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C:\Users\LGC0205\AppData\Local\Microsoft\Windows\INetCache\Content.Outlook\QUO7SXE7\"/>
    </mc:Choice>
  </mc:AlternateContent>
  <xr:revisionPtr revIDLastSave="0" documentId="13_ncr:1_{8BD4CA60-E2E5-4285-BA8B-1BC77B13C732}" xr6:coauthVersionLast="47" xr6:coauthVersionMax="47" xr10:uidLastSave="{00000000-0000-0000-0000-000000000000}"/>
  <bookViews>
    <workbookView xWindow="57480" yWindow="-120" windowWidth="29040" windowHeight="15840" tabRatio="888" xr2:uid="{00000000-000D-0000-FFFF-FFFF00000000}"/>
  </bookViews>
  <sheets>
    <sheet name="Instructions" sheetId="81" r:id="rId1"/>
    <sheet name="Unit Data from Audit Worksheet" sheetId="1" r:id="rId2"/>
    <sheet name="TD Info Completed by Auditor" sheetId="91" r:id="rId3"/>
    <sheet name="Import" sheetId="28" state="hidden" r:id="rId4"/>
    <sheet name="Performance  Indicators Print" sheetId="88" r:id="rId5"/>
    <sheet name="Performance Indicators FBA%" sheetId="92" r:id="rId6"/>
    <sheet name="RSS" sheetId="93" state="hidden" r:id="rId7"/>
    <sheet name="2021 Unit Data" sheetId="97" state="hidden" r:id="rId8"/>
    <sheet name="Formula for Unit Data" sheetId="96" state="hidden" r:id="rId9"/>
    <sheet name="PY1 Data(H)" sheetId="82" state="hidden" r:id="rId10"/>
    <sheet name="PY2 Data(H)" sheetId="84" state="hidden" r:id="rId11"/>
    <sheet name="Unit Names(H)" sheetId="29" state="hidden" r:id="rId12"/>
  </sheets>
  <externalReferences>
    <externalReference r:id="rId13"/>
  </externalReferences>
  <definedNames>
    <definedName name="Audit_Dtl">[1]Database!$AC$3:$AP$413</definedName>
    <definedName name="errorCount">#REF!</definedName>
    <definedName name="ppp">#REF!</definedName>
    <definedName name="_xlnm.Print_Area" localSheetId="0">Instructions!$B$1:$B$52</definedName>
    <definedName name="_xlnm.Print_Area" localSheetId="4">'Performance  Indicators Print'!$A$1:$H$16</definedName>
    <definedName name="_xlnm.Print_Area" localSheetId="2">'TD Info Completed by Auditor'!$A$1:$D$31</definedName>
    <definedName name="_xlnm.Print_Area" localSheetId="1">'Unit Data from Audit Worksheet'!$A$7:$F$88</definedName>
    <definedName name="Print_Selection_Auditor">#REF!</definedName>
    <definedName name="Print_Selection_Internal" localSheetId="4">#REF!</definedName>
    <definedName name="Print_Selection_Internal">#REF!</definedName>
    <definedName name="_xlnm.Print_Titles" localSheetId="4">'Performance  Indicators Print'!$3:$5</definedName>
    <definedName name="_xlnm.Print_Titles" localSheetId="1">'Unit Data from Audit Worksheet'!$5:$5</definedName>
    <definedName name="showError">#REF!</definedName>
    <definedName name="TD_IMPORT_RANGE" localSheetId="0">#REF!</definedName>
    <definedName name="TD_IMPORT_RANGE" localSheetId="4">#REF!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0" i="93" l="1"/>
  <c r="D11" i="92"/>
  <c r="E86" i="1"/>
  <c r="E83" i="1"/>
  <c r="E82" i="1"/>
  <c r="E81" i="1"/>
  <c r="E80" i="1"/>
  <c r="E77" i="1"/>
  <c r="E75" i="1"/>
  <c r="E73" i="1"/>
  <c r="E72" i="1"/>
  <c r="E71" i="1"/>
  <c r="E70" i="1"/>
  <c r="E69" i="1"/>
  <c r="E68" i="1"/>
  <c r="E67" i="1"/>
  <c r="E65" i="1"/>
  <c r="E64" i="1"/>
  <c r="E63" i="1"/>
  <c r="E62" i="1"/>
  <c r="E61" i="1"/>
  <c r="E60" i="1"/>
  <c r="E59" i="1"/>
  <c r="E58" i="1"/>
  <c r="E57" i="1"/>
  <c r="E56" i="1"/>
  <c r="E55" i="1"/>
  <c r="E52" i="1"/>
  <c r="E51" i="1"/>
  <c r="E50" i="1"/>
  <c r="E49" i="1"/>
  <c r="E48" i="1"/>
  <c r="E47" i="1"/>
  <c r="E46" i="1"/>
  <c r="E45" i="1"/>
  <c r="E44" i="1"/>
  <c r="E43" i="1"/>
  <c r="E42" i="1"/>
  <c r="E41" i="1"/>
  <c r="E39" i="1"/>
  <c r="E38" i="1"/>
  <c r="E36" i="1"/>
  <c r="E35" i="1"/>
  <c r="E34" i="1"/>
  <c r="E33" i="1"/>
  <c r="E32" i="1"/>
  <c r="E31" i="1"/>
  <c r="E30" i="1"/>
  <c r="E29" i="1"/>
  <c r="E28" i="1"/>
  <c r="E27" i="1"/>
  <c r="E25" i="1"/>
  <c r="E24" i="1"/>
  <c r="E22" i="1"/>
  <c r="E21" i="1"/>
  <c r="E20" i="1"/>
  <c r="E19" i="1"/>
  <c r="E18" i="1"/>
  <c r="E17" i="1"/>
  <c r="E16" i="1"/>
  <c r="E15" i="1"/>
  <c r="E14" i="1"/>
  <c r="E13" i="1"/>
  <c r="E12" i="1"/>
  <c r="E11" i="1"/>
  <c r="E10" i="1"/>
  <c r="E9" i="1"/>
  <c r="E8" i="1"/>
  <c r="E7" i="1"/>
  <c r="E3" i="96" a="1"/>
  <c r="E3" i="96" s="1"/>
  <c r="F3" i="96" a="1"/>
  <c r="F3" i="96" s="1"/>
  <c r="G3" i="96" a="1"/>
  <c r="G3" i="96" s="1"/>
  <c r="H3" i="96" a="1"/>
  <c r="H3" i="96"/>
  <c r="I3" i="96" a="1"/>
  <c r="I3" i="96" s="1"/>
  <c r="J3" i="96" a="1"/>
  <c r="J3" i="96" s="1"/>
  <c r="K3" i="96" a="1"/>
  <c r="K3" i="96" s="1"/>
  <c r="L3" i="96" a="1"/>
  <c r="L3" i="96" s="1"/>
  <c r="M3" i="96" a="1"/>
  <c r="M3" i="96" s="1"/>
  <c r="N3" i="96" a="1"/>
  <c r="N3" i="96" s="1"/>
  <c r="O3" i="96" a="1"/>
  <c r="O3" i="96" s="1"/>
  <c r="P3" i="96" a="1"/>
  <c r="P3" i="96"/>
  <c r="Q3" i="96" a="1"/>
  <c r="Q3" i="96" s="1"/>
  <c r="R3" i="96" a="1"/>
  <c r="R3" i="96" s="1"/>
  <c r="S3" i="96" a="1"/>
  <c r="S3" i="96" s="1"/>
  <c r="T3" i="96" a="1"/>
  <c r="T3" i="96"/>
  <c r="U3" i="96" a="1"/>
  <c r="U3" i="96" s="1"/>
  <c r="V3" i="96" a="1"/>
  <c r="V3" i="96" s="1"/>
  <c r="W3" i="96" a="1"/>
  <c r="W3" i="96" s="1"/>
  <c r="X3" i="96" a="1"/>
  <c r="X3" i="96"/>
  <c r="Y3" i="96" a="1"/>
  <c r="Y3" i="96" s="1"/>
  <c r="Z3" i="96" a="1"/>
  <c r="Z3" i="96" s="1"/>
  <c r="AA3" i="96" a="1"/>
  <c r="AA3" i="96" s="1"/>
  <c r="AB3" i="96" a="1"/>
  <c r="AB3" i="96" s="1"/>
  <c r="AC3" i="96" a="1"/>
  <c r="AC3" i="96" s="1"/>
  <c r="AD3" i="96" a="1"/>
  <c r="AD3" i="96" s="1"/>
  <c r="AE3" i="96" a="1"/>
  <c r="AE3" i="96" s="1"/>
  <c r="AF3" i="96" a="1"/>
  <c r="AF3" i="96" s="1"/>
  <c r="E4" i="96" a="1"/>
  <c r="E4" i="96" s="1"/>
  <c r="F4" i="96" a="1"/>
  <c r="F4" i="96" s="1"/>
  <c r="G4" i="96" a="1"/>
  <c r="G4" i="96" s="1"/>
  <c r="H4" i="96" a="1"/>
  <c r="H4" i="96" s="1"/>
  <c r="I4" i="96" a="1"/>
  <c r="I4" i="96" s="1"/>
  <c r="J4" i="96" a="1"/>
  <c r="J4" i="96" s="1"/>
  <c r="K4" i="96" a="1"/>
  <c r="K4" i="96" s="1"/>
  <c r="L4" i="96" a="1"/>
  <c r="L4" i="96"/>
  <c r="M4" i="96" a="1"/>
  <c r="M4" i="96" s="1"/>
  <c r="N4" i="96" a="1"/>
  <c r="N4" i="96" s="1"/>
  <c r="O4" i="96" a="1"/>
  <c r="O4" i="96" s="1"/>
  <c r="P4" i="96" a="1"/>
  <c r="P4" i="96" s="1"/>
  <c r="Q4" i="96" a="1"/>
  <c r="Q4" i="96" s="1"/>
  <c r="R4" i="96" a="1"/>
  <c r="R4" i="96" s="1"/>
  <c r="S4" i="96" a="1"/>
  <c r="S4" i="96" s="1"/>
  <c r="T4" i="96" a="1"/>
  <c r="T4" i="96"/>
  <c r="U4" i="96" a="1"/>
  <c r="U4" i="96" s="1"/>
  <c r="V4" i="96" a="1"/>
  <c r="V4" i="96" s="1"/>
  <c r="W4" i="96" a="1"/>
  <c r="W4" i="96" s="1"/>
  <c r="X4" i="96" a="1"/>
  <c r="X4" i="96" s="1"/>
  <c r="Y4" i="96" a="1"/>
  <c r="Y4" i="96" s="1"/>
  <c r="Z4" i="96" a="1"/>
  <c r="Z4" i="96" s="1"/>
  <c r="AA4" i="96" a="1"/>
  <c r="AA4" i="96" s="1"/>
  <c r="AB4" i="96" a="1"/>
  <c r="AB4" i="96"/>
  <c r="AC4" i="96" a="1"/>
  <c r="AC4" i="96" s="1"/>
  <c r="AD4" i="96" a="1"/>
  <c r="AD4" i="96" s="1"/>
  <c r="AE4" i="96" a="1"/>
  <c r="AE4" i="96" s="1"/>
  <c r="AF4" i="96" a="1"/>
  <c r="AF4" i="96" s="1"/>
  <c r="E5" i="96" a="1"/>
  <c r="E5" i="96" s="1"/>
  <c r="F5" i="96" a="1"/>
  <c r="F5" i="96" s="1"/>
  <c r="G5" i="96" a="1"/>
  <c r="G5" i="96" s="1"/>
  <c r="H5" i="96" a="1"/>
  <c r="H5" i="96" s="1"/>
  <c r="I5" i="96" a="1"/>
  <c r="I5" i="96" s="1"/>
  <c r="J5" i="96" a="1"/>
  <c r="J5" i="96" s="1"/>
  <c r="K5" i="96" a="1"/>
  <c r="K5" i="96" s="1"/>
  <c r="L5" i="96" a="1"/>
  <c r="L5" i="96" s="1"/>
  <c r="M5" i="96" a="1"/>
  <c r="M5" i="96" s="1"/>
  <c r="N5" i="96" a="1"/>
  <c r="N5" i="96" s="1"/>
  <c r="O5" i="96" a="1"/>
  <c r="O5" i="96" s="1"/>
  <c r="P5" i="96" a="1"/>
  <c r="P5" i="96"/>
  <c r="Q5" i="96" a="1"/>
  <c r="Q5" i="96" s="1"/>
  <c r="R5" i="96" a="1"/>
  <c r="R5" i="96" s="1"/>
  <c r="S5" i="96" a="1"/>
  <c r="S5" i="96" s="1"/>
  <c r="T5" i="96" a="1"/>
  <c r="T5" i="96" s="1"/>
  <c r="U5" i="96" a="1"/>
  <c r="U5" i="96" s="1"/>
  <c r="V5" i="96" a="1"/>
  <c r="V5" i="96" s="1"/>
  <c r="W5" i="96" a="1"/>
  <c r="W5" i="96" s="1"/>
  <c r="X5" i="96" a="1"/>
  <c r="X5" i="96"/>
  <c r="Y5" i="96" a="1"/>
  <c r="Y5" i="96" s="1"/>
  <c r="Z5" i="96" a="1"/>
  <c r="Z5" i="96" s="1"/>
  <c r="AA5" i="96" a="1"/>
  <c r="AA5" i="96" s="1"/>
  <c r="AB5" i="96" a="1"/>
  <c r="AB5" i="96" s="1"/>
  <c r="AC5" i="96" a="1"/>
  <c r="AC5" i="96" s="1"/>
  <c r="AD5" i="96" a="1"/>
  <c r="AD5" i="96" s="1"/>
  <c r="AE5" i="96" a="1"/>
  <c r="AE5" i="96" s="1"/>
  <c r="AF5" i="96" a="1"/>
  <c r="AF5" i="96"/>
  <c r="E6" i="96" a="1"/>
  <c r="E6" i="96" s="1"/>
  <c r="F6" i="96" a="1"/>
  <c r="F6" i="96" s="1"/>
  <c r="G6" i="96" a="1"/>
  <c r="G6" i="96" s="1"/>
  <c r="H6" i="96" a="1"/>
  <c r="H6" i="96" s="1"/>
  <c r="I6" i="96" a="1"/>
  <c r="I6" i="96" s="1"/>
  <c r="J6" i="96" a="1"/>
  <c r="J6" i="96" s="1"/>
  <c r="K6" i="96" a="1"/>
  <c r="K6" i="96" s="1"/>
  <c r="L6" i="96" a="1"/>
  <c r="L6" i="96" s="1"/>
  <c r="M6" i="96" a="1"/>
  <c r="M6" i="96" s="1"/>
  <c r="N6" i="96" a="1"/>
  <c r="N6" i="96" s="1"/>
  <c r="O6" i="96" a="1"/>
  <c r="O6" i="96" s="1"/>
  <c r="P6" i="96" a="1"/>
  <c r="P6" i="96" s="1"/>
  <c r="Q6" i="96" a="1"/>
  <c r="Q6" i="96" s="1"/>
  <c r="R6" i="96" a="1"/>
  <c r="R6" i="96" s="1"/>
  <c r="S6" i="96" a="1"/>
  <c r="S6" i="96" s="1"/>
  <c r="T6" i="96" a="1"/>
  <c r="T6" i="96"/>
  <c r="U6" i="96" a="1"/>
  <c r="U6" i="96" s="1"/>
  <c r="V6" i="96" a="1"/>
  <c r="V6" i="96" s="1"/>
  <c r="W6" i="96" a="1"/>
  <c r="W6" i="96" s="1"/>
  <c r="X6" i="96" a="1"/>
  <c r="X6" i="96" s="1"/>
  <c r="Y6" i="96" a="1"/>
  <c r="Y6" i="96" s="1"/>
  <c r="Z6" i="96" a="1"/>
  <c r="Z6" i="96" s="1"/>
  <c r="AA6" i="96" a="1"/>
  <c r="AA6" i="96" s="1"/>
  <c r="AB6" i="96" a="1"/>
  <c r="AB6" i="96"/>
  <c r="AC6" i="96" a="1"/>
  <c r="AC6" i="96" s="1"/>
  <c r="AD6" i="96" a="1"/>
  <c r="AD6" i="96" s="1"/>
  <c r="AE6" i="96" a="1"/>
  <c r="AE6" i="96" s="1"/>
  <c r="AF6" i="96" a="1"/>
  <c r="AF6" i="96"/>
  <c r="E7" i="96" a="1"/>
  <c r="E7" i="96" s="1"/>
  <c r="F7" i="96" a="1"/>
  <c r="F7" i="96" s="1"/>
  <c r="G7" i="96" a="1"/>
  <c r="G7" i="96" s="1"/>
  <c r="H7" i="96" a="1"/>
  <c r="H7" i="96"/>
  <c r="I7" i="96" a="1"/>
  <c r="I7" i="96" s="1"/>
  <c r="J7" i="96" a="1"/>
  <c r="J7" i="96" s="1"/>
  <c r="K7" i="96" a="1"/>
  <c r="K7" i="96" s="1"/>
  <c r="L7" i="96" a="1"/>
  <c r="L7" i="96" s="1"/>
  <c r="M7" i="96" a="1"/>
  <c r="M7" i="96" s="1"/>
  <c r="N7" i="96" a="1"/>
  <c r="N7" i="96" s="1"/>
  <c r="O7" i="96" a="1"/>
  <c r="O7" i="96" s="1"/>
  <c r="P7" i="96" a="1"/>
  <c r="P7" i="96" s="1"/>
  <c r="Q7" i="96" a="1"/>
  <c r="Q7" i="96" s="1"/>
  <c r="R7" i="96" a="1"/>
  <c r="R7" i="96" s="1"/>
  <c r="S7" i="96" a="1"/>
  <c r="S7" i="96" s="1"/>
  <c r="T7" i="96" a="1"/>
  <c r="T7" i="96" s="1"/>
  <c r="U7" i="96" a="1"/>
  <c r="U7" i="96" s="1"/>
  <c r="V7" i="96" a="1"/>
  <c r="V7" i="96" s="1"/>
  <c r="W7" i="96" a="1"/>
  <c r="W7" i="96" s="1"/>
  <c r="X7" i="96" a="1"/>
  <c r="X7" i="96"/>
  <c r="Y7" i="96" a="1"/>
  <c r="Y7" i="96" s="1"/>
  <c r="Z7" i="96" a="1"/>
  <c r="Z7" i="96" s="1"/>
  <c r="AA7" i="96" a="1"/>
  <c r="AA7" i="96" s="1"/>
  <c r="AB7" i="96" a="1"/>
  <c r="AB7" i="96" s="1"/>
  <c r="AC7" i="96" a="1"/>
  <c r="AC7" i="96" s="1"/>
  <c r="AD7" i="96" a="1"/>
  <c r="AD7" i="96" s="1"/>
  <c r="AE7" i="96" a="1"/>
  <c r="AE7" i="96" s="1"/>
  <c r="AF7" i="96" a="1"/>
  <c r="AF7" i="96"/>
  <c r="E8" i="96" a="1"/>
  <c r="E8" i="96" s="1"/>
  <c r="F8" i="96" a="1"/>
  <c r="F8" i="96" s="1"/>
  <c r="G8" i="96" a="1"/>
  <c r="G8" i="96" s="1"/>
  <c r="H8" i="96" a="1"/>
  <c r="H8" i="96"/>
  <c r="I8" i="96" a="1"/>
  <c r="I8" i="96" s="1"/>
  <c r="J8" i="96" a="1"/>
  <c r="J8" i="96" s="1"/>
  <c r="K8" i="96" a="1"/>
  <c r="K8" i="96" s="1"/>
  <c r="L8" i="96" a="1"/>
  <c r="L8" i="96"/>
  <c r="M8" i="96" a="1"/>
  <c r="M8" i="96" s="1"/>
  <c r="N8" i="96" a="1"/>
  <c r="N8" i="96" s="1"/>
  <c r="O8" i="96" a="1"/>
  <c r="O8" i="96" s="1"/>
  <c r="P8" i="96" a="1"/>
  <c r="P8" i="96" s="1"/>
  <c r="Q8" i="96" a="1"/>
  <c r="Q8" i="96" s="1"/>
  <c r="R8" i="96" a="1"/>
  <c r="R8" i="96" s="1"/>
  <c r="S8" i="96" a="1"/>
  <c r="S8" i="96" s="1"/>
  <c r="T8" i="96" a="1"/>
  <c r="T8" i="96" s="1"/>
  <c r="U8" i="96" a="1"/>
  <c r="U8" i="96" s="1"/>
  <c r="V8" i="96" a="1"/>
  <c r="V8" i="96" s="1"/>
  <c r="W8" i="96" a="1"/>
  <c r="W8" i="96" s="1"/>
  <c r="X8" i="96" a="1"/>
  <c r="X8" i="96" s="1"/>
  <c r="Y8" i="96" a="1"/>
  <c r="Y8" i="96" s="1"/>
  <c r="Z8" i="96" a="1"/>
  <c r="Z8" i="96" s="1"/>
  <c r="AA8" i="96" a="1"/>
  <c r="AA8" i="96" s="1"/>
  <c r="AB8" i="96" a="1"/>
  <c r="AB8" i="96"/>
  <c r="AC8" i="96" a="1"/>
  <c r="AC8" i="96" s="1"/>
  <c r="AD8" i="96" a="1"/>
  <c r="AD8" i="96" s="1"/>
  <c r="AE8" i="96" a="1"/>
  <c r="AE8" i="96" s="1"/>
  <c r="AF8" i="96" a="1"/>
  <c r="AF8" i="96" s="1"/>
  <c r="E9" i="96" a="1"/>
  <c r="E9" i="96" s="1"/>
  <c r="F9" i="96" a="1"/>
  <c r="F9" i="96" s="1"/>
  <c r="G9" i="96" a="1"/>
  <c r="G9" i="96" s="1"/>
  <c r="H9" i="96" a="1"/>
  <c r="H9" i="96"/>
  <c r="I9" i="96" a="1"/>
  <c r="I9" i="96" s="1"/>
  <c r="J9" i="96" a="1"/>
  <c r="J9" i="96" s="1"/>
  <c r="K9" i="96" a="1"/>
  <c r="K9" i="96" s="1"/>
  <c r="L9" i="96" a="1"/>
  <c r="L9" i="96"/>
  <c r="M9" i="96" a="1"/>
  <c r="M9" i="96" s="1"/>
  <c r="N9" i="96" a="1"/>
  <c r="N9" i="96" s="1"/>
  <c r="O9" i="96" a="1"/>
  <c r="O9" i="96" s="1"/>
  <c r="P9" i="96" a="1"/>
  <c r="P9" i="96"/>
  <c r="Q9" i="96" a="1"/>
  <c r="Q9" i="96" s="1"/>
  <c r="R9" i="96" a="1"/>
  <c r="R9" i="96" s="1"/>
  <c r="S9" i="96" a="1"/>
  <c r="S9" i="96" s="1"/>
  <c r="T9" i="96" a="1"/>
  <c r="T9" i="96" s="1"/>
  <c r="U9" i="96" a="1"/>
  <c r="U9" i="96" s="1"/>
  <c r="V9" i="96" a="1"/>
  <c r="V9" i="96" s="1"/>
  <c r="W9" i="96" a="1"/>
  <c r="W9" i="96" s="1"/>
  <c r="X9" i="96" a="1"/>
  <c r="X9" i="96" s="1"/>
  <c r="Y9" i="96" a="1"/>
  <c r="Y9" i="96" s="1"/>
  <c r="Z9" i="96" a="1"/>
  <c r="Z9" i="96" s="1"/>
  <c r="AA9" i="96" a="1"/>
  <c r="AA9" i="96" s="1"/>
  <c r="AB9" i="96" a="1"/>
  <c r="AB9" i="96" s="1"/>
  <c r="AC9" i="96" a="1"/>
  <c r="AC9" i="96" s="1"/>
  <c r="AD9" i="96" a="1"/>
  <c r="AD9" i="96" s="1"/>
  <c r="AE9" i="96" a="1"/>
  <c r="AE9" i="96" s="1"/>
  <c r="AF9" i="96" a="1"/>
  <c r="AF9" i="96"/>
  <c r="E10" i="96" a="1"/>
  <c r="E10" i="96" s="1"/>
  <c r="F10" i="96" a="1"/>
  <c r="F10" i="96" s="1"/>
  <c r="G10" i="96" a="1"/>
  <c r="G10" i="96" s="1"/>
  <c r="H10" i="96" a="1"/>
  <c r="H10" i="96" s="1"/>
  <c r="I10" i="96" a="1"/>
  <c r="I10" i="96" s="1"/>
  <c r="J10" i="96" a="1"/>
  <c r="J10" i="96" s="1"/>
  <c r="K10" i="96" a="1"/>
  <c r="K10" i="96" s="1"/>
  <c r="L10" i="96" a="1"/>
  <c r="L10" i="96"/>
  <c r="M10" i="96" a="1"/>
  <c r="M10" i="96" s="1"/>
  <c r="N10" i="96" a="1"/>
  <c r="N10" i="96" s="1"/>
  <c r="O10" i="96" a="1"/>
  <c r="O10" i="96" s="1"/>
  <c r="P10" i="96" a="1"/>
  <c r="P10" i="96"/>
  <c r="Q10" i="96" a="1"/>
  <c r="Q10" i="96" s="1"/>
  <c r="R10" i="96" a="1"/>
  <c r="R10" i="96" s="1"/>
  <c r="S10" i="96" a="1"/>
  <c r="S10" i="96" s="1"/>
  <c r="T10" i="96" a="1"/>
  <c r="T10" i="96"/>
  <c r="U10" i="96" a="1"/>
  <c r="U10" i="96" s="1"/>
  <c r="V10" i="96" a="1"/>
  <c r="V10" i="96" s="1"/>
  <c r="W10" i="96" a="1"/>
  <c r="W10" i="96" s="1"/>
  <c r="X10" i="96" a="1"/>
  <c r="X10" i="96" s="1"/>
  <c r="Y10" i="96" a="1"/>
  <c r="Y10" i="96" s="1"/>
  <c r="Z10" i="96" a="1"/>
  <c r="Z10" i="96" s="1"/>
  <c r="AA10" i="96" a="1"/>
  <c r="AA10" i="96" s="1"/>
  <c r="AB10" i="96" a="1"/>
  <c r="AB10" i="96" s="1"/>
  <c r="AC10" i="96" a="1"/>
  <c r="AC10" i="96" s="1"/>
  <c r="AD10" i="96" a="1"/>
  <c r="AD10" i="96" s="1"/>
  <c r="AE10" i="96" a="1"/>
  <c r="AE10" i="96" s="1"/>
  <c r="AF10" i="96" a="1"/>
  <c r="AF10" i="96" s="1"/>
  <c r="E11" i="96" a="1"/>
  <c r="E11" i="96" s="1"/>
  <c r="F11" i="96" a="1"/>
  <c r="F11" i="96" s="1"/>
  <c r="G11" i="96" a="1"/>
  <c r="G11" i="96" s="1"/>
  <c r="H11" i="96" a="1"/>
  <c r="H11" i="96"/>
  <c r="I11" i="96" a="1"/>
  <c r="I11" i="96" s="1"/>
  <c r="J11" i="96" a="1"/>
  <c r="J11" i="96" s="1"/>
  <c r="K11" i="96" a="1"/>
  <c r="K11" i="96" s="1"/>
  <c r="L11" i="96" a="1"/>
  <c r="L11" i="96" s="1"/>
  <c r="M11" i="96" a="1"/>
  <c r="M11" i="96" s="1"/>
  <c r="N11" i="96" a="1"/>
  <c r="N11" i="96" s="1"/>
  <c r="O11" i="96" a="1"/>
  <c r="O11" i="96" s="1"/>
  <c r="P11" i="96" a="1"/>
  <c r="P11" i="96"/>
  <c r="Q11" i="96" a="1"/>
  <c r="Q11" i="96" s="1"/>
  <c r="R11" i="96" a="1"/>
  <c r="R11" i="96" s="1"/>
  <c r="S11" i="96" a="1"/>
  <c r="S11" i="96" s="1"/>
  <c r="T11" i="96" a="1"/>
  <c r="T11" i="96"/>
  <c r="U11" i="96" a="1"/>
  <c r="U11" i="96" s="1"/>
  <c r="V11" i="96" a="1"/>
  <c r="V11" i="96" s="1"/>
  <c r="W11" i="96" a="1"/>
  <c r="W11" i="96" s="1"/>
  <c r="X11" i="96" a="1"/>
  <c r="X11" i="96"/>
  <c r="Y11" i="96" a="1"/>
  <c r="Y11" i="96" s="1"/>
  <c r="Z11" i="96" a="1"/>
  <c r="Z11" i="96" s="1"/>
  <c r="AA11" i="96" a="1"/>
  <c r="AA11" i="96" s="1"/>
  <c r="AB11" i="96" a="1"/>
  <c r="AB11" i="96" s="1"/>
  <c r="AC11" i="96" a="1"/>
  <c r="AC11" i="96" s="1"/>
  <c r="AD11" i="96" a="1"/>
  <c r="AD11" i="96" s="1"/>
  <c r="AE11" i="96" a="1"/>
  <c r="AE11" i="96" s="1"/>
  <c r="AF11" i="96" a="1"/>
  <c r="AF11" i="96" s="1"/>
  <c r="E12" i="96" a="1"/>
  <c r="E12" i="96" s="1"/>
  <c r="F12" i="96" a="1"/>
  <c r="F12" i="96" s="1"/>
  <c r="G12" i="96" a="1"/>
  <c r="G12" i="96" s="1"/>
  <c r="H12" i="96" a="1"/>
  <c r="H12" i="96" s="1"/>
  <c r="I12" i="96" a="1"/>
  <c r="I12" i="96" s="1"/>
  <c r="J12" i="96" a="1"/>
  <c r="J12" i="96" s="1"/>
  <c r="K12" i="96" a="1"/>
  <c r="K12" i="96" s="1"/>
  <c r="L12" i="96" a="1"/>
  <c r="L12" i="96"/>
  <c r="M12" i="96" a="1"/>
  <c r="M12" i="96" s="1"/>
  <c r="N12" i="96" a="1"/>
  <c r="N12" i="96" s="1"/>
  <c r="O12" i="96" a="1"/>
  <c r="O12" i="96" s="1"/>
  <c r="P12" i="96" a="1"/>
  <c r="P12" i="96" s="1"/>
  <c r="Q12" i="96" a="1"/>
  <c r="Q12" i="96" s="1"/>
  <c r="R12" i="96" a="1"/>
  <c r="R12" i="96" s="1"/>
  <c r="S12" i="96" a="1"/>
  <c r="S12" i="96" s="1"/>
  <c r="T12" i="96" a="1"/>
  <c r="T12" i="96"/>
  <c r="U12" i="96" a="1"/>
  <c r="U12" i="96" s="1"/>
  <c r="V12" i="96" a="1"/>
  <c r="V12" i="96" s="1"/>
  <c r="W12" i="96" a="1"/>
  <c r="W12" i="96" s="1"/>
  <c r="X12" i="96" a="1"/>
  <c r="X12" i="96"/>
  <c r="Y12" i="96" a="1"/>
  <c r="Y12" i="96" s="1"/>
  <c r="Z12" i="96" a="1"/>
  <c r="Z12" i="96" s="1"/>
  <c r="AA12" i="96" a="1"/>
  <c r="AA12" i="96" s="1"/>
  <c r="AB12" i="96" a="1"/>
  <c r="AB12" i="96"/>
  <c r="AC12" i="96" a="1"/>
  <c r="AC12" i="96" s="1"/>
  <c r="AD12" i="96" a="1"/>
  <c r="AD12" i="96" s="1"/>
  <c r="AE12" i="96" a="1"/>
  <c r="AE12" i="96" s="1"/>
  <c r="AF12" i="96" a="1"/>
  <c r="AF12" i="96" s="1"/>
  <c r="E13" i="96" a="1"/>
  <c r="E13" i="96" s="1"/>
  <c r="F13" i="96" a="1"/>
  <c r="F13" i="96" s="1"/>
  <c r="G13" i="96" a="1"/>
  <c r="G13" i="96" s="1"/>
  <c r="H13" i="96" a="1"/>
  <c r="H13" i="96" s="1"/>
  <c r="I13" i="96" a="1"/>
  <c r="I13" i="96" s="1"/>
  <c r="J13" i="96" a="1"/>
  <c r="J13" i="96" s="1"/>
  <c r="K13" i="96" a="1"/>
  <c r="K13" i="96" s="1"/>
  <c r="L13" i="96" a="1"/>
  <c r="L13" i="96" s="1"/>
  <c r="M13" i="96" a="1"/>
  <c r="M13" i="96" s="1"/>
  <c r="N13" i="96" a="1"/>
  <c r="N13" i="96" s="1"/>
  <c r="O13" i="96" a="1"/>
  <c r="O13" i="96" s="1"/>
  <c r="P13" i="96" a="1"/>
  <c r="P13" i="96"/>
  <c r="Q13" i="96" a="1"/>
  <c r="Q13" i="96" s="1"/>
  <c r="R13" i="96" a="1"/>
  <c r="R13" i="96" s="1"/>
  <c r="S13" i="96" a="1"/>
  <c r="S13" i="96" s="1"/>
  <c r="T13" i="96" a="1"/>
  <c r="T13" i="96" s="1"/>
  <c r="U13" i="96" a="1"/>
  <c r="U13" i="96" s="1"/>
  <c r="V13" i="96" a="1"/>
  <c r="V13" i="96" s="1"/>
  <c r="W13" i="96" a="1"/>
  <c r="W13" i="96" s="1"/>
  <c r="X13" i="96" a="1"/>
  <c r="X13" i="96"/>
  <c r="Y13" i="96" a="1"/>
  <c r="Y13" i="96" s="1"/>
  <c r="Z13" i="96" a="1"/>
  <c r="Z13" i="96" s="1"/>
  <c r="AA13" i="96" a="1"/>
  <c r="AA13" i="96" s="1"/>
  <c r="AB13" i="96" a="1"/>
  <c r="AB13" i="96" s="1"/>
  <c r="AC13" i="96" a="1"/>
  <c r="AC13" i="96" s="1"/>
  <c r="AD13" i="96" a="1"/>
  <c r="AD13" i="96" s="1"/>
  <c r="AE13" i="96" a="1"/>
  <c r="AE13" i="96" s="1"/>
  <c r="AF13" i="96" a="1"/>
  <c r="AF13" i="96"/>
  <c r="E14" i="96" a="1"/>
  <c r="E14" i="96" s="1"/>
  <c r="F14" i="96" a="1"/>
  <c r="F14" i="96" s="1"/>
  <c r="G14" i="96" a="1"/>
  <c r="G14" i="96" s="1"/>
  <c r="H14" i="96" a="1"/>
  <c r="H14" i="96" s="1"/>
  <c r="I14" i="96" a="1"/>
  <c r="I14" i="96" s="1"/>
  <c r="J14" i="96" a="1"/>
  <c r="J14" i="96" s="1"/>
  <c r="K14" i="96" a="1"/>
  <c r="K14" i="96" s="1"/>
  <c r="L14" i="96" a="1"/>
  <c r="L14" i="96"/>
  <c r="M14" i="96" a="1"/>
  <c r="M14" i="96" s="1"/>
  <c r="N14" i="96" a="1"/>
  <c r="N14" i="96" s="1"/>
  <c r="O14" i="96" a="1"/>
  <c r="O14" i="96" s="1"/>
  <c r="P14" i="96" a="1"/>
  <c r="P14" i="96" s="1"/>
  <c r="Q14" i="96" a="1"/>
  <c r="Q14" i="96" s="1"/>
  <c r="R14" i="96" a="1"/>
  <c r="R14" i="96" s="1"/>
  <c r="S14" i="96" a="1"/>
  <c r="S14" i="96" s="1"/>
  <c r="T14" i="96" a="1"/>
  <c r="T14" i="96"/>
  <c r="U14" i="96" a="1"/>
  <c r="U14" i="96" s="1"/>
  <c r="V14" i="96" a="1"/>
  <c r="V14" i="96" s="1"/>
  <c r="W14" i="96" a="1"/>
  <c r="W14" i="96" s="1"/>
  <c r="X14" i="96" a="1"/>
  <c r="X14" i="96" s="1"/>
  <c r="Y14" i="96" a="1"/>
  <c r="Y14" i="96" s="1"/>
  <c r="Z14" i="96" a="1"/>
  <c r="Z14" i="96" s="1"/>
  <c r="AA14" i="96" a="1"/>
  <c r="AA14" i="96" s="1"/>
  <c r="AB14" i="96" a="1"/>
  <c r="AB14" i="96"/>
  <c r="AC14" i="96" a="1"/>
  <c r="AC14" i="96" s="1"/>
  <c r="AD14" i="96" a="1"/>
  <c r="AD14" i="96" s="1"/>
  <c r="AE14" i="96" a="1"/>
  <c r="AE14" i="96" s="1"/>
  <c r="AF14" i="96" a="1"/>
  <c r="AF14" i="96" s="1"/>
  <c r="E15" i="96" a="1"/>
  <c r="E15" i="96" s="1"/>
  <c r="F15" i="96" a="1"/>
  <c r="F15" i="96" s="1"/>
  <c r="G15" i="96" a="1"/>
  <c r="G15" i="96" s="1"/>
  <c r="H15" i="96" a="1"/>
  <c r="H15" i="96"/>
  <c r="I15" i="96" a="1"/>
  <c r="I15" i="96"/>
  <c r="J15" i="96" a="1"/>
  <c r="J15" i="96"/>
  <c r="K15" i="96" a="1"/>
  <c r="K15" i="96"/>
  <c r="L15" i="96" a="1"/>
  <c r="L15" i="96"/>
  <c r="M15" i="96" a="1"/>
  <c r="M15" i="96" s="1"/>
  <c r="N15" i="96" a="1"/>
  <c r="N15" i="96"/>
  <c r="O15" i="96" a="1"/>
  <c r="O15" i="96"/>
  <c r="P15" i="96" a="1"/>
  <c r="P15" i="96"/>
  <c r="Q15" i="96" a="1"/>
  <c r="Q15" i="96" s="1"/>
  <c r="R15" i="96" a="1"/>
  <c r="R15" i="96"/>
  <c r="S15" i="96" a="1"/>
  <c r="S15" i="96"/>
  <c r="T15" i="96" a="1"/>
  <c r="T15" i="96" s="1"/>
  <c r="U15" i="96" a="1"/>
  <c r="U15" i="96" s="1"/>
  <c r="V15" i="96" a="1"/>
  <c r="V15" i="96" s="1"/>
  <c r="W15" i="96" a="1"/>
  <c r="W15" i="96" s="1"/>
  <c r="X15" i="96" a="1"/>
  <c r="X15" i="96" s="1"/>
  <c r="Y15" i="96" a="1"/>
  <c r="Y15" i="96" s="1"/>
  <c r="Z15" i="96" a="1"/>
  <c r="Z15" i="96" s="1"/>
  <c r="AA15" i="96" a="1"/>
  <c r="AA15" i="96"/>
  <c r="AB15" i="96" a="1"/>
  <c r="AB15" i="96"/>
  <c r="AC15" i="96" a="1"/>
  <c r="AC15" i="96" s="1"/>
  <c r="AD15" i="96" a="1"/>
  <c r="AD15" i="96"/>
  <c r="AE15" i="96" a="1"/>
  <c r="AE15" i="96" s="1"/>
  <c r="AF15" i="96" a="1"/>
  <c r="AF15" i="96" s="1"/>
  <c r="E16" i="96" a="1"/>
  <c r="E16" i="96" s="1"/>
  <c r="F16" i="96" a="1"/>
  <c r="F16" i="96" s="1"/>
  <c r="G16" i="96" a="1"/>
  <c r="G16" i="96" s="1"/>
  <c r="H16" i="96" a="1"/>
  <c r="H16" i="96"/>
  <c r="I16" i="96" a="1"/>
  <c r="I16" i="96" s="1"/>
  <c r="J16" i="96" a="1"/>
  <c r="J16" i="96" s="1"/>
  <c r="K16" i="96" a="1"/>
  <c r="K16" i="96"/>
  <c r="L16" i="96" a="1"/>
  <c r="L16" i="96" s="1"/>
  <c r="M16" i="96" a="1"/>
  <c r="M16" i="96" s="1"/>
  <c r="N16" i="96" a="1"/>
  <c r="N16" i="96"/>
  <c r="O16" i="96" a="1"/>
  <c r="O16" i="96" s="1"/>
  <c r="P16" i="96" a="1"/>
  <c r="P16" i="96" s="1"/>
  <c r="Q16" i="96" a="1"/>
  <c r="Q16" i="96" s="1"/>
  <c r="R16" i="96" a="1"/>
  <c r="R16" i="96" s="1"/>
  <c r="S16" i="96" a="1"/>
  <c r="S16" i="96" s="1"/>
  <c r="T16" i="96" a="1"/>
  <c r="T16" i="96"/>
  <c r="U16" i="96" a="1"/>
  <c r="U16" i="96" s="1"/>
  <c r="V16" i="96" a="1"/>
  <c r="V16" i="96"/>
  <c r="W16" i="96" a="1"/>
  <c r="W16" i="96"/>
  <c r="X16" i="96" a="1"/>
  <c r="X16" i="96" s="1"/>
  <c r="Y16" i="96" a="1"/>
  <c r="Y16" i="96" s="1"/>
  <c r="Z16" i="96" a="1"/>
  <c r="Z16" i="96" s="1"/>
  <c r="AA16" i="96" a="1"/>
  <c r="AA16" i="96" s="1"/>
  <c r="AB16" i="96" a="1"/>
  <c r="AB16" i="96" s="1"/>
  <c r="AC16" i="96" a="1"/>
  <c r="AC16" i="96" s="1"/>
  <c r="AD16" i="96" a="1"/>
  <c r="AD16" i="96" s="1"/>
  <c r="AE16" i="96" a="1"/>
  <c r="AE16" i="96"/>
  <c r="AF16" i="96" a="1"/>
  <c r="AF16" i="96"/>
  <c r="E17" i="96" a="1"/>
  <c r="E17" i="96" s="1"/>
  <c r="F17" i="96" a="1"/>
  <c r="F17" i="96"/>
  <c r="G17" i="96" a="1"/>
  <c r="G17" i="96" s="1"/>
  <c r="H17" i="96" a="1"/>
  <c r="H17" i="96" s="1"/>
  <c r="I17" i="96" a="1"/>
  <c r="I17" i="96" s="1"/>
  <c r="J17" i="96" a="1"/>
  <c r="J17" i="96" s="1"/>
  <c r="K17" i="96" a="1"/>
  <c r="K17" i="96" s="1"/>
  <c r="L17" i="96" a="1"/>
  <c r="L17" i="96"/>
  <c r="M17" i="96" a="1"/>
  <c r="M17" i="96" s="1"/>
  <c r="N17" i="96" a="1"/>
  <c r="N17" i="96" s="1"/>
  <c r="O17" i="96" a="1"/>
  <c r="O17" i="96"/>
  <c r="P17" i="96" a="1"/>
  <c r="P17" i="96" s="1"/>
  <c r="Q17" i="96" a="1"/>
  <c r="Q17" i="96" s="1"/>
  <c r="R17" i="96" a="1"/>
  <c r="R17" i="96"/>
  <c r="S17" i="96" a="1"/>
  <c r="S17" i="96" s="1"/>
  <c r="T17" i="96" a="1"/>
  <c r="T17" i="96" s="1"/>
  <c r="U17" i="96" a="1"/>
  <c r="U17" i="96" s="1"/>
  <c r="V17" i="96" a="1"/>
  <c r="V17" i="96" s="1"/>
  <c r="W17" i="96" a="1"/>
  <c r="W17" i="96" s="1"/>
  <c r="X17" i="96" a="1"/>
  <c r="X17" i="96"/>
  <c r="Y17" i="96" a="1"/>
  <c r="Y17" i="96" s="1"/>
  <c r="Z17" i="96" a="1"/>
  <c r="Z17" i="96"/>
  <c r="AA17" i="96" a="1"/>
  <c r="AA17" i="96"/>
  <c r="AB17" i="96" a="1"/>
  <c r="AB17" i="96" s="1"/>
  <c r="AC17" i="96" a="1"/>
  <c r="AC17" i="96" s="1"/>
  <c r="AD17" i="96" a="1"/>
  <c r="AD17" i="96" s="1"/>
  <c r="AE17" i="96" a="1"/>
  <c r="AE17" i="96" s="1"/>
  <c r="AF17" i="96" a="1"/>
  <c r="AF17" i="96" s="1"/>
  <c r="E18" i="96" a="1"/>
  <c r="E18" i="96" s="1"/>
  <c r="F18" i="96" a="1"/>
  <c r="F18" i="96" s="1"/>
  <c r="G18" i="96" a="1"/>
  <c r="G18" i="96"/>
  <c r="H18" i="96" a="1"/>
  <c r="H18" i="96"/>
  <c r="I18" i="96" a="1"/>
  <c r="I18" i="96" s="1"/>
  <c r="J18" i="96" a="1"/>
  <c r="J18" i="96"/>
  <c r="K18" i="96" a="1"/>
  <c r="K18" i="96" s="1"/>
  <c r="L18" i="96" a="1"/>
  <c r="L18" i="96" s="1"/>
  <c r="M18" i="96" a="1"/>
  <c r="M18" i="96" s="1"/>
  <c r="N18" i="96" a="1"/>
  <c r="N18" i="96" s="1"/>
  <c r="O18" i="96" a="1"/>
  <c r="O18" i="96" s="1"/>
  <c r="P18" i="96" a="1"/>
  <c r="P18" i="96"/>
  <c r="Q18" i="96" a="1"/>
  <c r="Q18" i="96" s="1"/>
  <c r="R18" i="96" a="1"/>
  <c r="R18" i="96" s="1"/>
  <c r="S18" i="96" a="1"/>
  <c r="S18" i="96"/>
  <c r="T18" i="96" a="1"/>
  <c r="T18" i="96" s="1"/>
  <c r="U18" i="96" a="1"/>
  <c r="U18" i="96" s="1"/>
  <c r="V18" i="96" a="1"/>
  <c r="V18" i="96"/>
  <c r="W18" i="96" a="1"/>
  <c r="W18" i="96" s="1"/>
  <c r="X18" i="96" a="1"/>
  <c r="X18" i="96" s="1"/>
  <c r="Y18" i="96" a="1"/>
  <c r="Y18" i="96" s="1"/>
  <c r="Z18" i="96" a="1"/>
  <c r="Z18" i="96" s="1"/>
  <c r="AA18" i="96" a="1"/>
  <c r="AA18" i="96" s="1"/>
  <c r="AB18" i="96" a="1"/>
  <c r="AB18" i="96"/>
  <c r="AC18" i="96" a="1"/>
  <c r="AC18" i="96" s="1"/>
  <c r="AD18" i="96" a="1"/>
  <c r="AD18" i="96"/>
  <c r="AE18" i="96" a="1"/>
  <c r="AE18" i="96"/>
  <c r="AF18" i="96" a="1"/>
  <c r="AF18" i="96" s="1"/>
  <c r="E19" i="96" a="1"/>
  <c r="E19" i="96" s="1"/>
  <c r="F19" i="96" a="1"/>
  <c r="F19" i="96" s="1"/>
  <c r="G19" i="96" a="1"/>
  <c r="G19" i="96" s="1"/>
  <c r="H19" i="96" a="1"/>
  <c r="H19" i="96" s="1"/>
  <c r="I19" i="96" a="1"/>
  <c r="I19" i="96" s="1"/>
  <c r="J19" i="96" a="1"/>
  <c r="J19" i="96" s="1"/>
  <c r="K19" i="96" a="1"/>
  <c r="K19" i="96"/>
  <c r="L19" i="96" a="1"/>
  <c r="L19" i="96"/>
  <c r="M19" i="96" a="1"/>
  <c r="M19" i="96" s="1"/>
  <c r="N19" i="96" a="1"/>
  <c r="N19" i="96"/>
  <c r="O19" i="96" a="1"/>
  <c r="O19" i="96" s="1"/>
  <c r="P19" i="96" a="1"/>
  <c r="P19" i="96" s="1"/>
  <c r="Q19" i="96" a="1"/>
  <c r="Q19" i="96" s="1"/>
  <c r="R19" i="96" a="1"/>
  <c r="R19" i="96" s="1"/>
  <c r="S19" i="96" a="1"/>
  <c r="S19" i="96" s="1"/>
  <c r="T19" i="96" a="1"/>
  <c r="T19" i="96"/>
  <c r="U19" i="96" a="1"/>
  <c r="U19" i="96" s="1"/>
  <c r="V19" i="96" a="1"/>
  <c r="V19" i="96" s="1"/>
  <c r="W19" i="96" a="1"/>
  <c r="W19" i="96"/>
  <c r="X19" i="96" a="1"/>
  <c r="X19" i="96" s="1"/>
  <c r="Y19" i="96" a="1"/>
  <c r="Y19" i="96" s="1"/>
  <c r="Z19" i="96" a="1"/>
  <c r="Z19" i="96"/>
  <c r="AA19" i="96" a="1"/>
  <c r="AA19" i="96" s="1"/>
  <c r="AB19" i="96" a="1"/>
  <c r="AB19" i="96" s="1"/>
  <c r="AC19" i="96" a="1"/>
  <c r="AC19" i="96" s="1"/>
  <c r="AD19" i="96" a="1"/>
  <c r="AD19" i="96" s="1"/>
  <c r="AE19" i="96" a="1"/>
  <c r="AE19" i="96" s="1"/>
  <c r="AF19" i="96" a="1"/>
  <c r="AF19" i="96"/>
  <c r="E20" i="96" a="1"/>
  <c r="E20" i="96" s="1"/>
  <c r="F20" i="96" a="1"/>
  <c r="F20" i="96"/>
  <c r="G20" i="96" a="1"/>
  <c r="G20" i="96"/>
  <c r="H20" i="96" a="1"/>
  <c r="H20" i="96" s="1"/>
  <c r="I20" i="96" a="1"/>
  <c r="I20" i="96" s="1"/>
  <c r="J20" i="96" a="1"/>
  <c r="J20" i="96" s="1"/>
  <c r="K20" i="96" a="1"/>
  <c r="K20" i="96" s="1"/>
  <c r="L20" i="96" a="1"/>
  <c r="L20" i="96" s="1"/>
  <c r="M20" i="96" a="1"/>
  <c r="M20" i="96" s="1"/>
  <c r="N20" i="96" a="1"/>
  <c r="N20" i="96" s="1"/>
  <c r="O20" i="96" a="1"/>
  <c r="O20" i="96"/>
  <c r="P20" i="96" a="1"/>
  <c r="P20" i="96"/>
  <c r="Q20" i="96" a="1"/>
  <c r="Q20" i="96" s="1"/>
  <c r="R20" i="96" a="1"/>
  <c r="R20" i="96"/>
  <c r="S20" i="96" a="1"/>
  <c r="S20" i="96" s="1"/>
  <c r="T20" i="96" a="1"/>
  <c r="T20" i="96" s="1"/>
  <c r="U20" i="96" a="1"/>
  <c r="U20" i="96" s="1"/>
  <c r="V20" i="96" a="1"/>
  <c r="V20" i="96" s="1"/>
  <c r="W20" i="96" a="1"/>
  <c r="W20" i="96" s="1"/>
  <c r="X20" i="96" a="1"/>
  <c r="X20" i="96"/>
  <c r="Y20" i="96" a="1"/>
  <c r="Y20" i="96" s="1"/>
  <c r="Z20" i="96" a="1"/>
  <c r="Z20" i="96" s="1"/>
  <c r="AA20" i="96" a="1"/>
  <c r="AA20" i="96"/>
  <c r="AB20" i="96" a="1"/>
  <c r="AB20" i="96" s="1"/>
  <c r="AC20" i="96" a="1"/>
  <c r="AC20" i="96" s="1"/>
  <c r="AD20" i="96" a="1"/>
  <c r="AD20" i="96"/>
  <c r="AE20" i="96" a="1"/>
  <c r="AE20" i="96" s="1"/>
  <c r="AF20" i="96" a="1"/>
  <c r="AF20" i="96" s="1"/>
  <c r="E21" i="96" a="1"/>
  <c r="E21" i="96" s="1"/>
  <c r="F21" i="96" a="1"/>
  <c r="F21" i="96" s="1"/>
  <c r="G21" i="96" a="1"/>
  <c r="G21" i="96" s="1"/>
  <c r="H21" i="96" a="1"/>
  <c r="H21" i="96"/>
  <c r="I21" i="96" a="1"/>
  <c r="I21" i="96" s="1"/>
  <c r="J21" i="96" a="1"/>
  <c r="J21" i="96"/>
  <c r="K21" i="96" a="1"/>
  <c r="K21" i="96"/>
  <c r="L21" i="96" a="1"/>
  <c r="L21" i="96" s="1"/>
  <c r="M21" i="96" a="1"/>
  <c r="M21" i="96" s="1"/>
  <c r="N21" i="96" a="1"/>
  <c r="N21" i="96" s="1"/>
  <c r="O21" i="96" a="1"/>
  <c r="O21" i="96" s="1"/>
  <c r="P21" i="96" a="1"/>
  <c r="P21" i="96" s="1"/>
  <c r="Q21" i="96" a="1"/>
  <c r="Q21" i="96" s="1"/>
  <c r="R21" i="96" a="1"/>
  <c r="R21" i="96" s="1"/>
  <c r="S21" i="96" a="1"/>
  <c r="S21" i="96"/>
  <c r="T21" i="96" a="1"/>
  <c r="T21" i="96"/>
  <c r="U21" i="96" a="1"/>
  <c r="U21" i="96" s="1"/>
  <c r="V21" i="96" a="1"/>
  <c r="V21" i="96"/>
  <c r="W21" i="96" a="1"/>
  <c r="W21" i="96" s="1"/>
  <c r="X21" i="96" a="1"/>
  <c r="X21" i="96" s="1"/>
  <c r="Y21" i="96" a="1"/>
  <c r="Y21" i="96" s="1"/>
  <c r="Z21" i="96" a="1"/>
  <c r="Z21" i="96" s="1"/>
  <c r="AA21" i="96" a="1"/>
  <c r="AA21" i="96" s="1"/>
  <c r="AB21" i="96" a="1"/>
  <c r="AB21" i="96"/>
  <c r="AC21" i="96" a="1"/>
  <c r="AC21" i="96" s="1"/>
  <c r="AD21" i="96" a="1"/>
  <c r="AD21" i="96" s="1"/>
  <c r="AE21" i="96" a="1"/>
  <c r="AE21" i="96"/>
  <c r="AF21" i="96" a="1"/>
  <c r="AF21" i="96" s="1"/>
  <c r="E22" i="96" a="1"/>
  <c r="E22" i="96" s="1"/>
  <c r="F22" i="96" a="1"/>
  <c r="F22" i="96"/>
  <c r="G22" i="96" a="1"/>
  <c r="G22" i="96" s="1"/>
  <c r="H22" i="96" a="1"/>
  <c r="H22" i="96" s="1"/>
  <c r="I22" i="96" a="1"/>
  <c r="I22" i="96" s="1"/>
  <c r="J22" i="96" a="1"/>
  <c r="J22" i="96" s="1"/>
  <c r="K22" i="96" a="1"/>
  <c r="K22" i="96" s="1"/>
  <c r="L22" i="96" a="1"/>
  <c r="L22" i="96"/>
  <c r="M22" i="96" a="1"/>
  <c r="M22" i="96" s="1"/>
  <c r="N22" i="96" a="1"/>
  <c r="N22" i="96"/>
  <c r="O22" i="96" a="1"/>
  <c r="O22" i="96"/>
  <c r="P22" i="96" a="1"/>
  <c r="P22" i="96" s="1"/>
  <c r="Q22" i="96" a="1"/>
  <c r="Q22" i="96" s="1"/>
  <c r="R22" i="96" a="1"/>
  <c r="R22" i="96" s="1"/>
  <c r="S22" i="96" a="1"/>
  <c r="S22" i="96" s="1"/>
  <c r="T22" i="96" a="1"/>
  <c r="T22" i="96" s="1"/>
  <c r="U22" i="96" a="1"/>
  <c r="U22" i="96" s="1"/>
  <c r="V22" i="96" a="1"/>
  <c r="V22" i="96" s="1"/>
  <c r="W22" i="96" a="1"/>
  <c r="W22" i="96"/>
  <c r="X22" i="96" a="1"/>
  <c r="X22" i="96"/>
  <c r="Y22" i="96" a="1"/>
  <c r="Y22" i="96" s="1"/>
  <c r="Z22" i="96" a="1"/>
  <c r="Z22" i="96"/>
  <c r="AA22" i="96" a="1"/>
  <c r="AA22" i="96" s="1"/>
  <c r="AB22" i="96" a="1"/>
  <c r="AB22" i="96" s="1"/>
  <c r="AC22" i="96" a="1"/>
  <c r="AC22" i="96" s="1"/>
  <c r="AD22" i="96" a="1"/>
  <c r="AD22" i="96" s="1"/>
  <c r="AE22" i="96" a="1"/>
  <c r="AE22" i="96" s="1"/>
  <c r="AF22" i="96" a="1"/>
  <c r="AF22" i="96"/>
  <c r="E23" i="96" a="1"/>
  <c r="E23" i="96" s="1"/>
  <c r="F23" i="96" a="1"/>
  <c r="F23" i="96" s="1"/>
  <c r="G23" i="96" a="1"/>
  <c r="G23" i="96"/>
  <c r="H23" i="96" a="1"/>
  <c r="H23" i="96" s="1"/>
  <c r="I23" i="96" a="1"/>
  <c r="I23" i="96" s="1"/>
  <c r="J23" i="96" a="1"/>
  <c r="J23" i="96"/>
  <c r="K23" i="96" a="1"/>
  <c r="K23" i="96" s="1"/>
  <c r="L23" i="96" a="1"/>
  <c r="L23" i="96" s="1"/>
  <c r="M23" i="96" a="1"/>
  <c r="M23" i="96" s="1"/>
  <c r="N23" i="96" a="1"/>
  <c r="N23" i="96" s="1"/>
  <c r="O23" i="96" a="1"/>
  <c r="O23" i="96" s="1"/>
  <c r="P23" i="96" a="1"/>
  <c r="P23" i="96"/>
  <c r="Q23" i="96" a="1"/>
  <c r="Q23" i="96" s="1"/>
  <c r="R23" i="96" a="1"/>
  <c r="R23" i="96"/>
  <c r="S23" i="96" a="1"/>
  <c r="S23" i="96"/>
  <c r="T23" i="96" a="1"/>
  <c r="T23" i="96" s="1"/>
  <c r="U23" i="96" a="1"/>
  <c r="U23" i="96" s="1"/>
  <c r="V23" i="96" a="1"/>
  <c r="V23" i="96" s="1"/>
  <c r="W23" i="96" a="1"/>
  <c r="W23" i="96" s="1"/>
  <c r="X23" i="96" a="1"/>
  <c r="X23" i="96" s="1"/>
  <c r="Y23" i="96" a="1"/>
  <c r="Y23" i="96" s="1"/>
  <c r="Z23" i="96" a="1"/>
  <c r="Z23" i="96" s="1"/>
  <c r="AA23" i="96" a="1"/>
  <c r="AA23" i="96"/>
  <c r="AB23" i="96" a="1"/>
  <c r="AB23" i="96"/>
  <c r="AC23" i="96" a="1"/>
  <c r="AC23" i="96" s="1"/>
  <c r="AD23" i="96" a="1"/>
  <c r="AD23" i="96"/>
  <c r="AE23" i="96" a="1"/>
  <c r="AE23" i="96" s="1"/>
  <c r="AF23" i="96" a="1"/>
  <c r="AF23" i="96" s="1"/>
  <c r="E24" i="96" a="1"/>
  <c r="E24" i="96" s="1"/>
  <c r="F24" i="96" a="1"/>
  <c r="F24" i="96" s="1"/>
  <c r="G24" i="96" a="1"/>
  <c r="G24" i="96" s="1"/>
  <c r="H24" i="96" a="1"/>
  <c r="H24" i="96"/>
  <c r="I24" i="96" a="1"/>
  <c r="I24" i="96" s="1"/>
  <c r="J24" i="96" a="1"/>
  <c r="J24" i="96" s="1"/>
  <c r="K24" i="96" a="1"/>
  <c r="K24" i="96"/>
  <c r="L24" i="96" a="1"/>
  <c r="L24" i="96" s="1"/>
  <c r="M24" i="96" a="1"/>
  <c r="M24" i="96" s="1"/>
  <c r="N24" i="96" a="1"/>
  <c r="N24" i="96"/>
  <c r="O24" i="96" a="1"/>
  <c r="O24" i="96" s="1"/>
  <c r="P24" i="96" a="1"/>
  <c r="P24" i="96" s="1"/>
  <c r="Q24" i="96" a="1"/>
  <c r="Q24" i="96" s="1"/>
  <c r="R24" i="96" a="1"/>
  <c r="R24" i="96" s="1"/>
  <c r="S24" i="96" a="1"/>
  <c r="S24" i="96" s="1"/>
  <c r="T24" i="96" a="1"/>
  <c r="T24" i="96"/>
  <c r="U24" i="96" a="1"/>
  <c r="U24" i="96" s="1"/>
  <c r="V24" i="96" a="1"/>
  <c r="V24" i="96"/>
  <c r="W24" i="96" a="1"/>
  <c r="W24" i="96"/>
  <c r="X24" i="96" a="1"/>
  <c r="X24" i="96" s="1"/>
  <c r="Y24" i="96" a="1"/>
  <c r="Y24" i="96" s="1"/>
  <c r="Z24" i="96" a="1"/>
  <c r="Z24" i="96" s="1"/>
  <c r="AA24" i="96" a="1"/>
  <c r="AA24" i="96" s="1"/>
  <c r="AB24" i="96" a="1"/>
  <c r="AB24" i="96" s="1"/>
  <c r="AC24" i="96" a="1"/>
  <c r="AC24" i="96" s="1"/>
  <c r="AD24" i="96" a="1"/>
  <c r="AD24" i="96" s="1"/>
  <c r="AE24" i="96" a="1"/>
  <c r="AE24" i="96"/>
  <c r="AF24" i="96" a="1"/>
  <c r="AF24" i="96"/>
  <c r="E25" i="96" a="1"/>
  <c r="E25" i="96" s="1"/>
  <c r="F25" i="96" a="1"/>
  <c r="F25" i="96"/>
  <c r="G25" i="96" a="1"/>
  <c r="G25" i="96" s="1"/>
  <c r="H25" i="96" a="1"/>
  <c r="H25" i="96" s="1"/>
  <c r="I25" i="96" a="1"/>
  <c r="I25" i="96" s="1"/>
  <c r="J25" i="96" a="1"/>
  <c r="J25" i="96" s="1"/>
  <c r="K25" i="96" a="1"/>
  <c r="K25" i="96" s="1"/>
  <c r="L25" i="96" a="1"/>
  <c r="L25" i="96"/>
  <c r="M25" i="96" a="1"/>
  <c r="M25" i="96" s="1"/>
  <c r="N25" i="96" a="1"/>
  <c r="N25" i="96" s="1"/>
  <c r="O25" i="96" a="1"/>
  <c r="O25" i="96"/>
  <c r="P25" i="96" a="1"/>
  <c r="P25" i="96" s="1"/>
  <c r="Q25" i="96" a="1"/>
  <c r="Q25" i="96" s="1"/>
  <c r="R25" i="96" a="1"/>
  <c r="R25" i="96"/>
  <c r="S25" i="96" a="1"/>
  <c r="S25" i="96" s="1"/>
  <c r="T25" i="96" a="1"/>
  <c r="T25" i="96" s="1"/>
  <c r="U25" i="96" a="1"/>
  <c r="U25" i="96" s="1"/>
  <c r="V25" i="96" a="1"/>
  <c r="V25" i="96" s="1"/>
  <c r="W25" i="96" a="1"/>
  <c r="W25" i="96" s="1"/>
  <c r="X25" i="96" a="1"/>
  <c r="X25" i="96"/>
  <c r="Y25" i="96" a="1"/>
  <c r="Y25" i="96" s="1"/>
  <c r="Z25" i="96" a="1"/>
  <c r="Z25" i="96"/>
  <c r="AA25" i="96" a="1"/>
  <c r="AA25" i="96"/>
  <c r="AB25" i="96" a="1"/>
  <c r="AB25" i="96" s="1"/>
  <c r="AC25" i="96" a="1"/>
  <c r="AC25" i="96" s="1"/>
  <c r="AD25" i="96" a="1"/>
  <c r="AD25" i="96" s="1"/>
  <c r="AE25" i="96" a="1"/>
  <c r="AE25" i="96" s="1"/>
  <c r="AF25" i="96" a="1"/>
  <c r="AF25" i="96"/>
  <c r="E26" i="96" a="1"/>
  <c r="E26" i="96" s="1"/>
  <c r="F26" i="96" a="1"/>
  <c r="F26" i="96" s="1"/>
  <c r="G26" i="96" a="1"/>
  <c r="G26" i="96"/>
  <c r="H26" i="96" a="1"/>
  <c r="H26" i="96"/>
  <c r="I26" i="96" a="1"/>
  <c r="I26" i="96" s="1"/>
  <c r="J26" i="96" a="1"/>
  <c r="J26" i="96" s="1"/>
  <c r="K26" i="96" a="1"/>
  <c r="K26" i="96"/>
  <c r="L26" i="96" a="1"/>
  <c r="L26" i="96"/>
  <c r="M26" i="96" a="1"/>
  <c r="M26" i="96" s="1"/>
  <c r="N26" i="96" a="1"/>
  <c r="N26" i="96" s="1"/>
  <c r="O26" i="96" a="1"/>
  <c r="O26" i="96"/>
  <c r="P26" i="96" a="1"/>
  <c r="P26" i="96" s="1"/>
  <c r="Q26" i="96" a="1"/>
  <c r="Q26" i="96" s="1"/>
  <c r="R26" i="96" a="1"/>
  <c r="R26" i="96"/>
  <c r="S26" i="96" a="1"/>
  <c r="S26" i="96"/>
  <c r="T26" i="96" a="1"/>
  <c r="T26" i="96"/>
  <c r="U26" i="96" a="1"/>
  <c r="U26" i="96" s="1"/>
  <c r="V26" i="96" a="1"/>
  <c r="V26" i="96"/>
  <c r="W26" i="96" a="1"/>
  <c r="W26" i="96" s="1"/>
  <c r="X26" i="96" a="1"/>
  <c r="X26" i="96" s="1"/>
  <c r="Y26" i="96" a="1"/>
  <c r="Y26" i="96" s="1"/>
  <c r="Z26" i="96" a="1"/>
  <c r="Z26" i="96" s="1"/>
  <c r="AA26" i="96" a="1"/>
  <c r="AA26" i="96"/>
  <c r="AB26" i="96" a="1"/>
  <c r="AB26" i="96" s="1"/>
  <c r="AC26" i="96" a="1"/>
  <c r="AC26" i="96" s="1"/>
  <c r="AD26" i="96" a="1"/>
  <c r="AD26" i="96" s="1"/>
  <c r="AE26" i="96" a="1"/>
  <c r="AE26" i="96"/>
  <c r="AF26" i="96" a="1"/>
  <c r="AF26" i="96" s="1"/>
  <c r="E27" i="96" a="1"/>
  <c r="E27" i="96" s="1"/>
  <c r="F27" i="96" a="1"/>
  <c r="F27" i="96"/>
  <c r="G27" i="96" a="1"/>
  <c r="G27" i="96" s="1"/>
  <c r="H27" i="96" a="1"/>
  <c r="H27" i="96"/>
  <c r="I27" i="96" a="1"/>
  <c r="I27" i="96" s="1"/>
  <c r="J27" i="96" a="1"/>
  <c r="J27" i="96"/>
  <c r="K27" i="96" a="1"/>
  <c r="K27" i="96" s="1"/>
  <c r="L27" i="96" a="1"/>
  <c r="L27" i="96"/>
  <c r="M27" i="96" a="1"/>
  <c r="M27" i="96" s="1"/>
  <c r="N27" i="96" a="1"/>
  <c r="N27" i="96" s="1"/>
  <c r="O27" i="96" a="1"/>
  <c r="O27" i="96"/>
  <c r="P27" i="96" a="1"/>
  <c r="P27" i="96" s="1"/>
  <c r="Q27" i="96" a="1"/>
  <c r="Q27" i="96" s="1"/>
  <c r="R27" i="96" a="1"/>
  <c r="R27" i="96" s="1"/>
  <c r="S27" i="96" a="1"/>
  <c r="S27" i="96"/>
  <c r="T27" i="96" a="1"/>
  <c r="T27" i="96" s="1"/>
  <c r="U27" i="96" a="1"/>
  <c r="U27" i="96" s="1"/>
  <c r="V27" i="96" a="1"/>
  <c r="V27" i="96"/>
  <c r="W27" i="96" a="1"/>
  <c r="W27" i="96" s="1"/>
  <c r="X27" i="96" a="1"/>
  <c r="X27" i="96"/>
  <c r="Y27" i="96" a="1"/>
  <c r="Y27" i="96" s="1"/>
  <c r="Z27" i="96" a="1"/>
  <c r="Z27" i="96"/>
  <c r="AA27" i="96" a="1"/>
  <c r="AA27" i="96" s="1"/>
  <c r="AB27" i="96" a="1"/>
  <c r="AB27" i="96"/>
  <c r="AC27" i="96" a="1"/>
  <c r="AC27" i="96" s="1"/>
  <c r="AD27" i="96" a="1"/>
  <c r="AD27" i="96" s="1"/>
  <c r="AE27" i="96" a="1"/>
  <c r="AE27" i="96"/>
  <c r="AF27" i="96" a="1"/>
  <c r="AF27" i="96" s="1"/>
  <c r="E28" i="96" a="1"/>
  <c r="E28" i="96" s="1"/>
  <c r="F28" i="96" a="1"/>
  <c r="F28" i="96" s="1"/>
  <c r="G28" i="96" a="1"/>
  <c r="G28" i="96"/>
  <c r="H28" i="96" a="1"/>
  <c r="H28" i="96" s="1"/>
  <c r="I28" i="96" a="1"/>
  <c r="I28" i="96" s="1"/>
  <c r="J28" i="96" a="1"/>
  <c r="J28" i="96"/>
  <c r="K28" i="96" a="1"/>
  <c r="K28" i="96" s="1"/>
  <c r="L28" i="96" a="1"/>
  <c r="L28" i="96"/>
  <c r="M28" i="96" a="1"/>
  <c r="M28" i="96" s="1"/>
  <c r="N28" i="96" a="1"/>
  <c r="N28" i="96" s="1"/>
  <c r="O28" i="96" a="1"/>
  <c r="O28" i="96" s="1"/>
  <c r="P28" i="96" a="1"/>
  <c r="P28" i="96"/>
  <c r="Q28" i="96" a="1"/>
  <c r="Q28" i="96" s="1"/>
  <c r="R28" i="96" a="1"/>
  <c r="R28" i="96" s="1"/>
  <c r="S28" i="96" a="1"/>
  <c r="S28" i="96"/>
  <c r="T28" i="96" a="1"/>
  <c r="T28" i="96" s="1"/>
  <c r="U28" i="96" a="1"/>
  <c r="U28" i="96" s="1"/>
  <c r="V28" i="96" a="1"/>
  <c r="V28" i="96" s="1"/>
  <c r="W28" i="96" a="1"/>
  <c r="W28" i="96" s="1"/>
  <c r="X28" i="96" a="1"/>
  <c r="X28" i="96" s="1"/>
  <c r="Y28" i="96" a="1"/>
  <c r="Y28" i="96" s="1"/>
  <c r="Z28" i="96" a="1"/>
  <c r="Z28" i="96"/>
  <c r="AA28" i="96" a="1"/>
  <c r="AA28" i="96" s="1"/>
  <c r="AB28" i="96" a="1"/>
  <c r="AB28" i="96"/>
  <c r="AC28" i="96" a="1"/>
  <c r="AC28" i="96" s="1"/>
  <c r="AD28" i="96" a="1"/>
  <c r="AD28" i="96"/>
  <c r="AE28" i="96" a="1"/>
  <c r="AE28" i="96" s="1"/>
  <c r="AF28" i="96" a="1"/>
  <c r="AF28" i="96" s="1"/>
  <c r="E29" i="96" a="1"/>
  <c r="E29" i="96" s="1"/>
  <c r="F29" i="96" a="1"/>
  <c r="F29" i="96" s="1"/>
  <c r="G29" i="96" a="1"/>
  <c r="G29" i="96"/>
  <c r="H29" i="96" a="1"/>
  <c r="H29" i="96" s="1"/>
  <c r="I29" i="96" a="1"/>
  <c r="I29" i="96" s="1"/>
  <c r="J29" i="96" a="1"/>
  <c r="J29" i="96" s="1"/>
  <c r="K29" i="96" a="1"/>
  <c r="K29" i="96"/>
  <c r="L29" i="96" a="1"/>
  <c r="L29" i="96" s="1"/>
  <c r="M29" i="96" a="1"/>
  <c r="M29" i="96" s="1"/>
  <c r="N29" i="96" a="1"/>
  <c r="N29" i="96"/>
  <c r="O29" i="96" a="1"/>
  <c r="O29" i="96" s="1"/>
  <c r="P29" i="96" a="1"/>
  <c r="P29" i="96"/>
  <c r="Q29" i="96" a="1"/>
  <c r="Q29" i="96" s="1"/>
  <c r="R29" i="96" a="1"/>
  <c r="R29" i="96" s="1"/>
  <c r="S29" i="96" a="1"/>
  <c r="S29" i="96" s="1"/>
  <c r="T29" i="96" a="1"/>
  <c r="T29" i="96"/>
  <c r="U29" i="96" a="1"/>
  <c r="U29" i="96" s="1"/>
  <c r="V29" i="96" a="1"/>
  <c r="V29" i="96" s="1"/>
  <c r="W29" i="96" a="1"/>
  <c r="W29" i="96"/>
  <c r="X29" i="96" a="1"/>
  <c r="X29" i="96" s="1"/>
  <c r="Y29" i="96" a="1"/>
  <c r="Y29" i="96" s="1"/>
  <c r="Z29" i="96" a="1"/>
  <c r="Z29" i="96" s="1"/>
  <c r="AA29" i="96" a="1"/>
  <c r="AA29" i="96" s="1"/>
  <c r="AB29" i="96" a="1"/>
  <c r="AB29" i="96" s="1"/>
  <c r="AC29" i="96" a="1"/>
  <c r="AC29" i="96" s="1"/>
  <c r="AD29" i="96" a="1"/>
  <c r="AD29" i="96"/>
  <c r="AE29" i="96" a="1"/>
  <c r="AE29" i="96" s="1"/>
  <c r="AF29" i="96" a="1"/>
  <c r="AF29" i="96"/>
  <c r="E30" i="96" a="1"/>
  <c r="E30" i="96" s="1"/>
  <c r="F30" i="96" a="1"/>
  <c r="F30" i="96"/>
  <c r="G30" i="96" a="1"/>
  <c r="G30" i="96" s="1"/>
  <c r="H30" i="96" a="1"/>
  <c r="H30" i="96" s="1"/>
  <c r="I30" i="96" a="1"/>
  <c r="I30" i="96" s="1"/>
  <c r="J30" i="96" a="1"/>
  <c r="J30" i="96" s="1"/>
  <c r="K30" i="96" a="1"/>
  <c r="K30" i="96"/>
  <c r="L30" i="96" a="1"/>
  <c r="L30" i="96" s="1"/>
  <c r="M30" i="96" a="1"/>
  <c r="M30" i="96" s="1"/>
  <c r="N30" i="96" a="1"/>
  <c r="N30" i="96" s="1"/>
  <c r="O30" i="96" a="1"/>
  <c r="O30" i="96"/>
  <c r="P30" i="96" a="1"/>
  <c r="P30" i="96" s="1"/>
  <c r="Q30" i="96" a="1"/>
  <c r="Q30" i="96" s="1"/>
  <c r="R30" i="96" a="1"/>
  <c r="R30" i="96"/>
  <c r="S30" i="96" a="1"/>
  <c r="S30" i="96" s="1"/>
  <c r="T30" i="96" a="1"/>
  <c r="T30" i="96"/>
  <c r="U30" i="96" a="1"/>
  <c r="U30" i="96" s="1"/>
  <c r="V30" i="96" a="1"/>
  <c r="V30" i="96" s="1"/>
  <c r="W30" i="96" a="1"/>
  <c r="W30" i="96" s="1"/>
  <c r="X30" i="96" a="1"/>
  <c r="X30" i="96"/>
  <c r="Y30" i="96" a="1"/>
  <c r="Y30" i="96" s="1"/>
  <c r="Z30" i="96" a="1"/>
  <c r="Z30" i="96" s="1"/>
  <c r="AA30" i="96" a="1"/>
  <c r="AA30" i="96"/>
  <c r="AB30" i="96" a="1"/>
  <c r="AB30" i="96" s="1"/>
  <c r="AC30" i="96" a="1"/>
  <c r="AC30" i="96" s="1"/>
  <c r="AD30" i="96" a="1"/>
  <c r="AD30" i="96" s="1"/>
  <c r="AE30" i="96" a="1"/>
  <c r="AE30" i="96" s="1"/>
  <c r="AF30" i="96" a="1"/>
  <c r="AF30" i="96" s="1"/>
  <c r="E31" i="96" a="1"/>
  <c r="E31" i="96" s="1"/>
  <c r="F31" i="96" a="1"/>
  <c r="F31" i="96"/>
  <c r="G31" i="96" a="1"/>
  <c r="G31" i="96" s="1"/>
  <c r="H31" i="96" a="1"/>
  <c r="H31" i="96"/>
  <c r="I31" i="96" a="1"/>
  <c r="I31" i="96" s="1"/>
  <c r="J31" i="96" a="1"/>
  <c r="J31" i="96"/>
  <c r="K31" i="96" a="1"/>
  <c r="K31" i="96" s="1"/>
  <c r="L31" i="96" a="1"/>
  <c r="L31" i="96" s="1"/>
  <c r="M31" i="96" a="1"/>
  <c r="M31" i="96" s="1"/>
  <c r="N31" i="96" a="1"/>
  <c r="N31" i="96" s="1"/>
  <c r="O31" i="96" a="1"/>
  <c r="O31" i="96"/>
  <c r="P31" i="96" a="1"/>
  <c r="P31" i="96" s="1"/>
  <c r="Q31" i="96" a="1"/>
  <c r="Q31" i="96" s="1"/>
  <c r="R31" i="96" a="1"/>
  <c r="R31" i="96" s="1"/>
  <c r="S31" i="96" a="1"/>
  <c r="S31" i="96"/>
  <c r="T31" i="96" a="1"/>
  <c r="T31" i="96" s="1"/>
  <c r="U31" i="96" a="1"/>
  <c r="U31" i="96" s="1"/>
  <c r="V31" i="96" a="1"/>
  <c r="V31" i="96"/>
  <c r="W31" i="96" a="1"/>
  <c r="W31" i="96" s="1"/>
  <c r="X31" i="96" a="1"/>
  <c r="X31" i="96"/>
  <c r="Y31" i="96" a="1"/>
  <c r="Y31" i="96" s="1"/>
  <c r="Z31" i="96" a="1"/>
  <c r="Z31" i="96" s="1"/>
  <c r="AA31" i="96" a="1"/>
  <c r="AA31" i="96" s="1"/>
  <c r="AB31" i="96" a="1"/>
  <c r="AB31" i="96"/>
  <c r="AC31" i="96" a="1"/>
  <c r="AC31" i="96" s="1"/>
  <c r="AD31" i="96" a="1"/>
  <c r="AD31" i="96" s="1"/>
  <c r="AE31" i="96" a="1"/>
  <c r="AE31" i="96"/>
  <c r="AF31" i="96" a="1"/>
  <c r="AF31" i="96" s="1"/>
  <c r="E32" i="96" a="1"/>
  <c r="E32" i="96" s="1"/>
  <c r="F32" i="96" a="1"/>
  <c r="F32" i="96" s="1"/>
  <c r="G32" i="96" a="1"/>
  <c r="G32" i="96" s="1"/>
  <c r="H32" i="96" a="1"/>
  <c r="H32" i="96" s="1"/>
  <c r="I32" i="96" a="1"/>
  <c r="I32" i="96" s="1"/>
  <c r="J32" i="96" a="1"/>
  <c r="J32" i="96"/>
  <c r="K32" i="96" a="1"/>
  <c r="K32" i="96" s="1"/>
  <c r="L32" i="96" a="1"/>
  <c r="L32" i="96"/>
  <c r="M32" i="96" a="1"/>
  <c r="M32" i="96" s="1"/>
  <c r="N32" i="96" a="1"/>
  <c r="N32" i="96"/>
  <c r="O32" i="96" a="1"/>
  <c r="O32" i="96" s="1"/>
  <c r="P32" i="96" a="1"/>
  <c r="P32" i="96" s="1"/>
  <c r="Q32" i="96" a="1"/>
  <c r="Q32" i="96" s="1"/>
  <c r="R32" i="96" a="1"/>
  <c r="R32" i="96" s="1"/>
  <c r="S32" i="96" a="1"/>
  <c r="S32" i="96"/>
  <c r="T32" i="96" a="1"/>
  <c r="T32" i="96" s="1"/>
  <c r="U32" i="96" a="1"/>
  <c r="U32" i="96" s="1"/>
  <c r="V32" i="96" a="1"/>
  <c r="V32" i="96" s="1"/>
  <c r="W32" i="96" a="1"/>
  <c r="W32" i="96"/>
  <c r="X32" i="96" a="1"/>
  <c r="X32" i="96" s="1"/>
  <c r="Y32" i="96" a="1"/>
  <c r="Y32" i="96" s="1"/>
  <c r="Z32" i="96" a="1"/>
  <c r="Z32" i="96"/>
  <c r="AA32" i="96" a="1"/>
  <c r="AA32" i="96" s="1"/>
  <c r="AB32" i="96" a="1"/>
  <c r="AB32" i="96"/>
  <c r="AC32" i="96" a="1"/>
  <c r="AC32" i="96" s="1"/>
  <c r="AD32" i="96" a="1"/>
  <c r="AD32" i="96" s="1"/>
  <c r="AE32" i="96" a="1"/>
  <c r="AE32" i="96" s="1"/>
  <c r="AF32" i="96" a="1"/>
  <c r="AF32" i="96"/>
  <c r="E33" i="96" a="1"/>
  <c r="E33" i="96" s="1"/>
  <c r="F33" i="96" a="1"/>
  <c r="F33" i="96" s="1"/>
  <c r="G33" i="96" a="1"/>
  <c r="G33" i="96"/>
  <c r="H33" i="96" a="1"/>
  <c r="H33" i="96" s="1"/>
  <c r="I33" i="96" a="1"/>
  <c r="I33" i="96" s="1"/>
  <c r="J33" i="96" a="1"/>
  <c r="J33" i="96" s="1"/>
  <c r="K33" i="96" a="1"/>
  <c r="K33" i="96" s="1"/>
  <c r="L33" i="96" a="1"/>
  <c r="L33" i="96" s="1"/>
  <c r="M33" i="96" a="1"/>
  <c r="M33" i="96" s="1"/>
  <c r="N33" i="96" a="1"/>
  <c r="N33" i="96"/>
  <c r="O33" i="96" a="1"/>
  <c r="O33" i="96" s="1"/>
  <c r="P33" i="96" a="1"/>
  <c r="P33" i="96"/>
  <c r="Q33" i="96" a="1"/>
  <c r="Q33" i="96" s="1"/>
  <c r="R33" i="96" a="1"/>
  <c r="R33" i="96"/>
  <c r="S33" i="96" a="1"/>
  <c r="S33" i="96" s="1"/>
  <c r="T33" i="96" a="1"/>
  <c r="T33" i="96" s="1"/>
  <c r="U33" i="96" a="1"/>
  <c r="U33" i="96" s="1"/>
  <c r="V33" i="96" a="1"/>
  <c r="V33" i="96" s="1"/>
  <c r="W33" i="96" a="1"/>
  <c r="W33" i="96"/>
  <c r="X33" i="96" a="1"/>
  <c r="X33" i="96" s="1"/>
  <c r="Y33" i="96" a="1"/>
  <c r="Y33" i="96" s="1"/>
  <c r="Z33" i="96" a="1"/>
  <c r="Z33" i="96" s="1"/>
  <c r="AA33" i="96" a="1"/>
  <c r="AA33" i="96"/>
  <c r="AB33" i="96" a="1"/>
  <c r="AB33" i="96" s="1"/>
  <c r="AC33" i="96" a="1"/>
  <c r="AC33" i="96" s="1"/>
  <c r="AD33" i="96" a="1"/>
  <c r="AD33" i="96"/>
  <c r="AE33" i="96" a="1"/>
  <c r="AE33" i="96" s="1"/>
  <c r="AF33" i="96" a="1"/>
  <c r="AF33" i="96"/>
  <c r="E34" i="96" a="1"/>
  <c r="E34" i="96" s="1"/>
  <c r="F34" i="96" a="1"/>
  <c r="F34" i="96" s="1"/>
  <c r="G34" i="96" a="1"/>
  <c r="G34" i="96" s="1"/>
  <c r="H34" i="96" a="1"/>
  <c r="H34" i="96"/>
  <c r="I34" i="96" a="1"/>
  <c r="I34" i="96" s="1"/>
  <c r="J34" i="96" a="1"/>
  <c r="J34" i="96" s="1"/>
  <c r="K34" i="96" a="1"/>
  <c r="K34" i="96"/>
  <c r="L34" i="96" a="1"/>
  <c r="L34" i="96" s="1"/>
  <c r="M34" i="96" a="1"/>
  <c r="M34" i="96" s="1"/>
  <c r="N34" i="96" a="1"/>
  <c r="N34" i="96" s="1"/>
  <c r="O34" i="96" a="1"/>
  <c r="O34" i="96" s="1"/>
  <c r="P34" i="96" a="1"/>
  <c r="P34" i="96" s="1"/>
  <c r="Q34" i="96" a="1"/>
  <c r="Q34" i="96" s="1"/>
  <c r="R34" i="96" a="1"/>
  <c r="R34" i="96"/>
  <c r="S34" i="96" a="1"/>
  <c r="S34" i="96" s="1"/>
  <c r="T34" i="96" a="1"/>
  <c r="T34" i="96"/>
  <c r="U34" i="96" a="1"/>
  <c r="U34" i="96" s="1"/>
  <c r="V34" i="96" a="1"/>
  <c r="V34" i="96"/>
  <c r="W34" i="96" a="1"/>
  <c r="W34" i="96" s="1"/>
  <c r="X34" i="96" a="1"/>
  <c r="X34" i="96" s="1"/>
  <c r="Y34" i="96" a="1"/>
  <c r="Y34" i="96" s="1"/>
  <c r="Z34" i="96" a="1"/>
  <c r="Z34" i="96" s="1"/>
  <c r="AA34" i="96" a="1"/>
  <c r="AA34" i="96"/>
  <c r="AB34" i="96" a="1"/>
  <c r="AB34" i="96" s="1"/>
  <c r="AC34" i="96" a="1"/>
  <c r="AC34" i="96" s="1"/>
  <c r="AD34" i="96" a="1"/>
  <c r="AD34" i="96" s="1"/>
  <c r="AE34" i="96" a="1"/>
  <c r="AE34" i="96"/>
  <c r="AF34" i="96" a="1"/>
  <c r="AF34" i="96" s="1"/>
  <c r="E35" i="96" a="1"/>
  <c r="E35" i="96" s="1"/>
  <c r="F35" i="96" a="1"/>
  <c r="F35" i="96"/>
  <c r="G35" i="96" a="1"/>
  <c r="G35" i="96" s="1"/>
  <c r="H35" i="96" a="1"/>
  <c r="H35" i="96"/>
  <c r="I35" i="96" a="1"/>
  <c r="I35" i="96" s="1"/>
  <c r="J35" i="96" a="1"/>
  <c r="J35" i="96" s="1"/>
  <c r="K35" i="96" a="1"/>
  <c r="K35" i="96" s="1"/>
  <c r="L35" i="96" a="1"/>
  <c r="L35" i="96"/>
  <c r="M35" i="96" a="1"/>
  <c r="M35" i="96" s="1"/>
  <c r="N35" i="96" a="1"/>
  <c r="N35" i="96" s="1"/>
  <c r="O35" i="96" a="1"/>
  <c r="O35" i="96"/>
  <c r="P35" i="96" a="1"/>
  <c r="P35" i="96" s="1"/>
  <c r="Q35" i="96" a="1"/>
  <c r="Q35" i="96" s="1"/>
  <c r="R35" i="96" a="1"/>
  <c r="R35" i="96" s="1"/>
  <c r="S35" i="96" a="1"/>
  <c r="S35" i="96" s="1"/>
  <c r="T35" i="96" a="1"/>
  <c r="T35" i="96" s="1"/>
  <c r="U35" i="96" a="1"/>
  <c r="U35" i="96" s="1"/>
  <c r="V35" i="96" a="1"/>
  <c r="V35" i="96"/>
  <c r="W35" i="96" a="1"/>
  <c r="W35" i="96" s="1"/>
  <c r="X35" i="96" a="1"/>
  <c r="X35" i="96"/>
  <c r="Y35" i="96" a="1"/>
  <c r="Y35" i="96" s="1"/>
  <c r="Z35" i="96" a="1"/>
  <c r="Z35" i="96"/>
  <c r="AA35" i="96" a="1"/>
  <c r="AA35" i="96" s="1"/>
  <c r="AB35" i="96" a="1"/>
  <c r="AB35" i="96" s="1"/>
  <c r="AC35" i="96" a="1"/>
  <c r="AC35" i="96" s="1"/>
  <c r="AD35" i="96" a="1"/>
  <c r="AD35" i="96" s="1"/>
  <c r="AE35" i="96" a="1"/>
  <c r="AE35" i="96"/>
  <c r="AF35" i="96" a="1"/>
  <c r="AF35" i="96" s="1"/>
  <c r="E36" i="96" a="1"/>
  <c r="E36" i="96" s="1"/>
  <c r="F36" i="96" a="1"/>
  <c r="F36" i="96" s="1"/>
  <c r="G36" i="96" a="1"/>
  <c r="G36" i="96"/>
  <c r="H36" i="96" a="1"/>
  <c r="H36" i="96" s="1"/>
  <c r="I36" i="96" a="1"/>
  <c r="I36" i="96" s="1"/>
  <c r="J36" i="96" a="1"/>
  <c r="J36" i="96"/>
  <c r="K36" i="96" a="1"/>
  <c r="K36" i="96" s="1"/>
  <c r="L36" i="96" a="1"/>
  <c r="L36" i="96"/>
  <c r="M36" i="96" a="1"/>
  <c r="M36" i="96" s="1"/>
  <c r="N36" i="96" a="1"/>
  <c r="N36" i="96" s="1"/>
  <c r="O36" i="96" a="1"/>
  <c r="O36" i="96" s="1"/>
  <c r="P36" i="96" a="1"/>
  <c r="P36" i="96"/>
  <c r="Q36" i="96" a="1"/>
  <c r="Q36" i="96" s="1"/>
  <c r="R36" i="96" a="1"/>
  <c r="R36" i="96" s="1"/>
  <c r="S36" i="96" a="1"/>
  <c r="S36" i="96"/>
  <c r="T36" i="96" a="1"/>
  <c r="T36" i="96" s="1"/>
  <c r="U36" i="96" a="1"/>
  <c r="U36" i="96" s="1"/>
  <c r="V36" i="96" a="1"/>
  <c r="V36" i="96" s="1"/>
  <c r="W36" i="96" a="1"/>
  <c r="W36" i="96" s="1"/>
  <c r="X36" i="96" a="1"/>
  <c r="X36" i="96" s="1"/>
  <c r="Y36" i="96" a="1"/>
  <c r="Y36" i="96" s="1"/>
  <c r="Z36" i="96" a="1"/>
  <c r="Z36" i="96"/>
  <c r="AA36" i="96" a="1"/>
  <c r="AA36" i="96" s="1"/>
  <c r="AB36" i="96" a="1"/>
  <c r="AB36" i="96"/>
  <c r="AC36" i="96" a="1"/>
  <c r="AC36" i="96" s="1"/>
  <c r="AD36" i="96" a="1"/>
  <c r="AD36" i="96"/>
  <c r="AE36" i="96" a="1"/>
  <c r="AE36" i="96" s="1"/>
  <c r="AF36" i="96" a="1"/>
  <c r="AF36" i="96" s="1"/>
  <c r="E37" i="96" a="1"/>
  <c r="E37" i="96" s="1"/>
  <c r="F37" i="96" a="1"/>
  <c r="F37" i="96" s="1"/>
  <c r="G37" i="96" a="1"/>
  <c r="G37" i="96"/>
  <c r="H37" i="96" a="1"/>
  <c r="H37" i="96" s="1"/>
  <c r="I37" i="96" a="1"/>
  <c r="I37" i="96" s="1"/>
  <c r="J37" i="96" a="1"/>
  <c r="J37" i="96" s="1"/>
  <c r="K37" i="96" a="1"/>
  <c r="K37" i="96"/>
  <c r="L37" i="96" a="1"/>
  <c r="L37" i="96" s="1"/>
  <c r="M37" i="96" a="1"/>
  <c r="M37" i="96" s="1"/>
  <c r="N37" i="96" a="1"/>
  <c r="N37" i="96"/>
  <c r="O37" i="96" a="1"/>
  <c r="O37" i="96" s="1"/>
  <c r="P37" i="96" a="1"/>
  <c r="P37" i="96"/>
  <c r="Q37" i="96" a="1"/>
  <c r="Q37" i="96" s="1"/>
  <c r="R37" i="96" a="1"/>
  <c r="R37" i="96" s="1"/>
  <c r="S37" i="96" a="1"/>
  <c r="S37" i="96" s="1"/>
  <c r="T37" i="96" a="1"/>
  <c r="T37" i="96"/>
  <c r="U37" i="96" a="1"/>
  <c r="U37" i="96" s="1"/>
  <c r="V37" i="96" a="1"/>
  <c r="V37" i="96" s="1"/>
  <c r="W37" i="96" a="1"/>
  <c r="W37" i="96"/>
  <c r="X37" i="96" a="1"/>
  <c r="X37" i="96" s="1"/>
  <c r="Y37" i="96" a="1"/>
  <c r="Y37" i="96" s="1"/>
  <c r="Z37" i="96" a="1"/>
  <c r="Z37" i="96" s="1"/>
  <c r="AA37" i="96" a="1"/>
  <c r="AA37" i="96" s="1"/>
  <c r="AB37" i="96" a="1"/>
  <c r="AB37" i="96" s="1"/>
  <c r="AC37" i="96" a="1"/>
  <c r="AC37" i="96" s="1"/>
  <c r="AD37" i="96" a="1"/>
  <c r="AD37" i="96"/>
  <c r="AE37" i="96" a="1"/>
  <c r="AE37" i="96" s="1"/>
  <c r="AF37" i="96" a="1"/>
  <c r="AF37" i="96"/>
  <c r="E38" i="96" a="1"/>
  <c r="E38" i="96" s="1"/>
  <c r="F38" i="96" a="1"/>
  <c r="F38" i="96"/>
  <c r="G38" i="96" a="1"/>
  <c r="G38" i="96" s="1"/>
  <c r="H38" i="96" a="1"/>
  <c r="H38" i="96" s="1"/>
  <c r="I38" i="96" a="1"/>
  <c r="I38" i="96" s="1"/>
  <c r="J38" i="96" a="1"/>
  <c r="J38" i="96" s="1"/>
  <c r="K38" i="96" a="1"/>
  <c r="K38" i="96"/>
  <c r="L38" i="96" a="1"/>
  <c r="L38" i="96" s="1"/>
  <c r="M38" i="96" a="1"/>
  <c r="M38" i="96" s="1"/>
  <c r="N38" i="96" a="1"/>
  <c r="N38" i="96" s="1"/>
  <c r="O38" i="96" a="1"/>
  <c r="O38" i="96"/>
  <c r="P38" i="96" a="1"/>
  <c r="P38" i="96" s="1"/>
  <c r="Q38" i="96" a="1"/>
  <c r="Q38" i="96" s="1"/>
  <c r="R38" i="96" a="1"/>
  <c r="R38" i="96"/>
  <c r="S38" i="96" a="1"/>
  <c r="S38" i="96" s="1"/>
  <c r="T38" i="96" a="1"/>
  <c r="T38" i="96"/>
  <c r="U38" i="96" a="1"/>
  <c r="U38" i="96" s="1"/>
  <c r="V38" i="96" a="1"/>
  <c r="V38" i="96" s="1"/>
  <c r="W38" i="96" a="1"/>
  <c r="W38" i="96" s="1"/>
  <c r="X38" i="96" a="1"/>
  <c r="X38" i="96"/>
  <c r="Y38" i="96" a="1"/>
  <c r="Y38" i="96" s="1"/>
  <c r="Z38" i="96" a="1"/>
  <c r="Z38" i="96" s="1"/>
  <c r="AA38" i="96" a="1"/>
  <c r="AA38" i="96"/>
  <c r="AB38" i="96" a="1"/>
  <c r="AB38" i="96" s="1"/>
  <c r="AC38" i="96" a="1"/>
  <c r="AC38" i="96" s="1"/>
  <c r="AD38" i="96" a="1"/>
  <c r="AD38" i="96" s="1"/>
  <c r="AE38" i="96" a="1"/>
  <c r="AE38" i="96" s="1"/>
  <c r="AF38" i="96" a="1"/>
  <c r="AF38" i="96" s="1"/>
  <c r="E39" i="96" a="1"/>
  <c r="E39" i="96" s="1"/>
  <c r="F39" i="96" a="1"/>
  <c r="F39" i="96"/>
  <c r="G39" i="96" a="1"/>
  <c r="G39" i="96" s="1"/>
  <c r="H39" i="96" a="1"/>
  <c r="H39" i="96"/>
  <c r="I39" i="96" a="1"/>
  <c r="I39" i="96" s="1"/>
  <c r="J39" i="96" a="1"/>
  <c r="J39" i="96"/>
  <c r="K39" i="96" a="1"/>
  <c r="K39" i="96" s="1"/>
  <c r="L39" i="96" a="1"/>
  <c r="L39" i="96" s="1"/>
  <c r="M39" i="96" a="1"/>
  <c r="M39" i="96" s="1"/>
  <c r="N39" i="96" a="1"/>
  <c r="N39" i="96" s="1"/>
  <c r="O39" i="96" a="1"/>
  <c r="O39" i="96"/>
  <c r="P39" i="96" a="1"/>
  <c r="P39" i="96" s="1"/>
  <c r="Q39" i="96" a="1"/>
  <c r="Q39" i="96" s="1"/>
  <c r="R39" i="96" a="1"/>
  <c r="R39" i="96" s="1"/>
  <c r="S39" i="96" a="1"/>
  <c r="S39" i="96"/>
  <c r="T39" i="96" a="1"/>
  <c r="T39" i="96" s="1"/>
  <c r="U39" i="96" a="1"/>
  <c r="U39" i="96" s="1"/>
  <c r="V39" i="96" a="1"/>
  <c r="V39" i="96"/>
  <c r="W39" i="96" a="1"/>
  <c r="W39" i="96" s="1"/>
  <c r="X39" i="96" a="1"/>
  <c r="X39" i="96"/>
  <c r="Y39" i="96" a="1"/>
  <c r="Y39" i="96" s="1"/>
  <c r="Z39" i="96" a="1"/>
  <c r="Z39" i="96" s="1"/>
  <c r="AA39" i="96" a="1"/>
  <c r="AA39" i="96" s="1"/>
  <c r="AB39" i="96" a="1"/>
  <c r="AB39" i="96"/>
  <c r="AC39" i="96" a="1"/>
  <c r="AC39" i="96" s="1"/>
  <c r="AD39" i="96" a="1"/>
  <c r="AD39" i="96" s="1"/>
  <c r="AE39" i="96" a="1"/>
  <c r="AE39" i="96"/>
  <c r="AF39" i="96" a="1"/>
  <c r="AF39" i="96" s="1"/>
  <c r="E40" i="96" a="1"/>
  <c r="E40" i="96" s="1"/>
  <c r="F40" i="96" a="1"/>
  <c r="F40" i="96" s="1"/>
  <c r="G40" i="96" a="1"/>
  <c r="G40" i="96" s="1"/>
  <c r="H40" i="96" a="1"/>
  <c r="H40" i="96" s="1"/>
  <c r="I40" i="96" a="1"/>
  <c r="I40" i="96" s="1"/>
  <c r="J40" i="96" a="1"/>
  <c r="J40" i="96"/>
  <c r="K40" i="96" a="1"/>
  <c r="K40" i="96" s="1"/>
  <c r="L40" i="96" a="1"/>
  <c r="L40" i="96"/>
  <c r="M40" i="96" a="1"/>
  <c r="M40" i="96" s="1"/>
  <c r="N40" i="96" a="1"/>
  <c r="N40" i="96"/>
  <c r="O40" i="96" a="1"/>
  <c r="O40" i="96" s="1"/>
  <c r="P40" i="96" a="1"/>
  <c r="P40" i="96" s="1"/>
  <c r="Q40" i="96" a="1"/>
  <c r="Q40" i="96" s="1"/>
  <c r="R40" i="96" a="1"/>
  <c r="R40" i="96" s="1"/>
  <c r="S40" i="96" a="1"/>
  <c r="S40" i="96"/>
  <c r="T40" i="96" a="1"/>
  <c r="T40" i="96" s="1"/>
  <c r="U40" i="96" a="1"/>
  <c r="U40" i="96" s="1"/>
  <c r="V40" i="96" a="1"/>
  <c r="V40" i="96" s="1"/>
  <c r="W40" i="96" a="1"/>
  <c r="W40" i="96"/>
  <c r="X40" i="96" a="1"/>
  <c r="X40" i="96" s="1"/>
  <c r="Y40" i="96" a="1"/>
  <c r="Y40" i="96" s="1"/>
  <c r="Z40" i="96" a="1"/>
  <c r="Z40" i="96"/>
  <c r="AA40" i="96" a="1"/>
  <c r="AA40" i="96" s="1"/>
  <c r="AB40" i="96" a="1"/>
  <c r="AB40" i="96"/>
  <c r="AC40" i="96" a="1"/>
  <c r="AC40" i="96" s="1"/>
  <c r="AD40" i="96" a="1"/>
  <c r="AD40" i="96" s="1"/>
  <c r="AE40" i="96" a="1"/>
  <c r="AE40" i="96" s="1"/>
  <c r="AF40" i="96" a="1"/>
  <c r="AF40" i="96"/>
  <c r="E41" i="96" a="1"/>
  <c r="E41" i="96" s="1"/>
  <c r="F41" i="96" a="1"/>
  <c r="F41" i="96" s="1"/>
  <c r="G41" i="96" a="1"/>
  <c r="G41" i="96"/>
  <c r="H41" i="96" a="1"/>
  <c r="H41" i="96" s="1"/>
  <c r="I41" i="96" a="1"/>
  <c r="I41" i="96" s="1"/>
  <c r="J41" i="96" a="1"/>
  <c r="J41" i="96" s="1"/>
  <c r="K41" i="96" a="1"/>
  <c r="K41" i="96" s="1"/>
  <c r="L41" i="96" a="1"/>
  <c r="L41" i="96" s="1"/>
  <c r="M41" i="96" a="1"/>
  <c r="M41" i="96" s="1"/>
  <c r="N41" i="96" a="1"/>
  <c r="N41" i="96"/>
  <c r="O41" i="96" a="1"/>
  <c r="O41" i="96" s="1"/>
  <c r="P41" i="96" a="1"/>
  <c r="P41" i="96"/>
  <c r="Q41" i="96" a="1"/>
  <c r="Q41" i="96" s="1"/>
  <c r="R41" i="96" a="1"/>
  <c r="R41" i="96"/>
  <c r="S41" i="96" a="1"/>
  <c r="S41" i="96" s="1"/>
  <c r="T41" i="96" a="1"/>
  <c r="T41" i="96" s="1"/>
  <c r="U41" i="96" a="1"/>
  <c r="U41" i="96" s="1"/>
  <c r="V41" i="96" a="1"/>
  <c r="V41" i="96" s="1"/>
  <c r="W41" i="96" a="1"/>
  <c r="W41" i="96"/>
  <c r="X41" i="96" a="1"/>
  <c r="X41" i="96" s="1"/>
  <c r="Y41" i="96" a="1"/>
  <c r="Y41" i="96" s="1"/>
  <c r="Z41" i="96" a="1"/>
  <c r="Z41" i="96" s="1"/>
  <c r="AA41" i="96" a="1"/>
  <c r="AA41" i="96"/>
  <c r="AB41" i="96" a="1"/>
  <c r="AB41" i="96" s="1"/>
  <c r="AC41" i="96" a="1"/>
  <c r="AC41" i="96" s="1"/>
  <c r="AD41" i="96" a="1"/>
  <c r="AD41" i="96"/>
  <c r="AE41" i="96" a="1"/>
  <c r="AE41" i="96" s="1"/>
  <c r="AF41" i="96" a="1"/>
  <c r="AF41" i="96"/>
  <c r="E42" i="96" a="1"/>
  <c r="E42" i="96" s="1"/>
  <c r="F42" i="96" a="1"/>
  <c r="F42" i="96" s="1"/>
  <c r="G42" i="96" a="1"/>
  <c r="G42" i="96" s="1"/>
  <c r="H42" i="96" a="1"/>
  <c r="H42" i="96"/>
  <c r="I42" i="96" a="1"/>
  <c r="I42" i="96" s="1"/>
  <c r="J42" i="96" a="1"/>
  <c r="J42" i="96" s="1"/>
  <c r="K42" i="96" a="1"/>
  <c r="K42" i="96"/>
  <c r="L42" i="96" a="1"/>
  <c r="L42" i="96" s="1"/>
  <c r="M42" i="96" a="1"/>
  <c r="M42" i="96" s="1"/>
  <c r="N42" i="96" a="1"/>
  <c r="N42" i="96" s="1"/>
  <c r="O42" i="96" a="1"/>
  <c r="O42" i="96" s="1"/>
  <c r="P42" i="96" a="1"/>
  <c r="P42" i="96" s="1"/>
  <c r="Q42" i="96" a="1"/>
  <c r="Q42" i="96" s="1"/>
  <c r="R42" i="96" a="1"/>
  <c r="R42" i="96"/>
  <c r="S42" i="96" a="1"/>
  <c r="S42" i="96" s="1"/>
  <c r="T42" i="96" a="1"/>
  <c r="T42" i="96"/>
  <c r="U42" i="96" a="1"/>
  <c r="U42" i="96" s="1"/>
  <c r="V42" i="96" a="1"/>
  <c r="V42" i="96"/>
  <c r="W42" i="96" a="1"/>
  <c r="W42" i="96" s="1"/>
  <c r="X42" i="96" a="1"/>
  <c r="X42" i="96" s="1"/>
  <c r="Y42" i="96" a="1"/>
  <c r="Y42" i="96" s="1"/>
  <c r="Z42" i="96" a="1"/>
  <c r="Z42" i="96" s="1"/>
  <c r="AA42" i="96" a="1"/>
  <c r="AA42" i="96"/>
  <c r="AB42" i="96" a="1"/>
  <c r="AB42" i="96" s="1"/>
  <c r="AC42" i="96" a="1"/>
  <c r="AC42" i="96" s="1"/>
  <c r="AD42" i="96" a="1"/>
  <c r="AD42" i="96" s="1"/>
  <c r="AE42" i="96" a="1"/>
  <c r="AE42" i="96"/>
  <c r="AF42" i="96" a="1"/>
  <c r="AF42" i="96" s="1"/>
  <c r="E43" i="96" a="1"/>
  <c r="E43" i="96" s="1"/>
  <c r="F43" i="96" a="1"/>
  <c r="F43" i="96"/>
  <c r="G43" i="96" a="1"/>
  <c r="G43" i="96" s="1"/>
  <c r="H43" i="96" a="1"/>
  <c r="H43" i="96"/>
  <c r="I43" i="96" a="1"/>
  <c r="I43" i="96" s="1"/>
  <c r="J43" i="96" a="1"/>
  <c r="J43" i="96" s="1"/>
  <c r="K43" i="96" a="1"/>
  <c r="K43" i="96" s="1"/>
  <c r="L43" i="96" a="1"/>
  <c r="L43" i="96"/>
  <c r="M43" i="96" a="1"/>
  <c r="M43" i="96" s="1"/>
  <c r="N43" i="96" a="1"/>
  <c r="N43" i="96" s="1"/>
  <c r="O43" i="96" a="1"/>
  <c r="O43" i="96"/>
  <c r="P43" i="96" a="1"/>
  <c r="P43" i="96" s="1"/>
  <c r="Q43" i="96" a="1"/>
  <c r="Q43" i="96" s="1"/>
  <c r="R43" i="96" a="1"/>
  <c r="R43" i="96" s="1"/>
  <c r="S43" i="96" a="1"/>
  <c r="S43" i="96" s="1"/>
  <c r="T43" i="96" a="1"/>
  <c r="T43" i="96" s="1"/>
  <c r="U43" i="96" a="1"/>
  <c r="U43" i="96" s="1"/>
  <c r="V43" i="96" a="1"/>
  <c r="V43" i="96"/>
  <c r="W43" i="96" a="1"/>
  <c r="W43" i="96" s="1"/>
  <c r="X43" i="96" a="1"/>
  <c r="X43" i="96"/>
  <c r="Y43" i="96" a="1"/>
  <c r="Y43" i="96" s="1"/>
  <c r="Z43" i="96" a="1"/>
  <c r="Z43" i="96"/>
  <c r="AA43" i="96" a="1"/>
  <c r="AA43" i="96" s="1"/>
  <c r="AB43" i="96" a="1"/>
  <c r="AB43" i="96" s="1"/>
  <c r="AC43" i="96" a="1"/>
  <c r="AC43" i="96" s="1"/>
  <c r="AD43" i="96" a="1"/>
  <c r="AD43" i="96" s="1"/>
  <c r="AE43" i="96" a="1"/>
  <c r="AE43" i="96" s="1"/>
  <c r="AF43" i="96" a="1"/>
  <c r="AF43" i="96" s="1"/>
  <c r="E44" i="96" a="1"/>
  <c r="E44" i="96" s="1"/>
  <c r="F44" i="96" a="1"/>
  <c r="F44" i="96" s="1"/>
  <c r="G44" i="96" a="1"/>
  <c r="G44" i="96"/>
  <c r="H44" i="96" a="1"/>
  <c r="H44" i="96" s="1"/>
  <c r="I44" i="96" a="1"/>
  <c r="I44" i="96" s="1"/>
  <c r="J44" i="96" a="1"/>
  <c r="J44" i="96"/>
  <c r="K44" i="96" a="1"/>
  <c r="K44" i="96" s="1"/>
  <c r="L44" i="96" a="1"/>
  <c r="L44" i="96"/>
  <c r="M44" i="96" a="1"/>
  <c r="M44" i="96" s="1"/>
  <c r="N44" i="96" a="1"/>
  <c r="N44" i="96" s="1"/>
  <c r="O44" i="96" a="1"/>
  <c r="O44" i="96" s="1"/>
  <c r="P44" i="96" a="1"/>
  <c r="P44" i="96"/>
  <c r="Q44" i="96" a="1"/>
  <c r="Q44" i="96" s="1"/>
  <c r="R44" i="96" a="1"/>
  <c r="R44" i="96" s="1"/>
  <c r="S44" i="96" a="1"/>
  <c r="S44" i="96"/>
  <c r="T44" i="96" a="1"/>
  <c r="T44" i="96" s="1"/>
  <c r="U44" i="96" a="1"/>
  <c r="U44" i="96" s="1"/>
  <c r="V44" i="96" a="1"/>
  <c r="V44" i="96" s="1"/>
  <c r="W44" i="96" a="1"/>
  <c r="W44" i="96" s="1"/>
  <c r="X44" i="96" a="1"/>
  <c r="X44" i="96" s="1"/>
  <c r="Y44" i="96" a="1"/>
  <c r="Y44" i="96" s="1"/>
  <c r="Z44" i="96" a="1"/>
  <c r="Z44" i="96" s="1"/>
  <c r="AA44" i="96" a="1"/>
  <c r="AA44" i="96" s="1"/>
  <c r="AB44" i="96" a="1"/>
  <c r="AB44" i="96"/>
  <c r="AC44" i="96" a="1"/>
  <c r="AC44" i="96" s="1"/>
  <c r="AD44" i="96" a="1"/>
  <c r="AD44" i="96"/>
  <c r="AE44" i="96" a="1"/>
  <c r="AE44" i="96" s="1"/>
  <c r="AF44" i="96" a="1"/>
  <c r="AF44" i="96" s="1"/>
  <c r="E45" i="96" a="1"/>
  <c r="E45" i="96" s="1"/>
  <c r="F45" i="96" a="1"/>
  <c r="F45" i="96" s="1"/>
  <c r="G45" i="96" a="1"/>
  <c r="G45" i="96"/>
  <c r="H45" i="96" a="1"/>
  <c r="H45" i="96"/>
  <c r="I45" i="96" a="1"/>
  <c r="I45" i="96" s="1"/>
  <c r="J45" i="96" a="1"/>
  <c r="J45" i="96" s="1"/>
  <c r="K45" i="96" a="1"/>
  <c r="K45" i="96"/>
  <c r="L45" i="96" a="1"/>
  <c r="L45" i="96" s="1"/>
  <c r="M45" i="96" a="1"/>
  <c r="M45" i="96" s="1"/>
  <c r="N45" i="96" a="1"/>
  <c r="N45" i="96"/>
  <c r="O45" i="96" a="1"/>
  <c r="O45" i="96" s="1"/>
  <c r="P45" i="96" a="1"/>
  <c r="P45" i="96" s="1"/>
  <c r="Q45" i="96" a="1"/>
  <c r="Q45" i="96" s="1"/>
  <c r="R45" i="96" a="1"/>
  <c r="R45" i="96" s="1"/>
  <c r="S45" i="96" a="1"/>
  <c r="S45" i="96" s="1"/>
  <c r="T45" i="96" a="1"/>
  <c r="T45" i="96"/>
  <c r="U45" i="96" a="1"/>
  <c r="U45" i="96" s="1"/>
  <c r="V45" i="96" a="1"/>
  <c r="V45" i="96"/>
  <c r="W45" i="96" a="1"/>
  <c r="W45" i="96"/>
  <c r="X45" i="96" a="1"/>
  <c r="X45" i="96" s="1"/>
  <c r="Y45" i="96" a="1"/>
  <c r="Y45" i="96" s="1"/>
  <c r="Z45" i="96" a="1"/>
  <c r="Z45" i="96" s="1"/>
  <c r="AA45" i="96" a="1"/>
  <c r="AA45" i="96" s="1"/>
  <c r="AB45" i="96" a="1"/>
  <c r="AB45" i="96" s="1"/>
  <c r="AC45" i="96" a="1"/>
  <c r="AC45" i="96" s="1"/>
  <c r="AD45" i="96" a="1"/>
  <c r="AD45" i="96" s="1"/>
  <c r="AE45" i="96" a="1"/>
  <c r="AE45" i="96" s="1"/>
  <c r="AF45" i="96" a="1"/>
  <c r="AF45" i="96"/>
  <c r="E46" i="96" a="1"/>
  <c r="E46" i="96" s="1"/>
  <c r="F46" i="96" a="1"/>
  <c r="F46" i="96"/>
  <c r="G46" i="96" a="1"/>
  <c r="G46" i="96" s="1"/>
  <c r="H46" i="96" a="1"/>
  <c r="H46" i="96" s="1"/>
  <c r="I46" i="96" a="1"/>
  <c r="I46" i="96" s="1"/>
  <c r="J46" i="96" a="1"/>
  <c r="J46" i="96" s="1"/>
  <c r="K46" i="96" a="1"/>
  <c r="K46" i="96"/>
  <c r="L46" i="96" a="1"/>
  <c r="L46" i="96" s="1"/>
  <c r="M46" i="96" a="1"/>
  <c r="M46" i="96" s="1"/>
  <c r="N46" i="96" a="1"/>
  <c r="N46" i="96" s="1"/>
  <c r="O46" i="96" a="1"/>
  <c r="O46" i="96"/>
  <c r="P46" i="96" a="1"/>
  <c r="P46" i="96" s="1"/>
  <c r="Q46" i="96" a="1"/>
  <c r="Q46" i="96" s="1"/>
  <c r="R46" i="96" a="1"/>
  <c r="R46" i="96" s="1"/>
  <c r="S46" i="96" a="1"/>
  <c r="S46" i="96" s="1"/>
  <c r="T46" i="96" a="1"/>
  <c r="T46" i="96" s="1"/>
  <c r="U46" i="96" a="1"/>
  <c r="U46" i="96" s="1"/>
  <c r="V46" i="96" a="1"/>
  <c r="V46" i="96"/>
  <c r="W46" i="96" a="1"/>
  <c r="W46" i="96" s="1"/>
  <c r="X46" i="96" a="1"/>
  <c r="X46" i="96" s="1"/>
  <c r="Y46" i="96" a="1"/>
  <c r="Y46" i="96" s="1"/>
  <c r="Z46" i="96" a="1"/>
  <c r="Z46" i="96" s="1"/>
  <c r="AA46" i="96" a="1"/>
  <c r="AA46" i="96"/>
  <c r="AB46" i="96" a="1"/>
  <c r="AB46" i="96" s="1"/>
  <c r="AC46" i="96" a="1"/>
  <c r="AC46" i="96" s="1"/>
  <c r="AD46" i="96" a="1"/>
  <c r="AD46" i="96" s="1"/>
  <c r="AE46" i="96" a="1"/>
  <c r="AE46" i="96" s="1"/>
  <c r="AF46" i="96" a="1"/>
  <c r="AF46" i="96" s="1"/>
  <c r="E47" i="96" a="1"/>
  <c r="E47" i="96" s="1"/>
  <c r="F47" i="96" a="1"/>
  <c r="F47" i="96" s="1"/>
  <c r="G47" i="96" a="1"/>
  <c r="G47" i="96" s="1"/>
  <c r="H47" i="96" a="1"/>
  <c r="H47" i="96" s="1"/>
  <c r="I47" i="96" a="1"/>
  <c r="I47" i="96" s="1"/>
  <c r="J47" i="96" a="1"/>
  <c r="J47" i="96"/>
  <c r="K47" i="96" a="1"/>
  <c r="K47" i="96" s="1"/>
  <c r="L47" i="96" a="1"/>
  <c r="L47" i="96" s="1"/>
  <c r="M47" i="96" a="1"/>
  <c r="M47" i="96" s="1"/>
  <c r="N47" i="96" a="1"/>
  <c r="N47" i="96" s="1"/>
  <c r="O47" i="96" a="1"/>
  <c r="O47" i="96"/>
  <c r="P47" i="96" a="1"/>
  <c r="P47" i="96" s="1"/>
  <c r="Q47" i="96" a="1"/>
  <c r="Q47" i="96" s="1"/>
  <c r="R47" i="96" a="1"/>
  <c r="R47" i="96" s="1"/>
  <c r="S47" i="96" a="1"/>
  <c r="S47" i="96" s="1"/>
  <c r="T47" i="96" a="1"/>
  <c r="T47" i="96" s="1"/>
  <c r="U47" i="96" a="1"/>
  <c r="U47" i="96" s="1"/>
  <c r="V47" i="96" a="1"/>
  <c r="V47" i="96" s="1"/>
  <c r="W47" i="96" a="1"/>
  <c r="W47" i="96" s="1"/>
  <c r="X47" i="96" a="1"/>
  <c r="X47" i="96" s="1"/>
  <c r="Y47" i="96" a="1"/>
  <c r="Y47" i="96" s="1"/>
  <c r="Z47" i="96" a="1"/>
  <c r="Z47" i="96"/>
  <c r="AA47" i="96" a="1"/>
  <c r="AA47" i="96" s="1"/>
  <c r="AB47" i="96" a="1"/>
  <c r="AB47" i="96" s="1"/>
  <c r="AC47" i="96" a="1"/>
  <c r="AC47" i="96" s="1"/>
  <c r="AD47" i="96" a="1"/>
  <c r="AD47" i="96" s="1"/>
  <c r="AE47" i="96" a="1"/>
  <c r="AE47" i="96"/>
  <c r="AF47" i="96" a="1"/>
  <c r="AF47" i="96" s="1"/>
  <c r="E48" i="96" a="1"/>
  <c r="E48" i="96" s="1"/>
  <c r="F48" i="96" a="1"/>
  <c r="F48" i="96" s="1"/>
  <c r="G48" i="96" a="1"/>
  <c r="G48" i="96" s="1"/>
  <c r="H48" i="96" a="1"/>
  <c r="H48" i="96" s="1"/>
  <c r="I48" i="96" a="1"/>
  <c r="I48" i="96" s="1"/>
  <c r="J48" i="96" a="1"/>
  <c r="J48" i="96" s="1"/>
  <c r="K48" i="96" a="1"/>
  <c r="K48" i="96" s="1"/>
  <c r="L48" i="96" a="1"/>
  <c r="L48" i="96" s="1"/>
  <c r="M48" i="96" a="1"/>
  <c r="M48" i="96" s="1"/>
  <c r="N48" i="96" a="1"/>
  <c r="N48" i="96"/>
  <c r="O48" i="96" a="1"/>
  <c r="O48" i="96" s="1"/>
  <c r="P48" i="96" a="1"/>
  <c r="P48" i="96" s="1"/>
  <c r="Q48" i="96" a="1"/>
  <c r="Q48" i="96" s="1"/>
  <c r="R48" i="96" a="1"/>
  <c r="R48" i="96" s="1"/>
  <c r="S48" i="96" a="1"/>
  <c r="S48" i="96"/>
  <c r="T48" i="96" a="1"/>
  <c r="T48" i="96" s="1"/>
  <c r="U48" i="96" a="1"/>
  <c r="U48" i="96" s="1"/>
  <c r="V48" i="96" a="1"/>
  <c r="V48" i="96" s="1"/>
  <c r="W48" i="96" a="1"/>
  <c r="W48" i="96" s="1"/>
  <c r="X48" i="96" a="1"/>
  <c r="X48" i="96" s="1"/>
  <c r="Y48" i="96" a="1"/>
  <c r="Y48" i="96" s="1"/>
  <c r="Z48" i="96" a="1"/>
  <c r="Z48" i="96" s="1"/>
  <c r="AA48" i="96" a="1"/>
  <c r="AA48" i="96" s="1"/>
  <c r="AB48" i="96" a="1"/>
  <c r="AB48" i="96" s="1"/>
  <c r="AC48" i="96" a="1"/>
  <c r="AC48" i="96" s="1"/>
  <c r="AD48" i="96" a="1"/>
  <c r="AD48" i="96"/>
  <c r="AE48" i="96" a="1"/>
  <c r="AE48" i="96" s="1"/>
  <c r="AF48" i="96" a="1"/>
  <c r="AF48" i="96" s="1"/>
  <c r="E49" i="96" a="1"/>
  <c r="E49" i="96" s="1"/>
  <c r="F49" i="96" a="1"/>
  <c r="F49" i="96" s="1"/>
  <c r="G49" i="96" a="1"/>
  <c r="G49" i="96"/>
  <c r="H49" i="96" a="1"/>
  <c r="H49" i="96" s="1"/>
  <c r="I49" i="96" a="1"/>
  <c r="I49" i="96" s="1"/>
  <c r="J49" i="96" a="1"/>
  <c r="J49" i="96" s="1"/>
  <c r="K49" i="96" a="1"/>
  <c r="K49" i="96" s="1"/>
  <c r="L49" i="96" a="1"/>
  <c r="L49" i="96" s="1"/>
  <c r="M49" i="96" a="1"/>
  <c r="M49" i="96" s="1"/>
  <c r="N49" i="96" a="1"/>
  <c r="N49" i="96" s="1"/>
  <c r="O49" i="96" a="1"/>
  <c r="O49" i="96" s="1"/>
  <c r="P49" i="96" a="1"/>
  <c r="P49" i="96" s="1"/>
  <c r="Q49" i="96" a="1"/>
  <c r="Q49" i="96" s="1"/>
  <c r="R49" i="96" a="1"/>
  <c r="R49" i="96"/>
  <c r="S49" i="96" a="1"/>
  <c r="S49" i="96" s="1"/>
  <c r="T49" i="96" a="1"/>
  <c r="T49" i="96" s="1"/>
  <c r="U49" i="96" a="1"/>
  <c r="U49" i="96" s="1"/>
  <c r="V49" i="96" a="1"/>
  <c r="V49" i="96" s="1"/>
  <c r="W49" i="96" a="1"/>
  <c r="W49" i="96"/>
  <c r="X49" i="96" a="1"/>
  <c r="X49" i="96" s="1"/>
  <c r="Y49" i="96" a="1"/>
  <c r="Y49" i="96" s="1"/>
  <c r="Z49" i="96" a="1"/>
  <c r="Z49" i="96" s="1"/>
  <c r="AA49" i="96" a="1"/>
  <c r="AA49" i="96" s="1"/>
  <c r="AB49" i="96" a="1"/>
  <c r="AB49" i="96" s="1"/>
  <c r="AC49" i="96" a="1"/>
  <c r="AC49" i="96" s="1"/>
  <c r="AD49" i="96" a="1"/>
  <c r="AD49" i="96" s="1"/>
  <c r="AE49" i="96" a="1"/>
  <c r="AE49" i="96" s="1"/>
  <c r="AF49" i="96" a="1"/>
  <c r="AF49" i="96" s="1"/>
  <c r="E50" i="96" a="1"/>
  <c r="E50" i="96" s="1"/>
  <c r="F50" i="96" a="1"/>
  <c r="F50" i="96"/>
  <c r="G50" i="96" a="1"/>
  <c r="G50" i="96" s="1"/>
  <c r="H50" i="96" a="1"/>
  <c r="H50" i="96" s="1"/>
  <c r="I50" i="96" a="1"/>
  <c r="I50" i="96" s="1"/>
  <c r="J50" i="96" a="1"/>
  <c r="J50" i="96" s="1"/>
  <c r="K50" i="96" a="1"/>
  <c r="K50" i="96"/>
  <c r="L50" i="96" a="1"/>
  <c r="L50" i="96" s="1"/>
  <c r="M50" i="96" a="1"/>
  <c r="M50" i="96" s="1"/>
  <c r="N50" i="96" a="1"/>
  <c r="N50" i="96" s="1"/>
  <c r="O50" i="96" a="1"/>
  <c r="O50" i="96" s="1"/>
  <c r="P50" i="96" a="1"/>
  <c r="P50" i="96" s="1"/>
  <c r="Q50" i="96" a="1"/>
  <c r="Q50" i="96" s="1"/>
  <c r="R50" i="96" a="1"/>
  <c r="R50" i="96" s="1"/>
  <c r="S50" i="96" a="1"/>
  <c r="S50" i="96" s="1"/>
  <c r="T50" i="96" a="1"/>
  <c r="T50" i="96" s="1"/>
  <c r="U50" i="96" a="1"/>
  <c r="U50" i="96" s="1"/>
  <c r="V50" i="96" a="1"/>
  <c r="V50" i="96"/>
  <c r="W50" i="96" a="1"/>
  <c r="W50" i="96" s="1"/>
  <c r="X50" i="96" a="1"/>
  <c r="X50" i="96" s="1"/>
  <c r="Y50" i="96" a="1"/>
  <c r="Y50" i="96" s="1"/>
  <c r="Z50" i="96" a="1"/>
  <c r="Z50" i="96" s="1"/>
  <c r="AA50" i="96" a="1"/>
  <c r="AA50" i="96"/>
  <c r="AB50" i="96" a="1"/>
  <c r="AB50" i="96" s="1"/>
  <c r="AC50" i="96" a="1"/>
  <c r="AC50" i="96" s="1"/>
  <c r="AD50" i="96" a="1"/>
  <c r="AD50" i="96" s="1"/>
  <c r="AE50" i="96" a="1"/>
  <c r="AE50" i="96" s="1"/>
  <c r="AF50" i="96" a="1"/>
  <c r="AF50" i="96"/>
  <c r="E51" i="96" a="1"/>
  <c r="E51" i="96" s="1"/>
  <c r="F51" i="96" a="1"/>
  <c r="F51" i="96"/>
  <c r="G51" i="96" a="1"/>
  <c r="G51" i="96"/>
  <c r="H51" i="96" a="1"/>
  <c r="H51" i="96"/>
  <c r="I51" i="96" a="1"/>
  <c r="I51" i="96" s="1"/>
  <c r="J51" i="96" a="1"/>
  <c r="J51" i="96" s="1"/>
  <c r="K51" i="96" a="1"/>
  <c r="K51" i="96" s="1"/>
  <c r="L51" i="96" a="1"/>
  <c r="L51" i="96" s="1"/>
  <c r="M51" i="96" a="1"/>
  <c r="M51" i="96" s="1"/>
  <c r="N51" i="96" a="1"/>
  <c r="N51" i="96" s="1"/>
  <c r="O51" i="96" a="1"/>
  <c r="O51" i="96"/>
  <c r="P51" i="96" a="1"/>
  <c r="P51" i="96"/>
  <c r="Q51" i="96" a="1"/>
  <c r="Q51" i="96" s="1"/>
  <c r="R51" i="96" a="1"/>
  <c r="R51" i="96"/>
  <c r="S51" i="96" a="1"/>
  <c r="S51" i="96" s="1"/>
  <c r="T51" i="96" a="1"/>
  <c r="T51" i="96" s="1"/>
  <c r="U51" i="96" a="1"/>
  <c r="U51" i="96" s="1"/>
  <c r="V51" i="96" a="1"/>
  <c r="V51" i="96"/>
  <c r="W51" i="96" a="1"/>
  <c r="W51" i="96" s="1"/>
  <c r="X51" i="96" a="1"/>
  <c r="X51" i="96"/>
  <c r="Y51" i="96" a="1"/>
  <c r="Y51" i="96" s="1"/>
  <c r="Z51" i="96" a="1"/>
  <c r="Z51" i="96" s="1"/>
  <c r="AA51" i="96" a="1"/>
  <c r="AA51" i="96"/>
  <c r="AB51" i="96" a="1"/>
  <c r="AB51" i="96" s="1"/>
  <c r="AC51" i="96" a="1"/>
  <c r="AC51" i="96" s="1"/>
  <c r="AD51" i="96" a="1"/>
  <c r="AD51" i="96"/>
  <c r="AE51" i="96" a="1"/>
  <c r="AE51" i="96"/>
  <c r="AF51" i="96" a="1"/>
  <c r="AF51" i="96" s="1"/>
  <c r="E52" i="96" a="1"/>
  <c r="E52" i="96" s="1"/>
  <c r="F52" i="96" a="1"/>
  <c r="F52" i="96" s="1"/>
  <c r="G52" i="96" a="1"/>
  <c r="G52" i="96" s="1"/>
  <c r="H52" i="96" a="1"/>
  <c r="H52" i="96"/>
  <c r="I52" i="96" a="1"/>
  <c r="I52" i="96" s="1"/>
  <c r="J52" i="96" a="1"/>
  <c r="J52" i="96"/>
  <c r="K52" i="96" a="1"/>
  <c r="K52" i="96"/>
  <c r="L52" i="96" a="1"/>
  <c r="L52" i="96"/>
  <c r="M52" i="96" a="1"/>
  <c r="M52" i="96" s="1"/>
  <c r="N52" i="96" a="1"/>
  <c r="N52" i="96" s="1"/>
  <c r="O52" i="96" a="1"/>
  <c r="O52" i="96" s="1"/>
  <c r="P52" i="96" a="1"/>
  <c r="P52" i="96" s="1"/>
  <c r="Q52" i="96" a="1"/>
  <c r="Q52" i="96" s="1"/>
  <c r="R52" i="96" a="1"/>
  <c r="R52" i="96" s="1"/>
  <c r="S52" i="96" a="1"/>
  <c r="S52" i="96"/>
  <c r="T52" i="96" a="1"/>
  <c r="T52" i="96"/>
  <c r="U52" i="96" a="1"/>
  <c r="U52" i="96" s="1"/>
  <c r="V52" i="96" a="1"/>
  <c r="V52" i="96"/>
  <c r="W52" i="96" a="1"/>
  <c r="W52" i="96" s="1"/>
  <c r="X52" i="96" a="1"/>
  <c r="X52" i="96" s="1"/>
  <c r="Y52" i="96" a="1"/>
  <c r="Y52" i="96" s="1"/>
  <c r="Z52" i="96" a="1"/>
  <c r="Z52" i="96"/>
  <c r="AA52" i="96" a="1"/>
  <c r="AA52" i="96" s="1"/>
  <c r="AB52" i="96" a="1"/>
  <c r="AB52" i="96"/>
  <c r="AC52" i="96" a="1"/>
  <c r="AC52" i="96" s="1"/>
  <c r="AD52" i="96" a="1"/>
  <c r="AD52" i="96" s="1"/>
  <c r="AE52" i="96" a="1"/>
  <c r="AE52" i="96"/>
  <c r="AF52" i="96" a="1"/>
  <c r="AF52" i="96" s="1"/>
  <c r="E53" i="96" a="1"/>
  <c r="E53" i="96" s="1"/>
  <c r="F53" i="96" a="1"/>
  <c r="F53" i="96"/>
  <c r="G53" i="96" a="1"/>
  <c r="G53" i="96"/>
  <c r="H53" i="96" a="1"/>
  <c r="H53" i="96" s="1"/>
  <c r="I53" i="96" a="1"/>
  <c r="I53" i="96" s="1"/>
  <c r="J53" i="96" a="1"/>
  <c r="J53" i="96" s="1"/>
  <c r="K53" i="96" a="1"/>
  <c r="K53" i="96" s="1"/>
  <c r="L53" i="96" a="1"/>
  <c r="L53" i="96"/>
  <c r="M53" i="96" a="1"/>
  <c r="M53" i="96" s="1"/>
  <c r="N53" i="96" a="1"/>
  <c r="N53" i="96"/>
  <c r="O53" i="96" a="1"/>
  <c r="O53" i="96"/>
  <c r="P53" i="96" a="1"/>
  <c r="P53" i="96"/>
  <c r="Q53" i="96" a="1"/>
  <c r="Q53" i="96" s="1"/>
  <c r="R53" i="96" a="1"/>
  <c r="R53" i="96" s="1"/>
  <c r="S53" i="96" a="1"/>
  <c r="S53" i="96" s="1"/>
  <c r="T53" i="96" a="1"/>
  <c r="T53" i="96" s="1"/>
  <c r="U53" i="96" a="1"/>
  <c r="U53" i="96" s="1"/>
  <c r="V53" i="96" a="1"/>
  <c r="V53" i="96" s="1"/>
  <c r="W53" i="96" a="1"/>
  <c r="W53" i="96"/>
  <c r="X53" i="96" a="1"/>
  <c r="X53" i="96"/>
  <c r="Y53" i="96" a="1"/>
  <c r="Y53" i="96" s="1"/>
  <c r="Z53" i="96" a="1"/>
  <c r="Z53" i="96"/>
  <c r="AA53" i="96" a="1"/>
  <c r="AA53" i="96" s="1"/>
  <c r="AB53" i="96" a="1"/>
  <c r="AB53" i="96" s="1"/>
  <c r="AC53" i="96" a="1"/>
  <c r="AC53" i="96" s="1"/>
  <c r="AD53" i="96" a="1"/>
  <c r="AD53" i="96"/>
  <c r="AE53" i="96" a="1"/>
  <c r="AE53" i="96" s="1"/>
  <c r="AF53" i="96" a="1"/>
  <c r="AF53" i="96"/>
  <c r="E54" i="96" a="1"/>
  <c r="E54" i="96" s="1"/>
  <c r="F54" i="96" a="1"/>
  <c r="F54" i="96" s="1"/>
  <c r="G54" i="96" a="1"/>
  <c r="G54" i="96"/>
  <c r="H54" i="96" a="1"/>
  <c r="H54" i="96" s="1"/>
  <c r="I54" i="96" a="1"/>
  <c r="I54" i="96" s="1"/>
  <c r="J54" i="96" a="1"/>
  <c r="J54" i="96"/>
  <c r="K54" i="96" a="1"/>
  <c r="K54" i="96"/>
  <c r="L54" i="96" a="1"/>
  <c r="L54" i="96" s="1"/>
  <c r="M54" i="96" a="1"/>
  <c r="M54" i="96" s="1"/>
  <c r="N54" i="96" a="1"/>
  <c r="N54" i="96" s="1"/>
  <c r="O54" i="96" a="1"/>
  <c r="O54" i="96" s="1"/>
  <c r="P54" i="96" a="1"/>
  <c r="P54" i="96"/>
  <c r="Q54" i="96" a="1"/>
  <c r="Q54" i="96" s="1"/>
  <c r="R54" i="96" a="1"/>
  <c r="R54" i="96"/>
  <c r="S54" i="96" a="1"/>
  <c r="S54" i="96"/>
  <c r="T54" i="96" a="1"/>
  <c r="T54" i="96"/>
  <c r="U54" i="96" a="1"/>
  <c r="U54" i="96" s="1"/>
  <c r="V54" i="96" a="1"/>
  <c r="V54" i="96" s="1"/>
  <c r="W54" i="96" a="1"/>
  <c r="W54" i="96" s="1"/>
  <c r="X54" i="96" a="1"/>
  <c r="X54" i="96" s="1"/>
  <c r="Y54" i="96" a="1"/>
  <c r="Y54" i="96" s="1"/>
  <c r="Z54" i="96" a="1"/>
  <c r="Z54" i="96" s="1"/>
  <c r="AA54" i="96" a="1"/>
  <c r="AA54" i="96"/>
  <c r="AB54" i="96" a="1"/>
  <c r="AB54" i="96"/>
  <c r="AC54" i="96" a="1"/>
  <c r="AC54" i="96" s="1"/>
  <c r="AD54" i="96" a="1"/>
  <c r="AD54" i="96"/>
  <c r="AE54" i="96" a="1"/>
  <c r="AE54" i="96" s="1"/>
  <c r="AF54" i="96" a="1"/>
  <c r="AF54" i="96" s="1"/>
  <c r="E55" i="96" a="1"/>
  <c r="E55" i="96" s="1"/>
  <c r="F55" i="96" a="1"/>
  <c r="F55" i="96"/>
  <c r="G55" i="96" a="1"/>
  <c r="G55" i="96" s="1"/>
  <c r="H55" i="96" a="1"/>
  <c r="H55" i="96"/>
  <c r="I55" i="96" a="1"/>
  <c r="I55" i="96" s="1"/>
  <c r="J55" i="96" a="1"/>
  <c r="J55" i="96" s="1"/>
  <c r="K55" i="96" a="1"/>
  <c r="K55" i="96"/>
  <c r="L55" i="96" a="1"/>
  <c r="L55" i="96" s="1"/>
  <c r="M55" i="96" a="1"/>
  <c r="M55" i="96" s="1"/>
  <c r="N55" i="96" a="1"/>
  <c r="N55" i="96"/>
  <c r="O55" i="96" a="1"/>
  <c r="O55" i="96"/>
  <c r="P55" i="96" a="1"/>
  <c r="P55" i="96" s="1"/>
  <c r="Q55" i="96" a="1"/>
  <c r="Q55" i="96" s="1"/>
  <c r="R55" i="96" a="1"/>
  <c r="R55" i="96" s="1"/>
  <c r="S55" i="96" a="1"/>
  <c r="S55" i="96" s="1"/>
  <c r="T55" i="96" a="1"/>
  <c r="T55" i="96"/>
  <c r="U55" i="96" a="1"/>
  <c r="U55" i="96" s="1"/>
  <c r="V55" i="96" a="1"/>
  <c r="V55" i="96"/>
  <c r="W55" i="96" a="1"/>
  <c r="W55" i="96"/>
  <c r="X55" i="96" a="1"/>
  <c r="X55" i="96"/>
  <c r="Y55" i="96" a="1"/>
  <c r="Y55" i="96" s="1"/>
  <c r="Z55" i="96" a="1"/>
  <c r="Z55" i="96" s="1"/>
  <c r="AA55" i="96" a="1"/>
  <c r="AA55" i="96" s="1"/>
  <c r="AB55" i="96" a="1"/>
  <c r="AB55" i="96" s="1"/>
  <c r="AC55" i="96" a="1"/>
  <c r="AC55" i="96" s="1"/>
  <c r="AD55" i="96" a="1"/>
  <c r="AD55" i="96" s="1"/>
  <c r="AE55" i="96" a="1"/>
  <c r="AE55" i="96"/>
  <c r="AF55" i="96" a="1"/>
  <c r="AF55" i="96"/>
  <c r="E56" i="96" a="1"/>
  <c r="E56" i="96" s="1"/>
  <c r="F56" i="96" a="1"/>
  <c r="F56" i="96"/>
  <c r="G56" i="96" a="1"/>
  <c r="G56" i="96" s="1"/>
  <c r="H56" i="96" a="1"/>
  <c r="H56" i="96" s="1"/>
  <c r="I56" i="96" a="1"/>
  <c r="I56" i="96" s="1"/>
  <c r="J56" i="96" a="1"/>
  <c r="J56" i="96"/>
  <c r="K56" i="96" a="1"/>
  <c r="K56" i="96" s="1"/>
  <c r="L56" i="96" a="1"/>
  <c r="L56" i="96"/>
  <c r="M56" i="96" a="1"/>
  <c r="M56" i="96" s="1"/>
  <c r="N56" i="96" a="1"/>
  <c r="N56" i="96" s="1"/>
  <c r="O56" i="96" a="1"/>
  <c r="O56" i="96"/>
  <c r="P56" i="96" a="1"/>
  <c r="P56" i="96" s="1"/>
  <c r="Q56" i="96" a="1"/>
  <c r="Q56" i="96" s="1"/>
  <c r="R56" i="96" a="1"/>
  <c r="R56" i="96"/>
  <c r="S56" i="96" a="1"/>
  <c r="S56" i="96"/>
  <c r="T56" i="96" a="1"/>
  <c r="T56" i="96"/>
  <c r="U56" i="96" a="1"/>
  <c r="U56" i="96" s="1"/>
  <c r="V56" i="96" a="1"/>
  <c r="V56" i="96" s="1"/>
  <c r="W56" i="96" a="1"/>
  <c r="W56" i="96" s="1"/>
  <c r="X56" i="96" a="1"/>
  <c r="X56" i="96"/>
  <c r="Y56" i="96" a="1"/>
  <c r="Y56" i="96" s="1"/>
  <c r="Z56" i="96" a="1"/>
  <c r="Z56" i="96"/>
  <c r="AA56" i="96" a="1"/>
  <c r="AA56" i="96"/>
  <c r="AB56" i="96" a="1"/>
  <c r="AB56" i="96"/>
  <c r="AC56" i="96" a="1"/>
  <c r="AC56" i="96" s="1"/>
  <c r="AD56" i="96" a="1"/>
  <c r="AD56" i="96" s="1"/>
  <c r="AE56" i="96" a="1"/>
  <c r="AE56" i="96" s="1"/>
  <c r="AF56" i="96" a="1"/>
  <c r="AF56" i="96" s="1"/>
  <c r="E57" i="96" a="1"/>
  <c r="E57" i="96" s="1"/>
  <c r="F57" i="96" a="1"/>
  <c r="F57" i="96" s="1"/>
  <c r="G57" i="96" a="1"/>
  <c r="G57" i="96"/>
  <c r="H57" i="96" a="1"/>
  <c r="H57" i="96"/>
  <c r="I57" i="96" a="1"/>
  <c r="I57" i="96" s="1"/>
  <c r="J57" i="96" a="1"/>
  <c r="J57" i="96"/>
  <c r="K57" i="96" a="1"/>
  <c r="K57" i="96" s="1"/>
  <c r="L57" i="96" a="1"/>
  <c r="L57" i="96" s="1"/>
  <c r="M57" i="96" a="1"/>
  <c r="M57" i="96" s="1"/>
  <c r="N57" i="96" a="1"/>
  <c r="N57" i="96"/>
  <c r="O57" i="96" a="1"/>
  <c r="O57" i="96" s="1"/>
  <c r="P57" i="96" a="1"/>
  <c r="P57" i="96"/>
  <c r="Q57" i="96" a="1"/>
  <c r="Q57" i="96"/>
  <c r="R57" i="96" a="1"/>
  <c r="R57" i="96"/>
  <c r="S57" i="96" a="1"/>
  <c r="S57" i="96" s="1"/>
  <c r="T57" i="96" a="1"/>
  <c r="T57" i="96"/>
  <c r="U57" i="96" a="1"/>
  <c r="U57" i="96"/>
  <c r="V57" i="96" a="1"/>
  <c r="V57" i="96"/>
  <c r="W57" i="96" a="1"/>
  <c r="W57" i="96" s="1"/>
  <c r="X57" i="96" a="1"/>
  <c r="X57" i="96"/>
  <c r="Y57" i="96" a="1"/>
  <c r="Y57" i="96"/>
  <c r="Z57" i="96" a="1"/>
  <c r="Z57" i="96"/>
  <c r="AA57" i="96" a="1"/>
  <c r="AA57" i="96" s="1"/>
  <c r="AB57" i="96" a="1"/>
  <c r="AB57" i="96"/>
  <c r="AC57" i="96" a="1"/>
  <c r="AC57" i="96"/>
  <c r="AD57" i="96" a="1"/>
  <c r="AD57" i="96"/>
  <c r="AE57" i="96" a="1"/>
  <c r="AE57" i="96" s="1"/>
  <c r="AF57" i="96" a="1"/>
  <c r="AF57" i="96"/>
  <c r="E58" i="96" a="1"/>
  <c r="E58" i="96"/>
  <c r="F58" i="96" a="1"/>
  <c r="F58" i="96"/>
  <c r="G58" i="96" a="1"/>
  <c r="G58" i="96" s="1"/>
  <c r="H58" i="96" a="1"/>
  <c r="H58" i="96"/>
  <c r="I58" i="96" a="1"/>
  <c r="I58" i="96"/>
  <c r="J58" i="96" a="1"/>
  <c r="J58" i="96"/>
  <c r="K58" i="96" a="1"/>
  <c r="K58" i="96" s="1"/>
  <c r="L58" i="96" a="1"/>
  <c r="L58" i="96"/>
  <c r="M58" i="96" a="1"/>
  <c r="M58" i="96"/>
  <c r="N58" i="96" a="1"/>
  <c r="N58" i="96"/>
  <c r="O58" i="96" a="1"/>
  <c r="O58" i="96" s="1"/>
  <c r="P58" i="96" a="1"/>
  <c r="P58" i="96"/>
  <c r="Q58" i="96" a="1"/>
  <c r="Q58" i="96"/>
  <c r="R58" i="96" a="1"/>
  <c r="R58" i="96"/>
  <c r="S58" i="96" a="1"/>
  <c r="S58" i="96" s="1"/>
  <c r="T58" i="96" a="1"/>
  <c r="T58" i="96"/>
  <c r="U58" i="96" a="1"/>
  <c r="U58" i="96"/>
  <c r="V58" i="96" a="1"/>
  <c r="V58" i="96"/>
  <c r="W58" i="96" a="1"/>
  <c r="W58" i="96" s="1"/>
  <c r="X58" i="96" a="1"/>
  <c r="X58" i="96"/>
  <c r="Y58" i="96" a="1"/>
  <c r="Y58" i="96"/>
  <c r="Z58" i="96" a="1"/>
  <c r="Z58" i="96"/>
  <c r="AA58" i="96" a="1"/>
  <c r="AA58" i="96" s="1"/>
  <c r="AB58" i="96" a="1"/>
  <c r="AB58" i="96"/>
  <c r="AC58" i="96" a="1"/>
  <c r="AC58" i="96"/>
  <c r="AD58" i="96" a="1"/>
  <c r="AD58" i="96"/>
  <c r="AE58" i="96" a="1"/>
  <c r="AE58" i="96" s="1"/>
  <c r="AF58" i="96" a="1"/>
  <c r="AF58" i="96"/>
  <c r="E59" i="96" a="1"/>
  <c r="E59" i="96"/>
  <c r="F59" i="96" a="1"/>
  <c r="F59" i="96"/>
  <c r="G59" i="96" a="1"/>
  <c r="G59" i="96" s="1"/>
  <c r="H59" i="96" a="1"/>
  <c r="H59" i="96"/>
  <c r="I59" i="96" a="1"/>
  <c r="I59" i="96"/>
  <c r="J59" i="96" a="1"/>
  <c r="J59" i="96"/>
  <c r="K59" i="96" a="1"/>
  <c r="K59" i="96" s="1"/>
  <c r="L59" i="96" a="1"/>
  <c r="L59" i="96"/>
  <c r="M59" i="96" a="1"/>
  <c r="M59" i="96"/>
  <c r="N59" i="96" a="1"/>
  <c r="N59" i="96"/>
  <c r="O59" i="96" a="1"/>
  <c r="O59" i="96" s="1"/>
  <c r="P59" i="96" a="1"/>
  <c r="P59" i="96"/>
  <c r="Q59" i="96" a="1"/>
  <c r="Q59" i="96"/>
  <c r="R59" i="96" a="1"/>
  <c r="R59" i="96"/>
  <c r="S59" i="96" a="1"/>
  <c r="S59" i="96" s="1"/>
  <c r="T59" i="96" a="1"/>
  <c r="T59" i="96"/>
  <c r="U59" i="96" a="1"/>
  <c r="U59" i="96"/>
  <c r="V59" i="96" a="1"/>
  <c r="V59" i="96"/>
  <c r="W59" i="96" a="1"/>
  <c r="W59" i="96" s="1"/>
  <c r="X59" i="96" a="1"/>
  <c r="X59" i="96"/>
  <c r="Y59" i="96" a="1"/>
  <c r="Y59" i="96"/>
  <c r="Z59" i="96" a="1"/>
  <c r="Z59" i="96"/>
  <c r="AA59" i="96" a="1"/>
  <c r="AA59" i="96" s="1"/>
  <c r="AB59" i="96" a="1"/>
  <c r="AB59" i="96"/>
  <c r="AC59" i="96" a="1"/>
  <c r="AC59" i="96"/>
  <c r="AD59" i="96" a="1"/>
  <c r="AD59" i="96"/>
  <c r="AE59" i="96" a="1"/>
  <c r="AE59" i="96" s="1"/>
  <c r="AF59" i="96" a="1"/>
  <c r="AF59" i="96"/>
  <c r="E60" i="96" a="1"/>
  <c r="E60" i="96"/>
  <c r="F60" i="96" a="1"/>
  <c r="F60" i="96"/>
  <c r="G60" i="96" a="1"/>
  <c r="G60" i="96" s="1"/>
  <c r="H60" i="96" a="1"/>
  <c r="H60" i="96"/>
  <c r="I60" i="96" a="1"/>
  <c r="I60" i="96"/>
  <c r="J60" i="96" a="1"/>
  <c r="J60" i="96"/>
  <c r="K60" i="96" a="1"/>
  <c r="K60" i="96" s="1"/>
  <c r="L60" i="96" a="1"/>
  <c r="L60" i="96"/>
  <c r="M60" i="96" a="1"/>
  <c r="M60" i="96"/>
  <c r="N60" i="96" a="1"/>
  <c r="N60" i="96"/>
  <c r="O60" i="96" a="1"/>
  <c r="O60" i="96" s="1"/>
  <c r="P60" i="96" a="1"/>
  <c r="P60" i="96"/>
  <c r="Q60" i="96" a="1"/>
  <c r="Q60" i="96"/>
  <c r="R60" i="96" a="1"/>
  <c r="R60" i="96"/>
  <c r="S60" i="96" a="1"/>
  <c r="S60" i="96" s="1"/>
  <c r="T60" i="96" a="1"/>
  <c r="T60" i="96"/>
  <c r="U60" i="96" a="1"/>
  <c r="U60" i="96"/>
  <c r="V60" i="96" a="1"/>
  <c r="V60" i="96"/>
  <c r="W60" i="96" a="1"/>
  <c r="W60" i="96" s="1"/>
  <c r="X60" i="96" a="1"/>
  <c r="X60" i="96"/>
  <c r="Y60" i="96" a="1"/>
  <c r="Y60" i="96"/>
  <c r="Z60" i="96" a="1"/>
  <c r="Z60" i="96"/>
  <c r="AA60" i="96" a="1"/>
  <c r="AA60" i="96" s="1"/>
  <c r="AB60" i="96" a="1"/>
  <c r="AB60" i="96"/>
  <c r="AC60" i="96" a="1"/>
  <c r="AC60" i="96"/>
  <c r="AD60" i="96" a="1"/>
  <c r="AD60" i="96"/>
  <c r="AE60" i="96" a="1"/>
  <c r="AE60" i="96" s="1"/>
  <c r="AF60" i="96" a="1"/>
  <c r="AF60" i="96"/>
  <c r="E61" i="96" a="1"/>
  <c r="E61" i="96"/>
  <c r="F61" i="96" a="1"/>
  <c r="F61" i="96"/>
  <c r="G61" i="96" a="1"/>
  <c r="G61" i="96" s="1"/>
  <c r="H61" i="96" a="1"/>
  <c r="H61" i="96"/>
  <c r="I61" i="96" a="1"/>
  <c r="I61" i="96"/>
  <c r="J61" i="96" a="1"/>
  <c r="J61" i="96"/>
  <c r="K61" i="96" a="1"/>
  <c r="K61" i="96" s="1"/>
  <c r="L61" i="96" a="1"/>
  <c r="L61" i="96"/>
  <c r="M61" i="96" a="1"/>
  <c r="M61" i="96" s="1"/>
  <c r="N61" i="96" a="1"/>
  <c r="N61" i="96" s="1"/>
  <c r="O61" i="96" a="1"/>
  <c r="O61" i="96"/>
  <c r="P61" i="96" a="1"/>
  <c r="P61" i="96"/>
  <c r="Q61" i="96" a="1"/>
  <c r="Q61" i="96" s="1"/>
  <c r="R61" i="96" a="1"/>
  <c r="R61" i="96"/>
  <c r="S61" i="96" a="1"/>
  <c r="S61" i="96" s="1"/>
  <c r="T61" i="96" a="1"/>
  <c r="T61" i="96" s="1"/>
  <c r="U61" i="96" a="1"/>
  <c r="U61" i="96" s="1"/>
  <c r="V61" i="96" a="1"/>
  <c r="V61" i="96"/>
  <c r="W61" i="96" a="1"/>
  <c r="W61" i="96" s="1"/>
  <c r="X61" i="96" a="1"/>
  <c r="X61" i="96"/>
  <c r="Y61" i="96" a="1"/>
  <c r="Y61" i="96" s="1"/>
  <c r="Z61" i="96" a="1"/>
  <c r="Z61" i="96" s="1"/>
  <c r="AA61" i="96" a="1"/>
  <c r="AA61" i="96"/>
  <c r="AB61" i="96" a="1"/>
  <c r="AB61" i="96" s="1"/>
  <c r="AC61" i="96" a="1"/>
  <c r="AC61" i="96" s="1"/>
  <c r="AD61" i="96" a="1"/>
  <c r="AD61" i="96"/>
  <c r="AE61" i="96" a="1"/>
  <c r="AE61" i="96"/>
  <c r="AF61" i="96" a="1"/>
  <c r="AF61" i="96" s="1"/>
  <c r="E62" i="96" a="1"/>
  <c r="E62" i="96" s="1"/>
  <c r="F62" i="96" a="1"/>
  <c r="F62" i="96" s="1"/>
  <c r="G62" i="96" a="1"/>
  <c r="G62" i="96" s="1"/>
  <c r="H62" i="96" a="1"/>
  <c r="H62" i="96"/>
  <c r="I62" i="96" a="1"/>
  <c r="I62" i="96" s="1"/>
  <c r="J62" i="96" a="1"/>
  <c r="J62" i="96"/>
  <c r="K62" i="96" a="1"/>
  <c r="K62" i="96"/>
  <c r="L62" i="96" a="1"/>
  <c r="L62" i="96"/>
  <c r="M62" i="96" a="1"/>
  <c r="M62" i="96" s="1"/>
  <c r="N62" i="96" a="1"/>
  <c r="N62" i="96" s="1"/>
  <c r="O62" i="96" a="1"/>
  <c r="O62" i="96" s="1"/>
  <c r="P62" i="96" a="1"/>
  <c r="P62" i="96" s="1"/>
  <c r="Q62" i="96" a="1"/>
  <c r="Q62" i="96" s="1"/>
  <c r="R62" i="96" a="1"/>
  <c r="R62" i="96" s="1"/>
  <c r="S62" i="96" a="1"/>
  <c r="S62" i="96"/>
  <c r="T62" i="96" a="1"/>
  <c r="T62" i="96"/>
  <c r="U62" i="96" a="1"/>
  <c r="U62" i="96" s="1"/>
  <c r="V62" i="96" a="1"/>
  <c r="V62" i="96"/>
  <c r="W62" i="96" a="1"/>
  <c r="W62" i="96" s="1"/>
  <c r="X62" i="96" a="1"/>
  <c r="X62" i="96" s="1"/>
  <c r="Y62" i="96" a="1"/>
  <c r="Y62" i="96" s="1"/>
  <c r="Z62" i="96" a="1"/>
  <c r="Z62" i="96"/>
  <c r="AA62" i="96" a="1"/>
  <c r="AA62" i="96" s="1"/>
  <c r="AB62" i="96" a="1"/>
  <c r="AB62" i="96"/>
  <c r="AC62" i="96" a="1"/>
  <c r="AC62" i="96" s="1"/>
  <c r="AD62" i="96" a="1"/>
  <c r="AD62" i="96" s="1"/>
  <c r="AE62" i="96" a="1"/>
  <c r="AE62" i="96"/>
  <c r="AF62" i="96" a="1"/>
  <c r="AF62" i="96" s="1"/>
  <c r="E63" i="96" a="1"/>
  <c r="E63" i="96" s="1"/>
  <c r="F63" i="96" a="1"/>
  <c r="F63" i="96"/>
  <c r="G63" i="96" a="1"/>
  <c r="G63" i="96"/>
  <c r="H63" i="96" a="1"/>
  <c r="H63" i="96" s="1"/>
  <c r="I63" i="96" a="1"/>
  <c r="I63" i="96" s="1"/>
  <c r="J63" i="96" a="1"/>
  <c r="J63" i="96" s="1"/>
  <c r="K63" i="96" a="1"/>
  <c r="K63" i="96" s="1"/>
  <c r="L63" i="96" a="1"/>
  <c r="L63" i="96"/>
  <c r="M63" i="96" a="1"/>
  <c r="M63" i="96" s="1"/>
  <c r="N63" i="96" a="1"/>
  <c r="N63" i="96"/>
  <c r="O63" i="96" a="1"/>
  <c r="O63" i="96"/>
  <c r="P63" i="96" a="1"/>
  <c r="P63" i="96"/>
  <c r="Q63" i="96" a="1"/>
  <c r="Q63" i="96" s="1"/>
  <c r="R63" i="96" a="1"/>
  <c r="R63" i="96" s="1"/>
  <c r="S63" i="96" a="1"/>
  <c r="S63" i="96" s="1"/>
  <c r="T63" i="96" a="1"/>
  <c r="T63" i="96" s="1"/>
  <c r="U63" i="96" a="1"/>
  <c r="U63" i="96" s="1"/>
  <c r="V63" i="96" a="1"/>
  <c r="V63" i="96" s="1"/>
  <c r="W63" i="96" a="1"/>
  <c r="W63" i="96"/>
  <c r="X63" i="96" a="1"/>
  <c r="X63" i="96"/>
  <c r="Y63" i="96" a="1"/>
  <c r="Y63" i="96" s="1"/>
  <c r="Z63" i="96" a="1"/>
  <c r="Z63" i="96"/>
  <c r="AA63" i="96" a="1"/>
  <c r="AA63" i="96" s="1"/>
  <c r="AB63" i="96" a="1"/>
  <c r="AB63" i="96" s="1"/>
  <c r="AC63" i="96" a="1"/>
  <c r="AC63" i="96" s="1"/>
  <c r="AD63" i="96" a="1"/>
  <c r="AD63" i="96"/>
  <c r="AE63" i="96" a="1"/>
  <c r="AE63" i="96" s="1"/>
  <c r="AF63" i="96" a="1"/>
  <c r="AF63" i="96"/>
  <c r="E64" i="96" a="1"/>
  <c r="E64" i="96" s="1"/>
  <c r="F64" i="96" a="1"/>
  <c r="F64" i="96" s="1"/>
  <c r="G64" i="96" a="1"/>
  <c r="G64" i="96"/>
  <c r="H64" i="96" a="1"/>
  <c r="H64" i="96" s="1"/>
  <c r="I64" i="96" a="1"/>
  <c r="I64" i="96" s="1"/>
  <c r="J64" i="96" a="1"/>
  <c r="J64" i="96"/>
  <c r="K64" i="96" a="1"/>
  <c r="K64" i="96"/>
  <c r="L64" i="96" a="1"/>
  <c r="L64" i="96" s="1"/>
  <c r="M64" i="96" a="1"/>
  <c r="M64" i="96" s="1"/>
  <c r="N64" i="96" a="1"/>
  <c r="N64" i="96" s="1"/>
  <c r="O64" i="96" a="1"/>
  <c r="O64" i="96" s="1"/>
  <c r="P64" i="96" a="1"/>
  <c r="P64" i="96"/>
  <c r="Q64" i="96" a="1"/>
  <c r="Q64" i="96" s="1"/>
  <c r="R64" i="96" a="1"/>
  <c r="R64" i="96"/>
  <c r="S64" i="96" a="1"/>
  <c r="S64" i="96"/>
  <c r="T64" i="96" a="1"/>
  <c r="T64" i="96"/>
  <c r="U64" i="96" a="1"/>
  <c r="U64" i="96" s="1"/>
  <c r="V64" i="96" a="1"/>
  <c r="V64" i="96" s="1"/>
  <c r="W64" i="96" a="1"/>
  <c r="W64" i="96" s="1"/>
  <c r="X64" i="96" a="1"/>
  <c r="X64" i="96" s="1"/>
  <c r="Y64" i="96" a="1"/>
  <c r="Y64" i="96" s="1"/>
  <c r="Z64" i="96" a="1"/>
  <c r="Z64" i="96" s="1"/>
  <c r="AA64" i="96" a="1"/>
  <c r="AA64" i="96"/>
  <c r="AB64" i="96" a="1"/>
  <c r="AB64" i="96"/>
  <c r="AC64" i="96" a="1"/>
  <c r="AC64" i="96" s="1"/>
  <c r="AD64" i="96" a="1"/>
  <c r="AD64" i="96"/>
  <c r="AE64" i="96" a="1"/>
  <c r="AE64" i="96" s="1"/>
  <c r="AF64" i="96" a="1"/>
  <c r="AF64" i="96" s="1"/>
  <c r="E65" i="96" a="1"/>
  <c r="E65" i="96" s="1"/>
  <c r="F65" i="96" a="1"/>
  <c r="F65" i="96"/>
  <c r="G65" i="96" a="1"/>
  <c r="G65" i="96" s="1"/>
  <c r="H65" i="96" a="1"/>
  <c r="H65" i="96"/>
  <c r="I65" i="96" a="1"/>
  <c r="I65" i="96" s="1"/>
  <c r="J65" i="96" a="1"/>
  <c r="J65" i="96" s="1"/>
  <c r="K65" i="96" a="1"/>
  <c r="K65" i="96"/>
  <c r="L65" i="96" a="1"/>
  <c r="L65" i="96" s="1"/>
  <c r="M65" i="96" a="1"/>
  <c r="M65" i="96" s="1"/>
  <c r="N65" i="96" a="1"/>
  <c r="N65" i="96"/>
  <c r="O65" i="96" a="1"/>
  <c r="O65" i="96"/>
  <c r="P65" i="96" a="1"/>
  <c r="P65" i="96" s="1"/>
  <c r="Q65" i="96" a="1"/>
  <c r="Q65" i="96" s="1"/>
  <c r="R65" i="96" a="1"/>
  <c r="R65" i="96" s="1"/>
  <c r="S65" i="96" a="1"/>
  <c r="S65" i="96" s="1"/>
  <c r="T65" i="96" a="1"/>
  <c r="T65" i="96"/>
  <c r="U65" i="96" a="1"/>
  <c r="U65" i="96" s="1"/>
  <c r="V65" i="96" a="1"/>
  <c r="V65" i="96"/>
  <c r="W65" i="96" a="1"/>
  <c r="W65" i="96"/>
  <c r="X65" i="96" a="1"/>
  <c r="X65" i="96"/>
  <c r="Y65" i="96" a="1"/>
  <c r="Y65" i="96" s="1"/>
  <c r="Z65" i="96" a="1"/>
  <c r="Z65" i="96" s="1"/>
  <c r="AA65" i="96" a="1"/>
  <c r="AA65" i="96" s="1"/>
  <c r="AB65" i="96" a="1"/>
  <c r="AB65" i="96" s="1"/>
  <c r="AC65" i="96" a="1"/>
  <c r="AC65" i="96" s="1"/>
  <c r="AD65" i="96" a="1"/>
  <c r="AD65" i="96" s="1"/>
  <c r="AE65" i="96" a="1"/>
  <c r="AE65" i="96"/>
  <c r="AF65" i="96" a="1"/>
  <c r="AF65" i="96"/>
  <c r="E66" i="96" a="1"/>
  <c r="E66" i="96" s="1"/>
  <c r="F66" i="96" a="1"/>
  <c r="F66" i="96"/>
  <c r="G66" i="96" a="1"/>
  <c r="G66" i="96" s="1"/>
  <c r="H66" i="96" a="1"/>
  <c r="H66" i="96" s="1"/>
  <c r="I66" i="96" a="1"/>
  <c r="I66" i="96" s="1"/>
  <c r="J66" i="96" a="1"/>
  <c r="J66" i="96"/>
  <c r="K66" i="96" a="1"/>
  <c r="K66" i="96" s="1"/>
  <c r="L66" i="96" a="1"/>
  <c r="L66" i="96"/>
  <c r="M66" i="96" a="1"/>
  <c r="M66" i="96" s="1"/>
  <c r="N66" i="96" a="1"/>
  <c r="N66" i="96" s="1"/>
  <c r="O66" i="96" a="1"/>
  <c r="O66" i="96"/>
  <c r="P66" i="96" a="1"/>
  <c r="P66" i="96" s="1"/>
  <c r="Q66" i="96" a="1"/>
  <c r="Q66" i="96" s="1"/>
  <c r="R66" i="96" a="1"/>
  <c r="R66" i="96"/>
  <c r="S66" i="96" a="1"/>
  <c r="S66" i="96"/>
  <c r="T66" i="96" a="1"/>
  <c r="T66" i="96" s="1"/>
  <c r="U66" i="96" a="1"/>
  <c r="U66" i="96" s="1"/>
  <c r="V66" i="96" a="1"/>
  <c r="V66" i="96" s="1"/>
  <c r="W66" i="96" a="1"/>
  <c r="W66" i="96" s="1"/>
  <c r="X66" i="96" a="1"/>
  <c r="X66" i="96"/>
  <c r="Y66" i="96" a="1"/>
  <c r="Y66" i="96" s="1"/>
  <c r="Z66" i="96" a="1"/>
  <c r="Z66" i="96"/>
  <c r="AA66" i="96" a="1"/>
  <c r="AA66" i="96"/>
  <c r="AB66" i="96" a="1"/>
  <c r="AB66" i="96"/>
  <c r="AC66" i="96" a="1"/>
  <c r="AC66" i="96" s="1"/>
  <c r="AD66" i="96" a="1"/>
  <c r="AD66" i="96" s="1"/>
  <c r="AE66" i="96" a="1"/>
  <c r="AE66" i="96" s="1"/>
  <c r="AF66" i="96" a="1"/>
  <c r="AF66" i="96" s="1"/>
  <c r="E67" i="96" a="1"/>
  <c r="E67" i="96" s="1"/>
  <c r="F67" i="96" a="1"/>
  <c r="F67" i="96" s="1"/>
  <c r="G67" i="96" a="1"/>
  <c r="G67" i="96"/>
  <c r="H67" i="96" a="1"/>
  <c r="H67" i="96"/>
  <c r="I67" i="96" a="1"/>
  <c r="I67" i="96" s="1"/>
  <c r="J67" i="96" a="1"/>
  <c r="J67" i="96"/>
  <c r="K67" i="96" a="1"/>
  <c r="K67" i="96" s="1"/>
  <c r="L67" i="96" a="1"/>
  <c r="L67" i="96" s="1"/>
  <c r="M67" i="96" a="1"/>
  <c r="M67" i="96" s="1"/>
  <c r="N67" i="96" a="1"/>
  <c r="N67" i="96"/>
  <c r="O67" i="96" a="1"/>
  <c r="O67" i="96" s="1"/>
  <c r="P67" i="96" a="1"/>
  <c r="P67" i="96"/>
  <c r="Q67" i="96" a="1"/>
  <c r="Q67" i="96" s="1"/>
  <c r="R67" i="96" a="1"/>
  <c r="R67" i="96" s="1"/>
  <c r="S67" i="96" a="1"/>
  <c r="S67" i="96"/>
  <c r="T67" i="96" a="1"/>
  <c r="T67" i="96" s="1"/>
  <c r="U67" i="96" a="1"/>
  <c r="U67" i="96" s="1"/>
  <c r="V67" i="96" a="1"/>
  <c r="V67" i="96"/>
  <c r="W67" i="96" a="1"/>
  <c r="W67" i="96"/>
  <c r="X67" i="96" a="1"/>
  <c r="X67" i="96" s="1"/>
  <c r="Y67" i="96" a="1"/>
  <c r="Y67" i="96" s="1"/>
  <c r="Z67" i="96" a="1"/>
  <c r="Z67" i="96" s="1"/>
  <c r="AA67" i="96" a="1"/>
  <c r="AA67" i="96" s="1"/>
  <c r="AB67" i="96" a="1"/>
  <c r="AB67" i="96"/>
  <c r="AC67" i="96" a="1"/>
  <c r="AC67" i="96" s="1"/>
  <c r="AD67" i="96" a="1"/>
  <c r="AD67" i="96"/>
  <c r="AE67" i="96" a="1"/>
  <c r="AE67" i="96"/>
  <c r="AF67" i="96" a="1"/>
  <c r="AF67" i="96"/>
  <c r="E68" i="96" a="1"/>
  <c r="E68" i="96" s="1"/>
  <c r="F68" i="96" a="1"/>
  <c r="F68" i="96" s="1"/>
  <c r="G68" i="96" a="1"/>
  <c r="G68" i="96" s="1"/>
  <c r="H68" i="96" a="1"/>
  <c r="H68" i="96" s="1"/>
  <c r="I68" i="96" a="1"/>
  <c r="I68" i="96" s="1"/>
  <c r="J68" i="96" a="1"/>
  <c r="J68" i="96" s="1"/>
  <c r="K68" i="96" a="1"/>
  <c r="K68" i="96"/>
  <c r="L68" i="96" a="1"/>
  <c r="L68" i="96"/>
  <c r="M68" i="96" a="1"/>
  <c r="M68" i="96" s="1"/>
  <c r="N68" i="96" a="1"/>
  <c r="N68" i="96"/>
  <c r="O68" i="96" a="1"/>
  <c r="O68" i="96" s="1"/>
  <c r="P68" i="96" a="1"/>
  <c r="P68" i="96" s="1"/>
  <c r="Q68" i="96" a="1"/>
  <c r="Q68" i="96" s="1"/>
  <c r="R68" i="96" a="1"/>
  <c r="R68" i="96"/>
  <c r="S68" i="96" a="1"/>
  <c r="S68" i="96" s="1"/>
  <c r="T68" i="96" a="1"/>
  <c r="T68" i="96"/>
  <c r="U68" i="96" a="1"/>
  <c r="U68" i="96" s="1"/>
  <c r="V68" i="96" a="1"/>
  <c r="V68" i="96" s="1"/>
  <c r="W68" i="96" a="1"/>
  <c r="W68" i="96"/>
  <c r="X68" i="96" a="1"/>
  <c r="X68" i="96" s="1"/>
  <c r="Y68" i="96" a="1"/>
  <c r="Y68" i="96" s="1"/>
  <c r="Z68" i="96" a="1"/>
  <c r="Z68" i="96"/>
  <c r="AA68" i="96" a="1"/>
  <c r="AA68" i="96"/>
  <c r="AB68" i="96" a="1"/>
  <c r="AB68" i="96" s="1"/>
  <c r="AC68" i="96" a="1"/>
  <c r="AC68" i="96" s="1"/>
  <c r="AD68" i="96" a="1"/>
  <c r="AD68" i="96" s="1"/>
  <c r="AE68" i="96" a="1"/>
  <c r="AE68" i="96" s="1"/>
  <c r="AF68" i="96" a="1"/>
  <c r="AF68" i="96"/>
  <c r="E69" i="96" a="1"/>
  <c r="E69" i="96" s="1"/>
  <c r="F69" i="96" a="1"/>
  <c r="F69" i="96"/>
  <c r="G69" i="96" a="1"/>
  <c r="G69" i="96"/>
  <c r="H69" i="96" a="1"/>
  <c r="H69" i="96"/>
  <c r="I69" i="96" a="1"/>
  <c r="I69" i="96" s="1"/>
  <c r="J69" i="96" a="1"/>
  <c r="J69" i="96" s="1"/>
  <c r="K69" i="96" a="1"/>
  <c r="K69" i="96" s="1"/>
  <c r="L69" i="96" a="1"/>
  <c r="L69" i="96" s="1"/>
  <c r="M69" i="96" a="1"/>
  <c r="M69" i="96" s="1"/>
  <c r="N69" i="96" a="1"/>
  <c r="N69" i="96" s="1"/>
  <c r="O69" i="96" a="1"/>
  <c r="O69" i="96"/>
  <c r="P69" i="96" a="1"/>
  <c r="P69" i="96"/>
  <c r="Q69" i="96" a="1"/>
  <c r="Q69" i="96" s="1"/>
  <c r="R69" i="96" a="1"/>
  <c r="R69" i="96"/>
  <c r="S69" i="96" a="1"/>
  <c r="S69" i="96" s="1"/>
  <c r="T69" i="96" a="1"/>
  <c r="T69" i="96" s="1"/>
  <c r="U69" i="96" a="1"/>
  <c r="U69" i="96" s="1"/>
  <c r="V69" i="96" a="1"/>
  <c r="V69" i="96"/>
  <c r="W69" i="96" a="1"/>
  <c r="W69" i="96" s="1"/>
  <c r="X69" i="96" a="1"/>
  <c r="X69" i="96"/>
  <c r="Y69" i="96" a="1"/>
  <c r="Y69" i="96" s="1"/>
  <c r="Z69" i="96" a="1"/>
  <c r="Z69" i="96" s="1"/>
  <c r="AA69" i="96" a="1"/>
  <c r="AA69" i="96"/>
  <c r="AB69" i="96" a="1"/>
  <c r="AB69" i="96" s="1"/>
  <c r="AC69" i="96" a="1"/>
  <c r="AC69" i="96" s="1"/>
  <c r="AD69" i="96" a="1"/>
  <c r="AD69" i="96"/>
  <c r="AE69" i="96" a="1"/>
  <c r="AE69" i="96"/>
  <c r="AF69" i="96" a="1"/>
  <c r="AF69" i="96" s="1"/>
  <c r="E70" i="96" a="1"/>
  <c r="E70" i="96" s="1"/>
  <c r="F70" i="96" a="1"/>
  <c r="F70" i="96" s="1"/>
  <c r="G70" i="96" a="1"/>
  <c r="G70" i="96" s="1"/>
  <c r="H70" i="96" a="1"/>
  <c r="H70" i="96"/>
  <c r="I70" i="96" a="1"/>
  <c r="I70" i="96" s="1"/>
  <c r="J70" i="96" a="1"/>
  <c r="J70" i="96"/>
  <c r="K70" i="96" a="1"/>
  <c r="K70" i="96"/>
  <c r="L70" i="96" a="1"/>
  <c r="L70" i="96"/>
  <c r="M70" i="96" a="1"/>
  <c r="M70" i="96" s="1"/>
  <c r="N70" i="96" a="1"/>
  <c r="N70" i="96" s="1"/>
  <c r="O70" i="96" a="1"/>
  <c r="O70" i="96" s="1"/>
  <c r="P70" i="96" a="1"/>
  <c r="P70" i="96" s="1"/>
  <c r="Q70" i="96" a="1"/>
  <c r="Q70" i="96" s="1"/>
  <c r="R70" i="96" a="1"/>
  <c r="R70" i="96" s="1"/>
  <c r="S70" i="96" a="1"/>
  <c r="S70" i="96"/>
  <c r="T70" i="96" a="1"/>
  <c r="T70" i="96"/>
  <c r="U70" i="96" a="1"/>
  <c r="U70" i="96" s="1"/>
  <c r="V70" i="96" a="1"/>
  <c r="V70" i="96"/>
  <c r="W70" i="96" a="1"/>
  <c r="W70" i="96" s="1"/>
  <c r="X70" i="96" a="1"/>
  <c r="X70" i="96" s="1"/>
  <c r="Y70" i="96" a="1"/>
  <c r="Y70" i="96" s="1"/>
  <c r="Z70" i="96" a="1"/>
  <c r="Z70" i="96"/>
  <c r="AA70" i="96" a="1"/>
  <c r="AA70" i="96" s="1"/>
  <c r="AB70" i="96" a="1"/>
  <c r="AB70" i="96"/>
  <c r="AC70" i="96" a="1"/>
  <c r="AC70" i="96" s="1"/>
  <c r="AD70" i="96" a="1"/>
  <c r="AD70" i="96" s="1"/>
  <c r="AE70" i="96" a="1"/>
  <c r="AE70" i="96"/>
  <c r="AF70" i="96" a="1"/>
  <c r="AF70" i="96" s="1"/>
  <c r="E71" i="96" a="1"/>
  <c r="E71" i="96" s="1"/>
  <c r="F71" i="96" a="1"/>
  <c r="F71" i="96"/>
  <c r="G71" i="96" a="1"/>
  <c r="G71" i="96"/>
  <c r="H71" i="96" a="1"/>
  <c r="H71" i="96" s="1"/>
  <c r="I71" i="96" a="1"/>
  <c r="I71" i="96" s="1"/>
  <c r="J71" i="96" a="1"/>
  <c r="J71" i="96" s="1"/>
  <c r="K71" i="96" a="1"/>
  <c r="K71" i="96" s="1"/>
  <c r="L71" i="96" a="1"/>
  <c r="L71" i="96"/>
  <c r="M71" i="96" a="1"/>
  <c r="M71" i="96" s="1"/>
  <c r="N71" i="96" a="1"/>
  <c r="N71" i="96"/>
  <c r="O71" i="96" a="1"/>
  <c r="O71" i="96"/>
  <c r="P71" i="96" a="1"/>
  <c r="P71" i="96"/>
  <c r="Q71" i="96" a="1"/>
  <c r="Q71" i="96" s="1"/>
  <c r="R71" i="96" a="1"/>
  <c r="R71" i="96" s="1"/>
  <c r="S71" i="96" a="1"/>
  <c r="S71" i="96" s="1"/>
  <c r="T71" i="96" a="1"/>
  <c r="T71" i="96" s="1"/>
  <c r="U71" i="96" a="1"/>
  <c r="U71" i="96" s="1"/>
  <c r="V71" i="96" a="1"/>
  <c r="V71" i="96" s="1"/>
  <c r="W71" i="96" a="1"/>
  <c r="W71" i="96"/>
  <c r="X71" i="96" a="1"/>
  <c r="X71" i="96"/>
  <c r="Y71" i="96" a="1"/>
  <c r="Y71" i="96" s="1"/>
  <c r="Z71" i="96" a="1"/>
  <c r="Z71" i="96"/>
  <c r="AA71" i="96" a="1"/>
  <c r="AA71" i="96" s="1"/>
  <c r="AB71" i="96" a="1"/>
  <c r="AB71" i="96" s="1"/>
  <c r="AC71" i="96" a="1"/>
  <c r="AC71" i="96" s="1"/>
  <c r="AD71" i="96" a="1"/>
  <c r="AD71" i="96"/>
  <c r="AE71" i="96" a="1"/>
  <c r="AE71" i="96" s="1"/>
  <c r="AF71" i="96" a="1"/>
  <c r="AF71" i="96"/>
  <c r="E72" i="96" a="1"/>
  <c r="E72" i="96" s="1"/>
  <c r="F72" i="96" a="1"/>
  <c r="F72" i="96" s="1"/>
  <c r="G72" i="96" a="1"/>
  <c r="G72" i="96"/>
  <c r="H72" i="96" a="1"/>
  <c r="H72" i="96" s="1"/>
  <c r="I72" i="96" a="1"/>
  <c r="I72" i="96" s="1"/>
  <c r="J72" i="96" a="1"/>
  <c r="J72" i="96"/>
  <c r="K72" i="96" a="1"/>
  <c r="K72" i="96"/>
  <c r="L72" i="96" a="1"/>
  <c r="L72" i="96" s="1"/>
  <c r="M72" i="96" a="1"/>
  <c r="M72" i="96" s="1"/>
  <c r="N72" i="96" a="1"/>
  <c r="N72" i="96" s="1"/>
  <c r="O72" i="96" a="1"/>
  <c r="O72" i="96" s="1"/>
  <c r="P72" i="96" a="1"/>
  <c r="P72" i="96"/>
  <c r="Q72" i="96" a="1"/>
  <c r="Q72" i="96" s="1"/>
  <c r="R72" i="96" a="1"/>
  <c r="R72" i="96"/>
  <c r="S72" i="96" a="1"/>
  <c r="S72" i="96"/>
  <c r="T72" i="96" a="1"/>
  <c r="T72" i="96"/>
  <c r="U72" i="96" a="1"/>
  <c r="U72" i="96" s="1"/>
  <c r="V72" i="96" a="1"/>
  <c r="V72" i="96" s="1"/>
  <c r="W72" i="96" a="1"/>
  <c r="W72" i="96" s="1"/>
  <c r="X72" i="96" a="1"/>
  <c r="X72" i="96" s="1"/>
  <c r="Y72" i="96" a="1"/>
  <c r="Y72" i="96" s="1"/>
  <c r="Z72" i="96" a="1"/>
  <c r="Z72" i="96" s="1"/>
  <c r="AA72" i="96" a="1"/>
  <c r="AA72" i="96"/>
  <c r="AB72" i="96" a="1"/>
  <c r="AB72" i="96"/>
  <c r="AC72" i="96" a="1"/>
  <c r="AC72" i="96" s="1"/>
  <c r="AD72" i="96" a="1"/>
  <c r="AD72" i="96"/>
  <c r="AE72" i="96" a="1"/>
  <c r="AE72" i="96" s="1"/>
  <c r="AF72" i="96" a="1"/>
  <c r="AF72" i="96" s="1"/>
  <c r="E73" i="96" a="1"/>
  <c r="E73" i="96" s="1"/>
  <c r="F73" i="96" a="1"/>
  <c r="F73" i="96"/>
  <c r="G73" i="96" a="1"/>
  <c r="G73" i="96" s="1"/>
  <c r="H73" i="96" a="1"/>
  <c r="H73" i="96"/>
  <c r="I73" i="96" a="1"/>
  <c r="I73" i="96" s="1"/>
  <c r="J73" i="96" a="1"/>
  <c r="J73" i="96" s="1"/>
  <c r="K73" i="96" a="1"/>
  <c r="K73" i="96"/>
  <c r="L73" i="96" a="1"/>
  <c r="L73" i="96" s="1"/>
  <c r="M73" i="96" a="1"/>
  <c r="M73" i="96" s="1"/>
  <c r="N73" i="96" a="1"/>
  <c r="N73" i="96"/>
  <c r="O73" i="96" a="1"/>
  <c r="O73" i="96"/>
  <c r="P73" i="96" a="1"/>
  <c r="P73" i="96" s="1"/>
  <c r="Q73" i="96" a="1"/>
  <c r="Q73" i="96"/>
  <c r="R73" i="96" a="1"/>
  <c r="R73" i="96"/>
  <c r="S73" i="96" a="1"/>
  <c r="S73" i="96"/>
  <c r="T73" i="96" a="1"/>
  <c r="T73" i="96" s="1"/>
  <c r="U73" i="96" a="1"/>
  <c r="U73" i="96"/>
  <c r="V73" i="96" a="1"/>
  <c r="V73" i="96"/>
  <c r="W73" i="96" a="1"/>
  <c r="W73" i="96" s="1"/>
  <c r="X73" i="96" a="1"/>
  <c r="X73" i="96" s="1"/>
  <c r="Y73" i="96" a="1"/>
  <c r="Y73" i="96"/>
  <c r="Z73" i="96" a="1"/>
  <c r="Z73" i="96"/>
  <c r="AA73" i="96" a="1"/>
  <c r="AA73" i="96" s="1"/>
  <c r="AB73" i="96" a="1"/>
  <c r="AB73" i="96" s="1"/>
  <c r="AC73" i="96" a="1"/>
  <c r="AC73" i="96"/>
  <c r="AD73" i="96" a="1"/>
  <c r="AD73" i="96" s="1"/>
  <c r="AE73" i="96" a="1"/>
  <c r="AE73" i="96" s="1"/>
  <c r="AF73" i="96" a="1"/>
  <c r="AF73" i="96" s="1"/>
  <c r="E74" i="96" a="1"/>
  <c r="E74" i="96" s="1"/>
  <c r="F74" i="96" a="1"/>
  <c r="F74" i="96" s="1"/>
  <c r="G74" i="96" a="1"/>
  <c r="G74" i="96" s="1"/>
  <c r="H74" i="96" a="1"/>
  <c r="H74" i="96" s="1"/>
  <c r="I74" i="96" a="1"/>
  <c r="I74" i="96" s="1"/>
  <c r="J74" i="96" a="1"/>
  <c r="J74" i="96" s="1"/>
  <c r="K74" i="96" a="1"/>
  <c r="K74" i="96" s="1"/>
  <c r="L74" i="96" a="1"/>
  <c r="L74" i="96" s="1"/>
  <c r="M74" i="96" a="1"/>
  <c r="M74" i="96" s="1"/>
  <c r="N74" i="96" a="1"/>
  <c r="N74" i="96" s="1"/>
  <c r="O74" i="96" a="1"/>
  <c r="O74" i="96" s="1"/>
  <c r="P74" i="96" a="1"/>
  <c r="P74" i="96" s="1"/>
  <c r="Q74" i="96" a="1"/>
  <c r="Q74" i="96" s="1"/>
  <c r="R74" i="96" a="1"/>
  <c r="R74" i="96" s="1"/>
  <c r="S74" i="96" a="1"/>
  <c r="S74" i="96" s="1"/>
  <c r="T74" i="96" a="1"/>
  <c r="T74" i="96" s="1"/>
  <c r="U74" i="96" a="1"/>
  <c r="U74" i="96"/>
  <c r="V74" i="96" a="1"/>
  <c r="V74" i="96" s="1"/>
  <c r="W74" i="96" a="1"/>
  <c r="W74" i="96" s="1"/>
  <c r="X74" i="96" a="1"/>
  <c r="X74" i="96" s="1"/>
  <c r="Y74" i="96" a="1"/>
  <c r="Y74" i="96"/>
  <c r="Z74" i="96" a="1"/>
  <c r="Z74" i="96" s="1"/>
  <c r="AA74" i="96" a="1"/>
  <c r="AA74" i="96" s="1"/>
  <c r="AB74" i="96" a="1"/>
  <c r="AB74" i="96" s="1"/>
  <c r="AC74" i="96" a="1"/>
  <c r="AC74" i="96" s="1"/>
  <c r="AD74" i="96" a="1"/>
  <c r="AD74" i="96" s="1"/>
  <c r="AE74" i="96" a="1"/>
  <c r="AE74" i="96" s="1"/>
  <c r="AF74" i="96" a="1"/>
  <c r="AF74" i="96" s="1"/>
  <c r="E75" i="96" a="1"/>
  <c r="E75" i="96"/>
  <c r="F75" i="96" a="1"/>
  <c r="F75" i="96" s="1"/>
  <c r="G75" i="96" a="1"/>
  <c r="G75" i="96" s="1"/>
  <c r="H75" i="96" a="1"/>
  <c r="H75" i="96" s="1"/>
  <c r="I75" i="96" a="1"/>
  <c r="I75" i="96" s="1"/>
  <c r="J75" i="96" a="1"/>
  <c r="J75" i="96" s="1"/>
  <c r="K75" i="96" a="1"/>
  <c r="K75" i="96" s="1"/>
  <c r="L75" i="96" a="1"/>
  <c r="L75" i="96" s="1"/>
  <c r="M75" i="96" a="1"/>
  <c r="M75" i="96" s="1"/>
  <c r="N75" i="96" a="1"/>
  <c r="N75" i="96" s="1"/>
  <c r="O75" i="96" a="1"/>
  <c r="O75" i="96" s="1"/>
  <c r="P75" i="96" a="1"/>
  <c r="P75" i="96" s="1"/>
  <c r="Q75" i="96" a="1"/>
  <c r="Q75" i="96" s="1"/>
  <c r="R75" i="96" a="1"/>
  <c r="R75" i="96" s="1"/>
  <c r="S75" i="96" a="1"/>
  <c r="S75" i="96" s="1"/>
  <c r="T75" i="96" a="1"/>
  <c r="T75" i="96" s="1"/>
  <c r="U75" i="96" a="1"/>
  <c r="U75" i="96" s="1"/>
  <c r="V75" i="96" a="1"/>
  <c r="V75" i="96" s="1"/>
  <c r="W75" i="96" a="1"/>
  <c r="W75" i="96" s="1"/>
  <c r="X75" i="96" a="1"/>
  <c r="X75" i="96" s="1"/>
  <c r="Y75" i="96" a="1"/>
  <c r="Y75" i="96"/>
  <c r="Z75" i="96" a="1"/>
  <c r="Z75" i="96" s="1"/>
  <c r="AA75" i="96" a="1"/>
  <c r="AA75" i="96" s="1"/>
  <c r="AB75" i="96" a="1"/>
  <c r="AB75" i="96" s="1"/>
  <c r="AC75" i="96" a="1"/>
  <c r="AC75" i="96"/>
  <c r="AD75" i="96" a="1"/>
  <c r="AD75" i="96" s="1"/>
  <c r="AE75" i="96" a="1"/>
  <c r="AE75" i="96" s="1"/>
  <c r="AF75" i="96" a="1"/>
  <c r="AF75" i="96" s="1"/>
  <c r="E76" i="96" a="1"/>
  <c r="E76" i="96" s="1"/>
  <c r="F76" i="96" a="1"/>
  <c r="F76" i="96" s="1"/>
  <c r="G76" i="96" a="1"/>
  <c r="G76" i="96" s="1"/>
  <c r="H76" i="96" a="1"/>
  <c r="H76" i="96" s="1"/>
  <c r="I76" i="96" a="1"/>
  <c r="I76" i="96"/>
  <c r="J76" i="96" a="1"/>
  <c r="J76" i="96" s="1"/>
  <c r="K76" i="96" a="1"/>
  <c r="K76" i="96" s="1"/>
  <c r="L76" i="96" a="1"/>
  <c r="L76" i="96" s="1"/>
  <c r="M76" i="96" a="1"/>
  <c r="M76" i="96" s="1"/>
  <c r="N76" i="96" a="1"/>
  <c r="N76" i="96" s="1"/>
  <c r="O76" i="96" a="1"/>
  <c r="O76" i="96" s="1"/>
  <c r="P76" i="96" a="1"/>
  <c r="P76" i="96" s="1"/>
  <c r="Q76" i="96" a="1"/>
  <c r="Q76" i="96" s="1"/>
  <c r="R76" i="96" a="1"/>
  <c r="R76" i="96" s="1"/>
  <c r="S76" i="96" a="1"/>
  <c r="S76" i="96" s="1"/>
  <c r="T76" i="96" a="1"/>
  <c r="T76" i="96" s="1"/>
  <c r="U76" i="96" a="1"/>
  <c r="U76" i="96" s="1"/>
  <c r="V76" i="96" a="1"/>
  <c r="V76" i="96" s="1"/>
  <c r="W76" i="96" a="1"/>
  <c r="W76" i="96" s="1"/>
  <c r="X76" i="96" a="1"/>
  <c r="X76" i="96" s="1"/>
  <c r="Y76" i="96" a="1"/>
  <c r="Y76" i="96" s="1"/>
  <c r="Z76" i="96" a="1"/>
  <c r="Z76" i="96" s="1"/>
  <c r="AA76" i="96" a="1"/>
  <c r="AA76" i="96" s="1"/>
  <c r="AB76" i="96" a="1"/>
  <c r="AB76" i="96" s="1"/>
  <c r="AC76" i="96" a="1"/>
  <c r="AC76" i="96"/>
  <c r="AD76" i="96" a="1"/>
  <c r="AD76" i="96" s="1"/>
  <c r="AE76" i="96" a="1"/>
  <c r="AE76" i="96" s="1"/>
  <c r="AF76" i="96" a="1"/>
  <c r="AF76" i="96" s="1"/>
  <c r="E77" i="96" a="1"/>
  <c r="E77" i="96"/>
  <c r="F77" i="96" a="1"/>
  <c r="F77" i="96" s="1"/>
  <c r="G77" i="96" a="1"/>
  <c r="G77" i="96" s="1"/>
  <c r="H77" i="96" a="1"/>
  <c r="H77" i="96" s="1"/>
  <c r="I77" i="96" a="1"/>
  <c r="I77" i="96" s="1"/>
  <c r="J77" i="96" a="1"/>
  <c r="J77" i="96" s="1"/>
  <c r="K77" i="96" a="1"/>
  <c r="K77" i="96" s="1"/>
  <c r="L77" i="96" a="1"/>
  <c r="L77" i="96" s="1"/>
  <c r="M77" i="96" a="1"/>
  <c r="M77" i="96"/>
  <c r="N77" i="96" a="1"/>
  <c r="N77" i="96" s="1"/>
  <c r="O77" i="96" a="1"/>
  <c r="O77" i="96" s="1"/>
  <c r="P77" i="96" a="1"/>
  <c r="P77" i="96" s="1"/>
  <c r="Q77" i="96" a="1"/>
  <c r="Q77" i="96" s="1"/>
  <c r="R77" i="96" a="1"/>
  <c r="R77" i="96" s="1"/>
  <c r="S77" i="96" a="1"/>
  <c r="S77" i="96" s="1"/>
  <c r="T77" i="96" a="1"/>
  <c r="T77" i="96" s="1"/>
  <c r="U77" i="96" a="1"/>
  <c r="U77" i="96" s="1"/>
  <c r="V77" i="96" a="1"/>
  <c r="V77" i="96" s="1"/>
  <c r="W77" i="96" a="1"/>
  <c r="W77" i="96" s="1"/>
  <c r="X77" i="96" a="1"/>
  <c r="X77" i="96" s="1"/>
  <c r="Y77" i="96" a="1"/>
  <c r="Y77" i="96" s="1"/>
  <c r="Z77" i="96" a="1"/>
  <c r="Z77" i="96" s="1"/>
  <c r="AA77" i="96" a="1"/>
  <c r="AA77" i="96" s="1"/>
  <c r="AB77" i="96" a="1"/>
  <c r="AB77" i="96" s="1"/>
  <c r="AC77" i="96" a="1"/>
  <c r="AC77" i="96" s="1"/>
  <c r="AD77" i="96" a="1"/>
  <c r="AD77" i="96" s="1"/>
  <c r="AE77" i="96" a="1"/>
  <c r="AE77" i="96" s="1"/>
  <c r="AF77" i="96" a="1"/>
  <c r="AF77" i="96" s="1"/>
  <c r="E78" i="96" a="1"/>
  <c r="E78" i="96"/>
  <c r="F78" i="96" a="1"/>
  <c r="F78" i="96" s="1"/>
  <c r="G78" i="96" a="1"/>
  <c r="G78" i="96" s="1"/>
  <c r="H78" i="96" a="1"/>
  <c r="H78" i="96" s="1"/>
  <c r="I78" i="96" a="1"/>
  <c r="I78" i="96"/>
  <c r="J78" i="96" a="1"/>
  <c r="J78" i="96" s="1"/>
  <c r="K78" i="96" a="1"/>
  <c r="K78" i="96" s="1"/>
  <c r="L78" i="96" a="1"/>
  <c r="L78" i="96" s="1"/>
  <c r="M78" i="96" a="1"/>
  <c r="M78" i="96" s="1"/>
  <c r="N78" i="96" a="1"/>
  <c r="N78" i="96" s="1"/>
  <c r="O78" i="96" a="1"/>
  <c r="O78" i="96" s="1"/>
  <c r="P78" i="96" a="1"/>
  <c r="P78" i="96" s="1"/>
  <c r="Q78" i="96" a="1"/>
  <c r="Q78" i="96"/>
  <c r="R78" i="96" a="1"/>
  <c r="R78" i="96" s="1"/>
  <c r="S78" i="96" a="1"/>
  <c r="S78" i="96" s="1"/>
  <c r="T78" i="96" a="1"/>
  <c r="T78" i="96" s="1"/>
  <c r="U78" i="96" a="1"/>
  <c r="U78" i="96" s="1"/>
  <c r="V78" i="96" a="1"/>
  <c r="V78" i="96" s="1"/>
  <c r="W78" i="96" a="1"/>
  <c r="W78" i="96" s="1"/>
  <c r="X78" i="96" a="1"/>
  <c r="X78" i="96" s="1"/>
  <c r="Y78" i="96" a="1"/>
  <c r="Y78" i="96" s="1"/>
  <c r="Z78" i="96" a="1"/>
  <c r="Z78" i="96" s="1"/>
  <c r="AA78" i="96" a="1"/>
  <c r="AA78" i="96" s="1"/>
  <c r="AB78" i="96" a="1"/>
  <c r="AB78" i="96" s="1"/>
  <c r="AC78" i="96" a="1"/>
  <c r="AC78" i="96" s="1"/>
  <c r="AD78" i="96" a="1"/>
  <c r="AD78" i="96" s="1"/>
  <c r="AE78" i="96" a="1"/>
  <c r="AE78" i="96" s="1"/>
  <c r="AF78" i="96" a="1"/>
  <c r="AF78" i="96" s="1"/>
  <c r="E79" i="96" a="1"/>
  <c r="E79" i="96" s="1"/>
  <c r="F79" i="96" a="1"/>
  <c r="F79" i="96" s="1"/>
  <c r="G79" i="96" a="1"/>
  <c r="G79" i="96" s="1"/>
  <c r="H79" i="96" a="1"/>
  <c r="H79" i="96" s="1"/>
  <c r="I79" i="96" a="1"/>
  <c r="I79" i="96"/>
  <c r="J79" i="96" a="1"/>
  <c r="J79" i="96" s="1"/>
  <c r="K79" i="96" a="1"/>
  <c r="K79" i="96" s="1"/>
  <c r="L79" i="96" a="1"/>
  <c r="L79" i="96" s="1"/>
  <c r="M79" i="96" a="1"/>
  <c r="M79" i="96"/>
  <c r="N79" i="96" a="1"/>
  <c r="N79" i="96" s="1"/>
  <c r="O79" i="96" a="1"/>
  <c r="O79" i="96" s="1"/>
  <c r="P79" i="96" a="1"/>
  <c r="P79" i="96" s="1"/>
  <c r="Q79" i="96" a="1"/>
  <c r="Q79" i="96" s="1"/>
  <c r="R79" i="96" a="1"/>
  <c r="R79" i="96" s="1"/>
  <c r="S79" i="96" a="1"/>
  <c r="S79" i="96" s="1"/>
  <c r="T79" i="96" a="1"/>
  <c r="T79" i="96" s="1"/>
  <c r="U79" i="96" a="1"/>
  <c r="U79" i="96"/>
  <c r="V79" i="96" a="1"/>
  <c r="V79" i="96" s="1"/>
  <c r="W79" i="96" a="1"/>
  <c r="W79" i="96" s="1"/>
  <c r="X79" i="96" a="1"/>
  <c r="X79" i="96" s="1"/>
  <c r="Y79" i="96" a="1"/>
  <c r="Y79" i="96" s="1"/>
  <c r="Z79" i="96" a="1"/>
  <c r="Z79" i="96" s="1"/>
  <c r="AA79" i="96" a="1"/>
  <c r="AA79" i="96" s="1"/>
  <c r="AB79" i="96" a="1"/>
  <c r="AB79" i="96" s="1"/>
  <c r="AC79" i="96" a="1"/>
  <c r="AC79" i="96" s="1"/>
  <c r="AD79" i="96" a="1"/>
  <c r="AD79" i="96" s="1"/>
  <c r="AE79" i="96" a="1"/>
  <c r="AE79" i="96" s="1"/>
  <c r="AF79" i="96" a="1"/>
  <c r="AF79" i="96" s="1"/>
  <c r="E80" i="96" a="1"/>
  <c r="E80" i="96" s="1"/>
  <c r="F80" i="96" a="1"/>
  <c r="F80" i="96" s="1"/>
  <c r="G80" i="96" a="1"/>
  <c r="G80" i="96" s="1"/>
  <c r="H80" i="96" a="1"/>
  <c r="H80" i="96" s="1"/>
  <c r="I80" i="96" a="1"/>
  <c r="I80" i="96" s="1"/>
  <c r="J80" i="96" a="1"/>
  <c r="J80" i="96" s="1"/>
  <c r="K80" i="96" a="1"/>
  <c r="K80" i="96" s="1"/>
  <c r="L80" i="96" a="1"/>
  <c r="L80" i="96" s="1"/>
  <c r="M80" i="96" a="1"/>
  <c r="M80" i="96"/>
  <c r="N80" i="96" a="1"/>
  <c r="N80" i="96" s="1"/>
  <c r="O80" i="96" a="1"/>
  <c r="O80" i="96" s="1"/>
  <c r="P80" i="96" a="1"/>
  <c r="P80" i="96" s="1"/>
  <c r="Q80" i="96" a="1"/>
  <c r="Q80" i="96"/>
  <c r="R80" i="96" a="1"/>
  <c r="R80" i="96" s="1"/>
  <c r="S80" i="96" a="1"/>
  <c r="S80" i="96" s="1"/>
  <c r="T80" i="96" a="1"/>
  <c r="T80" i="96" s="1"/>
  <c r="U80" i="96" a="1"/>
  <c r="U80" i="96" s="1"/>
  <c r="V80" i="96" a="1"/>
  <c r="V80" i="96" s="1"/>
  <c r="W80" i="96" a="1"/>
  <c r="W80" i="96" s="1"/>
  <c r="X80" i="96" a="1"/>
  <c r="X80" i="96" s="1"/>
  <c r="Y80" i="96" a="1"/>
  <c r="Y80" i="96"/>
  <c r="Z80" i="96" a="1"/>
  <c r="Z80" i="96" s="1"/>
  <c r="AA80" i="96" a="1"/>
  <c r="AA80" i="96" s="1"/>
  <c r="AB80" i="96" a="1"/>
  <c r="AB80" i="96" s="1"/>
  <c r="AC80" i="96" a="1"/>
  <c r="AC80" i="96" s="1"/>
  <c r="AD80" i="96" a="1"/>
  <c r="AD80" i="96" s="1"/>
  <c r="AE80" i="96" a="1"/>
  <c r="AE80" i="96" s="1"/>
  <c r="AF80" i="96" a="1"/>
  <c r="AF80" i="96"/>
  <c r="E81" i="96" a="1"/>
  <c r="E81" i="96" s="1"/>
  <c r="F81" i="96" a="1"/>
  <c r="F81" i="96" s="1"/>
  <c r="G81" i="96" a="1"/>
  <c r="G81" i="96" s="1"/>
  <c r="H81" i="96" a="1"/>
  <c r="H81" i="96"/>
  <c r="I81" i="96" a="1"/>
  <c r="I81" i="96" s="1"/>
  <c r="J81" i="96" a="1"/>
  <c r="J81" i="96" s="1"/>
  <c r="K81" i="96" a="1"/>
  <c r="K81" i="96" s="1"/>
  <c r="L81" i="96" a="1"/>
  <c r="L81" i="96"/>
  <c r="M81" i="96" a="1"/>
  <c r="M81" i="96" s="1"/>
  <c r="N81" i="96" a="1"/>
  <c r="N81" i="96" s="1"/>
  <c r="O81" i="96" a="1"/>
  <c r="O81" i="96" s="1"/>
  <c r="P81" i="96" a="1"/>
  <c r="P81" i="96"/>
  <c r="Q81" i="96" a="1"/>
  <c r="Q81" i="96" s="1"/>
  <c r="R81" i="96" a="1"/>
  <c r="R81" i="96" s="1"/>
  <c r="S81" i="96" a="1"/>
  <c r="S81" i="96" s="1"/>
  <c r="T81" i="96" a="1"/>
  <c r="T81" i="96"/>
  <c r="U81" i="96" a="1"/>
  <c r="U81" i="96" s="1"/>
  <c r="V81" i="96" a="1"/>
  <c r="V81" i="96" s="1"/>
  <c r="W81" i="96" a="1"/>
  <c r="W81" i="96" s="1"/>
  <c r="X81" i="96" a="1"/>
  <c r="X81" i="96" s="1"/>
  <c r="Y81" i="96" a="1"/>
  <c r="Y81" i="96" s="1"/>
  <c r="Z81" i="96" a="1"/>
  <c r="Z81" i="96" s="1"/>
  <c r="AA81" i="96" a="1"/>
  <c r="AA81" i="96" s="1"/>
  <c r="AB81" i="96" a="1"/>
  <c r="AB81" i="96" s="1"/>
  <c r="AC81" i="96" a="1"/>
  <c r="AC81" i="96" s="1"/>
  <c r="AD81" i="96" a="1"/>
  <c r="AD81" i="96" s="1"/>
  <c r="AE81" i="96" a="1"/>
  <c r="AE81" i="96" s="1"/>
  <c r="AF81" i="96" a="1"/>
  <c r="AF81" i="96" s="1"/>
  <c r="E82" i="96" a="1"/>
  <c r="E82" i="96" s="1"/>
  <c r="F82" i="96" a="1"/>
  <c r="F82" i="96" s="1"/>
  <c r="G82" i="96" a="1"/>
  <c r="G82" i="96" s="1"/>
  <c r="H82" i="96" a="1"/>
  <c r="H82" i="96" s="1"/>
  <c r="I82" i="96" a="1"/>
  <c r="I82" i="96" s="1"/>
  <c r="J82" i="96" a="1"/>
  <c r="J82" i="96" s="1"/>
  <c r="K82" i="96" a="1"/>
  <c r="K82" i="96" s="1"/>
  <c r="L82" i="96" a="1"/>
  <c r="L82" i="96" s="1"/>
  <c r="M82" i="96" a="1"/>
  <c r="M82" i="96" s="1"/>
  <c r="N82" i="96" a="1"/>
  <c r="N82" i="96" s="1"/>
  <c r="O82" i="96" a="1"/>
  <c r="O82" i="96" s="1"/>
  <c r="P82" i="96" a="1"/>
  <c r="P82" i="96" s="1"/>
  <c r="Q82" i="96" a="1"/>
  <c r="Q82" i="96" s="1"/>
  <c r="R82" i="96" a="1"/>
  <c r="R82" i="96" s="1"/>
  <c r="S82" i="96" a="1"/>
  <c r="S82" i="96" s="1"/>
  <c r="T82" i="96" a="1"/>
  <c r="T82" i="96" s="1"/>
  <c r="U82" i="96" a="1"/>
  <c r="U82" i="96" s="1"/>
  <c r="V82" i="96" a="1"/>
  <c r="V82" i="96" s="1"/>
  <c r="W82" i="96" a="1"/>
  <c r="W82" i="96" s="1"/>
  <c r="X82" i="96" a="1"/>
  <c r="X82" i="96" s="1"/>
  <c r="Y82" i="96" a="1"/>
  <c r="Y82" i="96" s="1"/>
  <c r="Z82" i="96" a="1"/>
  <c r="Z82" i="96" s="1"/>
  <c r="AA82" i="96" a="1"/>
  <c r="AA82" i="96" s="1"/>
  <c r="AB82" i="96" a="1"/>
  <c r="AB82" i="96" s="1"/>
  <c r="AC82" i="96" a="1"/>
  <c r="AC82" i="96" s="1"/>
  <c r="AD82" i="96" a="1"/>
  <c r="AD82" i="96" s="1"/>
  <c r="AE82" i="96" a="1"/>
  <c r="AE82" i="96" s="1"/>
  <c r="AF82" i="96" a="1"/>
  <c r="AF82" i="96" s="1"/>
  <c r="E83" i="96" a="1"/>
  <c r="E83" i="96" s="1"/>
  <c r="F83" i="96" a="1"/>
  <c r="F83" i="96" s="1"/>
  <c r="G83" i="96" a="1"/>
  <c r="G83" i="96" s="1"/>
  <c r="H83" i="96" a="1"/>
  <c r="H83" i="96" s="1"/>
  <c r="I83" i="96" a="1"/>
  <c r="I83" i="96" s="1"/>
  <c r="J83" i="96" a="1"/>
  <c r="J83" i="96" s="1"/>
  <c r="K83" i="96" a="1"/>
  <c r="K83" i="96" s="1"/>
  <c r="L83" i="96" a="1"/>
  <c r="L83" i="96" s="1"/>
  <c r="M83" i="96" a="1"/>
  <c r="M83" i="96" s="1"/>
  <c r="N83" i="96" a="1"/>
  <c r="N83" i="96" s="1"/>
  <c r="O83" i="96" a="1"/>
  <c r="O83" i="96" s="1"/>
  <c r="P83" i="96" a="1"/>
  <c r="P83" i="96" s="1"/>
  <c r="Q83" i="96" a="1"/>
  <c r="Q83" i="96" s="1"/>
  <c r="R83" i="96" a="1"/>
  <c r="R83" i="96" s="1"/>
  <c r="S83" i="96" a="1"/>
  <c r="S83" i="96" s="1"/>
  <c r="T83" i="96" a="1"/>
  <c r="T83" i="96" s="1"/>
  <c r="U83" i="96" a="1"/>
  <c r="U83" i="96" s="1"/>
  <c r="V83" i="96" a="1"/>
  <c r="V83" i="96" s="1"/>
  <c r="W83" i="96" a="1"/>
  <c r="W83" i="96" s="1"/>
  <c r="X83" i="96" a="1"/>
  <c r="X83" i="96" s="1"/>
  <c r="Y83" i="96" a="1"/>
  <c r="Y83" i="96" s="1"/>
  <c r="Z83" i="96" a="1"/>
  <c r="Z83" i="96" s="1"/>
  <c r="AA83" i="96" a="1"/>
  <c r="AA83" i="96" s="1"/>
  <c r="AB83" i="96" a="1"/>
  <c r="AB83" i="96" s="1"/>
  <c r="AC83" i="96" a="1"/>
  <c r="AC83" i="96" s="1"/>
  <c r="AD83" i="96" a="1"/>
  <c r="AD83" i="96" s="1"/>
  <c r="AE83" i="96" a="1"/>
  <c r="AE83" i="96" s="1"/>
  <c r="AF83" i="96" a="1"/>
  <c r="AF83" i="96" s="1"/>
  <c r="E84" i="96" a="1"/>
  <c r="E84" i="96" s="1"/>
  <c r="F84" i="96" a="1"/>
  <c r="F84" i="96" s="1"/>
  <c r="G84" i="96" a="1"/>
  <c r="G84" i="96" s="1"/>
  <c r="H84" i="96" a="1"/>
  <c r="H84" i="96" s="1"/>
  <c r="I84" i="96" a="1"/>
  <c r="I84" i="96" s="1"/>
  <c r="J84" i="96" a="1"/>
  <c r="J84" i="96" s="1"/>
  <c r="K84" i="96" a="1"/>
  <c r="K84" i="96" s="1"/>
  <c r="L84" i="96" a="1"/>
  <c r="L84" i="96" s="1"/>
  <c r="M84" i="96" a="1"/>
  <c r="M84" i="96" s="1"/>
  <c r="N84" i="96" a="1"/>
  <c r="N84" i="96" s="1"/>
  <c r="O84" i="96" a="1"/>
  <c r="O84" i="96" s="1"/>
  <c r="P84" i="96" a="1"/>
  <c r="P84" i="96" s="1"/>
  <c r="Q84" i="96" a="1"/>
  <c r="Q84" i="96" s="1"/>
  <c r="R84" i="96" a="1"/>
  <c r="R84" i="96" s="1"/>
  <c r="S84" i="96" a="1"/>
  <c r="S84" i="96" s="1"/>
  <c r="T84" i="96" a="1"/>
  <c r="T84" i="96" s="1"/>
  <c r="U84" i="96" a="1"/>
  <c r="U84" i="96" s="1"/>
  <c r="V84" i="96" a="1"/>
  <c r="V84" i="96" s="1"/>
  <c r="W84" i="96" a="1"/>
  <c r="W84" i="96" s="1"/>
  <c r="X84" i="96" a="1"/>
  <c r="X84" i="96" s="1"/>
  <c r="Y84" i="96" a="1"/>
  <c r="Y84" i="96" s="1"/>
  <c r="Z84" i="96" a="1"/>
  <c r="Z84" i="96" s="1"/>
  <c r="AA84" i="96" a="1"/>
  <c r="AA84" i="96" s="1"/>
  <c r="AB84" i="96" a="1"/>
  <c r="AB84" i="96" s="1"/>
  <c r="AC84" i="96" a="1"/>
  <c r="AC84" i="96" s="1"/>
  <c r="AD84" i="96" a="1"/>
  <c r="AD84" i="96" s="1"/>
  <c r="AE84" i="96" a="1"/>
  <c r="AE84" i="96" s="1"/>
  <c r="AF84" i="96" a="1"/>
  <c r="AF84" i="96" s="1"/>
  <c r="D4" i="96" a="1"/>
  <c r="D4" i="96" s="1"/>
  <c r="D5" i="96" a="1"/>
  <c r="D5" i="96" s="1"/>
  <c r="D6" i="96" a="1"/>
  <c r="D6" i="96" s="1"/>
  <c r="D7" i="96" a="1"/>
  <c r="D7" i="96"/>
  <c r="D8" i="96" a="1"/>
  <c r="D8" i="96" s="1"/>
  <c r="D9" i="96" a="1"/>
  <c r="D9" i="96" s="1"/>
  <c r="D10" i="96" a="1"/>
  <c r="D10" i="96" s="1"/>
  <c r="D11" i="96" a="1"/>
  <c r="D11" i="96"/>
  <c r="D12" i="96" a="1"/>
  <c r="D12" i="96" s="1"/>
  <c r="D13" i="96" a="1"/>
  <c r="D13" i="96" s="1"/>
  <c r="D14" i="96" a="1"/>
  <c r="D14" i="96" s="1"/>
  <c r="D15" i="96" a="1"/>
  <c r="D15" i="96" s="1"/>
  <c r="D16" i="96" a="1"/>
  <c r="D16" i="96" s="1"/>
  <c r="D17" i="96" a="1"/>
  <c r="D17" i="96" s="1"/>
  <c r="D18" i="96" a="1"/>
  <c r="D18" i="96" s="1"/>
  <c r="D19" i="96" a="1"/>
  <c r="D19" i="96" s="1"/>
  <c r="D20" i="96" a="1"/>
  <c r="D20" i="96" s="1"/>
  <c r="D21" i="96" a="1"/>
  <c r="D21" i="96" s="1"/>
  <c r="D22" i="96" a="1"/>
  <c r="D22" i="96" s="1"/>
  <c r="D23" i="96" a="1"/>
  <c r="D23" i="96" s="1"/>
  <c r="D24" i="96" a="1"/>
  <c r="D24" i="96" s="1"/>
  <c r="D25" i="96" a="1"/>
  <c r="D25" i="96" s="1"/>
  <c r="D26" i="96" a="1"/>
  <c r="D26" i="96" s="1"/>
  <c r="D27" i="96" a="1"/>
  <c r="D27" i="96" s="1"/>
  <c r="D28" i="96" a="1"/>
  <c r="D28" i="96" s="1"/>
  <c r="D29" i="96" a="1"/>
  <c r="D29" i="96" s="1"/>
  <c r="D30" i="96" a="1"/>
  <c r="D30" i="96" s="1"/>
  <c r="D31" i="96" a="1"/>
  <c r="D31" i="96" s="1"/>
  <c r="D32" i="96" a="1"/>
  <c r="D32" i="96" s="1"/>
  <c r="D33" i="96" a="1"/>
  <c r="D33" i="96" s="1"/>
  <c r="D34" i="96" a="1"/>
  <c r="D34" i="96" s="1"/>
  <c r="D35" i="96" a="1"/>
  <c r="D35" i="96" s="1"/>
  <c r="D36" i="96" a="1"/>
  <c r="D36" i="96" s="1"/>
  <c r="D37" i="96" a="1"/>
  <c r="D37" i="96" s="1"/>
  <c r="D38" i="96" a="1"/>
  <c r="D38" i="96" s="1"/>
  <c r="D39" i="96" a="1"/>
  <c r="D39" i="96" s="1"/>
  <c r="D40" i="96" a="1"/>
  <c r="D40" i="96" s="1"/>
  <c r="D41" i="96" a="1"/>
  <c r="D41" i="96" s="1"/>
  <c r="D42" i="96" a="1"/>
  <c r="D42" i="96" s="1"/>
  <c r="D43" i="96" a="1"/>
  <c r="D43" i="96" s="1"/>
  <c r="D44" i="96" a="1"/>
  <c r="D44" i="96" s="1"/>
  <c r="D45" i="96" a="1"/>
  <c r="D45" i="96" s="1"/>
  <c r="D46" i="96" a="1"/>
  <c r="D46" i="96" s="1"/>
  <c r="D47" i="96" a="1"/>
  <c r="D47" i="96" s="1"/>
  <c r="D48" i="96" a="1"/>
  <c r="D48" i="96" s="1"/>
  <c r="D49" i="96" a="1"/>
  <c r="D49" i="96" s="1"/>
  <c r="D50" i="96" a="1"/>
  <c r="D50" i="96" s="1"/>
  <c r="D51" i="96" a="1"/>
  <c r="D51" i="96" s="1"/>
  <c r="D52" i="96" a="1"/>
  <c r="D52" i="96" s="1"/>
  <c r="D53" i="96" a="1"/>
  <c r="D53" i="96" s="1"/>
  <c r="D54" i="96" a="1"/>
  <c r="D54" i="96" s="1"/>
  <c r="D55" i="96" a="1"/>
  <c r="D55" i="96" s="1"/>
  <c r="D56" i="96" a="1"/>
  <c r="D56" i="96" s="1"/>
  <c r="D57" i="96" a="1"/>
  <c r="D57" i="96" s="1"/>
  <c r="D58" i="96" a="1"/>
  <c r="D58" i="96" s="1"/>
  <c r="D59" i="96" a="1"/>
  <c r="D59" i="96" s="1"/>
  <c r="D60" i="96" a="1"/>
  <c r="D60" i="96" s="1"/>
  <c r="D61" i="96" a="1"/>
  <c r="D61" i="96" s="1"/>
  <c r="D62" i="96" a="1"/>
  <c r="D62" i="96" s="1"/>
  <c r="D63" i="96" a="1"/>
  <c r="D63" i="96" s="1"/>
  <c r="D64" i="96" a="1"/>
  <c r="D64" i="96" s="1"/>
  <c r="D65" i="96" a="1"/>
  <c r="D65" i="96" s="1"/>
  <c r="D66" i="96" a="1"/>
  <c r="D66" i="96" s="1"/>
  <c r="D67" i="96" a="1"/>
  <c r="D67" i="96" s="1"/>
  <c r="D68" i="96" a="1"/>
  <c r="D68" i="96" s="1"/>
  <c r="D69" i="96" a="1"/>
  <c r="D69" i="96" s="1"/>
  <c r="D70" i="96" a="1"/>
  <c r="D70" i="96" s="1"/>
  <c r="D71" i="96" a="1"/>
  <c r="D71" i="96" s="1"/>
  <c r="D72" i="96" a="1"/>
  <c r="D72" i="96" s="1"/>
  <c r="D73" i="96" a="1"/>
  <c r="D73" i="96" s="1"/>
  <c r="D74" i="96" a="1"/>
  <c r="D74" i="96" s="1"/>
  <c r="D75" i="96" a="1"/>
  <c r="D75" i="96" s="1"/>
  <c r="D76" i="96" a="1"/>
  <c r="D76" i="96" s="1"/>
  <c r="D77" i="96" a="1"/>
  <c r="D77" i="96" s="1"/>
  <c r="D78" i="96" a="1"/>
  <c r="D78" i="96" s="1"/>
  <c r="D79" i="96" a="1"/>
  <c r="D79" i="96" s="1"/>
  <c r="D80" i="96" a="1"/>
  <c r="D80" i="96" s="1"/>
  <c r="D81" i="96" a="1"/>
  <c r="D81" i="96" s="1"/>
  <c r="D82" i="96" a="1"/>
  <c r="D82" i="96" s="1"/>
  <c r="D83" i="96" a="1"/>
  <c r="D83" i="96" s="1"/>
  <c r="D84" i="96" a="1"/>
  <c r="D84" i="96" s="1"/>
  <c r="D3" i="96" a="1"/>
  <c r="D3" i="96" s="1"/>
  <c r="E12" i="93"/>
  <c r="D1" i="28"/>
  <c r="B4" i="93"/>
  <c r="C31" i="93"/>
  <c r="C30" i="93"/>
  <c r="C29" i="93"/>
  <c r="C28" i="93"/>
  <c r="C26" i="93"/>
  <c r="C20" i="93"/>
  <c r="C17" i="93"/>
  <c r="C14" i="93"/>
  <c r="C11" i="93"/>
  <c r="E11" i="93" s="1"/>
  <c r="E10" i="93"/>
  <c r="C9" i="93"/>
  <c r="E9" i="93" s="1"/>
  <c r="C8" i="93"/>
  <c r="C7" i="93"/>
  <c r="E31" i="93"/>
  <c r="E30" i="93"/>
  <c r="E29" i="93"/>
  <c r="E28" i="93"/>
  <c r="E26" i="93"/>
  <c r="E4" i="93"/>
  <c r="C4" i="93"/>
  <c r="B3" i="92"/>
  <c r="D23" i="92"/>
  <c r="D22" i="92"/>
  <c r="D21" i="92"/>
  <c r="D12" i="92"/>
  <c r="D8" i="92"/>
  <c r="D7" i="92"/>
  <c r="H83" i="1"/>
  <c r="E109" i="28"/>
  <c r="C32" i="93" l="1"/>
  <c r="C12" i="93"/>
  <c r="E32" i="93"/>
  <c r="E7" i="93"/>
  <c r="G83" i="1"/>
  <c r="G82" i="1"/>
  <c r="H81" i="1"/>
  <c r="L83" i="28"/>
  <c r="E83" i="28"/>
  <c r="A83" i="28"/>
  <c r="C83" i="28"/>
  <c r="D17" i="91"/>
  <c r="C34" i="93" l="1"/>
  <c r="E34" i="93"/>
  <c r="C15" i="93"/>
  <c r="C18" i="93" s="1"/>
  <c r="B21" i="93" s="1"/>
  <c r="G80" i="1"/>
  <c r="H80" i="1" s="1"/>
  <c r="C58" i="28"/>
  <c r="C21" i="93" l="1"/>
  <c r="B22" i="93"/>
  <c r="B65" i="28"/>
  <c r="B64" i="28"/>
  <c r="B63" i="28"/>
  <c r="B62" i="28"/>
  <c r="B61" i="28"/>
  <c r="B60" i="28"/>
  <c r="B59" i="28"/>
  <c r="B58" i="28"/>
  <c r="B57" i="28"/>
  <c r="B56" i="28"/>
  <c r="B55" i="28"/>
  <c r="B54" i="28"/>
  <c r="B53" i="28"/>
  <c r="B52" i="28"/>
  <c r="B51" i="28"/>
  <c r="B50" i="28"/>
  <c r="B49" i="28"/>
  <c r="B48" i="28"/>
  <c r="C65" i="28"/>
  <c r="C64" i="28"/>
  <c r="C63" i="28"/>
  <c r="C62" i="28"/>
  <c r="C61" i="28"/>
  <c r="C60" i="28"/>
  <c r="C59" i="28"/>
  <c r="C57" i="28"/>
  <c r="C56" i="28"/>
  <c r="C55" i="28"/>
  <c r="C54" i="28"/>
  <c r="C53" i="28"/>
  <c r="C52" i="28"/>
  <c r="C51" i="28"/>
  <c r="C50" i="28"/>
  <c r="C49" i="28"/>
  <c r="C48" i="28"/>
  <c r="G7" i="1" l="1"/>
  <c r="A35" i="91" l="1"/>
  <c r="B31" i="91" l="1"/>
  <c r="B29" i="91"/>
  <c r="B27" i="91"/>
  <c r="L89" i="28" l="1"/>
  <c r="E364" i="82" l="1"/>
  <c r="F364" i="82"/>
  <c r="F361" i="82" s="1"/>
  <c r="G364" i="82"/>
  <c r="G361" i="82" s="1"/>
  <c r="H364" i="82"/>
  <c r="H361" i="82" s="1"/>
  <c r="I364" i="82"/>
  <c r="J364" i="82"/>
  <c r="J363" i="82" s="1"/>
  <c r="K364" i="82"/>
  <c r="K363" i="82" s="1"/>
  <c r="L364" i="82"/>
  <c r="L363" i="82" s="1"/>
  <c r="M364" i="82"/>
  <c r="M361" i="82" s="1"/>
  <c r="N364" i="82"/>
  <c r="N361" i="82" s="1"/>
  <c r="O364" i="82"/>
  <c r="O361" i="82" s="1"/>
  <c r="P364" i="82"/>
  <c r="P361" i="82" s="1"/>
  <c r="Q364" i="82"/>
  <c r="Q363" i="82" s="1"/>
  <c r="R364" i="82"/>
  <c r="R363" i="82" s="1"/>
  <c r="S364" i="82"/>
  <c r="S363" i="82" s="1"/>
  <c r="T364" i="82"/>
  <c r="T363" i="82" s="1"/>
  <c r="U364" i="82"/>
  <c r="U361" i="82" s="1"/>
  <c r="V364" i="82"/>
  <c r="V361" i="82" s="1"/>
  <c r="W364" i="82"/>
  <c r="W361" i="82" s="1"/>
  <c r="X364" i="82"/>
  <c r="X361" i="82" s="1"/>
  <c r="Y364" i="82"/>
  <c r="Y363" i="82" s="1"/>
  <c r="Z364" i="82"/>
  <c r="AA364" i="82"/>
  <c r="AA363" i="82" s="1"/>
  <c r="AB364" i="82"/>
  <c r="AB363" i="82" s="1"/>
  <c r="AC364" i="82"/>
  <c r="AC361" i="82" s="1"/>
  <c r="AD364" i="82"/>
  <c r="AD361" i="82" s="1"/>
  <c r="AE364" i="82"/>
  <c r="AE361" i="82" s="1"/>
  <c r="AF364" i="82"/>
  <c r="D364" i="82"/>
  <c r="E108" i="28"/>
  <c r="E102" i="28"/>
  <c r="L102" i="28" s="1"/>
  <c r="Z363" i="82" l="1"/>
  <c r="I363" i="82"/>
  <c r="P363" i="82"/>
  <c r="H363" i="82"/>
  <c r="X363" i="82"/>
  <c r="L361" i="82"/>
  <c r="AE363" i="82"/>
  <c r="W363" i="82"/>
  <c r="O363" i="82"/>
  <c r="G363" i="82"/>
  <c r="AA361" i="82"/>
  <c r="S361" i="82"/>
  <c r="K361" i="82"/>
  <c r="T361" i="82"/>
  <c r="AD363" i="82"/>
  <c r="V363" i="82"/>
  <c r="N363" i="82"/>
  <c r="F363" i="82"/>
  <c r="Z361" i="82"/>
  <c r="R361" i="82"/>
  <c r="J361" i="82"/>
  <c r="AC363" i="82"/>
  <c r="U363" i="82"/>
  <c r="M363" i="82"/>
  <c r="Y361" i="82"/>
  <c r="Q361" i="82"/>
  <c r="I361" i="82"/>
  <c r="AB361" i="82"/>
  <c r="E78" i="28"/>
  <c r="L78" i="28" s="1"/>
  <c r="E77" i="28"/>
  <c r="L77" i="28" s="1"/>
  <c r="E79" i="28"/>
  <c r="L79" i="28" s="1"/>
  <c r="E74" i="28"/>
  <c r="L74" i="28" s="1"/>
  <c r="E68" i="28"/>
  <c r="L68" i="28" s="1"/>
  <c r="E67" i="28"/>
  <c r="L67" i="28" s="1"/>
  <c r="C79" i="28"/>
  <c r="A79" i="28"/>
  <c r="E87" i="28"/>
  <c r="L87" i="28" s="1"/>
  <c r="E86" i="28"/>
  <c r="L86" i="28" s="1"/>
  <c r="E12" i="88" s="1"/>
  <c r="G12" i="88" s="1"/>
  <c r="E85" i="28"/>
  <c r="L85" i="28" s="1"/>
  <c r="E16" i="88" s="1"/>
  <c r="E84" i="28"/>
  <c r="L84" i="28" s="1"/>
  <c r="E82" i="28"/>
  <c r="L82" i="28" s="1"/>
  <c r="E81" i="28"/>
  <c r="L81" i="28" s="1"/>
  <c r="E76" i="28"/>
  <c r="E80" i="28"/>
  <c r="L80" i="28" s="1"/>
  <c r="E75" i="28"/>
  <c r="L75" i="28" s="1"/>
  <c r="E73" i="28"/>
  <c r="L73" i="28" s="1"/>
  <c r="E72" i="28"/>
  <c r="L72" i="28" s="1"/>
  <c r="E71" i="28"/>
  <c r="L71" i="28" s="1"/>
  <c r="A69" i="28"/>
  <c r="B69" i="28"/>
  <c r="C69" i="28"/>
  <c r="E70" i="28"/>
  <c r="L70" i="28" s="1"/>
  <c r="E69" i="28"/>
  <c r="E66" i="28"/>
  <c r="L66" i="28" s="1"/>
  <c r="E60" i="28"/>
  <c r="L60" i="28" s="1"/>
  <c r="E61" i="28"/>
  <c r="L61" i="28" s="1"/>
  <c r="E62" i="28"/>
  <c r="L62" i="28" s="1"/>
  <c r="E63" i="28"/>
  <c r="L63" i="28" s="1"/>
  <c r="E64" i="28"/>
  <c r="L64" i="28" s="1"/>
  <c r="E65" i="28"/>
  <c r="L65" i="28" s="1"/>
  <c r="E49" i="28"/>
  <c r="L49" i="28" s="1"/>
  <c r="D17" i="92" s="1"/>
  <c r="E50" i="28"/>
  <c r="L50" i="28" s="1"/>
  <c r="E51" i="28"/>
  <c r="L51" i="28" s="1"/>
  <c r="D20" i="92" s="1"/>
  <c r="E52" i="28"/>
  <c r="L52" i="28" s="1"/>
  <c r="E53" i="28"/>
  <c r="L53" i="28" s="1"/>
  <c r="E54" i="28"/>
  <c r="L54" i="28" s="1"/>
  <c r="E55" i="28"/>
  <c r="L55" i="28" s="1"/>
  <c r="E56" i="28"/>
  <c r="L56" i="28" s="1"/>
  <c r="E57" i="28"/>
  <c r="L57" i="28" s="1"/>
  <c r="E58" i="28"/>
  <c r="L58" i="28" s="1"/>
  <c r="A49" i="28"/>
  <c r="A50" i="28"/>
  <c r="A51" i="28"/>
  <c r="A52" i="28"/>
  <c r="A53" i="28"/>
  <c r="A54" i="28"/>
  <c r="A55" i="28"/>
  <c r="A56" i="28"/>
  <c r="A57" i="28"/>
  <c r="A58" i="28"/>
  <c r="E48" i="28"/>
  <c r="L48" i="28" s="1"/>
  <c r="A48" i="28"/>
  <c r="E59" i="28"/>
  <c r="L59" i="28" s="1"/>
  <c r="A65" i="28"/>
  <c r="A60" i="28"/>
  <c r="A61" i="28"/>
  <c r="A62" i="28"/>
  <c r="A63" i="28"/>
  <c r="A64" i="28"/>
  <c r="A59" i="28"/>
  <c r="AF365" i="82"/>
  <c r="AE365" i="82"/>
  <c r="AD365" i="82"/>
  <c r="AC365" i="82"/>
  <c r="AB365" i="82"/>
  <c r="AA365" i="82"/>
  <c r="Z365" i="82"/>
  <c r="Y365" i="82"/>
  <c r="X365" i="82"/>
  <c r="W365" i="82"/>
  <c r="V365" i="82"/>
  <c r="U365" i="82"/>
  <c r="T365" i="82"/>
  <c r="S365" i="82"/>
  <c r="R365" i="82"/>
  <c r="Q365" i="82"/>
  <c r="P365" i="82"/>
  <c r="O365" i="82"/>
  <c r="N365" i="82"/>
  <c r="M365" i="82"/>
  <c r="L365" i="82"/>
  <c r="K365" i="82"/>
  <c r="J365" i="82"/>
  <c r="I365" i="82"/>
  <c r="H365" i="82"/>
  <c r="G365" i="82"/>
  <c r="F365" i="82"/>
  <c r="E365" i="82"/>
  <c r="D365" i="82"/>
  <c r="AF357" i="82"/>
  <c r="AE357" i="82"/>
  <c r="AD357" i="82"/>
  <c r="AC357" i="82"/>
  <c r="AB357" i="82"/>
  <c r="AA357" i="82"/>
  <c r="Z357" i="82"/>
  <c r="Y357" i="82"/>
  <c r="X357" i="82"/>
  <c r="W357" i="82"/>
  <c r="V357" i="82"/>
  <c r="U357" i="82"/>
  <c r="T357" i="82"/>
  <c r="S357" i="82"/>
  <c r="R357" i="82"/>
  <c r="Q357" i="82"/>
  <c r="P357" i="82"/>
  <c r="O357" i="82"/>
  <c r="N357" i="82"/>
  <c r="M357" i="82"/>
  <c r="L357" i="82"/>
  <c r="K357" i="82"/>
  <c r="J357" i="82"/>
  <c r="I357" i="82"/>
  <c r="H357" i="82"/>
  <c r="G357" i="82"/>
  <c r="F357" i="82"/>
  <c r="E357" i="82"/>
  <c r="D357" i="82"/>
  <c r="AF356" i="82"/>
  <c r="AE356" i="82"/>
  <c r="AD356" i="82"/>
  <c r="AC356" i="82"/>
  <c r="AB356" i="82"/>
  <c r="AA356" i="82"/>
  <c r="Z356" i="82"/>
  <c r="Y356" i="82"/>
  <c r="X356" i="82"/>
  <c r="W356" i="82"/>
  <c r="V356" i="82"/>
  <c r="U356" i="82"/>
  <c r="T356" i="82"/>
  <c r="S356" i="82"/>
  <c r="R356" i="82"/>
  <c r="Q356" i="82"/>
  <c r="P356" i="82"/>
  <c r="O356" i="82"/>
  <c r="N356" i="82"/>
  <c r="M356" i="82"/>
  <c r="L356" i="82"/>
  <c r="K356" i="82"/>
  <c r="J356" i="82"/>
  <c r="I356" i="82"/>
  <c r="H356" i="82"/>
  <c r="G356" i="82"/>
  <c r="F356" i="82"/>
  <c r="E356" i="82"/>
  <c r="D356" i="82"/>
  <c r="AF355" i="82"/>
  <c r="AE355" i="82"/>
  <c r="AD355" i="82"/>
  <c r="AC355" i="82"/>
  <c r="AB355" i="82"/>
  <c r="AA355" i="82"/>
  <c r="Z355" i="82"/>
  <c r="Y355" i="82"/>
  <c r="X355" i="82"/>
  <c r="W355" i="82"/>
  <c r="V355" i="82"/>
  <c r="U355" i="82"/>
  <c r="T355" i="82"/>
  <c r="S355" i="82"/>
  <c r="R355" i="82"/>
  <c r="Q355" i="82"/>
  <c r="P355" i="82"/>
  <c r="O355" i="82"/>
  <c r="N355" i="82"/>
  <c r="M355" i="82"/>
  <c r="L355" i="82"/>
  <c r="K355" i="82"/>
  <c r="J355" i="82"/>
  <c r="I355" i="82"/>
  <c r="H355" i="82"/>
  <c r="G355" i="82"/>
  <c r="F355" i="82"/>
  <c r="E355" i="82"/>
  <c r="D355" i="82"/>
  <c r="AF350" i="82"/>
  <c r="AE350" i="82"/>
  <c r="AD350" i="82"/>
  <c r="AC350" i="82"/>
  <c r="AB350" i="82"/>
  <c r="AA350" i="82"/>
  <c r="Z350" i="82"/>
  <c r="Y350" i="82"/>
  <c r="X350" i="82"/>
  <c r="W350" i="82"/>
  <c r="V350" i="82"/>
  <c r="U350" i="82"/>
  <c r="T350" i="82"/>
  <c r="S350" i="82"/>
  <c r="R350" i="82"/>
  <c r="Q350" i="82"/>
  <c r="P350" i="82"/>
  <c r="O350" i="82"/>
  <c r="N350" i="82"/>
  <c r="M350" i="82"/>
  <c r="L350" i="82"/>
  <c r="K350" i="82"/>
  <c r="J350" i="82"/>
  <c r="I350" i="82"/>
  <c r="H350" i="82"/>
  <c r="G350" i="82"/>
  <c r="F350" i="82"/>
  <c r="E350" i="82"/>
  <c r="D350" i="82"/>
  <c r="AF349" i="82"/>
  <c r="AE349" i="82"/>
  <c r="AD349" i="82"/>
  <c r="AC349" i="82"/>
  <c r="AB349" i="82"/>
  <c r="AA349" i="82"/>
  <c r="Z349" i="82"/>
  <c r="Y349" i="82"/>
  <c r="X349" i="82"/>
  <c r="W349" i="82"/>
  <c r="V349" i="82"/>
  <c r="U349" i="82"/>
  <c r="T349" i="82"/>
  <c r="S349" i="82"/>
  <c r="R349" i="82"/>
  <c r="Q349" i="82"/>
  <c r="P349" i="82"/>
  <c r="O349" i="82"/>
  <c r="N349" i="82"/>
  <c r="M349" i="82"/>
  <c r="L349" i="82"/>
  <c r="K349" i="82"/>
  <c r="J349" i="82"/>
  <c r="I349" i="82"/>
  <c r="H349" i="82"/>
  <c r="G349" i="82"/>
  <c r="F349" i="82"/>
  <c r="E349" i="82"/>
  <c r="D349" i="82"/>
  <c r="AF348" i="82"/>
  <c r="AE348" i="82"/>
  <c r="AD348" i="82"/>
  <c r="AC348" i="82"/>
  <c r="AB348" i="82"/>
  <c r="AA348" i="82"/>
  <c r="Z348" i="82"/>
  <c r="Y348" i="82"/>
  <c r="X348" i="82"/>
  <c r="W348" i="82"/>
  <c r="V348" i="82"/>
  <c r="U348" i="82"/>
  <c r="T348" i="82"/>
  <c r="S348" i="82"/>
  <c r="R348" i="82"/>
  <c r="Q348" i="82"/>
  <c r="P348" i="82"/>
  <c r="O348" i="82"/>
  <c r="N348" i="82"/>
  <c r="M348" i="82"/>
  <c r="L348" i="82"/>
  <c r="K348" i="82"/>
  <c r="J348" i="82"/>
  <c r="I348" i="82"/>
  <c r="H348" i="82"/>
  <c r="G348" i="82"/>
  <c r="F348" i="82"/>
  <c r="E348" i="82"/>
  <c r="D348" i="82"/>
  <c r="AF347" i="82"/>
  <c r="AE347" i="82"/>
  <c r="AD347" i="82"/>
  <c r="AC347" i="82"/>
  <c r="AB347" i="82"/>
  <c r="AA347" i="82"/>
  <c r="Z347" i="82"/>
  <c r="Y347" i="82"/>
  <c r="X347" i="82"/>
  <c r="W347" i="82"/>
  <c r="V347" i="82"/>
  <c r="U347" i="82"/>
  <c r="T347" i="82"/>
  <c r="S347" i="82"/>
  <c r="R347" i="82"/>
  <c r="Q347" i="82"/>
  <c r="P347" i="82"/>
  <c r="O347" i="82"/>
  <c r="N347" i="82"/>
  <c r="M347" i="82"/>
  <c r="L347" i="82"/>
  <c r="K347" i="82"/>
  <c r="J347" i="82"/>
  <c r="I347" i="82"/>
  <c r="H347" i="82"/>
  <c r="G347" i="82"/>
  <c r="F347" i="82"/>
  <c r="E347" i="82"/>
  <c r="D347" i="82"/>
  <c r="AF346" i="82"/>
  <c r="AE346" i="82"/>
  <c r="AD346" i="82"/>
  <c r="AC346" i="82"/>
  <c r="AB346" i="82"/>
  <c r="AA346" i="82"/>
  <c r="Z346" i="82"/>
  <c r="Y346" i="82"/>
  <c r="X346" i="82"/>
  <c r="W346" i="82"/>
  <c r="V346" i="82"/>
  <c r="U346" i="82"/>
  <c r="T346" i="82"/>
  <c r="S346" i="82"/>
  <c r="R346" i="82"/>
  <c r="Q346" i="82"/>
  <c r="P346" i="82"/>
  <c r="O346" i="82"/>
  <c r="N346" i="82"/>
  <c r="M346" i="82"/>
  <c r="L346" i="82"/>
  <c r="K346" i="82"/>
  <c r="J346" i="82"/>
  <c r="I346" i="82"/>
  <c r="H346" i="82"/>
  <c r="G346" i="82"/>
  <c r="F346" i="82"/>
  <c r="E346" i="82"/>
  <c r="D346" i="82"/>
  <c r="AF345" i="82"/>
  <c r="AE345" i="82"/>
  <c r="AD345" i="82"/>
  <c r="AC345" i="82"/>
  <c r="AB345" i="82"/>
  <c r="AA345" i="82"/>
  <c r="Z345" i="82"/>
  <c r="Y345" i="82"/>
  <c r="X345" i="82"/>
  <c r="W345" i="82"/>
  <c r="V345" i="82"/>
  <c r="U345" i="82"/>
  <c r="T345" i="82"/>
  <c r="S345" i="82"/>
  <c r="R345" i="82"/>
  <c r="Q345" i="82"/>
  <c r="P345" i="82"/>
  <c r="O345" i="82"/>
  <c r="N345" i="82"/>
  <c r="M345" i="82"/>
  <c r="L345" i="82"/>
  <c r="K345" i="82"/>
  <c r="J345" i="82"/>
  <c r="I345" i="82"/>
  <c r="H345" i="82"/>
  <c r="G345" i="82"/>
  <c r="F345" i="82"/>
  <c r="E345" i="82"/>
  <c r="D345" i="82"/>
  <c r="AF344" i="82"/>
  <c r="AE344" i="82"/>
  <c r="AD344" i="82"/>
  <c r="AC344" i="82"/>
  <c r="AB344" i="82"/>
  <c r="AA344" i="82"/>
  <c r="Z344" i="82"/>
  <c r="Y344" i="82"/>
  <c r="X344" i="82"/>
  <c r="W344" i="82"/>
  <c r="V344" i="82"/>
  <c r="U344" i="82"/>
  <c r="T344" i="82"/>
  <c r="S344" i="82"/>
  <c r="R344" i="82"/>
  <c r="Q344" i="82"/>
  <c r="P344" i="82"/>
  <c r="O344" i="82"/>
  <c r="N344" i="82"/>
  <c r="M344" i="82"/>
  <c r="L344" i="82"/>
  <c r="K344" i="82"/>
  <c r="J344" i="82"/>
  <c r="I344" i="82"/>
  <c r="H344" i="82"/>
  <c r="G344" i="82"/>
  <c r="F344" i="82"/>
  <c r="E344" i="82"/>
  <c r="D344" i="82"/>
  <c r="AF343" i="82"/>
  <c r="AE343" i="82"/>
  <c r="AD343" i="82"/>
  <c r="AC343" i="82"/>
  <c r="AB343" i="82"/>
  <c r="AA343" i="82"/>
  <c r="Z343" i="82"/>
  <c r="Y343" i="82"/>
  <c r="X343" i="82"/>
  <c r="W343" i="82"/>
  <c r="V343" i="82"/>
  <c r="U343" i="82"/>
  <c r="T343" i="82"/>
  <c r="S343" i="82"/>
  <c r="R343" i="82"/>
  <c r="Q343" i="82"/>
  <c r="P343" i="82"/>
  <c r="O343" i="82"/>
  <c r="N343" i="82"/>
  <c r="M343" i="82"/>
  <c r="L343" i="82"/>
  <c r="K343" i="82"/>
  <c r="J343" i="82"/>
  <c r="I343" i="82"/>
  <c r="H343" i="82"/>
  <c r="G343" i="82"/>
  <c r="F343" i="82"/>
  <c r="E343" i="82"/>
  <c r="D343" i="82"/>
  <c r="AF342" i="82"/>
  <c r="AE342" i="82"/>
  <c r="AD342" i="82"/>
  <c r="AC342" i="82"/>
  <c r="AB342" i="82"/>
  <c r="AA342" i="82"/>
  <c r="Z342" i="82"/>
  <c r="Y342" i="82"/>
  <c r="X342" i="82"/>
  <c r="W342" i="82"/>
  <c r="V342" i="82"/>
  <c r="U342" i="82"/>
  <c r="T342" i="82"/>
  <c r="S342" i="82"/>
  <c r="R342" i="82"/>
  <c r="Q342" i="82"/>
  <c r="P342" i="82"/>
  <c r="O342" i="82"/>
  <c r="N342" i="82"/>
  <c r="M342" i="82"/>
  <c r="L342" i="82"/>
  <c r="K342" i="82"/>
  <c r="J342" i="82"/>
  <c r="I342" i="82"/>
  <c r="H342" i="82"/>
  <c r="G342" i="82"/>
  <c r="F342" i="82"/>
  <c r="E342" i="82"/>
  <c r="D342" i="82"/>
  <c r="AF341" i="82"/>
  <c r="AE341" i="82"/>
  <c r="AD341" i="82"/>
  <c r="AC341" i="82"/>
  <c r="AB341" i="82"/>
  <c r="AA341" i="82"/>
  <c r="Z341" i="82"/>
  <c r="Y341" i="82"/>
  <c r="X341" i="82"/>
  <c r="W341" i="82"/>
  <c r="V341" i="82"/>
  <c r="U341" i="82"/>
  <c r="T341" i="82"/>
  <c r="S341" i="82"/>
  <c r="R341" i="82"/>
  <c r="Q341" i="82"/>
  <c r="P341" i="82"/>
  <c r="O341" i="82"/>
  <c r="N341" i="82"/>
  <c r="M341" i="82"/>
  <c r="L341" i="82"/>
  <c r="K341" i="82"/>
  <c r="J341" i="82"/>
  <c r="I341" i="82"/>
  <c r="H341" i="82"/>
  <c r="G341" i="82"/>
  <c r="F341" i="82"/>
  <c r="E341" i="82"/>
  <c r="D341" i="82"/>
  <c r="AF340" i="82"/>
  <c r="AE340" i="82"/>
  <c r="AD340" i="82"/>
  <c r="AC340" i="82"/>
  <c r="AB340" i="82"/>
  <c r="AA340" i="82"/>
  <c r="Z340" i="82"/>
  <c r="Y340" i="82"/>
  <c r="X340" i="82"/>
  <c r="W340" i="82"/>
  <c r="V340" i="82"/>
  <c r="U340" i="82"/>
  <c r="T340" i="82"/>
  <c r="S340" i="82"/>
  <c r="R340" i="82"/>
  <c r="Q340" i="82"/>
  <c r="P340" i="82"/>
  <c r="O340" i="82"/>
  <c r="N340" i="82"/>
  <c r="M340" i="82"/>
  <c r="L340" i="82"/>
  <c r="K340" i="82"/>
  <c r="J340" i="82"/>
  <c r="I340" i="82"/>
  <c r="H340" i="82"/>
  <c r="G340" i="82"/>
  <c r="F340" i="82"/>
  <c r="E340" i="82"/>
  <c r="D340" i="82"/>
  <c r="AF339" i="82"/>
  <c r="AE339" i="82"/>
  <c r="AD339" i="82"/>
  <c r="AC339" i="82"/>
  <c r="AB339" i="82"/>
  <c r="AA339" i="82"/>
  <c r="Z339" i="82"/>
  <c r="Y339" i="82"/>
  <c r="X339" i="82"/>
  <c r="W339" i="82"/>
  <c r="V339" i="82"/>
  <c r="U339" i="82"/>
  <c r="T339" i="82"/>
  <c r="S339" i="82"/>
  <c r="R339" i="82"/>
  <c r="Q339" i="82"/>
  <c r="P339" i="82"/>
  <c r="O339" i="82"/>
  <c r="N339" i="82"/>
  <c r="M339" i="82"/>
  <c r="L339" i="82"/>
  <c r="K339" i="82"/>
  <c r="J339" i="82"/>
  <c r="I339" i="82"/>
  <c r="H339" i="82"/>
  <c r="G339" i="82"/>
  <c r="F339" i="82"/>
  <c r="E339" i="82"/>
  <c r="D339" i="82"/>
  <c r="AF338" i="82"/>
  <c r="AE338" i="82"/>
  <c r="AD338" i="82"/>
  <c r="AC338" i="82"/>
  <c r="AB338" i="82"/>
  <c r="AA338" i="82"/>
  <c r="Z338" i="82"/>
  <c r="Y338" i="82"/>
  <c r="X338" i="82"/>
  <c r="W338" i="82"/>
  <c r="V338" i="82"/>
  <c r="U338" i="82"/>
  <c r="T338" i="82"/>
  <c r="S338" i="82"/>
  <c r="R338" i="82"/>
  <c r="Q338" i="82"/>
  <c r="P338" i="82"/>
  <c r="O338" i="82"/>
  <c r="N338" i="82"/>
  <c r="M338" i="82"/>
  <c r="L338" i="82"/>
  <c r="K338" i="82"/>
  <c r="J338" i="82"/>
  <c r="I338" i="82"/>
  <c r="H338" i="82"/>
  <c r="G338" i="82"/>
  <c r="F338" i="82"/>
  <c r="E338" i="82"/>
  <c r="D338" i="82"/>
  <c r="AF337" i="82"/>
  <c r="AE337" i="82"/>
  <c r="AD337" i="82"/>
  <c r="AC337" i="82"/>
  <c r="AB337" i="82"/>
  <c r="AA337" i="82"/>
  <c r="Z337" i="82"/>
  <c r="Y337" i="82"/>
  <c r="X337" i="82"/>
  <c r="W337" i="82"/>
  <c r="V337" i="82"/>
  <c r="U337" i="82"/>
  <c r="T337" i="82"/>
  <c r="S337" i="82"/>
  <c r="R337" i="82"/>
  <c r="Q337" i="82"/>
  <c r="P337" i="82"/>
  <c r="O337" i="82"/>
  <c r="N337" i="82"/>
  <c r="M337" i="82"/>
  <c r="L337" i="82"/>
  <c r="K337" i="82"/>
  <c r="J337" i="82"/>
  <c r="I337" i="82"/>
  <c r="H337" i="82"/>
  <c r="G337" i="82"/>
  <c r="F337" i="82"/>
  <c r="E337" i="82"/>
  <c r="D337" i="82"/>
  <c r="AF336" i="82"/>
  <c r="AE336" i="82"/>
  <c r="AD336" i="82"/>
  <c r="AC336" i="82"/>
  <c r="AB336" i="82"/>
  <c r="AA336" i="82"/>
  <c r="Z336" i="82"/>
  <c r="Y336" i="82"/>
  <c r="X336" i="82"/>
  <c r="W336" i="82"/>
  <c r="V336" i="82"/>
  <c r="U336" i="82"/>
  <c r="T336" i="82"/>
  <c r="S336" i="82"/>
  <c r="R336" i="82"/>
  <c r="Q336" i="82"/>
  <c r="P336" i="82"/>
  <c r="O336" i="82"/>
  <c r="N336" i="82"/>
  <c r="M336" i="82"/>
  <c r="L336" i="82"/>
  <c r="K336" i="82"/>
  <c r="J336" i="82"/>
  <c r="I336" i="82"/>
  <c r="H336" i="82"/>
  <c r="G336" i="82"/>
  <c r="F336" i="82"/>
  <c r="E336" i="82"/>
  <c r="D336" i="82"/>
  <c r="AF335" i="82"/>
  <c r="AE335" i="82"/>
  <c r="AD335" i="82"/>
  <c r="AC335" i="82"/>
  <c r="AB335" i="82"/>
  <c r="AA335" i="82"/>
  <c r="Z335" i="82"/>
  <c r="Y335" i="82"/>
  <c r="X335" i="82"/>
  <c r="W335" i="82"/>
  <c r="V335" i="82"/>
  <c r="U335" i="82"/>
  <c r="T335" i="82"/>
  <c r="S335" i="82"/>
  <c r="R335" i="82"/>
  <c r="Q335" i="82"/>
  <c r="P335" i="82"/>
  <c r="O335" i="82"/>
  <c r="N335" i="82"/>
  <c r="M335" i="82"/>
  <c r="L335" i="82"/>
  <c r="K335" i="82"/>
  <c r="J335" i="82"/>
  <c r="I335" i="82"/>
  <c r="H335" i="82"/>
  <c r="G335" i="82"/>
  <c r="F335" i="82"/>
  <c r="E335" i="82"/>
  <c r="D335" i="82"/>
  <c r="AF334" i="82"/>
  <c r="AE334" i="82"/>
  <c r="AD334" i="82"/>
  <c r="AC334" i="82"/>
  <c r="AB334" i="82"/>
  <c r="AA334" i="82"/>
  <c r="Z334" i="82"/>
  <c r="Y334" i="82"/>
  <c r="X334" i="82"/>
  <c r="W334" i="82"/>
  <c r="V334" i="82"/>
  <c r="U334" i="82"/>
  <c r="T334" i="82"/>
  <c r="S334" i="82"/>
  <c r="R334" i="82"/>
  <c r="Q334" i="82"/>
  <c r="P334" i="82"/>
  <c r="O334" i="82"/>
  <c r="N334" i="82"/>
  <c r="M334" i="82"/>
  <c r="L334" i="82"/>
  <c r="K334" i="82"/>
  <c r="J334" i="82"/>
  <c r="I334" i="82"/>
  <c r="H334" i="82"/>
  <c r="G334" i="82"/>
  <c r="F334" i="82"/>
  <c r="E334" i="82"/>
  <c r="D334" i="82"/>
  <c r="AF333" i="82"/>
  <c r="AE333" i="82"/>
  <c r="AD333" i="82"/>
  <c r="AC333" i="82"/>
  <c r="AB333" i="82"/>
  <c r="AA333" i="82"/>
  <c r="Z333" i="82"/>
  <c r="Y333" i="82"/>
  <c r="X333" i="82"/>
  <c r="W333" i="82"/>
  <c r="V333" i="82"/>
  <c r="U333" i="82"/>
  <c r="T333" i="82"/>
  <c r="S333" i="82"/>
  <c r="R333" i="82"/>
  <c r="Q333" i="82"/>
  <c r="P333" i="82"/>
  <c r="O333" i="82"/>
  <c r="N333" i="82"/>
  <c r="M333" i="82"/>
  <c r="L333" i="82"/>
  <c r="K333" i="82"/>
  <c r="J333" i="82"/>
  <c r="I333" i="82"/>
  <c r="H333" i="82"/>
  <c r="G333" i="82"/>
  <c r="F333" i="82"/>
  <c r="E333" i="82"/>
  <c r="D333" i="82"/>
  <c r="AF332" i="82"/>
  <c r="AE332" i="82"/>
  <c r="AD332" i="82"/>
  <c r="AC332" i="82"/>
  <c r="AB332" i="82"/>
  <c r="AA332" i="82"/>
  <c r="Z332" i="82"/>
  <c r="Y332" i="82"/>
  <c r="X332" i="82"/>
  <c r="W332" i="82"/>
  <c r="V332" i="82"/>
  <c r="U332" i="82"/>
  <c r="T332" i="82"/>
  <c r="S332" i="82"/>
  <c r="R332" i="82"/>
  <c r="Q332" i="82"/>
  <c r="P332" i="82"/>
  <c r="O332" i="82"/>
  <c r="N332" i="82"/>
  <c r="M332" i="82"/>
  <c r="L332" i="82"/>
  <c r="K332" i="82"/>
  <c r="J332" i="82"/>
  <c r="I332" i="82"/>
  <c r="H332" i="82"/>
  <c r="G332" i="82"/>
  <c r="F332" i="82"/>
  <c r="E332" i="82"/>
  <c r="D332" i="82"/>
  <c r="AF331" i="82"/>
  <c r="AE331" i="82"/>
  <c r="AD331" i="82"/>
  <c r="AC331" i="82"/>
  <c r="AB331" i="82"/>
  <c r="AA331" i="82"/>
  <c r="Z331" i="82"/>
  <c r="Y331" i="82"/>
  <c r="X331" i="82"/>
  <c r="W331" i="82"/>
  <c r="V331" i="82"/>
  <c r="U331" i="82"/>
  <c r="T331" i="82"/>
  <c r="S331" i="82"/>
  <c r="R331" i="82"/>
  <c r="Q331" i="82"/>
  <c r="P331" i="82"/>
  <c r="O331" i="82"/>
  <c r="N331" i="82"/>
  <c r="M331" i="82"/>
  <c r="L331" i="82"/>
  <c r="K331" i="82"/>
  <c r="J331" i="82"/>
  <c r="I331" i="82"/>
  <c r="H331" i="82"/>
  <c r="G331" i="82"/>
  <c r="F331" i="82"/>
  <c r="E331" i="82"/>
  <c r="D331" i="82"/>
  <c r="AF330" i="82"/>
  <c r="AE330" i="82"/>
  <c r="AD330" i="82"/>
  <c r="AC330" i="82"/>
  <c r="AB330" i="82"/>
  <c r="AA330" i="82"/>
  <c r="Z330" i="82"/>
  <c r="Y330" i="82"/>
  <c r="X330" i="82"/>
  <c r="W330" i="82"/>
  <c r="V330" i="82"/>
  <c r="U330" i="82"/>
  <c r="T330" i="82"/>
  <c r="S330" i="82"/>
  <c r="R330" i="82"/>
  <c r="Q330" i="82"/>
  <c r="P330" i="82"/>
  <c r="O330" i="82"/>
  <c r="N330" i="82"/>
  <c r="M330" i="82"/>
  <c r="L330" i="82"/>
  <c r="K330" i="82"/>
  <c r="J330" i="82"/>
  <c r="I330" i="82"/>
  <c r="H330" i="82"/>
  <c r="G330" i="82"/>
  <c r="F330" i="82"/>
  <c r="E330" i="82"/>
  <c r="D330" i="82"/>
  <c r="AF329" i="82"/>
  <c r="AE329" i="82"/>
  <c r="AD329" i="82"/>
  <c r="AC329" i="82"/>
  <c r="AB329" i="82"/>
  <c r="AA329" i="82"/>
  <c r="Z329" i="82"/>
  <c r="Y329" i="82"/>
  <c r="X329" i="82"/>
  <c r="W329" i="82"/>
  <c r="V329" i="82"/>
  <c r="U329" i="82"/>
  <c r="T329" i="82"/>
  <c r="S329" i="82"/>
  <c r="R329" i="82"/>
  <c r="Q329" i="82"/>
  <c r="P329" i="82"/>
  <c r="O329" i="82"/>
  <c r="N329" i="82"/>
  <c r="M329" i="82"/>
  <c r="L329" i="82"/>
  <c r="K329" i="82"/>
  <c r="J329" i="82"/>
  <c r="I329" i="82"/>
  <c r="H329" i="82"/>
  <c r="G329" i="82"/>
  <c r="F329" i="82"/>
  <c r="E329" i="82"/>
  <c r="D329" i="82"/>
  <c r="AF328" i="82"/>
  <c r="AE328" i="82"/>
  <c r="AD328" i="82"/>
  <c r="AC328" i="82"/>
  <c r="AB328" i="82"/>
  <c r="AA328" i="82"/>
  <c r="Z328" i="82"/>
  <c r="Y328" i="82"/>
  <c r="X328" i="82"/>
  <c r="W328" i="82"/>
  <c r="V328" i="82"/>
  <c r="U328" i="82"/>
  <c r="T328" i="82"/>
  <c r="S328" i="82"/>
  <c r="R328" i="82"/>
  <c r="Q328" i="82"/>
  <c r="P328" i="82"/>
  <c r="O328" i="82"/>
  <c r="N328" i="82"/>
  <c r="M328" i="82"/>
  <c r="L328" i="82"/>
  <c r="K328" i="82"/>
  <c r="J328" i="82"/>
  <c r="I328" i="82"/>
  <c r="H328" i="82"/>
  <c r="G328" i="82"/>
  <c r="F328" i="82"/>
  <c r="E328" i="82"/>
  <c r="D328" i="82"/>
  <c r="AF327" i="82"/>
  <c r="AE327" i="82"/>
  <c r="AD327" i="82"/>
  <c r="AC327" i="82"/>
  <c r="AB327" i="82"/>
  <c r="AA327" i="82"/>
  <c r="Z327" i="82"/>
  <c r="Y327" i="82"/>
  <c r="X327" i="82"/>
  <c r="W327" i="82"/>
  <c r="V327" i="82"/>
  <c r="U327" i="82"/>
  <c r="T327" i="82"/>
  <c r="S327" i="82"/>
  <c r="R327" i="82"/>
  <c r="Q327" i="82"/>
  <c r="P327" i="82"/>
  <c r="O327" i="82"/>
  <c r="N327" i="82"/>
  <c r="M327" i="82"/>
  <c r="L327" i="82"/>
  <c r="K327" i="82"/>
  <c r="J327" i="82"/>
  <c r="I327" i="82"/>
  <c r="H327" i="82"/>
  <c r="G327" i="82"/>
  <c r="F327" i="82"/>
  <c r="E327" i="82"/>
  <c r="D327" i="82"/>
  <c r="AF326" i="82"/>
  <c r="AE326" i="82"/>
  <c r="AD326" i="82"/>
  <c r="AC326" i="82"/>
  <c r="AB326" i="82"/>
  <c r="AA326" i="82"/>
  <c r="Z326" i="82"/>
  <c r="Y326" i="82"/>
  <c r="X326" i="82"/>
  <c r="W326" i="82"/>
  <c r="V326" i="82"/>
  <c r="U326" i="82"/>
  <c r="T326" i="82"/>
  <c r="S326" i="82"/>
  <c r="R326" i="82"/>
  <c r="Q326" i="82"/>
  <c r="P326" i="82"/>
  <c r="O326" i="82"/>
  <c r="N326" i="82"/>
  <c r="M326" i="82"/>
  <c r="L326" i="82"/>
  <c r="K326" i="82"/>
  <c r="J326" i="82"/>
  <c r="I326" i="82"/>
  <c r="H326" i="82"/>
  <c r="G326" i="82"/>
  <c r="F326" i="82"/>
  <c r="E326" i="82"/>
  <c r="D326" i="82"/>
  <c r="AF325" i="82"/>
  <c r="AE325" i="82"/>
  <c r="AD325" i="82"/>
  <c r="AC325" i="82"/>
  <c r="AB325" i="82"/>
  <c r="AA325" i="82"/>
  <c r="Z325" i="82"/>
  <c r="Y325" i="82"/>
  <c r="X325" i="82"/>
  <c r="W325" i="82"/>
  <c r="V325" i="82"/>
  <c r="U325" i="82"/>
  <c r="T325" i="82"/>
  <c r="S325" i="82"/>
  <c r="R325" i="82"/>
  <c r="Q325" i="82"/>
  <c r="P325" i="82"/>
  <c r="O325" i="82"/>
  <c r="N325" i="82"/>
  <c r="M325" i="82"/>
  <c r="L325" i="82"/>
  <c r="K325" i="82"/>
  <c r="J325" i="82"/>
  <c r="I325" i="82"/>
  <c r="H325" i="82"/>
  <c r="G325" i="82"/>
  <c r="F325" i="82"/>
  <c r="E325" i="82"/>
  <c r="D325" i="82"/>
  <c r="AF324" i="82"/>
  <c r="AE324" i="82"/>
  <c r="AD324" i="82"/>
  <c r="AC324" i="82"/>
  <c r="AB324" i="82"/>
  <c r="AA324" i="82"/>
  <c r="Z324" i="82"/>
  <c r="Y324" i="82"/>
  <c r="X324" i="82"/>
  <c r="W324" i="82"/>
  <c r="V324" i="82"/>
  <c r="U324" i="82"/>
  <c r="T324" i="82"/>
  <c r="S324" i="82"/>
  <c r="R324" i="82"/>
  <c r="Q324" i="82"/>
  <c r="P324" i="82"/>
  <c r="O324" i="82"/>
  <c r="N324" i="82"/>
  <c r="M324" i="82"/>
  <c r="L324" i="82"/>
  <c r="K324" i="82"/>
  <c r="J324" i="82"/>
  <c r="I324" i="82"/>
  <c r="H324" i="82"/>
  <c r="G324" i="82"/>
  <c r="F324" i="82"/>
  <c r="E324" i="82"/>
  <c r="D324" i="82"/>
  <c r="AF323" i="82"/>
  <c r="AE323" i="82"/>
  <c r="AD323" i="82"/>
  <c r="AC323" i="82"/>
  <c r="AB323" i="82"/>
  <c r="AA323" i="82"/>
  <c r="Z323" i="82"/>
  <c r="Y323" i="82"/>
  <c r="X323" i="82"/>
  <c r="W323" i="82"/>
  <c r="V323" i="82"/>
  <c r="U323" i="82"/>
  <c r="T323" i="82"/>
  <c r="S323" i="82"/>
  <c r="R323" i="82"/>
  <c r="Q323" i="82"/>
  <c r="P323" i="82"/>
  <c r="O323" i="82"/>
  <c r="N323" i="82"/>
  <c r="M323" i="82"/>
  <c r="L323" i="82"/>
  <c r="K323" i="82"/>
  <c r="J323" i="82"/>
  <c r="I323" i="82"/>
  <c r="H323" i="82"/>
  <c r="G323" i="82"/>
  <c r="F323" i="82"/>
  <c r="E323" i="82"/>
  <c r="D323" i="82"/>
  <c r="AF322" i="82"/>
  <c r="AE322" i="82"/>
  <c r="AD322" i="82"/>
  <c r="AC322" i="82"/>
  <c r="AB322" i="82"/>
  <c r="AA322" i="82"/>
  <c r="Z322" i="82"/>
  <c r="Y322" i="82"/>
  <c r="X322" i="82"/>
  <c r="W322" i="82"/>
  <c r="V322" i="82"/>
  <c r="U322" i="82"/>
  <c r="T322" i="82"/>
  <c r="S322" i="82"/>
  <c r="R322" i="82"/>
  <c r="Q322" i="82"/>
  <c r="P322" i="82"/>
  <c r="O322" i="82"/>
  <c r="N322" i="82"/>
  <c r="M322" i="82"/>
  <c r="L322" i="82"/>
  <c r="K322" i="82"/>
  <c r="J322" i="82"/>
  <c r="I322" i="82"/>
  <c r="H322" i="82"/>
  <c r="G322" i="82"/>
  <c r="F322" i="82"/>
  <c r="E322" i="82"/>
  <c r="D322" i="82"/>
  <c r="AF321" i="82"/>
  <c r="AE321" i="82"/>
  <c r="AD321" i="82"/>
  <c r="AC321" i="82"/>
  <c r="AB321" i="82"/>
  <c r="AA321" i="82"/>
  <c r="Z321" i="82"/>
  <c r="Y321" i="82"/>
  <c r="X321" i="82"/>
  <c r="W321" i="82"/>
  <c r="V321" i="82"/>
  <c r="U321" i="82"/>
  <c r="T321" i="82"/>
  <c r="S321" i="82"/>
  <c r="R321" i="82"/>
  <c r="Q321" i="82"/>
  <c r="P321" i="82"/>
  <c r="O321" i="82"/>
  <c r="N321" i="82"/>
  <c r="M321" i="82"/>
  <c r="L321" i="82"/>
  <c r="K321" i="82"/>
  <c r="J321" i="82"/>
  <c r="I321" i="82"/>
  <c r="H321" i="82"/>
  <c r="G321" i="82"/>
  <c r="F321" i="82"/>
  <c r="E321" i="82"/>
  <c r="D321" i="82"/>
  <c r="AF320" i="82"/>
  <c r="AE320" i="82"/>
  <c r="AD320" i="82"/>
  <c r="AC320" i="82"/>
  <c r="AB320" i="82"/>
  <c r="AA320" i="82"/>
  <c r="Z320" i="82"/>
  <c r="Y320" i="82"/>
  <c r="X320" i="82"/>
  <c r="W320" i="82"/>
  <c r="V320" i="82"/>
  <c r="U320" i="82"/>
  <c r="T320" i="82"/>
  <c r="S320" i="82"/>
  <c r="R320" i="82"/>
  <c r="Q320" i="82"/>
  <c r="P320" i="82"/>
  <c r="O320" i="82"/>
  <c r="N320" i="82"/>
  <c r="M320" i="82"/>
  <c r="L320" i="82"/>
  <c r="K320" i="82"/>
  <c r="J320" i="82"/>
  <c r="I320" i="82"/>
  <c r="H320" i="82"/>
  <c r="G320" i="82"/>
  <c r="F320" i="82"/>
  <c r="E320" i="82"/>
  <c r="D320" i="82"/>
  <c r="AF319" i="82"/>
  <c r="AE319" i="82"/>
  <c r="AD319" i="82"/>
  <c r="AC319" i="82"/>
  <c r="AB319" i="82"/>
  <c r="AA319" i="82"/>
  <c r="Z319" i="82"/>
  <c r="Y319" i="82"/>
  <c r="X319" i="82"/>
  <c r="W319" i="82"/>
  <c r="V319" i="82"/>
  <c r="U319" i="82"/>
  <c r="T319" i="82"/>
  <c r="S319" i="82"/>
  <c r="R319" i="82"/>
  <c r="Q319" i="82"/>
  <c r="P319" i="82"/>
  <c r="O319" i="82"/>
  <c r="N319" i="82"/>
  <c r="M319" i="82"/>
  <c r="L319" i="82"/>
  <c r="K319" i="82"/>
  <c r="J319" i="82"/>
  <c r="I319" i="82"/>
  <c r="H319" i="82"/>
  <c r="G319" i="82"/>
  <c r="F319" i="82"/>
  <c r="E319" i="82"/>
  <c r="D319" i="82"/>
  <c r="AF318" i="82"/>
  <c r="AE318" i="82"/>
  <c r="AD318" i="82"/>
  <c r="AC318" i="82"/>
  <c r="AB318" i="82"/>
  <c r="AA318" i="82"/>
  <c r="Z318" i="82"/>
  <c r="Y318" i="82"/>
  <c r="X318" i="82"/>
  <c r="W318" i="82"/>
  <c r="V318" i="82"/>
  <c r="U318" i="82"/>
  <c r="T318" i="82"/>
  <c r="S318" i="82"/>
  <c r="R318" i="82"/>
  <c r="Q318" i="82"/>
  <c r="P318" i="82"/>
  <c r="O318" i="82"/>
  <c r="N318" i="82"/>
  <c r="M318" i="82"/>
  <c r="L318" i="82"/>
  <c r="K318" i="82"/>
  <c r="J318" i="82"/>
  <c r="I318" i="82"/>
  <c r="H318" i="82"/>
  <c r="G318" i="82"/>
  <c r="F318" i="82"/>
  <c r="E318" i="82"/>
  <c r="D318" i="82"/>
  <c r="AF317" i="82"/>
  <c r="AE317" i="82"/>
  <c r="AD317" i="82"/>
  <c r="AC317" i="82"/>
  <c r="AB317" i="82"/>
  <c r="AA317" i="82"/>
  <c r="Z317" i="82"/>
  <c r="Y317" i="82"/>
  <c r="X317" i="82"/>
  <c r="W317" i="82"/>
  <c r="V317" i="82"/>
  <c r="U317" i="82"/>
  <c r="T317" i="82"/>
  <c r="S317" i="82"/>
  <c r="R317" i="82"/>
  <c r="Q317" i="82"/>
  <c r="P317" i="82"/>
  <c r="O317" i="82"/>
  <c r="N317" i="82"/>
  <c r="M317" i="82"/>
  <c r="L317" i="82"/>
  <c r="K317" i="82"/>
  <c r="J317" i="82"/>
  <c r="I317" i="82"/>
  <c r="H317" i="82"/>
  <c r="G317" i="82"/>
  <c r="F317" i="82"/>
  <c r="E317" i="82"/>
  <c r="D317" i="82"/>
  <c r="AF316" i="82"/>
  <c r="AE316" i="82"/>
  <c r="AD316" i="82"/>
  <c r="AC316" i="82"/>
  <c r="AB316" i="82"/>
  <c r="AA316" i="82"/>
  <c r="Z316" i="82"/>
  <c r="Y316" i="82"/>
  <c r="X316" i="82"/>
  <c r="W316" i="82"/>
  <c r="V316" i="82"/>
  <c r="U316" i="82"/>
  <c r="T316" i="82"/>
  <c r="S316" i="82"/>
  <c r="R316" i="82"/>
  <c r="Q316" i="82"/>
  <c r="P316" i="82"/>
  <c r="O316" i="82"/>
  <c r="N316" i="82"/>
  <c r="M316" i="82"/>
  <c r="L316" i="82"/>
  <c r="K316" i="82"/>
  <c r="J316" i="82"/>
  <c r="I316" i="82"/>
  <c r="H316" i="82"/>
  <c r="G316" i="82"/>
  <c r="F316" i="82"/>
  <c r="E316" i="82"/>
  <c r="D316" i="82"/>
  <c r="AF315" i="82"/>
  <c r="AE315" i="82"/>
  <c r="AD315" i="82"/>
  <c r="AC315" i="82"/>
  <c r="AB315" i="82"/>
  <c r="AA315" i="82"/>
  <c r="Z315" i="82"/>
  <c r="Y315" i="82"/>
  <c r="X315" i="82"/>
  <c r="W315" i="82"/>
  <c r="V315" i="82"/>
  <c r="U315" i="82"/>
  <c r="T315" i="82"/>
  <c r="S315" i="82"/>
  <c r="R315" i="82"/>
  <c r="Q315" i="82"/>
  <c r="P315" i="82"/>
  <c r="O315" i="82"/>
  <c r="N315" i="82"/>
  <c r="M315" i="82"/>
  <c r="L315" i="82"/>
  <c r="K315" i="82"/>
  <c r="J315" i="82"/>
  <c r="I315" i="82"/>
  <c r="H315" i="82"/>
  <c r="G315" i="82"/>
  <c r="F315" i="82"/>
  <c r="E315" i="82"/>
  <c r="D315" i="82"/>
  <c r="AF314" i="82"/>
  <c r="AE314" i="82"/>
  <c r="AD314" i="82"/>
  <c r="AC314" i="82"/>
  <c r="AB314" i="82"/>
  <c r="AA314" i="82"/>
  <c r="Z314" i="82"/>
  <c r="Y314" i="82"/>
  <c r="X314" i="82"/>
  <c r="W314" i="82"/>
  <c r="V314" i="82"/>
  <c r="U314" i="82"/>
  <c r="T314" i="82"/>
  <c r="S314" i="82"/>
  <c r="R314" i="82"/>
  <c r="Q314" i="82"/>
  <c r="P314" i="82"/>
  <c r="O314" i="82"/>
  <c r="N314" i="82"/>
  <c r="M314" i="82"/>
  <c r="L314" i="82"/>
  <c r="K314" i="82"/>
  <c r="J314" i="82"/>
  <c r="I314" i="82"/>
  <c r="H314" i="82"/>
  <c r="G314" i="82"/>
  <c r="F314" i="82"/>
  <c r="E314" i="82"/>
  <c r="D314" i="82"/>
  <c r="AF313" i="82"/>
  <c r="AF351" i="82" s="1"/>
  <c r="AE313" i="82"/>
  <c r="AE351" i="82" s="1"/>
  <c r="AD313" i="82"/>
  <c r="AD351" i="82" s="1"/>
  <c r="AC313" i="82"/>
  <c r="AC351" i="82" s="1"/>
  <c r="AB313" i="82"/>
  <c r="AB351" i="82" s="1"/>
  <c r="AA313" i="82"/>
  <c r="AA351" i="82" s="1"/>
  <c r="Z313" i="82"/>
  <c r="Y313" i="82"/>
  <c r="Y351" i="82" s="1"/>
  <c r="X313" i="82"/>
  <c r="X351" i="82" s="1"/>
  <c r="W313" i="82"/>
  <c r="W351" i="82" s="1"/>
  <c r="V313" i="82"/>
  <c r="V351" i="82" s="1"/>
  <c r="U313" i="82"/>
  <c r="U351" i="82" s="1"/>
  <c r="T313" i="82"/>
  <c r="T351" i="82" s="1"/>
  <c r="S313" i="82"/>
  <c r="S351" i="82" s="1"/>
  <c r="R313" i="82"/>
  <c r="R351" i="82" s="1"/>
  <c r="Q313" i="82"/>
  <c r="Q351" i="82" s="1"/>
  <c r="P313" i="82"/>
  <c r="P351" i="82" s="1"/>
  <c r="O313" i="82"/>
  <c r="O351" i="82" s="1"/>
  <c r="N313" i="82"/>
  <c r="N351" i="82" s="1"/>
  <c r="M313" i="82"/>
  <c r="M351" i="82" s="1"/>
  <c r="L313" i="82"/>
  <c r="L351" i="82" s="1"/>
  <c r="K313" i="82"/>
  <c r="K351" i="82" s="1"/>
  <c r="J313" i="82"/>
  <c r="J351" i="82" s="1"/>
  <c r="I313" i="82"/>
  <c r="I351" i="82" s="1"/>
  <c r="H313" i="82"/>
  <c r="H351" i="82" s="1"/>
  <c r="G313" i="82"/>
  <c r="G351" i="82" s="1"/>
  <c r="F313" i="82"/>
  <c r="F351" i="82" s="1"/>
  <c r="E313" i="82"/>
  <c r="E351" i="82" s="1"/>
  <c r="D313" i="82"/>
  <c r="D351" i="82" s="1"/>
  <c r="AF311" i="82"/>
  <c r="AE311" i="82"/>
  <c r="AE353" i="82" s="1"/>
  <c r="AE359" i="82" s="1"/>
  <c r="AD311" i="82"/>
  <c r="AD353" i="82" s="1"/>
  <c r="AD359" i="82" s="1"/>
  <c r="AC311" i="82"/>
  <c r="AC353" i="82" s="1"/>
  <c r="AC359" i="82" s="1"/>
  <c r="AB311" i="82"/>
  <c r="AB353" i="82" s="1"/>
  <c r="AB359" i="82" s="1"/>
  <c r="AA311" i="82"/>
  <c r="AA353" i="82" s="1"/>
  <c r="AA359" i="82" s="1"/>
  <c r="Z311" i="82"/>
  <c r="Y311" i="82"/>
  <c r="X311" i="82"/>
  <c r="W311" i="82"/>
  <c r="W353" i="82" s="1"/>
  <c r="W359" i="82" s="1"/>
  <c r="V311" i="82"/>
  <c r="V353" i="82" s="1"/>
  <c r="V359" i="82" s="1"/>
  <c r="U311" i="82"/>
  <c r="U353" i="82" s="1"/>
  <c r="U359" i="82" s="1"/>
  <c r="T311" i="82"/>
  <c r="T353" i="82" s="1"/>
  <c r="T359" i="82" s="1"/>
  <c r="S311" i="82"/>
  <c r="S353" i="82" s="1"/>
  <c r="S359" i="82" s="1"/>
  <c r="R311" i="82"/>
  <c r="R353" i="82" s="1"/>
  <c r="R359" i="82" s="1"/>
  <c r="Q311" i="82"/>
  <c r="P311" i="82"/>
  <c r="O311" i="82"/>
  <c r="O353" i="82" s="1"/>
  <c r="O359" i="82" s="1"/>
  <c r="N311" i="82"/>
  <c r="N353" i="82" s="1"/>
  <c r="N359" i="82" s="1"/>
  <c r="M311" i="82"/>
  <c r="M353" i="82" s="1"/>
  <c r="M359" i="82" s="1"/>
  <c r="L311" i="82"/>
  <c r="L353" i="82" s="1"/>
  <c r="L359" i="82" s="1"/>
  <c r="K311" i="82"/>
  <c r="K353" i="82" s="1"/>
  <c r="K359" i="82" s="1"/>
  <c r="J311" i="82"/>
  <c r="J353" i="82" s="1"/>
  <c r="J359" i="82" s="1"/>
  <c r="I311" i="82"/>
  <c r="H311" i="82"/>
  <c r="G311" i="82"/>
  <c r="G353" i="82" s="1"/>
  <c r="G359" i="82" s="1"/>
  <c r="F311" i="82"/>
  <c r="F353" i="82" s="1"/>
  <c r="F359" i="82" s="1"/>
  <c r="E311" i="82"/>
  <c r="E353" i="82" s="1"/>
  <c r="E359" i="82" s="1"/>
  <c r="D311" i="82"/>
  <c r="D353" i="82" s="1"/>
  <c r="D359" i="82" s="1"/>
  <c r="Z351" i="82" l="1"/>
  <c r="Z353" i="82"/>
  <c r="Z359" i="82" s="1"/>
  <c r="D24" i="92"/>
  <c r="E14" i="88"/>
  <c r="N10" i="88"/>
  <c r="E10" i="88" s="1"/>
  <c r="L76" i="28"/>
  <c r="L69" i="28"/>
  <c r="H353" i="82"/>
  <c r="H359" i="82" s="1"/>
  <c r="P353" i="82"/>
  <c r="P359" i="82" s="1"/>
  <c r="X353" i="82"/>
  <c r="X359" i="82" s="1"/>
  <c r="AF353" i="82"/>
  <c r="AF359" i="82" s="1"/>
  <c r="I353" i="82"/>
  <c r="I359" i="82" s="1"/>
  <c r="Q353" i="82"/>
  <c r="Q359" i="82" s="1"/>
  <c r="Y353" i="82"/>
  <c r="Y359" i="82" s="1"/>
  <c r="D25" i="91" l="1"/>
  <c r="D22" i="91"/>
  <c r="D21" i="91"/>
  <c r="D23" i="91"/>
  <c r="D24" i="91"/>
  <c r="D20" i="91"/>
  <c r="D19" i="91"/>
  <c r="D18" i="91"/>
  <c r="D16" i="91"/>
  <c r="D15" i="91"/>
  <c r="D14" i="91"/>
  <c r="D13" i="91"/>
  <c r="D12" i="91"/>
  <c r="D11" i="91"/>
  <c r="D10" i="91"/>
  <c r="D9" i="91"/>
  <c r="C86" i="28" l="1"/>
  <c r="E111" i="28"/>
  <c r="C111" i="28"/>
  <c r="C77" i="28"/>
  <c r="C78" i="28"/>
  <c r="A77" i="28"/>
  <c r="A78" i="28"/>
  <c r="C87" i="28"/>
  <c r="A87" i="28"/>
  <c r="A86" i="28"/>
  <c r="C85" i="28"/>
  <c r="A85" i="28"/>
  <c r="C80" i="28"/>
  <c r="C81" i="28"/>
  <c r="C82" i="28"/>
  <c r="C84" i="28"/>
  <c r="A81" i="28"/>
  <c r="A82" i="28"/>
  <c r="A84" i="28"/>
  <c r="A80" i="28"/>
  <c r="C76" i="28"/>
  <c r="A76" i="28"/>
  <c r="C75" i="28"/>
  <c r="A75" i="28"/>
  <c r="E47" i="28"/>
  <c r="B47" i="28"/>
  <c r="C47" i="28"/>
  <c r="A47" i="28"/>
  <c r="L47" i="28" l="1"/>
  <c r="C4" i="88" l="1"/>
  <c r="G16" i="88"/>
  <c r="G10" i="88" l="1"/>
  <c r="E361" i="82" l="1"/>
  <c r="E363" i="82" s="1"/>
  <c r="D361" i="82" l="1"/>
  <c r="D363" i="82" s="1"/>
  <c r="AF361" i="82"/>
  <c r="AF363" i="82" s="1"/>
  <c r="A114" i="1"/>
  <c r="F110" i="1" l="1"/>
  <c r="E110" i="1"/>
  <c r="F108" i="1"/>
  <c r="E108" i="1"/>
  <c r="F107" i="1"/>
  <c r="E107" i="1"/>
  <c r="F106" i="1"/>
  <c r="E106" i="1"/>
  <c r="F105" i="1"/>
  <c r="E105" i="1"/>
  <c r="G9" i="1"/>
  <c r="G64" i="1" l="1"/>
  <c r="H36" i="1" l="1"/>
  <c r="G36" i="1" s="1"/>
  <c r="C102" i="28" l="1"/>
  <c r="E99" i="28" l="1"/>
  <c r="L111" i="28" l="1"/>
  <c r="G14" i="88" l="1"/>
  <c r="E107" i="28" l="1"/>
  <c r="L108" i="28"/>
  <c r="L109" i="28"/>
  <c r="E110" i="28"/>
  <c r="E106" i="28"/>
  <c r="A107" i="28"/>
  <c r="A108" i="28"/>
  <c r="A109" i="28"/>
  <c r="A110" i="28"/>
  <c r="A106" i="28"/>
  <c r="G96" i="1"/>
  <c r="F104" i="28" s="1"/>
  <c r="G97" i="1"/>
  <c r="F105" i="28" s="1"/>
  <c r="F102" i="28"/>
  <c r="G95" i="1"/>
  <c r="F103" i="28" s="1"/>
  <c r="G91" i="1"/>
  <c r="F99" i="28" s="1"/>
  <c r="G92" i="1"/>
  <c r="F100" i="28" s="1"/>
  <c r="G93" i="1"/>
  <c r="F101" i="28" s="1"/>
  <c r="G90" i="1"/>
  <c r="F98" i="28" s="1"/>
  <c r="L110" i="28" l="1"/>
  <c r="L107" i="28"/>
  <c r="L106" i="28"/>
  <c r="C107" i="28"/>
  <c r="C108" i="28"/>
  <c r="C110" i="28"/>
  <c r="C106" i="28"/>
  <c r="G78" i="1" l="1"/>
  <c r="G18" i="1"/>
  <c r="F110" i="28"/>
  <c r="F109" i="28"/>
  <c r="F108" i="28"/>
  <c r="F107" i="28"/>
  <c r="F106" i="28"/>
  <c r="D3" i="1" l="1"/>
  <c r="C5" i="88" l="1"/>
  <c r="L4" i="28"/>
  <c r="M10" i="88" l="1"/>
  <c r="D10" i="88" s="1"/>
  <c r="L10" i="88"/>
  <c r="C10" i="88" s="1"/>
  <c r="M8" i="88"/>
  <c r="L8" i="88"/>
  <c r="E105" i="28" l="1"/>
  <c r="C105" i="28"/>
  <c r="A105" i="28"/>
  <c r="E104" i="28"/>
  <c r="C104" i="28"/>
  <c r="A104" i="28"/>
  <c r="E103" i="28"/>
  <c r="C103" i="28"/>
  <c r="A103" i="28"/>
  <c r="A102" i="28"/>
  <c r="E101" i="28"/>
  <c r="C101" i="28"/>
  <c r="A101" i="28"/>
  <c r="E100" i="28"/>
  <c r="C100" i="28"/>
  <c r="A100" i="28"/>
  <c r="C99" i="28"/>
  <c r="A99" i="28"/>
  <c r="E98" i="28"/>
  <c r="C98" i="28"/>
  <c r="A98" i="28"/>
  <c r="C74" i="28"/>
  <c r="A74" i="28"/>
  <c r="C73" i="28"/>
  <c r="B73" i="28"/>
  <c r="A73" i="28"/>
  <c r="C72" i="28"/>
  <c r="B72" i="28"/>
  <c r="A72" i="28"/>
  <c r="C71" i="28"/>
  <c r="B71" i="28"/>
  <c r="A71" i="28"/>
  <c r="C70" i="28"/>
  <c r="B70" i="28"/>
  <c r="A70" i="28"/>
  <c r="C68" i="28"/>
  <c r="B68" i="28"/>
  <c r="A68" i="28"/>
  <c r="C67" i="28"/>
  <c r="B67" i="28"/>
  <c r="A67" i="28"/>
  <c r="C66" i="28"/>
  <c r="B66" i="28"/>
  <c r="A66" i="28"/>
  <c r="E46" i="28"/>
  <c r="C46" i="28"/>
  <c r="B46" i="28"/>
  <c r="A46" i="28"/>
  <c r="E45" i="28"/>
  <c r="C45" i="28"/>
  <c r="B45" i="28"/>
  <c r="A45" i="28"/>
  <c r="E44" i="28"/>
  <c r="C44" i="28"/>
  <c r="B44" i="28"/>
  <c r="A44" i="28"/>
  <c r="E43" i="28"/>
  <c r="C43" i="28"/>
  <c r="B43" i="28"/>
  <c r="A43" i="28"/>
  <c r="E42" i="28"/>
  <c r="C42" i="28"/>
  <c r="B42" i="28"/>
  <c r="A42" i="28"/>
  <c r="E41" i="28"/>
  <c r="C41" i="28"/>
  <c r="B41" i="28"/>
  <c r="A41" i="28"/>
  <c r="E40" i="28"/>
  <c r="C40" i="28"/>
  <c r="B40" i="28"/>
  <c r="A40" i="28"/>
  <c r="E39" i="28"/>
  <c r="C39" i="28"/>
  <c r="B39" i="28"/>
  <c r="A39" i="28"/>
  <c r="E38" i="28"/>
  <c r="C38" i="28"/>
  <c r="B38" i="28"/>
  <c r="A38" i="28"/>
  <c r="E37" i="28"/>
  <c r="C37" i="28"/>
  <c r="B37" i="28"/>
  <c r="A37" i="28"/>
  <c r="E36" i="28"/>
  <c r="C36" i="28"/>
  <c r="B36" i="28"/>
  <c r="A36" i="28"/>
  <c r="E35" i="28"/>
  <c r="C35" i="28"/>
  <c r="B35" i="28"/>
  <c r="A35" i="28"/>
  <c r="E34" i="28"/>
  <c r="C34" i="28"/>
  <c r="B34" i="28"/>
  <c r="A34" i="28"/>
  <c r="E33" i="28"/>
  <c r="C33" i="28"/>
  <c r="B33" i="28"/>
  <c r="A33" i="28"/>
  <c r="H32" i="28"/>
  <c r="E32" i="28"/>
  <c r="C32" i="28"/>
  <c r="B32" i="28"/>
  <c r="A32" i="28"/>
  <c r="E31" i="28"/>
  <c r="C31" i="28"/>
  <c r="B31" i="28"/>
  <c r="A31" i="28"/>
  <c r="E30" i="28"/>
  <c r="C30" i="28"/>
  <c r="B30" i="28"/>
  <c r="A30" i="28"/>
  <c r="E29" i="28"/>
  <c r="C29" i="28"/>
  <c r="B29" i="28"/>
  <c r="A29" i="28"/>
  <c r="E28" i="28"/>
  <c r="C28" i="28"/>
  <c r="B28" i="28"/>
  <c r="A28" i="28"/>
  <c r="E27" i="28"/>
  <c r="C27" i="28"/>
  <c r="B27" i="28"/>
  <c r="A27" i="28"/>
  <c r="E26" i="28"/>
  <c r="C26" i="28"/>
  <c r="B26" i="28"/>
  <c r="A26" i="28"/>
  <c r="E25" i="28"/>
  <c r="C25" i="28"/>
  <c r="B25" i="28"/>
  <c r="A25" i="28"/>
  <c r="E24" i="28"/>
  <c r="C24" i="28"/>
  <c r="B24" i="28"/>
  <c r="A24" i="28"/>
  <c r="E23" i="28"/>
  <c r="C23" i="28"/>
  <c r="B23" i="28"/>
  <c r="A23" i="28"/>
  <c r="E22" i="28"/>
  <c r="C22" i="28"/>
  <c r="B22" i="28"/>
  <c r="A22" i="28"/>
  <c r="E21" i="28"/>
  <c r="C21" i="28"/>
  <c r="B21" i="28"/>
  <c r="A21" i="28"/>
  <c r="E20" i="28"/>
  <c r="C20" i="28"/>
  <c r="B20" i="28"/>
  <c r="A20" i="28"/>
  <c r="E19" i="28"/>
  <c r="C19" i="28"/>
  <c r="B19" i="28"/>
  <c r="A19" i="28"/>
  <c r="E18" i="28"/>
  <c r="C18" i="28"/>
  <c r="B18" i="28"/>
  <c r="A18" i="28"/>
  <c r="E17" i="28"/>
  <c r="C17" i="28"/>
  <c r="B17" i="28"/>
  <c r="A17" i="28"/>
  <c r="E16" i="28"/>
  <c r="C16" i="28"/>
  <c r="B16" i="28"/>
  <c r="A16" i="28"/>
  <c r="E15" i="28"/>
  <c r="C15" i="28"/>
  <c r="B15" i="28"/>
  <c r="A15" i="28"/>
  <c r="E14" i="28"/>
  <c r="C14" i="28"/>
  <c r="B14" i="28"/>
  <c r="A14" i="28"/>
  <c r="E13" i="28"/>
  <c r="C13" i="28"/>
  <c r="B13" i="28"/>
  <c r="A13" i="28"/>
  <c r="E12" i="28"/>
  <c r="C12" i="28"/>
  <c r="B12" i="28"/>
  <c r="A12" i="28"/>
  <c r="E11" i="28"/>
  <c r="C11" i="28"/>
  <c r="B11" i="28"/>
  <c r="A11" i="28"/>
  <c r="C10" i="28"/>
  <c r="B10" i="28"/>
  <c r="A10" i="28"/>
  <c r="E9" i="28"/>
  <c r="C9" i="28"/>
  <c r="B9" i="28"/>
  <c r="A9" i="28"/>
  <c r="E8" i="28"/>
  <c r="C8" i="28"/>
  <c r="B8" i="28"/>
  <c r="A8" i="28"/>
  <c r="G7" i="28"/>
  <c r="E7" i="28"/>
  <c r="C7" i="28"/>
  <c r="B7" i="28"/>
  <c r="A7" i="28"/>
  <c r="E6" i="28"/>
  <c r="C6" i="28"/>
  <c r="B6" i="28"/>
  <c r="A6" i="28"/>
  <c r="E5" i="28"/>
  <c r="C5" i="28"/>
  <c r="B5" i="28"/>
  <c r="A5" i="28"/>
  <c r="C2" i="28"/>
  <c r="G88" i="1"/>
  <c r="G86" i="1"/>
  <c r="G75" i="1"/>
  <c r="G65" i="1"/>
  <c r="H63" i="1"/>
  <c r="G63" i="1" s="1"/>
  <c r="G61" i="1"/>
  <c r="G58" i="1"/>
  <c r="G56" i="1"/>
  <c r="H52" i="1"/>
  <c r="G52" i="1"/>
  <c r="H64" i="1"/>
  <c r="G51" i="1"/>
  <c r="G50" i="1"/>
  <c r="G49" i="1"/>
  <c r="G48" i="1"/>
  <c r="G47" i="1"/>
  <c r="G46" i="1"/>
  <c r="G45" i="1"/>
  <c r="G44" i="1"/>
  <c r="G43" i="1"/>
  <c r="G42" i="1"/>
  <c r="G41" i="1"/>
  <c r="G39" i="1"/>
  <c r="O32" i="28"/>
  <c r="H35" i="1"/>
  <c r="G35" i="1" s="1"/>
  <c r="O31" i="28"/>
  <c r="G33" i="1"/>
  <c r="G32" i="1"/>
  <c r="G31" i="1"/>
  <c r="G30" i="1"/>
  <c r="G29" i="1"/>
  <c r="G28" i="1"/>
  <c r="G27" i="1"/>
  <c r="G25" i="1"/>
  <c r="G24" i="1"/>
  <c r="H22" i="1"/>
  <c r="G22" i="1" s="1"/>
  <c r="O20" i="28"/>
  <c r="O19" i="28"/>
  <c r="G19" i="1"/>
  <c r="G11" i="1"/>
  <c r="G10" i="1"/>
  <c r="G8" i="1"/>
  <c r="L112" i="28"/>
  <c r="L98" i="28" l="1"/>
  <c r="L45" i="28"/>
  <c r="L46" i="28"/>
  <c r="L43" i="28"/>
  <c r="L44" i="28"/>
  <c r="L42" i="28"/>
  <c r="L40" i="28"/>
  <c r="L39" i="28"/>
  <c r="D10" i="92" s="1"/>
  <c r="L41" i="28"/>
  <c r="L36" i="28"/>
  <c r="L38" i="28"/>
  <c r="L35" i="28"/>
  <c r="L37" i="28"/>
  <c r="L34" i="28"/>
  <c r="L33" i="28"/>
  <c r="L27" i="28"/>
  <c r="L24" i="28"/>
  <c r="L32" i="28"/>
  <c r="L29" i="28"/>
  <c r="L26" i="28"/>
  <c r="L23" i="28"/>
  <c r="L31" i="28"/>
  <c r="L28" i="28"/>
  <c r="L25" i="28"/>
  <c r="L30" i="28"/>
  <c r="L22" i="28"/>
  <c r="L21" i="28"/>
  <c r="L20" i="28"/>
  <c r="L19" i="28"/>
  <c r="L18" i="28"/>
  <c r="L17" i="28"/>
  <c r="L15" i="28"/>
  <c r="L14" i="28"/>
  <c r="L13" i="28"/>
  <c r="L12" i="28"/>
  <c r="L11" i="28"/>
  <c r="L9" i="28"/>
  <c r="L8" i="28"/>
  <c r="L6" i="28"/>
  <c r="L5" i="28"/>
  <c r="L7" i="28"/>
  <c r="L16" i="28"/>
  <c r="L100" i="28"/>
  <c r="L103" i="28"/>
  <c r="L101" i="28"/>
  <c r="L104" i="28"/>
  <c r="L99" i="28"/>
  <c r="L105" i="28"/>
  <c r="E10" i="28"/>
  <c r="G12" i="1"/>
  <c r="G13" i="1"/>
  <c r="G14" i="1"/>
  <c r="G15" i="1"/>
  <c r="G16" i="1"/>
  <c r="G17" i="1"/>
  <c r="O46" i="28"/>
  <c r="O18" i="28"/>
  <c r="F9" i="28"/>
  <c r="D6" i="92" l="1"/>
  <c r="N8" i="88"/>
  <c r="L10" i="28"/>
  <c r="L88" i="28" s="1"/>
  <c r="F32" i="28"/>
  <c r="F17" i="28"/>
  <c r="F23" i="28"/>
  <c r="F44" i="28"/>
  <c r="F8" i="28"/>
  <c r="F45" i="28"/>
  <c r="F29" i="28"/>
  <c r="F6" i="28"/>
  <c r="F41" i="28"/>
  <c r="F25" i="28"/>
  <c r="F28" i="28"/>
  <c r="F27" i="28"/>
  <c r="F26" i="28"/>
  <c r="F22" i="28"/>
  <c r="F21" i="28"/>
  <c r="F34" i="28"/>
  <c r="F43" i="28"/>
  <c r="F42" i="28"/>
  <c r="F24" i="28"/>
  <c r="F35" i="28"/>
  <c r="F36" i="28"/>
  <c r="F39" i="28"/>
  <c r="F40" i="28"/>
  <c r="F5" i="28"/>
  <c r="F38" i="28"/>
  <c r="G32" i="28"/>
  <c r="G46" i="28"/>
  <c r="F46" i="28"/>
  <c r="F20" i="28"/>
  <c r="G20" i="28"/>
  <c r="F31" i="28"/>
  <c r="F7" i="28"/>
  <c r="G31" i="28"/>
  <c r="F71" i="28"/>
  <c r="D13" i="92" l="1"/>
  <c r="D26" i="92" s="1"/>
  <c r="F8" i="88"/>
  <c r="G8" i="88"/>
  <c r="F16" i="28"/>
  <c r="L115" i="28"/>
  <c r="L117" i="28" s="1"/>
  <c r="F10" i="28"/>
  <c r="L14" i="88"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<sst xmlns="http://schemas.openxmlformats.org/spreadsheetml/2006/main" count="2775" uniqueCount="1289">
  <si>
    <t xml:space="preserve">Unit Number:      </t>
  </si>
  <si>
    <t>Description of Requested Amount from Audited Financial Statements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</si>
  <si>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</si>
  <si>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</si>
  <si>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</si>
  <si>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-Fund Balance Note</t>
  </si>
  <si>
    <t>Upload Amounts</t>
  </si>
  <si>
    <t xml:space="preserve">Fiscal Year </t>
  </si>
  <si>
    <t>Water Sewer Dashboard</t>
  </si>
  <si>
    <t>NC County and Municipal Financial Information</t>
  </si>
  <si>
    <t>Description</t>
  </si>
  <si>
    <t>Account #</t>
  </si>
  <si>
    <t>Fiscal Year Reviewer Corrections</t>
  </si>
  <si>
    <t>Fiscal Year Unit Input</t>
  </si>
  <si>
    <t xml:space="preserve">                    FINISHED</t>
  </si>
  <si>
    <t>IMPORT</t>
  </si>
  <si>
    <t>Errors</t>
  </si>
  <si>
    <t>Yes</t>
  </si>
  <si>
    <t>No</t>
  </si>
  <si>
    <t>Property Tax Increase for Year Audited</t>
  </si>
  <si>
    <t>Property Tax Increase for budget year after fiscal year being reported</t>
  </si>
  <si>
    <t>Cash &amp; Tax Memo</t>
  </si>
  <si>
    <t>Dashboard</t>
  </si>
  <si>
    <t>Review Summary</t>
  </si>
  <si>
    <t>Error Detection</t>
  </si>
  <si>
    <t>Dashboard,
Electric Memo</t>
  </si>
  <si>
    <t>Cash &amp; Tax Memo,
Dashboard</t>
  </si>
  <si>
    <t>Review Summary - FBA</t>
  </si>
  <si>
    <t>General Info used to evaluate health of unit</t>
  </si>
  <si>
    <t>Fiduciary Funds</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</si>
  <si>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</si>
  <si>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</si>
  <si>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</si>
  <si>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</si>
  <si>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</si>
  <si>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</si>
  <si>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</si>
  <si>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</si>
  <si>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</si>
  <si>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</si>
  <si>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</si>
  <si>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</si>
  <si>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</si>
  <si>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</si>
  <si>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</si>
  <si>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</si>
  <si>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</si>
  <si>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</si>
  <si>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</si>
  <si>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</si>
  <si>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</si>
  <si>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</si>
  <si>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</si>
  <si>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</si>
  <si>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</si>
  <si>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</si>
  <si>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</si>
  <si>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</si>
  <si>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</si>
  <si>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</si>
  <si>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</si>
  <si>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</si>
  <si>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</si>
  <si>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</si>
  <si>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</si>
  <si>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</si>
  <si>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</si>
  <si>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Total Expenses</t>
  </si>
  <si>
    <t xml:space="preserve">Charges for services </t>
  </si>
  <si>
    <t>Operating grants and contributions</t>
  </si>
  <si>
    <t>Capital grants and contributions</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</si>
  <si>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</si>
  <si>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</si>
  <si>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</si>
  <si>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</si>
  <si>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</si>
  <si>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</si>
  <si>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</si>
  <si>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</si>
  <si>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</si>
  <si>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Fiduciary Statements</t>
  </si>
  <si>
    <t>OPEB Note</t>
  </si>
  <si>
    <t>Fund Balance Note</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</si>
  <si>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</si>
  <si>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</si>
  <si>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</si>
  <si>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</si>
  <si>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</si>
  <si>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</si>
  <si>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</si>
  <si>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</si>
  <si>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</si>
  <si>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</si>
  <si>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</si>
  <si>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</si>
  <si>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</si>
  <si>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</si>
  <si>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</si>
  <si>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</si>
  <si>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</si>
  <si>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</si>
  <si>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</si>
  <si>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</si>
  <si>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</si>
  <si>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</si>
  <si>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</si>
  <si>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</si>
  <si>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Gen Fund - Transfers In</t>
  </si>
  <si>
    <t>Gen Fund - Transfers Out</t>
  </si>
  <si>
    <t>Gen Fund - Other items</t>
  </si>
  <si>
    <t>Gen Fund - Positive debt refund</t>
  </si>
  <si>
    <t>Gen fund - Negative debt refund</t>
  </si>
  <si>
    <t>Gen Fund - Change in Fund Balance</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</si>
  <si>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</si>
  <si>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</si>
  <si>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</si>
  <si>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</si>
  <si>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</si>
  <si>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</si>
  <si>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</si>
  <si>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</si>
  <si>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</si>
  <si>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</si>
  <si>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</si>
  <si>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</si>
  <si>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</si>
  <si>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</si>
  <si>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</si>
  <si>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</si>
  <si>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</si>
  <si>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</si>
  <si>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</si>
  <si>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</si>
  <si>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</si>
  <si>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</si>
  <si>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</si>
  <si>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</si>
  <si>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</si>
  <si>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</si>
  <si>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</si>
  <si>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</si>
  <si>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</si>
  <si>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</si>
  <si>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</si>
  <si>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</si>
  <si>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</si>
  <si>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</si>
  <si>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</si>
  <si>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</si>
  <si>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</si>
  <si>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</si>
  <si>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</si>
  <si>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</si>
  <si>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</si>
  <si>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</si>
  <si>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</si>
  <si>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</si>
  <si>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</si>
  <si>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</si>
  <si>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</si>
  <si>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</si>
  <si>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</si>
  <si>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</si>
  <si>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</si>
  <si>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</si>
  <si>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</si>
  <si>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</si>
  <si>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</si>
  <si>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</si>
  <si>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</si>
  <si>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</si>
  <si>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</si>
  <si>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</si>
  <si>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</si>
  <si>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</si>
  <si>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</si>
  <si>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</si>
  <si>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</si>
  <si>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</si>
  <si>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</si>
  <si>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</si>
  <si>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</si>
  <si>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</si>
  <si>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</si>
  <si>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</si>
  <si>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</si>
  <si>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</si>
  <si>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</si>
  <si>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</si>
  <si>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</si>
  <si>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</si>
  <si>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</si>
  <si>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</si>
  <si>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</si>
  <si>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</si>
  <si>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</si>
  <si>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GW-positive internal balance</t>
  </si>
  <si>
    <t>GW-negative internal balance</t>
  </si>
  <si>
    <t>Gov Acc Dep - Capital Assets</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</si>
  <si>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</si>
  <si>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</si>
  <si>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</si>
  <si>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</si>
  <si>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</si>
  <si>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Error Amounts</t>
  </si>
  <si>
    <t>Error Count</t>
  </si>
  <si>
    <t>Advance To: Interfund loan receivable-portion of repayment plan longer than 12 months</t>
  </si>
  <si>
    <t>GF-Advance To - Asset</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</si>
  <si>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</si>
  <si>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</si>
  <si>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</si>
  <si>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</si>
  <si>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</si>
  <si>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</si>
  <si>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</si>
  <si>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</si>
  <si>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</si>
  <si>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</si>
  <si>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</si>
  <si>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</si>
  <si>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</si>
  <si>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50 - Became Operational</t>
  </si>
  <si>
    <t>51 - Ceased Operations</t>
  </si>
  <si>
    <t>52 - No Change</t>
  </si>
  <si>
    <t>Status of Water Sewer</t>
  </si>
  <si>
    <t>https://www.nctreasurer.com/slg/lfm/financial-analysis/Pages/Analysis-by-Population.aspx</t>
  </si>
  <si>
    <t>Interest income from statement of activities</t>
  </si>
  <si>
    <t>Total LEO pension liability under GASB 68 or 73</t>
  </si>
  <si>
    <t>Unit paid to Officers under LEO under 68 or 73</t>
  </si>
  <si>
    <t>LEO Plan fiduciary net position</t>
  </si>
  <si>
    <t>OPEB
 Note or RSI</t>
  </si>
  <si>
    <t>Notes or formulas</t>
  </si>
  <si>
    <t>OPEB
RSI</t>
  </si>
  <si>
    <t>Debt Issued within next 12 months</t>
  </si>
  <si>
    <t/>
  </si>
  <si>
    <t>FS., Pension note or RSI</t>
  </si>
  <si>
    <t>Notes to the Financial Statements - Pension Note</t>
  </si>
  <si>
    <t>Does the County collect real estate property taxes on your behalf? Select "1" for "yes and "2" for "No"</t>
  </si>
  <si>
    <t>Net Pension Liability</t>
  </si>
  <si>
    <t>Determination of Fiscal Health</t>
  </si>
  <si>
    <t>Fund Balance, Unassigned</t>
  </si>
  <si>
    <t>Debt Service Fund</t>
  </si>
  <si>
    <t>Please enter the Total Fund Balance for any Debt Service Funds</t>
  </si>
  <si>
    <t>Quick Ratio</t>
  </si>
  <si>
    <t>Current Liabilities - bond anticipation notes</t>
  </si>
  <si>
    <t>Current Liabilities - OPEB</t>
  </si>
  <si>
    <t>Current Liabilities - current liabilities payable from restricted assets</t>
  </si>
  <si>
    <t>Current Liabilities - current pension liabilities</t>
  </si>
  <si>
    <t>Current Liabilities - current compensated absences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</si>
  <si>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</si>
  <si>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</si>
  <si>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</si>
  <si>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</si>
  <si>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 xml:space="preserve"> GF - Fund balance, Assigned </t>
  </si>
  <si>
    <t>GF - Fund Balance, Unassigned</t>
  </si>
  <si>
    <t>Acct #</t>
  </si>
  <si>
    <t>Fund balance, Assigned (total of all assigned components)</t>
  </si>
  <si>
    <t>Unit Data From Audit Worksheet</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</si>
  <si>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</si>
  <si>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</si>
  <si>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</si>
  <si>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</si>
  <si>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</si>
  <si>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</si>
  <si>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</si>
  <si>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</si>
  <si>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</si>
  <si>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</si>
  <si>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</si>
  <si>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</si>
  <si>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</si>
  <si>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</si>
  <si>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</si>
  <si>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Total OPEB benefits - total OPEB liability
If you do not provide benefit, please enter 0</t>
  </si>
  <si>
    <t>Total OPEB benefits- OPEB plan fiduciary net position
If no fiduciary net position, enter 0</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</si>
  <si>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</si>
  <si>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</si>
  <si>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</si>
  <si>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</si>
  <si>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</si>
  <si>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</si>
  <si>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</si>
  <si>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</si>
  <si>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</si>
  <si>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</si>
  <si>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</si>
  <si>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</si>
  <si>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</si>
  <si>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</si>
  <si>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</si>
  <si>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</si>
  <si>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</si>
  <si>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Dashboard; Determination of Fiscal Health</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</si>
  <si>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</si>
  <si>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</si>
  <si>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</si>
  <si>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</si>
  <si>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</si>
  <si>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</si>
  <si>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</si>
  <si>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</si>
  <si>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</si>
  <si>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</si>
  <si>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</si>
  <si>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</si>
  <si>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</si>
  <si>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</si>
  <si>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</si>
  <si>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Is the Independent Auditor's Report Opinion Unmodified?</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</si>
  <si>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</si>
  <si>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</si>
  <si>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</si>
  <si>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</si>
  <si>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</si>
  <si>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</si>
  <si>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</si>
  <si>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</si>
  <si>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</si>
  <si>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Amount of transfer out to the General Fund that is for Payment in Lieu of Taxes (PILOT)</t>
  </si>
  <si>
    <t>Decrease</t>
  </si>
  <si>
    <t>No Change</t>
  </si>
  <si>
    <t>Performance Indicator</t>
  </si>
  <si>
    <t>Unit Number:</t>
  </si>
  <si>
    <t>Explanation of Performance Indicator</t>
  </si>
  <si>
    <t>Equal or greater than 1</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</si>
  <si>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</si>
  <si>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</si>
  <si>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</si>
  <si>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</si>
  <si>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Of the transfers-in above in acct # 352, list amount of transfers-in that were used to support Water Sewer operations  (exclude capital transfers)</t>
  </si>
  <si>
    <t>hidden data</t>
  </si>
  <si>
    <t>TD Auditor</t>
  </si>
  <si>
    <t>Does Unit expect to issue debt next fiscal year</t>
  </si>
  <si>
    <t>Auditor indicated that there was at least one Performance indicator of Concern on the PI tab</t>
  </si>
  <si>
    <t>Tax rate for year audited</t>
  </si>
  <si>
    <t>Unit Name:</t>
  </si>
  <si>
    <t>D</t>
  </si>
  <si>
    <t>E</t>
  </si>
  <si>
    <t>F</t>
  </si>
  <si>
    <t>G</t>
  </si>
  <si>
    <t>H</t>
  </si>
  <si>
    <t># of other matters that auditor asked the unit to respond to.</t>
  </si>
  <si>
    <t>If the unit had PIs of concern, the issues were presented to the board and informed they needed to send Response Letter in 60 days</t>
  </si>
  <si>
    <t>accounts set-up in 2020 that are equivalent to account 336</t>
  </si>
  <si>
    <t>Cell L219 contains formula to sum accounts listed in cell E219</t>
  </si>
  <si>
    <t xml:space="preserve">Gov - Select Current Liabilities </t>
  </si>
  <si>
    <t>Cell L224 contains link that has to be relinked to prior year  "YYYY Data(H)" tab</t>
  </si>
  <si>
    <t>Must be linked to unit number on Unit Datat from Audit Worksheet tab</t>
  </si>
  <si>
    <t xml:space="preserve"> formula in E column - use for handling date from TD Info Completed by Auditor tab uploading to database</t>
  </si>
  <si>
    <t>If unit is an employer participant in one of the State Cost Sharing Plans rows 182 - 184 should be blank.  Unless they have an additional single employer plan.</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</si>
  <si>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</si>
  <si>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</si>
  <si>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</si>
  <si>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</si>
  <si>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</si>
  <si>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Minimum Threshold</t>
  </si>
  <si>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</si>
  <si>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t>Mental Health Net Position - Net Investment in Capital Assets</t>
  </si>
  <si>
    <t>Mental Health Net Position - Restricted Net Position</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</si>
  <si>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</si>
  <si>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</si>
  <si>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</si>
  <si>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</si>
  <si>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</si>
  <si>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</si>
  <si>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</si>
  <si>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</si>
  <si>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</si>
  <si>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</si>
  <si>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</si>
  <si>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</si>
  <si>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</si>
  <si>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</si>
  <si>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</si>
  <si>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</si>
  <si>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</si>
  <si>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</si>
  <si>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</si>
  <si>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</si>
  <si>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</si>
  <si>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</si>
  <si>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</si>
  <si>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</si>
  <si>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</si>
  <si>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</si>
  <si>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</si>
  <si>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</si>
  <si>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</si>
  <si>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</si>
  <si>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</si>
  <si>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</si>
  <si>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</si>
  <si>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</si>
  <si>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</si>
  <si>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</si>
  <si>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</si>
  <si>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</si>
  <si>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t>Mental Health Net Position - Unrestricted Net Position</t>
  </si>
  <si>
    <t>Messages</t>
  </si>
  <si>
    <t>Leave blank if data not available</t>
  </si>
  <si>
    <t>Is there is a going concern finding noted in the audit report</t>
  </si>
  <si>
    <t>Did unit have problems with debt service payments being late, debt restructured or not meeting bond covenants</t>
  </si>
  <si>
    <t>Unit Data from Audit Worksheet tab: (13-534)/14</t>
  </si>
  <si>
    <t>Select Unit Name from Drop Down List</t>
  </si>
  <si>
    <t>Section 1: Data Collection NOTE:  the data submitted below may be used in various published reports</t>
  </si>
  <si>
    <t>GENERAL FUND:</t>
  </si>
  <si>
    <t>Unit Results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</si>
  <si>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</si>
  <si>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</si>
  <si>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</si>
  <si>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</si>
  <si>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lists whether or not the unit has issues with debt service payments or bond covenants.</t>
  </si>
  <si>
    <t>The Auditor will submit the Audit Report to the LGC within five months plus one day after the fiscal year end.  (for units with a June 30th fiscal year-end this would be December 1)   Select Yes or No</t>
  </si>
  <si>
    <t>5 months plus one day after the fiscal year end</t>
  </si>
  <si>
    <t>I</t>
  </si>
  <si>
    <t>Please have the completed audit report available to complete this form.  ALL questions must be answered before submitting to the portal.</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</si>
  <si>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</si>
  <si>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</si>
  <si>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</si>
  <si>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</si>
  <si>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</si>
  <si>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</si>
  <si>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</si>
  <si>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</si>
  <si>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</si>
  <si>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</si>
  <si>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</si>
  <si>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</si>
  <si>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</si>
  <si>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</si>
  <si>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</si>
  <si>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</si>
  <si>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</si>
  <si>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</si>
  <si>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</si>
  <si>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</si>
  <si>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</si>
  <si>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</si>
  <si>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</si>
  <si>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</si>
  <si>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</si>
  <si>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</si>
  <si>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</si>
  <si>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</si>
  <si>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</si>
  <si>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</si>
  <si>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</si>
  <si>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</si>
  <si>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</si>
  <si>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</si>
  <si>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</si>
  <si>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</si>
  <si>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</si>
  <si>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</si>
  <si>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</si>
  <si>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</si>
  <si>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</si>
  <si>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</si>
  <si>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</si>
  <si>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</si>
  <si>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</si>
  <si>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</si>
  <si>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</si>
  <si>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</si>
  <si>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</si>
  <si>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</si>
  <si>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</si>
  <si>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</si>
  <si>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</si>
  <si>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</si>
  <si>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</si>
  <si>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</si>
  <si>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</si>
  <si>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</si>
  <si>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</si>
  <si>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</si>
  <si>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</si>
  <si>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</si>
  <si>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</si>
  <si>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</si>
  <si>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</si>
  <si>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</si>
  <si>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</si>
  <si>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</si>
  <si>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</si>
  <si>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</si>
  <si>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</si>
  <si>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</si>
  <si>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</si>
  <si>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</si>
  <si>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</si>
  <si>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</si>
  <si>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</si>
  <si>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</si>
  <si>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</si>
  <si>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</si>
  <si>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</si>
  <si>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</si>
  <si>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</si>
  <si>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</si>
  <si>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</si>
  <si>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</si>
  <si>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</si>
  <si>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</si>
  <si>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</si>
  <si>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Please enter any pension liabilities that are classified as current liabilities and included in account 633 above (amounts entered should agree to the current amount included in the changes to long-term debt note)</t>
  </si>
  <si>
    <t>Please enter any current liabilities that are payable from restricted assets and included row 12 above (amounts entered should agree to the current amount included in the changes to long-term debt note)</t>
  </si>
  <si>
    <t>Please enter any OPEB liabilities that are classified as current liabilities and included in account 633 above (amounts entered should agree to the current amount included in the changes to long-term debt note)</t>
  </si>
  <si>
    <t xml:space="preserve">Current liabilities (as reported on the Statement of Fund Net Position)
Include:   Current liabilities including current portion of long-term debt.  Deferred inflows should not be included in Current Liabilities  
</t>
  </si>
  <si>
    <t>Please enter any bond anticipation notes that are classified as current liabilities and included in account 639 above (amounts entered should agree to the current amount included in the changes to long-term debt note)</t>
  </si>
  <si>
    <t>Please enter any compensated absences that are classified as current liabilities and included in account 639 above (amounts entered should agree to the current amount included in the changes to long-term debt note)</t>
  </si>
  <si>
    <t>Please enter any pension liabilities that are classified as current liabilities and included account in 639 above (amounts entered should agree to the current amount included in the changes to long-term debt note)</t>
  </si>
  <si>
    <t>Please enter any current liabilities that are payable from restricted assets and included in account 639 above.</t>
  </si>
  <si>
    <t>Please enter any OPEB liabilities that are classified as current liabilities and included in account 639 above (amounts entered should agree to the current amount included in the changes to long-term debt note)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</si>
  <si>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</si>
  <si>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</si>
  <si>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</si>
  <si>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</si>
  <si>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</si>
  <si>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</si>
  <si>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</si>
  <si>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</si>
  <si>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</si>
  <si>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</si>
  <si>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Peggy</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</si>
  <si>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</si>
  <si>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</si>
  <si>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</si>
  <si>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</si>
  <si>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</si>
  <si>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1/1/2021</t>
  </si>
  <si>
    <t>10/11/2021</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</si>
  <si>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</si>
  <si>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</si>
  <si>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</si>
  <si>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</si>
  <si>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</si>
  <si>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</si>
  <si>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</si>
  <si>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</si>
  <si>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</si>
  <si>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</si>
  <si>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FINANCE OFFICER</t>
  </si>
  <si>
    <t>Manager/Finance Officer</t>
  </si>
  <si>
    <t>Date the FO signed the Data Input worksheet</t>
  </si>
  <si>
    <t>11/15/2021</t>
  </si>
  <si>
    <t>12/1/2021</t>
  </si>
  <si>
    <t>10/26/2021</t>
  </si>
  <si>
    <t>11/16/2021</t>
  </si>
  <si>
    <t>11/19/2021</t>
  </si>
  <si>
    <t>11/29/2021</t>
  </si>
  <si>
    <t>11/30/2021</t>
  </si>
  <si>
    <t>12/15/2021</t>
  </si>
  <si>
    <t>TD-Is the Finance Officer bonded for at least $50,000? (GS 159-42(h)</t>
  </si>
  <si>
    <t>Telephone number of the FO who signed the data input worksheet</t>
  </si>
  <si>
    <t>E-mail address of FO who signed the data input worksheet</t>
  </si>
  <si>
    <t>Did the Unit have any of the following occur:
1.  Were any debt service payments deferred or restructured in this fiscal year? (does not include refinancings designed to take advantage of lower interest rates)
2.  Bond covenants were not met
3.  Debt serv</t>
  </si>
  <si>
    <t>Does the entity have an  effective pre-audit process to ensure that pervasive budgetary over- expenditures do not occur at the budget ordinance level?</t>
  </si>
  <si>
    <t>The Auditor will submit the Audit Report to the LGC within five months plus one day after the fiscal year end.-á (for units with a June 30th fiscal year-end this would be December 1)-á-á Select Yes or No</t>
  </si>
  <si>
    <t>12/20/2021</t>
  </si>
  <si>
    <t>1/3/2022</t>
  </si>
  <si>
    <t>12/6/2021</t>
  </si>
  <si>
    <t>12/14/2021</t>
  </si>
  <si>
    <t>12/7/2021</t>
  </si>
  <si>
    <t>Amount of Ad valorem tax collected (including motor vehicle and prior years) reported on budget actual statement</t>
  </si>
  <si>
    <t>Amount of Ad valorem tax budgeted (including motor vehicle and prior years) reported on budget actual statement</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</si>
  <si>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</si>
  <si>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</si>
  <si>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</si>
  <si>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The Counties listed in cell H260 are scheduled to revalue property listing by 1/1/2022 according to the Dept. of Revenue records.  Please indicate if you expect your revaluation to increase, decrease, or no change.  If you are not listed please select N/A</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</si>
  <si>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</si>
  <si>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</si>
  <si>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</si>
  <si>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</si>
  <si>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</si>
  <si>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</si>
  <si>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</si>
  <si>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</si>
  <si>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</si>
  <si>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</si>
  <si>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</si>
  <si>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</si>
  <si>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</si>
  <si>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</si>
  <si>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</si>
  <si>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</si>
  <si>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</si>
  <si>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WS - total operating revenues less total operating expenditures plus depreciation less debt service principal payments and less debt service interest expense payments Formula: 84-85+49-331-89</t>
  </si>
  <si>
    <t>Statistic reported on DIW FPIC tab</t>
  </si>
  <si>
    <t>WS - unrestricted cash and investments divided by (total operating expenses plus total all non-operating expenses less depreciation plus debt service principal payments and plus debt service interest expense payments) Formula: 80/(85+351-49+331+89)</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</si>
  <si>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</si>
  <si>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</si>
  <si>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</si>
  <si>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</si>
  <si>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 total operating revenues less total operating revenues plus depreciation less debt service principal payments and debt service interest expense payments Formula: 93-94+52-100-98</t>
  </si>
  <si>
    <t>Elec - unrestricted cash and investments divided by (total operating expenses plus total all non-operating expenses less depreciation plus debt service principal payments and plus debt service interest expense payments) Formula: 90/(94+364-52+100+98)</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</si>
  <si>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</si>
  <si>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</si>
  <si>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</si>
  <si>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</si>
  <si>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</si>
  <si>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</si>
  <si>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</si>
  <si>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</si>
  <si>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</si>
  <si>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</si>
  <si>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Mary</t>
  </si>
  <si>
    <t>Janet</t>
  </si>
  <si>
    <t>Anne</t>
  </si>
  <si>
    <t>Robert</t>
  </si>
  <si>
    <t>Hall</t>
  </si>
  <si>
    <t>Mann</t>
  </si>
  <si>
    <t>Russell</t>
  </si>
  <si>
    <t>yes</t>
  </si>
  <si>
    <t>6/1/2020</t>
  </si>
  <si>
    <t>10/4/2021</t>
  </si>
  <si>
    <t>1/1/2018</t>
  </si>
  <si>
    <t>7/7/2014</t>
  </si>
  <si>
    <t>1/1/2019</t>
  </si>
  <si>
    <t>7/1/2021</t>
  </si>
  <si>
    <t>2/1/2021</t>
  </si>
  <si>
    <t>Anne Mann</t>
  </si>
  <si>
    <t>Chief Financial Officer</t>
  </si>
  <si>
    <t>11/4/2021</t>
  </si>
  <si>
    <t>10/28/2021</t>
  </si>
  <si>
    <t>10/20/2021</t>
  </si>
  <si>
    <t>11/23/2021</t>
  </si>
  <si>
    <t>10/27/2021</t>
  </si>
  <si>
    <t>11/1/2021</t>
  </si>
  <si>
    <t>1/26/2022</t>
  </si>
  <si>
    <t>9/30/2021</t>
  </si>
  <si>
    <t>252-641-4212</t>
  </si>
  <si>
    <t>annemann@tarboro-nc.com</t>
  </si>
  <si>
    <t>2/2/2022</t>
  </si>
  <si>
    <t>10/21/2021</t>
  </si>
  <si>
    <t>2/7/2022</t>
  </si>
  <si>
    <t>10/19/2021</t>
  </si>
  <si>
    <t>Governmental Activities - Benchmarking Tool uses account 336 in the code to calculate liquidity quick ratio.  Must be included on imported to CCH and SQL database.  Memos used these accounts as well.</t>
  </si>
  <si>
    <t>Telephone Number and Ext., etc.</t>
  </si>
  <si>
    <t>TD- Choose one of the following related to Internal Control:
1) NO IC Issues
2) Immaterial IC Issues
3) Unit Visit needed, no UL
4) Unit Letter for IC
5) Consider placing/remaining on Unit Assistance List
6) Consider taking off Unit Assistance List
7) Co</t>
  </si>
  <si>
    <t>TD-Does this unit have a Tourism Development Authority as a discretely presented component unit?</t>
  </si>
  <si>
    <t>TD-E-mail address to notify the Primary Government Unit that report has been reviewed</t>
  </si>
  <si>
    <t>TD-Name of Audit Firm</t>
  </si>
  <si>
    <t>Potter &amp; Company</t>
  </si>
  <si>
    <t>Carr, Riggs &amp; Ingram, LLC</t>
  </si>
  <si>
    <t>Martin Starnes &amp; Associates, CPAs, P.A.</t>
  </si>
  <si>
    <t>May &amp; Place, PA</t>
  </si>
  <si>
    <t>Thompson, Price, Scott, Adams &amp; Co., PA</t>
  </si>
  <si>
    <t>Flowers &amp; Stanley, L.L.P.</t>
  </si>
  <si>
    <t>ANDERSON SMITH &amp; WIKE PLLC</t>
  </si>
  <si>
    <t>Lowdermilk Church &amp; Co., LLP</t>
  </si>
  <si>
    <t>Gould Killian CPA Group</t>
  </si>
  <si>
    <t>Gregory T Redman, CPA</t>
  </si>
  <si>
    <t>J. Singh, CPA, P.A.</t>
  </si>
  <si>
    <t>Cobb, Ezekiel, Loy &amp; Company</t>
  </si>
  <si>
    <t>TD-Name of Auditor</t>
  </si>
  <si>
    <t>Amber McGhinnis (audit firm contact)</t>
  </si>
  <si>
    <t>Dale Place</t>
  </si>
  <si>
    <t>R. Rex Rouse, Jr.</t>
  </si>
  <si>
    <t>Greg Redman</t>
  </si>
  <si>
    <t>Becky Loy, CPA</t>
  </si>
  <si>
    <t>Bryon Scott</t>
  </si>
  <si>
    <t>KENNETH R ANDERSON</t>
  </si>
  <si>
    <t>Rick Hammer</t>
  </si>
  <si>
    <t>Jyoti Singh</t>
  </si>
  <si>
    <t>April Adams</t>
  </si>
  <si>
    <t>Travis Keever</t>
  </si>
  <si>
    <t>TD-E-mail address to notify the Auditor that the report has been reviewed-TD</t>
  </si>
  <si>
    <t>amcghinnis@martinstarnes.com</t>
  </si>
  <si>
    <t>dale@mayandplace.com</t>
  </si>
  <si>
    <t>joshammons@rrrg.info</t>
  </si>
  <si>
    <t>greg@redman-cpa.com</t>
  </si>
  <si>
    <t>becky@cel-cpa.com</t>
  </si>
  <si>
    <t>bscott@tpsacpas.com</t>
  </si>
  <si>
    <t>mike@tarborocpa.com</t>
  </si>
  <si>
    <t>krandersoncpa@bellsouth.net</t>
  </si>
  <si>
    <t>steve@wrhuneycuttcpa.com</t>
  </si>
  <si>
    <t>rick.hammer@lowdermilkchurchcpa.com</t>
  </si>
  <si>
    <t>jyotis@windstream.net</t>
  </si>
  <si>
    <t>tkeever@gk-cpa.com</t>
  </si>
  <si>
    <t>TD-E-mail address to send approved invoices (should be at the audit firm)</t>
  </si>
  <si>
    <t>tdagenhart@martinstarnes.com; dwike@martinstarnes.com</t>
  </si>
  <si>
    <t>lboyette@asw-cpa.com</t>
  </si>
  <si>
    <t>ruthann.campbell@lowdermilkchurchcpa.com</t>
  </si>
  <si>
    <t>TD-Date Auditor signed the TD</t>
  </si>
  <si>
    <t>1/28/2021</t>
  </si>
  <si>
    <t>11/19/2020</t>
  </si>
  <si>
    <t>11/18/2020</t>
  </si>
  <si>
    <t>10/30/2020</t>
  </si>
  <si>
    <t>1/19/2021</t>
  </si>
  <si>
    <t>12/7/2020</t>
  </si>
  <si>
    <t>3/1/2021</t>
  </si>
  <si>
    <t>1/22/2021</t>
  </si>
  <si>
    <t>10/27/2020</t>
  </si>
  <si>
    <t>1/21/2021</t>
  </si>
  <si>
    <t>2/2/2021</t>
  </si>
  <si>
    <t>1/4/2021</t>
  </si>
  <si>
    <t>2/23/2021</t>
  </si>
  <si>
    <t>9/28/2020</t>
  </si>
  <si>
    <t>12/18/2020</t>
  </si>
  <si>
    <t>11/16/2020</t>
  </si>
  <si>
    <t>10/28/2020</t>
  </si>
  <si>
    <t>1/20/2021</t>
  </si>
  <si>
    <t>10/7/2020</t>
  </si>
  <si>
    <t>1/27/2021</t>
  </si>
  <si>
    <t>11/20/2020</t>
  </si>
  <si>
    <t>12/11/2020</t>
  </si>
  <si>
    <t>10/22/2020</t>
  </si>
  <si>
    <t>11/5/2021</t>
  </si>
  <si>
    <t>1/11/2021</t>
  </si>
  <si>
    <t>10/23/2020</t>
  </si>
  <si>
    <t>9/30/2020</t>
  </si>
  <si>
    <t>4/30/2021</t>
  </si>
  <si>
    <t>TD-Audit  Review Process Route?</t>
  </si>
  <si>
    <t>System</t>
  </si>
  <si>
    <t>Staff</t>
  </si>
  <si>
    <t>TD-Date Data Received in Portal: (MM/DD/YYY)</t>
  </si>
  <si>
    <t>11/2/2020</t>
  </si>
  <si>
    <t>11/6/2020</t>
  </si>
  <si>
    <t>12/4/2020</t>
  </si>
  <si>
    <t>12/8/2020</t>
  </si>
  <si>
    <t>12/16/2020</t>
  </si>
  <si>
    <t>10/29/2020</t>
  </si>
  <si>
    <t>TD-Date TD Placed Review Process</t>
  </si>
  <si>
    <t>11/3/2020</t>
  </si>
  <si>
    <t>11/23/2020</t>
  </si>
  <si>
    <t>11/9/2020</t>
  </si>
  <si>
    <t>3/25/2021</t>
  </si>
  <si>
    <t>2/24/2021</t>
  </si>
  <si>
    <t>9/22/2020</t>
  </si>
  <si>
    <t>1/12/2021</t>
  </si>
  <si>
    <t>9/9/2020</t>
  </si>
  <si>
    <t>TD-Financial Reviewer Name or Initials</t>
  </si>
  <si>
    <t>Joe Hyde</t>
  </si>
  <si>
    <t>MJ Vieweg</t>
  </si>
  <si>
    <t>JLB</t>
  </si>
  <si>
    <t>KLH</t>
  </si>
  <si>
    <t>Kendra Boyle</t>
  </si>
  <si>
    <t>TD-Date Financial Review started: (MM/DD/YYYY)</t>
  </si>
  <si>
    <t>2/22/2021</t>
  </si>
  <si>
    <t>2/10/2021</t>
  </si>
  <si>
    <t>10/13/2020</t>
  </si>
  <si>
    <t>2/26/2021</t>
  </si>
  <si>
    <t>10/8/2020</t>
  </si>
  <si>
    <t>1/15/2021</t>
  </si>
  <si>
    <t>10/12/2020</t>
  </si>
  <si>
    <t>11/4/2020</t>
  </si>
  <si>
    <t>12/29/2020</t>
  </si>
  <si>
    <t>1/7/2021</t>
  </si>
  <si>
    <t>1/13/2021</t>
  </si>
  <si>
    <t>5/4/2021</t>
  </si>
  <si>
    <t>9/24/2020</t>
  </si>
  <si>
    <t>TD-Type of Review:</t>
  </si>
  <si>
    <t>TD-Compliance Review was needed (Y/N)</t>
  </si>
  <si>
    <t>N</t>
  </si>
  <si>
    <t>Y</t>
  </si>
  <si>
    <t>y</t>
  </si>
  <si>
    <t>TD-Final Date Review was completed: (MM/DD/YYYY)</t>
  </si>
  <si>
    <t>10/14/2020</t>
  </si>
  <si>
    <t>11/7/2020</t>
  </si>
  <si>
    <t>1/14/2021</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</si>
  <si>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</si>
  <si>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</si>
  <si>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</si>
  <si>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</si>
  <si>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</si>
  <si>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</si>
  <si>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</si>
  <si>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TD-Date WL sent: (MM/DD/YYYY or N/A)</t>
  </si>
  <si>
    <t>10/20/2020</t>
  </si>
  <si>
    <t>TD-Date WL corrections received: (MM/DD/YYYY or N/A)</t>
  </si>
  <si>
    <t>TD- Date UL or SUL sent: (MM/DD/YYYY or N/A)</t>
  </si>
  <si>
    <t>TD-Compliance Reviewer Name or Initials</t>
  </si>
  <si>
    <t>Not Completed</t>
  </si>
  <si>
    <t>DCC</t>
  </si>
  <si>
    <t>TD-Date Compliance Review Started: (MM/DD/YYYY)</t>
  </si>
  <si>
    <t>2/8/2021</t>
  </si>
  <si>
    <t>TD-Date Compliance review completed (MM/DD/YYYY)</t>
  </si>
  <si>
    <t>TD-Number of major programs</t>
  </si>
  <si>
    <t>TD-Compliance reviewer concludes this audit is :</t>
  </si>
  <si>
    <t>Yellow Book</t>
  </si>
  <si>
    <t>Single Audit</t>
  </si>
  <si>
    <t>TD-Manager Reviewer Name or Initials</t>
  </si>
  <si>
    <t>hjn</t>
  </si>
  <si>
    <t>TD-Date of Manager Review (MM/DD/YYYY)</t>
  </si>
  <si>
    <t>6/24/2021</t>
  </si>
  <si>
    <t>TD-Manager signed off in CCH  (Y/N)</t>
  </si>
  <si>
    <t>First name of finance officer or interim finance officer (please enter ôvacantö for first or last name if the position is currently vacant)</t>
  </si>
  <si>
    <t>Last name of finance officer or interim finance officer (please enter ôvacantö for first or last name if the position is currently vacant)</t>
  </si>
  <si>
    <t>PERMANENT</t>
  </si>
  <si>
    <t>permanent</t>
  </si>
  <si>
    <t>YES</t>
  </si>
  <si>
    <t>1/1/2015</t>
  </si>
  <si>
    <t>1/1/2013</t>
  </si>
  <si>
    <t>7/1/2019</t>
  </si>
  <si>
    <t>Has the finance officer or interim finance officer submitted (or has ensured the submission of) all required and applicable reports, including but not limited to, the annual audit report (N.C.G.S. 159-34), the semi-annual report on cash and investments (ô</t>
  </si>
  <si>
    <t>TD-Were debt service payments made late?á Deferred payments authorized by LGC or other state agencies should not be counted as late for purposes of this question.</t>
  </si>
  <si>
    <t>TD-Bond Covenants Met?</t>
  </si>
  <si>
    <t>10/26/2020</t>
  </si>
  <si>
    <t>10/19/2020</t>
  </si>
  <si>
    <t>TD-Type of Audit (Financial Only, Yellow Book, Single Audit)</t>
  </si>
  <si>
    <t>Financial Only</t>
  </si>
  <si>
    <t>TD-Did your CPA firm prepare the Unit's financial statements?</t>
  </si>
  <si>
    <t>TD-Who is the designated person with skills, knowledge and experience (SKE) for the unit?</t>
  </si>
  <si>
    <t>TD-What is the designated SKE's title?</t>
  </si>
  <si>
    <t>CPA</t>
  </si>
  <si>
    <t>TD-Who is the designated SKE's employer?</t>
  </si>
  <si>
    <t>Town of Tarboro</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</si>
  <si>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</si>
  <si>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</si>
  <si>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</si>
  <si>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Fiscal Year 2022</t>
  </si>
  <si>
    <t>1.</t>
  </si>
  <si>
    <t>2.</t>
  </si>
  <si>
    <t>3.</t>
  </si>
  <si>
    <t>4.</t>
  </si>
  <si>
    <t>5.</t>
  </si>
  <si>
    <t>The 2022 Audit Report is expected to be submitted within five months plus one day from the fiscal year end per the auditor.  (December 1st for most units)</t>
  </si>
  <si>
    <t>TD Info Completed by Auditor tab: CCH acct # 979</t>
  </si>
  <si>
    <t xml:space="preserve">The Unit had material weaknesses, significant deficiencies, and/or statutory violations that should be addressed in the FPIC Response Letter.  </t>
  </si>
  <si>
    <t>This indicator lists whether the unit has any material weaknesses, significant deficiencies, or management letter comments that require a response.</t>
  </si>
  <si>
    <t>The unit had problems with debt service payments being late and/or did not comply with the bond covenants.</t>
  </si>
  <si>
    <t>Franklin</t>
  </si>
  <si>
    <t>Not collected in prior year</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</si>
  <si>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</si>
  <si>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</si>
  <si>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</si>
  <si>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 xml:space="preserve">Is there is a going concern finding noted in the audit report? </t>
  </si>
  <si>
    <t>Date (MM/DD/YYYY)</t>
  </si>
  <si>
    <t>Trial Balance</t>
  </si>
  <si>
    <t xml:space="preserve">NC DEPARTMENT OF STATE TREASURER- STATE AND LOCAL GOVERNMENT FINANCE DIVISION
TD Info Completed by Auditor
</t>
  </si>
  <si>
    <t>Please see the INSTRUCTIONS worksheet before completing this form</t>
  </si>
  <si>
    <t>Audit Year: 2021</t>
  </si>
  <si>
    <t>Aeronautics Authority of The City of Henderson</t>
  </si>
  <si>
    <t>Asheville Regional Airport</t>
  </si>
  <si>
    <t>Avery County Airport Authority</t>
  </si>
  <si>
    <t>Brunswick County Airport</t>
  </si>
  <si>
    <t>Burlington-Alamance Airport</t>
  </si>
  <si>
    <t>Carteret County - Beaufort Airport Authority</t>
  </si>
  <si>
    <t>Dare County Airport</t>
  </si>
  <si>
    <t>Davidson County Airport Authority</t>
  </si>
  <si>
    <t>Elizabeth City-Pasquotank County Airport</t>
  </si>
  <si>
    <t>Elizabethtown Airport Economic Development Commission</t>
  </si>
  <si>
    <t>Foothills Regional Airport Authority</t>
  </si>
  <si>
    <t>Halifax Northampton Regional Airport Authority</t>
  </si>
  <si>
    <t>Jackson County Airport Authority</t>
  </si>
  <si>
    <t>Johnston County Airport</t>
  </si>
  <si>
    <t>Lincoln County Airport Authority</t>
  </si>
  <si>
    <t>Lumberton Airport Commission</t>
  </si>
  <si>
    <t>Macon County Airport Authority</t>
  </si>
  <si>
    <t>Moore County Airport Authority</t>
  </si>
  <si>
    <t>Mount Airy-Surry County Airport Authority</t>
  </si>
  <si>
    <t>New Hanover County Airport Authority</t>
  </si>
  <si>
    <t>Piedmont Triad Airport Authority</t>
  </si>
  <si>
    <t>Pitt County Greenville Airport Authority</t>
  </si>
  <si>
    <t>Raleigh-Durham Airport Authority</t>
  </si>
  <si>
    <t>Rockingham County Airport Authority</t>
  </si>
  <si>
    <t>Rocky Mount-Wilson Airport Authority</t>
  </si>
  <si>
    <t>Sanford-Lee County Regional Airport Authority</t>
  </si>
  <si>
    <t>Southeast Regional Airport Authority</t>
  </si>
  <si>
    <t>Tarboro-Edgecombe Airport</t>
  </si>
  <si>
    <t>Tri-County Airport Authority</t>
  </si>
  <si>
    <t>JONATHAN</t>
  </si>
  <si>
    <t>Danny</t>
  </si>
  <si>
    <t>Howie</t>
  </si>
  <si>
    <t>Keith</t>
  </si>
  <si>
    <t>MARGE</t>
  </si>
  <si>
    <t>Jane</t>
  </si>
  <si>
    <t>Scott</t>
  </si>
  <si>
    <t>SHARON</t>
  </si>
  <si>
    <t>Brent</t>
  </si>
  <si>
    <t>Darlene</t>
  </si>
  <si>
    <t>Chad</t>
  </si>
  <si>
    <t>Deanna</t>
  </si>
  <si>
    <t>Alisha</t>
  </si>
  <si>
    <t>Lori</t>
  </si>
  <si>
    <t>Carol</t>
  </si>
  <si>
    <t>Rhonda</t>
  </si>
  <si>
    <t>Joe</t>
  </si>
  <si>
    <t>Bill</t>
  </si>
  <si>
    <t>Timothy</t>
  </si>
  <si>
    <t>DION</t>
  </si>
  <si>
    <t>DOUG</t>
  </si>
  <si>
    <t>JOANN</t>
  </si>
  <si>
    <t>CARVER</t>
  </si>
  <si>
    <t>Burnette</t>
  </si>
  <si>
    <t>Young</t>
  </si>
  <si>
    <t>Piner</t>
  </si>
  <si>
    <t>STAUFFER</t>
  </si>
  <si>
    <t>Kiker</t>
  </si>
  <si>
    <t>Hinton</t>
  </si>
  <si>
    <t>PENNY</t>
  </si>
  <si>
    <t>Brinkley</t>
  </si>
  <si>
    <t>Duncan</t>
  </si>
  <si>
    <t>Fox</t>
  </si>
  <si>
    <t>McLamb</t>
  </si>
  <si>
    <t>Rios</t>
  </si>
  <si>
    <t>Armstrong</t>
  </si>
  <si>
    <t>Carpenter</t>
  </si>
  <si>
    <t>Oakley</t>
  </si>
  <si>
    <t>Nixon</t>
  </si>
  <si>
    <t>Campbell</t>
  </si>
  <si>
    <t>Styres</t>
  </si>
  <si>
    <t>Hopper</t>
  </si>
  <si>
    <t>Wyatt</t>
  </si>
  <si>
    <t>VIVENTI</t>
  </si>
  <si>
    <t>WILKINSON</t>
  </si>
  <si>
    <t>GENTRY</t>
  </si>
  <si>
    <t>Joyner</t>
  </si>
  <si>
    <t>12/12/2014</t>
  </si>
  <si>
    <t>1/1/2001</t>
  </si>
  <si>
    <t>4/1/1994</t>
  </si>
  <si>
    <t>7/31/2015</t>
  </si>
  <si>
    <t>8/31/2016</t>
  </si>
  <si>
    <t>2/14/1995</t>
  </si>
  <si>
    <t>6/24/2020</t>
  </si>
  <si>
    <t>4/27/2016</t>
  </si>
  <si>
    <t>1/1/2009</t>
  </si>
  <si>
    <t>3/1/2012</t>
  </si>
  <si>
    <t>10/29/2007</t>
  </si>
  <si>
    <t>10/31/2011</t>
  </si>
  <si>
    <t>1/3/2020</t>
  </si>
  <si>
    <t>10/1/2015</t>
  </si>
  <si>
    <t>5/1/2017</t>
  </si>
  <si>
    <t>2/28/2019</t>
  </si>
  <si>
    <t>6/1/2019</t>
  </si>
  <si>
    <t>3/1/2019</t>
  </si>
  <si>
    <t>JONATHAN CARVER</t>
  </si>
  <si>
    <t>Janet Burnette</t>
  </si>
  <si>
    <t>Danny Young</t>
  </si>
  <si>
    <t>Howie Franklin</t>
  </si>
  <si>
    <t>Keith Hall</t>
  </si>
  <si>
    <t>Peggy Piner</t>
  </si>
  <si>
    <t>Marge Stauffer</t>
  </si>
  <si>
    <t>Jane S. Kiker</t>
  </si>
  <si>
    <t>Scott Hinton</t>
  </si>
  <si>
    <t>SHARON PENNY</t>
  </si>
  <si>
    <t>Brent Brinkley</t>
  </si>
  <si>
    <t>Mary Duncan</t>
  </si>
  <si>
    <t>Darlene Fox</t>
  </si>
  <si>
    <t>J. Chad McLamb</t>
  </si>
  <si>
    <t>Deanna Rios</t>
  </si>
  <si>
    <t>Alisha B. Armstrong</t>
  </si>
  <si>
    <t>Lori Carpenter</t>
  </si>
  <si>
    <t>Carol Oakley</t>
  </si>
  <si>
    <t>Rhonda Nixon</t>
  </si>
  <si>
    <t>Robert Campbell</t>
  </si>
  <si>
    <t>Joe Styres</t>
  </si>
  <si>
    <t>Bill Hopper</t>
  </si>
  <si>
    <t>Timothy Wyatt</t>
  </si>
  <si>
    <t>DION VIVENTI</t>
  </si>
  <si>
    <t>DOUG WILKINSON</t>
  </si>
  <si>
    <t>JOANN GENTRY</t>
  </si>
  <si>
    <t>Anne Y Mann</t>
  </si>
  <si>
    <t>Russell Joyner</t>
  </si>
  <si>
    <t>Director of Finance</t>
  </si>
  <si>
    <t>Director</t>
  </si>
  <si>
    <t>Deputy County Manager/Finance Director</t>
  </si>
  <si>
    <t>Finance Administrator</t>
  </si>
  <si>
    <t>DIRECTOR</t>
  </si>
  <si>
    <t>Executive Dirctor</t>
  </si>
  <si>
    <t>11/9/2021</t>
  </si>
  <si>
    <t>9/3/2021</t>
  </si>
  <si>
    <t>9/28/2021</t>
  </si>
  <si>
    <t>10/22/2021</t>
  </si>
  <si>
    <t>9/21/2021</t>
  </si>
  <si>
    <t>10/3/2021</t>
  </si>
  <si>
    <t>10/13/2021</t>
  </si>
  <si>
    <t>4/18/2022</t>
  </si>
  <si>
    <t>2/28/2022</t>
  </si>
  <si>
    <t>2/17/2022</t>
  </si>
  <si>
    <t>919-691-7745</t>
  </si>
  <si>
    <t>828-654-3234</t>
  </si>
  <si>
    <t>828-387-7373</t>
  </si>
  <si>
    <t>910-540-0957</t>
  </si>
  <si>
    <t>336-227-3319</t>
  </si>
  <si>
    <t>252-728-1928</t>
  </si>
  <si>
    <t>252-475-5573</t>
  </si>
  <si>
    <t>336-242-2029</t>
  </si>
  <si>
    <t>252-335-5634</t>
  </si>
  <si>
    <t>910-549-8487</t>
  </si>
  <si>
    <t>828-448-5708</t>
  </si>
  <si>
    <t>252-593-2111</t>
  </si>
  <si>
    <t>828-631-2249</t>
  </si>
  <si>
    <t>919-989-5112</t>
  </si>
  <si>
    <t>704-736-8488</t>
  </si>
  <si>
    <t>910-671-3817</t>
  </si>
  <si>
    <t>828-349-2027</t>
  </si>
  <si>
    <t>910-692-3212</t>
  </si>
  <si>
    <t>336-401-8251</t>
  </si>
  <si>
    <t>910-341-4333</t>
  </si>
  <si>
    <t>336-665-5626</t>
  </si>
  <si>
    <t>252-902-2030</t>
  </si>
  <si>
    <t>336-369-8290</t>
  </si>
  <si>
    <t>252-446-7057</t>
  </si>
  <si>
    <t>919-776-2939</t>
  </si>
  <si>
    <t>910-844-5081</t>
  </si>
  <si>
    <t>252-395-0824</t>
  </si>
  <si>
    <t>JCARVER3623@GMAIL.COM</t>
  </si>
  <si>
    <t>jburnette@flyavl.com</t>
  </si>
  <si>
    <t>danny.young@averycountync.gov</t>
  </si>
  <si>
    <t>howie@capefearjetport.com</t>
  </si>
  <si>
    <t>khall@naaleads.com</t>
  </si>
  <si>
    <t>finance@kmrhairport.org</t>
  </si>
  <si>
    <t>marge.stauffer@darenc.com</t>
  </si>
  <si>
    <t>jane.kiker@davidsoncountync.gov</t>
  </si>
  <si>
    <t>manager@ecgairport.com</t>
  </si>
  <si>
    <t>spenny@elizabethtownnc.org</t>
  </si>
  <si>
    <t>fbo@foothillsairport.com</t>
  </si>
  <si>
    <t>duncanm@halifaxnc.com</t>
  </si>
  <si>
    <t>darlenefox@jacksonnc.org</t>
  </si>
  <si>
    <t>chad.mclamb@johnstonnc.com</t>
  </si>
  <si>
    <t>drios@lincolncounty.org</t>
  </si>
  <si>
    <t>athompson@ci.lumberton.nc.us</t>
  </si>
  <si>
    <t>lhall@maconnc.org</t>
  </si>
  <si>
    <t>coakley@moorecountyairport.com</t>
  </si>
  <si>
    <t>nixonr@co.surry.nc.us</t>
  </si>
  <si>
    <t>rcampbell@flyilm.com</t>
  </si>
  <si>
    <t>styresj@gsoair.org</t>
  </si>
  <si>
    <t>bill.hopper@pittcountync.gov</t>
  </si>
  <si>
    <t>twyatt@cgspllc.com</t>
  </si>
  <si>
    <t>director@krwiairport.com</t>
  </si>
  <si>
    <t>jwilkinson@wilkinsoncars.com</t>
  </si>
  <si>
    <t>jgentry@lmairport.com</t>
  </si>
  <si>
    <t>Russ27805@yahoo.com</t>
  </si>
  <si>
    <t>3/1/2022</t>
  </si>
  <si>
    <t>12/10/2021</t>
  </si>
  <si>
    <t>10/12/2021</t>
  </si>
  <si>
    <t>12/18/2021</t>
  </si>
  <si>
    <t>10/6/2021</t>
  </si>
  <si>
    <t>5/18/2022</t>
  </si>
  <si>
    <t>10/25/2021</t>
  </si>
  <si>
    <t>3/15/2022</t>
  </si>
  <si>
    <t>GF FBA% of Exp w/o Powell Bill Formula: (506+536-4-5-6-11+647)/(532+20+509-533-508)</t>
  </si>
  <si>
    <t>Audit Year: 2020</t>
  </si>
  <si>
    <t>jcarver3623@nc.rr.com</t>
  </si>
  <si>
    <t>dan@flyburlingtonnc.com</t>
  </si>
  <si>
    <t>airportmanager@kmrhairport.org</t>
  </si>
  <si>
    <t>sallyd@darenc.com</t>
  </si>
  <si>
    <t>CHAD.MCLAMB@JOHNSTONNC.COM</t>
  </si>
  <si>
    <t>Rcampbell@flyilm.com</t>
  </si>
  <si>
    <t>StyresJ@gsoair.org</t>
  </si>
  <si>
    <t>tom.mcneish@elliottdavis.com</t>
  </si>
  <si>
    <t>greg.bray@duke-energy.com</t>
  </si>
  <si>
    <t>hjoyner@embarqmail.com</t>
  </si>
  <si>
    <t>Gould Killian CPA Group P.A.</t>
  </si>
  <si>
    <t>MASON L. SPRUILL, CPA</t>
  </si>
  <si>
    <t>Mauldin &amp; Jenkins, PLLC</t>
  </si>
  <si>
    <t>THOMPSON, PRICE, SCOTT, ADAMS &amp; CO.</t>
  </si>
  <si>
    <t>Elliott Davis, PLLC</t>
  </si>
  <si>
    <t>Cherry Bekaert, LLP</t>
  </si>
  <si>
    <t>Rouse, Rouse, Rouse, &amp; Gardner, LLP</t>
  </si>
  <si>
    <t>WILLIAM R. HUNEYCUTT, CPA, PLLC</t>
  </si>
  <si>
    <t>Dan Mullinix</t>
  </si>
  <si>
    <t>Chris Burton, CPA</t>
  </si>
  <si>
    <t>Bob Taylor</t>
  </si>
  <si>
    <t>Timothy M. Lyons</t>
  </si>
  <si>
    <t>ALAN THOMPSON</t>
  </si>
  <si>
    <t>Tom McNeish</t>
  </si>
  <si>
    <t>Daniel Gougherty</t>
  </si>
  <si>
    <t>STEVEN B. HACKETT, CPA</t>
  </si>
  <si>
    <t>Michael Stanley</t>
  </si>
  <si>
    <t>dmullinix@gk-cpa.com</t>
  </si>
  <si>
    <t>cburton@cricpa.com</t>
  </si>
  <si>
    <t>btaylor@gotopotter.com</t>
  </si>
  <si>
    <t>mls@mlspruillcpa.com</t>
  </si>
  <si>
    <t>tlyons@mjcpa.com</t>
  </si>
  <si>
    <t>ALANTHOMPSON@TPSACPAS.COM, BTURBEVILLE@TPSACPAS.COM</t>
  </si>
  <si>
    <t>tmcneish@elliottdavis.com</t>
  </si>
  <si>
    <t>Aadams@cbh.com</t>
  </si>
  <si>
    <t>Dgougherty@cbh.com</t>
  </si>
  <si>
    <t>Btaylor@gotopotter.com</t>
  </si>
  <si>
    <t>ALANTHOMPSON@TPSACPAS.COM</t>
  </si>
  <si>
    <t>katrel.clack@elliottdavis.com</t>
  </si>
  <si>
    <t>mkanemotocruz@cbh.com</t>
  </si>
  <si>
    <t>jennie@tarborocpa.com</t>
  </si>
  <si>
    <t>2/19/2021</t>
  </si>
  <si>
    <t>10/1/2020</t>
  </si>
  <si>
    <t>4/30/2020</t>
  </si>
  <si>
    <t>9/23/2020</t>
  </si>
  <si>
    <t>10/6/2020</t>
  </si>
  <si>
    <t>10/21/2020</t>
  </si>
  <si>
    <t>7/13/2021</t>
  </si>
  <si>
    <t>2/25/2021</t>
  </si>
  <si>
    <t>9/10/2020</t>
  </si>
  <si>
    <t>7/14/2021</t>
  </si>
  <si>
    <t>5/3/2021</t>
  </si>
  <si>
    <t>11/24/2020</t>
  </si>
  <si>
    <t>6/25/2021</t>
  </si>
  <si>
    <t>10/15/2020</t>
  </si>
  <si>
    <t>5/5/2021</t>
  </si>
  <si>
    <t>3/2/2021</t>
  </si>
  <si>
    <t>4/5/2021</t>
  </si>
  <si>
    <t>2/15/2021</t>
  </si>
  <si>
    <t>7/22/2021</t>
  </si>
  <si>
    <t>Failed System</t>
  </si>
  <si>
    <t>4/8/2021</t>
  </si>
  <si>
    <t>11/25/2020</t>
  </si>
  <si>
    <t>7/19/2021</t>
  </si>
  <si>
    <t>Jesse</t>
  </si>
  <si>
    <t>Sharon</t>
  </si>
  <si>
    <t>Mesheila</t>
  </si>
  <si>
    <t>Tim</t>
  </si>
  <si>
    <t>JoAnn</t>
  </si>
  <si>
    <t>Vinson</t>
  </si>
  <si>
    <t>Penny</t>
  </si>
  <si>
    <t>Lynch</t>
  </si>
  <si>
    <t>Gentry</t>
  </si>
  <si>
    <t>6/29/2019</t>
  </si>
  <si>
    <t>10/25/2017</t>
  </si>
  <si>
    <t>1/1/2016</t>
  </si>
  <si>
    <t>JONATHAN E CARVER</t>
  </si>
  <si>
    <t>Jesse Vinson</t>
  </si>
  <si>
    <t>MARGE STAUFFER</t>
  </si>
  <si>
    <t>Jane Kiker</t>
  </si>
  <si>
    <t>Sharon Penny</t>
  </si>
  <si>
    <t>Brent J Brinkley</t>
  </si>
  <si>
    <t>J. Chad McLamb, CPA</t>
  </si>
  <si>
    <t>Mesheila Lynch</t>
  </si>
  <si>
    <t>Tim Wyatt</t>
  </si>
  <si>
    <t>JoAnn Gentry</t>
  </si>
  <si>
    <t>Airport Manager</t>
  </si>
  <si>
    <t>Finance Officer/ Manager</t>
  </si>
  <si>
    <t>Director of Finance &amp; Administration</t>
  </si>
  <si>
    <t>Director of Accounting</t>
  </si>
  <si>
    <t>Executive Director</t>
  </si>
  <si>
    <t>Authority Member</t>
  </si>
  <si>
    <t>2/20/2021</t>
  </si>
  <si>
    <t>6/21/2021</t>
  </si>
  <si>
    <t>828-467-1890</t>
  </si>
  <si>
    <t>252-728-1929</t>
  </si>
  <si>
    <t>910-862-3979</t>
  </si>
  <si>
    <t>828-757-0099</t>
  </si>
  <si>
    <t>252-583-3771</t>
  </si>
  <si>
    <t>704-736-4888</t>
  </si>
  <si>
    <t>919-840-7784</t>
  </si>
  <si>
    <t>336-691-9222</t>
  </si>
  <si>
    <t>MARGE.STAUFFER@DARENC.COM</t>
  </si>
  <si>
    <t>Mmesheila.lynch@rdu.com</t>
  </si>
  <si>
    <t>director@kwriairport.com</t>
  </si>
  <si>
    <t>Dan Danieley</t>
  </si>
  <si>
    <t>Pat Joyce</t>
  </si>
  <si>
    <t>JOHN BROTHERS, CPA</t>
  </si>
  <si>
    <t>CHAD MCLAMB</t>
  </si>
  <si>
    <t>CARL WARREN</t>
  </si>
  <si>
    <t>GREG BAINES</t>
  </si>
  <si>
    <t>Chairman</t>
  </si>
  <si>
    <t>Finance Office</t>
  </si>
  <si>
    <t>OUTSIDE ACCOUNTANT</t>
  </si>
  <si>
    <t>DEPUTY COUNTY MANAGER/DIRECTOR OF FINANCE</t>
  </si>
  <si>
    <t>Director of Finance and Administration</t>
  </si>
  <si>
    <t>Shareholder</t>
  </si>
  <si>
    <t>TREASURER</t>
  </si>
  <si>
    <t>Greater Asheville Regional Airport Authority</t>
  </si>
  <si>
    <t>Burlington-Alamance Airport Authority</t>
  </si>
  <si>
    <t>Joyce &amp; Associates Construction, Inc.</t>
  </si>
  <si>
    <t>Dare County Airport Authoity</t>
  </si>
  <si>
    <t>Davidson County</t>
  </si>
  <si>
    <t>Halifax County, North Carolina</t>
  </si>
  <si>
    <t>JOHNSTON COUNTY</t>
  </si>
  <si>
    <t>City of Lumberton</t>
  </si>
  <si>
    <t>Macon County</t>
  </si>
  <si>
    <t>Surry County</t>
  </si>
  <si>
    <t>Pitt-Greenville Airport</t>
  </si>
  <si>
    <t>Elliott Davis</t>
  </si>
  <si>
    <t>Rockingham County</t>
  </si>
  <si>
    <t>WARREN ACCOUNTING GROUP</t>
  </si>
  <si>
    <t>GB BAINES &amp; ASSOCIATES</t>
  </si>
  <si>
    <t>Enterprise Funds other than WS and Electric</t>
  </si>
  <si>
    <t>Net Position</t>
  </si>
  <si>
    <t>Combined Totals of all Proprietary Funds - Amount of Inventories and Prepaids in current assets</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</si>
  <si>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</si>
  <si>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</si>
  <si>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</si>
  <si>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</si>
  <si>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</si>
  <si>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</si>
  <si>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Combined Proprietary Funds - Change in Cash Flow Statement</t>
  </si>
  <si>
    <t>=626-627-628-629-630-631-632 - (632 will not be on airports DIW)</t>
  </si>
  <si>
    <t>CCH Upload Batch Total</t>
  </si>
  <si>
    <r>
      <t xml:space="preserve">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t>
    </r>
    <r>
      <rPr>
        <b/>
        <sz val="12"/>
        <color theme="1"/>
        <rFont val="Calibri"/>
        <family val="2"/>
        <scheme val="minor"/>
      </rPr>
      <t xml:space="preserve"> Note that 8.33% represents enough fund balance to cover only one month of expenditures.</t>
    </r>
    <r>
      <rPr>
        <sz val="12"/>
        <color theme="1"/>
        <rFont val="Calibri"/>
        <family val="2"/>
        <scheme val="minor"/>
      </rPr>
      <t xml:space="preserve">  Normally, a unit has to either increase revenues or decrease expenditures to increase fund balance available. 
</t>
    </r>
  </si>
  <si>
    <t>ENTERPRISE FUND:</t>
  </si>
  <si>
    <t>Date the auditor presented or plans to present Financial Performance Indicators of Concern (FPIC) to the Governing Board.  If there are no FPICs to present to the governing board,  enter "7/1/2022" to indicate that a FPIC response is not required.</t>
  </si>
  <si>
    <t>TD Info Completed by Auditor : CCH acct # 1058, 955, and 957</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</si>
  <si>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</si>
  <si>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New for Fiscal 2022 -  Data Input Workbook incorporates the
Unit Data from Audit Worksheet, TD Info Completed by Auditor Worksheet, Performance Indicators Print Worksheet</t>
  </si>
  <si>
    <r>
      <t xml:space="preserve">We have added questions to the  2022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</si>
  <si>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Location of Documents for the 2022 Audit Submission Process</t>
  </si>
  <si>
    <t xml:space="preserve">The TD Info Completed by Auditor Worksheet is to be filled out using the completed audit report for the fiscal year 2022. </t>
  </si>
  <si>
    <t>Please remember the original 2022 audit report submission cannot be processed unless we receive the following:</t>
  </si>
  <si>
    <t xml:space="preserve">- PDF file of the Audit Report named “Unit Name 2022 Audit”             </t>
  </si>
  <si>
    <t>- PDF file of all communication letters from the auditor to the unit  named “Unit Name 2022 comm #1”, “Unit Name 2022 comm #2”, etc.</t>
  </si>
  <si>
    <t xml:space="preserve">- Excel file named “Unit Name 2022 Data Input Workbook" </t>
  </si>
  <si>
    <t>Instructions for Audits with a Fiscal Year Ending Earlier than June 30, 2022</t>
  </si>
  <si>
    <t>If you are performing an audit for a year earlier than June 30, 2022, please email LGCAudit@nctreasurer.com, as you will need to use the appropriate transmittal and data input document for that time period.</t>
  </si>
  <si>
    <t xml:space="preserve">Gen Fund - Total Expenditures </t>
  </si>
  <si>
    <t xml:space="preserve">Gen Fund - Proceeds from LTD </t>
  </si>
  <si>
    <t>Gen Fund - Any Adj. to Beginning Net Assets</t>
  </si>
  <si>
    <t>Is there a finding for lack of technical skills, knowledge and experience (SKE) at this unit</t>
  </si>
  <si>
    <t>Please do not enter prior years ending balance as an adjustment in column F to balance.  Column F is only for year 2021-2022 adjustments.</t>
  </si>
  <si>
    <t>Mark to Market unrealized losses in the General Fund</t>
  </si>
  <si>
    <t>Number of significant deficiency findings</t>
  </si>
  <si>
    <t>Number of material weaknesses findings</t>
  </si>
  <si>
    <t>Number of other matters that auditor asked the unit to respond to</t>
  </si>
  <si>
    <r>
      <t xml:space="preserve">If the </t>
    </r>
    <r>
      <rPr>
        <b/>
        <i/>
        <u/>
        <sz val="12"/>
        <color rgb="FFFF0000"/>
        <rFont val="Cambria"/>
        <family val="1"/>
      </rPr>
      <t>2022 Unit Data from Audit Worksheet</t>
    </r>
    <r>
      <rPr>
        <b/>
        <i/>
        <sz val="12"/>
        <color rgb="FFFF0000"/>
        <rFont val="Cambria"/>
        <family val="1"/>
      </rPr>
      <t xml:space="preserve"> or the </t>
    </r>
    <r>
      <rPr>
        <b/>
        <i/>
        <u/>
        <sz val="12"/>
        <color rgb="FFFF0000"/>
        <rFont val="Cambria"/>
        <family val="1"/>
      </rPr>
      <t>Performance Indicators Print</t>
    </r>
    <r>
      <rPr>
        <b/>
        <i/>
        <sz val="12"/>
        <color rgb="FFFF0000"/>
        <rFont val="Cambria"/>
        <family val="1"/>
      </rPr>
      <t xml:space="preserve"> spreadsheet is not populated with prior year's financial data for the unit of government, please email the data input workbook at LGCAudit@nctreasurer.com.  We will email you  the updated Data Input Workbook with the prior years' financial data.</t>
    </r>
  </si>
  <si>
    <t>Unit Data from Audit Worksheet tab: (506+536-4-5-6+647)/(532+509+20-533-508)</t>
  </si>
  <si>
    <t>Did your audit disclose as a finding any statutory violations (not including budget violations) (Yes or No)</t>
  </si>
  <si>
    <t xml:space="preserve"> Did the unit have a board-appointed finance officer the entire fiscal year (Yes or No)</t>
  </si>
  <si>
    <t xml:space="preserve">Calculation of Fund Balance Available at June 30 
Including Debt Service Fund for Performance Indicator
</t>
  </si>
  <si>
    <t>Account Number</t>
  </si>
  <si>
    <t>Calculation</t>
  </si>
  <si>
    <t>Fund Balance Available for Performance Indicator</t>
  </si>
  <si>
    <t>General Fund Cash and investments - unrestricted…........................................................................................................</t>
  </si>
  <si>
    <t>General Fund Cash and investments - restricted…........................................................................................................</t>
  </si>
  <si>
    <t>Debt Service Fund Fund Balance…..................................................................................................................................</t>
  </si>
  <si>
    <t>Debt Service Fund Balance</t>
  </si>
  <si>
    <t>Less:</t>
  </si>
  <si>
    <t>Liabilities- General Fund…...................................................................................................................................................</t>
  </si>
  <si>
    <t>Gen Fund - Current Liabilities</t>
  </si>
  <si>
    <t>Encumbrances at June 30 - General Fund (listed in the notes)</t>
  </si>
  <si>
    <t>Unavailable or unearned revenues arising from cash receipts - General Fund…............................................................</t>
  </si>
  <si>
    <t>Gen Fund -deferred inflows derived from Cash Receipts</t>
  </si>
  <si>
    <t>Fund Balance Available</t>
  </si>
  <si>
    <t>Formula</t>
  </si>
  <si>
    <t xml:space="preserve">Expenditures: </t>
  </si>
  <si>
    <t>Total expenditures - General Fund…................................................................................................................................</t>
  </si>
  <si>
    <t>Adjustments:</t>
  </si>
  <si>
    <t>Transfers out-General Fund…......................................................................................................................................................</t>
  </si>
  <si>
    <t>Gen Fund - Transfer Out</t>
  </si>
  <si>
    <t>Negative Debt Refunding….................................................................................................................................................</t>
  </si>
  <si>
    <t>Issuance of capital leases &amp; installment purchases - General Fund….............................</t>
  </si>
  <si>
    <t>Positive Debt Refunding…...................................................................................................................................................</t>
  </si>
  <si>
    <t>Total expenditures (As Adjusted)….................................................</t>
  </si>
  <si>
    <t>Fund Balance Available  as % of Expenditures….........</t>
  </si>
  <si>
    <t>Fund Balance Available for Appropriation/Total Expenditure (As Adjusted)</t>
  </si>
  <si>
    <t>=506+536+647-4-6-5</t>
  </si>
  <si>
    <t>=532+20+509-533-508</t>
  </si>
  <si>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from drop down list.
</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</si>
  <si>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</si>
  <si>
    <r>
      <t xml:space="preserve">Mark to Market unrealized losses in the General Fund. </t>
    </r>
    <r>
      <rPr>
        <sz val="11"/>
        <color rgb="FFFF0000"/>
        <rFont val="Calibri"/>
        <family val="2"/>
        <scheme val="minor"/>
      </rPr>
      <t>(enter as a negative number)</t>
    </r>
  </si>
  <si>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</si>
  <si>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Do you expect to issue debt requiring LGC approval within 12 months from the date that the audit is submitted - </t>
    </r>
    <r>
      <rPr>
        <b/>
        <sz val="11"/>
        <color theme="1"/>
        <rFont val="Calibri"/>
        <family val="2"/>
        <scheme val="minor"/>
      </rPr>
      <t>select "1" for yes and "2" for no from drop down list.</t>
    </r>
  </si>
  <si>
    <t>Statutory Calculation of Fund Balance Available for Appropriation At June 30 for the General Fund
Restricted - Stabilization by State Statute</t>
  </si>
  <si>
    <t>Total</t>
  </si>
  <si>
    <t>Without Including Restricted Cash</t>
  </si>
  <si>
    <t>Fund Balance Available for Appropriation - G.S. §159-8(a)</t>
  </si>
  <si>
    <t xml:space="preserve">Unrestricted Cash and Investments </t>
  </si>
  <si>
    <t xml:space="preserve">Restricted cash and investments </t>
  </si>
  <si>
    <t>Liabilities……………………………………………………………….………………………….</t>
  </si>
  <si>
    <t>Encumbrances at June 30 (listed in the notes)……………………………...…………………………</t>
  </si>
  <si>
    <t>Unavailable or Unearned Revenues Arising from Cash Receipts ……………………………</t>
  </si>
  <si>
    <t>Fund Balance Available for Appropriation ……………………………………………………….</t>
  </si>
  <si>
    <t>Column C Formula</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</si>
  <si>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</si>
  <si>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</si>
  <si>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</si>
  <si>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</si>
  <si>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</si>
  <si>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</si>
  <si>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</si>
  <si>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</si>
  <si>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</si>
  <si>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</si>
  <si>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 xml:space="preserve"> Restricted Cash</t>
  </si>
  <si>
    <t>Expenditures - General Fund</t>
  </si>
  <si>
    <t>Total Expenditures - General Fund ………………………………..………………………………..</t>
  </si>
  <si>
    <t>Adjustments</t>
  </si>
  <si>
    <t xml:space="preserve">    Transfers Out …………………………...…………………………………...…….</t>
  </si>
  <si>
    <t xml:space="preserve">    Negative Debt Refunding</t>
  </si>
  <si>
    <t xml:space="preserve">    Issuance of Capital Leases &amp; Installment Purchases ……………...………….</t>
  </si>
  <si>
    <t xml:space="preserve">    Positive Debt Refunding</t>
  </si>
  <si>
    <t xml:space="preserve">          Total Expenditures (As Adjusted) ………………………………...…………………….</t>
  </si>
  <si>
    <t xml:space="preserve">    Fund Balance Available  as % of Expenditures …………………………..........</t>
  </si>
  <si>
    <t>7/27/2022</t>
  </si>
  <si>
    <t>mesheila.lynch@rdu.com</t>
  </si>
  <si>
    <t>7/21/2022</t>
  </si>
  <si>
    <t>Enter telephone extension, etc.</t>
  </si>
  <si>
    <r>
      <t xml:space="preserve">Telephone number - </t>
    </r>
    <r>
      <rPr>
        <b/>
        <sz val="11"/>
        <color theme="1"/>
        <rFont val="Calibri"/>
        <family val="2"/>
        <scheme val="minor"/>
      </rPr>
      <t>enter only telephone number</t>
    </r>
    <r>
      <rPr>
        <sz val="11"/>
        <color theme="1"/>
        <rFont val="Calibri"/>
        <family val="2"/>
        <scheme val="minor"/>
      </rPr>
      <t xml:space="preserve"> ###-###-####</t>
    </r>
  </si>
  <si>
    <t xml:space="preserve"> Did the unit have a board-appointed finance officer the entire fiscal year? (Yes or No)</t>
  </si>
  <si>
    <t>=506+536-4-6-5</t>
  </si>
  <si>
    <t>=9-(506+536-4-6-5)</t>
  </si>
  <si>
    <t>=(9-(506+536-4-6-5)-7</t>
  </si>
  <si>
    <t>Column E Formula</t>
  </si>
  <si>
    <t>=506-4-6-5</t>
  </si>
  <si>
    <t>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t>
  </si>
  <si>
    <r>
      <t xml:space="preserve">Number of significant deficiency findings (financial statement findings only)
</t>
    </r>
    <r>
      <rPr>
        <sz val="11"/>
        <color rgb="FFFF0000"/>
        <rFont val="Calibri"/>
        <family val="2"/>
        <scheme val="minor"/>
      </rPr>
      <t xml:space="preserve">Exclude findings reported in questions 906, 907, 951, 953 </t>
    </r>
  </si>
  <si>
    <r>
      <t xml:space="preserve">Number of material weaknesses findings (financial statements findings only)
</t>
    </r>
    <r>
      <rPr>
        <sz val="11"/>
        <color rgb="FFFF0000"/>
        <rFont val="Calibri"/>
        <family val="2"/>
        <scheme val="minor"/>
      </rPr>
      <t xml:space="preserve">Exclude findings reported in questions 906, 907, 951, 953 </t>
    </r>
  </si>
  <si>
    <r>
      <t xml:space="preserve">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
    </r>
    <r>
      <rPr>
        <sz val="11"/>
        <color rgb="FFFF0000"/>
        <rFont val="Calibri"/>
        <family val="2"/>
        <scheme val="minor"/>
      </rPr>
      <t xml:space="preserve"> 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t>
    </r>
  </si>
  <si>
    <t>Version Date 10/19/2022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</si>
</sst>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_);\(0.0\)"/>
    <numFmt numFmtId="171" formatCode="_(* #,##0.0000_);_(* \(#,##0.0000\);_(* &quot;-&quot;??_);_(@_)"/>
    <numFmt numFmtId="172" formatCode="#,##0.0_);\(#,##0.0\)"/>
    <numFmt numFmtId="173" formatCode="_(* #,##0.00_);_(* \(#,##0.00\);_(* &quot;-&quot;_);_(@_)"/>
    <numFmt numFmtId="174" formatCode="_(* #,##0.00%_);[Red]_(* \(#,##0.00%\);_(0.00%_);@"/>
    <numFmt numFmtId="175" formatCode="m/d/yy;@"/>
    <numFmt numFmtId="176" formatCode="mm/dd/yyyy"/>
    <numFmt numFmtId="177" formatCode="#,##0.0"/>
    <numFmt numFmtId="178" formatCode="0.0000"/>
    <numFmt numFmtId="179" formatCode="[&lt;=9999999]###\-####;\(###\)\ ###\-####"/>
    <numFmt numFmtId="180" formatCode="###\-###\-####"/>
    <numFmt numFmtId="181" formatCode="0.00_);\(0.00\)"/>
    <numFmt numFmtId="182" formatCode="@*."/>
    <numFmt numFmtId="183" formatCode="0.00_);[Red]\(0.00\)"/>
  </numFmts>
  <fonts count="172"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color rgb="FF000000"/>
      <name val="Verdana"/>
      <family val="2"/>
    </font>
    <font>
      <sz val="10"/>
      <name val="Arial"/>
      <family val="2"/>
    </font>
    <font>
      <sz val="8"/>
      <name val="Arial"/>
      <family val="2"/>
    </font>
    <font>
      <sz val="12"/>
      <name val="Garamond"/>
      <family val="1"/>
    </font>
    <font>
      <sz val="10"/>
      <color rgb="FF000000"/>
      <name val="Times New Roman"/>
      <family val="1"/>
    </font>
    <font>
      <i/>
      <sz val="14"/>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name val="Calibri"/>
      <family val="2"/>
      <scheme val="minor"/>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b/>
      <i/>
      <sz val="12"/>
      <color rgb="FFFF0000"/>
      <name val="Cambria"/>
      <family val="1"/>
    </font>
    <font>
      <b/>
      <u/>
      <sz val="14"/>
      <color theme="1"/>
      <name val="Calibri"/>
      <family val="2"/>
      <scheme val="minor"/>
    </font>
    <font>
      <b/>
      <u/>
      <sz val="16"/>
      <color theme="1"/>
      <name val="Calibri"/>
      <family val="2"/>
      <scheme val="minor"/>
    </font>
    <font>
      <b/>
      <u/>
      <sz val="12"/>
      <color theme="1"/>
      <name val="Calibri"/>
      <family val="2"/>
      <scheme val="minor"/>
    </font>
    <font>
      <sz val="10"/>
      <color indexed="8"/>
      <name val="Calibri"/>
      <family val="2"/>
      <scheme val="minor"/>
    </font>
    <font>
      <b/>
      <i/>
      <u/>
      <sz val="10"/>
      <color theme="1"/>
      <name val="Calibri"/>
      <family val="2"/>
      <scheme val="minor"/>
    </font>
    <font>
      <b/>
      <u/>
      <sz val="10"/>
      <color theme="1"/>
      <name val="Calibri"/>
      <family val="2"/>
      <scheme val="minor"/>
    </font>
    <font>
      <u/>
      <sz val="10"/>
      <color theme="1"/>
      <name val="Calibri"/>
      <family val="2"/>
      <scheme val="minor"/>
    </font>
  </fonts>
  <fills count="82">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DCFDD3"/>
        <bgColor indexed="64"/>
      </patternFill>
    </fill>
    <fill>
      <patternFill patternType="solid">
        <fgColor rgb="FFCCFFFF"/>
        <bgColor indexed="64"/>
      </patternFill>
    </fill>
    <fill>
      <patternFill patternType="solid">
        <fgColor rgb="FF92D050"/>
        <bgColor indexed="64"/>
      </patternFill>
    </fill>
  </fills>
  <borders count="10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theme="1" tint="0.499984740745262"/>
      </left>
      <right/>
      <top style="thin">
        <color theme="1" tint="0.499984740745262"/>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theme="3" tint="0.59996337778862885"/>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double">
        <color indexed="64"/>
      </top>
      <bottom style="double">
        <color indexed="64"/>
      </bottom>
      <diagonal/>
    </border>
  </borders>
  <cellStyleXfs count="31737">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0" borderId="0"/>
    <xf numFmtId="0" fontId="65" fillId="0" borderId="0"/>
    <xf numFmtId="0" fontId="65" fillId="0" borderId="0"/>
    <xf numFmtId="0" fontId="64" fillId="0" borderId="0"/>
    <xf numFmtId="0" fontId="65" fillId="0" borderId="0"/>
    <xf numFmtId="0" fontId="65" fillId="0" borderId="0"/>
    <xf numFmtId="0" fontId="66" fillId="0" borderId="0"/>
    <xf numFmtId="0" fontId="65"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4"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4" fillId="0" borderId="0"/>
    <xf numFmtId="0" fontId="64" fillId="0" borderId="0"/>
    <xf numFmtId="0" fontId="64" fillId="0" borderId="0"/>
    <xf numFmtId="0" fontId="64" fillId="0" borderId="0"/>
    <xf numFmtId="0" fontId="64" fillId="0" borderId="0"/>
    <xf numFmtId="0" fontId="11" fillId="0" borderId="0"/>
    <xf numFmtId="0" fontId="64" fillId="0" borderId="0"/>
    <xf numFmtId="0" fontId="6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3" fillId="0" borderId="0"/>
    <xf numFmtId="0" fontId="33" fillId="0" borderId="0"/>
    <xf numFmtId="0" fontId="21" fillId="0" borderId="0"/>
    <xf numFmtId="0" fontId="33" fillId="0" borderId="0"/>
    <xf numFmtId="0" fontId="33" fillId="0" borderId="0"/>
    <xf numFmtId="0" fontId="33" fillId="0" borderId="0"/>
    <xf numFmtId="0" fontId="64"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11"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33" fillId="0" borderId="0"/>
    <xf numFmtId="0" fontId="33" fillId="0" borderId="0"/>
    <xf numFmtId="0" fontId="33" fillId="0" borderId="0"/>
    <xf numFmtId="0" fontId="33"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5"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6"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69" fillId="0" borderId="45" applyNumberFormat="0" applyFill="0" applyAlignment="0" applyProtection="0"/>
    <xf numFmtId="0" fontId="70" fillId="0" borderId="46" applyNumberFormat="0" applyFill="0" applyAlignment="0" applyProtection="0"/>
    <xf numFmtId="0" fontId="71" fillId="0" borderId="47" applyNumberFormat="0" applyFill="0" applyAlignment="0" applyProtection="0"/>
    <xf numFmtId="0" fontId="71" fillId="0" borderId="0" applyNumberFormat="0" applyFill="0" applyBorder="0" applyAlignment="0" applyProtection="0"/>
    <xf numFmtId="0" fontId="72" fillId="36" borderId="0" applyNumberFormat="0" applyBorder="0" applyAlignment="0" applyProtection="0"/>
    <xf numFmtId="0" fontId="73" fillId="37" borderId="0" applyNumberFormat="0" applyBorder="0" applyAlignment="0" applyProtection="0"/>
    <xf numFmtId="0" fontId="74" fillId="39" borderId="48" applyNumberFormat="0" applyAlignment="0" applyProtection="0"/>
    <xf numFmtId="0" fontId="75" fillId="40" borderId="49" applyNumberFormat="0" applyAlignment="0" applyProtection="0"/>
    <xf numFmtId="0" fontId="76" fillId="40" borderId="48" applyNumberFormat="0" applyAlignment="0" applyProtection="0"/>
    <xf numFmtId="0" fontId="77" fillId="0" borderId="50" applyNumberFormat="0" applyFill="0" applyAlignment="0" applyProtection="0"/>
    <xf numFmtId="0" fontId="78" fillId="41" borderId="51" applyNumberFormat="0" applyAlignment="0" applyProtection="0"/>
    <xf numFmtId="0" fontId="67" fillId="0" borderId="0" applyNumberFormat="0" applyFill="0" applyBorder="0" applyAlignment="0" applyProtection="0"/>
    <xf numFmtId="0" fontId="39" fillId="0" borderId="53" applyNumberFormat="0" applyFill="0" applyAlignment="0" applyProtection="0"/>
    <xf numFmtId="0" fontId="79" fillId="43" borderId="0" applyNumberFormat="0" applyBorder="0" applyAlignment="0" applyProtection="0"/>
    <xf numFmtId="0" fontId="79" fillId="44" borderId="0" applyNumberFormat="0" applyBorder="0" applyAlignment="0" applyProtection="0"/>
    <xf numFmtId="0" fontId="79" fillId="45" borderId="0" applyNumberFormat="0" applyBorder="0" applyAlignment="0" applyProtection="0"/>
    <xf numFmtId="0" fontId="79" fillId="46" borderId="0" applyNumberFormat="0" applyBorder="0" applyAlignment="0" applyProtection="0"/>
    <xf numFmtId="0" fontId="79" fillId="47" borderId="0" applyNumberFormat="0" applyBorder="0" applyAlignment="0" applyProtection="0"/>
    <xf numFmtId="0" fontId="79" fillId="48"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8" fillId="38" borderId="0" applyNumberFormat="0" applyBorder="0" applyAlignment="0" applyProtection="0"/>
    <xf numFmtId="0" fontId="33" fillId="42" borderId="52" applyNumberFormat="0" applyFont="0" applyAlignment="0" applyProtection="0"/>
    <xf numFmtId="40" fontId="81" fillId="0" borderId="17">
      <alignment horizontal="right"/>
    </xf>
    <xf numFmtId="0" fontId="82" fillId="0" borderId="0">
      <alignment horizontal="left"/>
    </xf>
    <xf numFmtId="49" fontId="11" fillId="0" borderId="0"/>
    <xf numFmtId="0" fontId="82" fillId="0" borderId="0">
      <alignment horizontal="left"/>
    </xf>
    <xf numFmtId="174" fontId="81" fillId="0" borderId="17">
      <alignment horizontal="right"/>
    </xf>
    <xf numFmtId="49" fontId="81"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4" fontId="11" fillId="0" borderId="0">
      <alignment horizontal="right"/>
    </xf>
    <xf numFmtId="49" fontId="11" fillId="0" borderId="0"/>
    <xf numFmtId="49" fontId="80" fillId="49" borderId="0">
      <alignment horizontal="right" vertical="center"/>
    </xf>
    <xf numFmtId="49" fontId="80" fillId="49" borderId="0">
      <alignment horizontal="left" vertical="center"/>
    </xf>
    <xf numFmtId="49" fontId="80" fillId="49" borderId="0">
      <alignment horizontal="center" vertical="center"/>
    </xf>
    <xf numFmtId="49" fontId="80" fillId="49" borderId="0">
      <alignment horizontal="center" vertical="center"/>
    </xf>
    <xf numFmtId="49" fontId="80" fillId="49" borderId="0">
      <alignment horizontal="right" vertical="center"/>
    </xf>
    <xf numFmtId="40" fontId="80" fillId="49" borderId="0">
      <alignment horizontal="right"/>
    </xf>
    <xf numFmtId="49" fontId="80" fillId="49"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4" fontId="11" fillId="0" borderId="0">
      <alignment horizontal="right"/>
    </xf>
    <xf numFmtId="49" fontId="11" fillId="0" borderId="0"/>
    <xf numFmtId="49" fontId="80" fillId="49" borderId="0">
      <alignment horizontal="center" vertical="center"/>
    </xf>
    <xf numFmtId="49" fontId="80" fillId="49" borderId="0">
      <alignment horizontal="center" vertical="center"/>
    </xf>
    <xf numFmtId="174" fontId="80" fillId="49" borderId="0">
      <alignment horizontal="center" vertical="center"/>
    </xf>
    <xf numFmtId="49" fontId="80" fillId="49" borderId="0">
      <alignment horizontal="right"/>
    </xf>
    <xf numFmtId="40" fontId="81" fillId="0" borderId="19">
      <alignment horizontal="right"/>
    </xf>
    <xf numFmtId="0" fontId="82" fillId="0" borderId="0">
      <alignment horizontal="left"/>
    </xf>
    <xf numFmtId="49" fontId="11" fillId="0" borderId="0"/>
    <xf numFmtId="0" fontId="82" fillId="0" borderId="0">
      <alignment horizontal="left"/>
    </xf>
    <xf numFmtId="174" fontId="81" fillId="0" borderId="19">
      <alignment horizontal="right"/>
    </xf>
    <xf numFmtId="49" fontId="81" fillId="0" borderId="0">
      <alignment horizontal="right"/>
    </xf>
    <xf numFmtId="49" fontId="11" fillId="0" borderId="0"/>
    <xf numFmtId="49" fontId="11" fillId="0" borderId="0"/>
    <xf numFmtId="40" fontId="81" fillId="0" borderId="14">
      <alignment horizontal="right"/>
    </xf>
    <xf numFmtId="49" fontId="81" fillId="0" borderId="0">
      <alignment horizontal="left"/>
    </xf>
    <xf numFmtId="49" fontId="11" fillId="0" borderId="0"/>
    <xf numFmtId="49" fontId="81" fillId="0" borderId="0">
      <alignment horizontal="left"/>
    </xf>
    <xf numFmtId="174" fontId="81" fillId="0" borderId="14">
      <alignment horizontal="right"/>
    </xf>
    <xf numFmtId="49" fontId="81" fillId="0" borderId="0">
      <alignment horizontal="right"/>
    </xf>
    <xf numFmtId="49" fontId="80" fillId="49" borderId="0">
      <alignment horizontal="center" vertical="center"/>
    </xf>
    <xf numFmtId="49" fontId="80" fillId="49" borderId="0">
      <alignment horizontal="center" vertical="center"/>
    </xf>
    <xf numFmtId="49" fontId="80" fillId="49" borderId="0">
      <alignment horizontal="center" vertical="center"/>
    </xf>
    <xf numFmtId="49" fontId="80" fillId="49" borderId="0">
      <alignment horizontal="center" vertical="center"/>
    </xf>
    <xf numFmtId="49" fontId="80" fillId="49" borderId="0">
      <alignment horizontal="center" vertical="center"/>
    </xf>
    <xf numFmtId="49" fontId="80" fillId="49" borderId="0">
      <alignment horizontal="center" vertical="center"/>
    </xf>
    <xf numFmtId="49" fontId="80" fillId="49" borderId="0">
      <alignment horizontal="center" vertical="center"/>
    </xf>
    <xf numFmtId="49" fontId="80" fillId="49" borderId="0">
      <alignment horizontal="center" vertical="center"/>
    </xf>
    <xf numFmtId="49" fontId="80" fillId="49"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1" fillId="50" borderId="0">
      <alignment horizontal="center" vertical="center"/>
    </xf>
    <xf numFmtId="49" fontId="11" fillId="50" borderId="0">
      <alignment horizontal="left" vertical="center"/>
    </xf>
    <xf numFmtId="49" fontId="81" fillId="50" borderId="0">
      <alignment horizontal="center" vertical="center"/>
    </xf>
    <xf numFmtId="0" fontId="81" fillId="51" borderId="0">
      <alignment horizontal="left"/>
    </xf>
    <xf numFmtId="49" fontId="11" fillId="0" borderId="0"/>
    <xf numFmtId="0" fontId="81" fillId="51" borderId="0">
      <alignment horizontal="left"/>
    </xf>
    <xf numFmtId="40" fontId="81" fillId="0" borderId="0">
      <alignment horizontal="right"/>
    </xf>
    <xf numFmtId="49" fontId="80" fillId="49" borderId="0"/>
    <xf numFmtId="49" fontId="80" fillId="49" borderId="0"/>
    <xf numFmtId="49" fontId="11" fillId="0" borderId="0"/>
    <xf numFmtId="0" fontId="83" fillId="52" borderId="0" applyFont="0" applyFill="0">
      <alignment horizontal="left" vertical="top" wrapText="1"/>
    </xf>
    <xf numFmtId="40" fontId="83" fillId="0" borderId="0"/>
    <xf numFmtId="40" fontId="83" fillId="0" borderId="0"/>
    <xf numFmtId="0" fontId="83" fillId="0" borderId="0">
      <alignment horizontal="left"/>
    </xf>
    <xf numFmtId="0" fontId="83" fillId="0" borderId="0">
      <alignment horizontal="center"/>
    </xf>
    <xf numFmtId="0" fontId="84" fillId="0" borderId="0">
      <alignment horizontal="center"/>
    </xf>
    <xf numFmtId="0" fontId="85" fillId="49" borderId="0">
      <alignment horizontal="left"/>
    </xf>
    <xf numFmtId="0" fontId="85" fillId="49" borderId="0">
      <alignment horizontal="left"/>
    </xf>
    <xf numFmtId="0" fontId="84" fillId="0" borderId="0">
      <alignment horizontal="center"/>
    </xf>
    <xf numFmtId="40" fontId="86" fillId="0" borderId="18"/>
    <xf numFmtId="40" fontId="86" fillId="0" borderId="18"/>
    <xf numFmtId="0" fontId="86" fillId="0" borderId="0"/>
    <xf numFmtId="0" fontId="86" fillId="0" borderId="0"/>
    <xf numFmtId="0" fontId="84" fillId="0" borderId="0">
      <alignment horizontal="center"/>
    </xf>
    <xf numFmtId="0" fontId="87" fillId="53" borderId="0">
      <alignment horizontal="left"/>
    </xf>
    <xf numFmtId="0" fontId="87" fillId="53" borderId="0">
      <alignment horizontal="left"/>
    </xf>
    <xf numFmtId="40" fontId="81" fillId="0" borderId="0">
      <alignment horizontal="right"/>
    </xf>
    <xf numFmtId="0" fontId="82" fillId="0" borderId="0">
      <alignment horizontal="left"/>
    </xf>
    <xf numFmtId="49" fontId="11" fillId="0" borderId="0"/>
    <xf numFmtId="0" fontId="82" fillId="0" borderId="0">
      <alignment horizontal="left"/>
    </xf>
    <xf numFmtId="174" fontId="81" fillId="0" borderId="0">
      <alignment horizontal="right"/>
    </xf>
    <xf numFmtId="49" fontId="81" fillId="0" borderId="0" applyBorder="0">
      <alignment horizontal="right"/>
    </xf>
    <xf numFmtId="0" fontId="11" fillId="0" borderId="0"/>
    <xf numFmtId="49" fontId="89" fillId="52" borderId="0">
      <alignment horizontal="left"/>
    </xf>
    <xf numFmtId="49" fontId="89" fillId="52" borderId="0">
      <alignment horizontal="left"/>
    </xf>
    <xf numFmtId="0" fontId="90" fillId="52" borderId="0">
      <alignment horizontal="left"/>
    </xf>
    <xf numFmtId="175" fontId="90" fillId="52" borderId="0">
      <alignment horizontal="left"/>
    </xf>
    <xf numFmtId="40" fontId="81" fillId="0" borderId="0">
      <alignment horizontal="right"/>
    </xf>
    <xf numFmtId="49" fontId="91" fillId="52" borderId="0">
      <alignment horizontal="left"/>
    </xf>
    <xf numFmtId="49" fontId="91" fillId="52" borderId="0">
      <alignment horizontal="left"/>
    </xf>
    <xf numFmtId="49" fontId="11" fillId="0" borderId="0"/>
    <xf numFmtId="40" fontId="81" fillId="0" borderId="14">
      <alignment horizontal="right"/>
    </xf>
    <xf numFmtId="49" fontId="81" fillId="0" borderId="0">
      <alignment horizontal="left"/>
    </xf>
    <xf numFmtId="49" fontId="11" fillId="0" borderId="0"/>
    <xf numFmtId="49" fontId="81" fillId="0" borderId="0">
      <alignment horizontal="left"/>
    </xf>
    <xf numFmtId="174" fontId="81" fillId="0" borderId="14">
      <alignment horizontal="right"/>
    </xf>
    <xf numFmtId="49" fontId="81" fillId="0" borderId="0">
      <alignment horizontal="right"/>
    </xf>
    <xf numFmtId="40" fontId="81" fillId="0" borderId="14">
      <alignment horizontal="right"/>
    </xf>
    <xf numFmtId="0" fontId="81" fillId="51" borderId="0">
      <alignment horizontal="left"/>
    </xf>
    <xf numFmtId="49" fontId="11" fillId="0" borderId="0"/>
    <xf numFmtId="0" fontId="81" fillId="51" borderId="0">
      <alignment horizontal="left"/>
    </xf>
    <xf numFmtId="174" fontId="81" fillId="0" borderId="14">
      <alignment horizontal="right"/>
    </xf>
    <xf numFmtId="49" fontId="81" fillId="0" borderId="0">
      <alignment horizontal="right"/>
    </xf>
    <xf numFmtId="0" fontId="86" fillId="0" borderId="0"/>
    <xf numFmtId="40" fontId="83" fillId="0" borderId="18"/>
    <xf numFmtId="40" fontId="83" fillId="0" borderId="18"/>
    <xf numFmtId="0" fontId="83" fillId="0" borderId="0"/>
    <xf numFmtId="0" fontId="83" fillId="0" borderId="0"/>
    <xf numFmtId="40" fontId="83" fillId="0" borderId="0"/>
    <xf numFmtId="176" fontId="83" fillId="0" borderId="0"/>
    <xf numFmtId="40" fontId="83" fillId="0" borderId="0"/>
    <xf numFmtId="0" fontId="83" fillId="0" borderId="0"/>
    <xf numFmtId="0" fontId="83" fillId="0" borderId="0"/>
    <xf numFmtId="40" fontId="81" fillId="0" borderId="18">
      <alignment horizontal="right"/>
    </xf>
    <xf numFmtId="49" fontId="81" fillId="0" borderId="0">
      <alignment horizontal="left"/>
    </xf>
    <xf numFmtId="49" fontId="11" fillId="0" borderId="0"/>
    <xf numFmtId="49" fontId="81" fillId="0" borderId="0">
      <alignment horizontal="left"/>
    </xf>
    <xf numFmtId="174" fontId="81" fillId="0" borderId="18">
      <alignment horizontal="right"/>
    </xf>
    <xf numFmtId="49" fontId="81"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2" borderId="52"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2" borderId="52" applyNumberFormat="0" applyFont="0" applyAlignment="0" applyProtection="0"/>
    <xf numFmtId="0" fontId="92" fillId="0" borderId="0" applyNumberFormat="0" applyFill="0" applyBorder="0" applyAlignment="0" applyProtection="0"/>
    <xf numFmtId="0" fontId="33" fillId="54" borderId="0" applyNumberFormat="0" applyBorder="0" applyAlignment="0" applyProtection="0"/>
    <xf numFmtId="0" fontId="33" fillId="55" borderId="0" applyNumberFormat="0" applyBorder="0" applyAlignment="0" applyProtection="0"/>
    <xf numFmtId="0" fontId="33" fillId="57" borderId="0" applyNumberFormat="0" applyBorder="0" applyAlignment="0" applyProtection="0"/>
    <xf numFmtId="0" fontId="33" fillId="58" borderId="0" applyNumberFormat="0" applyBorder="0" applyAlignment="0" applyProtection="0"/>
    <xf numFmtId="0" fontId="33" fillId="60" borderId="0" applyNumberFormat="0" applyBorder="0" applyAlignment="0" applyProtection="0"/>
    <xf numFmtId="0" fontId="33" fillId="61" borderId="0" applyNumberFormat="0" applyBorder="0" applyAlignment="0" applyProtection="0"/>
    <xf numFmtId="0" fontId="33" fillId="63" borderId="0" applyNumberFormat="0" applyBorder="0" applyAlignment="0" applyProtection="0"/>
    <xf numFmtId="0" fontId="33" fillId="64" borderId="0" applyNumberFormat="0" applyBorder="0" applyAlignment="0" applyProtection="0"/>
    <xf numFmtId="0" fontId="33" fillId="66" borderId="0" applyNumberFormat="0" applyBorder="0" applyAlignment="0" applyProtection="0"/>
    <xf numFmtId="0" fontId="33" fillId="67" borderId="0" applyNumberFormat="0" applyBorder="0" applyAlignment="0" applyProtection="0"/>
    <xf numFmtId="0" fontId="33" fillId="69" borderId="0" applyNumberFormat="0" applyBorder="0" applyAlignment="0" applyProtection="0"/>
    <xf numFmtId="0" fontId="33" fillId="70" borderId="0" applyNumberFormat="0" applyBorder="0" applyAlignment="0" applyProtection="0"/>
    <xf numFmtId="0" fontId="34" fillId="54" borderId="0" applyNumberFormat="0" applyBorder="0" applyAlignment="0" applyProtection="0"/>
    <xf numFmtId="0" fontId="34" fillId="57" borderId="0" applyNumberFormat="0" applyBorder="0" applyAlignment="0" applyProtection="0"/>
    <xf numFmtId="0" fontId="34" fillId="60" borderId="0" applyNumberFormat="0" applyBorder="0" applyAlignment="0" applyProtection="0"/>
    <xf numFmtId="0" fontId="34" fillId="63" borderId="0" applyNumberFormat="0" applyBorder="0" applyAlignment="0" applyProtection="0"/>
    <xf numFmtId="0" fontId="34" fillId="66" borderId="0" applyNumberFormat="0" applyBorder="0" applyAlignment="0" applyProtection="0"/>
    <xf numFmtId="0" fontId="34" fillId="69"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79" fillId="56" borderId="0" applyNumberFormat="0" applyBorder="0" applyAlignment="0" applyProtection="0"/>
    <xf numFmtId="0" fontId="93" fillId="56" borderId="0" applyNumberFormat="0" applyBorder="0" applyAlignment="0" applyProtection="0"/>
    <xf numFmtId="0" fontId="79" fillId="59" borderId="0" applyNumberFormat="0" applyBorder="0" applyAlignment="0" applyProtection="0"/>
    <xf numFmtId="0" fontId="93" fillId="59" borderId="0" applyNumberFormat="0" applyBorder="0" applyAlignment="0" applyProtection="0"/>
    <xf numFmtId="0" fontId="79" fillId="62" borderId="0" applyNumberFormat="0" applyBorder="0" applyAlignment="0" applyProtection="0"/>
    <xf numFmtId="0" fontId="93" fillId="62" borderId="0" applyNumberFormat="0" applyBorder="0" applyAlignment="0" applyProtection="0"/>
    <xf numFmtId="0" fontId="79" fillId="65" borderId="0" applyNumberFormat="0" applyBorder="0" applyAlignment="0" applyProtection="0"/>
    <xf numFmtId="0" fontId="93" fillId="65" borderId="0" applyNumberFormat="0" applyBorder="0" applyAlignment="0" applyProtection="0"/>
    <xf numFmtId="0" fontId="79" fillId="68" borderId="0" applyNumberFormat="0" applyBorder="0" applyAlignment="0" applyProtection="0"/>
    <xf numFmtId="0" fontId="93" fillId="68" borderId="0" applyNumberFormat="0" applyBorder="0" applyAlignment="0" applyProtection="0"/>
    <xf numFmtId="0" fontId="79" fillId="71" borderId="0" applyNumberFormat="0" applyBorder="0" applyAlignment="0" applyProtection="0"/>
    <xf numFmtId="0" fontId="93" fillId="71" borderId="0" applyNumberFormat="0" applyBorder="0" applyAlignment="0" applyProtection="0"/>
    <xf numFmtId="0" fontId="93" fillId="43" borderId="0" applyNumberFormat="0" applyBorder="0" applyAlignment="0" applyProtection="0"/>
    <xf numFmtId="0" fontId="93" fillId="43" borderId="0" applyNumberFormat="0" applyBorder="0" applyAlignment="0" applyProtection="0"/>
    <xf numFmtId="0" fontId="93" fillId="44" borderId="0" applyNumberFormat="0" applyBorder="0" applyAlignment="0" applyProtection="0"/>
    <xf numFmtId="0" fontId="93" fillId="44" borderId="0" applyNumberFormat="0" applyBorder="0" applyAlignment="0" applyProtection="0"/>
    <xf numFmtId="0" fontId="93" fillId="45" borderId="0" applyNumberFormat="0" applyBorder="0" applyAlignment="0" applyProtection="0"/>
    <xf numFmtId="0" fontId="93" fillId="45" borderId="0" applyNumberFormat="0" applyBorder="0" applyAlignment="0" applyProtection="0"/>
    <xf numFmtId="0" fontId="93" fillId="46" borderId="0" applyNumberFormat="0" applyBorder="0" applyAlignment="0" applyProtection="0"/>
    <xf numFmtId="0" fontId="93" fillId="46"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8" borderId="0" applyNumberFormat="0" applyBorder="0" applyAlignment="0" applyProtection="0"/>
    <xf numFmtId="0" fontId="93" fillId="48" borderId="0" applyNumberFormat="0" applyBorder="0" applyAlignment="0" applyProtection="0"/>
    <xf numFmtId="0" fontId="94" fillId="37" borderId="0" applyNumberFormat="0" applyBorder="0" applyAlignment="0" applyProtection="0"/>
    <xf numFmtId="0" fontId="95" fillId="40" borderId="48" applyNumberFormat="0" applyAlignment="0" applyProtection="0"/>
    <xf numFmtId="0" fontId="96" fillId="41" borderId="51"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7" fillId="0" borderId="0" applyNumberFormat="0" applyFill="0" applyBorder="0" applyAlignment="0" applyProtection="0"/>
    <xf numFmtId="0" fontId="98" fillId="36" borderId="0" applyNumberFormat="0" applyBorder="0" applyAlignment="0" applyProtection="0"/>
    <xf numFmtId="0" fontId="99" fillId="0" borderId="45" applyNumberFormat="0" applyFill="0" applyAlignment="0" applyProtection="0"/>
    <xf numFmtId="0" fontId="100" fillId="0" borderId="46" applyNumberFormat="0" applyFill="0" applyAlignment="0" applyProtection="0"/>
    <xf numFmtId="0" fontId="15" fillId="0" borderId="56" applyNumberFormat="0" applyFill="0" applyAlignment="0" applyProtection="0"/>
    <xf numFmtId="0" fontId="15" fillId="0" borderId="56" applyNumberFormat="0" applyFill="0" applyAlignment="0" applyProtection="0"/>
    <xf numFmtId="0" fontId="101" fillId="0" borderId="47" applyNumberFormat="0" applyFill="0" applyAlignment="0" applyProtection="0"/>
    <xf numFmtId="0" fontId="101" fillId="0" borderId="0" applyNumberFormat="0" applyFill="0" applyBorder="0" applyAlignment="0" applyProtection="0"/>
    <xf numFmtId="0" fontId="102" fillId="39" borderId="48" applyNumberFormat="0" applyAlignment="0" applyProtection="0"/>
    <xf numFmtId="0" fontId="103" fillId="0" borderId="50" applyNumberFormat="0" applyFill="0" applyAlignment="0" applyProtection="0"/>
    <xf numFmtId="0" fontId="104" fillId="38"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2" borderId="52" applyNumberFormat="0" applyFont="0" applyAlignment="0" applyProtection="0"/>
    <xf numFmtId="0" fontId="105" fillId="40" borderId="49" applyNumberFormat="0" applyAlignment="0" applyProtection="0"/>
    <xf numFmtId="9" fontId="6" fillId="0" borderId="0" applyFont="0" applyFill="0" applyBorder="0" applyAlignment="0" applyProtection="0"/>
    <xf numFmtId="0" fontId="106" fillId="0" borderId="0" applyNumberFormat="0" applyFill="0" applyBorder="0" applyAlignment="0" applyProtection="0"/>
    <xf numFmtId="0" fontId="107" fillId="0" borderId="53" applyNumberFormat="0" applyFill="0" applyAlignment="0" applyProtection="0"/>
    <xf numFmtId="0" fontId="108" fillId="0" borderId="0" applyNumberFormat="0" applyFill="0" applyBorder="0" applyAlignment="0" applyProtection="0"/>
    <xf numFmtId="0" fontId="111" fillId="0" borderId="0"/>
    <xf numFmtId="43" fontId="112" fillId="0" borderId="0" applyFont="0" applyFill="0" applyBorder="0" applyAlignment="0" applyProtection="0"/>
    <xf numFmtId="0" fontId="112"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3" fillId="0" borderId="0" applyNumberFormat="0" applyFill="0" applyBorder="0" applyAlignment="0" applyProtection="0">
      <alignment vertical="top"/>
      <protection locked="0"/>
    </xf>
    <xf numFmtId="0" fontId="114" fillId="0" borderId="0" applyNumberFormat="0" applyFill="0" applyBorder="0" applyAlignment="0" applyProtection="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2" fillId="0" borderId="0"/>
    <xf numFmtId="0" fontId="1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2" fillId="0" borderId="0"/>
    <xf numFmtId="43" fontId="111" fillId="0" borderId="0" applyFont="0" applyFill="0" applyBorder="0" applyAlignment="0" applyProtection="0"/>
    <xf numFmtId="0" fontId="111" fillId="0" borderId="0"/>
    <xf numFmtId="0" fontId="124" fillId="0" borderId="0"/>
    <xf numFmtId="0" fontId="33" fillId="0" borderId="0"/>
    <xf numFmtId="0" fontId="124" fillId="0" borderId="0"/>
    <xf numFmtId="43" fontId="111" fillId="0" borderId="0" applyFont="0" applyFill="0" applyBorder="0" applyAlignment="0" applyProtection="0"/>
    <xf numFmtId="0" fontId="111" fillId="0" borderId="0"/>
    <xf numFmtId="0" fontId="111" fillId="0" borderId="0"/>
    <xf numFmtId="0" fontId="111" fillId="0" borderId="0"/>
    <xf numFmtId="0" fontId="125" fillId="0" borderId="0"/>
    <xf numFmtId="0" fontId="125" fillId="0" borderId="0"/>
    <xf numFmtId="0" fontId="126" fillId="0" borderId="0"/>
    <xf numFmtId="0" fontId="125" fillId="0" borderId="0"/>
    <xf numFmtId="0" fontId="124" fillId="0" borderId="0"/>
    <xf numFmtId="0" fontId="125"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4" fillId="0" borderId="0"/>
    <xf numFmtId="0" fontId="124" fillId="0" borderId="0"/>
    <xf numFmtId="0" fontId="125" fillId="0" borderId="0"/>
    <xf numFmtId="0" fontId="124" fillId="0" borderId="0"/>
    <xf numFmtId="0" fontId="124"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4" fillId="0" borderId="0"/>
    <xf numFmtId="0" fontId="126" fillId="0" borderId="0"/>
    <xf numFmtId="0" fontId="124"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7"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2" borderId="52"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2" borderId="52"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2" borderId="52"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1" fillId="0" borderId="0"/>
    <xf numFmtId="43" fontId="111" fillId="0" borderId="0" applyFont="0" applyFill="0" applyBorder="0" applyAlignment="0" applyProtection="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1" fillId="0" borderId="0"/>
    <xf numFmtId="0" fontId="159" fillId="0" borderId="0"/>
    <xf numFmtId="0" fontId="162" fillId="0" borderId="0"/>
    <xf numFmtId="43" fontId="162" fillId="0" borderId="0" applyFont="0" applyFill="0" applyBorder="0" applyAlignment="0" applyProtection="0"/>
    <xf numFmtId="44" fontId="162"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3" fontId="6" fillId="0" borderId="0"/>
  </cellStyleXfs>
  <cellXfs count="762">
    <xf numFmtId="0" fontId="0" fillId="0" borderId="0" xfId="0"/>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164" fontId="56" fillId="23" borderId="22"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39" fillId="23" borderId="24" xfId="0" applyNumberFormat="1" applyFont="1" applyFill="1" applyBorder="1" applyAlignment="1" applyProtection="1">
      <alignment horizontal="center" vertical="center"/>
    </xf>
    <xf numFmtId="0" fontId="39" fillId="0" borderId="25" xfId="0" applyNumberFormat="1" applyFont="1" applyFill="1" applyBorder="1" applyAlignment="1" applyProtection="1">
      <alignment horizontal="center" vertical="center"/>
    </xf>
    <xf numFmtId="0" fontId="49" fillId="24" borderId="20" xfId="0" applyFont="1" applyFill="1" applyBorder="1" applyAlignment="1" applyProtection="1">
      <alignment horizontal="center"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56" fillId="0" borderId="0" xfId="0" applyFont="1" applyProtection="1"/>
    <xf numFmtId="0" fontId="56" fillId="23" borderId="22" xfId="0" applyNumberFormat="1" applyFont="1" applyFill="1" applyBorder="1" applyAlignment="1" applyProtection="1">
      <alignment horizontal="left" vertical="center" wrapText="1"/>
    </xf>
    <xf numFmtId="0" fontId="56" fillId="0" borderId="30" xfId="0" applyNumberFormat="1" applyFont="1" applyFill="1" applyBorder="1" applyAlignment="1" applyProtection="1">
      <alignment horizontal="left" vertical="center" wrapText="1"/>
    </xf>
    <xf numFmtId="49" fontId="0" fillId="0" borderId="32" xfId="0" applyNumberFormat="1" applyFont="1" applyFill="1" applyBorder="1" applyAlignment="1">
      <alignment horizontal="center"/>
    </xf>
    <xf numFmtId="49" fontId="0" fillId="0" borderId="31" xfId="0" applyNumberFormat="1" applyFont="1" applyFill="1" applyBorder="1" applyAlignment="1">
      <alignment horizontal="center"/>
    </xf>
    <xf numFmtId="0" fontId="0" fillId="0" borderId="0" xfId="0" applyFont="1" applyFill="1" applyAlignment="1" applyProtection="1">
      <alignment vertical="center" wrapText="1"/>
      <protection locked="0"/>
    </xf>
    <xf numFmtId="164" fontId="50" fillId="25" borderId="0" xfId="439" applyNumberFormat="1" applyFont="1" applyFill="1" applyAlignment="1" applyProtection="1">
      <alignment horizontal="center"/>
    </xf>
    <xf numFmtId="0" fontId="59" fillId="0" borderId="0" xfId="0" applyFont="1" applyAlignment="1" applyProtection="1">
      <alignment horizontal="center" vertical="center" wrapText="1"/>
    </xf>
    <xf numFmtId="164" fontId="56" fillId="22" borderId="22" xfId="439"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8" xfId="439" applyNumberFormat="1" applyFont="1" applyFill="1" applyBorder="1" applyAlignment="1" applyProtection="1">
      <alignment horizontal="center" vertical="center" wrapText="1"/>
    </xf>
    <xf numFmtId="39" fontId="56" fillId="23" borderId="27"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0" borderId="0" xfId="0" applyNumberFormat="1" applyFont="1" applyFill="1" applyBorder="1" applyAlignment="1" applyProtection="1">
      <alignment horizontal="center" wrapText="1"/>
    </xf>
    <xf numFmtId="0" fontId="39" fillId="31" borderId="24" xfId="0" applyNumberFormat="1" applyFont="1" applyFill="1" applyBorder="1" applyAlignment="1" applyProtection="1">
      <alignment horizontal="center" vertical="center"/>
    </xf>
    <xf numFmtId="0" fontId="0" fillId="31" borderId="22" xfId="0" applyFont="1" applyFill="1" applyBorder="1" applyAlignment="1" applyProtection="1">
      <alignment vertical="center" wrapText="1"/>
    </xf>
    <xf numFmtId="0" fontId="59" fillId="31" borderId="0" xfId="0" applyFont="1" applyFill="1" applyAlignment="1" applyProtection="1">
      <alignment horizontal="center" vertical="center" wrapText="1"/>
    </xf>
    <xf numFmtId="0" fontId="0" fillId="0" borderId="0" xfId="0" applyFont="1" applyProtection="1">
      <protection locked="0"/>
    </xf>
    <xf numFmtId="0" fontId="52" fillId="0" borderId="24" xfId="0" applyNumberFormat="1" applyFont="1" applyFill="1" applyBorder="1" applyAlignment="1" applyProtection="1">
      <alignment horizontal="left" vertical="center" wrapText="1"/>
    </xf>
    <xf numFmtId="0" fontId="41" fillId="0" borderId="24" xfId="0" applyNumberFormat="1" applyFont="1" applyFill="1" applyBorder="1" applyAlignment="1" applyProtection="1">
      <alignment horizontal="left" vertical="center" wrapText="1"/>
    </xf>
    <xf numFmtId="41" fontId="62" fillId="0" borderId="0" xfId="0" applyNumberFormat="1" applyFont="1" applyFill="1" applyAlignment="1" applyProtection="1">
      <alignment wrapText="1"/>
    </xf>
    <xf numFmtId="0" fontId="61"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2" xfId="439" applyNumberFormat="1" applyFont="1" applyFill="1" applyBorder="1" applyAlignment="1" applyProtection="1">
      <alignment horizontal="center" vertical="center" wrapText="1"/>
    </xf>
    <xf numFmtId="37" fontId="57" fillId="32" borderId="27" xfId="439" applyNumberFormat="1" applyFont="1" applyFill="1" applyBorder="1" applyAlignment="1" applyProtection="1">
      <alignment horizontal="center" vertical="center" wrapText="1"/>
    </xf>
    <xf numFmtId="37" fontId="39" fillId="0" borderId="27" xfId="439" applyNumberFormat="1" applyFont="1" applyFill="1" applyBorder="1" applyAlignment="1" applyProtection="1">
      <alignment horizontal="center" vertical="center" wrapText="1"/>
    </xf>
    <xf numFmtId="37" fontId="57" fillId="0" borderId="27" xfId="439" applyNumberFormat="1" applyFont="1" applyFill="1" applyBorder="1" applyAlignment="1" applyProtection="1">
      <alignment horizontal="center" vertical="center" wrapText="1"/>
    </xf>
    <xf numFmtId="165" fontId="56" fillId="29" borderId="22"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4" xfId="0" applyNumberFormat="1" applyFont="1" applyFill="1" applyBorder="1" applyAlignment="1" applyProtection="1">
      <alignment horizontal="left" vertical="center" wrapText="1"/>
    </xf>
    <xf numFmtId="169" fontId="39" fillId="0" borderId="0" xfId="439" applyNumberFormat="1" applyFont="1" applyFill="1" applyAlignment="1" applyProtection="1">
      <alignment horizontal="center" vertical="center"/>
      <protection locked="0"/>
    </xf>
    <xf numFmtId="170" fontId="56" fillId="0" borderId="28" xfId="439" applyNumberFormat="1" applyFont="1" applyFill="1" applyBorder="1" applyAlignment="1" applyProtection="1">
      <alignment horizontal="center" vertical="center" wrapText="1"/>
    </xf>
    <xf numFmtId="171" fontId="56" fillId="0" borderId="22" xfId="439" applyNumberFormat="1" applyFont="1" applyFill="1" applyBorder="1" applyAlignment="1" applyProtection="1">
      <alignment horizontal="center" vertical="center" wrapText="1"/>
    </xf>
    <xf numFmtId="0" fontId="39" fillId="0" borderId="23" xfId="0" applyNumberFormat="1" applyFont="1" applyFill="1" applyBorder="1" applyAlignment="1" applyProtection="1">
      <alignment horizontal="center" vertical="center"/>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164" fontId="56" fillId="29" borderId="42" xfId="439" applyNumberFormat="1" applyFont="1" applyFill="1" applyBorder="1" applyAlignment="1" applyProtection="1">
      <alignment horizontal="center" vertical="center" wrapText="1"/>
      <protection locked="0"/>
    </xf>
    <xf numFmtId="39" fontId="56" fillId="0" borderId="26" xfId="439" applyNumberFormat="1" applyFont="1" applyFill="1" applyBorder="1" applyAlignment="1" applyProtection="1">
      <alignment horizontal="center" vertical="center" wrapText="1"/>
    </xf>
    <xf numFmtId="164" fontId="56" fillId="0" borderId="44" xfId="439" applyNumberFormat="1" applyFont="1" applyFill="1" applyBorder="1" applyAlignment="1" applyProtection="1">
      <alignment horizontal="center" vertical="center" wrapText="1"/>
    </xf>
    <xf numFmtId="0" fontId="39" fillId="31" borderId="25" xfId="0" applyNumberFormat="1" applyFont="1" applyFill="1" applyBorder="1" applyAlignment="1" applyProtection="1">
      <alignment horizontal="center" vertical="center"/>
    </xf>
    <xf numFmtId="0" fontId="0" fillId="31" borderId="30" xfId="0" applyFont="1" applyFill="1" applyBorder="1" applyAlignment="1" applyProtection="1">
      <alignment vertical="center" wrapText="1"/>
    </xf>
    <xf numFmtId="164" fontId="56" fillId="29" borderId="43" xfId="439" applyNumberFormat="1" applyFont="1" applyFill="1" applyBorder="1" applyAlignment="1" applyProtection="1">
      <alignment horizontal="center" vertical="center" wrapText="1"/>
      <protection locked="0"/>
    </xf>
    <xf numFmtId="0" fontId="56" fillId="23" borderId="30" xfId="0" applyNumberFormat="1" applyFont="1" applyFill="1" applyBorder="1" applyAlignment="1" applyProtection="1">
      <alignment horizontal="left" vertical="center" wrapText="1"/>
    </xf>
    <xf numFmtId="0" fontId="56" fillId="23" borderId="30" xfId="439" applyNumberFormat="1" applyFont="1" applyFill="1" applyBorder="1" applyAlignment="1" applyProtection="1">
      <alignment horizontal="center" vertical="center" wrapText="1"/>
    </xf>
    <xf numFmtId="37" fontId="39" fillId="23" borderId="28" xfId="439" applyNumberFormat="1" applyFont="1" applyFill="1" applyBorder="1" applyAlignment="1" applyProtection="1">
      <alignment horizontal="center" vertical="center" wrapText="1"/>
    </xf>
    <xf numFmtId="0" fontId="39" fillId="23" borderId="25" xfId="0" applyNumberFormat="1" applyFont="1" applyFill="1" applyBorder="1" applyAlignment="1" applyProtection="1">
      <alignment horizontal="center" vertical="center"/>
    </xf>
    <xf numFmtId="0" fontId="39" fillId="33" borderId="0" xfId="0" applyFont="1" applyFill="1" applyProtection="1"/>
    <xf numFmtId="0" fontId="0" fillId="0" borderId="34" xfId="0" applyNumberFormat="1" applyFont="1" applyFill="1" applyBorder="1" applyAlignment="1" applyProtection="1">
      <alignment horizontal="left" vertical="center" wrapText="1"/>
    </xf>
    <xf numFmtId="0" fontId="0" fillId="33" borderId="22" xfId="0" applyFont="1" applyFill="1" applyBorder="1" applyAlignment="1" applyProtection="1">
      <alignment vertical="center" wrapText="1"/>
    </xf>
    <xf numFmtId="0" fontId="39" fillId="33" borderId="41" xfId="0" applyNumberFormat="1" applyFont="1" applyFill="1" applyBorder="1" applyAlignment="1" applyProtection="1">
      <alignment horizontal="center" vertical="center"/>
    </xf>
    <xf numFmtId="39" fontId="0" fillId="0" borderId="27" xfId="439" applyNumberFormat="1" applyFont="1" applyFill="1" applyBorder="1" applyAlignment="1" applyProtection="1">
      <alignment horizontal="center" vertical="center" wrapText="1"/>
    </xf>
    <xf numFmtId="0" fontId="56" fillId="0" borderId="24" xfId="0" applyNumberFormat="1" applyFont="1" applyFill="1" applyBorder="1" applyAlignment="1" applyProtection="1">
      <alignment horizontal="left" vertical="center" wrapText="1"/>
    </xf>
    <xf numFmtId="0" fontId="0" fillId="23" borderId="22" xfId="0" applyFont="1" applyFill="1" applyBorder="1" applyAlignment="1" applyProtection="1">
      <alignment vertical="center" wrapText="1"/>
    </xf>
    <xf numFmtId="41" fontId="63" fillId="0" borderId="0" xfId="0" applyNumberFormat="1" applyFont="1" applyFill="1" applyAlignment="1" applyProtection="1">
      <alignment wrapText="1"/>
    </xf>
    <xf numFmtId="164" fontId="49" fillId="0" borderId="0" xfId="0" applyNumberFormat="1" applyFont="1" applyAlignment="1" applyProtection="1">
      <alignment wrapText="1"/>
    </xf>
    <xf numFmtId="164" fontId="56" fillId="22" borderId="22" xfId="439" applyNumberFormat="1" applyFont="1" applyFill="1" applyBorder="1" applyAlignment="1" applyProtection="1">
      <alignment horizontal="center" vertical="center" wrapText="1"/>
      <protection locked="0"/>
    </xf>
    <xf numFmtId="39" fontId="56" fillId="22" borderId="27" xfId="439" applyNumberFormat="1" applyFont="1" applyFill="1" applyBorder="1" applyAlignment="1" applyProtection="1">
      <alignment horizontal="center" vertical="center" wrapText="1"/>
    </xf>
    <xf numFmtId="164" fontId="56" fillId="22" borderId="28" xfId="439" applyNumberFormat="1" applyFont="1" applyFill="1" applyBorder="1" applyAlignment="1" applyProtection="1">
      <alignment horizontal="center" vertical="center" wrapText="1"/>
    </xf>
    <xf numFmtId="0" fontId="39" fillId="22" borderId="23" xfId="0" applyNumberFormat="1" applyFont="1" applyFill="1" applyBorder="1" applyAlignment="1" applyProtection="1">
      <alignment horizontal="center" vertical="center"/>
    </xf>
    <xf numFmtId="164" fontId="56" fillId="29" borderId="30"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1" fontId="56" fillId="22" borderId="29"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 fontId="56" fillId="23" borderId="30" xfId="439" applyNumberFormat="1" applyFont="1" applyFill="1" applyBorder="1" applyAlignment="1" applyProtection="1">
      <alignment horizontal="center" vertical="center" wrapText="1"/>
    </xf>
    <xf numFmtId="3" fontId="56" fillId="23" borderId="22" xfId="439" applyNumberFormat="1" applyFont="1" applyFill="1" applyBorder="1" applyAlignment="1" applyProtection="1">
      <alignment horizontal="center" vertical="center" wrapText="1"/>
    </xf>
    <xf numFmtId="3" fontId="56" fillId="0" borderId="29"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1" fillId="0" borderId="0" xfId="0" applyFont="1" applyProtection="1"/>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0" fontId="0" fillId="0" borderId="0" xfId="0" applyAlignment="1">
      <alignment horizontal="center"/>
    </xf>
    <xf numFmtId="0" fontId="0" fillId="0" borderId="59" xfId="0" applyNumberFormat="1" applyFont="1" applyFill="1" applyBorder="1" applyAlignment="1">
      <alignment horizontal="center"/>
    </xf>
    <xf numFmtId="0" fontId="79" fillId="0" borderId="0" xfId="0" applyFont="1" applyAlignment="1">
      <alignment horizontal="center"/>
    </xf>
    <xf numFmtId="0" fontId="39" fillId="0" borderId="23" xfId="0" applyFont="1" applyBorder="1" applyAlignment="1">
      <alignment horizontal="center" vertical="center"/>
    </xf>
    <xf numFmtId="0" fontId="39" fillId="0" borderId="0" xfId="0" applyFont="1" applyAlignment="1">
      <alignment vertical="center"/>
    </xf>
    <xf numFmtId="0" fontId="39" fillId="73" borderId="62" xfId="0" applyNumberFormat="1" applyFont="1" applyFill="1" applyBorder="1" applyAlignment="1" applyProtection="1">
      <alignment horizontal="center" vertical="center"/>
    </xf>
    <xf numFmtId="0" fontId="0" fillId="72" borderId="0" xfId="0" applyFill="1"/>
    <xf numFmtId="0" fontId="115" fillId="72" borderId="0" xfId="0" applyFont="1" applyFill="1" applyAlignment="1">
      <alignment vertical="center" wrapText="1"/>
    </xf>
    <xf numFmtId="0" fontId="46" fillId="72" borderId="0" xfId="0" applyFont="1" applyFill="1" applyAlignment="1">
      <alignment horizontal="justify" vertical="center"/>
    </xf>
    <xf numFmtId="0" fontId="120" fillId="76" borderId="0" xfId="0" applyFont="1" applyFill="1" applyAlignment="1">
      <alignment vertical="center"/>
    </xf>
    <xf numFmtId="0" fontId="59" fillId="0" borderId="43" xfId="0" applyFont="1" applyFill="1" applyBorder="1" applyAlignment="1" applyProtection="1">
      <alignment horizontal="center" vertical="center" wrapText="1"/>
    </xf>
    <xf numFmtId="0" fontId="59" fillId="31" borderId="43" xfId="0" applyFont="1" applyFill="1" applyBorder="1" applyAlignment="1" applyProtection="1">
      <alignment horizontal="center" vertical="center" wrapText="1"/>
    </xf>
    <xf numFmtId="0" fontId="56" fillId="30" borderId="24" xfId="0" applyNumberFormat="1" applyFont="1" applyFill="1" applyBorder="1" applyAlignment="1" applyProtection="1">
      <alignment horizontal="left" vertical="center" wrapText="1"/>
    </xf>
    <xf numFmtId="0" fontId="39" fillId="30" borderId="62" xfId="0" applyNumberFormat="1" applyFont="1" applyFill="1" applyBorder="1" applyAlignment="1" applyProtection="1">
      <alignment horizontal="center" vertical="center"/>
    </xf>
    <xf numFmtId="49" fontId="56" fillId="0" borderId="22" xfId="439" applyNumberFormat="1" applyFont="1" applyFill="1" applyBorder="1" applyAlignment="1" applyProtection="1">
      <alignment horizontal="center" vertical="center" wrapText="1"/>
    </xf>
    <xf numFmtId="0" fontId="116" fillId="72" borderId="0" xfId="0" applyFont="1" applyFill="1" applyAlignment="1">
      <alignment horizontal="left" vertical="center" wrapText="1"/>
    </xf>
    <xf numFmtId="0" fontId="33" fillId="72" borderId="0" xfId="30097" applyFill="1"/>
    <xf numFmtId="0" fontId="119" fillId="76" borderId="0" xfId="30097" applyFont="1" applyFill="1" applyAlignment="1">
      <alignment horizontal="center" vertical="center" wrapText="1"/>
    </xf>
    <xf numFmtId="0" fontId="115" fillId="72" borderId="0" xfId="30097" applyFont="1" applyFill="1" applyAlignment="1">
      <alignment vertical="center" wrapText="1"/>
    </xf>
    <xf numFmtId="0" fontId="46" fillId="72" borderId="0" xfId="30097" applyFont="1" applyFill="1" applyAlignment="1">
      <alignment vertical="center" wrapText="1"/>
    </xf>
    <xf numFmtId="0" fontId="120" fillId="76" borderId="0" xfId="30097" applyFont="1" applyFill="1" applyAlignment="1">
      <alignment vertical="center"/>
    </xf>
    <xf numFmtId="0" fontId="0" fillId="0" borderId="0" xfId="0"/>
    <xf numFmtId="169" fontId="39" fillId="29" borderId="0" xfId="439" applyNumberFormat="1" applyFont="1" applyFill="1" applyAlignment="1" applyProtection="1">
      <alignment horizontal="center" vertical="center"/>
      <protection locked="0"/>
    </xf>
    <xf numFmtId="0" fontId="39" fillId="0" borderId="41" xfId="0" applyNumberFormat="1" applyFont="1" applyFill="1" applyBorder="1" applyAlignment="1" applyProtection="1">
      <alignment horizontal="center" vertical="center"/>
    </xf>
    <xf numFmtId="0" fontId="39" fillId="0" borderId="0" xfId="0" applyFont="1" applyAlignment="1">
      <alignment horizontal="center"/>
    </xf>
    <xf numFmtId="0" fontId="39" fillId="77" borderId="70" xfId="0" applyFont="1" applyFill="1" applyBorder="1" applyAlignment="1">
      <alignment horizontal="center" wrapText="1"/>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0" fillId="0" borderId="43" xfId="0" applyNumberFormat="1" applyFont="1" applyFill="1" applyBorder="1" applyAlignment="1" applyProtection="1">
      <alignment horizontal="left" vertical="center" wrapText="1"/>
    </xf>
    <xf numFmtId="0" fontId="0" fillId="0" borderId="43" xfId="0" applyNumberFormat="1" applyFont="1" applyFill="1" applyBorder="1" applyAlignment="1" applyProtection="1">
      <alignment horizontal="center" vertical="center"/>
    </xf>
    <xf numFmtId="0" fontId="0" fillId="0" borderId="43" xfId="0" applyFont="1" applyFill="1" applyBorder="1" applyAlignment="1" applyProtection="1">
      <alignment vertical="center" wrapText="1"/>
    </xf>
    <xf numFmtId="0" fontId="0" fillId="0" borderId="43" xfId="0" applyFont="1" applyFill="1" applyBorder="1" applyAlignment="1" applyProtection="1">
      <alignment horizontal="left" vertical="center" wrapText="1"/>
    </xf>
    <xf numFmtId="0" fontId="0" fillId="33" borderId="0" xfId="0" applyNumberFormat="1" applyFont="1" applyFill="1" applyBorder="1" applyAlignment="1" applyProtection="1">
      <alignment horizontal="left" vertical="center" wrapText="1"/>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43" xfId="0" applyFont="1" applyFill="1" applyBorder="1" applyAlignment="1">
      <alignment horizontal="center" vertical="center"/>
    </xf>
    <xf numFmtId="0" fontId="39" fillId="0" borderId="41" xfId="0" applyFont="1" applyFill="1" applyBorder="1" applyAlignment="1">
      <alignment horizontal="center" vertical="center"/>
    </xf>
    <xf numFmtId="0" fontId="39" fillId="0" borderId="62" xfId="0" applyFont="1" applyFill="1" applyBorder="1" applyAlignment="1">
      <alignment horizontal="center" vertical="center"/>
    </xf>
    <xf numFmtId="0" fontId="67" fillId="0" borderId="0" xfId="0" applyFont="1" applyFill="1"/>
    <xf numFmtId="39" fontId="56" fillId="0" borderId="43" xfId="439" applyNumberFormat="1" applyFont="1" applyFill="1" applyBorder="1" applyAlignment="1" applyProtection="1">
      <alignment horizontal="center" vertical="center" wrapText="1"/>
    </xf>
    <xf numFmtId="0" fontId="60" fillId="0" borderId="0" xfId="0" applyNumberFormat="1" applyFont="1" applyFill="1" applyAlignment="1" applyProtection="1">
      <alignment horizontal="left" vertical="center" wrapText="1"/>
    </xf>
    <xf numFmtId="0" fontId="56" fillId="33" borderId="24" xfId="0" applyNumberFormat="1" applyFont="1" applyFill="1" applyBorder="1" applyAlignment="1" applyProtection="1">
      <alignment horizontal="left" vertical="center" wrapText="1"/>
    </xf>
    <xf numFmtId="0" fontId="0" fillId="0" borderId="22" xfId="0" applyNumberFormat="1" applyFont="1" applyFill="1" applyBorder="1" applyAlignment="1" applyProtection="1">
      <alignment horizontal="left" vertical="center" wrapText="1"/>
    </xf>
    <xf numFmtId="0" fontId="0" fillId="0" borderId="24"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4" xfId="0" applyNumberFormat="1" applyFont="1" applyFill="1" applyBorder="1" applyAlignment="1" applyProtection="1">
      <alignment horizontal="center" vertical="center" wrapText="1"/>
    </xf>
    <xf numFmtId="0" fontId="60" fillId="0" borderId="43" xfId="0" applyNumberFormat="1" applyFont="1" applyFill="1" applyBorder="1" applyAlignment="1" applyProtection="1">
      <alignment horizontal="left" vertical="center" wrapText="1"/>
    </xf>
    <xf numFmtId="0" fontId="56" fillId="0" borderId="27" xfId="0" applyNumberFormat="1" applyFont="1" applyFill="1" applyBorder="1" applyAlignment="1" applyProtection="1">
      <alignment horizontal="left" vertical="center" wrapText="1"/>
    </xf>
    <xf numFmtId="0" fontId="39" fillId="0" borderId="43" xfId="0" applyNumberFormat="1" applyFont="1" applyFill="1" applyBorder="1" applyAlignment="1" applyProtection="1">
      <alignment horizontal="center" vertical="center"/>
    </xf>
    <xf numFmtId="164" fontId="56" fillId="0" borderId="43"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2" xfId="0" applyFont="1" applyFill="1" applyBorder="1" applyAlignment="1" applyProtection="1">
      <alignment vertical="center" wrapText="1"/>
    </xf>
    <xf numFmtId="0" fontId="39" fillId="0" borderId="24" xfId="0" applyNumberFormat="1" applyFont="1" applyFill="1" applyBorder="1" applyAlignment="1" applyProtection="1">
      <alignment horizontal="center" vertical="center"/>
    </xf>
    <xf numFmtId="164" fontId="56" fillId="0" borderId="28" xfId="439" applyNumberFormat="1" applyFont="1" applyFill="1" applyBorder="1" applyAlignment="1" applyProtection="1">
      <alignment horizontal="center" vertical="center" wrapText="1"/>
    </xf>
    <xf numFmtId="164" fontId="56" fillId="0" borderId="22" xfId="439" applyNumberFormat="1" applyFont="1" applyFill="1" applyBorder="1" applyAlignment="1" applyProtection="1">
      <alignment horizontal="center" vertical="center" wrapText="1"/>
    </xf>
    <xf numFmtId="0" fontId="56" fillId="0" borderId="22" xfId="0" applyNumberFormat="1" applyFont="1" applyFill="1" applyBorder="1" applyAlignment="1" applyProtection="1">
      <alignment horizontal="left" vertical="center" wrapText="1"/>
    </xf>
    <xf numFmtId="39" fontId="56" fillId="0" borderId="27"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3" borderId="22" xfId="0" applyNumberFormat="1" applyFont="1" applyFill="1" applyBorder="1" applyAlignment="1" applyProtection="1">
      <alignment horizontal="left" vertical="center" wrapText="1"/>
    </xf>
    <xf numFmtId="164" fontId="56" fillId="29" borderId="22" xfId="439" applyNumberFormat="1" applyFont="1" applyFill="1" applyBorder="1" applyAlignment="1" applyProtection="1">
      <alignment horizontal="center" vertical="center" wrapText="1"/>
      <protection locked="0"/>
    </xf>
    <xf numFmtId="3" fontId="56" fillId="0" borderId="22" xfId="439" applyNumberFormat="1" applyFont="1" applyFill="1" applyBorder="1" applyAlignment="1" applyProtection="1">
      <alignment horizontal="center" vertical="center" wrapText="1"/>
    </xf>
    <xf numFmtId="3" fontId="56" fillId="33" borderId="22" xfId="439" applyNumberFormat="1" applyFont="1" applyFill="1" applyBorder="1" applyAlignment="1" applyProtection="1">
      <alignment horizontal="center" vertical="center" wrapText="1"/>
    </xf>
    <xf numFmtId="0" fontId="56" fillId="22" borderId="22" xfId="439" applyNumberFormat="1" applyFont="1" applyFill="1" applyBorder="1" applyAlignment="1" applyProtection="1">
      <alignment horizontal="center" vertical="center" wrapText="1"/>
      <protection locked="0"/>
    </xf>
    <xf numFmtId="3" fontId="56" fillId="0" borderId="43" xfId="439" applyNumberFormat="1" applyFont="1" applyFill="1" applyBorder="1" applyAlignment="1" applyProtection="1">
      <alignment horizontal="center" vertical="center" wrapText="1"/>
    </xf>
    <xf numFmtId="0" fontId="56" fillId="0" borderId="43" xfId="0" applyNumberFormat="1" applyFont="1" applyFill="1" applyBorder="1" applyAlignment="1" applyProtection="1">
      <alignment horizontal="left" vertical="center" wrapText="1"/>
    </xf>
    <xf numFmtId="0" fontId="39" fillId="33" borderId="24" xfId="0" applyNumberFormat="1" applyFont="1" applyFill="1" applyBorder="1" applyAlignment="1" applyProtection="1">
      <alignment horizontal="center" vertical="center"/>
    </xf>
    <xf numFmtId="14" fontId="0" fillId="0" borderId="0" xfId="0" applyNumberFormat="1" applyFont="1" applyFill="1" applyAlignment="1" applyProtection="1">
      <alignment horizontal="center" vertical="center"/>
    </xf>
    <xf numFmtId="0" fontId="56" fillId="77" borderId="24" xfId="0" applyNumberFormat="1" applyFont="1" applyFill="1" applyBorder="1" applyAlignment="1" applyProtection="1">
      <alignment horizontal="left" vertical="center" wrapText="1"/>
    </xf>
    <xf numFmtId="0" fontId="56" fillId="77" borderId="22" xfId="0" applyNumberFormat="1" applyFont="1" applyFill="1" applyBorder="1" applyAlignment="1" applyProtection="1">
      <alignment horizontal="left" vertical="center" wrapText="1"/>
    </xf>
    <xf numFmtId="0" fontId="67" fillId="0" borderId="0" xfId="0" applyFont="1" applyAlignment="1" applyProtection="1">
      <alignment wrapText="1"/>
      <protection locked="0"/>
    </xf>
    <xf numFmtId="164" fontId="49" fillId="0" borderId="0" xfId="0" applyNumberFormat="1" applyFont="1" applyFill="1" applyAlignment="1" applyProtection="1">
      <alignment wrapText="1"/>
    </xf>
    <xf numFmtId="164" fontId="49" fillId="77" borderId="10" xfId="0" applyNumberFormat="1" applyFont="1" applyFill="1" applyBorder="1" applyAlignment="1" applyProtection="1">
      <alignment horizontal="center" vertical="center" wrapText="1"/>
    </xf>
    <xf numFmtId="0" fontId="39" fillId="77" borderId="62" xfId="0" applyNumberFormat="1" applyFont="1" applyFill="1" applyBorder="1" applyAlignment="1" applyProtection="1">
      <alignment horizontal="center" vertical="center"/>
    </xf>
    <xf numFmtId="0" fontId="41" fillId="77" borderId="22"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0" fontId="0" fillId="77" borderId="10" xfId="0" applyFont="1" applyFill="1" applyBorder="1" applyAlignment="1">
      <alignment vertical="center" wrapText="1"/>
    </xf>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 fontId="0" fillId="0" borderId="0" xfId="0" applyNumberFormat="1" applyFont="1" applyProtection="1"/>
    <xf numFmtId="0" fontId="0" fillId="0" borderId="25" xfId="0" applyNumberFormat="1" applyFont="1" applyFill="1" applyBorder="1" applyAlignment="1" applyProtection="1">
      <alignment horizontal="left" vertical="center" wrapText="1"/>
    </xf>
    <xf numFmtId="0" fontId="0" fillId="0" borderId="30" xfId="0" applyNumberFormat="1" applyFont="1" applyFill="1" applyBorder="1" applyAlignment="1" applyProtection="1">
      <alignment horizontal="left" vertical="center" wrapText="1"/>
    </xf>
    <xf numFmtId="37" fontId="0" fillId="0" borderId="28" xfId="439" applyNumberFormat="1" applyFont="1" applyBorder="1" applyAlignment="1" applyProtection="1">
      <alignment vertical="center"/>
    </xf>
    <xf numFmtId="37" fontId="0" fillId="31" borderId="28" xfId="439" applyNumberFormat="1" applyFont="1" applyFill="1" applyBorder="1" applyAlignment="1" applyProtection="1">
      <alignment vertical="center"/>
    </xf>
    <xf numFmtId="0" fontId="0" fillId="0" borderId="29" xfId="0" applyNumberFormat="1" applyFont="1" applyFill="1" applyBorder="1" applyAlignment="1" applyProtection="1">
      <alignment horizontal="left" vertical="center" wrapText="1"/>
    </xf>
    <xf numFmtId="0" fontId="0" fillId="0" borderId="43" xfId="0" applyFont="1" applyFill="1" applyBorder="1" applyProtection="1"/>
    <xf numFmtId="0" fontId="0" fillId="0" borderId="43" xfId="0" applyFont="1" applyFill="1" applyBorder="1" applyAlignment="1" applyProtection="1">
      <alignment horizontal="center" vertical="center"/>
    </xf>
    <xf numFmtId="3" fontId="0" fillId="0" borderId="0" xfId="0" applyNumberFormat="1" applyFont="1" applyFill="1" applyProtection="1"/>
    <xf numFmtId="37" fontId="0" fillId="0" borderId="28"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2" xfId="0" applyNumberFormat="1" applyFont="1" applyFill="1" applyBorder="1" applyAlignment="1" applyProtection="1">
      <alignment horizontal="left" vertical="center" wrapText="1"/>
    </xf>
    <xf numFmtId="37" fontId="0" fillId="23" borderId="27" xfId="439" applyNumberFormat="1" applyFont="1" applyFill="1" applyBorder="1" applyAlignment="1" applyProtection="1">
      <alignment vertical="center"/>
    </xf>
    <xf numFmtId="0" fontId="0" fillId="22" borderId="43" xfId="0" applyFont="1" applyFill="1" applyBorder="1" applyAlignment="1" applyProtection="1">
      <alignment vertical="center"/>
    </xf>
    <xf numFmtId="37" fontId="0" fillId="0" borderId="26" xfId="439" applyNumberFormat="1" applyFont="1" applyFill="1" applyBorder="1" applyAlignment="1" applyProtection="1">
      <alignment vertical="center"/>
    </xf>
    <xf numFmtId="0" fontId="0" fillId="23" borderId="30" xfId="0" applyNumberFormat="1" applyFont="1" applyFill="1" applyBorder="1" applyAlignment="1" applyProtection="1">
      <alignment horizontal="left" vertical="center" wrapText="1"/>
    </xf>
    <xf numFmtId="0" fontId="0" fillId="33" borderId="24" xfId="0" applyNumberFormat="1" applyFont="1" applyFill="1" applyBorder="1" applyAlignment="1" applyProtection="1">
      <alignment horizontal="left" vertical="center" wrapText="1"/>
    </xf>
    <xf numFmtId="0" fontId="0" fillId="33" borderId="22" xfId="0" applyNumberFormat="1" applyFont="1" applyFill="1" applyBorder="1" applyAlignment="1" applyProtection="1">
      <alignment horizontal="left" vertical="center" wrapText="1"/>
    </xf>
    <xf numFmtId="37" fontId="0" fillId="33" borderId="28" xfId="439" applyNumberFormat="1" applyFont="1" applyFill="1" applyBorder="1" applyAlignment="1" applyProtection="1">
      <alignment vertical="center"/>
    </xf>
    <xf numFmtId="0" fontId="0" fillId="0" borderId="0" xfId="0" applyFont="1" applyFill="1" applyBorder="1" applyProtection="1"/>
    <xf numFmtId="0" fontId="0" fillId="0" borderId="0" xfId="0" applyFont="1" applyAlignment="1" applyProtection="1">
      <alignment wrapText="1"/>
    </xf>
    <xf numFmtId="37" fontId="0" fillId="0" borderId="27" xfId="439" applyNumberFormat="1" applyFont="1" applyFill="1" applyBorder="1" applyAlignment="1" applyProtection="1">
      <alignment vertical="center"/>
    </xf>
    <xf numFmtId="0" fontId="0" fillId="0" borderId="33" xfId="0" applyNumberFormat="1" applyFont="1" applyFill="1" applyBorder="1" applyAlignment="1" applyProtection="1">
      <alignment horizontal="left" vertical="center" wrapText="1"/>
    </xf>
    <xf numFmtId="0" fontId="0" fillId="0" borderId="0" xfId="0" applyFont="1" applyBorder="1" applyProtection="1"/>
    <xf numFmtId="0" fontId="0" fillId="34" borderId="0" xfId="0" applyFont="1" applyFill="1" applyAlignment="1" applyProtection="1">
      <alignment horizontal="center" vertical="center"/>
    </xf>
    <xf numFmtId="0" fontId="0" fillId="0" borderId="22" xfId="0" applyFont="1" applyFill="1" applyBorder="1" applyAlignment="1">
      <alignment vertical="center" wrapText="1"/>
    </xf>
    <xf numFmtId="39" fontId="129" fillId="75" borderId="61" xfId="1561" applyNumberFormat="1" applyFont="1" applyFill="1" applyBorder="1" applyAlignment="1">
      <alignment horizontal="center" vertical="center" wrapText="1"/>
    </xf>
    <xf numFmtId="0" fontId="0" fillId="23" borderId="24" xfId="0" applyNumberFormat="1" applyFont="1" applyFill="1" applyBorder="1" applyAlignment="1" applyProtection="1">
      <alignment horizontal="left" vertical="center" wrapText="1"/>
    </xf>
    <xf numFmtId="0" fontId="0" fillId="77" borderId="24" xfId="0" applyNumberFormat="1" applyFont="1" applyFill="1" applyBorder="1" applyAlignment="1" applyProtection="1">
      <alignment horizontal="left" vertical="center" wrapText="1"/>
    </xf>
    <xf numFmtId="0" fontId="129" fillId="77" borderId="0" xfId="0" applyFont="1" applyFill="1" applyAlignment="1" applyProtection="1">
      <alignment horizontal="left" vertical="center" wrapText="1"/>
    </xf>
    <xf numFmtId="164" fontId="0" fillId="77" borderId="22" xfId="439" applyNumberFormat="1" applyFont="1" applyFill="1" applyBorder="1" applyAlignment="1" applyProtection="1">
      <alignment horizontal="center" vertical="center" wrapText="1"/>
    </xf>
    <xf numFmtId="0" fontId="0" fillId="77" borderId="23" xfId="0" quotePrefix="1" applyNumberFormat="1" applyFont="1" applyFill="1" applyBorder="1" applyAlignment="1" applyProtection="1">
      <alignment horizontal="center" vertical="center" wrapText="1"/>
    </xf>
    <xf numFmtId="0" fontId="0" fillId="22" borderId="24" xfId="0" applyNumberFormat="1" applyFont="1" applyFill="1" applyBorder="1" applyAlignment="1" applyProtection="1">
      <alignment horizontal="left" vertical="center" wrapText="1"/>
    </xf>
    <xf numFmtId="0" fontId="0" fillId="22" borderId="22" xfId="0" applyNumberFormat="1" applyFont="1" applyFill="1" applyBorder="1" applyAlignment="1" applyProtection="1">
      <alignment horizontal="left" vertical="center" wrapText="1"/>
    </xf>
    <xf numFmtId="0" fontId="0" fillId="22" borderId="22" xfId="0" applyFont="1" applyFill="1" applyBorder="1" applyAlignment="1" applyProtection="1">
      <alignment vertical="center"/>
      <protection locked="0"/>
    </xf>
    <xf numFmtId="0" fontId="0" fillId="22" borderId="29" xfId="0" applyFont="1" applyFill="1" applyBorder="1" applyAlignment="1" applyProtection="1">
      <alignment vertical="center"/>
    </xf>
    <xf numFmtId="0" fontId="0" fillId="22" borderId="22" xfId="0" applyFont="1" applyFill="1" applyBorder="1" applyAlignment="1" applyProtection="1">
      <alignment vertical="center"/>
    </xf>
    <xf numFmtId="39" fontId="0" fillId="22" borderId="27" xfId="0" applyNumberFormat="1" applyFont="1" applyFill="1" applyBorder="1" applyAlignment="1" applyProtection="1">
      <alignment vertical="center"/>
    </xf>
    <xf numFmtId="0" fontId="0" fillId="22" borderId="27" xfId="0" applyFont="1" applyFill="1" applyBorder="1" applyAlignment="1" applyProtection="1">
      <alignment vertical="center"/>
    </xf>
    <xf numFmtId="0" fontId="0" fillId="22" borderId="28"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3" xfId="0" applyFont="1" applyFill="1" applyBorder="1" applyAlignment="1">
      <alignment vertical="center" wrapText="1"/>
    </xf>
    <xf numFmtId="37" fontId="0" fillId="0" borderId="63" xfId="439" applyNumberFormat="1" applyFont="1" applyFill="1" applyBorder="1" applyAlignment="1" applyProtection="1">
      <alignment vertical="center"/>
    </xf>
    <xf numFmtId="0" fontId="0" fillId="0" borderId="43"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7" xfId="439" applyNumberFormat="1" applyFont="1" applyFill="1" applyBorder="1" applyAlignment="1" applyProtection="1">
      <alignment vertical="center"/>
    </xf>
    <xf numFmtId="0" fontId="0" fillId="73" borderId="22" xfId="0" applyNumberFormat="1" applyFont="1" applyFill="1" applyBorder="1" applyAlignment="1" applyProtection="1">
      <alignment horizontal="left" vertical="center" wrapText="1"/>
    </xf>
    <xf numFmtId="49" fontId="0" fillId="73" borderId="63"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3" borderId="63" xfId="439" applyNumberFormat="1" applyFont="1" applyFill="1" applyBorder="1" applyAlignment="1" applyProtection="1">
      <alignment horizontal="center" vertical="center"/>
    </xf>
    <xf numFmtId="49" fontId="0" fillId="73" borderId="62" xfId="439" applyNumberFormat="1" applyFont="1" applyFill="1" applyBorder="1" applyAlignment="1" applyProtection="1">
      <alignment horizontal="center" vertical="center"/>
    </xf>
    <xf numFmtId="49" fontId="0" fillId="30" borderId="0" xfId="0" applyNumberFormat="1" applyFont="1" applyFill="1" applyAlignment="1" applyProtection="1">
      <alignment horizontal="center"/>
    </xf>
    <xf numFmtId="41" fontId="0" fillId="0" borderId="64" xfId="0" applyNumberFormat="1" applyFont="1" applyFill="1" applyBorder="1" applyAlignment="1">
      <alignment horizontal="center" vertical="center" wrapText="1"/>
    </xf>
    <xf numFmtId="0" fontId="0" fillId="30" borderId="22" xfId="0" applyNumberFormat="1" applyFont="1" applyFill="1" applyBorder="1" applyAlignment="1" applyProtection="1">
      <alignment horizontal="left" vertical="center" wrapText="1"/>
    </xf>
    <xf numFmtId="49" fontId="0" fillId="30" borderId="62" xfId="439" applyNumberFormat="1" applyFont="1" applyFill="1" applyBorder="1" applyAlignment="1" applyProtection="1">
      <alignment horizontal="center" vertical="center"/>
    </xf>
    <xf numFmtId="14" fontId="0" fillId="30" borderId="0" xfId="0" applyNumberFormat="1" applyFont="1" applyFill="1" applyAlignment="1" applyProtection="1">
      <alignment horizontal="center"/>
    </xf>
    <xf numFmtId="14" fontId="0" fillId="30" borderId="62" xfId="439" applyNumberFormat="1" applyFont="1" applyFill="1" applyBorder="1" applyAlignment="1" applyProtection="1">
      <alignment horizontal="center" vertical="center"/>
    </xf>
    <xf numFmtId="41" fontId="0" fillId="77" borderId="0" xfId="0" applyNumberFormat="1" applyFont="1" applyFill="1" applyBorder="1" applyAlignment="1">
      <alignment horizontal="center" vertical="center" wrapText="1"/>
    </xf>
    <xf numFmtId="14" fontId="0" fillId="77" borderId="62" xfId="439" applyNumberFormat="1" applyFont="1" applyFill="1" applyBorder="1" applyAlignment="1" applyProtection="1">
      <alignment horizontal="center" vertical="center"/>
    </xf>
    <xf numFmtId="169" fontId="0" fillId="73" borderId="63" xfId="439" applyNumberFormat="1" applyFont="1" applyFill="1" applyBorder="1" applyAlignment="1" applyProtection="1">
      <alignment vertical="center"/>
    </xf>
    <xf numFmtId="0" fontId="0" fillId="77"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Font="1" applyFill="1" applyAlignment="1" applyProtection="1">
      <alignment horizontal="center" vertical="center" wrapText="1"/>
    </xf>
    <xf numFmtId="0" fontId="39" fillId="0" borderId="57" xfId="0" applyFont="1" applyFill="1" applyBorder="1" applyAlignment="1">
      <alignment vertical="center"/>
    </xf>
    <xf numFmtId="0" fontId="44" fillId="0" borderId="0" xfId="0" applyNumberFormat="1" applyFont="1" applyFill="1" applyAlignment="1" applyProtection="1">
      <alignment horizontal="left" vertical="center" wrapText="1"/>
    </xf>
    <xf numFmtId="0" fontId="53" fillId="0" borderId="0" xfId="0" applyFont="1" applyFill="1" applyAlignment="1" applyProtection="1">
      <alignment horizontal="left" vertical="center" wrapText="1"/>
    </xf>
    <xf numFmtId="0" fontId="0" fillId="0" borderId="31" xfId="0" applyFont="1" applyFill="1" applyBorder="1" applyAlignment="1">
      <alignment horizontal="center" wrapText="1"/>
    </xf>
    <xf numFmtId="0" fontId="44" fillId="0" borderId="0" xfId="0" applyFont="1" applyFill="1" applyAlignment="1" applyProtection="1">
      <alignment horizontal="left" vertical="center" wrapText="1"/>
      <protection hidden="1"/>
    </xf>
    <xf numFmtId="0" fontId="44" fillId="0" borderId="60" xfId="0" applyFont="1" applyFill="1" applyBorder="1" applyAlignment="1">
      <alignment vertical="center" wrapText="1"/>
    </xf>
    <xf numFmtId="0" fontId="60" fillId="0" borderId="60"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3" borderId="0" xfId="0" applyFont="1" applyFill="1" applyAlignment="1" applyProtection="1">
      <alignment wrapText="1"/>
    </xf>
    <xf numFmtId="0" fontId="0" fillId="33" borderId="0" xfId="0" applyFont="1" applyFill="1" applyProtection="1"/>
    <xf numFmtId="14" fontId="0" fillId="0" borderId="0" xfId="0" applyNumberFormat="1" applyFont="1" applyFill="1" applyProtection="1"/>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8" fillId="21" borderId="12" xfId="439" applyNumberFormat="1" applyFont="1" applyFill="1" applyBorder="1" applyAlignment="1" applyProtection="1">
      <alignment horizontal="center" wrapText="1"/>
    </xf>
    <xf numFmtId="0" fontId="39" fillId="21" borderId="21" xfId="0" applyFont="1" applyFill="1" applyBorder="1" applyAlignment="1" applyProtection="1">
      <alignment horizontal="center" wrapText="1"/>
    </xf>
    <xf numFmtId="0" fontId="0" fillId="0" borderId="0" xfId="0" applyFont="1" applyFill="1" applyAlignment="1" applyProtection="1">
      <alignment wrapText="1"/>
      <protection locked="0"/>
    </xf>
    <xf numFmtId="0" fontId="0" fillId="0" borderId="0" xfId="0" applyFont="1" applyFill="1" applyProtection="1">
      <protection locked="0"/>
    </xf>
    <xf numFmtId="0" fontId="67" fillId="0" borderId="0" xfId="0" applyFont="1" applyFill="1" applyAlignment="1" applyProtection="1">
      <alignment wrapText="1"/>
      <protection locked="0"/>
    </xf>
    <xf numFmtId="0" fontId="0" fillId="0" borderId="43" xfId="0" applyFont="1" applyFill="1" applyBorder="1" applyAlignment="1" applyProtection="1">
      <alignment wrapText="1"/>
      <protection locked="0"/>
    </xf>
    <xf numFmtId="37" fontId="0" fillId="29" borderId="0" xfId="439" applyNumberFormat="1" applyFont="1" applyFill="1" applyAlignment="1" applyProtection="1">
      <alignment horizontal="center" vertical="center"/>
      <protection locked="0"/>
    </xf>
    <xf numFmtId="3" fontId="0" fillId="28" borderId="0" xfId="439" applyNumberFormat="1" applyFont="1" applyFill="1" applyAlignment="1" applyProtection="1">
      <alignment horizontal="center" vertical="center"/>
      <protection locked="0"/>
    </xf>
    <xf numFmtId="0" fontId="0" fillId="0" borderId="43" xfId="0" applyNumberFormat="1" applyFont="1" applyFill="1" applyBorder="1" applyAlignment="1" applyProtection="1">
      <alignment vertical="center" wrapText="1"/>
    </xf>
    <xf numFmtId="0" fontId="0" fillId="0" borderId="0" xfId="0" applyFont="1" applyAlignment="1" applyProtection="1">
      <protection locked="0"/>
    </xf>
    <xf numFmtId="0" fontId="0" fillId="31" borderId="0" xfId="0" applyFont="1" applyFill="1" applyProtection="1"/>
    <xf numFmtId="164" fontId="0" fillId="0" borderId="22" xfId="439" applyNumberFormat="1" applyFont="1" applyFill="1" applyBorder="1" applyAlignment="1" applyProtection="1">
      <alignment horizontal="center" vertical="center" wrapText="1"/>
      <protection locked="0"/>
    </xf>
    <xf numFmtId="41" fontId="67" fillId="0" borderId="0" xfId="439" applyNumberFormat="1" applyFont="1" applyFill="1" applyAlignment="1" applyProtection="1">
      <alignment vertical="center" wrapText="1"/>
    </xf>
    <xf numFmtId="39" fontId="67"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14" fontId="0" fillId="0" borderId="0" xfId="0" applyNumberFormat="1" applyFont="1"/>
    <xf numFmtId="41" fontId="67" fillId="0" borderId="0" xfId="439" applyNumberFormat="1" applyFont="1" applyFill="1" applyAlignment="1" applyProtection="1">
      <alignment vertical="center" wrapText="1"/>
      <protection locked="0"/>
    </xf>
    <xf numFmtId="0" fontId="39" fillId="30" borderId="35" xfId="0" applyFont="1" applyFill="1" applyBorder="1" applyAlignment="1">
      <alignment horizontal="center" vertical="center" wrapText="1"/>
    </xf>
    <xf numFmtId="0" fontId="39" fillId="30" borderId="37" xfId="0" applyFont="1" applyFill="1" applyBorder="1" applyAlignment="1">
      <alignment horizontal="center" vertical="center" wrapText="1"/>
    </xf>
    <xf numFmtId="41" fontId="67" fillId="0" borderId="0" xfId="439" applyNumberFormat="1" applyFont="1" applyAlignment="1">
      <alignment vertical="center" wrapText="1"/>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3"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33" fillId="0" borderId="0" xfId="0" applyNumberFormat="1" applyFont="1" applyFill="1" applyAlignment="1" applyProtection="1">
      <alignment horizontal="left" vertical="center" wrapText="1"/>
    </xf>
    <xf numFmtId="0" fontId="0" fillId="0" borderId="43" xfId="0" applyFont="1" applyFill="1" applyBorder="1" applyAlignment="1" applyProtection="1">
      <alignment horizontal="center" vertical="center" wrapText="1"/>
    </xf>
    <xf numFmtId="0" fontId="39" fillId="0" borderId="0" xfId="0" applyFont="1" applyAlignment="1" applyProtection="1">
      <alignment horizontal="center" vertical="center" wrapText="1"/>
    </xf>
    <xf numFmtId="0" fontId="57" fillId="0" borderId="0" xfId="0" applyFont="1" applyFill="1" applyAlignment="1" applyProtection="1">
      <alignment vertical="center" wrapText="1"/>
    </xf>
    <xf numFmtId="0" fontId="39" fillId="0" borderId="0" xfId="0" applyFont="1" applyFill="1" applyAlignment="1" applyProtection="1">
      <alignment horizontal="center" vertical="center"/>
    </xf>
    <xf numFmtId="0" fontId="39" fillId="73" borderId="0" xfId="0" applyFont="1" applyFill="1" applyAlignment="1" applyProtection="1">
      <alignment vertical="center"/>
    </xf>
    <xf numFmtId="0" fontId="0" fillId="73" borderId="0" xfId="0" applyNumberFormat="1" applyFont="1" applyFill="1" applyAlignment="1" applyProtection="1">
      <alignment horizontal="left" vertical="center" wrapText="1"/>
    </xf>
    <xf numFmtId="164" fontId="0" fillId="73" borderId="0" xfId="439" applyNumberFormat="1" applyFont="1" applyFill="1" applyAlignment="1" applyProtection="1">
      <alignment vertical="center"/>
    </xf>
    <xf numFmtId="37" fontId="0" fillId="73" borderId="0" xfId="439" applyNumberFormat="1" applyFont="1" applyFill="1" applyAlignment="1" applyProtection="1">
      <alignment horizontal="center" vertical="center"/>
      <protection locked="0"/>
    </xf>
    <xf numFmtId="0" fontId="39" fillId="73" borderId="0" xfId="0" applyNumberFormat="1" applyFont="1" applyFill="1" applyAlignment="1" applyProtection="1">
      <alignment horizontal="left" vertical="center" wrapText="1"/>
    </xf>
    <xf numFmtId="164" fontId="0" fillId="73" borderId="0" xfId="439" applyNumberFormat="1" applyFont="1" applyFill="1" applyAlignment="1" applyProtection="1">
      <alignment horizontal="center" vertical="center"/>
      <protection locked="0"/>
    </xf>
    <xf numFmtId="0" fontId="57" fillId="73" borderId="0" xfId="0" applyFont="1" applyFill="1" applyAlignment="1" applyProtection="1">
      <alignment horizontal="left" vertical="center"/>
    </xf>
    <xf numFmtId="0" fontId="44" fillId="73" borderId="0" xfId="0" applyFont="1" applyFill="1" applyAlignment="1" applyProtection="1">
      <alignment horizontal="left" vertical="center"/>
    </xf>
    <xf numFmtId="0" fontId="0" fillId="73" borderId="0" xfId="0" applyFont="1" applyFill="1" applyAlignment="1" applyProtection="1">
      <alignment vertical="center"/>
    </xf>
    <xf numFmtId="164" fontId="0" fillId="73" borderId="0" xfId="0" applyNumberFormat="1" applyFont="1" applyFill="1" applyAlignment="1" applyProtection="1">
      <alignment vertical="center"/>
    </xf>
    <xf numFmtId="164" fontId="39" fillId="73" borderId="0" xfId="439" applyNumberFormat="1" applyFont="1" applyFill="1" applyAlignment="1" applyProtection="1">
      <alignment horizontal="center" vertical="center"/>
      <protection locked="0"/>
    </xf>
    <xf numFmtId="0" fontId="39" fillId="73" borderId="0" xfId="0" applyFont="1" applyFill="1" applyAlignment="1" applyProtection="1">
      <alignment horizontal="left" vertical="center"/>
    </xf>
    <xf numFmtId="0" fontId="0" fillId="73" borderId="0" xfId="0" applyNumberFormat="1" applyFont="1" applyFill="1" applyAlignment="1" applyProtection="1">
      <alignment vertical="center" wrapText="1"/>
    </xf>
    <xf numFmtId="3" fontId="39" fillId="73" borderId="0" xfId="439" applyNumberFormat="1" applyFont="1" applyFill="1" applyAlignment="1" applyProtection="1">
      <alignment horizontal="center" vertical="center"/>
      <protection locked="0"/>
    </xf>
    <xf numFmtId="38" fontId="44" fillId="73" borderId="0" xfId="439" applyNumberFormat="1" applyFont="1" applyFill="1" applyAlignment="1" applyProtection="1">
      <alignment horizontal="center" vertical="center" wrapText="1"/>
    </xf>
    <xf numFmtId="164" fontId="0" fillId="73" borderId="0" xfId="439" applyNumberFormat="1" applyFont="1" applyFill="1" applyAlignment="1" applyProtection="1">
      <alignment horizontal="center" vertical="center"/>
    </xf>
    <xf numFmtId="38" fontId="39" fillId="73" borderId="0" xfId="0" applyNumberFormat="1" applyFont="1" applyFill="1" applyAlignment="1" applyProtection="1">
      <alignment horizontal="left" vertical="center"/>
    </xf>
    <xf numFmtId="0" fontId="68" fillId="73" borderId="0" xfId="0" applyFont="1" applyFill="1" applyAlignment="1" applyProtection="1">
      <alignment horizontal="left" vertical="center"/>
    </xf>
    <xf numFmtId="0" fontId="0" fillId="73" borderId="0" xfId="0" applyFont="1" applyFill="1" applyAlignment="1" applyProtection="1">
      <alignment horizontal="center" vertical="center" wrapText="1"/>
    </xf>
    <xf numFmtId="0" fontId="39" fillId="73" borderId="0" xfId="0" applyFont="1" applyFill="1" applyAlignment="1" applyProtection="1">
      <alignment horizontal="center" vertical="center" wrapText="1"/>
    </xf>
    <xf numFmtId="41" fontId="0" fillId="73" borderId="0" xfId="439" applyNumberFormat="1" applyFont="1" applyFill="1" applyAlignment="1" applyProtection="1">
      <alignment vertical="center" wrapText="1"/>
      <protection locked="0"/>
    </xf>
    <xf numFmtId="41" fontId="0" fillId="73" borderId="0" xfId="439" applyNumberFormat="1" applyFont="1" applyFill="1" applyAlignment="1" applyProtection="1">
      <alignment vertical="center" wrapText="1"/>
    </xf>
    <xf numFmtId="0" fontId="141" fillId="73" borderId="0" xfId="0" applyFont="1" applyFill="1" applyAlignment="1" applyProtection="1">
      <alignment horizontal="left" vertical="center"/>
    </xf>
    <xf numFmtId="0" fontId="79" fillId="73" borderId="0" xfId="0" applyFont="1" applyFill="1" applyAlignment="1" applyProtection="1">
      <alignment vertical="center"/>
    </xf>
    <xf numFmtId="0" fontId="142" fillId="73" borderId="0" xfId="0" applyFont="1" applyFill="1" applyAlignment="1" applyProtection="1">
      <alignment vertical="center"/>
      <protection locked="0"/>
    </xf>
    <xf numFmtId="0" fontId="57" fillId="73" borderId="0" xfId="0" applyFont="1" applyFill="1" applyAlignment="1">
      <alignment vertical="center" wrapText="1"/>
    </xf>
    <xf numFmtId="0" fontId="57" fillId="73"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68" xfId="0" applyBorder="1"/>
    <xf numFmtId="0" fontId="0" fillId="0" borderId="78" xfId="0" applyBorder="1"/>
    <xf numFmtId="0" fontId="49" fillId="77" borderId="55" xfId="0" applyFont="1" applyFill="1" applyBorder="1" applyAlignment="1">
      <alignment horizontal="center" wrapText="1"/>
    </xf>
    <xf numFmtId="0" fontId="0" fillId="0" borderId="55" xfId="0" applyBorder="1" applyAlignment="1">
      <alignment horizontal="center" vertical="center" wrapText="1"/>
    </xf>
    <xf numFmtId="10" fontId="0" fillId="0" borderId="55" xfId="0" applyNumberFormat="1" applyBorder="1" applyAlignment="1">
      <alignment horizontal="center" vertical="center" wrapText="1"/>
    </xf>
    <xf numFmtId="168" fontId="0" fillId="0" borderId="68" xfId="0" applyNumberFormat="1" applyBorder="1"/>
    <xf numFmtId="0" fontId="39" fillId="0" borderId="55" xfId="0" applyFont="1" applyBorder="1" applyAlignment="1">
      <alignment horizontal="center"/>
    </xf>
    <xf numFmtId="0" fontId="39" fillId="77" borderId="65" xfId="0" applyFont="1" applyFill="1" applyBorder="1" applyAlignment="1">
      <alignment horizontal="center"/>
    </xf>
    <xf numFmtId="0" fontId="39" fillId="77" borderId="55" xfId="0" applyFont="1" applyFill="1" applyBorder="1" applyAlignment="1">
      <alignment horizontal="center"/>
    </xf>
    <xf numFmtId="0" fontId="0" fillId="77" borderId="55" xfId="0" applyFill="1" applyBorder="1"/>
    <xf numFmtId="0" fontId="0" fillId="77" borderId="55" xfId="0" applyFill="1" applyBorder="1" applyAlignment="1">
      <alignment horizontal="center"/>
    </xf>
    <xf numFmtId="0" fontId="0" fillId="0" borderId="71" xfId="0" applyBorder="1"/>
    <xf numFmtId="0" fontId="0" fillId="0" borderId="76" xfId="0" applyBorder="1"/>
    <xf numFmtId="0" fontId="57" fillId="77" borderId="55" xfId="0" applyFont="1" applyFill="1" applyBorder="1" applyAlignment="1">
      <alignment horizontal="center" vertical="center" wrapText="1"/>
    </xf>
    <xf numFmtId="0" fontId="37" fillId="77" borderId="55" xfId="0" applyFont="1" applyFill="1" applyBorder="1" applyAlignment="1">
      <alignment vertical="center" wrapText="1"/>
    </xf>
    <xf numFmtId="0" fontId="0" fillId="77" borderId="55" xfId="0" applyFill="1" applyBorder="1" applyAlignment="1">
      <alignment vertical="center"/>
    </xf>
    <xf numFmtId="0" fontId="37" fillId="77" borderId="55" xfId="0" applyFont="1" applyFill="1" applyBorder="1" applyAlignment="1">
      <alignment horizontal="justify" vertical="center"/>
    </xf>
    <xf numFmtId="0" fontId="45" fillId="77" borderId="55" xfId="0" quotePrefix="1" applyFont="1" applyFill="1" applyBorder="1" applyAlignment="1">
      <alignment horizontal="center" vertical="center" wrapText="1"/>
    </xf>
    <xf numFmtId="0" fontId="45" fillId="77" borderId="55" xfId="0" applyFont="1" applyFill="1" applyBorder="1" applyAlignment="1">
      <alignment horizontal="center" vertical="center" wrapText="1"/>
    </xf>
    <xf numFmtId="0" fontId="45" fillId="77" borderId="13" xfId="0" applyFont="1" applyFill="1" applyBorder="1" applyAlignment="1">
      <alignment vertical="center" wrapText="1"/>
    </xf>
    <xf numFmtId="0" fontId="40" fillId="77" borderId="13" xfId="0" applyFont="1" applyFill="1" applyBorder="1" applyAlignment="1">
      <alignment horizontal="center" vertical="center"/>
    </xf>
    <xf numFmtId="0" fontId="45" fillId="77" borderId="13" xfId="0" applyFont="1" applyFill="1" applyBorder="1" applyAlignment="1">
      <alignment vertical="center"/>
    </xf>
    <xf numFmtId="0" fontId="0" fillId="77" borderId="79" xfId="0" applyFill="1" applyBorder="1"/>
    <xf numFmtId="0" fontId="0" fillId="0" borderId="55" xfId="0" applyBorder="1"/>
    <xf numFmtId="164" fontId="0" fillId="0" borderId="0" xfId="439" applyNumberFormat="1" applyFont="1" applyFill="1" applyProtection="1"/>
    <xf numFmtId="164" fontId="44" fillId="22" borderId="0" xfId="439" applyNumberFormat="1" applyFont="1" applyFill="1" applyAlignment="1" applyProtection="1">
      <alignment horizontal="center" vertical="center" wrapText="1"/>
    </xf>
    <xf numFmtId="41" fontId="68" fillId="0" borderId="0" xfId="439" applyNumberFormat="1" applyFont="1" applyFill="1" applyAlignment="1" applyProtection="1">
      <alignment horizontal="center" vertical="center" wrapText="1"/>
      <protection locked="0"/>
    </xf>
    <xf numFmtId="0" fontId="147" fillId="76" borderId="55" xfId="0" applyFont="1" applyFill="1" applyBorder="1" applyAlignment="1">
      <alignment horizontal="center" vertical="center" wrapText="1"/>
    </xf>
    <xf numFmtId="0" fontId="144" fillId="0" borderId="0" xfId="0" applyFont="1"/>
    <xf numFmtId="0" fontId="148" fillId="72" borderId="0" xfId="0" applyFont="1" applyFill="1" applyAlignment="1">
      <alignment horizontal="justify" vertical="center"/>
    </xf>
    <xf numFmtId="0" fontId="148" fillId="72" borderId="0" xfId="0" applyFont="1" applyFill="1" applyAlignment="1">
      <alignment vertical="center"/>
    </xf>
    <xf numFmtId="0" fontId="0" fillId="0" borderId="0" xfId="0" applyAlignment="1">
      <alignment vertical="center"/>
    </xf>
    <xf numFmtId="0" fontId="148" fillId="72" borderId="0" xfId="0" applyFont="1" applyFill="1" applyAlignment="1">
      <alignment vertical="center" wrapText="1"/>
    </xf>
    <xf numFmtId="0" fontId="152" fillId="72" borderId="0" xfId="611" applyFont="1" applyFill="1" applyAlignment="1">
      <alignment vertical="center"/>
    </xf>
    <xf numFmtId="0" fontId="153" fillId="72" borderId="0" xfId="0" applyFont="1" applyFill="1" applyAlignment="1">
      <alignment vertical="center"/>
    </xf>
    <xf numFmtId="0" fontId="153" fillId="72" borderId="0" xfId="0" applyFont="1" applyFill="1"/>
    <xf numFmtId="0" fontId="154" fillId="72" borderId="0" xfId="611" applyFont="1" applyFill="1" applyProtection="1">
      <protection locked="0"/>
    </xf>
    <xf numFmtId="0" fontId="115" fillId="72" borderId="0" xfId="30097" applyFont="1" applyFill="1" applyAlignment="1">
      <alignment horizontal="left" vertical="center" wrapText="1" indent="1"/>
    </xf>
    <xf numFmtId="0" fontId="115" fillId="72" borderId="0" xfId="30097" quotePrefix="1" applyFont="1" applyFill="1" applyAlignment="1">
      <alignment horizontal="left" vertical="center" wrapText="1" indent="1"/>
    </xf>
    <xf numFmtId="0" fontId="157" fillId="72" borderId="0" xfId="30097" applyFont="1" applyFill="1" applyAlignment="1">
      <alignment vertical="center" wrapText="1"/>
    </xf>
    <xf numFmtId="0" fontId="35" fillId="0" borderId="0" xfId="611"/>
    <xf numFmtId="0" fontId="148" fillId="72" borderId="0" xfId="30097" applyFont="1" applyFill="1" applyAlignment="1">
      <alignment vertical="center" wrapText="1"/>
    </xf>
    <xf numFmtId="0" fontId="154" fillId="72"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0" fontId="0" fillId="78" borderId="24" xfId="0" applyNumberFormat="1" applyFont="1" applyFill="1" applyBorder="1" applyAlignment="1" applyProtection="1">
      <alignment horizontal="left" vertical="center" wrapText="1"/>
    </xf>
    <xf numFmtId="3" fontId="0" fillId="33" borderId="0" xfId="0" applyNumberFormat="1" applyFont="1" applyFill="1" applyProtection="1"/>
    <xf numFmtId="1" fontId="0" fillId="0" borderId="0" xfId="0" applyNumberFormat="1" applyFont="1" applyFill="1" applyAlignment="1" applyProtection="1">
      <alignment horizontal="center" vertical="center"/>
    </xf>
    <xf numFmtId="0" fontId="51" fillId="0" borderId="0" xfId="0" applyFont="1" applyAlignment="1">
      <alignment horizontal="center"/>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1" borderId="0" xfId="0" applyFill="1" applyAlignment="1">
      <alignment horizontal="center"/>
    </xf>
    <xf numFmtId="0" fontId="0" fillId="31" borderId="0" xfId="0" applyFill="1"/>
    <xf numFmtId="0" fontId="0" fillId="0" borderId="0" xfId="0" applyFill="1" applyAlignment="1">
      <alignment horizontal="center"/>
    </xf>
    <xf numFmtId="0" fontId="0" fillId="0" borderId="0" xfId="0" applyFill="1"/>
    <xf numFmtId="0" fontId="0" fillId="79" borderId="0" xfId="0" applyFill="1" applyAlignment="1">
      <alignment horizontal="center"/>
    </xf>
    <xf numFmtId="0" fontId="0" fillId="79" borderId="0" xfId="0" applyFill="1"/>
    <xf numFmtId="0" fontId="0" fillId="79" borderId="0" xfId="0" applyNumberFormat="1" applyFont="1" applyFill="1" applyAlignment="1" applyProtection="1">
      <alignment horizontal="center" vertical="center"/>
    </xf>
    <xf numFmtId="0" fontId="0" fillId="26" borderId="0" xfId="0" applyFill="1" applyAlignment="1">
      <alignment horizontal="center"/>
    </xf>
    <xf numFmtId="0" fontId="0" fillId="26" borderId="0" xfId="0" applyFill="1"/>
    <xf numFmtId="0" fontId="0" fillId="79" borderId="0" xfId="0" applyFill="1" applyBorder="1"/>
    <xf numFmtId="0" fontId="0" fillId="35" borderId="0" xfId="0" applyFill="1" applyAlignment="1">
      <alignment horizontal="center"/>
    </xf>
    <xf numFmtId="0" fontId="0" fillId="35" borderId="0" xfId="0" applyFill="1"/>
    <xf numFmtId="0" fontId="0" fillId="80" borderId="0" xfId="0" applyFill="1"/>
    <xf numFmtId="38" fontId="44" fillId="22" borderId="43" xfId="439" applyNumberFormat="1" applyFont="1" applyFill="1" applyBorder="1" applyAlignment="1" applyProtection="1">
      <alignment horizontal="center" vertical="center" wrapText="1"/>
    </xf>
    <xf numFmtId="4" fontId="0" fillId="0" borderId="0" xfId="0" applyNumberFormat="1"/>
    <xf numFmtId="4" fontId="0" fillId="0" borderId="0" xfId="0" applyNumberFormat="1" applyFont="1" applyProtection="1"/>
    <xf numFmtId="0" fontId="0" fillId="29" borderId="0" xfId="0" applyFill="1" applyAlignment="1">
      <alignment wrapText="1"/>
    </xf>
    <xf numFmtId="179" fontId="41" fillId="30" borderId="64" xfId="0" applyNumberFormat="1" applyFont="1" applyFill="1" applyBorder="1" applyAlignment="1">
      <alignment wrapText="1"/>
    </xf>
    <xf numFmtId="179" fontId="56" fillId="0" borderId="27" xfId="439" applyNumberFormat="1" applyFont="1" applyFill="1" applyBorder="1" applyAlignment="1" applyProtection="1">
      <alignment horizontal="center" vertical="center" wrapText="1"/>
    </xf>
    <xf numFmtId="0" fontId="0" fillId="0" borderId="13" xfId="0" applyBorder="1"/>
    <xf numFmtId="0" fontId="0" fillId="0" borderId="38" xfId="0" applyBorder="1"/>
    <xf numFmtId="0" fontId="0" fillId="0" borderId="65" xfId="0" applyBorder="1"/>
    <xf numFmtId="0" fontId="39" fillId="77" borderId="80" xfId="0" applyFont="1" applyFill="1" applyBorder="1" applyAlignment="1">
      <alignment horizontal="left"/>
    </xf>
    <xf numFmtId="0" fontId="0" fillId="77" borderId="81" xfId="0" applyFill="1" applyBorder="1"/>
    <xf numFmtId="0" fontId="0" fillId="77" borderId="87" xfId="0" applyFill="1" applyBorder="1"/>
    <xf numFmtId="0" fontId="0" fillId="0" borderId="79" xfId="0" applyBorder="1"/>
    <xf numFmtId="0" fontId="146" fillId="0" borderId="66" xfId="0" applyFont="1" applyBorder="1" applyAlignment="1">
      <alignment horizontal="center" vertical="center" wrapText="1"/>
    </xf>
    <xf numFmtId="0" fontId="0" fillId="0" borderId="66" xfId="0" applyBorder="1"/>
    <xf numFmtId="0" fontId="146" fillId="0" borderId="13" xfId="0" applyFont="1" applyBorder="1" applyAlignment="1">
      <alignment horizontal="center" vertical="center" wrapText="1"/>
    </xf>
    <xf numFmtId="0" fontId="39" fillId="0" borderId="55" xfId="0" quotePrefix="1" applyFont="1" applyBorder="1" applyAlignment="1">
      <alignment horizontal="center" vertical="center"/>
    </xf>
    <xf numFmtId="0" fontId="37" fillId="77" borderId="66" xfId="0" applyFont="1" applyFill="1" applyBorder="1" applyAlignment="1">
      <alignment vertical="center" wrapText="1"/>
    </xf>
    <xf numFmtId="0" fontId="0" fillId="77" borderId="66" xfId="0" applyFill="1" applyBorder="1" applyAlignment="1">
      <alignment vertical="center" wrapText="1"/>
    </xf>
    <xf numFmtId="0" fontId="37" fillId="77" borderId="55" xfId="0" applyFont="1" applyFill="1" applyBorder="1" applyAlignment="1">
      <alignment horizontal="justify" vertical="center" wrapText="1"/>
    </xf>
    <xf numFmtId="0" fontId="0" fillId="0" borderId="55" xfId="0" applyBorder="1" applyAlignment="1">
      <alignment vertical="center" wrapText="1"/>
    </xf>
    <xf numFmtId="0" fontId="39" fillId="0" borderId="55" xfId="0" quotePrefix="1" applyFont="1" applyBorder="1" applyAlignment="1">
      <alignment horizontal="center"/>
    </xf>
    <xf numFmtId="0" fontId="158" fillId="77" borderId="11" xfId="0" applyFont="1" applyFill="1" applyBorder="1" applyAlignment="1">
      <alignment horizontal="justify" vertical="center" wrapText="1"/>
    </xf>
    <xf numFmtId="0" fontId="0" fillId="0" borderId="55" xfId="0" applyBorder="1" applyAlignment="1">
      <alignment wrapText="1"/>
    </xf>
    <xf numFmtId="0" fontId="39" fillId="77" borderId="11" xfId="0" applyFont="1" applyFill="1" applyBorder="1" applyAlignment="1">
      <alignment horizontal="justify" vertical="center" wrapText="1"/>
    </xf>
    <xf numFmtId="37" fontId="0" fillId="0" borderId="55" xfId="0" applyNumberFormat="1" applyBorder="1" applyAlignment="1">
      <alignment horizontal="center" vertical="center" wrapText="1"/>
    </xf>
    <xf numFmtId="0" fontId="45" fillId="77" borderId="13" xfId="0" applyFont="1" applyFill="1" applyBorder="1" applyAlignment="1">
      <alignment horizontal="center" vertical="center" wrapText="1"/>
    </xf>
    <xf numFmtId="0" fontId="39" fillId="77" borderId="55" xfId="0" applyFont="1" applyFill="1" applyBorder="1" applyAlignment="1">
      <alignment horizontal="center" wrapText="1"/>
    </xf>
    <xf numFmtId="0" fontId="0" fillId="77" borderId="80" xfId="0" applyFill="1" applyBorder="1"/>
    <xf numFmtId="49" fontId="39" fillId="0" borderId="55" xfId="0" quotePrefix="1" applyNumberFormat="1" applyFont="1" applyBorder="1" applyAlignment="1">
      <alignment horizontal="center" vertical="center"/>
    </xf>
    <xf numFmtId="0" fontId="0" fillId="0" borderId="55" xfId="0" applyBorder="1" applyAlignment="1">
      <alignment horizontal="justify" vertical="center"/>
    </xf>
    <xf numFmtId="0" fontId="39" fillId="0" borderId="55" xfId="0" applyFont="1" applyBorder="1" applyAlignment="1">
      <alignment horizontal="center" vertical="center"/>
    </xf>
    <xf numFmtId="0" fontId="0" fillId="1" borderId="55" xfId="0" applyFill="1" applyBorder="1" applyAlignment="1">
      <alignment horizontal="center" vertical="center" wrapText="1"/>
    </xf>
    <xf numFmtId="0" fontId="45" fillId="77" borderId="84" xfId="0" applyFont="1" applyFill="1" applyBorder="1" applyAlignment="1">
      <alignment horizontal="center" vertical="center" wrapText="1"/>
    </xf>
    <xf numFmtId="0" fontId="39" fillId="0" borderId="76" xfId="0" applyFont="1" applyBorder="1" applyAlignment="1">
      <alignment horizontal="center" vertical="center"/>
    </xf>
    <xf numFmtId="178" fontId="0" fillId="0" borderId="0" xfId="0" applyNumberFormat="1"/>
    <xf numFmtId="10" fontId="44" fillId="0" borderId="0" xfId="4687" applyNumberFormat="1" applyFont="1"/>
    <xf numFmtId="0" fontId="0" fillId="77" borderId="11" xfId="0" applyFill="1" applyBorder="1" applyAlignment="1">
      <alignment horizontal="center"/>
    </xf>
    <xf numFmtId="0" fontId="44" fillId="0" borderId="83" xfId="0" applyFont="1" applyBorder="1"/>
    <xf numFmtId="0" fontId="44" fillId="0" borderId="0" xfId="0" applyFont="1"/>
    <xf numFmtId="0" fontId="44" fillId="0" borderId="67" xfId="0" applyFont="1" applyBorder="1"/>
    <xf numFmtId="0" fontId="44" fillId="0" borderId="68" xfId="0" applyFont="1" applyBorder="1"/>
    <xf numFmtId="0" fontId="160" fillId="0" borderId="0" xfId="0" applyFont="1" applyAlignment="1">
      <alignment vertical="center" wrapText="1"/>
    </xf>
    <xf numFmtId="0" fontId="44" fillId="0" borderId="77" xfId="0" applyFont="1" applyBorder="1" applyAlignment="1">
      <alignment wrapText="1"/>
    </xf>
    <xf numFmtId="1" fontId="44" fillId="0" borderId="0" xfId="0" applyNumberFormat="1" applyFont="1"/>
    <xf numFmtId="0" fontId="44" fillId="0" borderId="75" xfId="0" applyFont="1" applyBorder="1"/>
    <xf numFmtId="0" fontId="44" fillId="0" borderId="0" xfId="0" applyFont="1" applyAlignment="1">
      <alignment horizontal="center"/>
    </xf>
    <xf numFmtId="0" fontId="44" fillId="0" borderId="0" xfId="0" applyFont="1" applyAlignment="1">
      <alignment horizontal="center" wrapText="1"/>
    </xf>
    <xf numFmtId="9" fontId="44" fillId="0" borderId="0" xfId="4687" applyFont="1" applyFill="1" applyBorder="1"/>
    <xf numFmtId="10" fontId="44" fillId="0" borderId="67" xfId="0" applyNumberFormat="1" applyFont="1" applyBorder="1"/>
    <xf numFmtId="2" fontId="44" fillId="0" borderId="0" xfId="4687" applyNumberFormat="1" applyFont="1"/>
    <xf numFmtId="2" fontId="44" fillId="0" borderId="0" xfId="0" applyNumberFormat="1" applyFont="1"/>
    <xf numFmtId="168" fontId="44" fillId="0" borderId="0" xfId="0" applyNumberFormat="1" applyFont="1"/>
    <xf numFmtId="168" fontId="44" fillId="0" borderId="67" xfId="0" applyNumberFormat="1" applyFont="1" applyBorder="1"/>
    <xf numFmtId="168" fontId="44" fillId="0" borderId="68" xfId="0" applyNumberFormat="1" applyFont="1" applyBorder="1"/>
    <xf numFmtId="0" fontId="44" fillId="0" borderId="78" xfId="0" applyFont="1" applyBorder="1"/>
    <xf numFmtId="0" fontId="0" fillId="0" borderId="0" xfId="0" applyFill="1" applyAlignment="1">
      <alignment horizontal="left" vertical="center"/>
    </xf>
    <xf numFmtId="0" fontId="0" fillId="0" borderId="0" xfId="0" applyFill="1" applyAlignment="1">
      <alignment wrapText="1"/>
    </xf>
    <xf numFmtId="0" fontId="161" fillId="0" borderId="0" xfId="0" applyFont="1" applyFill="1" applyAlignment="1">
      <alignment horizontal="left" vertical="center"/>
    </xf>
    <xf numFmtId="0" fontId="79" fillId="0" borderId="39" xfId="0" applyFont="1" applyFill="1" applyBorder="1"/>
    <xf numFmtId="0" fontId="0" fillId="33" borderId="10" xfId="0" applyFill="1" applyBorder="1" applyAlignment="1">
      <alignment horizontal="center" vertical="center"/>
    </xf>
    <xf numFmtId="0" fontId="0" fillId="33" borderId="10" xfId="0" applyFill="1" applyBorder="1" applyAlignment="1">
      <alignment vertical="center" wrapText="1"/>
    </xf>
    <xf numFmtId="0" fontId="0" fillId="33" borderId="0" xfId="0" applyNumberFormat="1" applyFont="1" applyFill="1" applyAlignment="1" applyProtection="1">
      <alignment horizontal="center" vertical="center"/>
    </xf>
    <xf numFmtId="0" fontId="0" fillId="33" borderId="0" xfId="0" applyFill="1" applyAlignment="1">
      <alignment vertical="center" wrapText="1"/>
    </xf>
    <xf numFmtId="38" fontId="44" fillId="33" borderId="0" xfId="439" applyNumberFormat="1" applyFont="1" applyFill="1" applyAlignment="1" applyProtection="1">
      <alignment horizontal="center" vertical="center" wrapText="1"/>
    </xf>
    <xf numFmtId="0" fontId="79" fillId="0" borderId="39" xfId="0" applyFont="1"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164" fontId="56" fillId="35" borderId="22" xfId="439" applyNumberFormat="1" applyFont="1" applyFill="1" applyBorder="1" applyAlignment="1" applyProtection="1">
      <alignment horizontal="center" vertical="center" wrapText="1"/>
      <protection locked="0"/>
    </xf>
    <xf numFmtId="0" fontId="44" fillId="0" borderId="43"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1" borderId="43" xfId="0" applyNumberFormat="1" applyFont="1" applyFill="1" applyBorder="1" applyAlignment="1" applyProtection="1">
      <alignment horizontal="center" vertical="center"/>
    </xf>
    <xf numFmtId="0" fontId="0" fillId="31" borderId="43" xfId="0" applyFont="1" applyFill="1" applyBorder="1" applyAlignment="1" applyProtection="1">
      <alignment vertical="center" wrapText="1"/>
    </xf>
    <xf numFmtId="37" fontId="0" fillId="31" borderId="43" xfId="439" applyNumberFormat="1" applyFont="1" applyFill="1" applyBorder="1" applyAlignment="1" applyProtection="1">
      <alignment vertical="center"/>
    </xf>
    <xf numFmtId="41" fontId="68" fillId="30" borderId="73" xfId="439" applyNumberFormat="1" applyFont="1" applyFill="1" applyBorder="1" applyAlignment="1">
      <alignment vertical="center" wrapText="1"/>
    </xf>
    <xf numFmtId="41" fontId="68" fillId="30" borderId="0" xfId="439" applyNumberFormat="1" applyFont="1" applyFill="1" applyAlignment="1">
      <alignment vertical="center" wrapText="1"/>
    </xf>
    <xf numFmtId="41" fontId="68" fillId="30" borderId="86" xfId="439" applyNumberFormat="1" applyFont="1" applyFill="1" applyBorder="1" applyAlignment="1">
      <alignment vertical="center" wrapText="1"/>
    </xf>
    <xf numFmtId="41" fontId="68" fillId="30" borderId="74" xfId="439" applyNumberFormat="1" applyFont="1" applyFill="1" applyBorder="1" applyAlignment="1">
      <alignment vertical="center" wrapText="1"/>
    </xf>
    <xf numFmtId="0" fontId="0" fillId="33" borderId="0" xfId="0" applyFill="1" applyAlignment="1">
      <alignment horizontal="center" vertical="center" wrapText="1"/>
    </xf>
    <xf numFmtId="14" fontId="56" fillId="35" borderId="22" xfId="439"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center"/>
    </xf>
    <xf numFmtId="0" fontId="39" fillId="73" borderId="0" xfId="0" applyFont="1" applyFill="1" applyAlignment="1">
      <alignment vertical="center" wrapText="1"/>
    </xf>
    <xf numFmtId="1" fontId="0" fillId="0" borderId="0" xfId="0" applyNumberFormat="1" applyAlignment="1">
      <alignment horizontal="center" vertical="center"/>
    </xf>
    <xf numFmtId="0" fontId="44" fillId="0" borderId="43" xfId="0" applyFont="1" applyBorder="1" applyAlignment="1">
      <alignment horizontal="center" vertical="center" wrapText="1"/>
    </xf>
    <xf numFmtId="0" fontId="0" fillId="0" borderId="0" xfId="0" applyAlignment="1">
      <alignment horizontal="left" vertical="center" wrapText="1"/>
    </xf>
    <xf numFmtId="1" fontId="0" fillId="0" borderId="24" xfId="0" applyNumberFormat="1" applyBorder="1" applyAlignment="1">
      <alignment horizontal="center" vertical="center" wrapText="1"/>
    </xf>
    <xf numFmtId="0" fontId="0" fillId="0" borderId="22" xfId="0" applyBorder="1" applyAlignment="1">
      <alignment horizontal="left" vertical="center" wrapText="1"/>
    </xf>
    <xf numFmtId="0" fontId="0" fillId="33" borderId="0" xfId="0" applyFont="1" applyFill="1" applyAlignment="1" applyProtection="1">
      <alignment horizontal="center" vertical="center"/>
    </xf>
    <xf numFmtId="172" fontId="39" fillId="73" borderId="0" xfId="439" applyNumberFormat="1" applyFont="1" applyFill="1" applyAlignment="1" applyProtection="1">
      <alignment horizontal="center" vertical="center"/>
      <protection locked="0"/>
    </xf>
    <xf numFmtId="1" fontId="0" fillId="0" borderId="24" xfId="0" applyNumberFormat="1" applyFont="1" applyFill="1" applyBorder="1" applyAlignment="1" applyProtection="1">
      <alignment horizontal="left" vertical="center" wrapText="1"/>
    </xf>
    <xf numFmtId="1" fontId="0" fillId="0" borderId="24" xfId="0" applyNumberFormat="1" applyFont="1" applyFill="1" applyBorder="1" applyAlignment="1" applyProtection="1">
      <alignment horizontal="center" vertical="center" wrapText="1"/>
    </xf>
    <xf numFmtId="0" fontId="39" fillId="0" borderId="35" xfId="0" applyFont="1" applyFill="1" applyBorder="1" applyAlignment="1">
      <alignment horizontal="center" vertical="center"/>
    </xf>
    <xf numFmtId="0" fontId="39" fillId="0" borderId="36" xfId="0" applyFont="1" applyFill="1" applyBorder="1" applyAlignment="1">
      <alignment horizontal="center" vertical="center"/>
    </xf>
    <xf numFmtId="49" fontId="33" fillId="0" borderId="22" xfId="439" applyNumberFormat="1" applyFont="1" applyFill="1" applyBorder="1" applyAlignment="1" applyProtection="1">
      <alignment horizontal="center" vertical="center" wrapText="1"/>
    </xf>
    <xf numFmtId="0" fontId="41" fillId="0" borderId="10" xfId="0" applyFont="1" applyBorder="1" applyAlignment="1" applyProtection="1">
      <alignment horizontal="right" vertical="center" wrapText="1"/>
    </xf>
    <xf numFmtId="4" fontId="0" fillId="0" borderId="10" xfId="0" applyNumberFormat="1" applyBorder="1"/>
    <xf numFmtId="0" fontId="41" fillId="0" borderId="10" xfId="0" applyFont="1" applyBorder="1" applyAlignment="1" applyProtection="1">
      <alignment horizontal="right" wrapText="1"/>
    </xf>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horizontal="center"/>
    </xf>
    <xf numFmtId="0" fontId="0" fillId="0" borderId="10" xfId="0" applyFill="1" applyBorder="1" applyAlignment="1">
      <alignment wrapText="1"/>
    </xf>
    <xf numFmtId="0" fontId="0" fillId="0" borderId="10" xfId="0" applyFill="1" applyBorder="1"/>
    <xf numFmtId="0" fontId="39" fillId="0" borderId="10" xfId="0" applyFont="1" applyFill="1" applyBorder="1" applyAlignment="1">
      <alignment horizontal="left" vertical="center"/>
    </xf>
    <xf numFmtId="0" fontId="0" fillId="77" borderId="25" xfId="0" applyFont="1" applyFill="1" applyBorder="1" applyAlignment="1" applyProtection="1">
      <alignment vertical="center" wrapText="1"/>
    </xf>
    <xf numFmtId="0" fontId="39" fillId="0" borderId="41" xfId="0" applyFont="1" applyBorder="1" applyAlignment="1">
      <alignment horizontal="center" vertical="center"/>
    </xf>
    <xf numFmtId="37" fontId="0" fillId="77" borderId="93" xfId="439" applyNumberFormat="1" applyFont="1" applyFill="1" applyBorder="1" applyAlignment="1" applyProtection="1">
      <alignment vertical="center"/>
    </xf>
    <xf numFmtId="41" fontId="68" fillId="0" borderId="0" xfId="0" applyNumberFormat="1" applyFont="1" applyFill="1" applyAlignment="1" applyProtection="1">
      <alignment vertical="center" wrapText="1"/>
    </xf>
    <xf numFmtId="39" fontId="0" fillId="0" borderId="55" xfId="0" applyNumberFormat="1" applyBorder="1" applyAlignment="1">
      <alignment horizontal="center" vertical="center"/>
    </xf>
    <xf numFmtId="0" fontId="44" fillId="0" borderId="55" xfId="0" applyFont="1" applyBorder="1" applyAlignment="1">
      <alignment horizontal="center" vertical="center" wrapText="1"/>
    </xf>
    <xf numFmtId="0" fontId="57" fillId="77" borderId="16" xfId="0" applyFont="1" applyFill="1" applyBorder="1" applyAlignment="1">
      <alignment wrapText="1"/>
    </xf>
    <xf numFmtId="0" fontId="57" fillId="77" borderId="55" xfId="0" applyFont="1" applyFill="1" applyBorder="1" applyAlignment="1">
      <alignment horizontal="center" wrapText="1"/>
    </xf>
    <xf numFmtId="0" fontId="49" fillId="77" borderId="66" xfId="0" applyFont="1" applyFill="1" applyBorder="1" applyAlignment="1">
      <alignment horizontal="center" wrapText="1"/>
    </xf>
    <xf numFmtId="0" fontId="0" fillId="72" borderId="66" xfId="0" applyFill="1" applyBorder="1" applyAlignment="1">
      <alignment horizontal="left" vertical="center" wrapText="1"/>
    </xf>
    <xf numFmtId="0" fontId="0" fillId="0" borderId="0" xfId="0" applyFill="1" applyBorder="1" applyAlignment="1">
      <alignment vertical="center"/>
    </xf>
    <xf numFmtId="0" fontId="0" fillId="0" borderId="10" xfId="0" applyBorder="1" applyAlignment="1">
      <alignment horizontal="center" vertical="center"/>
    </xf>
    <xf numFmtId="0" fontId="0" fillId="0" borderId="10" xfId="0" applyBorder="1" applyAlignment="1">
      <alignment vertical="center" wrapText="1"/>
    </xf>
    <xf numFmtId="0" fontId="67" fillId="0" borderId="10" xfId="0" applyFont="1" applyFill="1" applyBorder="1" applyAlignment="1">
      <alignment vertical="center" wrapText="1"/>
    </xf>
    <xf numFmtId="0" fontId="164" fillId="72" borderId="0" xfId="30097" applyFont="1" applyFill="1" applyAlignment="1">
      <alignment vertical="center" wrapText="1"/>
    </xf>
    <xf numFmtId="0" fontId="35" fillId="72" borderId="0" xfId="611" applyFill="1" applyAlignment="1" applyProtection="1">
      <alignment vertical="center"/>
      <protection locked="0"/>
    </xf>
    <xf numFmtId="0" fontId="0" fillId="0" borderId="69" xfId="0" applyFill="1" applyBorder="1" applyAlignment="1">
      <alignment vertical="center"/>
    </xf>
    <xf numFmtId="0" fontId="0" fillId="0" borderId="0" xfId="0" applyFill="1" applyAlignment="1">
      <alignment vertical="center"/>
    </xf>
    <xf numFmtId="14" fontId="0" fillId="35" borderId="0" xfId="0" applyNumberFormat="1" applyFont="1" applyFill="1" applyAlignment="1" applyProtection="1">
      <alignment horizontal="center" vertical="center"/>
    </xf>
    <xf numFmtId="164" fontId="39" fillId="29" borderId="16" xfId="439" applyNumberFormat="1" applyFont="1" applyFill="1" applyBorder="1" applyAlignment="1" applyProtection="1">
      <alignment horizontal="center" vertical="center" wrapText="1"/>
      <protection locked="0"/>
    </xf>
    <xf numFmtId="41" fontId="67" fillId="73" borderId="0" xfId="439" applyNumberFormat="1" applyFont="1" applyFill="1" applyAlignment="1" applyProtection="1">
      <alignment vertical="center" wrapText="1"/>
    </xf>
    <xf numFmtId="0" fontId="0" fillId="0" borderId="0" xfId="0" applyFont="1" applyAlignment="1" applyProtection="1">
      <alignment vertical="center" wrapText="1"/>
      <protection locked="0"/>
    </xf>
    <xf numFmtId="164" fontId="0" fillId="0" borderId="0" xfId="0" applyNumberFormat="1" applyFont="1" applyFill="1" applyAlignment="1" applyProtection="1">
      <alignment vertical="center" wrapText="1"/>
      <protection locked="0"/>
    </xf>
    <xf numFmtId="41" fontId="68" fillId="73" borderId="0" xfId="0" applyNumberFormat="1" applyFont="1" applyFill="1" applyAlignment="1" applyProtection="1">
      <alignment vertical="center" wrapText="1"/>
    </xf>
    <xf numFmtId="41" fontId="68" fillId="73" borderId="0" xfId="439" applyNumberFormat="1" applyFont="1" applyFill="1" applyAlignment="1" applyProtection="1">
      <alignment vertical="center" wrapText="1"/>
    </xf>
    <xf numFmtId="41" fontId="67" fillId="0" borderId="0" xfId="0" applyNumberFormat="1" applyFont="1" applyFill="1" applyAlignment="1" applyProtection="1">
      <alignment vertical="center" wrapText="1"/>
    </xf>
    <xf numFmtId="164" fontId="0" fillId="0" borderId="43" xfId="0" applyNumberFormat="1" applyFont="1" applyFill="1" applyBorder="1" applyAlignment="1" applyProtection="1">
      <alignment vertical="center" wrapText="1"/>
      <protection locked="0"/>
    </xf>
    <xf numFmtId="164" fontId="0" fillId="0" borderId="0" xfId="0" applyNumberFormat="1" applyFont="1" applyFill="1" applyBorder="1" applyAlignment="1" applyProtection="1">
      <alignment vertical="center" wrapText="1"/>
      <protection locked="0"/>
    </xf>
    <xf numFmtId="164" fontId="0" fillId="28" borderId="0" xfId="439" applyNumberFormat="1" applyFont="1" applyFill="1" applyAlignment="1" applyProtection="1">
      <alignment vertical="center"/>
    </xf>
    <xf numFmtId="41" fontId="67" fillId="28" borderId="0" xfId="439" applyNumberFormat="1" applyFont="1" applyFill="1" applyAlignment="1" applyProtection="1">
      <alignment vertical="center" wrapText="1"/>
    </xf>
    <xf numFmtId="168" fontId="0" fillId="0" borderId="0" xfId="0" applyNumberFormat="1" applyFont="1" applyFill="1" applyAlignment="1" applyProtection="1">
      <alignment vertical="center" wrapText="1"/>
    </xf>
    <xf numFmtId="0" fontId="0" fillId="73" borderId="0" xfId="0" applyFont="1" applyFill="1" applyAlignment="1" applyProtection="1">
      <alignment vertical="center" wrapText="1"/>
      <protection locked="0"/>
    </xf>
    <xf numFmtId="0" fontId="0" fillId="0" borderId="0" xfId="0" applyFont="1" applyFill="1" applyAlignment="1" applyProtection="1">
      <alignment vertical="center"/>
    </xf>
    <xf numFmtId="0" fontId="0" fillId="0" borderId="21" xfId="0" applyFont="1" applyFill="1" applyBorder="1" applyAlignment="1">
      <alignment vertical="center"/>
    </xf>
    <xf numFmtId="0" fontId="0" fillId="0" borderId="0" xfId="0" applyFont="1" applyBorder="1" applyAlignment="1">
      <alignment vertical="center"/>
    </xf>
    <xf numFmtId="0" fontId="0" fillId="0" borderId="54" xfId="0" applyFont="1" applyBorder="1" applyAlignment="1">
      <alignment vertical="center"/>
    </xf>
    <xf numFmtId="0" fontId="39" fillId="0" borderId="55" xfId="0" applyFont="1" applyBorder="1" applyAlignment="1">
      <alignment vertical="center"/>
    </xf>
    <xf numFmtId="0" fontId="39" fillId="26" borderId="16" xfId="0" applyFont="1" applyFill="1" applyBorder="1" applyAlignment="1" applyProtection="1">
      <alignment horizontal="left" vertical="center"/>
    </xf>
    <xf numFmtId="0" fontId="0" fillId="26" borderId="16" xfId="0" applyFont="1" applyFill="1" applyBorder="1" applyAlignment="1" applyProtection="1">
      <alignment horizontal="center" vertical="center"/>
    </xf>
    <xf numFmtId="0" fontId="0" fillId="0" borderId="11" xfId="0" applyFont="1" applyFill="1" applyBorder="1" applyAlignment="1" applyProtection="1">
      <alignment horizontal="center" vertical="center"/>
    </xf>
    <xf numFmtId="49" fontId="0" fillId="30" borderId="13" xfId="0" applyNumberFormat="1" applyFont="1" applyFill="1" applyBorder="1" applyAlignment="1" applyProtection="1">
      <alignment horizontal="center" vertical="center"/>
      <protection locked="0"/>
    </xf>
    <xf numFmtId="41" fontId="143" fillId="0" borderId="0" xfId="0" applyNumberFormat="1" applyFont="1" applyFill="1" applyAlignment="1" applyProtection="1">
      <alignment vertical="center" wrapText="1"/>
    </xf>
    <xf numFmtId="41" fontId="0" fillId="0" borderId="0" xfId="0" applyNumberFormat="1" applyFont="1" applyAlignment="1" applyProtection="1">
      <alignment vertical="center" wrapText="1"/>
    </xf>
    <xf numFmtId="14" fontId="0" fillId="30" borderId="13" xfId="0" applyNumberFormat="1" applyFont="1" applyFill="1" applyBorder="1" applyAlignment="1" applyProtection="1">
      <alignment horizontal="center" vertical="center"/>
      <protection locked="0"/>
    </xf>
    <xf numFmtId="180" fontId="0" fillId="30" borderId="13" xfId="0" applyNumberFormat="1" applyFont="1" applyFill="1" applyBorder="1" applyAlignment="1" applyProtection="1">
      <alignment horizontal="center" vertical="center"/>
      <protection locked="0"/>
    </xf>
    <xf numFmtId="49" fontId="35" fillId="30" borderId="13" xfId="611" applyNumberFormat="1" applyFill="1" applyBorder="1" applyAlignment="1" applyProtection="1">
      <alignment horizontal="center" vertical="center"/>
      <protection locked="0"/>
    </xf>
    <xf numFmtId="38" fontId="67" fillId="35" borderId="0" xfId="0" applyNumberFormat="1" applyFont="1" applyFill="1" applyAlignment="1" applyProtection="1">
      <alignment vertical="center" wrapText="1"/>
      <protection locked="0"/>
    </xf>
    <xf numFmtId="37" fontId="44" fillId="29" borderId="0" xfId="439" applyNumberFormat="1" applyFont="1" applyFill="1" applyAlignment="1" applyProtection="1">
      <alignment horizontal="center" vertical="center" wrapText="1"/>
      <protection locked="0"/>
    </xf>
    <xf numFmtId="181" fontId="39" fillId="29" borderId="0" xfId="439" applyNumberFormat="1" applyFont="1" applyFill="1" applyAlignment="1" applyProtection="1">
      <alignment horizontal="center" vertical="center"/>
      <protection locked="0"/>
    </xf>
    <xf numFmtId="14" fontId="0" fillId="29" borderId="0" xfId="439" applyNumberFormat="1" applyFont="1" applyFill="1" applyAlignment="1" applyProtection="1">
      <alignment horizontal="center" vertical="center" wrapText="1"/>
      <protection locked="0"/>
    </xf>
    <xf numFmtId="49" fontId="0" fillId="29" borderId="0" xfId="0" applyNumberFormat="1" applyFont="1" applyFill="1" applyAlignment="1" applyProtection="1">
      <alignment horizontal="center" vertical="center"/>
      <protection locked="0"/>
    </xf>
    <xf numFmtId="0" fontId="0" fillId="0" borderId="22" xfId="0" applyBorder="1" applyAlignment="1">
      <alignment vertical="center" wrapText="1"/>
    </xf>
    <xf numFmtId="3" fontId="44" fillId="0" borderId="22" xfId="31736" applyFont="1" applyBorder="1" applyAlignment="1">
      <alignment vertical="center" wrapText="1"/>
    </xf>
    <xf numFmtId="0" fontId="0" fillId="0" borderId="0" xfId="0" applyNumberFormat="1" applyFont="1" applyFill="1" applyBorder="1" applyAlignment="1" applyProtection="1">
      <alignment horizontal="left" vertical="center" wrapText="1"/>
    </xf>
    <xf numFmtId="164" fontId="0" fillId="0" borderId="0" xfId="0" applyNumberFormat="1" applyFont="1" applyFill="1" applyAlignment="1" applyProtection="1">
      <alignment horizontal="center" vertical="center" wrapText="1"/>
      <protection locked="0"/>
    </xf>
    <xf numFmtId="37" fontId="0" fillId="0" borderId="0" xfId="0" applyNumberFormat="1" applyFont="1" applyFill="1" applyAlignment="1" applyProtection="1">
      <alignment horizontal="right" vertical="center" wrapText="1"/>
      <protection locked="0"/>
    </xf>
    <xf numFmtId="0" fontId="0" fillId="30" borderId="64" xfId="0" applyFont="1" applyFill="1" applyBorder="1" applyAlignment="1">
      <alignment vertical="center"/>
    </xf>
    <xf numFmtId="0" fontId="41" fillId="30" borderId="64" xfId="0" applyFont="1" applyFill="1" applyBorder="1" applyAlignment="1">
      <alignment vertical="center" wrapText="1"/>
    </xf>
    <xf numFmtId="14" fontId="41" fillId="30" borderId="64" xfId="0" applyNumberFormat="1" applyFont="1" applyFill="1" applyBorder="1" applyAlignment="1">
      <alignment vertical="center" wrapText="1"/>
    </xf>
    <xf numFmtId="0" fontId="0" fillId="77" borderId="0" xfId="0" applyFont="1" applyFill="1" applyBorder="1" applyAlignment="1">
      <alignment vertical="center"/>
    </xf>
    <xf numFmtId="0" fontId="41" fillId="77" borderId="0" xfId="0" applyFont="1" applyFill="1" applyBorder="1" applyAlignment="1">
      <alignment vertical="center" wrapText="1"/>
    </xf>
    <xf numFmtId="0" fontId="0" fillId="29" borderId="69" xfId="0" applyFill="1" applyBorder="1" applyAlignment="1" applyProtection="1">
      <alignment horizontal="center" vertical="center"/>
      <protection locked="0"/>
    </xf>
    <xf numFmtId="14" fontId="0" fillId="29" borderId="69" xfId="0" applyNumberFormat="1" applyFill="1" applyBorder="1" applyAlignment="1" applyProtection="1">
      <alignment horizontal="center" vertical="center"/>
      <protection locked="0"/>
    </xf>
    <xf numFmtId="0" fontId="0" fillId="29" borderId="10" xfId="0" applyFill="1" applyBorder="1" applyAlignment="1" applyProtection="1">
      <alignment vertical="center" wrapText="1"/>
      <protection locked="0"/>
    </xf>
    <xf numFmtId="14" fontId="123" fillId="29" borderId="10" xfId="31721" applyNumberFormat="1" applyFont="1" applyFill="1" applyBorder="1" applyAlignment="1" applyProtection="1">
      <alignment horizontal="left" vertical="center"/>
      <protection locked="0"/>
    </xf>
    <xf numFmtId="0" fontId="0" fillId="0" borderId="0" xfId="0" applyAlignment="1" applyProtection="1">
      <alignment vertical="center" wrapText="1"/>
      <protection locked="0"/>
    </xf>
    <xf numFmtId="0" fontId="0" fillId="0" borderId="30" xfId="0" applyBorder="1" applyAlignment="1">
      <alignment vertical="center" wrapText="1"/>
    </xf>
    <xf numFmtId="172" fontId="0" fillId="74" borderId="28" xfId="439" applyNumberFormat="1" applyFont="1" applyFill="1" applyBorder="1" applyAlignment="1" applyProtection="1">
      <alignment vertical="center"/>
    </xf>
    <xf numFmtId="1" fontId="40" fillId="24" borderId="0" xfId="439" applyNumberFormat="1" applyFont="1" applyFill="1" applyBorder="1" applyAlignment="1" applyProtection="1">
      <alignment horizontal="center" wrapText="1"/>
    </xf>
    <xf numFmtId="43" fontId="0" fillId="0" borderId="10" xfId="439" applyNumberFormat="1" applyFont="1" applyFill="1" applyBorder="1" applyAlignment="1" applyProtection="1">
      <alignment vertical="center"/>
    </xf>
    <xf numFmtId="0" fontId="44" fillId="0" borderId="43" xfId="0" applyFont="1" applyFill="1" applyBorder="1" applyAlignment="1" applyProtection="1">
      <alignment horizontal="center" vertical="center" wrapText="1"/>
    </xf>
    <xf numFmtId="0" fontId="39" fillId="73" borderId="0" xfId="0" applyFont="1" applyFill="1" applyAlignment="1" applyProtection="1">
      <alignment horizontal="center" vertical="center"/>
    </xf>
    <xf numFmtId="0" fontId="0" fillId="73" borderId="0" xfId="0" applyFont="1" applyFill="1" applyAlignment="1" applyProtection="1">
      <alignment horizontal="center" vertical="center"/>
    </xf>
    <xf numFmtId="0" fontId="44" fillId="0" borderId="0" xfId="0" applyFont="1" applyFill="1" applyAlignment="1" applyProtection="1">
      <alignment horizontal="center" vertical="center" wrapText="1"/>
    </xf>
    <xf numFmtId="0" fontId="39" fillId="73" borderId="0" xfId="0" applyFont="1" applyFill="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0" fontId="0" fillId="28" borderId="0" xfId="0" applyFont="1" applyFill="1" applyAlignment="1" applyProtection="1">
      <alignment horizontal="center" vertical="center"/>
    </xf>
    <xf numFmtId="0" fontId="0" fillId="0" borderId="34" xfId="0" applyNumberFormat="1" applyFont="1" applyFill="1" applyBorder="1" applyAlignment="1" applyProtection="1">
      <alignment horizontal="center" vertical="center" wrapText="1"/>
    </xf>
    <xf numFmtId="0" fontId="40" fillId="33" borderId="0" xfId="682" applyFont="1" applyFill="1"/>
    <xf numFmtId="0" fontId="40" fillId="26" borderId="0" xfId="0" applyFont="1" applyFill="1"/>
    <xf numFmtId="0" fontId="49" fillId="26" borderId="17" xfId="682" applyFont="1" applyFill="1" applyBorder="1" applyAlignment="1">
      <alignment horizontal="center"/>
    </xf>
    <xf numFmtId="0" fontId="0" fillId="26" borderId="17" xfId="0" applyFill="1" applyBorder="1" applyAlignment="1">
      <alignment horizontal="center" wrapText="1"/>
    </xf>
    <xf numFmtId="0" fontId="0" fillId="26" borderId="17" xfId="0" applyFill="1" applyBorder="1" applyAlignment="1">
      <alignment wrapText="1"/>
    </xf>
    <xf numFmtId="0" fontId="165" fillId="0" borderId="0" xfId="682" applyFont="1" applyAlignment="1">
      <alignment vertical="center"/>
    </xf>
    <xf numFmtId="0" fontId="166" fillId="0" borderId="0" xfId="682" applyFont="1" applyAlignment="1">
      <alignment vertical="center"/>
    </xf>
    <xf numFmtId="0" fontId="167" fillId="0" borderId="0" xfId="682" applyFont="1"/>
    <xf numFmtId="0" fontId="52" fillId="0" borderId="0" xfId="682" applyFont="1"/>
    <xf numFmtId="182" fontId="52" fillId="0" borderId="0" xfId="682" applyNumberFormat="1" applyFont="1" applyAlignment="1">
      <alignment horizontal="left"/>
    </xf>
    <xf numFmtId="42" fontId="168" fillId="26" borderId="0" xfId="546" applyNumberFormat="1" applyFont="1" applyFill="1"/>
    <xf numFmtId="0" fontId="0" fillId="0" borderId="0" xfId="0" quotePrefix="1" applyAlignment="1">
      <alignment horizontal="center"/>
    </xf>
    <xf numFmtId="41" fontId="168" fillId="26" borderId="0" xfId="546" applyNumberFormat="1" applyFont="1" applyFill="1"/>
    <xf numFmtId="0" fontId="39" fillId="0" borderId="0" xfId="682" applyFont="1" applyAlignment="1">
      <alignment horizontal="left"/>
    </xf>
    <xf numFmtId="41" fontId="168" fillId="26" borderId="0" xfId="682" applyNumberFormat="1" applyFont="1" applyFill="1"/>
    <xf numFmtId="41" fontId="52" fillId="26" borderId="0" xfId="682" applyNumberFormat="1" applyFont="1" applyFill="1"/>
    <xf numFmtId="41" fontId="52" fillId="26" borderId="17" xfId="449" applyNumberFormat="1" applyFont="1" applyFill="1" applyBorder="1"/>
    <xf numFmtId="182" fontId="39" fillId="0" borderId="0" xfId="682" applyNumberFormat="1" applyFont="1" applyAlignment="1">
      <alignment horizontal="left"/>
    </xf>
    <xf numFmtId="42" fontId="39" fillId="33" borderId="18" xfId="546" applyNumberFormat="1" applyFont="1" applyFill="1" applyBorder="1"/>
    <xf numFmtId="42" fontId="0" fillId="0" borderId="0" xfId="0" applyNumberFormat="1"/>
    <xf numFmtId="0" fontId="0" fillId="0" borderId="0" xfId="0" quotePrefix="1" applyAlignment="1">
      <alignment wrapText="1"/>
    </xf>
    <xf numFmtId="41" fontId="0" fillId="0" borderId="0" xfId="0" applyNumberFormat="1"/>
    <xf numFmtId="0" fontId="39" fillId="0" borderId="0" xfId="682" applyFont="1"/>
    <xf numFmtId="42" fontId="39" fillId="0" borderId="0" xfId="546" applyNumberFormat="1" applyFont="1" applyFill="1" applyBorder="1"/>
    <xf numFmtId="0" fontId="169" fillId="0" borderId="0" xfId="682" applyFont="1" applyAlignment="1">
      <alignment horizontal="left" vertical="center" wrapText="1"/>
    </xf>
    <xf numFmtId="41" fontId="168" fillId="26" borderId="0" xfId="0" applyNumberFormat="1" applyFont="1" applyFill="1"/>
    <xf numFmtId="182" fontId="49" fillId="0" borderId="0" xfId="682" applyNumberFormat="1" applyFont="1" applyAlignment="1">
      <alignment horizontal="left"/>
    </xf>
    <xf numFmtId="42" fontId="49" fillId="33" borderId="19" xfId="546" applyNumberFormat="1" applyFont="1" applyFill="1" applyBorder="1"/>
    <xf numFmtId="0" fontId="0" fillId="0" borderId="0" xfId="0" applyAlignment="1">
      <alignment horizontal="left"/>
    </xf>
    <xf numFmtId="0" fontId="0" fillId="0" borderId="0" xfId="0" applyAlignment="1">
      <alignment horizontal="left" wrapText="1"/>
    </xf>
    <xf numFmtId="10" fontId="39" fillId="0" borderId="0" xfId="682" applyNumberFormat="1" applyFont="1" applyAlignment="1">
      <alignment horizontal="right" vertical="center"/>
    </xf>
    <xf numFmtId="0" fontId="52" fillId="0" borderId="0" xfId="682" applyFont="1" applyAlignment="1">
      <alignment horizontal="left"/>
    </xf>
    <xf numFmtId="0" fontId="33" fillId="0" borderId="0" xfId="0" applyFont="1"/>
    <xf numFmtId="0" fontId="33" fillId="0" borderId="0" xfId="682" applyFont="1"/>
    <xf numFmtId="0" fontId="0" fillId="0" borderId="94" xfId="0" applyBorder="1" applyAlignment="1">
      <alignment horizontal="center"/>
    </xf>
    <xf numFmtId="0" fontId="0" fillId="0" borderId="95" xfId="0" applyFill="1" applyBorder="1"/>
    <xf numFmtId="168" fontId="0" fillId="0" borderId="95" xfId="0" applyNumberFormat="1" applyFill="1" applyBorder="1" applyAlignment="1">
      <alignment wrapText="1"/>
    </xf>
    <xf numFmtId="0" fontId="0" fillId="0" borderId="96" xfId="0" applyBorder="1" applyAlignment="1">
      <alignment wrapText="1"/>
    </xf>
    <xf numFmtId="0" fontId="0" fillId="0" borderId="97"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98" xfId="0" applyBorder="1" applyAlignment="1">
      <alignment wrapText="1"/>
    </xf>
    <xf numFmtId="177" fontId="56" fillId="74" borderId="22" xfId="439" applyNumberFormat="1" applyFont="1" applyFill="1" applyBorder="1" applyAlignment="1" applyProtection="1">
      <alignment horizontal="center" vertical="center" wrapText="1"/>
    </xf>
    <xf numFmtId="0" fontId="39" fillId="0" borderId="0" xfId="682" applyFont="1" applyAlignment="1">
      <alignment wrapText="1"/>
    </xf>
    <xf numFmtId="0" fontId="0" fillId="0" borderId="0" xfId="682" applyFont="1"/>
    <xf numFmtId="0" fontId="167" fillId="26" borderId="0" xfId="682" applyFont="1" applyFill="1"/>
    <xf numFmtId="0" fontId="39" fillId="26" borderId="17" xfId="0" applyFont="1" applyFill="1" applyBorder="1" applyAlignment="1">
      <alignment horizontal="center" vertical="center"/>
    </xf>
    <xf numFmtId="0" fontId="39" fillId="26" borderId="0" xfId="0" applyFont="1" applyFill="1" applyAlignment="1">
      <alignment horizontal="center" vertical="center"/>
    </xf>
    <xf numFmtId="0" fontId="166" fillId="0" borderId="0" xfId="682" applyFont="1"/>
    <xf numFmtId="0" fontId="49" fillId="0" borderId="17" xfId="682" applyFont="1" applyBorder="1" applyAlignment="1">
      <alignment horizontal="center"/>
    </xf>
    <xf numFmtId="0" fontId="49" fillId="0" borderId="14" xfId="682" applyFont="1" applyBorder="1" applyAlignment="1">
      <alignment horizontal="center" vertical="center" wrapText="1"/>
    </xf>
    <xf numFmtId="0" fontId="170" fillId="0" borderId="0" xfId="682" applyFont="1"/>
    <xf numFmtId="182" fontId="52" fillId="0" borderId="0" xfId="682" applyNumberFormat="1" applyFont="1"/>
    <xf numFmtId="167" fontId="168" fillId="26" borderId="0" xfId="546" applyNumberFormat="1" applyFont="1" applyFill="1"/>
    <xf numFmtId="167" fontId="52" fillId="0" borderId="0" xfId="546" applyNumberFormat="1" applyFont="1"/>
    <xf numFmtId="0" fontId="52" fillId="0" borderId="0" xfId="0" applyFont="1" applyAlignment="1">
      <alignment horizontal="center"/>
    </xf>
    <xf numFmtId="0" fontId="52" fillId="0" borderId="0" xfId="0" applyFont="1"/>
    <xf numFmtId="38" fontId="52" fillId="0" borderId="0" xfId="682" applyNumberFormat="1" applyFont="1"/>
    <xf numFmtId="38" fontId="52" fillId="0" borderId="0" xfId="449" applyNumberFormat="1" applyFont="1"/>
    <xf numFmtId="0" fontId="52" fillId="0" borderId="0" xfId="0" quotePrefix="1" applyFont="1"/>
    <xf numFmtId="0" fontId="0" fillId="0" borderId="0" xfId="0" quotePrefix="1"/>
    <xf numFmtId="164" fontId="0" fillId="0" borderId="0" xfId="0" applyNumberFormat="1"/>
    <xf numFmtId="0" fontId="170" fillId="0" borderId="0" xfId="682" applyFont="1" applyAlignment="1">
      <alignment vertical="center"/>
    </xf>
    <xf numFmtId="0" fontId="171" fillId="0" borderId="0" xfId="682" applyFont="1"/>
    <xf numFmtId="0" fontId="49" fillId="0" borderId="0" xfId="682" applyFont="1"/>
    <xf numFmtId="0" fontId="169" fillId="27" borderId="0" xfId="682" applyFont="1" applyFill="1" applyAlignment="1">
      <alignment vertical="center" wrapText="1"/>
    </xf>
    <xf numFmtId="0" fontId="49" fillId="0" borderId="0" xfId="682" applyFont="1" applyAlignment="1">
      <alignment horizontal="center"/>
    </xf>
    <xf numFmtId="3" fontId="52" fillId="0" borderId="0" xfId="0" applyNumberFormat="1" applyFont="1"/>
    <xf numFmtId="0" fontId="171" fillId="0" borderId="0" xfId="0" applyFont="1" applyAlignment="1">
      <alignment horizontal="left" vertical="center" wrapText="1"/>
    </xf>
    <xf numFmtId="182" fontId="49" fillId="0" borderId="0" xfId="682" applyNumberFormat="1" applyFont="1"/>
    <xf numFmtId="167" fontId="52" fillId="0" borderId="19" xfId="546" applyNumberFormat="1" applyFont="1" applyBorder="1"/>
    <xf numFmtId="10" fontId="49" fillId="0" borderId="19" xfId="682" applyNumberFormat="1" applyFont="1" applyBorder="1"/>
    <xf numFmtId="0" fontId="51" fillId="0" borderId="0" xfId="0" applyFont="1"/>
    <xf numFmtId="2" fontId="0" fillId="0" borderId="0" xfId="0" applyNumberFormat="1"/>
    <xf numFmtId="164" fontId="0" fillId="0" borderId="0" xfId="439" applyNumberFormat="1" applyFont="1"/>
    <xf numFmtId="0" fontId="39" fillId="73" borderId="0" xfId="0" applyFont="1" applyFill="1" applyAlignment="1">
      <alignment horizontal="left" vertical="center"/>
    </xf>
    <xf numFmtId="0" fontId="39" fillId="28" borderId="0" xfId="0" applyFont="1" applyFill="1" applyAlignment="1" applyProtection="1">
      <alignment horizontal="left" vertical="center"/>
    </xf>
    <xf numFmtId="41" fontId="0" fillId="26" borderId="0" xfId="682" applyNumberFormat="1" applyFont="1" applyFill="1"/>
    <xf numFmtId="42" fontId="49" fillId="27" borderId="0" xfId="546" applyNumberFormat="1" applyFont="1" applyFill="1"/>
    <xf numFmtId="41" fontId="52" fillId="26" borderId="0" xfId="449" applyNumberFormat="1" applyFont="1" applyFill="1" applyBorder="1"/>
    <xf numFmtId="41" fontId="52" fillId="0" borderId="0" xfId="449" applyNumberFormat="1" applyFont="1"/>
    <xf numFmtId="42" fontId="49" fillId="27" borderId="18" xfId="546" applyNumberFormat="1" applyFont="1" applyFill="1" applyBorder="1"/>
    <xf numFmtId="42" fontId="52" fillId="26" borderId="19" xfId="546" applyNumberFormat="1" applyFont="1" applyFill="1" applyBorder="1"/>
    <xf numFmtId="42" fontId="49" fillId="0" borderId="99" xfId="546" applyNumberFormat="1" applyFont="1" applyBorder="1"/>
    <xf numFmtId="10" fontId="39" fillId="0" borderId="19" xfId="682" applyNumberFormat="1" applyFont="1" applyBorder="1" applyAlignment="1">
      <alignment horizontal="center" vertical="center"/>
    </xf>
    <xf numFmtId="0" fontId="0" fillId="0" borderId="0" xfId="0" applyAlignment="1">
      <alignment vertical="center" wrapText="1"/>
    </xf>
    <xf numFmtId="40" fontId="44" fillId="0" borderId="0" xfId="439" applyNumberFormat="1" applyFont="1" applyFill="1" applyAlignment="1" applyProtection="1">
      <alignment horizontal="center" vertical="center" wrapText="1"/>
    </xf>
    <xf numFmtId="183" fontId="0" fillId="0" borderId="55" xfId="0" applyNumberFormat="1" applyBorder="1" applyAlignment="1">
      <alignment horizontal="center" vertical="center"/>
    </xf>
    <xf numFmtId="0" fontId="0" fillId="33" borderId="13" xfId="0" applyFont="1" applyFill="1" applyBorder="1" applyAlignment="1">
      <alignment horizontal="left" vertical="center" wrapText="1"/>
    </xf>
    <xf numFmtId="0" fontId="0" fillId="33" borderId="16" xfId="0" applyFont="1" applyFill="1" applyBorder="1" applyAlignment="1">
      <alignment horizontal="left" vertical="center" wrapText="1"/>
    </xf>
    <xf numFmtId="0" fontId="0" fillId="0" borderId="13" xfId="0" applyFont="1" applyBorder="1" applyAlignment="1">
      <alignment horizontal="left" vertical="center"/>
    </xf>
    <xf numFmtId="0" fontId="0" fillId="0" borderId="16" xfId="0" applyFont="1" applyBorder="1" applyAlignment="1">
      <alignment horizontal="left" vertical="center"/>
    </xf>
    <xf numFmtId="0" fontId="0" fillId="0" borderId="13" xfId="0" applyFont="1" applyBorder="1" applyAlignment="1">
      <alignment horizontal="left" vertical="center" wrapText="1"/>
    </xf>
    <xf numFmtId="0" fontId="0" fillId="0" borderId="16" xfId="0" applyFont="1" applyBorder="1" applyAlignment="1">
      <alignment horizontal="left" vertical="center" wrapText="1"/>
    </xf>
    <xf numFmtId="0" fontId="0" fillId="0" borderId="13"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39" fillId="0" borderId="13" xfId="0" applyFont="1" applyBorder="1" applyAlignment="1">
      <alignment horizontal="center" vertical="center"/>
    </xf>
    <xf numFmtId="0" fontId="39" fillId="0" borderId="16" xfId="0" applyFont="1" applyBorder="1" applyAlignment="1">
      <alignment horizontal="center" vertical="center"/>
    </xf>
    <xf numFmtId="0" fontId="39" fillId="0" borderId="11" xfId="0" applyFont="1" applyBorder="1" applyAlignment="1">
      <alignment horizontal="center" vertical="center"/>
    </xf>
    <xf numFmtId="0" fontId="57" fillId="73" borderId="72" xfId="0" applyFont="1" applyFill="1" applyBorder="1" applyAlignment="1">
      <alignment horizontal="center" vertical="center" wrapText="1"/>
    </xf>
    <xf numFmtId="0" fontId="0" fillId="0" borderId="36" xfId="0" applyFont="1" applyBorder="1" applyAlignment="1">
      <alignment horizontal="left" vertical="center" wrapText="1"/>
    </xf>
    <xf numFmtId="0" fontId="40" fillId="26" borderId="13" xfId="0" applyFont="1" applyFill="1" applyBorder="1" applyAlignment="1">
      <alignment horizontal="center" vertical="center" wrapText="1"/>
    </xf>
    <xf numFmtId="0" fontId="40" fillId="26" borderId="16" xfId="0" applyFont="1" applyFill="1" applyBorder="1" applyAlignment="1">
      <alignment horizontal="center" vertical="center" wrapText="1"/>
    </xf>
    <xf numFmtId="0" fontId="163" fillId="81" borderId="13" xfId="0" applyFont="1" applyFill="1" applyBorder="1" applyAlignment="1">
      <alignment horizontal="center" vertical="center"/>
    </xf>
    <xf numFmtId="0" fontId="163" fillId="81"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40" fillId="0" borderId="13" xfId="682" applyFont="1" applyBorder="1" applyAlignment="1">
      <alignment horizontal="justify" vertical="justify" wrapText="1"/>
    </xf>
    <xf numFmtId="0" fontId="40" fillId="0" borderId="16" xfId="682" applyFont="1" applyBorder="1" applyAlignment="1">
      <alignment horizontal="justify" vertical="justify" wrapText="1"/>
    </xf>
    <xf numFmtId="0" fontId="40" fillId="0" borderId="11" xfId="682" applyFont="1" applyBorder="1" applyAlignment="1">
      <alignment horizontal="justify" vertical="justify" wrapText="1"/>
    </xf>
    <xf numFmtId="0" fontId="57" fillId="77" borderId="11" xfId="0" applyFont="1" applyFill="1" applyBorder="1" applyAlignment="1">
      <alignment horizontal="justify" vertical="center" wrapText="1"/>
    </xf>
    <xf numFmtId="0" fontId="57" fillId="77" borderId="55" xfId="0" applyFont="1" applyFill="1" applyBorder="1" applyAlignment="1">
      <alignment horizontal="justify" vertical="center" wrapText="1"/>
    </xf>
    <xf numFmtId="0" fontId="145" fillId="0" borderId="38" xfId="0" applyFont="1" applyBorder="1" applyAlignment="1">
      <alignment horizontal="center" vertical="center"/>
    </xf>
    <xf numFmtId="0" fontId="145" fillId="0" borderId="39" xfId="0" applyFont="1" applyBorder="1" applyAlignment="1">
      <alignment horizontal="center" vertical="center"/>
    </xf>
    <xf numFmtId="0" fontId="145" fillId="0" borderId="16" xfId="0" applyFont="1" applyBorder="1" applyAlignment="1">
      <alignment horizontal="center" vertical="center"/>
    </xf>
    <xf numFmtId="0" fontId="145" fillId="0" borderId="11" xfId="0" applyFont="1" applyBorder="1" applyAlignment="1">
      <alignment horizontal="center" vertical="center"/>
    </xf>
    <xf numFmtId="0" fontId="57" fillId="33" borderId="13" xfId="0" applyFont="1" applyFill="1" applyBorder="1" applyAlignment="1">
      <alignment horizontal="justify" vertical="center" wrapText="1"/>
    </xf>
    <xf numFmtId="0" fontId="57" fillId="33" borderId="16" xfId="0" applyFont="1" applyFill="1" applyBorder="1" applyAlignment="1">
      <alignment horizontal="justify" vertical="center" wrapText="1"/>
    </xf>
    <xf numFmtId="0" fontId="57" fillId="33" borderId="11" xfId="0" applyFont="1" applyFill="1" applyBorder="1" applyAlignment="1">
      <alignment horizontal="justify" vertical="center" wrapText="1"/>
    </xf>
    <xf numFmtId="0" fontId="48" fillId="0" borderId="88" xfId="0" applyFont="1" applyBorder="1" applyAlignment="1">
      <alignment horizontal="center" vertical="center" wrapText="1"/>
    </xf>
    <xf numFmtId="0" fontId="48" fillId="0" borderId="89" xfId="0" applyFont="1" applyBorder="1" applyAlignment="1">
      <alignment horizontal="center" vertical="center" wrapText="1"/>
    </xf>
    <xf numFmtId="0" fontId="48" fillId="0" borderId="85" xfId="0" applyFont="1" applyBorder="1" applyAlignment="1">
      <alignment horizontal="center" vertical="center" wrapText="1"/>
    </xf>
    <xf numFmtId="0" fontId="39" fillId="0" borderId="15" xfId="0" applyFont="1" applyBorder="1" applyAlignment="1">
      <alignment horizontal="center" vertical="center"/>
    </xf>
    <xf numFmtId="0" fontId="39" fillId="0" borderId="58" xfId="0" applyFont="1" applyBorder="1" applyAlignment="1">
      <alignment horizontal="center" vertical="center"/>
    </xf>
    <xf numFmtId="0" fontId="39" fillId="0" borderId="38" xfId="0" applyFont="1" applyBorder="1" applyAlignment="1">
      <alignment horizontal="center" vertical="center"/>
    </xf>
    <xf numFmtId="0" fontId="39" fillId="0" borderId="40" xfId="0" applyFont="1" applyBorder="1" applyAlignment="1">
      <alignment horizontal="center" vertical="center"/>
    </xf>
    <xf numFmtId="0" fontId="39" fillId="0" borderId="79" xfId="0" applyFont="1" applyBorder="1" applyAlignment="1">
      <alignment horizontal="center" vertical="center" wrapText="1"/>
    </xf>
    <xf numFmtId="0" fontId="39" fillId="0" borderId="66" xfId="0" applyFont="1" applyBorder="1" applyAlignment="1">
      <alignment horizontal="center" vertical="center"/>
    </xf>
    <xf numFmtId="0" fontId="48" fillId="0" borderId="90" xfId="0" applyFont="1" applyBorder="1" applyAlignment="1">
      <alignment horizontal="center" vertical="center"/>
    </xf>
    <xf numFmtId="0" fontId="48" fillId="0" borderId="91" xfId="0" applyFont="1" applyBorder="1" applyAlignment="1">
      <alignment horizontal="center" vertical="center"/>
    </xf>
    <xf numFmtId="0" fontId="48" fillId="0" borderId="92" xfId="0" applyFont="1" applyBorder="1" applyAlignment="1">
      <alignment horizontal="center" vertical="center"/>
    </xf>
    <xf numFmtId="0" fontId="128" fillId="72" borderId="65" xfId="0" applyFont="1" applyFill="1" applyBorder="1" applyAlignment="1">
      <alignment horizontal="center" vertical="center" wrapText="1"/>
    </xf>
    <xf numFmtId="0" fontId="128" fillId="72" borderId="79" xfId="0" applyFont="1" applyFill="1" applyBorder="1" applyAlignment="1">
      <alignment horizontal="center" vertical="center" wrapText="1"/>
    </xf>
    <xf numFmtId="0" fontId="57" fillId="77" borderId="65" xfId="0" applyFont="1" applyFill="1" applyBorder="1" applyAlignment="1">
      <alignment horizontal="center" vertical="center" wrapText="1"/>
    </xf>
    <xf numFmtId="0" fontId="57" fillId="77" borderId="79" xfId="0" applyFont="1" applyFill="1" applyBorder="1" applyAlignment="1">
      <alignment horizontal="center" vertical="center" wrapText="1"/>
    </xf>
    <xf numFmtId="0" fontId="57" fillId="77" borderId="40" xfId="0" applyFont="1" applyFill="1" applyBorder="1" applyAlignment="1">
      <alignment horizontal="left" wrapText="1"/>
    </xf>
    <xf numFmtId="0" fontId="57" fillId="77" borderId="66" xfId="0" applyFont="1" applyFill="1" applyBorder="1" applyAlignment="1">
      <alignment horizontal="left" wrapText="1"/>
    </xf>
    <xf numFmtId="0" fontId="39" fillId="0" borderId="13" xfId="0" applyFont="1" applyBorder="1" applyAlignment="1">
      <alignment horizontal="left" wrapText="1"/>
    </xf>
    <xf numFmtId="0" fontId="39" fillId="0" borderId="16" xfId="0" applyFont="1" applyBorder="1" applyAlignment="1">
      <alignment horizontal="left" wrapText="1"/>
    </xf>
    <xf numFmtId="0" fontId="39" fillId="0" borderId="11" xfId="0" applyFont="1" applyBorder="1" applyAlignment="1">
      <alignment horizontal="left" wrapText="1"/>
    </xf>
    <xf numFmtId="0" fontId="39" fillId="77" borderId="16" xfId="0" applyFont="1" applyFill="1" applyBorder="1" applyAlignment="1">
      <alignment horizontal="justify" vertical="center" wrapText="1"/>
    </xf>
    <xf numFmtId="0" fontId="39" fillId="77" borderId="11" xfId="0" applyFont="1" applyFill="1" applyBorder="1" applyAlignment="1">
      <alignment horizontal="justify" vertical="center" wrapText="1"/>
    </xf>
    <xf numFmtId="0" fontId="39" fillId="77" borderId="16" xfId="0" applyFont="1" applyFill="1" applyBorder="1" applyAlignment="1">
      <alignment horizontal="center" wrapText="1"/>
    </xf>
    <xf numFmtId="0" fontId="39" fillId="77" borderId="11" xfId="0" applyFont="1" applyFill="1" applyBorder="1" applyAlignment="1">
      <alignment horizontal="center" wrapText="1"/>
    </xf>
    <xf numFmtId="0" fontId="57" fillId="77" borderId="16" xfId="0" applyFont="1" applyFill="1" applyBorder="1" applyAlignment="1">
      <alignment horizontal="left" wrapText="1"/>
    </xf>
    <xf numFmtId="0" fontId="57" fillId="77" borderId="16" xfId="0" applyFont="1" applyFill="1" applyBorder="1" applyAlignment="1">
      <alignment horizontal="justify" vertical="center" wrapText="1"/>
    </xf>
    <xf numFmtId="0" fontId="57" fillId="77" borderId="82" xfId="0" applyFont="1" applyFill="1" applyBorder="1" applyAlignment="1">
      <alignment horizontal="left" wrapText="1"/>
    </xf>
    <xf numFmtId="0" fontId="39" fillId="0" borderId="0" xfId="682" applyFont="1" applyAlignment="1">
      <alignment horizontal="justify" vertical="justify" wrapText="1"/>
    </xf>
    <xf numFmtId="0" fontId="57" fillId="27" borderId="0" xfId="682" applyFont="1" applyFill="1" applyAlignment="1">
      <alignment horizontal="center" vertical="center" wrapText="1"/>
    </xf>
  </cellXfs>
  <cellStyles count="31737">
    <cellStyle name="20% - Accent1" xfId="29486" builtinId="30" customBuiltin="1"/>
    <cellStyle name="20% - Accent1 2" xfId="29498" xr:uid="{B4D97588-4E6D-4F66-9660-485579464908}"/>
    <cellStyle name="20% - Accent2" xfId="29488" builtinId="34" customBuiltin="1"/>
    <cellStyle name="20% - Accent2 2" xfId="29499" xr:uid="{35B0F212-66A1-472C-9A01-199A3F0DF76E}"/>
    <cellStyle name="20% - Accent3" xfId="29490" builtinId="38" customBuiltin="1"/>
    <cellStyle name="20% - Accent3 2" xfId="29500" xr:uid="{96A9D8D9-2163-4871-AD2A-E6FAD8327E91}"/>
    <cellStyle name="20% - Accent4" xfId="29492" builtinId="42" customBuiltin="1"/>
    <cellStyle name="20% - Accent4 2" xfId="29501" xr:uid="{85AD3608-5EC0-473E-ABF2-FE57FA5CFC47}"/>
    <cellStyle name="20% - Accent5" xfId="29494" builtinId="46" customBuiltin="1"/>
    <cellStyle name="20% - Accent5 2" xfId="29502" xr:uid="{2FAF7B59-7AF2-4277-AFB8-4CED4BCD4AA4}"/>
    <cellStyle name="20% - Accent6" xfId="29496" builtinId="50" customBuiltin="1"/>
    <cellStyle name="20% - Accent6 2" xfId="29503" xr:uid="{FD542BF9-873D-4C28-BB47-353BB6433DA7}"/>
    <cellStyle name="40% - Accent1" xfId="29487" builtinId="31" customBuiltin="1"/>
    <cellStyle name="40% - Accent1 2" xfId="29504" xr:uid="{0AA31246-28F2-4031-B39E-24F57F4DDC66}"/>
    <cellStyle name="40% - Accent2" xfId="29489" builtinId="35" customBuiltin="1"/>
    <cellStyle name="40% - Accent2 2" xfId="29505" xr:uid="{0339A947-B4EF-413F-9CAB-D0CABA162D0E}"/>
    <cellStyle name="40% - Accent3" xfId="29491" builtinId="39" customBuiltin="1"/>
    <cellStyle name="40% - Accent3 2" xfId="29506" xr:uid="{CE323443-EBFB-44AC-8BFD-1096489AD057}"/>
    <cellStyle name="40% - Accent4" xfId="29493" builtinId="43" customBuiltin="1"/>
    <cellStyle name="40% - Accent4 2" xfId="29507" xr:uid="{1DDF968D-ECA9-419B-B4EF-BD60D065FFB9}"/>
    <cellStyle name="40% - Accent5" xfId="29495" builtinId="47" customBuiltin="1"/>
    <cellStyle name="40% - Accent5 2" xfId="29508" xr:uid="{02D52EC3-9136-44C4-ABDC-79A2B992ECE6}"/>
    <cellStyle name="40% - Accent6" xfId="29497" builtinId="51" customBuiltin="1"/>
    <cellStyle name="40% - Accent6 2" xfId="29509" xr:uid="{7AB5FB25-D096-4925-8629-B2984C52A4A8}"/>
    <cellStyle name="60% - Accent1 2" xfId="29511" xr:uid="{7BFD2628-E072-4C2E-A30D-99A65338F113}"/>
    <cellStyle name="60% - Accent1 3" xfId="29510" xr:uid="{BA6653BC-E10F-49F1-922C-B37BD20BEE19}"/>
    <cellStyle name="60% - Accent2 2" xfId="29513" xr:uid="{B882DD0F-CF38-4110-A0B9-6D557E839E6F}"/>
    <cellStyle name="60% - Accent2 3" xfId="29512" xr:uid="{DBBEE3D1-BAA2-420D-AAD0-54977FAFD7AB}"/>
    <cellStyle name="60% - Accent3 2" xfId="29515" xr:uid="{B675D886-1249-408E-9624-ACBD29CE5E3B}"/>
    <cellStyle name="60% - Accent3 3" xfId="29514" xr:uid="{FFB5D201-005A-462D-82FC-535C7CE075BC}"/>
    <cellStyle name="60% - Accent4 2" xfId="29517" xr:uid="{CED353FE-23B8-41C5-8DF6-5B6EF71C5850}"/>
    <cellStyle name="60% - Accent4 3" xfId="29516" xr:uid="{70AF2E1E-CEC4-4808-B667-18848E7B237D}"/>
    <cellStyle name="60% - Accent5 2" xfId="29519" xr:uid="{24EFBFA3-A241-4B03-9CF7-1D6C9FDB8D68}"/>
    <cellStyle name="60% - Accent5 3" xfId="29518" xr:uid="{2FF37EA9-BACD-426F-A9D1-CB53E08211DE}"/>
    <cellStyle name="60% - Accent6 2" xfId="29521" xr:uid="{9E87C1BF-4265-43A7-B9CC-CEB53C8178E0}"/>
    <cellStyle name="60% - Accent6 3" xfId="29520" xr:uid="{ADE31EA4-598F-40AE-8C52-523F301B9003}"/>
    <cellStyle name="Accent1" xfId="4839"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2" xr:uid="{9FFF7FF5-1157-4607-AB6B-BA41FCEAE106}"/>
    <cellStyle name="Accent1 36" xfId="34" xr:uid="{00000000-0005-0000-0000-000021000000}"/>
    <cellStyle name="Accent1 36 2" xfId="29523"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1" xr:uid="{081EF534-E64F-4523-85C5-C52D0496B0C3}"/>
    <cellStyle name="Accent1 7" xfId="70" xr:uid="{00000000-0005-0000-0000-000045000000}"/>
    <cellStyle name="Accent1 70" xfId="22941" xr:uid="{4DC46A14-6FD5-4703-B964-ECA4F0B990BA}"/>
    <cellStyle name="Accent1 71" xfId="23986" xr:uid="{88B3CE1F-60C4-438B-A98E-5663565F73D8}"/>
    <cellStyle name="Accent1 8" xfId="71" xr:uid="{00000000-0005-0000-0000-000046000000}"/>
    <cellStyle name="Accent1 9" xfId="72" xr:uid="{00000000-0005-0000-0000-000047000000}"/>
    <cellStyle name="Accent2" xfId="4840"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4" xr:uid="{FA96348D-F8A4-4421-AC84-88F50463AE41}"/>
    <cellStyle name="Accent2 36" xfId="106" xr:uid="{00000000-0005-0000-0000-000069000000}"/>
    <cellStyle name="Accent2 36 2" xfId="29525"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5" xr:uid="{5182FF0B-24DC-49CB-A283-39402094CB39}"/>
    <cellStyle name="Accent2 7" xfId="142" xr:uid="{00000000-0005-0000-0000-00008D000000}"/>
    <cellStyle name="Accent2 70" xfId="25153" xr:uid="{DB859796-D498-4E56-A125-E2DCDE4C795B}"/>
    <cellStyle name="Accent2 71" xfId="23713" xr:uid="{83A61C3E-87A1-4F6A-8122-B7A001AB4311}"/>
    <cellStyle name="Accent2 8" xfId="143" xr:uid="{00000000-0005-0000-0000-00008E000000}"/>
    <cellStyle name="Accent2 9" xfId="144" xr:uid="{00000000-0005-0000-0000-00008F000000}"/>
    <cellStyle name="Accent3" xfId="4841"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6" xr:uid="{6D42C670-79BA-41D0-B5D2-B979219AF29B}"/>
    <cellStyle name="Accent3 36" xfId="178" xr:uid="{00000000-0005-0000-0000-0000B1000000}"/>
    <cellStyle name="Accent3 36 2" xfId="29527"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5" xr:uid="{0A5F0C95-5616-4611-AF28-AA89E0277EF1}"/>
    <cellStyle name="Accent3 7" xfId="214" xr:uid="{00000000-0005-0000-0000-0000D5000000}"/>
    <cellStyle name="Accent3 70" xfId="25648" xr:uid="{E970874A-57B0-4CBC-9DC1-7D50C0AD51C2}"/>
    <cellStyle name="Accent3 71" xfId="25594" xr:uid="{AF994C2C-841D-49C9-8721-FA9396879B33}"/>
    <cellStyle name="Accent3 8" xfId="215" xr:uid="{00000000-0005-0000-0000-0000D6000000}"/>
    <cellStyle name="Accent3 9" xfId="216" xr:uid="{00000000-0005-0000-0000-0000D7000000}"/>
    <cellStyle name="Accent4" xfId="4842"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8" xr:uid="{10BFA22F-D3BD-4505-8E2E-CD3D2ED897CC}"/>
    <cellStyle name="Accent4 36" xfId="250" xr:uid="{00000000-0005-0000-0000-0000F9000000}"/>
    <cellStyle name="Accent4 36 2" xfId="29529"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3" xr:uid="{AED4E30E-FB92-4A5C-BCC6-8ADCF62D9D7B}"/>
    <cellStyle name="Accent4 7" xfId="286" xr:uid="{00000000-0005-0000-0000-00001D010000}"/>
    <cellStyle name="Accent4 70" xfId="25087" xr:uid="{F41DF068-013E-42BF-8021-6272E34725E0}"/>
    <cellStyle name="Accent4 71" xfId="23847" xr:uid="{5FC22722-3052-4868-94D9-E5570379FEF4}"/>
    <cellStyle name="Accent4 8" xfId="287" xr:uid="{00000000-0005-0000-0000-00001E010000}"/>
    <cellStyle name="Accent4 9" xfId="288" xr:uid="{00000000-0005-0000-0000-00001F010000}"/>
    <cellStyle name="Accent5" xfId="4843"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0" xr:uid="{458CA2AC-D926-4059-8065-048300B70009}"/>
    <cellStyle name="Accent5 36" xfId="322" xr:uid="{00000000-0005-0000-0000-000041010000}"/>
    <cellStyle name="Accent5 36 2" xfId="29531"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6" xr:uid="{26B30322-1C89-49D0-BA3E-F8658C186C8B}"/>
    <cellStyle name="Accent5 7" xfId="358" xr:uid="{00000000-0005-0000-0000-000065010000}"/>
    <cellStyle name="Accent5 70" xfId="25596" xr:uid="{07476C96-5AF1-4461-9D78-20043F9CC41D}"/>
    <cellStyle name="Accent5 71" xfId="23796" xr:uid="{A5A9B84C-234B-4744-B883-15586B3D4CBC}"/>
    <cellStyle name="Accent5 8" xfId="359" xr:uid="{00000000-0005-0000-0000-000066010000}"/>
    <cellStyle name="Accent5 9" xfId="360" xr:uid="{00000000-0005-0000-0000-000067010000}"/>
    <cellStyle name="Accent6" xfId="4844"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2" xr:uid="{DF070521-6078-474F-9C65-EEACD7551C73}"/>
    <cellStyle name="Accent6 36" xfId="394" xr:uid="{00000000-0005-0000-0000-000089010000}"/>
    <cellStyle name="Accent6 36 2" xfId="29533"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2" xr:uid="{893BB9CA-356D-471A-AD5F-9495431F0EFC}"/>
    <cellStyle name="Accent6 7" xfId="430" xr:uid="{00000000-0005-0000-0000-0000AD010000}"/>
    <cellStyle name="Accent6 70" xfId="23391" xr:uid="{600A1D35-8915-4E4F-910E-44B8813D2433}"/>
    <cellStyle name="Accent6 71" xfId="24894" xr:uid="{E9DA2F1C-4737-4689-9B35-D336BD388C4B}"/>
    <cellStyle name="Accent6 8" xfId="431" xr:uid="{00000000-0005-0000-0000-0000AE010000}"/>
    <cellStyle name="Accent6 9" xfId="432" xr:uid="{00000000-0005-0000-0000-0000AF010000}"/>
    <cellStyle name="AccountClassificationTotalRowBalanceCol" xfId="12255" xr:uid="{EC67F07D-7951-469F-8170-F5D0EECEF2B9}"/>
    <cellStyle name="AccountClassificationTotalRowDescCol" xfId="12256" xr:uid="{58C315D6-5F7A-4069-8511-56264FEB55D8}"/>
    <cellStyle name="AccountClassificationTotalRowJERefCol" xfId="12257" xr:uid="{A31CFF99-3CB9-4CA9-96B5-9617F3D74581}"/>
    <cellStyle name="AccountClassificationTotalRowNameCol" xfId="12258" xr:uid="{D8403E05-910B-416C-84D7-F4A4937E4F4E}"/>
    <cellStyle name="AccountClassificationTotalRowVarPectCol" xfId="12259" xr:uid="{0BE0B926-9C35-48BC-B042-7CE47D3A1851}"/>
    <cellStyle name="AccountClassificationTotalRowWPRefCol" xfId="12260" xr:uid="{925C4963-1C84-45C3-8947-534838B1E866}"/>
    <cellStyle name="AccountDetailRowBalanceCol" xfId="12261" xr:uid="{77667C83-8EFE-4812-AE3D-73F088645F26}"/>
    <cellStyle name="AccountDetailRowDescCol" xfId="12262" xr:uid="{F920A0ED-4A8B-4F46-8AB2-76F71763D448}"/>
    <cellStyle name="AccountDetailRowJERefCol" xfId="12263" xr:uid="{9813E5D3-12DB-437B-B303-16516C42BCDD}"/>
    <cellStyle name="AccountDetailRowNameCol" xfId="12264" xr:uid="{426F538C-E9A9-467F-B29B-D74FFDD9B789}"/>
    <cellStyle name="AccountDetailRowVarPectCol" xfId="12265" xr:uid="{07328471-F285-4FE4-A039-12C2FC29E23C}"/>
    <cellStyle name="AccountDetailRowWPRefCol" xfId="12266" xr:uid="{63D4C9A4-BEB1-48C5-9B6B-F97E2C59B285}"/>
    <cellStyle name="AccountNetIncomeLossRowBalanceCol" xfId="12267" xr:uid="{F448CEAA-67FF-4FC0-96A1-6BAFFBD6B911}"/>
    <cellStyle name="AccountNetIncomeLossRowDescCol" xfId="12268" xr:uid="{907304E3-D678-4386-80CB-0AE41803742B}"/>
    <cellStyle name="AccountNetIncomeLossRowJERefCol" xfId="12269" xr:uid="{4AD86227-B1E6-42D5-AC15-93DF6FB098AE}"/>
    <cellStyle name="AccountNetIncomeLossRowNameCol" xfId="12270" xr:uid="{6F1446DA-34A4-4BAF-AE61-E09B1700FDA3}"/>
    <cellStyle name="AccountNetIncomeLossRowWPRefCol" xfId="12271" xr:uid="{FB9B068C-3426-4FEC-9BCE-53BA3852EC52}"/>
    <cellStyle name="AccountTotalBalanceCol" xfId="12272" xr:uid="{62D17BB6-FF13-418C-9803-BAB02AACCA66}"/>
    <cellStyle name="AccountTotalDescCol" xfId="12273" xr:uid="{8B64D827-7F09-462E-AD85-47BFF4D4EC5F}"/>
    <cellStyle name="AccountTotalDetailRowBalanceCol" xfId="12274" xr:uid="{02C688DB-A53F-4634-A6D5-064A9432EEEE}"/>
    <cellStyle name="AccountTotalDetailRowDescCol" xfId="12275" xr:uid="{25B3EB54-7A7F-4CD3-885F-515F18EF8361}"/>
    <cellStyle name="AccountTotalDetailRowJERefCol" xfId="12276" xr:uid="{A63BC09C-87DF-40A4-B111-508D606087AE}"/>
    <cellStyle name="AccountTotalDetailRowNameCol" xfId="12277" xr:uid="{C8A154E5-6A0E-4713-A17B-7221D101338A}"/>
    <cellStyle name="AccountTotalDetailRowVarPectCol" xfId="12278" xr:uid="{84F7299E-C6F5-432C-BFBD-4CB12B0F8443}"/>
    <cellStyle name="AccountTotalDetailRowWPRefCol" xfId="12279" xr:uid="{3D152E01-12CD-4572-9BD1-848122C74E29}"/>
    <cellStyle name="AccountTotalJERefCol" xfId="12280" xr:uid="{D4B3EF14-29B4-479B-8ECA-AB86C6F7F9A7}"/>
    <cellStyle name="AccountTotalNameCol" xfId="12281" xr:uid="{2F9ADDFE-9B68-4482-9348-CA077A3EDE31}"/>
    <cellStyle name="AccountTotalVarPectCol" xfId="12282" xr:uid="{2442709C-27F3-4DDE-9EB7-6134EC287E40}"/>
    <cellStyle name="AccountTotalWPRefCol" xfId="12283" xr:uid="{7BE54512-808B-4A68-AD7A-9125B24E1990}"/>
    <cellStyle name="AccountTypeTotalRowBalanceCol" xfId="12284" xr:uid="{0BE8223E-693B-4C56-8A0A-753CB23F8E77}"/>
    <cellStyle name="AccountTypeTotalRowDescCol" xfId="12285" xr:uid="{E58BB922-D13D-408F-9FA2-B8C0E81CB2A6}"/>
    <cellStyle name="AccountTypeTotalRowJERefCol" xfId="12286" xr:uid="{E085CEA1-A898-4643-8859-2EC469AADDC6}"/>
    <cellStyle name="AccountTypeTotalRowNameCol" xfId="12287" xr:uid="{08BD6057-9984-4D2B-8FE3-BE14D7F0A517}"/>
    <cellStyle name="AccountTypeTotalRowVarPectCol" xfId="12288" xr:uid="{61376634-7F9D-4EE6-9142-386C6055B159}"/>
    <cellStyle name="AccountTypeTotalRowWPRefCol" xfId="12289" xr:uid="{48EB2C52-C95F-433B-AFFA-186036549B8C}"/>
    <cellStyle name="Bad" xfId="4831" builtinId="27" customBuiltin="1"/>
    <cellStyle name="Bad 2" xfId="433" xr:uid="{00000000-0005-0000-0000-0000B0010000}"/>
    <cellStyle name="Bad 3" xfId="434" xr:uid="{00000000-0005-0000-0000-0000B1010000}"/>
    <cellStyle name="Bad 4" xfId="29534" xr:uid="{9B249360-0FC1-414C-A036-E5117C73CAB0}"/>
    <cellStyle name="BlankRow" xfId="12290" xr:uid="{4121281A-F746-4EB3-9299-49886C4F50B5}"/>
    <cellStyle name="BlankRowJERefCol" xfId="12291" xr:uid="{4A2DC9E7-D0E0-4E32-854E-FD699096895D}"/>
    <cellStyle name="Calculation" xfId="4834" builtinId="22" customBuiltin="1"/>
    <cellStyle name="Calculation 2" xfId="435" xr:uid="{00000000-0005-0000-0000-0000B2010000}"/>
    <cellStyle name="Calculation 3" xfId="436" xr:uid="{00000000-0005-0000-0000-0000B3010000}"/>
    <cellStyle name="Calculation 4" xfId="29535" xr:uid="{69B00D0E-0C4F-4265-91AD-F9F8D74D5F25}"/>
    <cellStyle name="Check Cell" xfId="4836" builtinId="23" customBuiltin="1"/>
    <cellStyle name="Check Cell 2" xfId="437" xr:uid="{00000000-0005-0000-0000-0000B4010000}"/>
    <cellStyle name="Check Cell 3" xfId="438" xr:uid="{00000000-0005-0000-0000-0000B5010000}"/>
    <cellStyle name="Check Cell 4" xfId="29536" xr:uid="{6A797CFE-E1DB-4032-9CC3-6FDB2D608719}"/>
    <cellStyle name="ClassifiedGroupTotalRowBalanceCol" xfId="12292" xr:uid="{405D37AD-B4DC-4C92-8C46-7F7CFC07CBA4}"/>
    <cellStyle name="ClassifiedGroupTotalRowDescCol" xfId="12293" xr:uid="{E7D38FB1-798D-4C3C-98C6-838D02791D3A}"/>
    <cellStyle name="ClassifiedGroupTotalRowJERefCol" xfId="12294" xr:uid="{831BE3B0-EE1F-454E-B64E-69F4567A1AA3}"/>
    <cellStyle name="ClassifiedGroupTotalRowNameCol" xfId="12295" xr:uid="{C1AEECDB-0357-45C3-952A-630997EAB411}"/>
    <cellStyle name="ClassifiedGroupTotalRowVarPectCol" xfId="12296" xr:uid="{583C6BED-AEC6-4E68-A275-BAA2A7E3AB58}"/>
    <cellStyle name="ClassifiedGroupTotalRowWPRefCol" xfId="12297" xr:uid="{8A9A7AF6-C911-4BCB-89E3-3FDD97F991BE}"/>
    <cellStyle name="ColumnHeaderRowBalanceCol" xfId="12298" xr:uid="{7C7DE4C8-68BF-44E9-A73B-4EBD6CB0FF08}"/>
    <cellStyle name="ColumnHeaderRowBlankCol" xfId="12299" xr:uid="{2A222394-1C2F-4DA9-8F07-F4AD3EEF3074}"/>
    <cellStyle name="ColumnHeaderRowCreditCol" xfId="12300" xr:uid="{AB01A784-B20C-4530-8AB5-58C870EDC31F}"/>
    <cellStyle name="ColumnHeaderRowDebitCol" xfId="12301" xr:uid="{AA9769CB-8B00-4E2B-BB96-3990F105FE8C}"/>
    <cellStyle name="ColumnHeaderRowDescCol" xfId="12302" xr:uid="{068AC2D8-5FEE-4BA6-B901-D215B616B4D4}"/>
    <cellStyle name="ColumnHeaderRowJERefCol" xfId="12303" xr:uid="{C7181AB7-6507-49C6-928A-F0C56630FBFB}"/>
    <cellStyle name="ColumnHeaderRowNameCol" xfId="12304" xr:uid="{612FAA23-FF0B-4E7C-B59D-3FEBA5E19728}"/>
    <cellStyle name="ColumnHeaderRowVarPectCol" xfId="12305" xr:uid="{DEF1BC8B-0512-4843-AEB1-DB90351FCA08}"/>
    <cellStyle name="ColumnHeaderRowWPRefCol" xfId="12306" xr:uid="{FFAAEFC1-DBE6-4623-B0DF-2317B9F4CA0B}"/>
    <cellStyle name="ColumnMetadataRowBalanceCol" xfId="12307" xr:uid="{04DA5B81-7D03-4BE8-99F1-0766EFD488E2}"/>
    <cellStyle name="ColumnMetadataRowDescCol" xfId="12308" xr:uid="{13DB7B1F-19D8-432A-9D4E-1D5AF44731B8}"/>
    <cellStyle name="ColumnMetadataRowJERefCol" xfId="12309" xr:uid="{DBDAF870-853B-4BCC-BD1D-94D1E72596D5}"/>
    <cellStyle name="ColumnMetadataRowNameCol" xfId="12310" xr:uid="{40E06265-6E66-4B92-B6E2-3B3B201B073D}"/>
    <cellStyle name="ColumnMetadataRowVarPectCol" xfId="12311" xr:uid="{DDEC6B24-578F-4BEC-8F1B-38AD75381ACE}"/>
    <cellStyle name="ColumnMetadataRowWPRefCol" xfId="12312" xr:uid="{D32F0F8B-6E9B-454B-A50A-8D99187F6004}"/>
    <cellStyle name="Comma" xfId="439" builtinId="3"/>
    <cellStyle name="Comma 10" xfId="440" xr:uid="{00000000-0005-0000-0000-0000B7010000}"/>
    <cellStyle name="Comma 10 10" xfId="12489"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7" xr:uid="{D9BB79B8-EC73-46E8-8D77-2E16F508B2FE}"/>
    <cellStyle name="Comma 10 2 2 2 2 2" xfId="29793" xr:uid="{F4742CAB-EE8A-4F65-A5A1-A8EA60CAE710}"/>
    <cellStyle name="Comma 10 2 2 2 3" xfId="24672" xr:uid="{DDF8ACA5-2AFD-4024-B635-F103D987427D}"/>
    <cellStyle name="Comma 10 2 2 2 4" xfId="30047" xr:uid="{3022D834-5AD4-4789-AA9A-422519C0A007}"/>
    <cellStyle name="Comma 10 2 2 3" xfId="4847" xr:uid="{8F94D0E0-B6FC-4A5A-96EA-540CD9CE6C5C}"/>
    <cellStyle name="Comma 10 2 2 3 2" xfId="28025" xr:uid="{9E108CF4-A88E-4CA8-B7DD-2946C5BBAD03}"/>
    <cellStyle name="Comma 10 2 2 3 2 2" xfId="31199" xr:uid="{B8614D68-E4D5-449A-AC4B-CDF4ED1EE035}"/>
    <cellStyle name="Comma 10 2 2 3 2 3" xfId="30640" xr:uid="{DFF08651-449D-4396-9E32-8C7D875A6813}"/>
    <cellStyle name="Comma 10 2 2 3 3" xfId="27611" xr:uid="{6FAB1EFE-AC33-4147-AFD2-28C5CB62D791}"/>
    <cellStyle name="Comma 10 2 2 3 4" xfId="14135" xr:uid="{F3B714C7-5286-4F66-BD1E-FB5924FE93A4}"/>
    <cellStyle name="Comma 10 2 2 4" xfId="6588" xr:uid="{9056E6DA-5EE2-4826-8E91-19EEF6F31924}"/>
    <cellStyle name="Comma 10 2 2 4 2" xfId="16968" xr:uid="{DDBF2E34-1085-47E9-99D9-AA0D68F84FEB}"/>
    <cellStyle name="Comma 10 2 2 5" xfId="9421" xr:uid="{2BD3351E-5285-4068-A1CD-BDB9D3138106}"/>
    <cellStyle name="Comma 10 2 2 5 2" xfId="19801" xr:uid="{61E9841B-2269-452F-80E0-AFED4E54080A}"/>
    <cellStyle name="Comma 10 2 2 6" xfId="24957" xr:uid="{A4F3E5C3-5BA0-421D-8D09-1134D3D9172B}"/>
    <cellStyle name="Comma 10 2 2 7" xfId="13510" xr:uid="{CB1A8726-DCC6-4716-969A-F4081216B883}"/>
    <cellStyle name="Comma 10 2 3" xfId="1562" xr:uid="{00000000-0005-0000-0000-0000BB010000}"/>
    <cellStyle name="Comma 10 2 3 2" xfId="2662" xr:uid="{00000000-0005-0000-0000-000078010000}"/>
    <cellStyle name="Comma 10 2 3 2 2" xfId="7786" xr:uid="{5F8EE468-F6B4-4573-B120-25BA1906DD12}"/>
    <cellStyle name="Comma 10 2 3 2 2 2" xfId="18166" xr:uid="{176782E4-13ED-4672-B2E4-6297AD0C978B}"/>
    <cellStyle name="Comma 10 2 3 2 3" xfId="10619" xr:uid="{6A628ADD-E2E1-48FC-8D32-29571B3F0AC6}"/>
    <cellStyle name="Comma 10 2 3 2 3 2" xfId="20999" xr:uid="{DBA562FE-9BE1-4D99-B41E-9E56D35F26A8}"/>
    <cellStyle name="Comma 10 2 3 2 4" xfId="28609" xr:uid="{35C489F4-22D2-407C-B5BF-F853F4F9D7A3}"/>
    <cellStyle name="Comma 10 2 3 2 5" xfId="27159" xr:uid="{74CEBE64-5A54-4301-858A-2278E6D1CEE1}"/>
    <cellStyle name="Comma 10 2 3 2 6" xfId="15333" xr:uid="{59487802-4CB8-4A0C-A2FD-39623F13DE8E}"/>
    <cellStyle name="Comma 10 2 3 3" xfId="3640" xr:uid="{00000000-0005-0000-0000-0000BB010000}"/>
    <cellStyle name="Comma 10 2 3 4" xfId="5534" xr:uid="{2DF98002-6EFF-4F85-A30A-8AA3CBFF876D}"/>
    <cellStyle name="Comma 10 2 3 4 2" xfId="29748" xr:uid="{CF5D2640-E526-43E0-BA56-AD4FA4FBFC5A}"/>
    <cellStyle name="Comma 10 2 3 5" xfId="23966" xr:uid="{872D2A5E-2248-4DBD-A4C8-F9817C8FE0C9}"/>
    <cellStyle name="Comma 10 2 3 5 2" xfId="29839" xr:uid="{53EBA3A0-8A8E-41BA-BEEA-5C5EFEDBB1D3}"/>
    <cellStyle name="Comma 10 2 3 6" xfId="25641" xr:uid="{37760901-87CF-4549-AF24-A8609D3586EE}"/>
    <cellStyle name="Comma 10 2 3 7" xfId="13063" xr:uid="{11E1BAD5-65BA-4AE4-965F-56AA1D657AA5}"/>
    <cellStyle name="Comma 10 2 4" xfId="1560" xr:uid="{00000000-0005-0000-0000-0000BC010000}"/>
    <cellStyle name="Comma 10 2 4 2" xfId="4674" xr:uid="{76A30654-04E8-43F3-9BD2-5D61777624B5}"/>
    <cellStyle name="Comma 10 2 4 3" xfId="24995" xr:uid="{BCC21D0C-6164-4C0C-BE9D-19D73485CCD6}"/>
    <cellStyle name="Comma 10 2 4 3 2" xfId="29890" xr:uid="{3C345DA9-232A-4A53-AA10-55EDA166162A}"/>
    <cellStyle name="Comma 10 2 4 4" xfId="24680" xr:uid="{6007113F-9924-4D05-9E4A-D2077AEB8462}"/>
    <cellStyle name="Comma 10 2 4 5" xfId="26742" xr:uid="{77397AB9-4755-44AE-AC6E-A2E289AE7EE8}"/>
    <cellStyle name="Comma 10 2 5" xfId="3810" xr:uid="{A83598A2-AE72-45A7-B601-A55EF01150CB}"/>
    <cellStyle name="Comma 10 2 5 2" xfId="25193" xr:uid="{207B08F6-F371-4D90-A4E2-3906049E9723}"/>
    <cellStyle name="Comma 10 2 5 2 2" xfId="29674" xr:uid="{910931E2-DB10-4C31-A77B-FB04EFA1DED8}"/>
    <cellStyle name="Comma 10 2 5 2 2 2" xfId="31156" xr:uid="{21B53B7A-B52F-4990-BABE-5580191787F7}"/>
    <cellStyle name="Comma 10 2 5 2 3" xfId="30639" xr:uid="{7EC80DBB-6F40-40B4-9324-B9E60C405E46}"/>
    <cellStyle name="Comma 10 2 5 3" xfId="25743" xr:uid="{0CB8BCFE-C336-455F-AB49-F3C7B1BC9CDD}"/>
    <cellStyle name="Comma 10 2 5 4" xfId="26725" xr:uid="{E10D12CB-9FC4-43DF-9506-CC26BADEEDA0}"/>
    <cellStyle name="Comma 10 2 6" xfId="22923" xr:uid="{6875A78D-7D82-435D-82A6-AE342806D5C5}"/>
    <cellStyle name="Comma 10 2 6 2" xfId="29716" xr:uid="{75234A64-AAA0-42BA-A9EA-3C0DB2735BB4}"/>
    <cellStyle name="Comma 10 2 7" xfId="28537" xr:uid="{DC7A2659-338F-45FE-B0DB-9DBBE3311BDD}"/>
    <cellStyle name="Comma 10 2 7 2" xfId="29671" xr:uid="{C346A8C2-3DB3-42DB-A377-6D31684099AA}"/>
    <cellStyle name="Comma 10 2 7 2 2" xfId="31208" xr:uid="{3241FD88-2E3A-4A7F-91A8-62B6F4940F71}"/>
    <cellStyle name="Comma 10 2 8" xfId="29837" xr:uid="{40B22064-AAF7-4863-8F25-65D531C30E59}"/>
    <cellStyle name="Comma 10 2 9" xfId="29982" xr:uid="{E9094487-74F6-4A84-A11B-7F3935258FB1}"/>
    <cellStyle name="Comma 10 3" xfId="443" xr:uid="{00000000-0005-0000-0000-0000BD010000}"/>
    <cellStyle name="Comma 10 3 2" xfId="1563" xr:uid="{00000000-0005-0000-0000-0000BE010000}"/>
    <cellStyle name="Comma 10 3 2 2" xfId="2661" xr:uid="{00000000-0005-0000-0000-000079010000}"/>
    <cellStyle name="Comma 10 3 2 2 2" xfId="26599" xr:uid="{8D6FBC3B-4AE4-4914-9366-0DFD7FECC23F}"/>
    <cellStyle name="Comma 10 3 2 2 3" xfId="26095" xr:uid="{327F2421-D34A-4BF2-8FAF-3BEE61ADE475}"/>
    <cellStyle name="Comma 10 3 2 3" xfId="2055" xr:uid="{00000000-0005-0000-0000-0000BE010000}"/>
    <cellStyle name="Comma 10 3 2 4" xfId="23888" xr:uid="{AAA2E3EE-1A35-4B5E-8F80-42D80BD38AF3}"/>
    <cellStyle name="Comma 10 3 3" xfId="3709" xr:uid="{00000000-0005-0000-0000-0000BD010000}"/>
    <cellStyle name="Comma 10 3 3 2" xfId="8612" xr:uid="{2A78C46A-E05F-438C-BA51-FBD76F44447E}"/>
    <cellStyle name="Comma 10 3 3 2 2" xfId="18992" xr:uid="{010FD0E0-CF72-419E-8CF2-96500DC79564}"/>
    <cellStyle name="Comma 10 3 3 3" xfId="11445" xr:uid="{63F0ACF9-6F3B-49A6-8C71-695A93F58B79}"/>
    <cellStyle name="Comma 10 3 3 3 2" xfId="21825" xr:uid="{784215F6-1FD0-4B50-B45F-E127D94D8A4B}"/>
    <cellStyle name="Comma 10 3 3 4" xfId="28011" xr:uid="{2DC75837-1CB4-452D-A541-699F806A60CA}"/>
    <cellStyle name="Comma 10 3 3 5" xfId="26710" xr:uid="{7ED3D6DD-A23C-49A8-BB74-986A9754EE9B}"/>
    <cellStyle name="Comma 10 3 3 6" xfId="16159" xr:uid="{36F2651F-7F03-4479-9E44-CF2351D6B5C7}"/>
    <cellStyle name="Comma 10 3 4" xfId="3806" xr:uid="{EAE0A1BB-398B-4B0E-97CB-A6B937EE0D30}"/>
    <cellStyle name="Comma 10 3 4 2" xfId="8642" xr:uid="{B77E9739-E0B6-4CB6-A8E3-908742B6A29E}"/>
    <cellStyle name="Comma 10 3 4 2 2" xfId="19022" xr:uid="{EA9B0E7B-2A96-4591-9E19-673D8E0FF155}"/>
    <cellStyle name="Comma 10 3 4 2 3" xfId="31001" xr:uid="{E590BC16-15EE-4924-8848-778D3E4A89CE}"/>
    <cellStyle name="Comma 10 3 4 2 4" xfId="30641" xr:uid="{4DFC3DE0-3B6C-4F74-9DAC-4286A1C1DC94}"/>
    <cellStyle name="Comma 10 3 4 3" xfId="11475" xr:uid="{DD48EF75-8BB0-47E0-81A4-D35EC994FA2A}"/>
    <cellStyle name="Comma 10 3 4 3 2" xfId="21855" xr:uid="{B57C2FB3-340F-48A5-A7EF-B586DF7D40CF}"/>
    <cellStyle name="Comma 10 3 4 4" xfId="27989" xr:uid="{7D85175A-C573-446F-ACB0-0B75D0B2CB77}"/>
    <cellStyle name="Comma 10 3 4 5" xfId="26388" xr:uid="{A7958FA7-1C14-404A-B491-C01E167E4EDE}"/>
    <cellStyle name="Comma 10 3 4 6" xfId="16189" xr:uid="{A48C4FDC-3452-4999-A7E2-7585CD56C584}"/>
    <cellStyle name="Comma 10 3 5" xfId="4848" xr:uid="{A822458D-70D9-4B97-A615-B507EC140565}"/>
    <cellStyle name="Comma 10 3 5 2" xfId="14136" xr:uid="{73B791F9-DE67-4FFD-8BCD-ED93836E3ECA}"/>
    <cellStyle name="Comma 10 3 6" xfId="6589" xr:uid="{71392CA9-A50D-40B1-8EC0-5A00FF867C5C}"/>
    <cellStyle name="Comma 10 3 6 2" xfId="16969" xr:uid="{A3E61896-2352-411B-81DF-5E56AC748DE4}"/>
    <cellStyle name="Comma 10 3 7" xfId="9422" xr:uid="{9C025ABB-A3AD-49D7-B597-25A86D774F06}"/>
    <cellStyle name="Comma 10 3 7 2" xfId="19802" xr:uid="{45E9E58C-247D-4648-BCB9-2A448034C4E9}"/>
    <cellStyle name="Comma 10 3 8" xfId="26871" xr:uid="{DF5E808F-39A0-46CE-975A-3BD5A16775B2}"/>
    <cellStyle name="Comma 10 4" xfId="1564" xr:uid="{00000000-0005-0000-0000-0000BF010000}"/>
    <cellStyle name="Comma 10 4 2" xfId="3008" xr:uid="{00000000-0005-0000-0000-00007A010000}"/>
    <cellStyle name="Comma 10 4 2 2" xfId="8088" xr:uid="{6B599C17-3F10-44EB-ACDF-6655006877DD}"/>
    <cellStyle name="Comma 10 4 2 2 2" xfId="28775" xr:uid="{18929A66-F6E2-4BC7-8032-BFA3FDC7C4E0}"/>
    <cellStyle name="Comma 10 4 2 2 2 2" xfId="31213" xr:uid="{C5898CD3-95E5-4E55-97B3-E7DFF2EDE9B8}"/>
    <cellStyle name="Comma 10 4 2 2 2 3" xfId="30643" xr:uid="{15F7C382-4917-4D01-9DFB-DA9009983639}"/>
    <cellStyle name="Comma 10 4 2 2 3" xfId="27977" xr:uid="{EFE62449-1A0E-4B62-8359-06E7D869BAD5}"/>
    <cellStyle name="Comma 10 4 2 2 4" xfId="18468" xr:uid="{25D77FA2-7C98-4FC0-A588-80542FA22A9C}"/>
    <cellStyle name="Comma 10 4 2 3" xfId="10921" xr:uid="{3FF7D1D0-68C6-450B-8AEA-D136634A982B}"/>
    <cellStyle name="Comma 10 4 2 3 2" xfId="21301" xr:uid="{74F8CD23-12B9-4D52-9DD7-0188402C3A27}"/>
    <cellStyle name="Comma 10 4 2 4" xfId="23348" xr:uid="{0701B39B-16D4-4865-88AD-B061959F9C6E}"/>
    <cellStyle name="Comma 10 4 2 5" xfId="15635" xr:uid="{E41A848A-7876-4931-BCCB-1E3B4ADCEA7E}"/>
    <cellStyle name="Comma 10 4 3" xfId="3561" xr:uid="{00000000-0005-0000-0000-0000BF010000}"/>
    <cellStyle name="Comma 10 4 4" xfId="4390" xr:uid="{7996377A-9016-4AC6-B865-6A69B11B069A}"/>
    <cellStyle name="Comma 10 4 4 2" xfId="9162" xr:uid="{6CB582D5-41FF-4944-A280-0C4FE6078316}"/>
    <cellStyle name="Comma 10 4 4 2 2" xfId="19542" xr:uid="{27CC5494-322D-423C-BB28-E0A60C6110ED}"/>
    <cellStyle name="Comma 10 4 4 2 3" xfId="31056" xr:uid="{5579DD09-2BFB-4FE1-912C-2BC187101C35}"/>
    <cellStyle name="Comma 10 4 4 2 4" xfId="30642" xr:uid="{18A4DFC5-33A3-47FD-833B-2AE056D5805F}"/>
    <cellStyle name="Comma 10 4 4 3" xfId="11995" xr:uid="{09335994-8589-48E4-BFD4-26A50FF5AEA9}"/>
    <cellStyle name="Comma 10 4 4 3 2" xfId="22375" xr:uid="{4E488CB3-397C-426B-8403-440D39849D2B}"/>
    <cellStyle name="Comma 10 4 4 4" xfId="16709" xr:uid="{EA03CA2C-0671-499D-9482-3DE8228D1A5C}"/>
    <cellStyle name="Comma 10 4 5" xfId="5535" xr:uid="{1D2D61F4-F238-4E1D-88C6-0799050F2FDF}"/>
    <cellStyle name="Comma 10 4 5 2" xfId="29929" xr:uid="{2A9D8251-9F42-44B6-AE30-1987BF1D4A0C}"/>
    <cellStyle name="Comma 10 4 5 2 2" xfId="30954" xr:uid="{E9011422-05E3-4560-AAC8-5B0377BA6E5B}"/>
    <cellStyle name="Comma 10 4 6" xfId="23439" xr:uid="{1F415D9E-3343-4E70-B374-BF0C57340358}"/>
    <cellStyle name="Comma 10 4 7" xfId="13511" xr:uid="{93743F2C-543A-4E49-962E-7031F9E8B708}"/>
    <cellStyle name="Comma 10 5" xfId="1559" xr:uid="{00000000-0005-0000-0000-0000C0010000}"/>
    <cellStyle name="Comma 10 5 2" xfId="2652" xr:uid="{00000000-0005-0000-0000-00007B010000}"/>
    <cellStyle name="Comma 10 5 2 2" xfId="7777" xr:uid="{3DDBC7BE-A901-4188-A6BB-7D69CE764B7E}"/>
    <cellStyle name="Comma 10 5 2 2 2" xfId="18157" xr:uid="{3ED9956B-D763-45F4-8810-5149FC019E26}"/>
    <cellStyle name="Comma 10 5 2 3" xfId="10610" xr:uid="{26CDDB55-8FA7-4025-BB81-275208F0AB70}"/>
    <cellStyle name="Comma 10 5 2 3 2" xfId="20990" xr:uid="{1E7F1251-82E9-4624-8768-E0561EC9A6DC}"/>
    <cellStyle name="Comma 10 5 2 4" xfId="26073" xr:uid="{6532C758-C682-48C3-80A1-115C9B6CE70D}"/>
    <cellStyle name="Comma 10 5 2 5" xfId="26035" xr:uid="{851D1FE5-262F-47BB-AD32-6D95B7DB359F}"/>
    <cellStyle name="Comma 10 5 2 6" xfId="15324" xr:uid="{FCD4C034-6120-4AD9-ACB0-C0939607C6F5}"/>
    <cellStyle name="Comma 10 5 3" xfId="3590" xr:uid="{00000000-0005-0000-0000-0000C0010000}"/>
    <cellStyle name="Comma 10 5 4" xfId="5533" xr:uid="{3F9AD292-BB2B-40F9-81C9-C3017D3D9A9A}"/>
    <cellStyle name="Comma 10 5 4 2" xfId="29887" xr:uid="{6D06C6E3-D0AD-422D-A9DE-E301F61D463B}"/>
    <cellStyle name="Comma 10 5 5" xfId="23509" xr:uid="{F5391CC6-5F30-4E97-9853-0F67AF53CB19}"/>
    <cellStyle name="Comma 10 5 6" xfId="13054" xr:uid="{1711E3F4-ACE1-48FA-B5A8-3DBD139B8694}"/>
    <cellStyle name="Comma 10 6" xfId="2257" xr:uid="{00000000-0005-0000-0000-000075010000}"/>
    <cellStyle name="Comma 10 6 2" xfId="7384" xr:uid="{15130742-8A67-4621-8C40-0F3D4163C394}"/>
    <cellStyle name="Comma 10 6 2 2" xfId="26686" xr:uid="{79E726A4-9DA0-4DB0-B8E9-51BBC7EE02CC}"/>
    <cellStyle name="Comma 10 6 2 3" xfId="27824" xr:uid="{6FB07B07-2819-4851-9DF7-BD0DC7F568D1}"/>
    <cellStyle name="Comma 10 6 2 4" xfId="17764" xr:uid="{BB4334E2-C445-431B-8CDB-15B1B429D13F}"/>
    <cellStyle name="Comma 10 6 3" xfId="10217" xr:uid="{409859B8-66F3-45FA-80D9-F842B6ED1FC4}"/>
    <cellStyle name="Comma 10 6 3 2" xfId="20597" xr:uid="{CA42B181-1791-4D7F-BF63-367EF25451CB}"/>
    <cellStyle name="Comma 10 6 4" xfId="24018" xr:uid="{0581061B-923C-4723-8DC5-744752E54B59}"/>
    <cellStyle name="Comma 10 6 5" xfId="14931" xr:uid="{21E70192-B4A2-4CBD-B626-EC891C8A1715}"/>
    <cellStyle name="Comma 10 6 6" xfId="31266" xr:uid="{A4D5031B-2004-4538-BF8C-B4A048DF0DB4}"/>
    <cellStyle name="Comma 10 7" xfId="24294" xr:uid="{344DCAF3-DA96-45E3-9F88-C607554C61E4}"/>
    <cellStyle name="Comma 10 7 2" xfId="27813" xr:uid="{1067AA7F-8FEA-4C90-923A-936739E57666}"/>
    <cellStyle name="Comma 10 7 3" xfId="31151" xr:uid="{C5496218-A9DD-47F3-8C2E-81E3ADC8FD5D}"/>
    <cellStyle name="Comma 10 8" xfId="28004" xr:uid="{E7712595-FDE1-4527-8110-F08C9BD2B4D5}"/>
    <cellStyle name="Comma 10 9" xfId="26456" xr:uid="{34BF2C5E-A5C7-4A84-AB73-BFB00FFDC39F}"/>
    <cellStyle name="Comma 10 9 2" xfId="30397" xr:uid="{36D04115-A232-4017-8499-A0543DF30744}"/>
    <cellStyle name="Comma 11" xfId="444" xr:uid="{00000000-0005-0000-0000-0000C1010000}"/>
    <cellStyle name="Comma 11 10" xfId="13062" xr:uid="{8E0C7017-8DEA-40FD-985D-56991F403A78}"/>
    <cellStyle name="Comma 11 2" xfId="1566" xr:uid="{00000000-0005-0000-0000-0000C2010000}"/>
    <cellStyle name="Comma 11 2 2" xfId="3009" xr:uid="{00000000-0005-0000-0000-00007D010000}"/>
    <cellStyle name="Comma 11 2 2 2" xfId="8089" xr:uid="{5E38C6F0-92BC-4BB2-8A3E-EF11FEAFB91D}"/>
    <cellStyle name="Comma 11 2 2 2 2" xfId="18469" xr:uid="{FE827749-6B5E-41A8-9133-64CB55FDF8C5}"/>
    <cellStyle name="Comma 11 2 2 3" xfId="10922" xr:uid="{9525CB18-BD40-411F-A372-A378C8366764}"/>
    <cellStyle name="Comma 11 2 2 3 2" xfId="21302" xr:uid="{F204682C-033C-4E07-8752-E0A3AEBC9438}"/>
    <cellStyle name="Comma 11 2 2 4" xfId="23812" xr:uid="{6A8EB896-DA9B-42D5-92D6-733F06FBEA09}"/>
    <cellStyle name="Comma 11 2 2 4 2" xfId="30078" xr:uid="{1277A8FD-6083-436E-99F1-F49C951033A8}"/>
    <cellStyle name="Comma 11 2 2 5" xfId="27884" xr:uid="{B1387E97-B750-4462-BB42-E88FFD7D461E}"/>
    <cellStyle name="Comma 11 2 2 6" xfId="15636" xr:uid="{E2FD8341-04B0-40C5-A8B9-54B1723D69C1}"/>
    <cellStyle name="Comma 11 2 3" xfId="3633" xr:uid="{00000000-0005-0000-0000-0000C2010000}"/>
    <cellStyle name="Comma 11 2 3 2" xfId="27536" xr:uid="{9BF0D002-54D6-4672-940C-F391892866FB}"/>
    <cellStyle name="Comma 11 2 3 3" xfId="26788" xr:uid="{A21B1388-6E7D-4F54-BDEC-8951FFA22EF9}"/>
    <cellStyle name="Comma 11 2 4" xfId="5536" xr:uid="{85BC976A-D6DF-449B-8068-72E3AB781163}"/>
    <cellStyle name="Comma 11 2 4 2" xfId="29772" xr:uid="{687E3D0F-93F6-41FC-A263-BC359B09D7DC}"/>
    <cellStyle name="Comma 11 2 5" xfId="22657" xr:uid="{DF261529-5CBF-48FF-B11A-E4B73E8CE065}"/>
    <cellStyle name="Comma 11 2 5 2" xfId="27550" xr:uid="{19A3B2B9-8360-426E-920F-84472F4A25EE}"/>
    <cellStyle name="Comma 11 2 6" xfId="26590" xr:uid="{3DB6BBCB-30C4-456B-A531-F9B69381489D}"/>
    <cellStyle name="Comma 11 2 7" xfId="13512" xr:uid="{DFAE0D5A-3432-47A7-A8E2-7C9EDC2E8E11}"/>
    <cellStyle name="Comma 11 3" xfId="1567" xr:uid="{00000000-0005-0000-0000-0000C3010000}"/>
    <cellStyle name="Comma 11 3 2" xfId="2660" xr:uid="{00000000-0005-0000-0000-00007C010000}"/>
    <cellStyle name="Comma 11 3 2 2" xfId="7785" xr:uid="{B14EA288-52E0-47EB-9BA0-0823C2B83AE7}"/>
    <cellStyle name="Comma 11 3 2 2 2" xfId="18165" xr:uid="{0560D247-EB78-4545-81F1-4CAC6A923728}"/>
    <cellStyle name="Comma 11 3 2 3" xfId="10618" xr:uid="{8C430740-2DF2-47C0-ACE1-E0BCCC781C97}"/>
    <cellStyle name="Comma 11 3 2 3 2" xfId="20998" xr:uid="{391174CF-9412-4F8D-83DA-B4AE726E63DD}"/>
    <cellStyle name="Comma 11 3 2 4" xfId="15332" xr:uid="{C7E7A183-9066-4D98-BC1A-4F0C03C272B4}"/>
    <cellStyle name="Comma 11 3 2 5" xfId="30421" xr:uid="{9C10034A-DB87-4E31-9765-1BF6E5A23CE8}"/>
    <cellStyle name="Comma 11 3 3" xfId="3624" xr:uid="{00000000-0005-0000-0000-0000C3010000}"/>
    <cellStyle name="Comma 11 3 4" xfId="24016" xr:uid="{14E1B29C-AAA1-44F5-AD07-8E4FC697E6A9}"/>
    <cellStyle name="Comma 11 3 4 2" xfId="29747" xr:uid="{0055F465-A603-4D53-9DBD-2C902049CB61}"/>
    <cellStyle name="Comma 11 3 5" xfId="29889" xr:uid="{CCF74651-5B1C-4DDE-B115-CAD74F391071}"/>
    <cellStyle name="Comma 11 3 6" xfId="30007" xr:uid="{30856FF1-EAAD-4839-AAFB-735735686948}"/>
    <cellStyle name="Comma 11 4" xfId="1565" xr:uid="{00000000-0005-0000-0000-0000C4010000}"/>
    <cellStyle name="Comma 11 4 2" xfId="25794" xr:uid="{0F4819E6-8400-47DB-97BA-E4B83CC33474}"/>
    <cellStyle name="Comma 11 4 3" xfId="25825" xr:uid="{DEC04C91-C7FF-4AB4-AC6A-E34F8FE67955}"/>
    <cellStyle name="Comma 11 5" xfId="3856" xr:uid="{7F0E7226-DA02-4733-8EBF-63018CAE8A3E}"/>
    <cellStyle name="Comma 11 5 2" xfId="8688" xr:uid="{5F3D2954-FB8A-439F-9177-4FD20B4F2B0A}"/>
    <cellStyle name="Comma 11 5 2 2" xfId="28961" xr:uid="{4C38B510-AA8A-403A-83C8-5A36A526E45D}"/>
    <cellStyle name="Comma 11 5 2 3" xfId="26832" xr:uid="{3CC9D476-57D4-4B26-AE9D-90E08D6CEE9E}"/>
    <cellStyle name="Comma 11 5 2 4" xfId="19068" xr:uid="{0AAF2DCD-0D2C-4985-8C76-77EFB4A5B856}"/>
    <cellStyle name="Comma 11 5 2 5" xfId="31003" xr:uid="{E7EFB901-FFE8-4FD5-A500-07B63BEEACD2}"/>
    <cellStyle name="Comma 11 5 3" xfId="11521" xr:uid="{47F4E3D0-6E38-41CF-9E68-F0F1D2FCCC94}"/>
    <cellStyle name="Comma 11 5 3 2" xfId="21901" xr:uid="{2979FF1F-472C-4BE4-BBDB-9AE771FC2A2C}"/>
    <cellStyle name="Comma 11 5 4" xfId="25593" xr:uid="{8D907E07-DE0C-4EDB-A0C7-6D9DE2F35032}"/>
    <cellStyle name="Comma 11 5 5" xfId="16235" xr:uid="{58573940-3348-4AB4-BBD9-129E6CEA779B}"/>
    <cellStyle name="Comma 11 6" xfId="4849" xr:uid="{30A0D8D8-AAC0-467E-9791-B3C455F4C1A4}"/>
    <cellStyle name="Comma 11 6 2" xfId="28272" xr:uid="{6562DD5C-4E16-4F3E-BC7C-66B493874D9A}"/>
    <cellStyle name="Comma 11 6 3" xfId="26928" xr:uid="{D855C903-C8BC-4A7D-9D46-3B23F79B168B}"/>
    <cellStyle name="Comma 11 6 4" xfId="14137" xr:uid="{5A976A06-FC93-43F2-8D4C-DDDEFB6F70A4}"/>
    <cellStyle name="Comma 11 7" xfId="6590" xr:uid="{08C67E51-6066-46B6-8950-5C0747CE3E4F}"/>
    <cellStyle name="Comma 11 7 2" xfId="28654" xr:uid="{307FD33C-7482-47CA-958F-8E6E6255834A}"/>
    <cellStyle name="Comma 11 7 3" xfId="26369" xr:uid="{22241822-40B9-4C5F-BAA0-B4CEAA37248D}"/>
    <cellStyle name="Comma 11 7 4" xfId="16970" xr:uid="{6B3ADD83-2086-461E-A828-27C6E15B426B}"/>
    <cellStyle name="Comma 11 8" xfId="9423" xr:uid="{5BB44A02-409B-4D3D-9AF2-34F5E446AAE9}"/>
    <cellStyle name="Comma 11 8 2" xfId="19803" xr:uid="{8B3A9F9A-552F-4463-A641-D012EF865F7E}"/>
    <cellStyle name="Comma 11 9" xfId="23915" xr:uid="{E9B33E42-C20B-4F5B-97F7-8246E8E5F0E7}"/>
    <cellStyle name="Comma 12" xfId="1568" xr:uid="{00000000-0005-0000-0000-0000C5010000}"/>
    <cellStyle name="Comma 12 2" xfId="2427" xr:uid="{00000000-0005-0000-0000-00007E010000}"/>
    <cellStyle name="Comma 12 2 2" xfId="28670" xr:uid="{A187235A-CD3F-4FC3-B4B6-59B86A837F9C}"/>
    <cellStyle name="Comma 12 2 2 2" xfId="29786" xr:uid="{62F9D09B-9FF7-422B-A32D-3D37D1704DEF}"/>
    <cellStyle name="Comma 12 2 2 2 2" xfId="30645" xr:uid="{BACC46BC-C29D-4BF8-8F5B-BCC14C871348}"/>
    <cellStyle name="Comma 12 2 3" xfId="29655" xr:uid="{B47812A9-F555-454A-8F3F-946EFB179A34}"/>
    <cellStyle name="Comma 12 2 4" xfId="30095" xr:uid="{F83BC86D-1566-4D14-ACFD-F33C31141344}"/>
    <cellStyle name="Comma 12 3" xfId="3625" xr:uid="{00000000-0005-0000-0000-0000C5010000}"/>
    <cellStyle name="Comma 12 3 2" xfId="29787" xr:uid="{33AA548C-D797-4568-9126-E3D501F4FDC8}"/>
    <cellStyle name="Comma 12 3 3" xfId="29657" xr:uid="{11D32195-315E-49FB-ABE2-A5A93DFF4A4E}"/>
    <cellStyle name="Comma 12 4" xfId="5537" xr:uid="{A85C391B-D1F2-4216-9318-8F0D3F6AE60C}"/>
    <cellStyle name="Comma 12 4 2" xfId="29741" xr:uid="{8C58184A-BAEB-4E53-8424-41182C888A46}"/>
    <cellStyle name="Comma 12 4 2 2" xfId="30644" xr:uid="{EDF49783-1110-4297-BDA9-D7B8F2510818}"/>
    <cellStyle name="Comma 12 4 3" xfId="30560" xr:uid="{BD86C246-5046-425B-9AA5-444941F4BC54}"/>
    <cellStyle name="Comma 12 5" xfId="23516" xr:uid="{07A7475F-DD9D-4311-BCE3-CDFB929ABEC3}"/>
    <cellStyle name="Comma 12 5 2" xfId="24227" xr:uid="{737B9A1D-50A5-487A-9FD7-3644CCD4DE49}"/>
    <cellStyle name="Comma 12 6" xfId="29838" xr:uid="{6E14ACA3-AD72-4CFF-AC57-1A7106AAB474}"/>
    <cellStyle name="Comma 12 7" xfId="29983" xr:uid="{7B26457B-B100-45C9-AEF8-717D44DFD419}"/>
    <cellStyle name="Comma 12 8" xfId="29656" xr:uid="{018DB76F-8040-473C-9051-83E285BBCC78}"/>
    <cellStyle name="Comma 13" xfId="4846" xr:uid="{98FB8AE3-8A74-4A04-B00D-D9411690E8F8}"/>
    <cellStyle name="Comma 13 2" xfId="23768" xr:uid="{8137F544-9DC0-4A1D-A743-03E39E4E26C7}"/>
    <cellStyle name="Comma 13 3" xfId="27978" xr:uid="{280881A1-6BC3-460B-B930-F17C044447D4}"/>
    <cellStyle name="Comma 13 3 2" xfId="29986" xr:uid="{450A7152-C174-465E-A145-7A65D7CDF750}"/>
    <cellStyle name="Comma 13 4" xfId="14134" xr:uid="{B486616B-8B26-4DA6-8C53-0516518C48A3}"/>
    <cellStyle name="Comma 13 5" xfId="29614" xr:uid="{5F5E5C0E-EC18-477B-9B73-CD31B3561E61}"/>
    <cellStyle name="Comma 13 6" xfId="29589" xr:uid="{FB89F83E-E37C-4FFC-BA48-F04575448186}"/>
    <cellStyle name="Comma 13 6 2" xfId="30104" xr:uid="{74667268-208E-4EAB-8D25-919982D3AA46}"/>
    <cellStyle name="Comma 13 7" xfId="31693" xr:uid="{2B7125CE-691E-46A9-A75B-A95548906904}"/>
    <cellStyle name="Comma 14" xfId="6587" xr:uid="{086E4094-57BE-4FBE-A027-7BD0633E7C70}"/>
    <cellStyle name="Comma 14 2" xfId="16967" xr:uid="{1C47D78A-B6CF-4848-A816-4A799DD1F553}"/>
    <cellStyle name="Comma 15" xfId="9420" xr:uid="{A0D8A4E9-D361-4A4A-8D75-1F990BAA461F}"/>
    <cellStyle name="Comma 15 2" xfId="19800" xr:uid="{FFB068F8-D4CF-4B27-B252-D1FE2AC55C26}"/>
    <cellStyle name="Comma 16" xfId="12384" xr:uid="{2F36D744-A70D-4E96-A859-6F4569883850}"/>
    <cellStyle name="Comma 17" xfId="30099" xr:uid="{30B0F030-09BF-4437-91FA-9ED25A3FEA9F}"/>
    <cellStyle name="Comma 18" xfId="31724" xr:uid="{5A735BE1-EE31-4062-BA14-CEB426306F19}"/>
    <cellStyle name="Comma 2" xfId="445" xr:uid="{00000000-0005-0000-0000-0000C6010000}"/>
    <cellStyle name="Comma 2 2" xfId="446" xr:uid="{00000000-0005-0000-0000-0000C7010000}"/>
    <cellStyle name="Comma 2 2 2" xfId="31729" xr:uid="{C33B1854-5409-47E0-9622-295106621573}"/>
    <cellStyle name="Comma 2 3" xfId="29538" xr:uid="{FF87FE22-8FF9-4CB2-B9A9-1CAE3BE8240A}"/>
    <cellStyle name="Comma 2 3 2" xfId="29626" xr:uid="{2FF2A936-0949-457A-B26A-E82D4DE91561}"/>
    <cellStyle name="Comma 2 3 3" xfId="29592" xr:uid="{9BDAE080-E5CC-418E-BF83-F4564BF71D85}"/>
    <cellStyle name="Comma 2 4" xfId="29539" xr:uid="{0E168A37-ECE3-4667-8B8B-59B3E1739C89}"/>
    <cellStyle name="Comma 2 5" xfId="29537" xr:uid="{9ACEBE5C-D959-4C0C-A362-D59AF18CF135}"/>
    <cellStyle name="Comma 2 6" xfId="31728" xr:uid="{B55E41AA-D6D3-4F04-B263-B9443017BE0A}"/>
    <cellStyle name="Comma 3" xfId="447" xr:uid="{00000000-0005-0000-0000-0000C8010000}"/>
    <cellStyle name="Comma 3 2" xfId="448" xr:uid="{00000000-0005-0000-0000-0000C9010000}"/>
    <cellStyle name="Comma 3 2 2" xfId="29542" xr:uid="{84078DAF-EDCF-43CD-A64E-B780C7ADCCE3}"/>
    <cellStyle name="Comma 3 2 3" xfId="29541" xr:uid="{DDC3946A-F2B9-4B36-9F41-40F85EB2CBF2}"/>
    <cellStyle name="Comma 3 3" xfId="29543" xr:uid="{726CE31D-47C0-45A4-96F4-B60799298749}"/>
    <cellStyle name="Comma 3 3 2" xfId="29544" xr:uid="{C47C2F46-260D-4FDA-B2BD-10D1DFFEADB2}"/>
    <cellStyle name="Comma 3 3 3" xfId="29627" xr:uid="{CD3D052F-7127-4DEA-B161-3FEA76DFD702}"/>
    <cellStyle name="Comma 3 3 4" xfId="29593" xr:uid="{FABAFEB5-8032-4CAD-A462-DBE7A0863887}"/>
    <cellStyle name="Comma 3 4" xfId="29545" xr:uid="{EDEB217D-7C84-460A-8AD2-0CDC04253245}"/>
    <cellStyle name="Comma 3 5" xfId="29540" xr:uid="{B6A315B6-6A4C-4F1E-B295-BC34428F9581}"/>
    <cellStyle name="Comma 3 6" xfId="31727" xr:uid="{631850A2-9161-4E7E-9629-4BE710A0A149}"/>
    <cellStyle name="Comma 4" xfId="449" xr:uid="{00000000-0005-0000-0000-0000CA010000}"/>
    <cellStyle name="Comma 4 2" xfId="450" xr:uid="{00000000-0005-0000-0000-0000CB010000}"/>
    <cellStyle name="Comma 4 2 2" xfId="1570" xr:uid="{00000000-0005-0000-0000-0000CC010000}"/>
    <cellStyle name="Comma 4 2 2 2" xfId="25799" xr:uid="{6C936276-319B-4783-84AB-EFE78A676F45}"/>
    <cellStyle name="Comma 4 2 2 2 2" xfId="29826" xr:uid="{DE635B18-0487-4AE6-BFE3-D3C44E388539}"/>
    <cellStyle name="Comma 4 2 2 3" xfId="23121" xr:uid="{ECBCBC83-1276-4F3B-90ED-6EB6B5E3BEE4}"/>
    <cellStyle name="Comma 4 2 3" xfId="1571" xr:uid="{00000000-0005-0000-0000-0000CD010000}"/>
    <cellStyle name="Comma 4 2 3 2" xfId="31305" xr:uid="{49A9EC71-F7ED-4673-8683-2A4474D511C9}"/>
    <cellStyle name="Comma 4 2 3 3" xfId="31258" xr:uid="{23FD20D2-6052-4A6D-AD0A-35FA86F58AFB}"/>
    <cellStyle name="Comma 4 2 4" xfId="1569" xr:uid="{00000000-0005-0000-0000-0000CE010000}"/>
    <cellStyle name="Comma 4 2 5" xfId="30399" xr:uid="{5DA86F6A-D3C0-4A5F-9842-2E156ABF6968}"/>
    <cellStyle name="Comma 4 2 5 2" xfId="30422" xr:uid="{9B6E160E-E0CE-4CCE-BEB0-650117FAFF0C}"/>
    <cellStyle name="Comma 4 3" xfId="451" xr:uid="{00000000-0005-0000-0000-0000CF010000}"/>
    <cellStyle name="Comma 4 4" xfId="452" xr:uid="{00000000-0005-0000-0000-0000D0010000}"/>
    <cellStyle name="Comma 4 4 10" xfId="28448" xr:uid="{A9DC37B0-8CFA-4310-AAFD-BCD159EA3EDD}"/>
    <cellStyle name="Comma 4 4 11" xfId="14138"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2" xr:uid="{610E9AB1-2307-4BBC-B77C-E877CA94AFC9}"/>
    <cellStyle name="Comma 4 4 2 5 2" xfId="16972" xr:uid="{0E82BE4F-B5B2-4C44-AEA4-E1860FE489C9}"/>
    <cellStyle name="Comma 4 4 2 6" xfId="9425" xr:uid="{C6BC21DB-B339-438F-A7ED-DD39A84D8F20}"/>
    <cellStyle name="Comma 4 4 2 6 2" xfId="19805" xr:uid="{860E20B2-5597-4943-816C-C02653EE99BB}"/>
    <cellStyle name="Comma 4 4 2 7" xfId="23637" xr:uid="{F00C2900-4C79-4650-9AB3-12D69A75DB55}"/>
    <cellStyle name="Comma 4 4 2 8" xfId="14139" xr:uid="{B456A1BF-4F23-4795-94B8-D827D09E4DA1}"/>
    <cellStyle name="Comma 4 4 3" xfId="1576" xr:uid="{00000000-0005-0000-0000-0000D5010000}"/>
    <cellStyle name="Comma 4 4 3 2" xfId="31306" xr:uid="{562EDFC7-98B1-48F5-955F-063537062A1F}"/>
    <cellStyle name="Comma 4 4 3 3" xfId="31269" xr:uid="{16BF9C11-0CAE-4CE6-9869-9C95A116E155}"/>
    <cellStyle name="Comma 4 4 4" xfId="1577" xr:uid="{00000000-0005-0000-0000-0000D6010000}"/>
    <cellStyle name="Comma 4 4 5" xfId="1572" xr:uid="{00000000-0005-0000-0000-0000D7010000}"/>
    <cellStyle name="Comma 4 4 6" xfId="6591" xr:uid="{0A8D3A67-A64F-4F53-AF0B-B594D2086FBC}"/>
    <cellStyle name="Comma 4 4 6 2" xfId="16971" xr:uid="{7B67508C-5F76-4FE1-BF6B-9F15A2B0DB00}"/>
    <cellStyle name="Comma 4 4 6 3" xfId="29821" xr:uid="{74EDB160-7CBA-4494-B188-F170C704F614}"/>
    <cellStyle name="Comma 4 4 7" xfId="9424" xr:uid="{566C6727-3490-4DCA-972B-8B31A47A8CF6}"/>
    <cellStyle name="Comma 4 4 7 2" xfId="19804" xr:uid="{6359102D-085E-4127-BB07-F596F983F298}"/>
    <cellStyle name="Comma 4 4 8" xfId="25494" xr:uid="{6D6D912C-EA9B-4831-9BCB-63F7FB0B1EA0}"/>
    <cellStyle name="Comma 4 4 9" xfId="23346"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3" xr:uid="{8A35B263-6F7A-49AC-8E7A-20930DCA1217}"/>
    <cellStyle name="Comma 4 5 5 2" xfId="16973" xr:uid="{9E7A9994-646C-4A7E-83E3-D82D76F3A78D}"/>
    <cellStyle name="Comma 4 5 6" xfId="9426" xr:uid="{1531D1A5-9674-41AD-95ED-44F3749628F4}"/>
    <cellStyle name="Comma 4 5 6 2" xfId="19806" xr:uid="{249AEF1A-76CC-48B8-9873-7EEABD898AE0}"/>
    <cellStyle name="Comma 4 5 7" xfId="25514" xr:uid="{0DEAA704-F95C-4E87-9110-9FD463A997C0}"/>
    <cellStyle name="Comma 4 5 8" xfId="14140" xr:uid="{A3A65910-F8AA-4619-B243-F249B19835F3}"/>
    <cellStyle name="Comma 4 6" xfId="1581" xr:uid="{00000000-0005-0000-0000-0000DC010000}"/>
    <cellStyle name="Comma 4 6 2" xfId="31307" xr:uid="{3EE936EE-7448-454D-8369-0075FED3742F}"/>
    <cellStyle name="Comma 4 6 3" xfId="31257" xr:uid="{AFF60B54-71D9-4F5E-95FC-6C8E9DA513F1}"/>
    <cellStyle name="Comma 4 7" xfId="29546" xr:uid="{B78349B5-AC35-4642-873C-F8F50234A6AC}"/>
    <cellStyle name="Comma 4 7 2" xfId="30398" xr:uid="{D7B37039-F76C-4235-9170-2C1DDBE8BEAC}"/>
    <cellStyle name="Comma 5" xfId="455" xr:uid="{00000000-0005-0000-0000-0000DD010000}"/>
    <cellStyle name="Comma 5 10" xfId="456" xr:uid="{00000000-0005-0000-0000-0000DE010000}"/>
    <cellStyle name="Comma 5 10 10" xfId="12502" xr:uid="{A85F005E-B09D-4C3C-B6DC-D559A6ED639C}"/>
    <cellStyle name="Comma 5 10 2" xfId="1583" xr:uid="{00000000-0005-0000-0000-0000DF010000}"/>
    <cellStyle name="Comma 5 10 2 2" xfId="3010" xr:uid="{00000000-0005-0000-0000-000088010000}"/>
    <cellStyle name="Comma 5 10 2 2 2" xfId="8090" xr:uid="{F1C70A20-B2B4-48DD-B456-14BC0DB6DEE9}"/>
    <cellStyle name="Comma 5 10 2 2 2 2" xfId="18470" xr:uid="{D65F5C81-3178-4486-8000-FCF3BEE00980}"/>
    <cellStyle name="Comma 5 10 2 2 2 2 2" xfId="31140" xr:uid="{BC4DE43E-54B6-47AE-8D8D-5E090F90402D}"/>
    <cellStyle name="Comma 5 10 2 2 2 2 3" xfId="30647" xr:uid="{780AA264-0FC4-467A-BD71-C14BFA2B4099}"/>
    <cellStyle name="Comma 5 10 2 2 3" xfId="10923" xr:uid="{B5528361-C365-4949-B220-3DC910C95B2B}"/>
    <cellStyle name="Comma 5 10 2 2 3 2" xfId="21303" xr:uid="{03F24B28-9B30-484A-95F2-76CD18C333A5}"/>
    <cellStyle name="Comma 5 10 2 2 4" xfId="23026" xr:uid="{6ED6C659-6C8B-4E98-AD16-21CAEAAA3990}"/>
    <cellStyle name="Comma 5 10 2 2 4 2" xfId="30077" xr:uid="{5D480D1D-8388-4F62-9CF4-9DBF9FA54D95}"/>
    <cellStyle name="Comma 5 10 2 2 5" xfId="28261" xr:uid="{0E89BC2C-AAC0-4BAF-90DA-612E91064FF9}"/>
    <cellStyle name="Comma 5 10 2 2 6" xfId="15637" xr:uid="{3D955D92-2834-48F1-81DE-3F0910DB23C3}"/>
    <cellStyle name="Comma 5 10 2 3" xfId="3682" xr:uid="{00000000-0005-0000-0000-0000DF010000}"/>
    <cellStyle name="Comma 5 10 2 3 2" xfId="27095" xr:uid="{A08B0E6B-8819-4B03-BF4E-42DDA3B90808}"/>
    <cellStyle name="Comma 5 10 2 3 3" xfId="26277" xr:uid="{D8061839-6EED-4DBC-8891-D026AE25DEC1}"/>
    <cellStyle name="Comma 5 10 2 4" xfId="5538" xr:uid="{6282514B-C4EC-426C-83CA-45A820F60EA8}"/>
    <cellStyle name="Comma 5 10 2 4 2" xfId="29773" xr:uid="{1FDA87F3-3FD6-448E-9F67-39316B95EE76}"/>
    <cellStyle name="Comma 5 10 2 4 2 2" xfId="31492" xr:uid="{1199F9C1-2C32-4C48-9889-51EEF7A981C2}"/>
    <cellStyle name="Comma 5 10 2 5" xfId="23291" xr:uid="{0EAE3213-47AE-4FC6-89F7-5549C8EC9759}"/>
    <cellStyle name="Comma 5 10 2 5 2" xfId="25831" xr:uid="{C3EB4B5C-4375-4089-99BE-C914117611CD}"/>
    <cellStyle name="Comma 5 10 2 6" xfId="26813" xr:uid="{5CB19104-F3F2-4DE7-808E-E41D689C1F77}"/>
    <cellStyle name="Comma 5 10 2 7" xfId="13513" xr:uid="{4AFFE940-20D3-42F6-9C7D-82F9186E7D63}"/>
    <cellStyle name="Comma 5 10 3" xfId="1584" xr:uid="{00000000-0005-0000-0000-0000E0010000}"/>
    <cellStyle name="Comma 5 10 3 2" xfId="2663" xr:uid="{00000000-0005-0000-0000-000089010000}"/>
    <cellStyle name="Comma 5 10 3 2 2" xfId="7787" xr:uid="{D863A7D1-FDB3-4B9D-BAAD-9D7D509DDC5B}"/>
    <cellStyle name="Comma 5 10 3 2 2 2" xfId="18167" xr:uid="{2A823F66-1FDA-4DB6-90BA-52A796C69F02}"/>
    <cellStyle name="Comma 5 10 3 2 2 2 2" xfId="31133" xr:uid="{D66B271E-31C5-428C-ACF2-9245CA7B6F3D}"/>
    <cellStyle name="Comma 5 10 3 2 2 2 3" xfId="30648" xr:uid="{5209E49B-98EE-4AAE-8B20-56D727995719}"/>
    <cellStyle name="Comma 5 10 3 2 3" xfId="10620" xr:uid="{B59C76FD-A4E9-4866-9F1E-6518BC0C5396}"/>
    <cellStyle name="Comma 5 10 3 2 3 2" xfId="21000" xr:uid="{47E7FFC6-63B5-4650-B36B-84C80C2755B8}"/>
    <cellStyle name="Comma 5 10 3 2 4" xfId="15334" xr:uid="{62DDD7AA-A1D8-420F-846E-73F0CBC3D630}"/>
    <cellStyle name="Comma 5 10 3 2 5" xfId="30423" xr:uid="{0D3BEB3D-D227-4EB9-9B37-EBD8C7DD146B}"/>
    <cellStyle name="Comma 5 10 3 3" xfId="3622" xr:uid="{00000000-0005-0000-0000-0000E0010000}"/>
    <cellStyle name="Comma 5 10 3 4" xfId="5539" xr:uid="{2F4176BB-1147-4705-9BF5-3478E814BF1F}"/>
    <cellStyle name="Comma 5 10 3 4 2" xfId="29749" xr:uid="{C0AE8EE6-7BBE-424E-806D-886FC26B0A0A}"/>
    <cellStyle name="Comma 5 10 3 5" xfId="24424" xr:uid="{440A3D29-60C1-4AFD-B777-DEDEC2F90CDC}"/>
    <cellStyle name="Comma 5 10 3 6" xfId="13064" xr:uid="{4A179273-1E94-4440-A91B-D0CE1562A50D}"/>
    <cellStyle name="Comma 5 10 4" xfId="1582" xr:uid="{00000000-0005-0000-0000-0000E1010000}"/>
    <cellStyle name="Comma 5 10 4 2" xfId="2270" xr:uid="{00000000-0005-0000-0000-000087010000}"/>
    <cellStyle name="Comma 5 10 4 2 2" xfId="7397" xr:uid="{2C0DCA8C-6BD6-4848-A250-23AB56676728}"/>
    <cellStyle name="Comma 5 10 4 2 2 2" xfId="17777" xr:uid="{B21D7D75-3244-4F26-B490-5EC2650D1448}"/>
    <cellStyle name="Comma 5 10 4 2 3" xfId="10230" xr:uid="{6B2CC225-FDF3-4BE5-9315-88A728D24FD6}"/>
    <cellStyle name="Comma 5 10 4 2 3 2" xfId="20610" xr:uid="{6E6A4E4B-61FB-458D-A4B9-C9CB4689F4FD}"/>
    <cellStyle name="Comma 5 10 4 2 4" xfId="28323" xr:uid="{7695E883-6177-431C-8532-EA8870BB0990}"/>
    <cellStyle name="Comma 5 10 4 2 5" xfId="28328" xr:uid="{FC723014-751A-4A40-BE67-D3567892532F}"/>
    <cellStyle name="Comma 5 10 4 2 6" xfId="14944" xr:uid="{352031EF-2D57-4537-BD5B-0BDF6743C8E4}"/>
    <cellStyle name="Comma 5 10 4 3" xfId="3576" xr:uid="{00000000-0005-0000-0000-0000E1010000}"/>
    <cellStyle name="Comma 5 10 4 4" xfId="23911" xr:uid="{A0E22693-D6AA-4593-989F-35C45B43184B}"/>
    <cellStyle name="Comma 5 10 5" xfId="3858" xr:uid="{F8C8D734-DCC5-4C88-B842-664E1299CBF0}"/>
    <cellStyle name="Comma 5 10 5 2" xfId="8690" xr:uid="{5E5913C1-036C-42F6-8350-C4BD4BAE9EF4}"/>
    <cellStyle name="Comma 5 10 5 2 2" xfId="28962" xr:uid="{7ED6E5D1-F2F9-47D7-B3B9-B23DAC9DEA56}"/>
    <cellStyle name="Comma 5 10 5 2 2 2" xfId="31240" xr:uid="{A60BA2E9-5E09-4F2A-9DB6-B3FEE45D40DC}"/>
    <cellStyle name="Comma 5 10 5 2 2 3" xfId="30646" xr:uid="{10006A27-5DF4-43B7-AE9F-0CE667495F20}"/>
    <cellStyle name="Comma 5 10 5 2 3" xfId="26069" xr:uid="{0A54DC91-F591-42A2-BA5E-7276541616CC}"/>
    <cellStyle name="Comma 5 10 5 2 4" xfId="19070" xr:uid="{273ED19A-6305-4A08-8B50-05B302DCC7A3}"/>
    <cellStyle name="Comma 5 10 5 3" xfId="11523" xr:uid="{0C78AAE6-034A-4A1B-8A3F-C1AD74B711C7}"/>
    <cellStyle name="Comma 5 10 5 3 2" xfId="21903" xr:uid="{3ACF1F89-59B6-459B-A2BF-64F748857E3F}"/>
    <cellStyle name="Comma 5 10 5 4" xfId="25302" xr:uid="{C0390E66-4C52-4772-BEDB-6D55E1EA2350}"/>
    <cellStyle name="Comma 5 10 5 5" xfId="16237" xr:uid="{7AC3AC5A-1212-49EF-A828-8E7C20DAFED6}"/>
    <cellStyle name="Comma 5 10 6" xfId="4851" xr:uid="{B5AA8CEF-C25B-4DA3-B914-31CD98DD93BF}"/>
    <cellStyle name="Comma 5 10 6 2" xfId="28045" xr:uid="{FD1B2980-5F21-4760-88F9-92CC3E105641}"/>
    <cellStyle name="Comma 5 10 6 3" xfId="26552" xr:uid="{EF223D4E-E1BC-4881-ABF4-3BBB515CECFC}"/>
    <cellStyle name="Comma 5 10 6 4" xfId="14142" xr:uid="{140302DF-BE3B-4369-92CC-B67CEE834879}"/>
    <cellStyle name="Comma 5 10 7" xfId="6595" xr:uid="{C3AD3989-BC4A-4AAA-AEC2-B08705FCE9B0}"/>
    <cellStyle name="Comma 5 10 7 2" xfId="28028" xr:uid="{B837468C-BEBF-4CEC-ADE2-12B1FCAED4F9}"/>
    <cellStyle name="Comma 5 10 7 3" xfId="27370" xr:uid="{8EED9F44-3498-430B-BC6B-CC256C591A9F}"/>
    <cellStyle name="Comma 5 10 7 4" xfId="16975" xr:uid="{75EEF300-26D6-4B14-B5AF-ECB65CBCCB05}"/>
    <cellStyle name="Comma 5 10 8" xfId="9428" xr:uid="{5484C410-9246-4841-A9A7-890E6C7CA77F}"/>
    <cellStyle name="Comma 5 10 8 2" xfId="19808" xr:uid="{FC6C34CB-2ADD-4980-9E17-6E4E388A755C}"/>
    <cellStyle name="Comma 5 10 9" xfId="23858" xr:uid="{2F610054-85E4-42A4-90E0-D52A865C355A}"/>
    <cellStyle name="Comma 5 11" xfId="457" xr:uid="{00000000-0005-0000-0000-0000E2010000}"/>
    <cellStyle name="Comma 5 11 10" xfId="12660" xr:uid="{1966AA8B-6911-4191-8EF9-D4B44BA16B12}"/>
    <cellStyle name="Comma 5 11 2" xfId="1586" xr:uid="{00000000-0005-0000-0000-0000E3010000}"/>
    <cellStyle name="Comma 5 11 2 2" xfId="3011" xr:uid="{00000000-0005-0000-0000-00008B010000}"/>
    <cellStyle name="Comma 5 11 2 2 2" xfId="8091" xr:uid="{A686F410-99C8-4E53-A4B9-F200FED0F5FE}"/>
    <cellStyle name="Comma 5 11 2 2 2 2" xfId="18471" xr:uid="{5B5E9A11-8327-49C7-852B-1B0EC750B7F4}"/>
    <cellStyle name="Comma 5 11 2 2 2 2 2" xfId="31141" xr:uid="{BEACBA90-14BE-4F92-B5E7-3C26563FBC82}"/>
    <cellStyle name="Comma 5 11 2 2 2 2 3" xfId="30649" xr:uid="{EE401E08-5210-4185-B9F9-C2D3DC80A78B}"/>
    <cellStyle name="Comma 5 11 2 2 2 3" xfId="30080" xr:uid="{E6661E45-819E-42CB-8A7D-43A8E81FC579}"/>
    <cellStyle name="Comma 5 11 2 2 3" xfId="10924" xr:uid="{8C6A2058-F80A-4732-A1AD-C675F255A21E}"/>
    <cellStyle name="Comma 5 11 2 2 3 2" xfId="21304" xr:uid="{9A7CB507-8DF3-4257-9E46-9E278E1B8C79}"/>
    <cellStyle name="Comma 5 11 2 2 4" xfId="26964" xr:uid="{CDD14B4E-3B05-4D91-99DD-069BE67AF33A}"/>
    <cellStyle name="Comma 5 11 2 2 5" xfId="27152" xr:uid="{DB84D4BF-7756-42ED-91FF-484D48E26118}"/>
    <cellStyle name="Comma 5 11 2 2 6" xfId="15638" xr:uid="{246F413A-E2AF-4FA9-B3F2-1839EB858537}"/>
    <cellStyle name="Comma 5 11 2 3" xfId="3666" xr:uid="{00000000-0005-0000-0000-0000E3010000}"/>
    <cellStyle name="Comma 5 11 2 4" xfId="5540" xr:uid="{4A98B1E2-1852-47FD-B8E3-2DAC983AEE30}"/>
    <cellStyle name="Comma 5 11 2 4 2" xfId="29774" xr:uid="{5B89B83B-E1C6-40C5-AF29-1ADC272529C9}"/>
    <cellStyle name="Comma 5 11 2 5" xfId="22727" xr:uid="{8D9ECDAE-292F-46A0-BFD2-DA9957370FAD}"/>
    <cellStyle name="Comma 5 11 2 6" xfId="13514" xr:uid="{39ABB685-FAC4-4C1E-B36A-85BFF7734362}"/>
    <cellStyle name="Comma 5 11 2 7" xfId="29987" xr:uid="{A3343EC1-8F20-4E29-86BB-E29B03AAC49D}"/>
    <cellStyle name="Comma 5 11 3" xfId="1587" xr:uid="{00000000-0005-0000-0000-0000E4010000}"/>
    <cellStyle name="Comma 5 11 3 2" xfId="23723" xr:uid="{DE4AAC3D-5400-4129-ACD2-D8964E8AE622}"/>
    <cellStyle name="Comma 5 11 3 2 2" xfId="29677" xr:uid="{9474F383-D5BD-41F9-8619-741081722E0E}"/>
    <cellStyle name="Comma 5 11 3 2 2 2" xfId="30650" xr:uid="{14E09C75-6A48-4605-B0CF-75A08A9D1184}"/>
    <cellStyle name="Comma 5 11 3 3" xfId="25077" xr:uid="{C5B7A41E-9D71-47D2-9EF7-127D9DBA2D47}"/>
    <cellStyle name="Comma 5 11 3 3 2" xfId="30088" xr:uid="{234EB7E4-AF97-4EA4-B207-EBADEEC79F40}"/>
    <cellStyle name="Comma 5 11 3 3 3" xfId="29789" xr:uid="{93461E03-FAE1-47C5-BE60-8136A914F2E8}"/>
    <cellStyle name="Comma 5 11 3 4" xfId="29930" xr:uid="{ED92591A-7C8B-4C2B-9824-630241CBB16F}"/>
    <cellStyle name="Comma 5 11 3 5" xfId="30048" xr:uid="{A605A163-DF82-49C7-BA28-2842EBC3D630}"/>
    <cellStyle name="Comma 5 11 3 6" xfId="29658" xr:uid="{88614ECA-9FAA-44D9-8706-EB4957BA3CF1}"/>
    <cellStyle name="Comma 5 11 4" xfId="1585" xr:uid="{00000000-0005-0000-0000-0000E5010000}"/>
    <cellStyle name="Comma 5 11 4 2" xfId="25780" xr:uid="{DBEBD298-D49E-492E-82DD-D45AE9C70099}"/>
    <cellStyle name="Comma 5 11 4 2 2" xfId="29790" xr:uid="{6E3F2F72-313F-4976-A168-08F65B495545}"/>
    <cellStyle name="Comma 5 11 4 2 2 2" xfId="30651" xr:uid="{DD9EEB0E-77BF-4E10-96B5-564B49FC67E2}"/>
    <cellStyle name="Comma 5 11 4 3" xfId="25811" xr:uid="{3DDE5F0F-E80C-49A7-A2F9-760F7B731187}"/>
    <cellStyle name="Comma 5 11 5" xfId="4117" xr:uid="{326795D2-3CE4-4B44-9613-7463CD743D12}"/>
    <cellStyle name="Comma 5 11 5 2" xfId="8889" xr:uid="{ECCB6D7E-C429-4896-A166-281E63951623}"/>
    <cellStyle name="Comma 5 11 5 2 2" xfId="19269" xr:uid="{C44CDE0A-5662-497E-A88C-E6558F00915E}"/>
    <cellStyle name="Comma 5 11 5 3" xfId="11722" xr:uid="{9AAE4BD8-E8D5-4F67-964B-77E7561EB31F}"/>
    <cellStyle name="Comma 5 11 5 3 2" xfId="22102" xr:uid="{C0BEB642-CEF7-49CD-A5E0-AF132CFA3016}"/>
    <cellStyle name="Comma 5 11 5 4" xfId="26946" xr:uid="{8FCFEBD1-9C61-417C-9361-BA6BACD9EE18}"/>
    <cellStyle name="Comma 5 11 5 5" xfId="26067" xr:uid="{A550E6A6-0D23-4FF4-817E-3EF3384416BB}"/>
    <cellStyle name="Comma 5 11 5 6" xfId="16436" xr:uid="{C1A61E72-5B41-4C1D-93D9-C0FF857E260F}"/>
    <cellStyle name="Comma 5 11 6" xfId="4852" xr:uid="{7F35F456-CEA9-47F3-ACCB-BB64D045948A}"/>
    <cellStyle name="Comma 5 11 6 2" xfId="27441" xr:uid="{1ACF7B3B-8BF9-4617-AFD7-425DDFC57C66}"/>
    <cellStyle name="Comma 5 11 6 3" xfId="27438" xr:uid="{FDE17731-3386-4AC0-A1F8-63BB2D8DAC43}"/>
    <cellStyle name="Comma 5 11 6 4" xfId="14143" xr:uid="{4AD93818-DB36-44F7-BA3F-4C514E4885F1}"/>
    <cellStyle name="Comma 5 11 7" xfId="6596" xr:uid="{E603367D-691C-488F-8700-9B7F21B923E4}"/>
    <cellStyle name="Comma 5 11 7 2" xfId="16976" xr:uid="{F038355B-C278-4949-A2DC-F6D04B005AFA}"/>
    <cellStyle name="Comma 5 11 8" xfId="9429" xr:uid="{43960141-1975-43C7-BB87-1966EFE5FC2B}"/>
    <cellStyle name="Comma 5 11 8 2" xfId="19809" xr:uid="{0AFB9F97-FB29-46DD-B839-C554FF6E03EE}"/>
    <cellStyle name="Comma 5 11 9" xfId="25324" xr:uid="{D9CE3968-1E51-41A1-A7DC-42C9DD7789D6}"/>
    <cellStyle name="Comma 5 12" xfId="458" xr:uid="{00000000-0005-0000-0000-0000E6010000}"/>
    <cellStyle name="Comma 5 12 2" xfId="1589" xr:uid="{00000000-0005-0000-0000-0000E7010000}"/>
    <cellStyle name="Comma 5 12 2 2" xfId="23643" xr:uid="{EF680471-4A71-491B-8847-27ACE345D225}"/>
    <cellStyle name="Comma 5 12 2 2 2" xfId="29802" xr:uid="{28069167-96F1-4760-B171-26C9359F893A}"/>
    <cellStyle name="Comma 5 12 2 2 2 2" xfId="30653" xr:uid="{1C15ADE8-9C6B-4E22-ABDB-1CDE3C1EAEF3}"/>
    <cellStyle name="Comma 5 12 2 3" xfId="25391" xr:uid="{743C3469-6FF5-41E6-ABC2-03AE1A3F0028}"/>
    <cellStyle name="Comma 5 12 2 3 2" xfId="30094" xr:uid="{8FDA08CE-536E-4BFE-98F8-7C70F6A1D15C}"/>
    <cellStyle name="Comma 5 12 2 3 3" xfId="29788" xr:uid="{4BBFA82A-C001-427F-A921-B1CB7AFDA3A9}"/>
    <cellStyle name="Comma 5 12 2 4" xfId="29919" xr:uid="{004245DF-BDE0-4333-8AC4-755018D8E4AD}"/>
    <cellStyle name="Comma 5 12 2 5" xfId="30033" xr:uid="{0ACE1595-6482-489E-B630-577F27B231A3}"/>
    <cellStyle name="Comma 5 12 2 6" xfId="29653" xr:uid="{2C57DB15-B736-4E88-AEC9-323F5ACFBD95}"/>
    <cellStyle name="Comma 5 12 3" xfId="1590" xr:uid="{00000000-0005-0000-0000-0000E8010000}"/>
    <cellStyle name="Comma 5 12 3 2" xfId="23255" xr:uid="{6D57B10A-6741-4069-93BF-29EFDF4F6C0B}"/>
    <cellStyle name="Comma 5 12 3 3" xfId="24383" xr:uid="{F61EDBCB-4E7F-4373-BBB6-91316B7F1263}"/>
    <cellStyle name="Comma 5 12 4" xfId="1588" xr:uid="{00000000-0005-0000-0000-0000E9010000}"/>
    <cellStyle name="Comma 5 12 5" xfId="4853" xr:uid="{F159FDFA-5E1D-4A42-9FB3-8400939452AE}"/>
    <cellStyle name="Comma 5 12 5 2" xfId="14144" xr:uid="{6CAB6457-CDF0-43E9-8573-01A4850CBF99}"/>
    <cellStyle name="Comma 5 12 5 2 2" xfId="31112" xr:uid="{C0AE9176-2E0B-4399-B7EF-13AFE3E0D51C}"/>
    <cellStyle name="Comma 5 12 5 2 3" xfId="30652" xr:uid="{540D4B2D-5839-41C4-BB67-C634993101F7}"/>
    <cellStyle name="Comma 5 12 6" xfId="6597" xr:uid="{3A255307-572F-4096-BE3B-A84D759EBA98}"/>
    <cellStyle name="Comma 5 12 6 2" xfId="16977" xr:uid="{C2E33B45-1448-434C-98E9-36181F6C14F8}"/>
    <cellStyle name="Comma 5 12 7" xfId="9430" xr:uid="{DE176410-6284-42C9-B0CF-A8C658E03F46}"/>
    <cellStyle name="Comma 5 12 7 2" xfId="19810" xr:uid="{DB459E27-E6F7-4C87-A63E-D5F7A6CC076E}"/>
    <cellStyle name="Comma 5 12 8" xfId="24808" xr:uid="{90958A69-207E-4B87-B4BE-8D883B54759B}"/>
    <cellStyle name="Comma 5 12 9" xfId="13358" xr:uid="{19A90194-FA7E-440E-AF4A-92CD549DEC9F}"/>
    <cellStyle name="Comma 5 13" xfId="1591" xr:uid="{00000000-0005-0000-0000-0000EA010000}"/>
    <cellStyle name="Comma 5 13 2" xfId="2428" xr:uid="{00000000-0005-0000-0000-00008D010000}"/>
    <cellStyle name="Comma 5 13 2 2" xfId="7553" xr:uid="{B91CD4AA-AFD9-47AC-B12D-1B567D59EEF3}"/>
    <cellStyle name="Comma 5 13 2 2 2" xfId="17933" xr:uid="{E8437ED8-2295-4E8E-BDF0-609A90FEDE0F}"/>
    <cellStyle name="Comma 5 13 2 2 2 2" xfId="31130" xr:uid="{449A2E8F-2AC7-47DC-B478-E5E05118B3AB}"/>
    <cellStyle name="Comma 5 13 2 2 2 3" xfId="30654" xr:uid="{9E013BF8-2A6D-4407-97E0-37CC1EB70273}"/>
    <cellStyle name="Comma 5 13 2 3" xfId="10386" xr:uid="{BFE02990-9404-4EE5-99FB-5B33B4DA9EDF}"/>
    <cellStyle name="Comma 5 13 2 3 2" xfId="20766" xr:uid="{2A4646E5-E7C9-419B-BD7A-C79F73C315A2}"/>
    <cellStyle name="Comma 5 13 2 4" xfId="27800" xr:uid="{5006A1E1-AA79-4A0C-B7B1-2FEC3203E50F}"/>
    <cellStyle name="Comma 5 13 2 5" xfId="26643" xr:uid="{B9000EF6-D70E-4F90-9CE9-E75B119014F2}"/>
    <cellStyle name="Comma 5 13 2 6" xfId="15100" xr:uid="{508A87DE-C77E-4F26-8878-27C69F773A5A}"/>
    <cellStyle name="Comma 5 13 3" xfId="3575" xr:uid="{00000000-0005-0000-0000-0000EA010000}"/>
    <cellStyle name="Comma 5 13 4" xfId="5541" xr:uid="{EA1DAE49-7147-4C06-8D39-0EAFAC4C7544}"/>
    <cellStyle name="Comma 5 13 4 2" xfId="29742" xr:uid="{83290D88-98BF-4B31-878D-137425176835}"/>
    <cellStyle name="Comma 5 13 5" xfId="25274" xr:uid="{25255301-425F-471E-91E5-8CA85BD8C643}"/>
    <cellStyle name="Comma 5 13 6" xfId="12813" xr:uid="{04EED2F0-E263-4E01-BB71-1A5052885D35}"/>
    <cellStyle name="Comma 5 14" xfId="2155" xr:uid="{00000000-0005-0000-0000-000086010000}"/>
    <cellStyle name="Comma 5 14 2" xfId="7282" xr:uid="{822762EF-D3DA-4F0E-A147-996E17AEA36E}"/>
    <cellStyle name="Comma 5 14 2 2" xfId="27688" xr:uid="{0256D1D7-ED9F-4C82-97E0-9170310A5329}"/>
    <cellStyle name="Comma 5 14 2 2 2" xfId="31194" xr:uid="{A859EBA4-C66C-49BD-9DEA-1AB3109F716F}"/>
    <cellStyle name="Comma 5 14 2 2 3" xfId="30655" xr:uid="{BEC1FD1F-B5EC-4F1A-BCDF-25B7ACE13F58}"/>
    <cellStyle name="Comma 5 14 2 3" xfId="28279" xr:uid="{3C9C4E2E-B9DF-4364-90C5-E2FDD470EA95}"/>
    <cellStyle name="Comma 5 14 2 4" xfId="17662" xr:uid="{3738291B-0565-419F-B166-FACBBDEE0D75}"/>
    <cellStyle name="Comma 5 14 3" xfId="10115" xr:uid="{65636AD0-40EA-4BAF-9ABF-40BCE104B2C9}"/>
    <cellStyle name="Comma 5 14 3 2" xfId="20495" xr:uid="{6F491D37-1CB8-413E-A52B-4D7C95D189A8}"/>
    <cellStyle name="Comma 5 14 4" xfId="24734" xr:uid="{C9CBED3C-72E0-4E12-887C-B3DEBF97CEC8}"/>
    <cellStyle name="Comma 5 14 5" xfId="14829" xr:uid="{9DAB25E0-335E-450D-B4EF-01133EEBCC53}"/>
    <cellStyle name="Comma 5 15" xfId="3776" xr:uid="{027FE1B2-BC1A-461C-BAA0-62514BD1464F}"/>
    <cellStyle name="Comma 5 15 2" xfId="8617" xr:uid="{F937F0BE-13DB-4336-9B90-88F49A5B7AED}"/>
    <cellStyle name="Comma 5 15 2 2" xfId="18997" xr:uid="{406AA88D-B0B1-4594-932D-2CCB31970E22}"/>
    <cellStyle name="Comma 5 15 3" xfId="11450" xr:uid="{61CAAD24-E5D7-4864-B98A-9508BBD6E09F}"/>
    <cellStyle name="Comma 5 15 3 2" xfId="21830" xr:uid="{6D8E4531-45E2-4E20-86E7-0D1E6B5CA0F6}"/>
    <cellStyle name="Comma 5 15 4" xfId="23603" xr:uid="{EF87A7D9-884A-4F64-B1B7-C8CC7C6997AF}"/>
    <cellStyle name="Comma 5 15 5" xfId="27457" xr:uid="{89903692-C0B4-4F40-89C4-C75A817A2DC4}"/>
    <cellStyle name="Comma 5 15 6" xfId="16164" xr:uid="{4DDC0FBF-B94A-4F81-BE4B-8A9FFDB8C8BD}"/>
    <cellStyle name="Comma 5 16" xfId="4850" xr:uid="{AAA3F902-D68A-45E2-99C8-03FE656262D7}"/>
    <cellStyle name="Comma 5 16 2" xfId="14141" xr:uid="{D008B574-2BA2-43A2-880B-6754BDBFEAFF}"/>
    <cellStyle name="Comma 5 17" xfId="6594" xr:uid="{EE2E808B-4607-4A07-9806-599DB57C2243}"/>
    <cellStyle name="Comma 5 17 2" xfId="16974" xr:uid="{B081372B-6E11-43A4-9C57-E86647752419}"/>
    <cellStyle name="Comma 5 18" xfId="9427" xr:uid="{D1DEE1ED-E00D-45EE-88AE-80066179EB47}"/>
    <cellStyle name="Comma 5 18 2" xfId="19807" xr:uid="{957E1A22-9D68-491A-BBAD-B4FA4FDEB1B3}"/>
    <cellStyle name="Comma 5 19" xfId="24647" xr:uid="{9055C8F1-409E-4A3A-8DD3-7D0245A6EEF9}"/>
    <cellStyle name="Comma 5 2" xfId="459" xr:uid="{00000000-0005-0000-0000-0000EB010000}"/>
    <cellStyle name="Comma 5 2 10" xfId="30620" xr:uid="{6CBFC4BF-7DDA-4C8A-94A9-9E3C38E62A4B}"/>
    <cellStyle name="Comma 5 2 11" xfId="30918" xr:uid="{8F444BA6-836C-451D-A598-AB3984741623}"/>
    <cellStyle name="Comma 5 2 2" xfId="460" xr:uid="{00000000-0005-0000-0000-0000EC010000}"/>
    <cellStyle name="Comma 5 2 2 2" xfId="1593" xr:uid="{00000000-0005-0000-0000-0000ED010000}"/>
    <cellStyle name="Comma 5 2 2 2 2" xfId="30597" xr:uid="{F2BDA96F-A29A-44D4-96C7-93F474199524}"/>
    <cellStyle name="Comma 5 2 2 2 2 2" xfId="30657" xr:uid="{7828C1F8-5535-4B0E-A3F8-9190370F23A7}"/>
    <cellStyle name="Comma 5 2 2 2 3" xfId="30561" xr:uid="{FE94402B-6C78-43D2-9887-F6959E6CC981}"/>
    <cellStyle name="Comma 5 2 2 2 4" xfId="30926" xr:uid="{3089C8D7-EDC7-49C2-98BE-A8D0DB944D04}"/>
    <cellStyle name="Comma 5 2 2 3" xfId="1594" xr:uid="{00000000-0005-0000-0000-0000EE010000}"/>
    <cellStyle name="Comma 5 2 2 3 2" xfId="30613" xr:uid="{8A82B498-C017-42E6-9D27-435A4DAFCF79}"/>
    <cellStyle name="Comma 5 2 2 3 2 2" xfId="30658" xr:uid="{84E2DE58-A4C0-4259-9280-0F10CD7AD0EB}"/>
    <cellStyle name="Comma 5 2 2 3 3" xfId="30574" xr:uid="{08126CC7-7B32-4987-B56B-3E8A92004100}"/>
    <cellStyle name="Comma 5 2 2 3 4" xfId="30940" xr:uid="{85BC386F-6704-42BC-B35B-A909453864AD}"/>
    <cellStyle name="Comma 5 2 2 4" xfId="1592" xr:uid="{00000000-0005-0000-0000-0000EF010000}"/>
    <cellStyle name="Comma 5 2 2 4 2" xfId="30549" xr:uid="{2B6B9656-2890-4C76-9E86-2F9A400B5207}"/>
    <cellStyle name="Comma 5 2 2 4 2 2" xfId="30659" xr:uid="{ABCDE278-9ADF-4B7C-B51D-6A70B9BEFAB0}"/>
    <cellStyle name="Comma 5 2 2 5" xfId="6598" xr:uid="{273D3645-09BF-4A18-A4AB-EDE25B05A3A6}"/>
    <cellStyle name="Comma 5 2 2 5 2" xfId="16978" xr:uid="{2C95035C-ACBA-47B5-BDB7-B687EB0B1702}"/>
    <cellStyle name="Comma 5 2 2 5 2 2" xfId="30656" xr:uid="{E4E4FE59-056E-41F0-8A6A-EBAEB1C31ADE}"/>
    <cellStyle name="Comma 5 2 2 5 3" xfId="30424" xr:uid="{81309697-6C75-42F8-A5FC-85A5EDEE9FEF}"/>
    <cellStyle name="Comma 5 2 2 6" xfId="9431" xr:uid="{FAAC16A9-4153-4AFD-B1F8-20E8F3A87C8C}"/>
    <cellStyle name="Comma 5 2 2 6 2" xfId="19811" xr:uid="{145F7030-0050-4EBD-8D41-3709A9B0904C}"/>
    <cellStyle name="Comma 5 2 2 7" xfId="25026" xr:uid="{DE75B844-EBEC-4A64-A7E9-57FF65839502}"/>
    <cellStyle name="Comma 5 2 2 8" xfId="14145" xr:uid="{58BAEC72-D61F-4682-9993-3944940B8945}"/>
    <cellStyle name="Comma 5 2 2 9" xfId="29548" xr:uid="{D4CDF6AA-3C1C-45DB-BF23-683A3F5A2E8F}"/>
    <cellStyle name="Comma 5 2 3" xfId="29549" xr:uid="{FF57FBA9-0AC5-4F16-B51E-CE304EC6B7FE}"/>
    <cellStyle name="Comma 5 2 3 2" xfId="31242" xr:uid="{794021D0-B7E1-43D6-8B4B-606F025E00C3}"/>
    <cellStyle name="Comma 5 2 3 3" xfId="30409" xr:uid="{8B4B4793-C486-440B-BCBB-9B72DFB4032F}"/>
    <cellStyle name="Comma 5 2 4" xfId="29547" xr:uid="{508F08B6-13CA-453B-BC60-59F1E4465DDC}"/>
    <cellStyle name="Comma 5 2 4 2" xfId="30425" xr:uid="{30BD32B9-0394-4F1A-8237-D6AC5BD7AB92}"/>
    <cellStyle name="Comma 5 2 4 2 2" xfId="30598" xr:uid="{7C326B72-A0A1-4BC5-AB91-EEAB81161F94}"/>
    <cellStyle name="Comma 5 2 4 2 2 2" xfId="30660" xr:uid="{ED5AF7EF-0B78-407A-864D-EEEBE05E98FC}"/>
    <cellStyle name="Comma 5 2 4 2 3" xfId="30562" xr:uid="{92CD2FD6-65B4-444B-9BD4-8BD03B652048}"/>
    <cellStyle name="Comma 5 2 4 2 4" xfId="30927" xr:uid="{9F33CA11-07C6-481C-A78E-213CF504BA88}"/>
    <cellStyle name="Comma 5 2 4 3" xfId="30550" xr:uid="{0F4C2308-2688-446C-A27E-BFCE11140C68}"/>
    <cellStyle name="Comma 5 2 4 3 2" xfId="30632" xr:uid="{CFB4CA51-42B2-4BF5-9AF9-673F00BD5CFD}"/>
    <cellStyle name="Comma 5 2 4 3 3" xfId="30942" xr:uid="{35CEEE63-7BB2-4EEA-83CF-5333A9F63EF4}"/>
    <cellStyle name="Comma 5 2 4 4" xfId="30580" xr:uid="{79C2FE9C-BC47-45D3-81C7-55923423D801}"/>
    <cellStyle name="Comma 5 2 4 5" xfId="30621" xr:uid="{2D2FE097-3E58-4E43-B405-32F2F658B65A}"/>
    <cellStyle name="Comma 5 2 4 6" xfId="30919" xr:uid="{FFFC894D-F0FF-4CEA-9DAF-F49F3E52EACB}"/>
    <cellStyle name="Comma 5 2 4 7" xfId="31241" xr:uid="{2E5D930F-8B70-4941-B7AD-A1A539EE389A}"/>
    <cellStyle name="Comma 5 2 4 8" xfId="30410" xr:uid="{2F788AFF-2365-4173-9AD4-9EB5EE2CD90F}"/>
    <cellStyle name="Comma 5 2 5" xfId="30411" xr:uid="{1B854D74-2C11-4B25-A896-E9F8E6D4D71C}"/>
    <cellStyle name="Comma 5 2 5 2" xfId="30426" xr:uid="{C24CF4A1-604C-4A78-A752-E05C845168E9}"/>
    <cellStyle name="Comma 5 2 5 2 2" xfId="30599" xr:uid="{10A672CB-2ACF-4A8A-BC8B-83FA20866661}"/>
    <cellStyle name="Comma 5 2 5 2 2 2" xfId="30661" xr:uid="{96AF56BC-6E91-454F-A913-1B5EF260B524}"/>
    <cellStyle name="Comma 5 2 5 2 3" xfId="30563" xr:uid="{EB087388-5735-47DA-A778-C37D3BA09F7B}"/>
    <cellStyle name="Comma 5 2 5 2 4" xfId="30928" xr:uid="{9C5FD4B9-51E1-40C8-A1C0-B9DA63A12820}"/>
    <cellStyle name="Comma 5 2 5 3" xfId="30581" xr:uid="{594004CE-4C85-49C3-98D5-50D24316BFB4}"/>
    <cellStyle name="Comma 5 2 5 3 2" xfId="30633" xr:uid="{5DF27414-0425-4CEA-9FF2-B029A5DDBF7D}"/>
    <cellStyle name="Comma 5 2 5 3 3" xfId="30943" xr:uid="{7FF4A0CA-6FEC-4011-9105-1F245F102EA7}"/>
    <cellStyle name="Comma 5 2 5 4" xfId="30622" xr:uid="{8D5CFC01-28FD-48B9-B5AE-BF61C0025B69}"/>
    <cellStyle name="Comma 5 2 5 5" xfId="30920" xr:uid="{8B4C09D8-9DF0-4BAC-A0B6-095950680402}"/>
    <cellStyle name="Comma 5 2 6" xfId="30548" xr:uid="{5C64EDE1-D10D-405A-BEBE-498A5BCE0F98}"/>
    <cellStyle name="Comma 5 2 7" xfId="30571" xr:uid="{02BF2878-498D-48D7-8F68-577919C83D6F}"/>
    <cellStyle name="Comma 5 2 7 2" xfId="30610" xr:uid="{C0CD91E5-D6C5-434A-96EB-1B3A036C6BBA}"/>
    <cellStyle name="Comma 5 2 7 3" xfId="30629" xr:uid="{F8EDEA31-A8F6-431F-BA36-CFAAABCD185E}"/>
    <cellStyle name="Comma 5 2 7 4" xfId="30936" xr:uid="{47F7B796-4D4E-4909-966E-3439D41D5605}"/>
    <cellStyle name="Comma 5 2 8" xfId="30546" xr:uid="{B1DF5FDB-1841-4554-815D-7CDC6C437CC6}"/>
    <cellStyle name="Comma 5 2 9" xfId="30578" xr:uid="{A369C976-3FD5-4322-AB61-3F6F862BE607}"/>
    <cellStyle name="Comma 5 20" xfId="12385" xr:uid="{302159E2-6CC0-46FF-9364-3A8433ED91B2}"/>
    <cellStyle name="Comma 5 3" xfId="461" xr:uid="{00000000-0005-0000-0000-0000F0010000}"/>
    <cellStyle name="Comma 5 3 10" xfId="4854" xr:uid="{2846F87B-F3CD-4BF8-9488-62CC1D0AA1F2}"/>
    <cellStyle name="Comma 5 3 10 2" xfId="14146" xr:uid="{50684423-3D64-4A82-B41B-9419936B23DE}"/>
    <cellStyle name="Comma 5 3 11" xfId="6599" xr:uid="{693DB301-C91E-4232-BB0E-39CDBBE5076F}"/>
    <cellStyle name="Comma 5 3 11 2" xfId="16979" xr:uid="{3AE9192F-FC94-46DB-A683-7733A5EFF8B5}"/>
    <cellStyle name="Comma 5 3 12" xfId="9432" xr:uid="{34D918AF-B59B-4DA7-96F7-480CE83D0911}"/>
    <cellStyle name="Comma 5 3 12 2" xfId="19812" xr:uid="{1F161FA1-6088-47C1-BDE8-F54460BB08FE}"/>
    <cellStyle name="Comma 5 3 13" xfId="25308" xr:uid="{D7859DD7-1B89-4767-A0D2-196C4B8D2D83}"/>
    <cellStyle name="Comma 5 3 14" xfId="12411" xr:uid="{9909FE86-2089-41F8-9D0E-7276470C2221}"/>
    <cellStyle name="Comma 5 3 2" xfId="462" xr:uid="{00000000-0005-0000-0000-0000F1010000}"/>
    <cellStyle name="Comma 5 3 2 10" xfId="6600" xr:uid="{82695B62-7D76-42AB-BEFC-75E567F2A3C5}"/>
    <cellStyle name="Comma 5 3 2 10 2" xfId="16980" xr:uid="{9AD20C4B-E731-46C2-8BEC-0FFD687EC178}"/>
    <cellStyle name="Comma 5 3 2 11" xfId="9433" xr:uid="{AED80BCA-D092-4C6C-971E-3050E72CFF57}"/>
    <cellStyle name="Comma 5 3 2 11 2" xfId="19813" xr:uid="{987CAEBC-5AB8-49B8-B758-D587955279AF}"/>
    <cellStyle name="Comma 5 3 2 12" xfId="23919" xr:uid="{56197C97-EB7B-40EC-AFA2-7AEAB10C8886}"/>
    <cellStyle name="Comma 5 3 2 13" xfId="12471" xr:uid="{EFBC7B92-3047-49CF-805D-2C6A6223921F}"/>
    <cellStyle name="Comma 5 3 2 2" xfId="463" xr:uid="{00000000-0005-0000-0000-0000F2010000}"/>
    <cellStyle name="Comma 5 3 2 2 10" xfId="13036" xr:uid="{86B57A63-967D-49F1-9028-3928CA4FAF65}"/>
    <cellStyle name="Comma 5 3 2 2 2" xfId="1598" xr:uid="{00000000-0005-0000-0000-0000F3010000}"/>
    <cellStyle name="Comma 5 3 2 2 2 2" xfId="3014" xr:uid="{00000000-0005-0000-0000-000093010000}"/>
    <cellStyle name="Comma 5 3 2 2 2 2 2" xfId="6157" xr:uid="{4ACBE935-4C4A-4B58-AA67-CBC1AD567848}"/>
    <cellStyle name="Comma 5 3 2 2 2 2 2 2" xfId="25951" xr:uid="{A03F8AD1-6D73-462F-AC3F-273225650954}"/>
    <cellStyle name="Comma 5 3 2 2 2 2 2 3" xfId="25884" xr:uid="{4BB2DC81-1E90-4372-9987-27A20831971A}"/>
    <cellStyle name="Comma 5 3 2 2 2 2 2 4" xfId="15641" xr:uid="{4AF74E66-2D4F-40C8-B6A6-07DB4000C240}"/>
    <cellStyle name="Comma 5 3 2 2 2 2 3" xfId="8094" xr:uid="{9E795528-EFE8-49EC-A3CC-54ADBF1342DE}"/>
    <cellStyle name="Comma 5 3 2 2 2 2 3 2" xfId="28776" xr:uid="{0CBF15F0-D411-4526-93F7-EFED3C06D888}"/>
    <cellStyle name="Comma 5 3 2 2 2 2 3 3" xfId="27264" xr:uid="{4C183DF4-8D04-46F2-A7C1-5EE37A5A7CDB}"/>
    <cellStyle name="Comma 5 3 2 2 2 2 3 4" xfId="18474" xr:uid="{18E6D797-2AE3-43E1-A6BE-04E5FC2EB0F6}"/>
    <cellStyle name="Comma 5 3 2 2 2 2 4" xfId="10927" xr:uid="{AFB79152-8464-4800-9AF1-921E7BAF005A}"/>
    <cellStyle name="Comma 5 3 2 2 2 2 4 2" xfId="21307" xr:uid="{39BF4066-2DEB-466C-B501-D053D1037734}"/>
    <cellStyle name="Comma 5 3 2 2 2 2 5" xfId="24318" xr:uid="{E61FFCE0-15C8-4B0D-A412-90E5D4DF8AD6}"/>
    <cellStyle name="Comma 5 3 2 2 2 2 6" xfId="13517" xr:uid="{4E597990-8807-4D77-97E7-E28E02E3D3DD}"/>
    <cellStyle name="Comma 5 3 2 2 2 3" xfId="2666" xr:uid="{00000000-0005-0000-0000-000092010000}"/>
    <cellStyle name="Comma 5 3 2 2 2 3 2" xfId="7790" xr:uid="{A991F633-EC7B-4AE2-AF36-3AFF910B0ED8}"/>
    <cellStyle name="Comma 5 3 2 2 2 3 2 2" xfId="27574" xr:uid="{55463535-088B-4D65-8D51-0F8E527C73E6}"/>
    <cellStyle name="Comma 5 3 2 2 2 3 2 3" xfId="27857" xr:uid="{520E163C-1648-451D-9381-D1B444BA6975}"/>
    <cellStyle name="Comma 5 3 2 2 2 3 2 4" xfId="18170" xr:uid="{D8D0AAD4-15A0-4209-9D40-CC4375AD633E}"/>
    <cellStyle name="Comma 5 3 2 2 2 3 3" xfId="10623" xr:uid="{23424A55-1186-4AE1-8B15-D60B73FB2413}"/>
    <cellStyle name="Comma 5 3 2 2 2 3 3 2" xfId="21003" xr:uid="{D45E85F7-0528-446F-8AEF-F2444471BE38}"/>
    <cellStyle name="Comma 5 3 2 2 2 3 4" xfId="24772" xr:uid="{F6C426D8-D850-4C02-A12E-6C68D7A11502}"/>
    <cellStyle name="Comma 5 3 2 2 2 3 5" xfId="15337" xr:uid="{16A4BAA9-88C4-414D-BFF5-062C8FED3C61}"/>
    <cellStyle name="Comma 5 3 2 2 2 4" xfId="3629" xr:uid="{00000000-0005-0000-0000-0000F3010000}"/>
    <cellStyle name="Comma 5 3 2 2 2 5" xfId="4251" xr:uid="{9B0E90D9-C0F7-49FF-A548-FF90C88E6C49}"/>
    <cellStyle name="Comma 5 3 2 2 2 5 2" xfId="9023" xr:uid="{DB214821-C42B-4F8D-9BBF-71FC6C4AEED3}"/>
    <cellStyle name="Comma 5 3 2 2 2 5 2 2" xfId="19403" xr:uid="{3CCFE505-B22F-4BE5-BFD5-27F625009463}"/>
    <cellStyle name="Comma 5 3 2 2 2 5 2 3" xfId="31027" xr:uid="{D5BC14E3-2A5D-4C04-A1B3-FB7278D938D5}"/>
    <cellStyle name="Comma 5 3 2 2 2 5 2 4" xfId="30662" xr:uid="{88978C8C-DE0D-41D5-B666-4404FA6D88AC}"/>
    <cellStyle name="Comma 5 3 2 2 2 5 3" xfId="11856" xr:uid="{879F1394-5F75-4E90-ACCF-2DB416637DF2}"/>
    <cellStyle name="Comma 5 3 2 2 2 5 3 2" xfId="22236" xr:uid="{A8BFC29A-4346-4751-A9D7-8EBC270E9334}"/>
    <cellStyle name="Comma 5 3 2 2 2 5 4" xfId="16570" xr:uid="{3BACECC7-6A25-4BBD-A5D0-C82353F7F629}"/>
    <cellStyle name="Comma 5 3 2 2 2 6" xfId="5545" xr:uid="{4AA9B774-4921-4980-9DB7-0CEF866568F6}"/>
    <cellStyle name="Comma 5 3 2 2 2 6 2" xfId="29892" xr:uid="{9C519322-6E9C-4E0B-84A2-5A544F46923B}"/>
    <cellStyle name="Comma 5 3 2 2 2 6 2 2" xfId="30955" xr:uid="{405A5DEB-8EC3-4ABC-8B7D-3B894A42504F}"/>
    <cellStyle name="Comma 5 3 2 2 2 7" xfId="23724" xr:uid="{8A8F9509-66DC-46AC-A9A7-817B49144E49}"/>
    <cellStyle name="Comma 5 3 2 2 2 8" xfId="13067" xr:uid="{B50D4B53-697A-42B9-9F93-70A744787325}"/>
    <cellStyle name="Comma 5 3 2 2 3" xfId="1599" xr:uid="{00000000-0005-0000-0000-0000F4010000}"/>
    <cellStyle name="Comma 5 3 2 2 3 2" xfId="3015" xr:uid="{00000000-0005-0000-0000-000094010000}"/>
    <cellStyle name="Comma 5 3 2 2 3 2 2" xfId="8095" xr:uid="{7BF9BB9B-26F6-4A7B-B741-6401840D44C4}"/>
    <cellStyle name="Comma 5 3 2 2 3 2 2 2" xfId="28777" xr:uid="{97F5D130-40E9-49C6-BF88-F44C1C5917AA}"/>
    <cellStyle name="Comma 5 3 2 2 3 2 2 3" xfId="27873" xr:uid="{1C2254A3-A181-4089-A9AD-37492C817900}"/>
    <cellStyle name="Comma 5 3 2 2 3 2 2 4" xfId="18475" xr:uid="{EF665B60-996B-4090-9883-5AF6CE2B9F40}"/>
    <cellStyle name="Comma 5 3 2 2 3 2 3" xfId="10928" xr:uid="{F7202109-0539-401A-8DA8-FE6FE6E715B4}"/>
    <cellStyle name="Comma 5 3 2 2 3 2 3 2" xfId="21308" xr:uid="{7E1FA1D7-80F6-4007-BA48-786A08D6E488}"/>
    <cellStyle name="Comma 5 3 2 2 3 2 4" xfId="23282" xr:uid="{E29E3FB4-1142-46D5-B9BC-FBCC0D3E4AF6}"/>
    <cellStyle name="Comma 5 3 2 2 3 2 5" xfId="15642" xr:uid="{F739DFD7-5A02-4961-B2FF-23F1CB84962A}"/>
    <cellStyle name="Comma 5 3 2 2 3 3" xfId="2082" xr:uid="{00000000-0005-0000-0000-0000F4010000}"/>
    <cellStyle name="Comma 5 3 2 2 3 4" xfId="4391" xr:uid="{933C8226-C46F-4342-AB1B-1DC1B1F37B70}"/>
    <cellStyle name="Comma 5 3 2 2 3 4 2" xfId="9163" xr:uid="{08B4E032-80CB-4825-8075-E7E720E1D674}"/>
    <cellStyle name="Comma 5 3 2 2 3 4 2 2" xfId="19543" xr:uid="{5E6B521C-CC61-48D2-A240-A3DE4FF65289}"/>
    <cellStyle name="Comma 5 3 2 2 3 4 2 3" xfId="31057" xr:uid="{7B903B43-0C6D-49A6-9727-D8D888B7F2E1}"/>
    <cellStyle name="Comma 5 3 2 2 3 4 2 4" xfId="30663" xr:uid="{041D7F03-0160-44D8-BDD1-0265CDA0BADC}"/>
    <cellStyle name="Comma 5 3 2 2 3 4 3" xfId="11996" xr:uid="{86F94323-154D-4FD7-B637-754FD397809D}"/>
    <cellStyle name="Comma 5 3 2 2 3 4 3 2" xfId="22376" xr:uid="{6E1276EF-499F-4B69-A23D-99DCD957C31B}"/>
    <cellStyle name="Comma 5 3 2 2 3 4 4" xfId="16710" xr:uid="{BFA2BFEE-AA3F-48EB-B522-19E3AA60155E}"/>
    <cellStyle name="Comma 5 3 2 2 3 5" xfId="5546" xr:uid="{87BB5A44-0A84-4354-8A20-3DE740BDB9D5}"/>
    <cellStyle name="Comma 5 3 2 2 3 5 2" xfId="29933" xr:uid="{494685AF-0887-4B2F-B673-AAA2D6A71859}"/>
    <cellStyle name="Comma 5 3 2 2 3 6" xfId="25167" xr:uid="{35E2B19E-F3CF-4FCD-A416-6AA019C43B9E}"/>
    <cellStyle name="Comma 5 3 2 2 3 7" xfId="13518" xr:uid="{81206A3F-C747-4698-B559-B3F885CD8D9A}"/>
    <cellStyle name="Comma 5 3 2 2 4" xfId="1597" xr:uid="{00000000-0005-0000-0000-0000F5010000}"/>
    <cellStyle name="Comma 5 3 2 2 4 2" xfId="3013" xr:uid="{00000000-0005-0000-0000-000095010000}"/>
    <cellStyle name="Comma 5 3 2 2 4 2 2" xfId="8093" xr:uid="{E89D21E1-B455-4D7D-9B2F-B8E34618380A}"/>
    <cellStyle name="Comma 5 3 2 2 4 2 2 2" xfId="18473" xr:uid="{F97B71C0-7501-4349-B040-6C9E49273439}"/>
    <cellStyle name="Comma 5 3 2 2 4 2 3" xfId="10926" xr:uid="{080E1EBD-51A9-4D41-8C45-D42D6FC9F519}"/>
    <cellStyle name="Comma 5 3 2 2 4 2 3 2" xfId="21306" xr:uid="{113E7A58-A99D-4BCF-A0FB-13EB1CE0409A}"/>
    <cellStyle name="Comma 5 3 2 2 4 2 4" xfId="28674" xr:uid="{8DE688C5-537B-47A8-AE3F-35341CEE66EF}"/>
    <cellStyle name="Comma 5 3 2 2 4 2 5" xfId="25943" xr:uid="{AAFF93DB-5388-405A-A1AD-12F8FD651DE5}"/>
    <cellStyle name="Comma 5 3 2 2 4 2 6" xfId="15640" xr:uid="{FDB837A0-16E1-4F02-98AD-01678890DB27}"/>
    <cellStyle name="Comma 5 3 2 2 4 3" xfId="3651" xr:uid="{00000000-0005-0000-0000-0000F5010000}"/>
    <cellStyle name="Comma 5 3 2 2 4 4" xfId="5544" xr:uid="{A02B8927-C6C9-4981-8371-BC5F4FFB90CF}"/>
    <cellStyle name="Comma 5 3 2 2 4 4 2" xfId="29932" xr:uid="{9B2CC529-1177-42F3-BD02-4244CA3CA83A}"/>
    <cellStyle name="Comma 5 3 2 2 4 5" xfId="24205" xr:uid="{EA34B4EF-3E9F-4C0B-9FF3-F638CFE397CA}"/>
    <cellStyle name="Comma 5 3 2 2 4 6" xfId="13516" xr:uid="{970BC1FE-57FD-4E25-9E11-06B96A5F0C91}"/>
    <cellStyle name="Comma 5 3 2 2 5" xfId="4237" xr:uid="{8B6E58F7-0192-48F8-B6FC-70C1E0C133D5}"/>
    <cellStyle name="Comma 5 3 2 2 5 2" xfId="9009" xr:uid="{55FBEF45-EC69-4E11-8A17-A2E69465326C}"/>
    <cellStyle name="Comma 5 3 2 2 5 2 2" xfId="29080" xr:uid="{2407A847-EA3F-4F61-90DC-C97610FFA662}"/>
    <cellStyle name="Comma 5 3 2 2 5 2 3" xfId="28457" xr:uid="{B7915A89-7465-4B46-84A0-1E8D8551BF38}"/>
    <cellStyle name="Comma 5 3 2 2 5 2 4" xfId="19389" xr:uid="{3D06A3B1-A1DD-475F-9DD4-C89790FEBBE5}"/>
    <cellStyle name="Comma 5 3 2 2 5 2 5" xfId="31025" xr:uid="{5C44E956-2742-49E9-8428-22740D671C8D}"/>
    <cellStyle name="Comma 5 3 2 2 5 3" xfId="11842" xr:uid="{E403C161-1D3D-4082-B650-A1F1DFC3CB8D}"/>
    <cellStyle name="Comma 5 3 2 2 5 3 2" xfId="22222" xr:uid="{1AA8CE2E-465D-43DC-B1AC-5FDDB5246458}"/>
    <cellStyle name="Comma 5 3 2 2 5 4" xfId="22670" xr:uid="{3AD68E01-C7E2-4706-BA90-4956E1ADB08D}"/>
    <cellStyle name="Comma 5 3 2 2 5 5" xfId="16556" xr:uid="{EE68A2B4-8AF6-4162-878E-A65980BC098E}"/>
    <cellStyle name="Comma 5 3 2 2 6" xfId="4856" xr:uid="{708195BE-D60E-45FC-849B-1AAC97801F00}"/>
    <cellStyle name="Comma 5 3 2 2 6 2" xfId="28558" xr:uid="{BD568B2A-F9B1-4D17-B640-3623EE7CAC30}"/>
    <cellStyle name="Comma 5 3 2 2 6 3" xfId="26165" xr:uid="{27C47F0C-B9F6-4597-822F-2C5F7C5FB64F}"/>
    <cellStyle name="Comma 5 3 2 2 6 4" xfId="14148" xr:uid="{63953720-10EC-4643-9AEE-69438185FB2A}"/>
    <cellStyle name="Comma 5 3 2 2 7" xfId="6601" xr:uid="{98B5AC0E-D832-4D8B-A0D5-351EC6061F08}"/>
    <cellStyle name="Comma 5 3 2 2 7 2" xfId="28194" xr:uid="{263BDD9F-C289-4B89-BC07-2907BA8F8736}"/>
    <cellStyle name="Comma 5 3 2 2 7 3" xfId="26025" xr:uid="{1E22E622-71C9-4916-8A9F-4FB5D10C03E0}"/>
    <cellStyle name="Comma 5 3 2 2 7 4" xfId="16981" xr:uid="{F96EF380-ECEA-4B8A-B4D9-F0425A7C9CFC}"/>
    <cellStyle name="Comma 5 3 2 2 8" xfId="9434" xr:uid="{112738C0-1CC2-44AE-AF8B-F23ECC39055F}"/>
    <cellStyle name="Comma 5 3 2 2 8 2" xfId="19814" xr:uid="{49B65756-72B0-4442-A8AC-48CA29401AB9}"/>
    <cellStyle name="Comma 5 3 2 2 9" xfId="23278" xr:uid="{EA252DCF-1D4A-43F0-A927-AF12D7AE13F8}"/>
    <cellStyle name="Comma 5 3 2 3" xfId="1600" xr:uid="{00000000-0005-0000-0000-0000F6010000}"/>
    <cellStyle name="Comma 5 3 2 3 2" xfId="3016" xr:uid="{00000000-0005-0000-0000-000097010000}"/>
    <cellStyle name="Comma 5 3 2 3 2 2" xfId="6158" xr:uid="{61D413E5-DB6E-492C-8B47-02BFADD98E21}"/>
    <cellStyle name="Comma 5 3 2 3 2 2 2" xfId="25666" xr:uid="{ECD3007B-AB55-4924-8E44-EED1B3DC4895}"/>
    <cellStyle name="Comma 5 3 2 3 2 2 2 2" xfId="26048" xr:uid="{36AB2384-EEB9-48E6-9997-4A4F24685914}"/>
    <cellStyle name="Comma 5 3 2 3 2 2 2 3" xfId="31161" xr:uid="{6B1BD7C4-2E44-416A-8483-EDEB32572E10}"/>
    <cellStyle name="Comma 5 3 2 3 2 2 3" xfId="28227" xr:uid="{63A53D60-5E09-4E12-ACDB-9B7AC43BF2CD}"/>
    <cellStyle name="Comma 5 3 2 3 2 2 4" xfId="15643" xr:uid="{EFA7C0C6-9201-495A-A865-995833A44D24}"/>
    <cellStyle name="Comma 5 3 2 3 2 3" xfId="8096" xr:uid="{B86FB38A-9BC1-4484-8EA8-4961DCEEA2B6}"/>
    <cellStyle name="Comma 5 3 2 3 2 3 2" xfId="28778" xr:uid="{8E8F1AE3-0968-4CC5-8846-550B57BF6B4B}"/>
    <cellStyle name="Comma 5 3 2 3 2 3 3" xfId="26721" xr:uid="{0D322364-39A8-470B-B24C-D568B9D2FEC7}"/>
    <cellStyle name="Comma 5 3 2 3 2 3 4" xfId="18476" xr:uid="{E0830030-E6EA-49BD-9317-AC595E66A444}"/>
    <cellStyle name="Comma 5 3 2 3 2 4" xfId="10929" xr:uid="{FE919D4E-E0F3-474A-AE0E-73AD100D68B2}"/>
    <cellStyle name="Comma 5 3 2 3 2 4 2" xfId="21309" xr:uid="{40EFF97C-5646-4488-A410-46C0045165E4}"/>
    <cellStyle name="Comma 5 3 2 3 2 5" xfId="24027" xr:uid="{CD10D5B4-473A-4837-9D31-ADDEF8B2B89E}"/>
    <cellStyle name="Comma 5 3 2 3 2 6" xfId="13519" xr:uid="{F2D4A119-DAE8-4320-9336-1EC7D87368E9}"/>
    <cellStyle name="Comma 5 3 2 3 3" xfId="2665" xr:uid="{00000000-0005-0000-0000-000096010000}"/>
    <cellStyle name="Comma 5 3 2 3 3 2" xfId="7789" xr:uid="{9AACB940-3DD7-460F-BF72-CB1198BE3E42}"/>
    <cellStyle name="Comma 5 3 2 3 3 2 2" xfId="28427" xr:uid="{1023DED4-034C-46C0-85AC-E55C64504142}"/>
    <cellStyle name="Comma 5 3 2 3 3 2 3" xfId="27882" xr:uid="{0134A244-51A5-4514-91B5-7BF4B14291DF}"/>
    <cellStyle name="Comma 5 3 2 3 3 2 4" xfId="18169" xr:uid="{CD83C855-375E-42AB-82A6-EC06AC3537AF}"/>
    <cellStyle name="Comma 5 3 2 3 3 3" xfId="10622" xr:uid="{7D0E0F47-584A-4397-86E5-2949A996BB3E}"/>
    <cellStyle name="Comma 5 3 2 3 3 3 2" xfId="21002" xr:uid="{ADF39D8E-AE79-4AB7-AD70-FF8655E0AFED}"/>
    <cellStyle name="Comma 5 3 2 3 3 4" xfId="25382" xr:uid="{D656B3E5-9EF2-4DD3-BA23-B63C217627B7}"/>
    <cellStyle name="Comma 5 3 2 3 3 5" xfId="15336" xr:uid="{893B97A2-BE70-498A-8C77-CAFC1444F47C}"/>
    <cellStyle name="Comma 5 3 2 3 4" xfId="3610" xr:uid="{00000000-0005-0000-0000-0000F6010000}"/>
    <cellStyle name="Comma 5 3 2 3 5" xfId="4250" xr:uid="{44E3EAE7-C7AC-466B-AE28-FC315EF010FC}"/>
    <cellStyle name="Comma 5 3 2 3 5 2" xfId="9022" xr:uid="{889AFE3D-6BB3-4C48-92E0-0E45863380EE}"/>
    <cellStyle name="Comma 5 3 2 3 5 2 2" xfId="19402" xr:uid="{E5D4D153-2C86-4B7D-9F94-8A5AD69EF39D}"/>
    <cellStyle name="Comma 5 3 2 3 5 2 3" xfId="31026" xr:uid="{DE62BA68-8C4C-4A75-84AA-7F79DFE185D2}"/>
    <cellStyle name="Comma 5 3 2 3 5 2 4" xfId="30664" xr:uid="{40E91CE9-FAE0-4A4A-BB16-C0782A9D60D7}"/>
    <cellStyle name="Comma 5 3 2 3 5 3" xfId="11855" xr:uid="{DADCD709-37B4-4618-B5FD-4AE2F0C1050E}"/>
    <cellStyle name="Comma 5 3 2 3 5 3 2" xfId="22235" xr:uid="{CB66ED33-56C5-423C-9D31-29B86F28C6AA}"/>
    <cellStyle name="Comma 5 3 2 3 5 4" xfId="16569" xr:uid="{C5B36E00-2B2E-4003-81E3-B89E0D229188}"/>
    <cellStyle name="Comma 5 3 2 3 6" xfId="5547" xr:uid="{B675D260-A30F-4DB2-8CCD-E217F8346325}"/>
    <cellStyle name="Comma 5 3 2 3 6 2" xfId="29717" xr:uid="{E2CF8A21-A49D-4062-A218-0B7CB0D745A6}"/>
    <cellStyle name="Comma 5 3 2 3 6 2 2" xfId="30956" xr:uid="{8F8C2ECC-CE5A-415D-A9CD-A9A3EDB1C7F9}"/>
    <cellStyle name="Comma 5 3 2 3 7" xfId="25268" xr:uid="{3CB50019-DC2C-4BE2-BB7E-167334EBA095}"/>
    <cellStyle name="Comma 5 3 2 3 8" xfId="13066" xr:uid="{C7A9DA37-CC33-48B6-8AFD-0CC48BE10F24}"/>
    <cellStyle name="Comma 5 3 2 4" xfId="1601" xr:uid="{00000000-0005-0000-0000-0000F7010000}"/>
    <cellStyle name="Comma 5 3 2 4 2" xfId="3017" xr:uid="{00000000-0005-0000-0000-000098010000}"/>
    <cellStyle name="Comma 5 3 2 4 2 2" xfId="8097" xr:uid="{C7649695-9281-40EA-BB91-55CC922A7359}"/>
    <cellStyle name="Comma 5 3 2 4 2 2 2" xfId="28779" xr:uid="{73990E74-1063-4255-A950-145D40281FFC}"/>
    <cellStyle name="Comma 5 3 2 4 2 2 2 2" xfId="31214" xr:uid="{C3151A16-BBA8-47F1-A872-2F3F10860F06}"/>
    <cellStyle name="Comma 5 3 2 4 2 2 2 3" xfId="30666" xr:uid="{1B5DB8C6-AAB9-479C-98EA-E8DAB47A0D09}"/>
    <cellStyle name="Comma 5 3 2 4 2 2 3" xfId="28347" xr:uid="{6684CE6F-2062-42C8-A041-7C5C9ADAC89D}"/>
    <cellStyle name="Comma 5 3 2 4 2 2 4" xfId="18477" xr:uid="{A58B8445-4EA5-4F14-B674-E98BB3523479}"/>
    <cellStyle name="Comma 5 3 2 4 2 3" xfId="10930" xr:uid="{170AFC33-D754-4BB6-ADAD-71308ACC902B}"/>
    <cellStyle name="Comma 5 3 2 4 2 3 2" xfId="21310" xr:uid="{382608E5-F476-4240-AC66-B91D74DE86B0}"/>
    <cellStyle name="Comma 5 3 2 4 2 4" xfId="25770" xr:uid="{732E71AD-9C09-4D82-AB83-AE567D70BE03}"/>
    <cellStyle name="Comma 5 3 2 4 2 5" xfId="15644" xr:uid="{CDBE3585-32BB-4492-839A-0E8CFA0B33E5}"/>
    <cellStyle name="Comma 5 3 2 4 3" xfId="2154" xr:uid="{00000000-0005-0000-0000-0000F7010000}"/>
    <cellStyle name="Comma 5 3 2 4 4" xfId="4392" xr:uid="{A11BE978-7C2A-4394-B26B-C7F4156424D0}"/>
    <cellStyle name="Comma 5 3 2 4 4 2" xfId="9164" xr:uid="{ABCD93B8-6116-4838-BC4E-BD3F86BD9464}"/>
    <cellStyle name="Comma 5 3 2 4 4 2 2" xfId="19544" xr:uid="{7303CAFF-93EF-4D28-99B6-A7799A67C027}"/>
    <cellStyle name="Comma 5 3 2 4 4 2 3" xfId="31058" xr:uid="{266785F0-BEB9-43B7-A016-7C4C3192ADB9}"/>
    <cellStyle name="Comma 5 3 2 4 4 2 4" xfId="30665" xr:uid="{3AD4EE4D-9551-418A-A0B9-356D5465EE87}"/>
    <cellStyle name="Comma 5 3 2 4 4 3" xfId="11997" xr:uid="{F2C5D82A-3446-44EE-ADA2-622A64BC7972}"/>
    <cellStyle name="Comma 5 3 2 4 4 3 2" xfId="22377" xr:uid="{D3A438AE-22B9-4BF7-9A7E-B7A500B209C5}"/>
    <cellStyle name="Comma 5 3 2 4 4 4" xfId="16711" xr:uid="{688E38BA-6390-4979-8098-4A0E3F26AF46}"/>
    <cellStyle name="Comma 5 3 2 4 5" xfId="5548" xr:uid="{24FE49EC-6989-4913-AFE3-094A4DA83C58}"/>
    <cellStyle name="Comma 5 3 2 4 5 2" xfId="29934" xr:uid="{33DA0D6C-2126-4F0E-A5AD-154CF23F8B14}"/>
    <cellStyle name="Comma 5 3 2 4 5 2 2" xfId="30957" xr:uid="{B6288167-F3EF-48C0-9EAE-9F49B165C7FC}"/>
    <cellStyle name="Comma 5 3 2 4 6" xfId="23773" xr:uid="{CCFD7A9C-E3C1-4C88-93AF-DC3BE8DD6499}"/>
    <cellStyle name="Comma 5 3 2 4 7" xfId="13520" xr:uid="{2C9F4BCD-5F48-4543-A7F2-D47531FE48C9}"/>
    <cellStyle name="Comma 5 3 2 5" xfId="1596" xr:uid="{00000000-0005-0000-0000-0000F8010000}"/>
    <cellStyle name="Comma 5 3 2 5 2" xfId="3012" xr:uid="{00000000-0005-0000-0000-000099010000}"/>
    <cellStyle name="Comma 5 3 2 5 2 2" xfId="8092" xr:uid="{C79E0C8B-DE33-4890-BAA4-05C189D1E714}"/>
    <cellStyle name="Comma 5 3 2 5 2 2 2" xfId="18472" xr:uid="{7EF0285E-B82D-4ADC-AE91-8D0851496857}"/>
    <cellStyle name="Comma 5 3 2 5 2 3" xfId="10925" xr:uid="{A9FFAA07-10E2-4625-9206-79875381F6C4}"/>
    <cellStyle name="Comma 5 3 2 5 2 3 2" xfId="21305" xr:uid="{3ABF3A2F-5123-4D62-A035-B10E9ECD90ED}"/>
    <cellStyle name="Comma 5 3 2 5 2 4" xfId="28562" xr:uid="{0471347A-EF47-40DE-B68E-DDD0854A5373}"/>
    <cellStyle name="Comma 5 3 2 5 2 5" xfId="27094" xr:uid="{58216308-30EB-43DB-A323-330DCF8340DF}"/>
    <cellStyle name="Comma 5 3 2 5 2 6" xfId="15639" xr:uid="{A31B7C43-EE6B-4F45-9CDF-31D1101A763E}"/>
    <cellStyle name="Comma 5 3 2 5 3" xfId="3628" xr:uid="{00000000-0005-0000-0000-0000F8010000}"/>
    <cellStyle name="Comma 5 3 2 5 4" xfId="5543" xr:uid="{FAF9A496-4265-4C3D-953B-05827F327311}"/>
    <cellStyle name="Comma 5 3 2 5 4 2" xfId="29931" xr:uid="{25AF1F10-0E1C-4936-BC83-2F9C841885FC}"/>
    <cellStyle name="Comma 5 3 2 5 5" xfId="24468" xr:uid="{AFB6647A-227D-41B4-B74F-6277070C58F5}"/>
    <cellStyle name="Comma 5 3 2 5 6" xfId="13515" xr:uid="{8580C680-8BC7-47F0-9872-44A355965C65}"/>
    <cellStyle name="Comma 5 3 2 6" xfId="2545" xr:uid="{00000000-0005-0000-0000-00009A010000}"/>
    <cellStyle name="Comma 5 3 2 6 2" xfId="5817" xr:uid="{B42CD3E3-B5A0-4D7F-8ED6-F0A83CF718C6}"/>
    <cellStyle name="Comma 5 3 2 6 2 2" xfId="28225" xr:uid="{A3F780B0-638F-4FD6-864E-68C5B39D6DCA}"/>
    <cellStyle name="Comma 5 3 2 6 2 2 2" xfId="31203" xr:uid="{53FEDC8F-7233-40C0-B6A8-00E9C84B4D91}"/>
    <cellStyle name="Comma 5 3 2 6 2 2 3" xfId="30667" xr:uid="{55A9D467-3BFB-4E0E-9EC3-17611FFA3CE0}"/>
    <cellStyle name="Comma 5 3 2 6 2 3" xfId="26314" xr:uid="{B534AB36-6FE0-4D08-B9F6-3B18A67C9BC7}"/>
    <cellStyle name="Comma 5 3 2 6 2 4" xfId="15217" xr:uid="{19F8B05B-7B1B-413C-8AEF-99A00CA1990A}"/>
    <cellStyle name="Comma 5 3 2 6 3" xfId="7670" xr:uid="{B119D217-FEE9-4F39-9C46-B07449B1D556}"/>
    <cellStyle name="Comma 5 3 2 6 3 2" xfId="18050" xr:uid="{8137A127-67FA-4FC0-9A4B-CF57A49A2EA3}"/>
    <cellStyle name="Comma 5 3 2 6 4" xfId="10503" xr:uid="{AFE80641-2117-4BB7-8F7D-9121896F10AB}"/>
    <cellStyle name="Comma 5 3 2 6 4 2" xfId="20883" xr:uid="{2522E95E-9C3D-499A-8E4E-9A06D5634F9F}"/>
    <cellStyle name="Comma 5 3 2 6 5" xfId="22986" xr:uid="{49B7F587-D701-4986-A250-A409BE3237B0}"/>
    <cellStyle name="Comma 5 3 2 6 6" xfId="12933" xr:uid="{5B135D3C-09AD-4E30-BB6B-60138CF8FFB5}"/>
    <cellStyle name="Comma 5 3 2 7" xfId="2239" xr:uid="{00000000-0005-0000-0000-000090010000}"/>
    <cellStyle name="Comma 5 3 2 7 2" xfId="7366" xr:uid="{EBB7595B-8065-4FFE-912A-3A960CFAF648}"/>
    <cellStyle name="Comma 5 3 2 7 2 2" xfId="17746" xr:uid="{F4A253BF-AA6D-44B8-88D2-5771908DBA10}"/>
    <cellStyle name="Comma 5 3 2 7 3" xfId="10199" xr:uid="{08E08A14-B7D5-4DC3-8546-79A2B7CA1538}"/>
    <cellStyle name="Comma 5 3 2 7 3 2" xfId="20579" xr:uid="{19789572-D886-48F5-AF6F-5C39143B76A0}"/>
    <cellStyle name="Comma 5 3 2 7 4" xfId="25550" xr:uid="{3905059D-883A-43CF-8FD1-2A2577249EE8}"/>
    <cellStyle name="Comma 5 3 2 7 5" xfId="27769" xr:uid="{5536DCEE-0E1D-4E26-B20B-64C6BD9A4356}"/>
    <cellStyle name="Comma 5 3 2 7 6" xfId="14913" xr:uid="{39D80824-8F21-4CB3-9694-DB4CEDD343F5}"/>
    <cellStyle name="Comma 5 3 2 8" xfId="3792" xr:uid="{819F03ED-7C8B-456D-823F-A9502DAE0057}"/>
    <cellStyle name="Comma 5 3 2 8 2" xfId="8628" xr:uid="{E4B0903F-6E6F-4A8E-B1B9-EE2A8455EE72}"/>
    <cellStyle name="Comma 5 3 2 8 2 2" xfId="19008" xr:uid="{8DB4F203-1121-416C-B01F-9F2B947A4396}"/>
    <cellStyle name="Comma 5 3 2 8 3" xfId="11461" xr:uid="{A35D6D00-4B8A-4B1E-8343-7C9D122B4970}"/>
    <cellStyle name="Comma 5 3 2 8 3 2" xfId="21841" xr:uid="{7A10F71C-48B8-4D48-B76C-C08E02C7E26E}"/>
    <cellStyle name="Comma 5 3 2 8 4" xfId="26923" xr:uid="{81ED6D7E-DED7-4A6D-950B-948283FEF26C}"/>
    <cellStyle name="Comma 5 3 2 8 5" xfId="27134" xr:uid="{FA637432-DA40-4BB9-A677-FFE8F7735C16}"/>
    <cellStyle name="Comma 5 3 2 8 6" xfId="16175" xr:uid="{22A43F48-9D88-40D3-91A0-EBEB420A8735}"/>
    <cellStyle name="Comma 5 3 2 9" xfId="4855" xr:uid="{D5470E20-D035-4D15-BFDA-251B57D6DBDA}"/>
    <cellStyle name="Comma 5 3 2 9 2" xfId="14147" xr:uid="{3FA9249D-3FC7-4517-AC59-94301A61B933}"/>
    <cellStyle name="Comma 5 3 3" xfId="464" xr:uid="{00000000-0005-0000-0000-0000F9010000}"/>
    <cellStyle name="Comma 5 3 3 10" xfId="9435" xr:uid="{21C97C8C-6484-4207-9292-8BAD5BA7D5B0}"/>
    <cellStyle name="Comma 5 3 3 10 2" xfId="19815" xr:uid="{DC75FED8-810B-4248-890D-5DD7BA087CF4}"/>
    <cellStyle name="Comma 5 3 3 11" xfId="22998" xr:uid="{EF9388E6-D73B-48FD-8E97-5A2B90364689}"/>
    <cellStyle name="Comma 5 3 3 12" xfId="12504" xr:uid="{69B7EA0F-CE62-4329-AF05-BA99CE648FEA}"/>
    <cellStyle name="Comma 5 3 3 2" xfId="1603" xr:uid="{00000000-0005-0000-0000-0000FA010000}"/>
    <cellStyle name="Comma 5 3 3 2 2" xfId="3019" xr:uid="{00000000-0005-0000-0000-00009D010000}"/>
    <cellStyle name="Comma 5 3 3 2 2 2" xfId="6159" xr:uid="{F0378657-A031-41C3-8F41-6A3B1C9D7262}"/>
    <cellStyle name="Comma 5 3 3 2 2 2 2" xfId="24486" xr:uid="{83A5BCE7-FA93-4046-B93F-7DBF3B6AB5B0}"/>
    <cellStyle name="Comma 5 3 3 2 2 2 2 2" xfId="28428" xr:uid="{736DE6AB-161D-4636-A9C4-28D443D12817}"/>
    <cellStyle name="Comma 5 3 3 2 2 2 2 3" xfId="31152" xr:uid="{E1BB7096-EC90-4029-B5A7-0FAD42F4C98A}"/>
    <cellStyle name="Comma 5 3 3 2 2 2 3" xfId="25861" xr:uid="{EF41CB2E-81DC-4902-9327-C9A51BC071F7}"/>
    <cellStyle name="Comma 5 3 3 2 2 2 4" xfId="15646" xr:uid="{C0FB2A2C-4C20-4F64-9D84-D761A735928E}"/>
    <cellStyle name="Comma 5 3 3 2 2 3" xfId="8099" xr:uid="{B2675BE1-25A0-44ED-A687-FABA010D7052}"/>
    <cellStyle name="Comma 5 3 3 2 2 3 2" xfId="28781" xr:uid="{CD187FE2-8FC9-4015-BA37-C9208C8B8BCD}"/>
    <cellStyle name="Comma 5 3 3 2 2 3 3" xfId="27514" xr:uid="{A9561C34-DD72-4C66-8DF2-57C9CBED73B7}"/>
    <cellStyle name="Comma 5 3 3 2 2 3 4" xfId="18479" xr:uid="{79D6A84A-3C44-4127-B3BE-F560C8722588}"/>
    <cellStyle name="Comma 5 3 3 2 2 4" xfId="10932" xr:uid="{FC1448B2-004C-4E12-9A63-CEFA1F59C4C9}"/>
    <cellStyle name="Comma 5 3 3 2 2 4 2" xfId="21312" xr:uid="{7117E778-8A37-419F-9809-286168CEAAF0}"/>
    <cellStyle name="Comma 5 3 3 2 2 5" xfId="24860" xr:uid="{B51606ED-93C3-4546-96D3-BF8C0BF40DBF}"/>
    <cellStyle name="Comma 5 3 3 2 2 6" xfId="13522" xr:uid="{D52808DA-9BA2-40FA-B25F-1CE8A6D6144A}"/>
    <cellStyle name="Comma 5 3 3 2 3" xfId="2667" xr:uid="{00000000-0005-0000-0000-00009C010000}"/>
    <cellStyle name="Comma 5 3 3 2 3 2" xfId="7791" xr:uid="{BA0259BC-20EC-4EC6-A19B-378E2BF4E5BD}"/>
    <cellStyle name="Comma 5 3 3 2 3 2 2" xfId="26040" xr:uid="{6782B069-944B-4921-902D-DAC3C150A5C8}"/>
    <cellStyle name="Comma 5 3 3 2 3 2 3" xfId="27402" xr:uid="{AB192F4A-9390-4A16-84D9-2950F8504D98}"/>
    <cellStyle name="Comma 5 3 3 2 3 2 4" xfId="18171" xr:uid="{D16734CC-6C0E-4BC9-A5A0-189B1E08715C}"/>
    <cellStyle name="Comma 5 3 3 2 3 3" xfId="10624" xr:uid="{32D673C7-F16B-40F9-AC5C-B8145FC66C24}"/>
    <cellStyle name="Comma 5 3 3 2 3 3 2" xfId="21004" xr:uid="{B3228333-204B-4211-857B-61CFE09A4DD0}"/>
    <cellStyle name="Comma 5 3 3 2 3 4" xfId="24831" xr:uid="{E9D5CFD3-D44C-4075-AD3A-C62EE31B5ADB}"/>
    <cellStyle name="Comma 5 3 3 2 3 5" xfId="15338" xr:uid="{2B66F20E-EAA4-4812-8730-8E1672063F27}"/>
    <cellStyle name="Comma 5 3 3 2 4" xfId="3580" xr:uid="{00000000-0005-0000-0000-0000FA010000}"/>
    <cellStyle name="Comma 5 3 3 2 5" xfId="4252" xr:uid="{A5CF6D28-9ECD-4973-BC14-8B113A41CBB2}"/>
    <cellStyle name="Comma 5 3 3 2 5 2" xfId="9024" xr:uid="{81DA8887-A952-4CB5-B5A0-720526160502}"/>
    <cellStyle name="Comma 5 3 3 2 5 2 2" xfId="19404" xr:uid="{9F87F3FB-8163-420F-AF07-B1B25D8E6B97}"/>
    <cellStyle name="Comma 5 3 3 2 5 2 3" xfId="31028" xr:uid="{C0D2D35F-E7B3-441D-B8A9-807C30CBF4A0}"/>
    <cellStyle name="Comma 5 3 3 2 5 2 4" xfId="30669" xr:uid="{17AF4E78-0E6D-4FCF-AFAC-0D2D6FE5164D}"/>
    <cellStyle name="Comma 5 3 3 2 5 3" xfId="11857" xr:uid="{39BC5741-8C7C-4596-95A7-4B99CB39F1EF}"/>
    <cellStyle name="Comma 5 3 3 2 5 3 2" xfId="22237" xr:uid="{02B4F7AC-9C43-4DF6-B35E-A78401953B0E}"/>
    <cellStyle name="Comma 5 3 3 2 5 4" xfId="26576" xr:uid="{715E5C5C-3872-4D4B-8066-80917DA2B00F}"/>
    <cellStyle name="Comma 5 3 3 2 5 5" xfId="26521" xr:uid="{DD64C3BF-EB63-4953-9816-A8B3F2938B93}"/>
    <cellStyle name="Comma 5 3 3 2 5 6" xfId="16571" xr:uid="{C7F6F558-EB37-4FA6-8D0D-9C76D89D3C31}"/>
    <cellStyle name="Comma 5 3 3 2 6" xfId="5550" xr:uid="{4187F2AE-FC25-459C-94F0-C08F8C49EAB6}"/>
    <cellStyle name="Comma 5 3 3 2 6 2" xfId="29718" xr:uid="{96A1D024-8268-4E76-B2EC-700DAF216034}"/>
    <cellStyle name="Comma 5 3 3 2 6 2 2" xfId="30958" xr:uid="{DAE0FF1E-EF08-43F3-A73C-BAA7B7306C91}"/>
    <cellStyle name="Comma 5 3 3 2 7" xfId="23666" xr:uid="{91BF73DA-EC0B-44F2-A377-D678D1D931C6}"/>
    <cellStyle name="Comma 5 3 3 2 8" xfId="13068" xr:uid="{5A1B561C-420F-4222-BE17-44FB8D23587F}"/>
    <cellStyle name="Comma 5 3 3 3" xfId="1604" xr:uid="{00000000-0005-0000-0000-0000FB010000}"/>
    <cellStyle name="Comma 5 3 3 3 2" xfId="3020" xr:uid="{00000000-0005-0000-0000-00009E010000}"/>
    <cellStyle name="Comma 5 3 3 3 2 2" xfId="8100" xr:uid="{71351A0E-9600-4E72-9840-11F6678BBA7E}"/>
    <cellStyle name="Comma 5 3 3 3 2 2 2" xfId="28782" xr:uid="{9AF95032-FDC7-426E-9FA5-3DDF7531EC3F}"/>
    <cellStyle name="Comma 5 3 3 3 2 2 3" xfId="27358" xr:uid="{AF8FC180-40A7-4467-8461-0F02DD4D3C6E}"/>
    <cellStyle name="Comma 5 3 3 3 2 2 4" xfId="18480" xr:uid="{BAF314CE-CF4C-437D-A00F-570FFE58EC30}"/>
    <cellStyle name="Comma 5 3 3 3 2 3" xfId="10933" xr:uid="{9B76D318-B1E9-436A-B992-2D64252C7AAD}"/>
    <cellStyle name="Comma 5 3 3 3 2 3 2" xfId="21313" xr:uid="{AE67A613-5087-430B-B428-D0B0FF8BF451}"/>
    <cellStyle name="Comma 5 3 3 3 2 4" xfId="25806" xr:uid="{2996B49C-510E-4B6E-8C70-DF8541473783}"/>
    <cellStyle name="Comma 5 3 3 3 2 5" xfId="15647" xr:uid="{439D8AF1-C819-4298-9444-E5ED4AB96272}"/>
    <cellStyle name="Comma 5 3 3 3 3" xfId="2054" xr:uid="{00000000-0005-0000-0000-0000FB010000}"/>
    <cellStyle name="Comma 5 3 3 3 4" xfId="4393" xr:uid="{E89B999B-B3E7-4A73-B66A-50781482C73F}"/>
    <cellStyle name="Comma 5 3 3 3 4 2" xfId="9165" xr:uid="{0A5DB9DD-14BB-4F28-A06E-2A646C46ABCE}"/>
    <cellStyle name="Comma 5 3 3 3 4 2 2" xfId="19545" xr:uid="{581AD4F7-33A4-49D4-A773-0A7A76E058D0}"/>
    <cellStyle name="Comma 5 3 3 3 4 2 3" xfId="31059" xr:uid="{4C1E76E2-FBC7-4E4E-BC49-BD83C1CFD7C0}"/>
    <cellStyle name="Comma 5 3 3 3 4 2 4" xfId="30670" xr:uid="{8927AF79-460F-4196-92BC-16D0CE048F72}"/>
    <cellStyle name="Comma 5 3 3 3 4 3" xfId="11998" xr:uid="{ECEED630-A621-4A01-985D-EC78683A2B49}"/>
    <cellStyle name="Comma 5 3 3 3 4 3 2" xfId="22378" xr:uid="{8BB66300-1C6C-4C6D-A151-2182056A2E3F}"/>
    <cellStyle name="Comma 5 3 3 3 4 4" xfId="16712" xr:uid="{F9F95F45-93EF-40F5-AC66-AD859F54452C}"/>
    <cellStyle name="Comma 5 3 3 3 5" xfId="5551" xr:uid="{852AF332-CD15-420F-91F8-CD9F12875AF9}"/>
    <cellStyle name="Comma 5 3 3 3 5 2" xfId="29698" xr:uid="{81B28F9D-8AA9-4910-9A48-4EE65C1022E0}"/>
    <cellStyle name="Comma 5 3 3 3 6" xfId="24381" xr:uid="{6D46F744-F4D0-4A9F-9F98-39B09CFF4FD0}"/>
    <cellStyle name="Comma 5 3 3 3 7" xfId="13523" xr:uid="{40CE92C6-202E-42EA-AB24-0F2B6A178776}"/>
    <cellStyle name="Comma 5 3 3 4" xfId="1602" xr:uid="{00000000-0005-0000-0000-0000FC010000}"/>
    <cellStyle name="Comma 5 3 3 4 2" xfId="3018" xr:uid="{00000000-0005-0000-0000-00009F010000}"/>
    <cellStyle name="Comma 5 3 3 4 2 2" xfId="8098" xr:uid="{544E758B-4173-4486-A0FD-B7C1D5A3EED0}"/>
    <cellStyle name="Comma 5 3 3 4 2 2 2" xfId="28780" xr:uid="{A34ACBBC-9EE0-472C-9E4A-0F0C3102D445}"/>
    <cellStyle name="Comma 5 3 3 4 2 2 3" xfId="26392" xr:uid="{8094F510-7D49-4500-B375-D05024E145D1}"/>
    <cellStyle name="Comma 5 3 3 4 2 2 4" xfId="18478" xr:uid="{DE0004DC-80FC-462D-ADDF-B69BDB1B718B}"/>
    <cellStyle name="Comma 5 3 3 4 2 3" xfId="10931" xr:uid="{B25731BD-804C-4A9E-94AD-51A601972723}"/>
    <cellStyle name="Comma 5 3 3 4 2 3 2" xfId="21311" xr:uid="{63806544-5C9C-47C4-A9F0-C8C812469FC6}"/>
    <cellStyle name="Comma 5 3 3 4 2 4" xfId="24978" xr:uid="{DD48F4C4-F4A9-4991-A28A-CF8D24A7DB4B}"/>
    <cellStyle name="Comma 5 3 3 4 2 5" xfId="15645" xr:uid="{A4823BE1-F88F-4F66-8ABE-6DCF50AEBAD5}"/>
    <cellStyle name="Comma 5 3 3 4 3" xfId="3703" xr:uid="{00000000-0005-0000-0000-0000FC010000}"/>
    <cellStyle name="Comma 5 3 3 4 4" xfId="5549" xr:uid="{5EA18817-182A-4DFF-8D89-0C3B4AD4769E}"/>
    <cellStyle name="Comma 5 3 3 4 4 2" xfId="29935" xr:uid="{F801DD17-8BA2-4F48-B19F-F2110F15120C}"/>
    <cellStyle name="Comma 5 3 3 4 5" xfId="22783" xr:uid="{28BD268A-AF7A-4331-B04E-590DC67114E4}"/>
    <cellStyle name="Comma 5 3 3 4 6" xfId="13521" xr:uid="{D513B4F0-EF6D-4187-B69B-9D767B48BF27}"/>
    <cellStyle name="Comma 5 3 3 5" xfId="2588" xr:uid="{00000000-0005-0000-0000-0000A0010000}"/>
    <cellStyle name="Comma 5 3 3 5 2" xfId="5853" xr:uid="{F93E9B1A-A474-44AD-9395-8F643A337802}"/>
    <cellStyle name="Comma 5 3 3 5 2 2" xfId="28751" xr:uid="{AD7343D1-0323-418F-966B-5DFEE866B907}"/>
    <cellStyle name="Comma 5 3 3 5 2 3" xfId="28709" xr:uid="{DBB1E1D6-6DF3-4BDF-8453-31841EAB8F09}"/>
    <cellStyle name="Comma 5 3 3 5 2 4" xfId="15260" xr:uid="{C78FEB5F-3916-4BD9-B5FF-ADF57A710E6D}"/>
    <cellStyle name="Comma 5 3 3 5 3" xfId="7713" xr:uid="{81760B78-A9B0-4018-A496-74E26CE4CD25}"/>
    <cellStyle name="Comma 5 3 3 5 3 2" xfId="18093" xr:uid="{BCD8DF04-D3F8-4C0A-8D37-D472ED1AA488}"/>
    <cellStyle name="Comma 5 3 3 5 4" xfId="10546" xr:uid="{8670A055-8060-4167-93CD-3AAB90DF24CC}"/>
    <cellStyle name="Comma 5 3 3 5 4 2" xfId="20926" xr:uid="{493FCFEE-0696-4A32-8BAC-C911CA24105A}"/>
    <cellStyle name="Comma 5 3 3 5 5" xfId="25160" xr:uid="{F2723F95-640E-438A-8BEA-F437A339DAA5}"/>
    <cellStyle name="Comma 5 3 3 5 6" xfId="12976" xr:uid="{C6C066F2-0406-4047-A8EC-2FB91660F9AE}"/>
    <cellStyle name="Comma 5 3 3 6" xfId="2272" xr:uid="{00000000-0005-0000-0000-00009B010000}"/>
    <cellStyle name="Comma 5 3 3 6 2" xfId="7399" xr:uid="{FAB0EE96-DD8A-40E2-B692-599100EC51FB}"/>
    <cellStyle name="Comma 5 3 3 6 2 2" xfId="17779" xr:uid="{0F830196-7FD9-443B-B78A-D7133708C2FC}"/>
    <cellStyle name="Comma 5 3 3 6 3" xfId="10232" xr:uid="{67535CCC-4C98-40AE-B35C-FD216819F253}"/>
    <cellStyle name="Comma 5 3 3 6 3 2" xfId="20612" xr:uid="{2D325197-2147-4F08-912E-F2E8AA980477}"/>
    <cellStyle name="Comma 5 3 3 6 4" xfId="23543" xr:uid="{1042610D-7F33-4480-B089-520213FF025D}"/>
    <cellStyle name="Comma 5 3 3 6 5" xfId="27224" xr:uid="{B1BAB9D3-0C62-4C88-849A-8A400AC682EA}"/>
    <cellStyle name="Comma 5 3 3 6 6" xfId="14946" xr:uid="{AB5082DF-CE94-4F51-916D-22419B9D714A}"/>
    <cellStyle name="Comma 5 3 3 7" xfId="3811" xr:uid="{BC3C2040-D90E-4060-AED6-93DE29ED2268}"/>
    <cellStyle name="Comma 5 3 3 7 2" xfId="8645" xr:uid="{71EDDCD3-CC4F-4D95-B169-0A01B59DB261}"/>
    <cellStyle name="Comma 5 3 3 7 2 2" xfId="19025" xr:uid="{175A5B1F-63F3-43FA-9B65-558145EB4872}"/>
    <cellStyle name="Comma 5 3 3 7 2 3" xfId="31002" xr:uid="{5E573AEF-FC93-4A83-AC2B-6937BAD6C83E}"/>
    <cellStyle name="Comma 5 3 3 7 2 4" xfId="30668" xr:uid="{F7EA0D66-97C4-40F3-A931-FCFE523E7601}"/>
    <cellStyle name="Comma 5 3 3 7 3" xfId="11478" xr:uid="{EAD417FE-C5D1-4E96-857A-95331B6CD7F4}"/>
    <cellStyle name="Comma 5 3 3 7 3 2" xfId="21858" xr:uid="{D52723FC-C70A-485A-891B-DE707F47651B}"/>
    <cellStyle name="Comma 5 3 3 7 4" xfId="27875" xr:uid="{8C26BB6C-E7A8-4A15-AC6D-0A61A02A7810}"/>
    <cellStyle name="Comma 5 3 3 7 5" xfId="27703" xr:uid="{2A29C485-21F3-42A8-B796-D0BF79DF086E}"/>
    <cellStyle name="Comma 5 3 3 7 6" xfId="16192" xr:uid="{26DB009D-FA95-4A62-A9AC-DBEF575AF7B8}"/>
    <cellStyle name="Comma 5 3 3 8" xfId="4857" xr:uid="{1DAA2A46-40FE-4552-920E-DD12D41D0ABB}"/>
    <cellStyle name="Comma 5 3 3 8 2" xfId="14149" xr:uid="{0EA1FB59-CBD9-436C-BF4A-2E2AF687C5E1}"/>
    <cellStyle name="Comma 5 3 3 9" xfId="6602" xr:uid="{35DA5AA4-DCFA-4B61-A537-26CFA0B983D5}"/>
    <cellStyle name="Comma 5 3 3 9 2" xfId="16982" xr:uid="{383A706C-65B6-4384-93C8-AEA46C24A694}"/>
    <cellStyle name="Comma 5 3 4" xfId="465" xr:uid="{00000000-0005-0000-0000-0000FD010000}"/>
    <cellStyle name="Comma 5 3 4 10" xfId="12662" xr:uid="{E3A457C5-1DC6-4D31-B493-CEB14676FFE2}"/>
    <cellStyle name="Comma 5 3 4 2" xfId="1606" xr:uid="{00000000-0005-0000-0000-0000FE010000}"/>
    <cellStyle name="Comma 5 3 4 2 2" xfId="3021" xr:uid="{00000000-0005-0000-0000-0000A2010000}"/>
    <cellStyle name="Comma 5 3 4 2 2 2" xfId="8101" xr:uid="{0331F688-59BC-4FE3-B4ED-DBDE87F225FE}"/>
    <cellStyle name="Comma 5 3 4 2 2 2 2" xfId="28783" xr:uid="{6A7DE4A5-9E82-4180-A907-2CFB72549A4D}"/>
    <cellStyle name="Comma 5 3 4 2 2 2 3" xfId="27841" xr:uid="{A8F0501A-D808-4877-8417-EE54528C2650}"/>
    <cellStyle name="Comma 5 3 4 2 2 2 4" xfId="18481" xr:uid="{3BD662D0-16FB-49C2-BF66-E642E1206413}"/>
    <cellStyle name="Comma 5 3 4 2 2 3" xfId="10934" xr:uid="{B20721C7-DD83-4D5E-95AF-810D14072C7F}"/>
    <cellStyle name="Comma 5 3 4 2 2 3 2" xfId="21314" xr:uid="{4C747FC6-9EE2-4CFE-A9AA-C0B508C14E23}"/>
    <cellStyle name="Comma 5 3 4 2 2 4" xfId="22880" xr:uid="{88E6124C-4E8C-4A16-949E-CBE25C6106E4}"/>
    <cellStyle name="Comma 5 3 4 2 2 5" xfId="15648" xr:uid="{D90D7B85-E6F5-4A2B-97FA-EA362F3F6127}"/>
    <cellStyle name="Comma 5 3 4 2 3" xfId="3595" xr:uid="{00000000-0005-0000-0000-0000FE010000}"/>
    <cellStyle name="Comma 5 3 4 2 4" xfId="5552" xr:uid="{35E0FB29-70AE-49EE-AD4C-77EC9E6EEAEA}"/>
    <cellStyle name="Comma 5 3 4 2 4 2" xfId="29936" xr:uid="{F7D8417D-86B8-44F3-8192-B6ED212C1704}"/>
    <cellStyle name="Comma 5 3 4 2 5" xfId="22937" xr:uid="{582C414B-198D-4637-B347-4B42CEFBB74A}"/>
    <cellStyle name="Comma 5 3 4 2 6" xfId="13524" xr:uid="{D84DC151-B278-47F9-B950-3A81B18250F8}"/>
    <cellStyle name="Comma 5 3 4 3" xfId="1607" xr:uid="{00000000-0005-0000-0000-0000FF010000}"/>
    <cellStyle name="Comma 5 3 4 3 2" xfId="2664" xr:uid="{00000000-0005-0000-0000-0000A3010000}"/>
    <cellStyle name="Comma 5 3 4 3 2 2" xfId="7788" xr:uid="{8AA74F61-6495-4F7E-A39B-B89DFF004744}"/>
    <cellStyle name="Comma 5 3 4 3 2 2 2" xfId="18168" xr:uid="{0E429779-8103-4747-B43C-F6EBCB513CD7}"/>
    <cellStyle name="Comma 5 3 4 3 2 3" xfId="10621" xr:uid="{A45B6330-0CC5-40C8-A69D-6E85EF031BC0}"/>
    <cellStyle name="Comma 5 3 4 3 2 3 2" xfId="21001" xr:uid="{2F0E2A0C-09FF-4E44-858C-81BB4579D738}"/>
    <cellStyle name="Comma 5 3 4 3 2 4" xfId="28633" xr:uid="{CE7A6B10-8A87-4297-BEC1-DA9E42555B67}"/>
    <cellStyle name="Comma 5 3 4 3 2 5" xfId="27179" xr:uid="{046E0A85-377B-433E-A7F9-442127F24884}"/>
    <cellStyle name="Comma 5 3 4 3 2 6" xfId="15335" xr:uid="{0FA2FB61-1314-4E5D-8D6A-EFBD4F4D6146}"/>
    <cellStyle name="Comma 5 3 4 3 3" xfId="2863" xr:uid="{00000000-0005-0000-0000-0000FF010000}"/>
    <cellStyle name="Comma 5 3 4 3 4" xfId="5553" xr:uid="{4D8E9BD3-63C9-4A5A-A1CD-7F725C1BEB6C}"/>
    <cellStyle name="Comma 5 3 4 3 4 2" xfId="29891" xr:uid="{28B005BD-8B7C-45F5-88C2-4C22FDFB4F10}"/>
    <cellStyle name="Comma 5 3 4 3 5" xfId="22738" xr:uid="{F2E0233A-5D31-42C9-8526-FBEE444B357C}"/>
    <cellStyle name="Comma 5 3 4 3 6" xfId="13065" xr:uid="{3A9E7DDA-C199-40C1-A7A4-35AB462E9097}"/>
    <cellStyle name="Comma 5 3 4 4" xfId="1605" xr:uid="{00000000-0005-0000-0000-000000020000}"/>
    <cellStyle name="Comma 5 3 4 4 2" xfId="4650" xr:uid="{3114D812-06FF-427C-8717-B5A3AE78D681}"/>
    <cellStyle name="Comma 5 3 4 4 2 2" xfId="9403" xr:uid="{755A4772-9956-4090-86E0-B56777673956}"/>
    <cellStyle name="Comma 5 3 4 4 2 2 2" xfId="19783" xr:uid="{7E46F6B6-485C-498F-B613-E1BEAF63E804}"/>
    <cellStyle name="Comma 5 3 4 4 2 3" xfId="12236" xr:uid="{AF7D70A5-A9E3-4116-AC18-EF98F134E557}"/>
    <cellStyle name="Comma 5 3 4 4 2 3 2" xfId="22616" xr:uid="{684292E3-A794-4384-9C3E-1EE9BE35DE1E}"/>
    <cellStyle name="Comma 5 3 4 4 2 4" xfId="16950" xr:uid="{080785A3-86CC-4292-8712-52952C8DFA39}"/>
    <cellStyle name="Comma 5 3 4 4 3" xfId="23068" xr:uid="{E1AC5A32-0335-49F7-8FAA-551698E3F7C0}"/>
    <cellStyle name="Comma 5 3 4 5" xfId="4119" xr:uid="{50AC6762-96F6-4507-990A-01F8DAFEBCCF}"/>
    <cellStyle name="Comma 5 3 4 5 2" xfId="8891" xr:uid="{568733DA-31B9-473C-B8A9-922D2E52570C}"/>
    <cellStyle name="Comma 5 3 4 5 2 2" xfId="19271" xr:uid="{4A7D6035-9E3D-47C7-8510-0B6ABD285CE8}"/>
    <cellStyle name="Comma 5 3 4 5 2 3" xfId="31005" xr:uid="{652E968E-D3FA-4707-B01D-97094D6B1424}"/>
    <cellStyle name="Comma 5 3 4 5 2 4" xfId="30671" xr:uid="{4E2D6263-25F4-463D-94D3-1CFE66A370DC}"/>
    <cellStyle name="Comma 5 3 4 5 3" xfId="11724" xr:uid="{DBFF6D81-ADC5-48C1-98D0-A780BD9804B3}"/>
    <cellStyle name="Comma 5 3 4 5 3 2" xfId="22104" xr:uid="{DC651E95-936F-4B8A-9A96-1B6E764FEFB6}"/>
    <cellStyle name="Comma 5 3 4 5 4" xfId="26228" xr:uid="{DE9C6979-592B-4537-ABBE-3101AFB3908B}"/>
    <cellStyle name="Comma 5 3 4 5 5" xfId="27929" xr:uid="{A867C619-3AC0-4C8E-BC10-124D5F1A6923}"/>
    <cellStyle name="Comma 5 3 4 5 6" xfId="16438" xr:uid="{65CAFCD8-BCF5-48B5-A2F6-7B51FAB9BE2C}"/>
    <cellStyle name="Comma 5 3 4 6" xfId="4858" xr:uid="{9A11D7C7-2F2C-4554-B860-DA57FB9EC9B5}"/>
    <cellStyle name="Comma 5 3 4 6 2" xfId="14150" xr:uid="{03648C94-FD9A-4DAD-908E-CDC4D8281447}"/>
    <cellStyle name="Comma 5 3 4 7" xfId="6603" xr:uid="{B417F8B8-E539-4FE6-92B7-7D34C566A5B1}"/>
    <cellStyle name="Comma 5 3 4 7 2" xfId="16983" xr:uid="{0B3709B3-08A6-4B88-B474-2A383A7BD0EE}"/>
    <cellStyle name="Comma 5 3 4 8" xfId="9436" xr:uid="{CEA750C3-DF05-411F-9FD7-5AC383E5B8BD}"/>
    <cellStyle name="Comma 5 3 4 8 2" xfId="19816" xr:uid="{56B0C3E0-9D69-47D7-A834-6A8D51E2137E}"/>
    <cellStyle name="Comma 5 3 4 9" xfId="25173" xr:uid="{5AA03A37-5A4A-404D-A0C2-D2A1B9AEEB9F}"/>
    <cellStyle name="Comma 5 3 5" xfId="1608" xr:uid="{00000000-0005-0000-0000-000001020000}"/>
    <cellStyle name="Comma 5 3 5 2" xfId="3022" xr:uid="{00000000-0005-0000-0000-0000A4010000}"/>
    <cellStyle name="Comma 5 3 5 2 2" xfId="8102" xr:uid="{758D0A3D-DAE7-44D0-A070-611359FDD246}"/>
    <cellStyle name="Comma 5 3 5 2 2 2" xfId="28784" xr:uid="{9062B341-5510-4E13-B903-2662C3340177}"/>
    <cellStyle name="Comma 5 3 5 2 2 2 2" xfId="31215" xr:uid="{4560F66A-A4EC-44A6-90F1-5DA7986E04EA}"/>
    <cellStyle name="Comma 5 3 5 2 2 2 3" xfId="30673" xr:uid="{DCC66FAA-4E41-4EFB-9B03-216E82F99718}"/>
    <cellStyle name="Comma 5 3 5 2 2 3" xfId="25940" xr:uid="{FBBCB61A-313E-4E94-8410-0262FF9D8802}"/>
    <cellStyle name="Comma 5 3 5 2 2 4" xfId="18482" xr:uid="{C080EA8A-3A8F-4907-904E-D727E657353D}"/>
    <cellStyle name="Comma 5 3 5 2 3" xfId="10935" xr:uid="{56CC6414-4972-4AFC-A6DD-34C624E1B419}"/>
    <cellStyle name="Comma 5 3 5 2 3 2" xfId="21315" xr:uid="{C2F48BB0-9443-4B3E-AD42-19FA47EAB766}"/>
    <cellStyle name="Comma 5 3 5 2 4" xfId="25663" xr:uid="{11363C39-2A83-45E4-A831-F7C2468C73A4}"/>
    <cellStyle name="Comma 5 3 5 2 5" xfId="15649" xr:uid="{D87C9E01-C85F-4ED0-9A81-B5F7E31832ED}"/>
    <cellStyle name="Comma 5 3 5 3" xfId="3601" xr:uid="{00000000-0005-0000-0000-000001020000}"/>
    <cellStyle name="Comma 5 3 5 4" xfId="4394" xr:uid="{2AAD49C6-F25C-4FEE-BC85-F6DD7FF6AC65}"/>
    <cellStyle name="Comma 5 3 5 4 2" xfId="9166" xr:uid="{8D231905-9E5A-4AD9-8620-5F84B5A7C17C}"/>
    <cellStyle name="Comma 5 3 5 4 2 2" xfId="19546" xr:uid="{5C116791-A505-459C-8E6E-EA12199F8041}"/>
    <cellStyle name="Comma 5 3 5 4 2 3" xfId="31060" xr:uid="{157988F9-5057-414A-B1C6-730F9F4629FF}"/>
    <cellStyle name="Comma 5 3 5 4 2 4" xfId="30672" xr:uid="{BC30637A-9309-45D6-B3EA-4136BB8A9DA2}"/>
    <cellStyle name="Comma 5 3 5 4 3" xfId="11999" xr:uid="{B917A9A5-B207-4ACF-929B-2989CF6C2283}"/>
    <cellStyle name="Comma 5 3 5 4 3 2" xfId="22379" xr:uid="{38E7E0D5-7429-44F4-AFB3-38229BE78DFC}"/>
    <cellStyle name="Comma 5 3 5 4 4" xfId="16713" xr:uid="{175FEC41-7C4F-471D-B879-5DCA32C7206B}"/>
    <cellStyle name="Comma 5 3 5 5" xfId="5554" xr:uid="{C0DE5202-95C0-4D16-83EC-A289F96C16FA}"/>
    <cellStyle name="Comma 5 3 5 5 2" xfId="29687" xr:uid="{F9F675D5-8113-4588-A3AE-224FC6F06B9F}"/>
    <cellStyle name="Comma 5 3 5 5 2 2" xfId="30959" xr:uid="{7875E500-DBEB-4CA4-AF12-2A9373028ADD}"/>
    <cellStyle name="Comma 5 3 5 6" xfId="25006" xr:uid="{6FD117B5-253E-4683-980E-CE6A211B6540}"/>
    <cellStyle name="Comma 5 3 5 7" xfId="13525" xr:uid="{0312A79F-B65F-46C8-9C32-2363B1DFCD16}"/>
    <cellStyle name="Comma 5 3 6" xfId="1609" xr:uid="{00000000-0005-0000-0000-000002020000}"/>
    <cellStyle name="Comma 5 3 6 2" xfId="2867" xr:uid="{00000000-0005-0000-0000-0000A5010000}"/>
    <cellStyle name="Comma 5 3 6 2 2" xfId="7984" xr:uid="{6C75DD22-BAC2-43AF-A1DF-B913CA37946C}"/>
    <cellStyle name="Comma 5 3 6 2 2 2" xfId="27296" xr:uid="{550C79C4-424A-402D-A115-80536B730495}"/>
    <cellStyle name="Comma 5 3 6 2 2 2 2" xfId="31188" xr:uid="{2214C770-FEBD-4FB2-8153-96FA46F9B13C}"/>
    <cellStyle name="Comma 5 3 6 2 2 2 3" xfId="30674" xr:uid="{70A150DB-6F83-42B0-A715-A16026A0644F}"/>
    <cellStyle name="Comma 5 3 6 2 2 3" xfId="26650" xr:uid="{0FA4C828-FE98-48CD-B312-BE8BE8001D66}"/>
    <cellStyle name="Comma 5 3 6 2 2 4" xfId="18364" xr:uid="{D688AB4A-C9EF-46F0-BFAB-28181B29323E}"/>
    <cellStyle name="Comma 5 3 6 2 3" xfId="10817" xr:uid="{5DC9755E-65C5-48DE-8CB9-8D8B044123B9}"/>
    <cellStyle name="Comma 5 3 6 2 3 2" xfId="21197" xr:uid="{E32A3CCE-3D50-4B57-AC37-E959EA59D368}"/>
    <cellStyle name="Comma 5 3 6 2 4" xfId="24164" xr:uid="{98256179-2AFA-4BBD-AF1C-2212B824FFBB}"/>
    <cellStyle name="Comma 5 3 6 2 5" xfId="15531" xr:uid="{8772BB40-D294-4585-963C-C800C2298ABE}"/>
    <cellStyle name="Comma 5 3 6 3" xfId="2056" xr:uid="{00000000-0005-0000-0000-000002020000}"/>
    <cellStyle name="Comma 5 3 6 4" xfId="5555" xr:uid="{C05D109D-6652-4B9A-B615-B29DAFDDCF9C}"/>
    <cellStyle name="Comma 5 3 6 4 2" xfId="29920" xr:uid="{C51E7046-954C-4FA0-81CA-3ABC12CDE141}"/>
    <cellStyle name="Comma 5 3 6 5" xfId="25227" xr:uid="{35AD5475-35E1-4B46-B4D5-98072003B9E3}"/>
    <cellStyle name="Comma 5 3 6 6" xfId="13360" xr:uid="{637BCB59-9FD8-453A-8DE5-CAC6E29F7DE5}"/>
    <cellStyle name="Comma 5 3 7" xfId="1595" xr:uid="{00000000-0005-0000-0000-000003020000}"/>
    <cellStyle name="Comma 5 3 7 2" xfId="2485" xr:uid="{00000000-0005-0000-0000-0000A6010000}"/>
    <cellStyle name="Comma 5 3 7 2 2" xfId="7610" xr:uid="{8429CEE5-936D-468A-822B-C4CC7D55E6F9}"/>
    <cellStyle name="Comma 5 3 7 2 2 2" xfId="17990" xr:uid="{5B549C2E-BFBF-46F3-8BC1-EC8F7DEC457C}"/>
    <cellStyle name="Comma 5 3 7 2 3" xfId="10443" xr:uid="{76E73FD1-063B-40AC-AC21-F2235F1DFC88}"/>
    <cellStyle name="Comma 5 3 7 2 3 2" xfId="20823" xr:uid="{4ECD8354-400C-4E94-BA8D-F1178449204C}"/>
    <cellStyle name="Comma 5 3 7 2 4" xfId="26879" xr:uid="{1CD15196-0267-4571-B546-85F3A9E5E4A2}"/>
    <cellStyle name="Comma 5 3 7 2 5" xfId="26993" xr:uid="{38242EE3-63CD-40FA-A09A-C1D97EB7E08D}"/>
    <cellStyle name="Comma 5 3 7 2 6" xfId="15157" xr:uid="{6AAB141B-DDBB-4B37-83CD-94D3952143BF}"/>
    <cellStyle name="Comma 5 3 7 3" xfId="3609" xr:uid="{00000000-0005-0000-0000-000003020000}"/>
    <cellStyle name="Comma 5 3 7 4" xfId="5542" xr:uid="{FF6B865B-76D6-4913-99E7-9488269AFAE4}"/>
    <cellStyle name="Comma 5 3 7 4 2" xfId="29867" xr:uid="{148AE6C6-3C9E-4E6D-95C0-D85C88EDADA5}"/>
    <cellStyle name="Comma 5 3 7 5" xfId="23168" xr:uid="{F2189D89-1652-4A6C-9C40-0E90C543D6E8}"/>
    <cellStyle name="Comma 5 3 7 6" xfId="12873" xr:uid="{09689B8C-3687-4CBB-AD02-AA18D1CD2591}"/>
    <cellStyle name="Comma 5 3 8" xfId="2179" xr:uid="{00000000-0005-0000-0000-00008F010000}"/>
    <cellStyle name="Comma 5 3 8 2" xfId="7306" xr:uid="{A52BF028-91EB-4672-BDCF-61C1BA0F6877}"/>
    <cellStyle name="Comma 5 3 8 2 2" xfId="17686" xr:uid="{3A25C420-D2EC-4CD9-8BAB-5F879B622CC1}"/>
    <cellStyle name="Comma 5 3 8 2 2 2" xfId="31120" xr:uid="{CF07C3AB-2C4D-472D-BC21-58F5BE798A45}"/>
    <cellStyle name="Comma 5 3 8 2 2 3" xfId="30675" xr:uid="{DD5071D3-B176-4A5E-B3EE-C9BC5649DD83}"/>
    <cellStyle name="Comma 5 3 8 3" xfId="10139" xr:uid="{6B2EA7A1-3C2A-469B-8FBD-27E70E7CA9FE}"/>
    <cellStyle name="Comma 5 3 8 3 2" xfId="20519" xr:uid="{821C99FD-689E-4A20-B7AA-25477B773790}"/>
    <cellStyle name="Comma 5 3 8 4" xfId="22785" xr:uid="{FCA71F4A-E844-45E6-B2A5-C25112314239}"/>
    <cellStyle name="Comma 5 3 8 5" xfId="28212" xr:uid="{6C4B6CBB-763E-4914-B3F5-4DE7E806DCA7}"/>
    <cellStyle name="Comma 5 3 8 6" xfId="14853" xr:uid="{0EFEE67B-54B6-4A44-9DAA-EAEAD63C43FD}"/>
    <cellStyle name="Comma 5 3 9" xfId="3859" xr:uid="{BD759C4A-C152-4D28-9136-4603EA7965D9}"/>
    <cellStyle name="Comma 5 3 9 2" xfId="8691" xr:uid="{2B3ED32A-7A08-4245-9A73-AA5797EFF1F5}"/>
    <cellStyle name="Comma 5 3 9 2 2" xfId="19071" xr:uid="{D8803375-2527-4510-BBD5-2D9A262E6CFC}"/>
    <cellStyle name="Comma 5 3 9 3" xfId="11524" xr:uid="{28CB0750-B495-4B8B-8162-0152EE2FC7D8}"/>
    <cellStyle name="Comma 5 3 9 3 2" xfId="21904" xr:uid="{129315D9-8AD4-42D6-8C58-A3FC0B5BCC16}"/>
    <cellStyle name="Comma 5 3 9 4" xfId="26469" xr:uid="{59683E98-A4F8-461D-8F11-FDDDDAF3320A}"/>
    <cellStyle name="Comma 5 3 9 5" xfId="26001" xr:uid="{8F1D2142-D936-4E2D-8BC4-16790819D8E1}"/>
    <cellStyle name="Comma 5 3 9 6" xfId="16238" xr:uid="{5BA957D4-5450-4E3C-BD98-81AE95564B85}"/>
    <cellStyle name="Comma 5 4" xfId="466" xr:uid="{00000000-0005-0000-0000-000004020000}"/>
    <cellStyle name="Comma 5 4 10" xfId="4859" xr:uid="{1D48C26C-529B-472F-9FD3-5BF62F1AEC33}"/>
    <cellStyle name="Comma 5 4 10 2" xfId="14151" xr:uid="{E3D512D4-630F-41EE-A9BB-E6B82CC22B4C}"/>
    <cellStyle name="Comma 5 4 11" xfId="6604" xr:uid="{A57298B7-5099-4365-B724-03702B5CFDF7}"/>
    <cellStyle name="Comma 5 4 11 2" xfId="16984" xr:uid="{B493B554-1F48-4913-A55F-6DAE801F5DFA}"/>
    <cellStyle name="Comma 5 4 12" xfId="9437" xr:uid="{8F6A6276-7F5B-4793-A0A0-363AB0CF308E}"/>
    <cellStyle name="Comma 5 4 12 2" xfId="19817" xr:uid="{16298050-3149-4BAC-98F6-74F4689F4960}"/>
    <cellStyle name="Comma 5 4 13" xfId="24742" xr:uid="{BC77B1D8-AA73-45EC-B2D0-5CB99A3F84A7}"/>
    <cellStyle name="Comma 5 4 14" xfId="12445" xr:uid="{B6172012-8C99-44AE-8F12-79EBD00E31F0}"/>
    <cellStyle name="Comma 5 4 2" xfId="467" xr:uid="{00000000-0005-0000-0000-000005020000}"/>
    <cellStyle name="Comma 5 4 2 10" xfId="9438" xr:uid="{9179DD7C-FF76-4128-A4F8-FEC06C341DEF}"/>
    <cellStyle name="Comma 5 4 2 10 2" xfId="19818" xr:uid="{B10C79F5-1CE0-4412-B278-2A8BC4FAE3C2}"/>
    <cellStyle name="Comma 5 4 2 11" xfId="23091" xr:uid="{4FE24631-C7D7-4F33-BAC0-3B827083DC9F}"/>
    <cellStyle name="Comma 5 4 2 12" xfId="12505" xr:uid="{2952C624-78DA-4836-AC75-424E492B18E4}"/>
    <cellStyle name="Comma 5 4 2 2" xfId="468" xr:uid="{00000000-0005-0000-0000-000006020000}"/>
    <cellStyle name="Comma 5 4 2 2 10" xfId="13070" xr:uid="{F679514C-B4BA-43DC-83B3-A529B99A07B5}"/>
    <cellStyle name="Comma 5 4 2 2 2" xfId="1613" xr:uid="{00000000-0005-0000-0000-000007020000}"/>
    <cellStyle name="Comma 5 4 2 2 2 2" xfId="3024" xr:uid="{00000000-0005-0000-0000-0000AA010000}"/>
    <cellStyle name="Comma 5 4 2 2 2 2 2" xfId="8104" xr:uid="{EA20ED8E-EC4F-4A46-90AC-980EE3AE3BA5}"/>
    <cellStyle name="Comma 5 4 2 2 2 2 2 2" xfId="28786" xr:uid="{2BBE52B5-D896-4E59-847F-74A30D6B9169}"/>
    <cellStyle name="Comma 5 4 2 2 2 2 2 3" xfId="26231" xr:uid="{FB64F316-FCE4-479A-B3CF-2801908AE5FC}"/>
    <cellStyle name="Comma 5 4 2 2 2 2 2 4" xfId="18484" xr:uid="{F935C9F6-EC71-439E-84C9-0F96AEEE17E2}"/>
    <cellStyle name="Comma 5 4 2 2 2 2 3" xfId="10937" xr:uid="{FE22D365-3292-4297-961D-1F55EABBF6B9}"/>
    <cellStyle name="Comma 5 4 2 2 2 2 3 2" xfId="21317" xr:uid="{C7299ECD-40A9-45CF-9F05-3286C1E437F1}"/>
    <cellStyle name="Comma 5 4 2 2 2 2 4" xfId="25737" xr:uid="{82C15EC4-AA15-4183-B53D-1323C89E1F7D}"/>
    <cellStyle name="Comma 5 4 2 2 2 2 5" xfId="15651" xr:uid="{62961680-01A7-4209-8590-52B26877995D}"/>
    <cellStyle name="Comma 5 4 2 2 2 3" xfId="2042" xr:uid="{00000000-0005-0000-0000-000007020000}"/>
    <cellStyle name="Comma 5 4 2 2 2 4" xfId="5558" xr:uid="{9B0E2C47-CA6A-4D5E-AD71-7458A8ABD26C}"/>
    <cellStyle name="Comma 5 4 2 2 2 4 2" xfId="29938" xr:uid="{E77E4B37-1023-473D-B823-A966092B7334}"/>
    <cellStyle name="Comma 5 4 2 2 2 5" xfId="23453" xr:uid="{6CD4595C-6861-4235-BA54-68DDDAE0C84C}"/>
    <cellStyle name="Comma 5 4 2 2 2 6" xfId="13527" xr:uid="{D0D933B0-ECB4-4725-B67B-EFE6C27B71B3}"/>
    <cellStyle name="Comma 5 4 2 2 3" xfId="1614" xr:uid="{00000000-0005-0000-0000-000008020000}"/>
    <cellStyle name="Comma 5 4 2 2 3 2" xfId="4632" xr:uid="{029813EF-0C19-4030-B37D-0A57A3B96EDC}"/>
    <cellStyle name="Comma 5 4 2 2 3 2 2" xfId="9399" xr:uid="{83FFACF2-BD4E-4875-950A-D929986B00C4}"/>
    <cellStyle name="Comma 5 4 2 2 3 2 2 2" xfId="19779" xr:uid="{7082B909-59D5-4F20-A285-AEA2FBDD5040}"/>
    <cellStyle name="Comma 5 4 2 2 3 2 3" xfId="12232" xr:uid="{19779298-5525-44F8-A001-D7530121B6CB}"/>
    <cellStyle name="Comma 5 4 2 2 3 2 3 2" xfId="22612" xr:uid="{2262B76A-4056-4500-B9E7-4300D0C9C3F4}"/>
    <cellStyle name="Comma 5 4 2 2 3 2 4" xfId="27763" xr:uid="{E7C85F02-B2A7-4DB9-9E73-482C42434E54}"/>
    <cellStyle name="Comma 5 4 2 2 3 2 5" xfId="26257" xr:uid="{D5E448E2-BF3B-40D1-A378-066099C8B329}"/>
    <cellStyle name="Comma 5 4 2 2 3 2 6" xfId="16946" xr:uid="{B4372306-01C5-4D82-9FED-E99CCB459B53}"/>
    <cellStyle name="Comma 5 4 2 2 3 3" xfId="22703" xr:uid="{1D5236FC-9549-4EA0-81BD-CE1B9C468209}"/>
    <cellStyle name="Comma 5 4 2 2 3 3 2" xfId="29894" xr:uid="{F005C7EF-F97C-4135-81B0-7BB5D359B727}"/>
    <cellStyle name="Comma 5 4 2 2 3 4" xfId="30009" xr:uid="{BEF40FD6-867C-4F0E-B7D5-D2A9EEDAE25F}"/>
    <cellStyle name="Comma 5 4 2 2 4" xfId="1612" xr:uid="{00000000-0005-0000-0000-000009020000}"/>
    <cellStyle name="Comma 5 4 2 2 4 2" xfId="26902" xr:uid="{8B3A6ADC-228E-48ED-A885-CFF25D8A396D}"/>
    <cellStyle name="Comma 5 4 2 2 4 3" xfId="26322" xr:uid="{F4B2F6D5-A474-46A9-8F94-8D112600F312}"/>
    <cellStyle name="Comma 5 4 2 2 5" xfId="4254" xr:uid="{94E6B12B-8FC1-4DE0-B083-4FDCE28DDC27}"/>
    <cellStyle name="Comma 5 4 2 2 5 2" xfId="9026" xr:uid="{15CA4CCE-3BB0-40ED-8350-10E15D7F217D}"/>
    <cellStyle name="Comma 5 4 2 2 5 2 2" xfId="19406" xr:uid="{12ADC1E7-AA36-4E16-8615-6B7923E98D5B}"/>
    <cellStyle name="Comma 5 4 2 2 5 2 3" xfId="31030" xr:uid="{B6F58660-A39C-4763-8A43-9C253FD9994C}"/>
    <cellStyle name="Comma 5 4 2 2 5 2 4" xfId="30676" xr:uid="{3DD2E12D-D946-4D8E-BE9E-BC2E33A64C5A}"/>
    <cellStyle name="Comma 5 4 2 2 5 3" xfId="11859" xr:uid="{1E83BF6E-F781-4EA4-9237-AFFDA5387236}"/>
    <cellStyle name="Comma 5 4 2 2 5 3 2" xfId="22239" xr:uid="{92533BAA-0FD6-449E-9104-0CCCCCDB50AE}"/>
    <cellStyle name="Comma 5 4 2 2 5 4" xfId="26562" xr:uid="{C1BA1425-9E76-4A22-B3D6-4072D9002CB3}"/>
    <cellStyle name="Comma 5 4 2 2 5 5" xfId="28268" xr:uid="{388DF011-908B-4433-81A3-9DCA9F6C3536}"/>
    <cellStyle name="Comma 5 4 2 2 5 6" xfId="16573" xr:uid="{209BCF79-AF66-48F7-8274-BD45D9F2383A}"/>
    <cellStyle name="Comma 5 4 2 2 6" xfId="4861" xr:uid="{67D8F83A-0B26-4F7B-AAF7-0C8E2228640D}"/>
    <cellStyle name="Comma 5 4 2 2 6 2" xfId="26182" xr:uid="{A5EC4C71-2369-4370-9963-12B6E20FE564}"/>
    <cellStyle name="Comma 5 4 2 2 6 3" xfId="27951" xr:uid="{D5ADD2F5-6B62-496C-8D67-B4D8D8DC522E}"/>
    <cellStyle name="Comma 5 4 2 2 6 4" xfId="14153" xr:uid="{EFEF7F03-CF64-4C12-9D8E-B48412366F48}"/>
    <cellStyle name="Comma 5 4 2 2 7" xfId="6606" xr:uid="{C1715601-8BE8-41E4-ADDE-C4400BF2EB67}"/>
    <cellStyle name="Comma 5 4 2 2 7 2" xfId="16986" xr:uid="{1226F693-D9D5-4E31-A85E-7784024A14B2}"/>
    <cellStyle name="Comma 5 4 2 2 8" xfId="9439" xr:uid="{A1302C41-E495-4C14-A8F8-16B8C36D8361}"/>
    <cellStyle name="Comma 5 4 2 2 8 2" xfId="19819" xr:uid="{679229E6-8636-4656-A26D-59C01348E6E8}"/>
    <cellStyle name="Comma 5 4 2 2 9" xfId="23421" xr:uid="{0924F89F-6F52-491C-A22E-589ABCC42D44}"/>
    <cellStyle name="Comma 5 4 2 3" xfId="1615" xr:uid="{00000000-0005-0000-0000-00000A020000}"/>
    <cellStyle name="Comma 5 4 2 3 2" xfId="3025" xr:uid="{00000000-0005-0000-0000-0000AB010000}"/>
    <cellStyle name="Comma 5 4 2 3 2 2" xfId="8105" xr:uid="{EED70E13-BE7B-4678-A41B-45C9E7272B29}"/>
    <cellStyle name="Comma 5 4 2 3 2 2 2" xfId="28787" xr:uid="{AB6D42C7-2029-46F9-A52C-A3AD957F5CBD}"/>
    <cellStyle name="Comma 5 4 2 3 2 2 2 2" xfId="31216" xr:uid="{D2B06BC6-FAB0-4DD2-A415-01FA1A682016}"/>
    <cellStyle name="Comma 5 4 2 3 2 2 2 3" xfId="30678" xr:uid="{6F17634A-C656-4BDE-ABDE-631F7F98A05E}"/>
    <cellStyle name="Comma 5 4 2 3 2 2 3" xfId="26814" xr:uid="{E641B174-FC80-447B-982B-FA1085F2F6B7}"/>
    <cellStyle name="Comma 5 4 2 3 2 2 4" xfId="18485" xr:uid="{7F9BCBB4-471B-4EA5-ADB7-A80F22D43026}"/>
    <cellStyle name="Comma 5 4 2 3 2 3" xfId="10938" xr:uid="{236309D7-0030-4FCF-8B49-451F53A7D494}"/>
    <cellStyle name="Comma 5 4 2 3 2 3 2" xfId="21318" xr:uid="{B4F1412B-A567-476F-83CE-DB2ACE05D08D}"/>
    <cellStyle name="Comma 5 4 2 3 2 4" xfId="24431" xr:uid="{EA06F90E-5982-41EE-92F2-0499DA4964BE}"/>
    <cellStyle name="Comma 5 4 2 3 2 5" xfId="15652" xr:uid="{B71C47D4-217C-469B-96C3-F1EB6C84FF9D}"/>
    <cellStyle name="Comma 5 4 2 3 3" xfId="3551" xr:uid="{00000000-0005-0000-0000-00000A020000}"/>
    <cellStyle name="Comma 5 4 2 3 4" xfId="4395" xr:uid="{C0798F50-EF80-4A20-93E0-006CA9D829A0}"/>
    <cellStyle name="Comma 5 4 2 3 4 2" xfId="9167" xr:uid="{43042E25-CB5C-47C2-A2F4-011280BF9103}"/>
    <cellStyle name="Comma 5 4 2 3 4 2 2" xfId="19547" xr:uid="{7DFCC59E-0E17-4AAC-931C-0D01EF511EE0}"/>
    <cellStyle name="Comma 5 4 2 3 4 2 3" xfId="31061" xr:uid="{D3CF83B4-480B-415E-AF73-CCC5FA70C824}"/>
    <cellStyle name="Comma 5 4 2 3 4 2 4" xfId="30677" xr:uid="{10FA5DDB-8E66-4A39-BFBF-D09CDB0960E7}"/>
    <cellStyle name="Comma 5 4 2 3 4 3" xfId="12000" xr:uid="{EC3C3287-2360-484C-92DF-E17AF91AB05A}"/>
    <cellStyle name="Comma 5 4 2 3 4 3 2" xfId="22380" xr:uid="{299460AF-281C-432E-A179-83F2322EFBE0}"/>
    <cellStyle name="Comma 5 4 2 3 4 4" xfId="16714" xr:uid="{7045EF56-7D75-4AB4-8BBA-A5D1B01F2501}"/>
    <cellStyle name="Comma 5 4 2 3 5" xfId="5559" xr:uid="{97604BB0-D113-4C21-BD40-6821A10747B4}"/>
    <cellStyle name="Comma 5 4 2 3 5 2" xfId="29688" xr:uid="{9F3CE6F8-799E-4FBC-A9D4-FAF867C49683}"/>
    <cellStyle name="Comma 5 4 2 3 5 2 2" xfId="30960" xr:uid="{F99190AE-028F-4301-BB9F-1110E074192D}"/>
    <cellStyle name="Comma 5 4 2 3 6" xfId="25081" xr:uid="{760031E4-17F9-4F60-B100-A75C80B388CD}"/>
    <cellStyle name="Comma 5 4 2 3 7" xfId="13528" xr:uid="{8971C047-6B78-4A98-8661-AE1EE4AFAEC6}"/>
    <cellStyle name="Comma 5 4 2 4" xfId="1616" xr:uid="{00000000-0005-0000-0000-00000B020000}"/>
    <cellStyle name="Comma 5 4 2 4 2" xfId="3023" xr:uid="{00000000-0005-0000-0000-0000AC010000}"/>
    <cellStyle name="Comma 5 4 2 4 2 2" xfId="8103" xr:uid="{CD7F43E1-A195-453F-9428-67A5367ED0FC}"/>
    <cellStyle name="Comma 5 4 2 4 2 2 2" xfId="28785" xr:uid="{893EDE12-C789-440E-A5E6-D2E446A43108}"/>
    <cellStyle name="Comma 5 4 2 4 2 2 3" xfId="27937" xr:uid="{D41DA84E-62FD-4DDD-8FE1-59B1FC86080B}"/>
    <cellStyle name="Comma 5 4 2 4 2 2 4" xfId="18483" xr:uid="{969D78BF-FFA2-482B-BE51-E2B15457F2AC}"/>
    <cellStyle name="Comma 5 4 2 4 2 3" xfId="10936" xr:uid="{36D20D32-6922-4DAF-9FFF-D1128DCFE3B0}"/>
    <cellStyle name="Comma 5 4 2 4 2 3 2" xfId="21316" xr:uid="{E6D73F05-1AC7-4415-88AD-F7BFA622E7FD}"/>
    <cellStyle name="Comma 5 4 2 4 2 4" xfId="25401" xr:uid="{D6E0E10F-5AE4-4958-B643-36CC7186385B}"/>
    <cellStyle name="Comma 5 4 2 4 2 5" xfId="15650" xr:uid="{AAD24CF7-75F3-477B-BD9F-FD99901C31B7}"/>
    <cellStyle name="Comma 5 4 2 4 3" xfId="2090" xr:uid="{00000000-0005-0000-0000-00000B020000}"/>
    <cellStyle name="Comma 5 4 2 4 4" xfId="5560" xr:uid="{367EBB3B-9A5D-4E70-8502-526CC8EEFD64}"/>
    <cellStyle name="Comma 5 4 2 4 4 2" xfId="29937" xr:uid="{397CB543-DEA8-462F-98D6-8A7C5CBC8C95}"/>
    <cellStyle name="Comma 5 4 2 4 5" xfId="25451" xr:uid="{A78836C0-9C3F-4A71-9865-3E134F9F9869}"/>
    <cellStyle name="Comma 5 4 2 4 6" xfId="13526" xr:uid="{7C2D413A-7D28-492A-AC1F-190E04F2DCC2}"/>
    <cellStyle name="Comma 5 4 2 5" xfId="1611" xr:uid="{00000000-0005-0000-0000-00000C020000}"/>
    <cellStyle name="Comma 5 4 2 5 2" xfId="2519" xr:uid="{00000000-0005-0000-0000-0000AD010000}"/>
    <cellStyle name="Comma 5 4 2 5 2 2" xfId="7644" xr:uid="{2F7DA5C6-9586-4F5D-AE68-7CD82B7C8997}"/>
    <cellStyle name="Comma 5 4 2 5 2 2 2" xfId="18024" xr:uid="{85BFFD5B-E734-4F36-8344-980DFCA79E2D}"/>
    <cellStyle name="Comma 5 4 2 5 2 3" xfId="10477" xr:uid="{325C1CC2-FAB0-4500-84F1-A6DB5E96C059}"/>
    <cellStyle name="Comma 5 4 2 5 2 3 2" xfId="20857" xr:uid="{DD2A588C-0EB7-4B27-9178-0066A568C1F0}"/>
    <cellStyle name="Comma 5 4 2 5 2 4" xfId="26776" xr:uid="{1DAB286D-B9DE-4006-8FF6-49E8C689EBD6}"/>
    <cellStyle name="Comma 5 4 2 5 2 5" xfId="27373" xr:uid="{6D6C1A46-AAB2-46B8-8580-7B36634F4C63}"/>
    <cellStyle name="Comma 5 4 2 5 2 6" xfId="15191" xr:uid="{87CEDEDA-1153-4083-9E9D-A2B243471068}"/>
    <cellStyle name="Comma 5 4 2 5 3" xfId="2091" xr:uid="{00000000-0005-0000-0000-00000C020000}"/>
    <cellStyle name="Comma 5 4 2 5 4" xfId="5557" xr:uid="{4E922189-714E-4A1D-B143-1B1B37D4BEDB}"/>
    <cellStyle name="Comma 5 4 2 5 4 2" xfId="29873" xr:uid="{B8527FC9-A446-4C93-90A2-78F2ABD5D9FB}"/>
    <cellStyle name="Comma 5 4 2 5 5" xfId="24243" xr:uid="{B9D0E415-8F23-47CF-8A8C-815BC6E447D7}"/>
    <cellStyle name="Comma 5 4 2 5 6" xfId="12907" xr:uid="{04735AAE-C34A-4C98-A551-5D35C81D981F}"/>
    <cellStyle name="Comma 5 4 2 6" xfId="2273" xr:uid="{00000000-0005-0000-0000-0000A8010000}"/>
    <cellStyle name="Comma 5 4 2 6 2" xfId="7400" xr:uid="{C4D29E37-E937-4213-8011-53A649BF8387}"/>
    <cellStyle name="Comma 5 4 2 6 2 2" xfId="17780" xr:uid="{50535CE2-176B-44F6-8F53-18B08078F264}"/>
    <cellStyle name="Comma 5 4 2 6 3" xfId="10233" xr:uid="{C11CD73B-D665-4282-9909-7BEA0E03E343}"/>
    <cellStyle name="Comma 5 4 2 6 3 2" xfId="20613" xr:uid="{3C900819-92F0-4C29-86E1-A90B3F340B79}"/>
    <cellStyle name="Comma 5 4 2 6 4" xfId="23242" xr:uid="{9170021C-F572-4BFC-9E71-0C62EEF9F5A4}"/>
    <cellStyle name="Comma 5 4 2 6 5" xfId="26291" xr:uid="{16576467-156A-4AC5-AACD-FFB47F3651C2}"/>
    <cellStyle name="Comma 5 4 2 6 6" xfId="14947" xr:uid="{A6D5D595-F74E-4986-8614-649D99B447FE}"/>
    <cellStyle name="Comma 5 4 2 7" xfId="3812" xr:uid="{9D313B6A-787D-4B1D-96BC-FC7E8E9C69D9}"/>
    <cellStyle name="Comma 5 4 2 7 2" xfId="8646" xr:uid="{8D8FECC0-9209-4BF6-94DC-38891174D0A1}"/>
    <cellStyle name="Comma 5 4 2 7 2 2" xfId="19026" xr:uid="{FC6A1C3B-4011-4141-98E7-6E7225CF8182}"/>
    <cellStyle name="Comma 5 4 2 7 3" xfId="11479" xr:uid="{6C74612B-7684-473A-A5AD-0C7FDCFC6F51}"/>
    <cellStyle name="Comma 5 4 2 7 3 2" xfId="21859" xr:uid="{61FC8D87-FC3B-4683-A3A1-92B7C9DC0668}"/>
    <cellStyle name="Comma 5 4 2 7 4" xfId="27007" xr:uid="{E0519768-0706-49AF-82A6-D4EF53FEF956}"/>
    <cellStyle name="Comma 5 4 2 7 5" xfId="28336" xr:uid="{A01A049B-33F1-40CC-8F9A-4F140969FBB0}"/>
    <cellStyle name="Comma 5 4 2 7 6" xfId="16193" xr:uid="{5A771593-0D2F-4BAE-A121-4F586A9A6162}"/>
    <cellStyle name="Comma 5 4 2 8" xfId="4860" xr:uid="{07C3C6D5-8D9B-4F87-9BC9-439937FDDCDF}"/>
    <cellStyle name="Comma 5 4 2 8 2" xfId="14152" xr:uid="{A359451D-B9A3-423B-9FC3-F6153889FDAE}"/>
    <cellStyle name="Comma 5 4 2 9" xfId="6605" xr:uid="{A520841F-3B08-4596-BDA9-ED3368ED9B23}"/>
    <cellStyle name="Comma 5 4 2 9 2" xfId="16985" xr:uid="{4AF28F1A-B467-4C04-8415-C91949B57C06}"/>
    <cellStyle name="Comma 5 4 3" xfId="469" xr:uid="{00000000-0005-0000-0000-00000D020000}"/>
    <cellStyle name="Comma 5 4 3 10" xfId="23705" xr:uid="{A54C64E4-FDA8-4148-A401-937C1E7A73AF}"/>
    <cellStyle name="Comma 5 4 3 11" xfId="12663" xr:uid="{B661D04C-5254-4F42-8351-EECE14F478AC}"/>
    <cellStyle name="Comma 5 4 3 2" xfId="1618" xr:uid="{00000000-0005-0000-0000-00000E020000}"/>
    <cellStyle name="Comma 5 4 3 2 2" xfId="3027" xr:uid="{00000000-0005-0000-0000-0000B0010000}"/>
    <cellStyle name="Comma 5 4 3 2 2 2" xfId="6160" xr:uid="{007C8220-9E72-4BAC-B90C-B53B0AE74FAB}"/>
    <cellStyle name="Comma 5 4 3 2 2 2 2" xfId="25449" xr:uid="{97DB1598-8191-4E16-9586-822C9BC3758B}"/>
    <cellStyle name="Comma 5 4 3 2 2 2 2 2" xfId="26124" xr:uid="{DD2A8CEA-F24E-4480-B9E2-C8CD0FCEA4A9}"/>
    <cellStyle name="Comma 5 4 3 2 2 2 2 3" xfId="31158" xr:uid="{E403FF4C-B1E8-42E1-9ECF-5008D27D4796}"/>
    <cellStyle name="Comma 5 4 3 2 2 2 3" xfId="27119" xr:uid="{A67FDF58-D503-44D7-A6C8-5FE8BA41B622}"/>
    <cellStyle name="Comma 5 4 3 2 2 2 4" xfId="15654" xr:uid="{B034BDF8-FC69-46BC-90DE-D9403E18391A}"/>
    <cellStyle name="Comma 5 4 3 2 2 3" xfId="8107" xr:uid="{E598174F-287F-4572-B1A1-FA3FA63DC608}"/>
    <cellStyle name="Comma 5 4 3 2 2 3 2" xfId="28789" xr:uid="{2784C87B-4856-4C8C-A5B1-BD78685B3398}"/>
    <cellStyle name="Comma 5 4 3 2 2 3 3" xfId="26481" xr:uid="{7E6A0C62-E0F7-4E9F-886B-37B8DE9B1EFA}"/>
    <cellStyle name="Comma 5 4 3 2 2 3 4" xfId="18487" xr:uid="{4BAB502A-E8E4-46CC-BADE-EB1E9176D641}"/>
    <cellStyle name="Comma 5 4 3 2 2 4" xfId="10940" xr:uid="{79BECDAC-D215-4AFF-AA74-F202E53545ED}"/>
    <cellStyle name="Comma 5 4 3 2 2 4 2" xfId="21320" xr:uid="{BBF7FD93-6C7E-4339-B1B9-D64E62673328}"/>
    <cellStyle name="Comma 5 4 3 2 2 5" xfId="23994" xr:uid="{1BF88E1E-0E42-4AE9-8589-BC18D54148E2}"/>
    <cellStyle name="Comma 5 4 3 2 2 6" xfId="13530" xr:uid="{2B93960E-C652-4963-9F39-86A958088D1E}"/>
    <cellStyle name="Comma 5 4 3 2 3" xfId="2668" xr:uid="{00000000-0005-0000-0000-0000AF010000}"/>
    <cellStyle name="Comma 5 4 3 2 3 2" xfId="7792" xr:uid="{29C61830-5722-46D3-9DAB-D49707DA8E72}"/>
    <cellStyle name="Comma 5 4 3 2 3 2 2" xfId="26438" xr:uid="{45522648-ECBC-42E6-A492-F2D7056F4061}"/>
    <cellStyle name="Comma 5 4 3 2 3 2 3" xfId="27566" xr:uid="{EC6AD633-0590-464F-B742-4AAD568083A8}"/>
    <cellStyle name="Comma 5 4 3 2 3 2 4" xfId="18172" xr:uid="{94FF7FCC-CA04-44D3-A23D-1AE82DB8DFBD}"/>
    <cellStyle name="Comma 5 4 3 2 3 3" xfId="10625" xr:uid="{588F3232-50E6-4B31-86E2-69B6884A609E}"/>
    <cellStyle name="Comma 5 4 3 2 3 3 2" xfId="21005" xr:uid="{9CA785BF-A464-42FF-AA90-C95EAF49E234}"/>
    <cellStyle name="Comma 5 4 3 2 3 4" xfId="22862" xr:uid="{9D03AB9B-A8BC-4B40-9EB2-1933D4677D5E}"/>
    <cellStyle name="Comma 5 4 3 2 3 5" xfId="15339" xr:uid="{85C94FF9-25F6-4B97-9A38-A6E174A0AFB4}"/>
    <cellStyle name="Comma 5 4 3 2 4" xfId="3632" xr:uid="{00000000-0005-0000-0000-00000E020000}"/>
    <cellStyle name="Comma 5 4 3 2 5" xfId="4255" xr:uid="{7200444E-36DD-40CC-A077-CB29E63090CC}"/>
    <cellStyle name="Comma 5 4 3 2 5 2" xfId="9027" xr:uid="{B7DD77EA-D0F5-44BE-8B7C-41F10A4FB4CA}"/>
    <cellStyle name="Comma 5 4 3 2 5 2 2" xfId="19407" xr:uid="{9CD73D97-72A6-4940-9CEA-CA2ED02A124E}"/>
    <cellStyle name="Comma 5 4 3 2 5 2 3" xfId="31031" xr:uid="{DEF4EEB6-28AB-41BA-BFF2-7A7C61321EAB}"/>
    <cellStyle name="Comma 5 4 3 2 5 2 4" xfId="30680" xr:uid="{4EF6A5C3-375D-4403-9D1B-8D91B43C7AAA}"/>
    <cellStyle name="Comma 5 4 3 2 5 3" xfId="11860" xr:uid="{3BC6F72F-6810-4E85-B279-7CA58D925647}"/>
    <cellStyle name="Comma 5 4 3 2 5 3 2" xfId="22240" xr:uid="{51E916BA-CC2D-459A-B6A1-3506AFEBB662}"/>
    <cellStyle name="Comma 5 4 3 2 5 4" xfId="26037" xr:uid="{D6C4F451-91EA-470B-971B-25737311E52E}"/>
    <cellStyle name="Comma 5 4 3 2 5 5" xfId="26756" xr:uid="{07070A58-2038-4788-B080-E99E8AAB0DB7}"/>
    <cellStyle name="Comma 5 4 3 2 5 6" xfId="16574" xr:uid="{6AB58FED-965A-4A90-89E4-5B8C6C458E1B}"/>
    <cellStyle name="Comma 5 4 3 2 6" xfId="5562" xr:uid="{0FC98FF7-0826-4572-9CD4-63A4F734F6B2}"/>
    <cellStyle name="Comma 5 4 3 2 6 2" xfId="29719" xr:uid="{1A4A5A7C-7351-43D2-B3DF-864B1C97F00E}"/>
    <cellStyle name="Comma 5 4 3 2 6 2 2" xfId="30961" xr:uid="{4E9CD10B-1971-4E18-B1AD-EC7A5CB51431}"/>
    <cellStyle name="Comma 5 4 3 2 7" xfId="25242" xr:uid="{E65C12E8-DC8E-4F43-A6F1-ACB2A325DBD0}"/>
    <cellStyle name="Comma 5 4 3 2 8" xfId="13071" xr:uid="{F5F43466-C211-4776-AF9D-DDE52683B12C}"/>
    <cellStyle name="Comma 5 4 3 3" xfId="1619" xr:uid="{00000000-0005-0000-0000-00000F020000}"/>
    <cellStyle name="Comma 5 4 3 3 2" xfId="3028" xr:uid="{00000000-0005-0000-0000-0000B1010000}"/>
    <cellStyle name="Comma 5 4 3 3 2 2" xfId="8108" xr:uid="{21D221E8-5CDF-42B8-8726-C36E1D13454B}"/>
    <cellStyle name="Comma 5 4 3 3 2 2 2" xfId="28790" xr:uid="{25427AF7-1EF5-4BFD-9C61-49EDAE307D36}"/>
    <cellStyle name="Comma 5 4 3 3 2 2 3" xfId="28648" xr:uid="{25A91A5C-6912-44A7-B87D-0861BA1D38C7}"/>
    <cellStyle name="Comma 5 4 3 3 2 2 4" xfId="18488" xr:uid="{A7005E7D-2924-427E-90C8-632355687328}"/>
    <cellStyle name="Comma 5 4 3 3 2 3" xfId="10941" xr:uid="{12204D70-4E27-44E3-9AFD-18876A76CE59}"/>
    <cellStyle name="Comma 5 4 3 3 2 3 2" xfId="21321" xr:uid="{87642076-E9AC-4641-A3E6-16D8AD8A7BB8}"/>
    <cellStyle name="Comma 5 4 3 3 2 4" xfId="23700" xr:uid="{1033E001-F0E5-4315-B6E7-0A9A4BD607EE}"/>
    <cellStyle name="Comma 5 4 3 3 2 5" xfId="15655" xr:uid="{F1F47C60-F8BF-4361-8E85-E74D26093C21}"/>
    <cellStyle name="Comma 5 4 3 3 3" xfId="2043" xr:uid="{00000000-0005-0000-0000-00000F020000}"/>
    <cellStyle name="Comma 5 4 3 3 4" xfId="4396" xr:uid="{85D2CB15-88A6-4002-AA7C-5761F9B91E5C}"/>
    <cellStyle name="Comma 5 4 3 3 4 2" xfId="9168" xr:uid="{00E7C148-6EDA-4D34-893B-F6DEBC2073FF}"/>
    <cellStyle name="Comma 5 4 3 3 4 2 2" xfId="19548" xr:uid="{DAC92D93-F217-44AA-970E-561D4800668F}"/>
    <cellStyle name="Comma 5 4 3 3 4 2 3" xfId="31062" xr:uid="{4ECFCCE6-377C-43EB-B657-8F00BA251960}"/>
    <cellStyle name="Comma 5 4 3 3 4 2 4" xfId="30681" xr:uid="{3876AF0A-6E4D-4053-9A80-038F6DCD8EF8}"/>
    <cellStyle name="Comma 5 4 3 3 4 3" xfId="12001" xr:uid="{35C058BB-9759-431E-885F-7F98DC2A6C29}"/>
    <cellStyle name="Comma 5 4 3 3 4 3 2" xfId="22381" xr:uid="{E3443B56-0121-40BF-AE68-C899DD11A811}"/>
    <cellStyle name="Comma 5 4 3 3 4 4" xfId="16715" xr:uid="{EDE226BF-9D13-44AC-89AD-E4F29700CB0D}"/>
    <cellStyle name="Comma 5 4 3 3 5" xfId="5563" xr:uid="{CB1F3A00-B75F-4580-BEC4-2FB23FC80572}"/>
    <cellStyle name="Comma 5 4 3 3 5 2" xfId="29704" xr:uid="{B15CE909-C9C3-40A0-8455-FE5E12A46018}"/>
    <cellStyle name="Comma 5 4 3 3 6" xfId="25162" xr:uid="{79F7B079-FFD0-4DA0-8150-C726C678947B}"/>
    <cellStyle name="Comma 5 4 3 3 7" xfId="13531" xr:uid="{59996E9E-78E0-4B64-96DD-3AD884FD1666}"/>
    <cellStyle name="Comma 5 4 3 4" xfId="1617" xr:uid="{00000000-0005-0000-0000-000010020000}"/>
    <cellStyle name="Comma 5 4 3 4 2" xfId="3026" xr:uid="{00000000-0005-0000-0000-0000B2010000}"/>
    <cellStyle name="Comma 5 4 3 4 2 2" xfId="8106" xr:uid="{96D7AE74-E695-404F-81C4-4EA797556071}"/>
    <cellStyle name="Comma 5 4 3 4 2 2 2" xfId="28788" xr:uid="{5960A96B-0473-4B28-AEDC-C7BD3AB868CE}"/>
    <cellStyle name="Comma 5 4 3 4 2 2 3" xfId="26092" xr:uid="{78FA1F45-C57F-4D00-B91D-7A03815D502C}"/>
    <cellStyle name="Comma 5 4 3 4 2 2 4" xfId="18486" xr:uid="{A56470FA-94B7-417E-AEBF-173CE26C4E83}"/>
    <cellStyle name="Comma 5 4 3 4 2 3" xfId="10939" xr:uid="{32FB1CCB-8E0A-481E-B76F-2744A46249AF}"/>
    <cellStyle name="Comma 5 4 3 4 2 3 2" xfId="21319" xr:uid="{613AADE1-7FE2-42F5-8AA4-8D6735553A79}"/>
    <cellStyle name="Comma 5 4 3 4 2 4" xfId="24211" xr:uid="{63573AED-2580-472C-AD90-5EEF2F1FB914}"/>
    <cellStyle name="Comma 5 4 3 4 2 5" xfId="15653" xr:uid="{DC71AA64-C50E-4457-869F-B2627816983D}"/>
    <cellStyle name="Comma 5 4 3 4 3" xfId="3643" xr:uid="{00000000-0005-0000-0000-000010020000}"/>
    <cellStyle name="Comma 5 4 3 4 4" xfId="5561" xr:uid="{7C03D70E-5086-4C6D-89E3-E9DB53357221}"/>
    <cellStyle name="Comma 5 4 3 4 4 2" xfId="29939" xr:uid="{0A80C9F8-3AA4-40ED-9AE4-5B274546AA28}"/>
    <cellStyle name="Comma 5 4 3 4 5" xfId="22995" xr:uid="{109649F7-7F1A-41B7-87D5-89D403649DB1}"/>
    <cellStyle name="Comma 5 4 3 4 6" xfId="13529" xr:uid="{A6EA4EFA-D95C-4307-A04E-A185CBB3D0BA}"/>
    <cellStyle name="Comma 5 4 3 5" xfId="2622" xr:uid="{00000000-0005-0000-0000-0000B3010000}"/>
    <cellStyle name="Comma 5 4 3 5 2" xfId="5884" xr:uid="{1FD7A4FB-A677-461F-AAC8-CBCB299F47FC}"/>
    <cellStyle name="Comma 5 4 3 5 2 2" xfId="27232" xr:uid="{8A40900A-961D-405D-8C1D-225441C3E1AB}"/>
    <cellStyle name="Comma 5 4 3 5 2 3" xfId="28684" xr:uid="{E32526B3-B64F-4931-9F6F-616CDE538A9A}"/>
    <cellStyle name="Comma 5 4 3 5 2 4" xfId="15294" xr:uid="{18158932-8E28-46CD-8ECF-32D906D7477A}"/>
    <cellStyle name="Comma 5 4 3 5 3" xfId="7747" xr:uid="{0C8AE889-C234-4D69-AD0B-CE037DCEF8A3}"/>
    <cellStyle name="Comma 5 4 3 5 3 2" xfId="18127" xr:uid="{EEC08685-7170-4EC5-BA6B-A76101532903}"/>
    <cellStyle name="Comma 5 4 3 5 4" xfId="10580" xr:uid="{31059A43-759B-4EDA-9C5D-880D1C749B48}"/>
    <cellStyle name="Comma 5 4 3 5 4 2" xfId="20960" xr:uid="{9DCA322E-49D9-4DC6-81F2-37AE927F1A29}"/>
    <cellStyle name="Comma 5 4 3 5 5" xfId="23546" xr:uid="{A4636B19-FBD1-43FA-A18C-B4585C90E5FD}"/>
    <cellStyle name="Comma 5 4 3 5 6" xfId="13010" xr:uid="{A5BBE2FB-0D8F-46FA-B94B-EAE035E23A46}"/>
    <cellStyle name="Comma 5 4 3 6" xfId="4120" xr:uid="{B0917393-0791-4B08-93AB-D0505818BC45}"/>
    <cellStyle name="Comma 5 4 3 6 2" xfId="8892" xr:uid="{A913B0F0-37E6-44C2-9608-68BA783E94B4}"/>
    <cellStyle name="Comma 5 4 3 6 2 2" xfId="19272" xr:uid="{E8318EBE-72F5-494C-9577-C99C8D5324E2}"/>
    <cellStyle name="Comma 5 4 3 6 2 3" xfId="31006" xr:uid="{F0229DE4-DA70-4444-888D-FB38F150BD65}"/>
    <cellStyle name="Comma 5 4 3 6 2 4" xfId="30679" xr:uid="{B578D268-E4DF-43C5-9C96-327C24967103}"/>
    <cellStyle name="Comma 5 4 3 6 3" xfId="11725" xr:uid="{681068A9-FB73-4D20-9927-5713336CFBE7}"/>
    <cellStyle name="Comma 5 4 3 6 3 2" xfId="22105" xr:uid="{337B2FBA-E6AB-4444-B7CC-F3B78ED31589}"/>
    <cellStyle name="Comma 5 4 3 6 4" xfId="23914" xr:uid="{6ADD72EB-FF18-46E3-B04C-1BA026AD2C9B}"/>
    <cellStyle name="Comma 5 4 3 6 5" xfId="26614" xr:uid="{84350A5C-096B-4A1F-BA16-7CE280504E2D}"/>
    <cellStyle name="Comma 5 4 3 6 6" xfId="16439" xr:uid="{68110F5E-5FAD-434E-93FD-3B4A47E9ECF5}"/>
    <cellStyle name="Comma 5 4 3 7" xfId="4862" xr:uid="{A240C9B6-55E4-4374-B1DF-9A086F346D6E}"/>
    <cellStyle name="Comma 5 4 3 7 2" xfId="27088" xr:uid="{89D53217-DF21-40B2-AB82-FC0954B7D310}"/>
    <cellStyle name="Comma 5 4 3 7 3" xfId="27730" xr:uid="{86F77ADB-B0E9-422F-9F9A-5CB7BEEBC18E}"/>
    <cellStyle name="Comma 5 4 3 7 4" xfId="14154" xr:uid="{C4B0A41C-5947-45ED-8358-35CE0465EFEB}"/>
    <cellStyle name="Comma 5 4 3 8" xfId="6607" xr:uid="{FC7E9C22-45D7-4533-9861-B9F9C7C7FAFD}"/>
    <cellStyle name="Comma 5 4 3 8 2" xfId="16987" xr:uid="{4898B56F-4FA9-4A9A-89CF-EB1664D1B240}"/>
    <cellStyle name="Comma 5 4 3 9" xfId="9440" xr:uid="{C659FD1A-67C9-44C8-95C6-EFAC335E9A81}"/>
    <cellStyle name="Comma 5 4 3 9 2" xfId="19820" xr:uid="{1BA271D6-C8C5-4E3F-B9C1-5947FC94DD91}"/>
    <cellStyle name="Comma 5 4 4" xfId="470" xr:uid="{00000000-0005-0000-0000-000011020000}"/>
    <cellStyle name="Comma 5 4 4 10" xfId="13069" xr:uid="{EB520593-34BA-4E5E-94BA-C49A73C54C6F}"/>
    <cellStyle name="Comma 5 4 4 2" xfId="1621" xr:uid="{00000000-0005-0000-0000-000012020000}"/>
    <cellStyle name="Comma 5 4 4 2 2" xfId="3029" xr:uid="{00000000-0005-0000-0000-0000B5010000}"/>
    <cellStyle name="Comma 5 4 4 2 2 2" xfId="8109" xr:uid="{290FC8F3-15F3-4BEF-9B10-48879780ECA7}"/>
    <cellStyle name="Comma 5 4 4 2 2 2 2" xfId="28791" xr:uid="{0C03508E-AAB2-4125-B7C0-1A41F0DBF503}"/>
    <cellStyle name="Comma 5 4 4 2 2 2 3" xfId="26278" xr:uid="{19B9AA86-C3EF-40BA-BFBD-CFAE038525C9}"/>
    <cellStyle name="Comma 5 4 4 2 2 2 4" xfId="18489" xr:uid="{5284C830-663D-43D1-A0D0-AAAA32887826}"/>
    <cellStyle name="Comma 5 4 4 2 2 3" xfId="10942" xr:uid="{F9FA5684-0770-45A3-A466-745760E72C89}"/>
    <cellStyle name="Comma 5 4 4 2 2 3 2" xfId="21322" xr:uid="{779D5D81-E695-46AF-A985-5A313B01AFFE}"/>
    <cellStyle name="Comma 5 4 4 2 2 4" xfId="24806" xr:uid="{60A2FF48-03F1-48DD-A1A5-04965444BA76}"/>
    <cellStyle name="Comma 5 4 4 2 2 5" xfId="15656" xr:uid="{6716B62F-D1BA-41B9-BFE9-7657228B1592}"/>
    <cellStyle name="Comma 5 4 4 2 3" xfId="2060" xr:uid="{00000000-0005-0000-0000-000012020000}"/>
    <cellStyle name="Comma 5 4 4 2 4" xfId="5564" xr:uid="{D16A0D10-FBA3-4EA5-8CE1-1E4196985AAF}"/>
    <cellStyle name="Comma 5 4 4 2 4 2" xfId="29940" xr:uid="{F25E46E9-8558-4043-ADCB-9C9C47D7CEFB}"/>
    <cellStyle name="Comma 5 4 4 2 5" xfId="23000" xr:uid="{2BF63B1D-1E5E-43E0-9D3C-3640ADEC249D}"/>
    <cellStyle name="Comma 5 4 4 2 6" xfId="13532" xr:uid="{D8C0D2BF-AC83-44C3-A0AD-982213DAA7E5}"/>
    <cellStyle name="Comma 5 4 4 3" xfId="1622" xr:uid="{00000000-0005-0000-0000-000013020000}"/>
    <cellStyle name="Comma 5 4 4 3 2" xfId="4643" xr:uid="{AA605243-E9A8-42CE-AFF2-C3FB06670C65}"/>
    <cellStyle name="Comma 5 4 4 3 2 2" xfId="9401" xr:uid="{5F7BF688-ADB8-476E-A01C-0694B5EDBD1C}"/>
    <cellStyle name="Comma 5 4 4 3 2 2 2" xfId="19781" xr:uid="{593A7D09-AA36-489A-A4D5-203E0941D4F0}"/>
    <cellStyle name="Comma 5 4 4 3 2 3" xfId="12234" xr:uid="{E8AB7BAB-0100-426A-A9CD-5D95269558B2}"/>
    <cellStyle name="Comma 5 4 4 3 2 3 2" xfId="22614" xr:uid="{9E4CA505-3EE2-42CF-BC54-2A3EA58EBA52}"/>
    <cellStyle name="Comma 5 4 4 3 2 4" xfId="27284" xr:uid="{C261FBD2-0745-4F7C-88BD-83FB3946F1E3}"/>
    <cellStyle name="Comma 5 4 4 3 2 5" xfId="26695" xr:uid="{98D782FF-D647-48EA-89DB-175218B28C99}"/>
    <cellStyle name="Comma 5 4 4 3 2 6" xfId="16948" xr:uid="{0CC32059-AEF4-48E9-B9D7-C4C7B59AA66C}"/>
    <cellStyle name="Comma 5 4 4 3 3" xfId="24395" xr:uid="{383C249C-D118-473B-9C1E-889FE84F2D07}"/>
    <cellStyle name="Comma 5 4 4 3 3 2" xfId="29893" xr:uid="{8D77C375-FDEC-4907-A255-D0B6239AD792}"/>
    <cellStyle name="Comma 5 4 4 3 4" xfId="30008" xr:uid="{CDF06ABB-B7EB-4325-89E0-F9CB296CBBCC}"/>
    <cellStyle name="Comma 5 4 4 4" xfId="1620" xr:uid="{00000000-0005-0000-0000-000014020000}"/>
    <cellStyle name="Comma 5 4 4 5" xfId="4253" xr:uid="{20B90C1C-34CA-4215-8DD8-975AECD84294}"/>
    <cellStyle name="Comma 5 4 4 5 2" xfId="9025" xr:uid="{A812A268-AD3A-4FCD-83AB-6D1D8FE34016}"/>
    <cellStyle name="Comma 5 4 4 5 2 2" xfId="19405" xr:uid="{B2FF5CD4-C747-4981-9DF0-CA1385916856}"/>
    <cellStyle name="Comma 5 4 4 5 2 3" xfId="31029" xr:uid="{DAB37AB3-6C01-4DC1-9197-01E7A80416DE}"/>
    <cellStyle name="Comma 5 4 4 5 2 4" xfId="30682" xr:uid="{1F8F53D2-8B33-42D3-9E60-E867CD366200}"/>
    <cellStyle name="Comma 5 4 4 5 3" xfId="11858" xr:uid="{621705D9-DE19-48F4-82CF-C0A9E1616150}"/>
    <cellStyle name="Comma 5 4 4 5 3 2" xfId="22238" xr:uid="{1A7A7CFB-9B9C-4907-981F-39F7047E6056}"/>
    <cellStyle name="Comma 5 4 4 5 4" xfId="28371" xr:uid="{585164CC-9B2A-4316-925F-EF9B482CDB71}"/>
    <cellStyle name="Comma 5 4 4 5 5" xfId="26145" xr:uid="{307E018B-9018-4695-92A4-8DE0D898F420}"/>
    <cellStyle name="Comma 5 4 4 5 6" xfId="16572" xr:uid="{6CC63D45-A75B-423C-82A7-E72353DFE1E4}"/>
    <cellStyle name="Comma 5 4 4 6" xfId="4863" xr:uid="{40464597-81CF-4B3A-BDBE-A56B8D31FCF5}"/>
    <cellStyle name="Comma 5 4 4 6 2" xfId="14155" xr:uid="{ED84718F-BA5C-47DD-A8B0-7AAB56D3BC03}"/>
    <cellStyle name="Comma 5 4 4 7" xfId="6608" xr:uid="{CC1F996B-D609-457F-9A2E-D7DFA7F4B274}"/>
    <cellStyle name="Comma 5 4 4 7 2" xfId="16988" xr:uid="{718DC36B-78FF-4911-BA8F-30594FD38B51}"/>
    <cellStyle name="Comma 5 4 4 8" xfId="9441" xr:uid="{F9A7B80C-75B2-4BAC-B3C2-4574E940388C}"/>
    <cellStyle name="Comma 5 4 4 8 2" xfId="19821" xr:uid="{D37551E2-3897-4D74-8D80-3C488577C95B}"/>
    <cellStyle name="Comma 5 4 4 9" xfId="23362" xr:uid="{4C0AD912-540B-4296-94BC-BB12EC26B90D}"/>
    <cellStyle name="Comma 5 4 5" xfId="1623" xr:uid="{00000000-0005-0000-0000-000015020000}"/>
    <cellStyle name="Comma 5 4 5 2" xfId="3030" xr:uid="{00000000-0005-0000-0000-0000B6010000}"/>
    <cellStyle name="Comma 5 4 5 2 2" xfId="8110" xr:uid="{CA1995C3-89FB-4891-8F58-E90990A049DF}"/>
    <cellStyle name="Comma 5 4 5 2 2 2" xfId="28792" xr:uid="{C8A76B4C-5A93-4F7F-9EC3-80FE72D4677F}"/>
    <cellStyle name="Comma 5 4 5 2 2 2 2" xfId="31217" xr:uid="{F2BAD945-64C0-4B38-8C09-26DD496487BE}"/>
    <cellStyle name="Comma 5 4 5 2 2 2 3" xfId="30684" xr:uid="{A3310739-5307-4198-8F24-D15B491AA5A8}"/>
    <cellStyle name="Comma 5 4 5 2 2 3" xfId="27731" xr:uid="{A2C6750A-A58B-4E1E-A08F-98C689786567}"/>
    <cellStyle name="Comma 5 4 5 2 2 4" xfId="18490" xr:uid="{4170FDDD-D94A-4BBE-BF71-F250007E7FB9}"/>
    <cellStyle name="Comma 5 4 5 2 3" xfId="10943" xr:uid="{CDF1C62F-6B25-4CFF-982E-25A5F01676E6}"/>
    <cellStyle name="Comma 5 4 5 2 3 2" xfId="21323" xr:uid="{E326CDF0-D07C-4323-8623-BD92212513E8}"/>
    <cellStyle name="Comma 5 4 5 2 4" xfId="23267" xr:uid="{C379944C-8374-42A4-955A-6C718EA081D2}"/>
    <cellStyle name="Comma 5 4 5 2 5" xfId="15657" xr:uid="{50152E7A-E97E-470C-89FA-97C7B34C4030}"/>
    <cellStyle name="Comma 5 4 5 3" xfId="2081" xr:uid="{00000000-0005-0000-0000-000015020000}"/>
    <cellStyle name="Comma 5 4 5 4" xfId="4397" xr:uid="{B00051C5-3A2E-424F-9C46-B4DD74FD8567}"/>
    <cellStyle name="Comma 5 4 5 4 2" xfId="9169" xr:uid="{3351EA1B-65B1-4144-9B49-1360FCB0E530}"/>
    <cellStyle name="Comma 5 4 5 4 2 2" xfId="19549" xr:uid="{55CFBDE5-84A5-4D40-B8A8-6A85D07AD007}"/>
    <cellStyle name="Comma 5 4 5 4 2 3" xfId="31063" xr:uid="{3984102B-822A-450E-A43C-4246090CCDB8}"/>
    <cellStyle name="Comma 5 4 5 4 2 4" xfId="30683" xr:uid="{588785B0-3463-43A7-92E2-9D66925BECD9}"/>
    <cellStyle name="Comma 5 4 5 4 3" xfId="12002" xr:uid="{D9CDB029-0734-47C7-9758-9DB8F9DFEC28}"/>
    <cellStyle name="Comma 5 4 5 4 3 2" xfId="22382" xr:uid="{5F9F1B0A-C1AD-4056-8E63-28913330970F}"/>
    <cellStyle name="Comma 5 4 5 4 4" xfId="16716" xr:uid="{DCCB65D7-1687-4250-A4D9-2A157B3BE969}"/>
    <cellStyle name="Comma 5 4 5 5" xfId="5565" xr:uid="{A128631B-3428-414E-9F25-8FA6699F8D03}"/>
    <cellStyle name="Comma 5 4 5 5 2" xfId="29683" xr:uid="{4487DE43-472A-4A71-9B22-68844F54F5CF}"/>
    <cellStyle name="Comma 5 4 5 5 2 2" xfId="30962" xr:uid="{7EF5E265-F8DD-42D8-916E-4FE670324B78}"/>
    <cellStyle name="Comma 5 4 5 6" xfId="23184" xr:uid="{E54F51E7-4A6B-4E4B-A0BF-F9D227F9A808}"/>
    <cellStyle name="Comma 5 4 5 7" xfId="13533" xr:uid="{4A7D1C38-FFE0-4648-8561-028E3DBF36DB}"/>
    <cellStyle name="Comma 5 4 6" xfId="1624" xr:uid="{00000000-0005-0000-0000-000016020000}"/>
    <cellStyle name="Comma 5 4 6 2" xfId="2868" xr:uid="{00000000-0005-0000-0000-0000B7010000}"/>
    <cellStyle name="Comma 5 4 6 2 2" xfId="7985" xr:uid="{E435F86A-2CC6-49A9-AFBB-303D9970770D}"/>
    <cellStyle name="Comma 5 4 6 2 2 2" xfId="27332" xr:uid="{C14A4527-489D-49CA-8263-A009DCE0942E}"/>
    <cellStyle name="Comma 5 4 6 2 2 2 2" xfId="31189" xr:uid="{65375153-FF84-4309-A5AB-7211D688AF6C}"/>
    <cellStyle name="Comma 5 4 6 2 2 2 3" xfId="30685" xr:uid="{AA82D6A9-E423-4665-BA59-CD8573E965C4}"/>
    <cellStyle name="Comma 5 4 6 2 2 3" xfId="28489" xr:uid="{B7E8DAA1-3088-46D4-8D75-C4437F530D14}"/>
    <cellStyle name="Comma 5 4 6 2 2 4" xfId="18365" xr:uid="{6FCCB180-A23C-4F85-AEF6-C321E54E6834}"/>
    <cellStyle name="Comma 5 4 6 2 3" xfId="10818" xr:uid="{B7D4ED36-7A7D-4D50-9C34-32F1FCEEB96B}"/>
    <cellStyle name="Comma 5 4 6 2 3 2" xfId="21198" xr:uid="{62C2CE69-C784-46E2-914F-274D400EAFA3}"/>
    <cellStyle name="Comma 5 4 6 2 4" xfId="25065" xr:uid="{6BBF8F4F-1CD9-4076-B1A7-09911CA21A3E}"/>
    <cellStyle name="Comma 5 4 6 2 5" xfId="15532" xr:uid="{DE69EAE8-F98B-43F5-8716-641AF55870C8}"/>
    <cellStyle name="Comma 5 4 6 3" xfId="2860" xr:uid="{00000000-0005-0000-0000-000016020000}"/>
    <cellStyle name="Comma 5 4 6 4" xfId="5566" xr:uid="{69214C48-DCEC-47C1-B288-7DDCDBE36611}"/>
    <cellStyle name="Comma 5 4 6 4 2" xfId="29921" xr:uid="{DEBEC20E-7EF6-43C2-8010-087AFB98BA3B}"/>
    <cellStyle name="Comma 5 4 6 5" xfId="23949" xr:uid="{D763EBFC-6C85-47DB-BF46-3F62DBDA0A3A}"/>
    <cellStyle name="Comma 5 4 6 6" xfId="13361" xr:uid="{04BD029C-329B-4756-BEB3-2C4C6D3058CA}"/>
    <cellStyle name="Comma 5 4 7" xfId="1610" xr:uid="{00000000-0005-0000-0000-000017020000}"/>
    <cellStyle name="Comma 5 4 7 2" xfId="2459" xr:uid="{00000000-0005-0000-0000-0000B8010000}"/>
    <cellStyle name="Comma 5 4 7 2 2" xfId="7584" xr:uid="{AF3A6ABC-EA18-499E-8302-4132FA53E347}"/>
    <cellStyle name="Comma 5 4 7 2 2 2" xfId="17964" xr:uid="{5FB56155-C1E5-4258-89D8-7CC001110979}"/>
    <cellStyle name="Comma 5 4 7 2 3" xfId="10417" xr:uid="{DB0901B6-366E-4321-8D44-501B5AC115C6}"/>
    <cellStyle name="Comma 5 4 7 2 3 2" xfId="20797" xr:uid="{E77F0AC0-C7B3-4BBA-AAB4-8B4BB4CFC112}"/>
    <cellStyle name="Comma 5 4 7 2 4" xfId="26838" xr:uid="{CA8A0B08-9241-4228-9AAC-005A8275049B}"/>
    <cellStyle name="Comma 5 4 7 2 5" xfId="28623" xr:uid="{08CA900D-3108-40F0-A0BF-412B4D4CF914}"/>
    <cellStyle name="Comma 5 4 7 2 6" xfId="15131" xr:uid="{49423BB8-D6C1-46B5-96AA-110BAC1F6EA3}"/>
    <cellStyle name="Comma 5 4 7 3" xfId="3570" xr:uid="{00000000-0005-0000-0000-000017020000}"/>
    <cellStyle name="Comma 5 4 7 4" xfId="5556" xr:uid="{C75D7C05-F3B8-47BC-AC18-1C130F1A3B1B}"/>
    <cellStyle name="Comma 5 4 7 4 2" xfId="29861" xr:uid="{81821E37-88CD-41E0-A9C6-01CE1D5393AD}"/>
    <cellStyle name="Comma 5 4 7 5" xfId="24552" xr:uid="{71BFF522-A16F-49DA-837C-7E42E5B76A6E}"/>
    <cellStyle name="Comma 5 4 7 6" xfId="12847" xr:uid="{8E51FA3F-6D37-4105-BEBC-E890E8758154}"/>
    <cellStyle name="Comma 5 4 8" xfId="2213" xr:uid="{00000000-0005-0000-0000-0000A7010000}"/>
    <cellStyle name="Comma 5 4 8 2" xfId="7340" xr:uid="{1A171DF4-532B-47D3-98C5-03A480295C1B}"/>
    <cellStyle name="Comma 5 4 8 2 2" xfId="17720" xr:uid="{7308A606-410B-47CE-99C3-0436B50B8890}"/>
    <cellStyle name="Comma 5 4 8 2 2 2" xfId="31121" xr:uid="{5C2AB8B5-A73F-4FCC-AF90-57C166D98ABC}"/>
    <cellStyle name="Comma 5 4 8 2 2 3" xfId="30686" xr:uid="{E0BA424B-14C3-40B8-BACF-E009F7A5BEF5}"/>
    <cellStyle name="Comma 5 4 8 3" xfId="10173" xr:uid="{126C35F2-D091-47B6-B645-26AFB0694491}"/>
    <cellStyle name="Comma 5 4 8 3 2" xfId="20553" xr:uid="{3D4826B6-0EF4-4003-83B2-EDCF147287E8}"/>
    <cellStyle name="Comma 5 4 8 4" xfId="25149" xr:uid="{AEA9DE12-F05C-49F9-BCF2-0E58271C6F3E}"/>
    <cellStyle name="Comma 5 4 8 5" xfId="26621" xr:uid="{9B2279ED-8D13-41EF-B0F1-FE3DB7938777}"/>
    <cellStyle name="Comma 5 4 8 6" xfId="14887" xr:uid="{8B96C28A-B2B6-409E-9599-4F4859E521CC}"/>
    <cellStyle name="Comma 5 4 9" xfId="3860" xr:uid="{A30A1CB2-A210-4F10-856F-40B6121D2558}"/>
    <cellStyle name="Comma 5 4 9 2" xfId="8692" xr:uid="{1ED45EE7-2EA9-473D-86DE-E17D78E615AF}"/>
    <cellStyle name="Comma 5 4 9 2 2" xfId="19072" xr:uid="{278B5468-A8C2-4D77-B9D9-13FB01429D0E}"/>
    <cellStyle name="Comma 5 4 9 3" xfId="11525" xr:uid="{3D4477C4-5222-4F2D-8032-84C6717135D5}"/>
    <cellStyle name="Comma 5 4 9 3 2" xfId="21905" xr:uid="{81609EBF-B4EB-4152-B331-6F85F557B933}"/>
    <cellStyle name="Comma 5 4 9 4" xfId="27233" xr:uid="{60CC41BC-C2A6-4347-88DB-37769B7CA3D5}"/>
    <cellStyle name="Comma 5 4 9 5" xfId="26867" xr:uid="{DFF90D36-9659-4AAE-BA1B-59A41E577559}"/>
    <cellStyle name="Comma 5 4 9 6" xfId="16239" xr:uid="{F488F3F8-EB13-4588-8975-0230DAE4D758}"/>
    <cellStyle name="Comma 5 5" xfId="471" xr:uid="{00000000-0005-0000-0000-000018020000}"/>
    <cellStyle name="Comma 5 5 10" xfId="6609" xr:uid="{F68913B7-AB9A-423B-9BE1-EFB136CF76FE}"/>
    <cellStyle name="Comma 5 5 10 2" xfId="16989" xr:uid="{8FA09342-F31D-4E3E-9EDE-CFEFF2707D50}"/>
    <cellStyle name="Comma 5 5 11" xfId="9442" xr:uid="{3FF3BF7D-1FC3-4E33-960B-6813663D50E1}"/>
    <cellStyle name="Comma 5 5 11 2" xfId="19822" xr:uid="{C3E9E9FB-8587-4430-9E52-506174192954}"/>
    <cellStyle name="Comma 5 5 12" xfId="23559" xr:uid="{125990ED-B5A7-4AB8-9572-BF563C0E05B1}"/>
    <cellStyle name="Comma 5 5 13" xfId="12428" xr:uid="{022737FE-02B8-4339-8C4F-B93412874188}"/>
    <cellStyle name="Comma 5 5 2" xfId="472" xr:uid="{00000000-0005-0000-0000-000019020000}"/>
    <cellStyle name="Comma 5 5 2 10" xfId="9443" xr:uid="{925AA75C-30CF-4EA6-A444-1464D695D594}"/>
    <cellStyle name="Comma 5 5 2 10 2" xfId="19823" xr:uid="{C068C876-61E0-4591-85E9-E222158C415F}"/>
    <cellStyle name="Comma 5 5 2 11" xfId="23935" xr:uid="{FEA3F40E-8559-4999-954B-23BDB5010D03}"/>
    <cellStyle name="Comma 5 5 2 12" xfId="12506" xr:uid="{B305CE50-276F-4120-9C6D-6EE1DD38937B}"/>
    <cellStyle name="Comma 5 5 2 2" xfId="473" xr:uid="{00000000-0005-0000-0000-00001A020000}"/>
    <cellStyle name="Comma 5 5 2 2 10" xfId="13073" xr:uid="{35FF24D1-3374-49A1-94AB-48660EFC3E29}"/>
    <cellStyle name="Comma 5 5 2 2 2" xfId="1628" xr:uid="{00000000-0005-0000-0000-00001B020000}"/>
    <cellStyle name="Comma 5 5 2 2 2 2" xfId="3032" xr:uid="{00000000-0005-0000-0000-0000BC010000}"/>
    <cellStyle name="Comma 5 5 2 2 2 2 2" xfId="8112" xr:uid="{2AE85520-C8C8-457E-ACA9-529C269B9E3F}"/>
    <cellStyle name="Comma 5 5 2 2 2 2 2 2" xfId="28794" xr:uid="{D7A53197-3458-482B-840E-70A789FC1E24}"/>
    <cellStyle name="Comma 5 5 2 2 2 2 2 3" xfId="28239" xr:uid="{75899C5E-C4FB-419E-8A6B-99C3547D7C46}"/>
    <cellStyle name="Comma 5 5 2 2 2 2 2 4" xfId="18492" xr:uid="{36264E9A-D330-40AA-B391-E41E2315BC41}"/>
    <cellStyle name="Comma 5 5 2 2 2 2 3" xfId="10945" xr:uid="{BBEF4E85-2A45-41F4-AEDE-728924247D1F}"/>
    <cellStyle name="Comma 5 5 2 2 2 2 3 2" xfId="21325" xr:uid="{E9C5795C-00C5-4855-8AF9-5D6C25640AEC}"/>
    <cellStyle name="Comma 5 5 2 2 2 2 4" xfId="24161" xr:uid="{E433F28E-FBD0-461A-A44F-7B9039781C0F}"/>
    <cellStyle name="Comma 5 5 2 2 2 2 5" xfId="15659" xr:uid="{3F5497FD-51CD-4B7C-B9ED-AAA49343CBCE}"/>
    <cellStyle name="Comma 5 5 2 2 2 3" xfId="3546" xr:uid="{00000000-0005-0000-0000-00001B020000}"/>
    <cellStyle name="Comma 5 5 2 2 2 4" xfId="5568" xr:uid="{8149337E-E2F7-4BC3-B2AD-3A48DB4611B4}"/>
    <cellStyle name="Comma 5 5 2 2 2 4 2" xfId="29942" xr:uid="{0D010CB5-5F6A-4720-B93A-F2E76E3D3185}"/>
    <cellStyle name="Comma 5 5 2 2 2 5" xfId="23270" xr:uid="{324F7F2A-F9B4-427B-BAA0-884E742FA9CB}"/>
    <cellStyle name="Comma 5 5 2 2 2 6" xfId="13535" xr:uid="{FA17DD78-577E-4F4A-A4A3-79140DA28301}"/>
    <cellStyle name="Comma 5 5 2 2 3" xfId="1629" xr:uid="{00000000-0005-0000-0000-00001C020000}"/>
    <cellStyle name="Comma 5 5 2 2 3 2" xfId="4661" xr:uid="{B2F37315-6DCC-4AA8-91CB-5196813D8346}"/>
    <cellStyle name="Comma 5 5 2 2 3 2 2" xfId="9410" xr:uid="{E47A1DEC-3551-413C-B44C-FBAAD200C832}"/>
    <cellStyle name="Comma 5 5 2 2 3 2 2 2" xfId="19790" xr:uid="{AD92439A-7503-45C2-BAA6-A5D77D862B3A}"/>
    <cellStyle name="Comma 5 5 2 2 3 2 3" xfId="12243" xr:uid="{EC7FCFC4-452B-4FE3-BBC1-FCE6A21A9DDF}"/>
    <cellStyle name="Comma 5 5 2 2 3 2 3 2" xfId="22623" xr:uid="{62C16D63-B217-422C-A300-74BA0214C757}"/>
    <cellStyle name="Comma 5 5 2 2 3 2 4" xfId="26363" xr:uid="{C2C9F031-3AEA-4B32-94D5-A68C41FAC102}"/>
    <cellStyle name="Comma 5 5 2 2 3 2 5" xfId="25990" xr:uid="{B7C7B693-B722-4F40-ACDA-74BB51F20522}"/>
    <cellStyle name="Comma 5 5 2 2 3 2 6" xfId="16957" xr:uid="{4DE22B44-2151-4B51-9726-162B99792D9D}"/>
    <cellStyle name="Comma 5 5 2 2 3 3" xfId="22714" xr:uid="{92B2D0D1-AC90-443C-9981-82F2B0565022}"/>
    <cellStyle name="Comma 5 5 2 2 3 3 2" xfId="29896" xr:uid="{2E172FD6-8857-4391-B419-ABFDC80BB508}"/>
    <cellStyle name="Comma 5 5 2 2 3 4" xfId="30010" xr:uid="{90B5CBFA-773D-4DCA-9D81-2CAA54A6CBB0}"/>
    <cellStyle name="Comma 5 5 2 2 4" xfId="1627" xr:uid="{00000000-0005-0000-0000-00001D020000}"/>
    <cellStyle name="Comma 5 5 2 2 4 2" xfId="26905" xr:uid="{6F7A2ECF-25AB-4CBD-817C-55807B88D221}"/>
    <cellStyle name="Comma 5 5 2 2 4 3" xfId="26323" xr:uid="{947B228F-946F-4CAA-BA52-7D37CF416252}"/>
    <cellStyle name="Comma 5 5 2 2 5" xfId="4256" xr:uid="{F425CFC7-105B-4CC0-8870-3014D73014C3}"/>
    <cellStyle name="Comma 5 5 2 2 5 2" xfId="9028" xr:uid="{13C3FDE2-5559-4AEB-9363-A03CE57D7938}"/>
    <cellStyle name="Comma 5 5 2 2 5 2 2" xfId="19408" xr:uid="{E5AFDC7D-2E76-478B-A5FE-40C3176D389A}"/>
    <cellStyle name="Comma 5 5 2 2 5 2 3" xfId="31032" xr:uid="{4BA37740-99D8-4CB4-B471-35EA920B8290}"/>
    <cellStyle name="Comma 5 5 2 2 5 2 4" xfId="30687" xr:uid="{AC70B46C-F6DA-4750-B6ED-B64C9D0A9C69}"/>
    <cellStyle name="Comma 5 5 2 2 5 3" xfId="11861" xr:uid="{2A39EEE8-F51A-4BD9-908B-5D918AC6FF8E}"/>
    <cellStyle name="Comma 5 5 2 2 5 3 2" xfId="22241" xr:uid="{89075ACE-3FFD-40C2-9CDA-923A33AE603B}"/>
    <cellStyle name="Comma 5 5 2 2 5 4" xfId="28469" xr:uid="{B2944A0E-2792-4E36-A6CD-5BA38F961C86}"/>
    <cellStyle name="Comma 5 5 2 2 5 5" xfId="27172" xr:uid="{932979F3-F365-4C93-B50C-E510F37D9E15}"/>
    <cellStyle name="Comma 5 5 2 2 5 6" xfId="16575" xr:uid="{E20AC4C6-B379-465A-9BA2-31180D5B832E}"/>
    <cellStyle name="Comma 5 5 2 2 6" xfId="4866" xr:uid="{2C2AF93C-FB36-43A0-A025-409ECF6C1BDB}"/>
    <cellStyle name="Comma 5 5 2 2 6 2" xfId="28231" xr:uid="{9D1E46B6-8E75-4D25-932A-5044949B17DB}"/>
    <cellStyle name="Comma 5 5 2 2 6 3" xfId="27318" xr:uid="{6ECABCF4-B3A6-49C3-A88A-0474DCE8E380}"/>
    <cellStyle name="Comma 5 5 2 2 6 4" xfId="14158" xr:uid="{AE8ED646-516E-47B4-8B48-EF4F052525B9}"/>
    <cellStyle name="Comma 5 5 2 2 7" xfId="6611" xr:uid="{43DD63CF-7129-4C83-8E53-6FBBDEAA6ABB}"/>
    <cellStyle name="Comma 5 5 2 2 7 2" xfId="16991" xr:uid="{EBEC6825-98E7-4C94-BEFF-7A674D1AC88D}"/>
    <cellStyle name="Comma 5 5 2 2 8" xfId="9444" xr:uid="{35DFDB9E-357C-4E4D-BC65-96DC64BA8B9F}"/>
    <cellStyle name="Comma 5 5 2 2 8 2" xfId="19824" xr:uid="{63F93CB6-2331-402A-A896-3CC3EE713676}"/>
    <cellStyle name="Comma 5 5 2 2 9" xfId="24568" xr:uid="{E63E51D1-8FE3-41BB-B561-CB42C3286D6B}"/>
    <cellStyle name="Comma 5 5 2 3" xfId="1630" xr:uid="{00000000-0005-0000-0000-00001E020000}"/>
    <cellStyle name="Comma 5 5 2 3 2" xfId="3033" xr:uid="{00000000-0005-0000-0000-0000BD010000}"/>
    <cellStyle name="Comma 5 5 2 3 2 2" xfId="8113" xr:uid="{81A888E5-0B53-4D56-8867-69F92F7C8E25}"/>
    <cellStyle name="Comma 5 5 2 3 2 2 2" xfId="28795" xr:uid="{13DD1A7F-3F45-4FED-A2A0-862C422EBE30}"/>
    <cellStyle name="Comma 5 5 2 3 2 2 2 2" xfId="31218" xr:uid="{25CDBFA8-B5EF-4E3D-9F68-CCC9EBFB7FA2}"/>
    <cellStyle name="Comma 5 5 2 3 2 2 2 3" xfId="30689" xr:uid="{59C9BFCC-C44C-4B53-BDE8-EA9524F87295}"/>
    <cellStyle name="Comma 5 5 2 3 2 2 3" xfId="27583" xr:uid="{76712071-AC0C-4F27-A46D-F4350A722BE1}"/>
    <cellStyle name="Comma 5 5 2 3 2 2 4" xfId="18493" xr:uid="{F21898EA-35F5-4361-9A5F-73415AB73E23}"/>
    <cellStyle name="Comma 5 5 2 3 2 3" xfId="10946" xr:uid="{780B36F9-F617-4AC3-AAD9-1E6BB2051FF1}"/>
    <cellStyle name="Comma 5 5 2 3 2 3 2" xfId="21326" xr:uid="{840CEE2D-9C0C-4488-B440-5DD48AF1B74B}"/>
    <cellStyle name="Comma 5 5 2 3 2 4" xfId="23436" xr:uid="{0F501286-54E5-483D-ACF4-0264FCD9BB1E}"/>
    <cellStyle name="Comma 5 5 2 3 2 5" xfId="15660" xr:uid="{E9E1ABC4-1CE5-40E4-9EBF-F54843E28052}"/>
    <cellStyle name="Comma 5 5 2 3 3" xfId="3568" xr:uid="{00000000-0005-0000-0000-00001E020000}"/>
    <cellStyle name="Comma 5 5 2 3 4" xfId="4398" xr:uid="{EA2E7E2E-2E7D-462B-A6DA-299801D6D98F}"/>
    <cellStyle name="Comma 5 5 2 3 4 2" xfId="9170" xr:uid="{3A6F7C63-ECFF-4582-83D4-F800D01FB1DE}"/>
    <cellStyle name="Comma 5 5 2 3 4 2 2" xfId="19550" xr:uid="{5F2F7421-CB3C-4C0C-94E1-149CF08D1218}"/>
    <cellStyle name="Comma 5 5 2 3 4 2 3" xfId="31064" xr:uid="{5EB8706E-0031-40A6-9765-3B305E95095B}"/>
    <cellStyle name="Comma 5 5 2 3 4 2 4" xfId="30688" xr:uid="{033FE0DB-75AA-4554-B811-17A0F466E96D}"/>
    <cellStyle name="Comma 5 5 2 3 4 3" xfId="12003" xr:uid="{4E20C26B-F108-4724-AF70-22A9F8145129}"/>
    <cellStyle name="Comma 5 5 2 3 4 3 2" xfId="22383" xr:uid="{F2BB2F88-D0E0-46A0-B0FE-BE3E1067F817}"/>
    <cellStyle name="Comma 5 5 2 3 4 4" xfId="16717" xr:uid="{BBCC3D97-496B-477C-8300-8068167F31C0}"/>
    <cellStyle name="Comma 5 5 2 3 5" xfId="5569" xr:uid="{7CF632E3-4777-4439-BD13-C36956A9A848}"/>
    <cellStyle name="Comma 5 5 2 3 5 2" xfId="29701" xr:uid="{5D2D8791-0CFD-4C9F-850F-A68D1255BD93}"/>
    <cellStyle name="Comma 5 5 2 3 5 2 2" xfId="30963" xr:uid="{A2A588AE-3984-4379-8013-6E0918DDA01D}"/>
    <cellStyle name="Comma 5 5 2 3 6" xfId="24250" xr:uid="{7854BEE0-FF20-4F98-AC86-A079A6833A12}"/>
    <cellStyle name="Comma 5 5 2 3 7" xfId="13536" xr:uid="{A8C823ED-4DEA-421E-8373-07016424A5F0}"/>
    <cellStyle name="Comma 5 5 2 4" xfId="1631" xr:uid="{00000000-0005-0000-0000-00001F020000}"/>
    <cellStyle name="Comma 5 5 2 4 2" xfId="3031" xr:uid="{00000000-0005-0000-0000-0000BE010000}"/>
    <cellStyle name="Comma 5 5 2 4 2 2" xfId="8111" xr:uid="{8B105B21-38BE-4440-B53F-339A3295330A}"/>
    <cellStyle name="Comma 5 5 2 4 2 2 2" xfId="28793" xr:uid="{3E7456B3-67D8-4BF3-A48D-6285E2F25D2F}"/>
    <cellStyle name="Comma 5 5 2 4 2 2 3" xfId="25870" xr:uid="{1DF288C7-35BA-4D3C-A265-6D70B9DA86F9}"/>
    <cellStyle name="Comma 5 5 2 4 2 2 4" xfId="18491" xr:uid="{CE2976AD-3E7B-473B-965A-9DA68EBE92A3}"/>
    <cellStyle name="Comma 5 5 2 4 2 3" xfId="10944" xr:uid="{6E07D054-C5EB-4EAA-9513-8C4E2C0CF1DD}"/>
    <cellStyle name="Comma 5 5 2 4 2 3 2" xfId="21324" xr:uid="{31A1617B-2604-4938-AC05-828CCACCA05F}"/>
    <cellStyle name="Comma 5 5 2 4 2 4" xfId="23469" xr:uid="{7AF72A65-EEAA-4E38-92FE-48D0406D6851}"/>
    <cellStyle name="Comma 5 5 2 4 2 5" xfId="15658" xr:uid="{66C431FE-8B2F-4382-85F1-4C640BDEA1DA}"/>
    <cellStyle name="Comma 5 5 2 4 3" xfId="3638" xr:uid="{00000000-0005-0000-0000-00001F020000}"/>
    <cellStyle name="Comma 5 5 2 4 4" xfId="5570" xr:uid="{A7DC721F-42E5-4C1F-981A-40EAC95C2325}"/>
    <cellStyle name="Comma 5 5 2 4 4 2" xfId="29941" xr:uid="{31D45137-92A6-45CF-83E9-6D020EE1BB31}"/>
    <cellStyle name="Comma 5 5 2 4 5" xfId="23247" xr:uid="{B403172A-62E5-44D4-B009-CA7BFE2860E8}"/>
    <cellStyle name="Comma 5 5 2 4 6" xfId="13534" xr:uid="{6BF3DCE5-8388-4FEB-84E2-0D7EA09FD106}"/>
    <cellStyle name="Comma 5 5 2 5" xfId="1626" xr:uid="{00000000-0005-0000-0000-000020020000}"/>
    <cellStyle name="Comma 5 5 2 5 2" xfId="2605" xr:uid="{00000000-0005-0000-0000-0000BF010000}"/>
    <cellStyle name="Comma 5 5 2 5 2 2" xfId="7730" xr:uid="{56F37DDA-B19E-4AA9-A4F8-DE511DB10BE5}"/>
    <cellStyle name="Comma 5 5 2 5 2 2 2" xfId="18110" xr:uid="{D6606970-6866-4700-B917-902B70B2829F}"/>
    <cellStyle name="Comma 5 5 2 5 2 3" xfId="10563" xr:uid="{03D93D01-874D-4C7E-B6E8-6646DF361B5C}"/>
    <cellStyle name="Comma 5 5 2 5 2 3 2" xfId="20943" xr:uid="{E3A04422-6F5B-4D81-B99D-FEECA48FA414}"/>
    <cellStyle name="Comma 5 5 2 5 2 4" xfId="27996" xr:uid="{24F21F37-5917-4018-9E6C-C7641984E9BA}"/>
    <cellStyle name="Comma 5 5 2 5 2 5" xfId="26252" xr:uid="{80D89265-A39A-4A4D-AA40-3E6C2AF5F497}"/>
    <cellStyle name="Comma 5 5 2 5 2 6" xfId="15277" xr:uid="{63730937-422D-4A27-AD40-BFB4F5596BAE}"/>
    <cellStyle name="Comma 5 5 2 5 3" xfId="3549" xr:uid="{00000000-0005-0000-0000-000020020000}"/>
    <cellStyle name="Comma 5 5 2 5 4" xfId="5567" xr:uid="{EC7E76E4-1CD5-4119-9B58-FCAE4C6C9289}"/>
    <cellStyle name="Comma 5 5 2 5 4 2" xfId="29884" xr:uid="{9981A58F-D7D0-4204-A4F1-535CDEC7F29D}"/>
    <cellStyle name="Comma 5 5 2 5 5" xfId="22662" xr:uid="{F87EE0D8-7605-4BAC-B8D1-1FD6C5DA9D4A}"/>
    <cellStyle name="Comma 5 5 2 5 6" xfId="12993" xr:uid="{9588B1C1-B65E-4EBC-AB1D-043F75641582}"/>
    <cellStyle name="Comma 5 5 2 6" xfId="2274" xr:uid="{00000000-0005-0000-0000-0000BA010000}"/>
    <cellStyle name="Comma 5 5 2 6 2" xfId="7401" xr:uid="{BF98D419-FCB0-41D0-A353-A83259F5C528}"/>
    <cellStyle name="Comma 5 5 2 6 2 2" xfId="17781" xr:uid="{390025A4-9054-43F4-89A9-9036C01644E6}"/>
    <cellStyle name="Comma 5 5 2 6 3" xfId="10234" xr:uid="{FB622232-7D94-4CBB-9F81-C5A85FAA7DA9}"/>
    <cellStyle name="Comma 5 5 2 6 3 2" xfId="20614" xr:uid="{545544AA-0E46-4DF1-9D8F-C74045C244F0}"/>
    <cellStyle name="Comma 5 5 2 6 4" xfId="24118" xr:uid="{48234A69-540E-4466-AF7F-44BCDE98E2A4}"/>
    <cellStyle name="Comma 5 5 2 6 5" xfId="27404" xr:uid="{ABDC0F9F-59FE-4E0C-9BE7-F6D4523E26FE}"/>
    <cellStyle name="Comma 5 5 2 6 6" xfId="14948" xr:uid="{1DE065CC-4608-4C0C-8409-E1C6F2AC946A}"/>
    <cellStyle name="Comma 5 5 2 7" xfId="3813" xr:uid="{A67031BB-4D52-4448-AB9D-D3F77FED678A}"/>
    <cellStyle name="Comma 5 5 2 7 2" xfId="8647" xr:uid="{4D276026-51BE-40B5-8A76-89745AA2C8E2}"/>
    <cellStyle name="Comma 5 5 2 7 2 2" xfId="19027" xr:uid="{A57E13C3-EBCF-453E-AE03-2188BAE1E0FF}"/>
    <cellStyle name="Comma 5 5 2 7 3" xfId="11480" xr:uid="{AC1120BC-EF38-4262-B0D1-BB10C54203BF}"/>
    <cellStyle name="Comma 5 5 2 7 3 2" xfId="21860" xr:uid="{25F3E778-9F05-41FB-B597-A8827EBEAE67}"/>
    <cellStyle name="Comma 5 5 2 7 4" xfId="26801" xr:uid="{FE9D49E4-1E54-4FAA-9138-988B81FAB27A}"/>
    <cellStyle name="Comma 5 5 2 7 5" xfId="28255" xr:uid="{BF69C093-3389-4484-9625-540DA25850F9}"/>
    <cellStyle name="Comma 5 5 2 7 6" xfId="16194" xr:uid="{14093B26-44B4-4D8D-85EC-F686ACA6DA89}"/>
    <cellStyle name="Comma 5 5 2 8" xfId="4865" xr:uid="{3F5F929F-AD2B-4FC4-AE06-B544850F07D3}"/>
    <cellStyle name="Comma 5 5 2 8 2" xfId="14157" xr:uid="{90DC75DC-4445-4B30-87EE-A4B6763538F9}"/>
    <cellStyle name="Comma 5 5 2 9" xfId="6610" xr:uid="{144C1629-C8C1-4821-87C6-162C8052B7EA}"/>
    <cellStyle name="Comma 5 5 2 9 2" xfId="16990" xr:uid="{DC45AB9B-391D-443C-B724-97D3B0C0202B}"/>
    <cellStyle name="Comma 5 5 3" xfId="474" xr:uid="{00000000-0005-0000-0000-000021020000}"/>
    <cellStyle name="Comma 5 5 3 10" xfId="12664" xr:uid="{D68EB013-F254-4863-ACEC-DA60B3543A3D}"/>
    <cellStyle name="Comma 5 5 3 2" xfId="1633" xr:uid="{00000000-0005-0000-0000-000022020000}"/>
    <cellStyle name="Comma 5 5 3 2 2" xfId="3034" xr:uid="{00000000-0005-0000-0000-0000C1010000}"/>
    <cellStyle name="Comma 5 5 3 2 2 2" xfId="8114" xr:uid="{6E923544-D563-4AE9-AE26-D3443DC7A6E3}"/>
    <cellStyle name="Comma 5 5 3 2 2 2 2" xfId="28796" xr:uid="{A55DA19D-13DF-4F01-8DC7-CB9DD8A0BF5D}"/>
    <cellStyle name="Comma 5 5 3 2 2 2 3" xfId="25894" xr:uid="{8077C871-5A3E-4EEB-A4E9-B37044B9AE3E}"/>
    <cellStyle name="Comma 5 5 3 2 2 2 4" xfId="18494" xr:uid="{5E3D5AAD-60D9-4BCC-90B8-A77A41D99312}"/>
    <cellStyle name="Comma 5 5 3 2 2 3" xfId="10947" xr:uid="{BE9B532B-5792-47DA-985D-55AE26C1EA63}"/>
    <cellStyle name="Comma 5 5 3 2 2 3 2" xfId="21327" xr:uid="{41026603-F574-491F-BCF3-37117BEB63D1}"/>
    <cellStyle name="Comma 5 5 3 2 2 4" xfId="25690" xr:uid="{5FA3279B-2654-4CA2-BACD-F90F9D86C517}"/>
    <cellStyle name="Comma 5 5 3 2 2 5" xfId="15661" xr:uid="{EB3C57A3-4285-47DF-B10F-BAA31E0E0EA4}"/>
    <cellStyle name="Comma 5 5 3 2 3" xfId="2083" xr:uid="{00000000-0005-0000-0000-000022020000}"/>
    <cellStyle name="Comma 5 5 3 2 4" xfId="5571" xr:uid="{7F7B9B60-E209-4826-8772-73BB4FDBD1ED}"/>
    <cellStyle name="Comma 5 5 3 2 4 2" xfId="29943" xr:uid="{6B08990C-50CE-496C-AF55-F4679CB10C17}"/>
    <cellStyle name="Comma 5 5 3 2 5" xfId="24165" xr:uid="{E7FDD2E5-1D1F-4CAC-8B51-254CB0BA565F}"/>
    <cellStyle name="Comma 5 5 3 2 6" xfId="13537" xr:uid="{539FD750-BD35-44FD-B4C4-DE5B1C8545BD}"/>
    <cellStyle name="Comma 5 5 3 3" xfId="1634" xr:uid="{00000000-0005-0000-0000-000023020000}"/>
    <cellStyle name="Comma 5 5 3 3 2" xfId="2669" xr:uid="{00000000-0005-0000-0000-0000C2010000}"/>
    <cellStyle name="Comma 5 5 3 3 2 2" xfId="7793" xr:uid="{4A10F71E-744D-4E1A-A1FE-41BDC13EC78E}"/>
    <cellStyle name="Comma 5 5 3 3 2 2 2" xfId="18173" xr:uid="{F479C927-2FBF-456E-962F-2BB26B8B5E78}"/>
    <cellStyle name="Comma 5 5 3 3 2 3" xfId="10626" xr:uid="{614256B1-AE40-4025-9914-9B24BC6C1ECC}"/>
    <cellStyle name="Comma 5 5 3 3 2 3 2" xfId="21006" xr:uid="{02977913-50DA-4A6B-9B82-7FA563FE47D2}"/>
    <cellStyle name="Comma 5 5 3 3 2 4" xfId="15340" xr:uid="{85A9ECBF-14B8-44B5-B486-82C0EDA7446D}"/>
    <cellStyle name="Comma 5 5 3 3 2 5" xfId="30427" xr:uid="{DD045C8D-2616-4424-BD5E-1B33066A33C9}"/>
    <cellStyle name="Comma 5 5 3 3 3" xfId="3631" xr:uid="{00000000-0005-0000-0000-000023020000}"/>
    <cellStyle name="Comma 5 5 3 3 4" xfId="5572" xr:uid="{D0F45DDC-9CDB-4C3E-93A0-24657C4062B9}"/>
    <cellStyle name="Comma 5 5 3 3 4 2" xfId="29895" xr:uid="{531BF005-CF26-4DAC-B1C2-BD66BC46E9D9}"/>
    <cellStyle name="Comma 5 5 3 3 5" xfId="23177" xr:uid="{74BC34BA-9E64-4536-9EB6-4B30CE239A63}"/>
    <cellStyle name="Comma 5 5 3 3 6" xfId="13072" xr:uid="{0E9C5BEA-DDA4-49FE-9724-C62B2409A9EA}"/>
    <cellStyle name="Comma 5 5 3 4" xfId="1632" xr:uid="{00000000-0005-0000-0000-000024020000}"/>
    <cellStyle name="Comma 5 5 3 4 2" xfId="4677" xr:uid="{B9CA75EE-6848-4AA5-B3D9-A7A171A3E051}"/>
    <cellStyle name="Comma 5 5 3 4 2 2" xfId="9415" xr:uid="{087A5C71-72A9-4C8C-8DC8-0B8A6B8E408D}"/>
    <cellStyle name="Comma 5 5 3 4 2 2 2" xfId="19795" xr:uid="{9FFFEBDC-B576-4F5E-8F99-42E4A0658875}"/>
    <cellStyle name="Comma 5 5 3 4 2 3" xfId="12248" xr:uid="{85F2F8A1-E1FC-46CB-B89B-6890C3DA8F52}"/>
    <cellStyle name="Comma 5 5 3 4 2 3 2" xfId="22628" xr:uid="{80D3B82D-12B4-47BF-AF61-83494EAD79A3}"/>
    <cellStyle name="Comma 5 5 3 4 2 4" xfId="28748" xr:uid="{93D84A67-D8DB-4673-83D2-4A6F044EE3BD}"/>
    <cellStyle name="Comma 5 5 3 4 2 5" xfId="27881" xr:uid="{D4E4B022-58AA-4ECF-86C5-24D758213D37}"/>
    <cellStyle name="Comma 5 5 3 4 2 6" xfId="16962" xr:uid="{3D84CB5F-A64D-43EB-A36F-70360BC76100}"/>
    <cellStyle name="Comma 5 5 3 4 3" xfId="24911" xr:uid="{5AB78E44-B5D0-4CFE-B1B8-4AE603F2D5C7}"/>
    <cellStyle name="Comma 5 5 3 5" xfId="4121" xr:uid="{F9973A0F-8A84-4C8A-80C2-6CF63390BF41}"/>
    <cellStyle name="Comma 5 5 3 5 2" xfId="8893" xr:uid="{B4833EEF-FAF9-469A-BCFF-08E2012902FC}"/>
    <cellStyle name="Comma 5 5 3 5 2 2" xfId="29005" xr:uid="{32F70AF6-8302-4259-9DC0-5AD688E9A765}"/>
    <cellStyle name="Comma 5 5 3 5 2 3" xfId="26008" xr:uid="{16F9C4AC-6605-4138-A205-E6C3179E3361}"/>
    <cellStyle name="Comma 5 5 3 5 2 4" xfId="19273" xr:uid="{B1A78896-43A9-4257-9712-3F3BAB8CA8B2}"/>
    <cellStyle name="Comma 5 5 3 5 2 5" xfId="31007" xr:uid="{58E598E3-3590-49F1-B280-EAD888A0713F}"/>
    <cellStyle name="Comma 5 5 3 5 3" xfId="11726" xr:uid="{833A21B9-B28B-48B7-BD91-F8EC505AE039}"/>
    <cellStyle name="Comma 5 5 3 5 3 2" xfId="22106" xr:uid="{6156231B-96D6-4D21-87C3-5B1C08A493DB}"/>
    <cellStyle name="Comma 5 5 3 5 4" xfId="22813" xr:uid="{CD5E9768-2E2D-485A-86C2-AC5CCD484776}"/>
    <cellStyle name="Comma 5 5 3 5 5" xfId="16440" xr:uid="{0BE3CE96-FC58-4E66-9786-5D9089BF5F79}"/>
    <cellStyle name="Comma 5 5 3 6" xfId="4867" xr:uid="{6CDB7086-3F7E-4B8C-83B7-15AF5968925D}"/>
    <cellStyle name="Comma 5 5 3 6 2" xfId="26471" xr:uid="{40C01BE4-3B4B-422B-B13D-EBDE566684C9}"/>
    <cellStyle name="Comma 5 5 3 6 3" xfId="25839" xr:uid="{636C888B-6D95-4AA4-9C85-D683CEE26CB5}"/>
    <cellStyle name="Comma 5 5 3 6 4" xfId="14159" xr:uid="{7AA3EFD5-48D3-4C89-81A7-2C1BBA541F72}"/>
    <cellStyle name="Comma 5 5 3 7" xfId="6612" xr:uid="{0422C13C-3179-47EE-9788-B0849F0D399F}"/>
    <cellStyle name="Comma 5 5 3 7 2" xfId="27333" xr:uid="{BB97225F-869E-462C-90A4-0FE2082968C7}"/>
    <cellStyle name="Comma 5 5 3 7 3" xfId="28382" xr:uid="{3876D861-CFB1-4352-8288-3939E4C2C2C6}"/>
    <cellStyle name="Comma 5 5 3 7 4" xfId="16992" xr:uid="{FD311E95-5931-4C7E-A2D6-4460925E8CF1}"/>
    <cellStyle name="Comma 5 5 3 8" xfId="9445" xr:uid="{D9A5DF78-B22F-4F63-B7FD-1261471BEB62}"/>
    <cellStyle name="Comma 5 5 3 8 2" xfId="19825" xr:uid="{CAEEA5C0-94B0-4D14-97A6-13D067BE12C3}"/>
    <cellStyle name="Comma 5 5 3 9" xfId="24289" xr:uid="{434FB94B-F66A-4EC7-B85E-453360D49FFB}"/>
    <cellStyle name="Comma 5 5 4" xfId="475" xr:uid="{00000000-0005-0000-0000-000025020000}"/>
    <cellStyle name="Comma 5 5 4 10" xfId="13538" xr:uid="{52959F97-844D-4783-8588-821405EEC601}"/>
    <cellStyle name="Comma 5 5 4 2" xfId="1636" xr:uid="{00000000-0005-0000-0000-000026020000}"/>
    <cellStyle name="Comma 5 5 4 2 2" xfId="23667" xr:uid="{BE20CEF4-E54C-4E87-9F90-20E06B4A9C52}"/>
    <cellStyle name="Comma 5 5 4 2 2 2" xfId="29803" xr:uid="{75BDAE03-1549-48B9-83F3-375AF8EEC7A4}"/>
    <cellStyle name="Comma 5 5 4 2 2 2 2" xfId="30691" xr:uid="{AF1A20E1-C8F0-45DD-A69C-428A1597AB3F}"/>
    <cellStyle name="Comma 5 5 4 2 3" xfId="25590" xr:uid="{C5C79797-796D-481F-AAE7-1B994078CEAF}"/>
    <cellStyle name="Comma 5 5 4 2 4" xfId="30049" xr:uid="{4FD2E640-EF0A-4B6E-AE70-83AC36DAACDC}"/>
    <cellStyle name="Comma 5 5 4 3" xfId="1637" xr:uid="{00000000-0005-0000-0000-000027020000}"/>
    <cellStyle name="Comma 5 5 4 4" xfId="1635" xr:uid="{00000000-0005-0000-0000-000028020000}"/>
    <cellStyle name="Comma 5 5 4 5" xfId="4399" xr:uid="{4AD22D2F-7376-4F6D-A8EB-D20D9398390F}"/>
    <cellStyle name="Comma 5 5 4 5 2" xfId="9171" xr:uid="{9CE4E2A7-06F7-4802-860E-3DB1A4C80443}"/>
    <cellStyle name="Comma 5 5 4 5 2 2" xfId="19551" xr:uid="{B4626BF8-4DAE-43DD-97D7-40333803E923}"/>
    <cellStyle name="Comma 5 5 4 5 2 3" xfId="31065" xr:uid="{7DC98981-9C7C-4223-A8C3-16FADEBAB0FA}"/>
    <cellStyle name="Comma 5 5 4 5 2 4" xfId="30690" xr:uid="{20EB5551-7940-4282-AE60-DB9923A87B4E}"/>
    <cellStyle name="Comma 5 5 4 5 3" xfId="12004" xr:uid="{08672713-E368-4414-8B05-B6F4ECCB6DAE}"/>
    <cellStyle name="Comma 5 5 4 5 3 2" xfId="22384" xr:uid="{8ADE4E6C-E077-48DC-AA62-B39F989094CC}"/>
    <cellStyle name="Comma 5 5 4 5 4" xfId="16718" xr:uid="{6F6E83C0-7BA6-4A15-BCFE-388011EE79AD}"/>
    <cellStyle name="Comma 5 5 4 6" xfId="4868" xr:uid="{6E7E2566-A69B-4335-AA59-9A2F4590121A}"/>
    <cellStyle name="Comma 5 5 4 6 2" xfId="14160" xr:uid="{59928C80-8214-4158-8CD6-159958BAF16E}"/>
    <cellStyle name="Comma 5 5 4 7" xfId="6613" xr:uid="{A2CA9998-405C-4801-9A0E-B5BB04470654}"/>
    <cellStyle name="Comma 5 5 4 7 2" xfId="16993" xr:uid="{279A185E-3C1E-475E-8598-F1442AD8668E}"/>
    <cellStyle name="Comma 5 5 4 8" xfId="9446" xr:uid="{979640D8-5E91-465F-815A-815C85C850AB}"/>
    <cellStyle name="Comma 5 5 4 8 2" xfId="19826" xr:uid="{A9F6BBF3-22DA-4DDF-AD3E-974E90743E99}"/>
    <cellStyle name="Comma 5 5 4 9" xfId="24856" xr:uid="{7FB1EF52-225D-4725-95B0-54202D5468A1}"/>
    <cellStyle name="Comma 5 5 5" xfId="1638" xr:uid="{00000000-0005-0000-0000-000029020000}"/>
    <cellStyle name="Comma 5 5 5 2" xfId="2869" xr:uid="{00000000-0005-0000-0000-0000C4010000}"/>
    <cellStyle name="Comma 5 5 5 2 2" xfId="7986" xr:uid="{29A84986-E58A-40F7-9B87-AA807030AA62}"/>
    <cellStyle name="Comma 5 5 5 2 2 2" xfId="25985" xr:uid="{16F92FF8-15CB-49E9-8F0C-FB6B355921A2}"/>
    <cellStyle name="Comma 5 5 5 2 2 2 2" xfId="31169" xr:uid="{3DC96652-2A4E-41B6-B5B5-AF5C41938E4F}"/>
    <cellStyle name="Comma 5 5 5 2 2 2 3" xfId="30692" xr:uid="{727C6657-9979-41CA-8FB2-D04CBFA2548B}"/>
    <cellStyle name="Comma 5 5 5 2 2 3" xfId="27411" xr:uid="{7327C762-DEAA-4740-8A92-318B57A0103E}"/>
    <cellStyle name="Comma 5 5 5 2 2 4" xfId="18366" xr:uid="{B9DAF87E-9808-4299-8F2C-975A54FF0ED6}"/>
    <cellStyle name="Comma 5 5 5 2 3" xfId="10819" xr:uid="{113CAD9F-03B5-4D0F-A2E4-549095C74A3F}"/>
    <cellStyle name="Comma 5 5 5 2 3 2" xfId="21199" xr:uid="{E8ED0350-EDF4-449C-8119-28C3857B0170}"/>
    <cellStyle name="Comma 5 5 5 2 4" xfId="25465" xr:uid="{2EEC30B5-A9EF-42AB-ADED-C066D036447C}"/>
    <cellStyle name="Comma 5 5 5 2 5" xfId="15533" xr:uid="{475D9237-6398-4066-BFFA-E5234E9258FD}"/>
    <cellStyle name="Comma 5 5 5 3" xfId="3612" xr:uid="{00000000-0005-0000-0000-000029020000}"/>
    <cellStyle name="Comma 5 5 5 4" xfId="5573" xr:uid="{4F1CE6FF-AA71-481C-8BF2-B8FC09BA5009}"/>
    <cellStyle name="Comma 5 5 5 4 2" xfId="29840" xr:uid="{232E3991-FF0B-45E7-A910-79D7101065D5}"/>
    <cellStyle name="Comma 5 5 5 5" xfId="23623" xr:uid="{D0C5F40A-D787-4A26-B4CF-4EE64D5B9F34}"/>
    <cellStyle name="Comma 5 5 5 6" xfId="13362" xr:uid="{2E4F9569-2F0D-4B42-B37C-29F96F2C4216}"/>
    <cellStyle name="Comma 5 5 6" xfId="1639" xr:uid="{00000000-0005-0000-0000-00002A020000}"/>
    <cellStyle name="Comma 5 5 6 2" xfId="2442" xr:uid="{00000000-0005-0000-0000-0000C5010000}"/>
    <cellStyle name="Comma 5 5 6 2 2" xfId="7567" xr:uid="{0E384CDF-EC04-4AB2-B167-3E9A5731DB57}"/>
    <cellStyle name="Comma 5 5 6 2 2 2" xfId="17947" xr:uid="{71FA7491-3B38-4BA2-BADD-889276EC9B89}"/>
    <cellStyle name="Comma 5 5 6 2 3" xfId="10400" xr:uid="{AD6131B3-BBA5-46AB-B806-9320D29F340C}"/>
    <cellStyle name="Comma 5 5 6 2 3 2" xfId="20780" xr:uid="{B13600EA-D6DF-4EA7-B63A-BBA19B5A0581}"/>
    <cellStyle name="Comma 5 5 6 2 4" xfId="27107" xr:uid="{AB827138-78E5-4DAF-A0A0-D965DA151480}"/>
    <cellStyle name="Comma 5 5 6 2 5" xfId="26429" xr:uid="{F013FF34-42E7-41E6-B800-2B1CF255EDCF}"/>
    <cellStyle name="Comma 5 5 6 2 6" xfId="15114" xr:uid="{EA2A9E5A-F293-4AFA-AC72-7D67370376C1}"/>
    <cellStyle name="Comma 5 5 6 3" xfId="3693" xr:uid="{00000000-0005-0000-0000-00002A020000}"/>
    <cellStyle name="Comma 5 5 6 4" xfId="5574" xr:uid="{B5BA4AD0-DC02-456E-A640-580BDC9DB8DF}"/>
    <cellStyle name="Comma 5 5 6 4 2" xfId="29858" xr:uid="{57A21993-13B3-4F68-9E76-EAB12ABFCDAB}"/>
    <cellStyle name="Comma 5 5 6 5" xfId="23465" xr:uid="{3EB5FC1B-5E47-47CA-BC98-1616598D5F2B}"/>
    <cellStyle name="Comma 5 5 6 6" xfId="12830" xr:uid="{DA9C056C-3B55-42DB-89ED-804B52FCC034}"/>
    <cellStyle name="Comma 5 5 7" xfId="1625" xr:uid="{00000000-0005-0000-0000-00002B020000}"/>
    <cellStyle name="Comma 5 5 7 2" xfId="2196" xr:uid="{00000000-0005-0000-0000-0000B9010000}"/>
    <cellStyle name="Comma 5 5 7 2 2" xfId="7323" xr:uid="{60A9C9F5-0888-44FB-A61A-088452754AF8}"/>
    <cellStyle name="Comma 5 5 7 2 2 2" xfId="17703" xr:uid="{9DFAE71D-3CF0-41D5-A132-3F367A7B4522}"/>
    <cellStyle name="Comma 5 5 7 2 3" xfId="10156" xr:uid="{902EA43B-AA92-451D-9A23-84C0CFC3C463}"/>
    <cellStyle name="Comma 5 5 7 2 3 2" xfId="20536" xr:uid="{7BB306FB-53BD-4B76-A88C-2E46E6DAF0EF}"/>
    <cellStyle name="Comma 5 5 7 2 4" xfId="27267" xr:uid="{F9A93237-4771-4507-841A-E0028EFD4773}"/>
    <cellStyle name="Comma 5 5 7 2 5" xfId="27537" xr:uid="{A91A1F1E-F001-4F27-81D4-EA59774C3354}"/>
    <cellStyle name="Comma 5 5 7 2 6" xfId="14870" xr:uid="{5C1D607C-DE55-4E8C-BB31-6AE40BC46878}"/>
    <cellStyle name="Comma 5 5 7 3" xfId="2074" xr:uid="{00000000-0005-0000-0000-00002B020000}"/>
    <cellStyle name="Comma 5 5 7 4" xfId="24411" xr:uid="{36ED9414-6024-4C62-872F-AAB37126E048}"/>
    <cellStyle name="Comma 5 5 8" xfId="3861" xr:uid="{BB40D789-347F-4EEE-90F2-9CD69067EE82}"/>
    <cellStyle name="Comma 5 5 8 2" xfId="8693" xr:uid="{9AC2FF51-5884-4416-8AA7-99DEB4C93414}"/>
    <cellStyle name="Comma 5 5 8 2 2" xfId="19073" xr:uid="{D9087CDC-1BF9-44A7-942A-4E4300147E7C}"/>
    <cellStyle name="Comma 5 5 8 3" xfId="11526" xr:uid="{2226F7C8-E552-4431-83FD-43EEB0C89BE2}"/>
    <cellStyle name="Comma 5 5 8 3 2" xfId="21906" xr:uid="{E0D8DC67-387B-47A9-B90F-611BE4F644CB}"/>
    <cellStyle name="Comma 5 5 8 4" xfId="27256" xr:uid="{C3B1FE98-E167-4B42-A1A5-6B0CA8C6C9CC}"/>
    <cellStyle name="Comma 5 5 8 5" xfId="27527" xr:uid="{50DD4C2B-E28F-48EA-93F2-2D2DE77BD327}"/>
    <cellStyle name="Comma 5 5 8 6" xfId="16240" xr:uid="{AD88B16B-0A6C-452A-AD27-7870C55AC2FD}"/>
    <cellStyle name="Comma 5 5 9" xfId="4864" xr:uid="{B96B2491-42C5-4567-9EF8-BEC2D1E7545A}"/>
    <cellStyle name="Comma 5 5 9 2" xfId="26547" xr:uid="{134CF6A7-AB77-467B-8E41-7C60BAEA582B}"/>
    <cellStyle name="Comma 5 5 9 3" xfId="26082" xr:uid="{A12382A4-48B3-4796-98C1-5472E8FD67FF}"/>
    <cellStyle name="Comma 5 5 9 4" xfId="14156" xr:uid="{F3D6CAA8-4E24-4DDA-AA85-AB4D929CC559}"/>
    <cellStyle name="Comma 5 6" xfId="476" xr:uid="{00000000-0005-0000-0000-00002C020000}"/>
    <cellStyle name="Comma 5 6 10" xfId="6614" xr:uid="{4631C7B0-5C00-4CE0-8E11-16DD7869E95A}"/>
    <cellStyle name="Comma 5 6 10 2" xfId="16994" xr:uid="{7A6C54D8-02D6-429F-A42C-8E718AD5DFFE}"/>
    <cellStyle name="Comma 5 6 11" xfId="9447" xr:uid="{0817B479-15F8-4772-92B0-336A3AAC008A}"/>
    <cellStyle name="Comma 5 6 11 2" xfId="19827" xr:uid="{55B5DE64-A888-4BDD-8E24-20AF3620EF38}"/>
    <cellStyle name="Comma 5 6 12" xfId="23251" xr:uid="{5847251C-B219-4630-9A49-4180AEBB92B2}"/>
    <cellStyle name="Comma 5 6 13" xfId="12490" xr:uid="{EB278AF2-1EFC-48A1-BAA3-6917F0523B0C}"/>
    <cellStyle name="Comma 5 6 2" xfId="477" xr:uid="{00000000-0005-0000-0000-00002D020000}"/>
    <cellStyle name="Comma 5 6 2 10" xfId="9448" xr:uid="{E37CCC6A-49F8-4C59-90E3-E68DF5B33094}"/>
    <cellStyle name="Comma 5 6 2 10 2" xfId="19828" xr:uid="{361AB468-D565-4E6D-A09E-0B8E69EE5726}"/>
    <cellStyle name="Comma 5 6 2 11" xfId="24861" xr:uid="{4A5F0AD4-A439-4F36-82D8-67A6150E45A6}"/>
    <cellStyle name="Comma 5 6 2 12" xfId="12507" xr:uid="{1918E5B2-94C3-4D29-A3BC-9F3126EC19AA}"/>
    <cellStyle name="Comma 5 6 2 2" xfId="478" xr:uid="{00000000-0005-0000-0000-00002E020000}"/>
    <cellStyle name="Comma 5 6 2 2 10" xfId="13075" xr:uid="{7F6D88B7-EE84-4B56-87E6-68195EA61EE9}"/>
    <cellStyle name="Comma 5 6 2 2 2" xfId="1643" xr:uid="{00000000-0005-0000-0000-00002F020000}"/>
    <cellStyle name="Comma 5 6 2 2 2 2" xfId="3036" xr:uid="{00000000-0005-0000-0000-0000C9010000}"/>
    <cellStyle name="Comma 5 6 2 2 2 2 2" xfId="8116" xr:uid="{13C664D6-8F08-440D-A9C4-5CC6CDB949F4}"/>
    <cellStyle name="Comma 5 6 2 2 2 2 2 2" xfId="28798" xr:uid="{6BB8A824-ABEF-4125-8742-F9940CAA7413}"/>
    <cellStyle name="Comma 5 6 2 2 2 2 2 3" xfId="26172" xr:uid="{CE3052D4-B364-445E-AFF8-5FBD2024463F}"/>
    <cellStyle name="Comma 5 6 2 2 2 2 2 4" xfId="18496" xr:uid="{12F04B86-DCA1-4EB9-A5D4-F44D51920EFD}"/>
    <cellStyle name="Comma 5 6 2 2 2 2 3" xfId="10949" xr:uid="{0DFBAED6-CE41-4977-AC84-6FF4D775334E}"/>
    <cellStyle name="Comma 5 6 2 2 2 2 3 2" xfId="21329" xr:uid="{5BA0FFA3-55B2-4543-B4AB-6DE34D11799D}"/>
    <cellStyle name="Comma 5 6 2 2 2 2 4" xfId="25212" xr:uid="{39FEBC27-FB7B-46B5-AE79-C04E454412EC}"/>
    <cellStyle name="Comma 5 6 2 2 2 2 5" xfId="15663" xr:uid="{3B247BE5-DA95-4BFE-9265-B2B51170AFF7}"/>
    <cellStyle name="Comma 5 6 2 2 2 3" xfId="3630" xr:uid="{00000000-0005-0000-0000-00002F020000}"/>
    <cellStyle name="Comma 5 6 2 2 2 4" xfId="5576" xr:uid="{6D3BDC34-D827-46F7-88BE-922304634FC0}"/>
    <cellStyle name="Comma 5 6 2 2 2 4 2" xfId="29945" xr:uid="{5B635471-5052-46FB-B146-0AFDD2B36BB8}"/>
    <cellStyle name="Comma 5 6 2 2 2 5" xfId="23106" xr:uid="{9CFBFF4A-AACF-4C42-972E-6670CAEF7B56}"/>
    <cellStyle name="Comma 5 6 2 2 2 6" xfId="13540" xr:uid="{E9C2FC4A-4DB4-45EE-844D-58014A703BCA}"/>
    <cellStyle name="Comma 5 6 2 2 3" xfId="1644" xr:uid="{00000000-0005-0000-0000-000030020000}"/>
    <cellStyle name="Comma 5 6 2 2 3 2" xfId="3773" xr:uid="{52C0A8FE-1672-4A0B-98CC-065396CA1D15}"/>
    <cellStyle name="Comma 5 6 2 2 3 2 2" xfId="8615" xr:uid="{64BD4978-527D-4288-B2AB-FBF9C340B835}"/>
    <cellStyle name="Comma 5 6 2 2 3 2 2 2" xfId="18995" xr:uid="{BE87114A-A879-451A-904F-9B8394E04AD9}"/>
    <cellStyle name="Comma 5 6 2 2 3 2 3" xfId="11448" xr:uid="{484B0271-B7DE-48CC-BC39-BD671855720F}"/>
    <cellStyle name="Comma 5 6 2 2 3 2 3 2" xfId="21828" xr:uid="{A82818FE-8A85-4A83-9105-B98121CD5D49}"/>
    <cellStyle name="Comma 5 6 2 2 3 2 4" xfId="28040" xr:uid="{E8790A02-C6B4-4E08-B93B-1543C39976AC}"/>
    <cellStyle name="Comma 5 6 2 2 3 2 5" xfId="28353" xr:uid="{A5FDD8F2-E7A6-4DFB-92B1-23B2DA4ED5A9}"/>
    <cellStyle name="Comma 5 6 2 2 3 2 6" xfId="16162" xr:uid="{3F8CAF59-7B9A-4C41-A777-B69CB3B25928}"/>
    <cellStyle name="Comma 5 6 2 2 3 3" xfId="23466" xr:uid="{1555F18E-3585-42BA-B21C-3F5224485A58}"/>
    <cellStyle name="Comma 5 6 2 2 3 3 2" xfId="29898" xr:uid="{E6772AFF-F70E-4799-AD63-89E737EDB507}"/>
    <cellStyle name="Comma 5 6 2 2 3 4" xfId="30011" xr:uid="{D420D383-93D8-4BAC-8C64-58B618B5958B}"/>
    <cellStyle name="Comma 5 6 2 2 4" xfId="1642" xr:uid="{00000000-0005-0000-0000-000031020000}"/>
    <cellStyle name="Comma 5 6 2 2 4 2" xfId="26908" xr:uid="{666AAA86-1F0C-4D09-92AE-DEB1BB345679}"/>
    <cellStyle name="Comma 5 6 2 2 4 3" xfId="26325" xr:uid="{BEE176BE-0587-4DAF-B5D8-95DE1ABCEAEC}"/>
    <cellStyle name="Comma 5 6 2 2 5" xfId="4257" xr:uid="{C071F0C2-7FF9-419E-AB53-1A006D8F91B9}"/>
    <cellStyle name="Comma 5 6 2 2 5 2" xfId="9029" xr:uid="{285A04F3-6FB7-4F5B-8BC6-3FCCB88A082D}"/>
    <cellStyle name="Comma 5 6 2 2 5 2 2" xfId="19409" xr:uid="{1D6CE86A-4B28-4E17-B4CA-9401F4858BAC}"/>
    <cellStyle name="Comma 5 6 2 2 5 2 3" xfId="31033" xr:uid="{1EA9922A-E309-408C-BB74-3D1F5E1A14F2}"/>
    <cellStyle name="Comma 5 6 2 2 5 2 4" xfId="30693" xr:uid="{885FB70C-6BB5-4532-A96A-20D44FAFED30}"/>
    <cellStyle name="Comma 5 6 2 2 5 3" xfId="11862" xr:uid="{AA7B603D-CCF5-46C0-805C-CEDE698D7B9D}"/>
    <cellStyle name="Comma 5 6 2 2 5 3 2" xfId="22242" xr:uid="{AFB1E244-0332-4A88-A911-B4D13437BB6F}"/>
    <cellStyle name="Comma 5 6 2 2 5 4" xfId="28690" xr:uid="{0733BD59-3F00-421F-A046-E4A0EDF2EDAF}"/>
    <cellStyle name="Comma 5 6 2 2 5 5" xfId="26457" xr:uid="{3079EAE1-684B-4BD4-876B-9ECEB73EE7D2}"/>
    <cellStyle name="Comma 5 6 2 2 5 6" xfId="16576" xr:uid="{79B256E5-8985-4D8C-848D-75F1C654E724}"/>
    <cellStyle name="Comma 5 6 2 2 6" xfId="4871" xr:uid="{B5D55B10-0881-419C-B732-466306D768E8}"/>
    <cellStyle name="Comma 5 6 2 2 6 2" xfId="28495" xr:uid="{FD4128A6-B85A-433F-BEBA-57CCE7A19CA1}"/>
    <cellStyle name="Comma 5 6 2 2 6 3" xfId="27040" xr:uid="{C2FD6024-063C-4BB6-A319-41F4C7C9715C}"/>
    <cellStyle name="Comma 5 6 2 2 6 4" xfId="14163" xr:uid="{20DE546D-3E6E-442C-A8E9-AB799FE01011}"/>
    <cellStyle name="Comma 5 6 2 2 7" xfId="6616" xr:uid="{CE2FA26B-5BAF-4EA3-A162-02D41BDEF9B8}"/>
    <cellStyle name="Comma 5 6 2 2 7 2" xfId="16996" xr:uid="{8C122B7D-CDA4-4B20-8EE6-B2A18A27E27F}"/>
    <cellStyle name="Comma 5 6 2 2 8" xfId="9449" xr:uid="{493A5F72-E443-4750-8205-310134CA00FC}"/>
    <cellStyle name="Comma 5 6 2 2 8 2" xfId="19829" xr:uid="{FD82A86A-8BB1-4631-B78D-BB6CC76D7B97}"/>
    <cellStyle name="Comma 5 6 2 2 9" xfId="24442" xr:uid="{DBC2662B-0096-4825-97AB-0A53BE0D05F8}"/>
    <cellStyle name="Comma 5 6 2 3" xfId="1645" xr:uid="{00000000-0005-0000-0000-000032020000}"/>
    <cellStyle name="Comma 5 6 2 3 2" xfId="3037" xr:uid="{00000000-0005-0000-0000-0000CA010000}"/>
    <cellStyle name="Comma 5 6 2 3 2 2" xfId="8117" xr:uid="{23E0A0A0-0515-4440-8FC8-CE55588B6DD2}"/>
    <cellStyle name="Comma 5 6 2 3 2 2 2" xfId="28799" xr:uid="{671BDB14-243E-45CA-A23C-8F371B38EA75}"/>
    <cellStyle name="Comma 5 6 2 3 2 2 2 2" xfId="31219" xr:uid="{E754FD69-8023-47E5-8936-45EC17C01A95}"/>
    <cellStyle name="Comma 5 6 2 3 2 2 2 3" xfId="30695" xr:uid="{8B730094-61E6-4360-85C8-E6490B245982}"/>
    <cellStyle name="Comma 5 6 2 3 2 2 3" xfId="26239" xr:uid="{1C759D9A-2B57-4B81-B6D1-6564D25BFE66}"/>
    <cellStyle name="Comma 5 6 2 3 2 2 4" xfId="18497" xr:uid="{AA1167CE-168B-4A15-AC11-7ADE41422C75}"/>
    <cellStyle name="Comma 5 6 2 3 2 3" xfId="10950" xr:uid="{76F3881A-2D5E-4D63-B789-77D4C66CF866}"/>
    <cellStyle name="Comma 5 6 2 3 2 3 2" xfId="21330" xr:uid="{DD20E463-3FD4-42FE-B7B4-D5FC84C459A2}"/>
    <cellStyle name="Comma 5 6 2 3 2 4" xfId="25052" xr:uid="{745800EE-3017-450A-8B34-6DA470EE4EEE}"/>
    <cellStyle name="Comma 5 6 2 3 2 5" xfId="15664" xr:uid="{5090D05D-6DBC-4C7E-B89F-187F563DADDA}"/>
    <cellStyle name="Comma 5 6 2 3 3" xfId="3573" xr:uid="{00000000-0005-0000-0000-000032020000}"/>
    <cellStyle name="Comma 5 6 2 3 4" xfId="4400" xr:uid="{801E30CD-C57C-4AA0-AD44-E472084856B7}"/>
    <cellStyle name="Comma 5 6 2 3 4 2" xfId="9172" xr:uid="{A2245F6E-C818-462B-A577-BFD6A878F55E}"/>
    <cellStyle name="Comma 5 6 2 3 4 2 2" xfId="19552" xr:uid="{14D9B2EC-B766-4595-9CDC-448355EE4724}"/>
    <cellStyle name="Comma 5 6 2 3 4 2 3" xfId="31066" xr:uid="{0BCC3248-510F-4F80-AE31-2C20A5227116}"/>
    <cellStyle name="Comma 5 6 2 3 4 2 4" xfId="30694" xr:uid="{9A1704C5-92D3-4EC2-ABE4-64113981F989}"/>
    <cellStyle name="Comma 5 6 2 3 4 3" xfId="12005" xr:uid="{35882B78-1782-4B44-B952-8D8F152EFB59}"/>
    <cellStyle name="Comma 5 6 2 3 4 3 2" xfId="22385" xr:uid="{FDCEE5D9-8336-48C7-815D-C9B7E8AFD011}"/>
    <cellStyle name="Comma 5 6 2 3 4 4" xfId="16719" xr:uid="{56D238A3-EADF-4C6C-ABC2-259D1B9EC20B}"/>
    <cellStyle name="Comma 5 6 2 3 5" xfId="5577" xr:uid="{7DAFC742-BDFC-41FC-ABDD-C89BACF93A27}"/>
    <cellStyle name="Comma 5 6 2 3 5 2" xfId="29714" xr:uid="{4E272700-95C3-44A0-BF31-07E252DAB136}"/>
    <cellStyle name="Comma 5 6 2 3 5 2 2" xfId="30964" xr:uid="{AF3CA143-BBE9-44FB-93FF-A7145ECBFBE4}"/>
    <cellStyle name="Comma 5 6 2 3 6" xfId="22841" xr:uid="{3FBDAED5-388D-4D26-8D74-FFEB528015CE}"/>
    <cellStyle name="Comma 5 6 2 3 7" xfId="13541" xr:uid="{4651E5BC-44DB-49EC-9E1E-2E263F7FB541}"/>
    <cellStyle name="Comma 5 6 2 4" xfId="1646" xr:uid="{00000000-0005-0000-0000-000033020000}"/>
    <cellStyle name="Comma 5 6 2 4 2" xfId="3035" xr:uid="{00000000-0005-0000-0000-0000CB010000}"/>
    <cellStyle name="Comma 5 6 2 4 2 2" xfId="8115" xr:uid="{5EE1CF64-9D10-4519-BE5F-3CC0CCD2C426}"/>
    <cellStyle name="Comma 5 6 2 4 2 2 2" xfId="28797" xr:uid="{FC49F608-A2B9-4DAE-9F80-E69D118BB65C}"/>
    <cellStyle name="Comma 5 6 2 4 2 2 3" xfId="28250" xr:uid="{F93BFCD3-1F2B-43DD-96BE-336BBD34E889}"/>
    <cellStyle name="Comma 5 6 2 4 2 2 4" xfId="18495" xr:uid="{681A9550-561D-4D2B-8618-A8501797004F}"/>
    <cellStyle name="Comma 5 6 2 4 2 3" xfId="10948" xr:uid="{CE55CC3B-C858-449C-8599-4E031514088A}"/>
    <cellStyle name="Comma 5 6 2 4 2 3 2" xfId="21328" xr:uid="{33E04FD2-637C-43D6-9B1F-5240F7C246D5}"/>
    <cellStyle name="Comma 5 6 2 4 2 4" xfId="23232" xr:uid="{EBC3B05A-7A0A-438A-8E96-15B08D86831D}"/>
    <cellStyle name="Comma 5 6 2 4 2 5" xfId="15662" xr:uid="{9E52C520-ED29-4051-AAED-430610354ED6}"/>
    <cellStyle name="Comma 5 6 2 4 3" xfId="3688" xr:uid="{00000000-0005-0000-0000-000033020000}"/>
    <cellStyle name="Comma 5 6 2 4 4" xfId="5578" xr:uid="{71C6AC17-1809-4613-A9BC-C403E4D7EDC1}"/>
    <cellStyle name="Comma 5 6 2 4 4 2" xfId="29944" xr:uid="{9FB3FC22-56A3-44B5-87A0-EBCF4B7BBF43}"/>
    <cellStyle name="Comma 5 6 2 4 5" xfId="23077" xr:uid="{05CE79C8-0595-4073-995E-F515BE239074}"/>
    <cellStyle name="Comma 5 6 2 4 6" xfId="13539" xr:uid="{123920D6-4E19-4240-B326-B292C9E4F685}"/>
    <cellStyle name="Comma 5 6 2 5" xfId="1641" xr:uid="{00000000-0005-0000-0000-000034020000}"/>
    <cellStyle name="Comma 5 6 2 5 2" xfId="2653" xr:uid="{00000000-0005-0000-0000-0000CC010000}"/>
    <cellStyle name="Comma 5 6 2 5 2 2" xfId="7778" xr:uid="{760C978A-BC3A-4099-B272-60CBCFE1F49B}"/>
    <cellStyle name="Comma 5 6 2 5 2 2 2" xfId="18158" xr:uid="{2B4F0818-04F1-4A3E-90AA-FE9F67CABD12}"/>
    <cellStyle name="Comma 5 6 2 5 2 3" xfId="10611" xr:uid="{7AA3840D-60B5-4811-AB3A-C2D763B540B5}"/>
    <cellStyle name="Comma 5 6 2 5 2 3 2" xfId="20991" xr:uid="{C3848658-C243-4766-91B7-F43B4247BE32}"/>
    <cellStyle name="Comma 5 6 2 5 2 4" xfId="27022" xr:uid="{14B37001-6DB6-47D9-8135-F7341B2B6043}"/>
    <cellStyle name="Comma 5 6 2 5 2 5" xfId="28048" xr:uid="{FC30BF35-A10F-4B9E-A7FB-BF166BA75823}"/>
    <cellStyle name="Comma 5 6 2 5 2 6" xfId="15325" xr:uid="{8D630E77-B1F3-4F87-9EBE-468BD74161CE}"/>
    <cellStyle name="Comma 5 6 2 5 3" xfId="3569" xr:uid="{00000000-0005-0000-0000-000034020000}"/>
    <cellStyle name="Comma 5 6 2 5 4" xfId="5575" xr:uid="{15CA7CF0-8774-44B8-89C4-66779EB5AB03}"/>
    <cellStyle name="Comma 5 6 2 5 4 2" xfId="29888" xr:uid="{BA1CDCF9-FD46-4D60-8CA7-A7079119BBF5}"/>
    <cellStyle name="Comma 5 6 2 5 5" xfId="23182" xr:uid="{B695C334-6D1D-4BA0-B65E-4327AA00C741}"/>
    <cellStyle name="Comma 5 6 2 5 6" xfId="13055" xr:uid="{3F962ED6-CBA7-4F78-907C-74062DC5C426}"/>
    <cellStyle name="Comma 5 6 2 6" xfId="2275" xr:uid="{00000000-0005-0000-0000-0000C7010000}"/>
    <cellStyle name="Comma 5 6 2 6 2" xfId="7402" xr:uid="{55AA8196-864E-4FAA-8F38-8D933D4F67BF}"/>
    <cellStyle name="Comma 5 6 2 6 2 2" xfId="17782" xr:uid="{C063C035-9AC4-4188-9411-57900EC33309}"/>
    <cellStyle name="Comma 5 6 2 6 3" xfId="10235" xr:uid="{E5CAEABC-95FB-49C6-B95D-77795AB6341F}"/>
    <cellStyle name="Comma 5 6 2 6 3 2" xfId="20615" xr:uid="{B66BB9E8-0F84-4162-915D-02AB7DEBA8AA}"/>
    <cellStyle name="Comma 5 6 2 6 4" xfId="22975" xr:uid="{703D8A09-5AB2-4384-B084-DFBDDF5134A9}"/>
    <cellStyle name="Comma 5 6 2 6 5" xfId="26450" xr:uid="{33747A0D-B40C-45E9-9527-F5B33B70402A}"/>
    <cellStyle name="Comma 5 6 2 6 6" xfId="14949" xr:uid="{1F7EDEBB-CF6F-429D-A222-FF76750F2126}"/>
    <cellStyle name="Comma 5 6 2 7" xfId="3816" xr:uid="{B4AAABA5-2912-46C4-A8A7-5D7C242BB3E0}"/>
    <cellStyle name="Comma 5 6 2 7 2" xfId="8650" xr:uid="{505361DD-BC03-414D-B75F-B325FF6A087B}"/>
    <cellStyle name="Comma 5 6 2 7 2 2" xfId="19030" xr:uid="{B5825790-102F-4786-BFC8-CA5B7795FBB2}"/>
    <cellStyle name="Comma 5 6 2 7 3" xfId="11483" xr:uid="{291CBEEB-96E2-4CE2-92F5-992FFCAAB487}"/>
    <cellStyle name="Comma 5 6 2 7 3 2" xfId="21863" xr:uid="{2ADB1291-B0DB-4F88-9875-C60D450EDD3C}"/>
    <cellStyle name="Comma 5 6 2 7 4" xfId="26445" xr:uid="{A599851F-1443-4C53-AD67-76E79E60D3E9}"/>
    <cellStyle name="Comma 5 6 2 7 5" xfId="26373" xr:uid="{1A9D8B69-476D-44F6-966C-060DEC326322}"/>
    <cellStyle name="Comma 5 6 2 7 6" xfId="16197" xr:uid="{0561A9D7-E3C0-4658-9A12-427315DCB20E}"/>
    <cellStyle name="Comma 5 6 2 8" xfId="4870" xr:uid="{3E8F4A8B-934A-488E-B0D8-9CDBF3BAF43D}"/>
    <cellStyle name="Comma 5 6 2 8 2" xfId="14162" xr:uid="{6135CAAB-BC69-4100-9762-167B1382FD8C}"/>
    <cellStyle name="Comma 5 6 2 9" xfId="6615" xr:uid="{F76A3232-5316-48AB-B1C1-521032568CB1}"/>
    <cellStyle name="Comma 5 6 2 9 2" xfId="16995" xr:uid="{8E3E216E-86EF-454F-91CB-3A0F6E6FCD17}"/>
    <cellStyle name="Comma 5 6 3" xfId="479" xr:uid="{00000000-0005-0000-0000-000035020000}"/>
    <cellStyle name="Comma 5 6 3 10" xfId="12665" xr:uid="{9A4BCD8E-F5B8-42BC-A351-057634D261C4}"/>
    <cellStyle name="Comma 5 6 3 2" xfId="1648" xr:uid="{00000000-0005-0000-0000-000036020000}"/>
    <cellStyle name="Comma 5 6 3 2 2" xfId="3038" xr:uid="{00000000-0005-0000-0000-0000CE010000}"/>
    <cellStyle name="Comma 5 6 3 2 2 2" xfId="8118" xr:uid="{2988140F-C9BB-4F35-BE88-8B632235552C}"/>
    <cellStyle name="Comma 5 6 3 2 2 2 2" xfId="28800" xr:uid="{15CF8EA8-D872-4A1A-BBD9-2FBA5C11DD5A}"/>
    <cellStyle name="Comma 5 6 3 2 2 2 3" xfId="26472" xr:uid="{514830B1-160E-4F8B-9AB5-3550D757909B}"/>
    <cellStyle name="Comma 5 6 3 2 2 2 4" xfId="18498" xr:uid="{AAC7EE76-4F4E-4C78-BEAC-B2E459246B53}"/>
    <cellStyle name="Comma 5 6 3 2 2 3" xfId="10951" xr:uid="{6651C9F7-8EE7-4D75-AC11-54ED3950982A}"/>
    <cellStyle name="Comma 5 6 3 2 2 3 2" xfId="21331" xr:uid="{6EE81B4D-AED8-464B-BF44-6E2802D87D53}"/>
    <cellStyle name="Comma 5 6 3 2 2 4" xfId="25810" xr:uid="{56264640-B7B6-4259-88CF-94ABC0784962}"/>
    <cellStyle name="Comma 5 6 3 2 2 5" xfId="15665" xr:uid="{51AFB86B-CB9C-4C17-A951-DCC2815DA1FB}"/>
    <cellStyle name="Comma 5 6 3 2 3" xfId="3537" xr:uid="{00000000-0005-0000-0000-000036020000}"/>
    <cellStyle name="Comma 5 6 3 2 4" xfId="5579" xr:uid="{8D6F4F08-AEE7-4E1C-9695-7E8F22B5E68C}"/>
    <cellStyle name="Comma 5 6 3 2 4 2" xfId="29946" xr:uid="{8B1B28A8-133C-4516-A9F3-7FE36BF04379}"/>
    <cellStyle name="Comma 5 6 3 2 5" xfId="24535" xr:uid="{3605F36D-2DA4-4E1E-B5B2-7275CC3D770B}"/>
    <cellStyle name="Comma 5 6 3 2 6" xfId="13542" xr:uid="{10618A8C-FF4F-43A9-8C44-8968BE992A4F}"/>
    <cellStyle name="Comma 5 6 3 3" xfId="1649" xr:uid="{00000000-0005-0000-0000-000037020000}"/>
    <cellStyle name="Comma 5 6 3 3 2" xfId="2670" xr:uid="{00000000-0005-0000-0000-0000CF010000}"/>
    <cellStyle name="Comma 5 6 3 3 2 2" xfId="7794" xr:uid="{FC4E818E-86CA-4871-A53F-6AE683E00537}"/>
    <cellStyle name="Comma 5 6 3 3 2 2 2" xfId="18174" xr:uid="{A6F7B1FA-D58C-4E72-B7F5-1DA4608A0506}"/>
    <cellStyle name="Comma 5 6 3 3 2 3" xfId="10627" xr:uid="{466915EA-A5DE-480D-873A-773BC4A7C5B4}"/>
    <cellStyle name="Comma 5 6 3 3 2 3 2" xfId="21007" xr:uid="{58DD9EC1-7FAE-451B-B84B-7FF34BA949B1}"/>
    <cellStyle name="Comma 5 6 3 3 2 4" xfId="15341" xr:uid="{CBFC83F7-B5FD-47E9-9402-9883DBB0922C}"/>
    <cellStyle name="Comma 5 6 3 3 2 5" xfId="30428" xr:uid="{ED4880D0-7E90-4301-AA4F-4731D701629B}"/>
    <cellStyle name="Comma 5 6 3 3 3" xfId="3539" xr:uid="{00000000-0005-0000-0000-000037020000}"/>
    <cellStyle name="Comma 5 6 3 3 4" xfId="5580" xr:uid="{761EBF54-5B24-4AA9-86E2-6BDAAF962FA7}"/>
    <cellStyle name="Comma 5 6 3 3 4 2" xfId="29897" xr:uid="{AB4FD6CD-0861-47AC-BFF8-0942381BE83B}"/>
    <cellStyle name="Comma 5 6 3 3 5" xfId="22820" xr:uid="{414F5BD6-9601-4501-97FD-1B91957F007A}"/>
    <cellStyle name="Comma 5 6 3 3 6" xfId="13074" xr:uid="{EFA9F08E-5102-40A7-B488-32F84DE311D1}"/>
    <cellStyle name="Comma 5 6 3 4" xfId="1647" xr:uid="{00000000-0005-0000-0000-000038020000}"/>
    <cellStyle name="Comma 5 6 3 4 2" xfId="4655" xr:uid="{96B839EE-44EA-4FBB-9175-77FE529D3877}"/>
    <cellStyle name="Comma 5 6 3 4 2 2" xfId="9407" xr:uid="{630F016D-D656-47E0-9F46-225F3907DBA3}"/>
    <cellStyle name="Comma 5 6 3 4 2 2 2" xfId="19787" xr:uid="{96E2F542-CA8D-4ECC-9D80-96C38592BB84}"/>
    <cellStyle name="Comma 5 6 3 4 2 3" xfId="12240" xr:uid="{F19B67DB-29E6-4352-AFB8-B111561F27E7}"/>
    <cellStyle name="Comma 5 6 3 4 2 3 2" xfId="22620" xr:uid="{1F87520B-F67C-418A-B875-7FAAFF828D33}"/>
    <cellStyle name="Comma 5 6 3 4 2 4" xfId="28277" xr:uid="{21A54E6A-310D-4239-8B26-446127D07DBF}"/>
    <cellStyle name="Comma 5 6 3 4 2 5" xfId="26647" xr:uid="{1B152A18-1C82-4286-836C-A679DC640C6A}"/>
    <cellStyle name="Comma 5 6 3 4 2 6" xfId="16954" xr:uid="{0487E457-D63A-4098-84BA-4D4BC076AA8F}"/>
    <cellStyle name="Comma 5 6 3 4 3" xfId="24252" xr:uid="{605FDD89-0425-4367-8C3B-784B5D425380}"/>
    <cellStyle name="Comma 5 6 3 5" xfId="4122" xr:uid="{DF63986C-EEEC-420A-A145-91C5AAECDE50}"/>
    <cellStyle name="Comma 5 6 3 5 2" xfId="8894" xr:uid="{5901397A-C167-4D60-9058-B5323971A03C}"/>
    <cellStyle name="Comma 5 6 3 5 2 2" xfId="29006" xr:uid="{E9821182-F511-459C-8200-A6ACE1605CCE}"/>
    <cellStyle name="Comma 5 6 3 5 2 3" xfId="27074" xr:uid="{AA58A71E-A9E2-47FF-A519-0B5400D31F1E}"/>
    <cellStyle name="Comma 5 6 3 5 2 4" xfId="19274" xr:uid="{537EFCF4-5CA5-4F86-8653-BC297AE15835}"/>
    <cellStyle name="Comma 5 6 3 5 2 5" xfId="31008" xr:uid="{B8E6B64A-486D-4071-8DC3-AA330959E8E0}"/>
    <cellStyle name="Comma 5 6 3 5 3" xfId="11727" xr:uid="{31C10FCD-B77E-4316-A776-403BF58FAB36}"/>
    <cellStyle name="Comma 5 6 3 5 3 2" xfId="22107" xr:uid="{E8D6B2DA-D8E8-4FC4-BBC5-E6A7E0071C73}"/>
    <cellStyle name="Comma 5 6 3 5 4" xfId="25651" xr:uid="{978D8406-2F72-4AD1-90F1-6B8A28C381C1}"/>
    <cellStyle name="Comma 5 6 3 5 5" xfId="16441" xr:uid="{C75A4B7E-E15F-49D1-A402-7902E8917AC0}"/>
    <cellStyle name="Comma 5 6 3 6" xfId="4872" xr:uid="{62C1F978-25D8-4CC1-9BA5-9A9C3B52A758}"/>
    <cellStyle name="Comma 5 6 3 6 2" xfId="28688" xr:uid="{7979634E-E2D5-43B6-BABA-61DBAA353967}"/>
    <cellStyle name="Comma 5 6 3 6 3" xfId="26007" xr:uid="{9332BC9F-0C97-4623-974D-D0703A9F521C}"/>
    <cellStyle name="Comma 5 6 3 6 4" xfId="14164" xr:uid="{C4FD2E18-8907-418E-BEFD-599F2FBB4D80}"/>
    <cellStyle name="Comma 5 6 3 7" xfId="6617" xr:uid="{7B8BE26E-8EB7-40A6-8C1F-A5C8F82DD8AB}"/>
    <cellStyle name="Comma 5 6 3 7 2" xfId="26274" xr:uid="{47A7EEA5-49CD-448B-AF24-B40E545AFC4C}"/>
    <cellStyle name="Comma 5 6 3 7 3" xfId="27405" xr:uid="{CC90C86D-535E-4CD2-9515-9AFB75C393D7}"/>
    <cellStyle name="Comma 5 6 3 7 4" xfId="16997" xr:uid="{B82D5362-48A2-4270-B9FB-2ACCDDD72ED1}"/>
    <cellStyle name="Comma 5 6 3 8" xfId="9450" xr:uid="{1A55361D-A709-4349-9372-B9ADC2352EFB}"/>
    <cellStyle name="Comma 5 6 3 8 2" xfId="19830" xr:uid="{918C8C6A-4561-4334-BA22-26C3070BF72F}"/>
    <cellStyle name="Comma 5 6 3 9" xfId="24349" xr:uid="{725B2A9C-E526-44FB-94FB-67F2A605326F}"/>
    <cellStyle name="Comma 5 6 4" xfId="480" xr:uid="{00000000-0005-0000-0000-000039020000}"/>
    <cellStyle name="Comma 5 6 4 10" xfId="13543" xr:uid="{69DFF61A-3937-4D61-A1C6-BCFA084C7E61}"/>
    <cellStyle name="Comma 5 6 4 2" xfId="1651" xr:uid="{00000000-0005-0000-0000-00003A020000}"/>
    <cellStyle name="Comma 5 6 4 2 2" xfId="23231" xr:uid="{631D18D8-9F14-4EF0-8240-8FC074BE2970}"/>
    <cellStyle name="Comma 5 6 4 2 2 2" xfId="29832" xr:uid="{ACAEC5BD-7D04-4A07-8311-C37FECBDA470}"/>
    <cellStyle name="Comma 5 6 4 2 2 2 2" xfId="30697" xr:uid="{6FD28594-8527-46A9-81FF-53A5969F8A03}"/>
    <cellStyle name="Comma 5 6 4 2 3" xfId="23616" xr:uid="{EB20E96A-ABBE-4405-A83A-0C56D225D782}"/>
    <cellStyle name="Comma 5 6 4 2 4" xfId="30050" xr:uid="{55CA51AD-2F4D-46A7-8227-ED4BBA99702B}"/>
    <cellStyle name="Comma 5 6 4 3" xfId="1652" xr:uid="{00000000-0005-0000-0000-00003B020000}"/>
    <cellStyle name="Comma 5 6 4 4" xfId="1650" xr:uid="{00000000-0005-0000-0000-00003C020000}"/>
    <cellStyle name="Comma 5 6 4 5" xfId="4401" xr:uid="{DCD7CC65-2C6B-43C4-8785-9E881C1BCA13}"/>
    <cellStyle name="Comma 5 6 4 5 2" xfId="9173" xr:uid="{29D46A5B-5EF4-4D5F-A22D-461AEE36AEE4}"/>
    <cellStyle name="Comma 5 6 4 5 2 2" xfId="19553" xr:uid="{915B69A5-F130-476E-A455-3362F3718E7A}"/>
    <cellStyle name="Comma 5 6 4 5 2 3" xfId="31067" xr:uid="{F2786672-7DFE-4FB0-BA25-C00762325A99}"/>
    <cellStyle name="Comma 5 6 4 5 2 4" xfId="30696" xr:uid="{4B424C80-EECD-4381-B558-D0681B8D1102}"/>
    <cellStyle name="Comma 5 6 4 5 3" xfId="12006" xr:uid="{F056B21E-8EEC-42D1-A5EC-AC363C419105}"/>
    <cellStyle name="Comma 5 6 4 5 3 2" xfId="22386" xr:uid="{6193C099-469F-4BED-9B2E-5342B05049AB}"/>
    <cellStyle name="Comma 5 6 4 5 4" xfId="16720" xr:uid="{101AE1AE-F90A-41ED-876F-AC99EDFE262D}"/>
    <cellStyle name="Comma 5 6 4 6" xfId="4873" xr:uid="{606B6403-7A80-4C7A-AB8E-023D16F4F682}"/>
    <cellStyle name="Comma 5 6 4 6 2" xfId="14165" xr:uid="{AAE9E0B8-5207-490D-B683-5B8B2029A3E9}"/>
    <cellStyle name="Comma 5 6 4 7" xfId="6618" xr:uid="{D8BDED57-485A-4A5D-A931-A9573409E00D}"/>
    <cellStyle name="Comma 5 6 4 7 2" xfId="16998" xr:uid="{4FDFD70E-F66A-4013-9215-3448C2947268}"/>
    <cellStyle name="Comma 5 6 4 8" xfId="9451" xr:uid="{7331E9E2-6F0D-46C8-9F00-16E1BAED187C}"/>
    <cellStyle name="Comma 5 6 4 8 2" xfId="19831" xr:uid="{982F0F29-74E0-425B-826B-D189FCA037A6}"/>
    <cellStyle name="Comma 5 6 4 9" xfId="24590" xr:uid="{E92AF8D2-F737-4F3F-8E21-3899B629C4BC}"/>
    <cellStyle name="Comma 5 6 5" xfId="1653" xr:uid="{00000000-0005-0000-0000-00003D020000}"/>
    <cellStyle name="Comma 5 6 5 2" xfId="2870" xr:uid="{00000000-0005-0000-0000-0000D1010000}"/>
    <cellStyle name="Comma 5 6 5 2 2" xfId="7987" xr:uid="{A4168C2C-017A-4E86-848B-D43FC33D9E71}"/>
    <cellStyle name="Comma 5 6 5 2 2 2" xfId="28257" xr:uid="{5F5CF18B-E883-4239-80F4-25A57F9ABFF8}"/>
    <cellStyle name="Comma 5 6 5 2 2 2 2" xfId="31204" xr:uid="{7D4C9951-2CC3-4A50-BBC9-67EE0E29863D}"/>
    <cellStyle name="Comma 5 6 5 2 2 2 3" xfId="30698" xr:uid="{776FC7D4-7BCD-4D98-A3F7-74BEEC5CD323}"/>
    <cellStyle name="Comma 5 6 5 2 2 3" xfId="27866" xr:uid="{C54C1D54-1B79-487A-9CB9-DFE7AE2A9CD6}"/>
    <cellStyle name="Comma 5 6 5 2 2 4" xfId="18367" xr:uid="{58248E8F-2F5A-4FBC-BA63-B8901727DC47}"/>
    <cellStyle name="Comma 5 6 5 2 3" xfId="10820" xr:uid="{78AA1DAD-4757-4283-9FE6-DE180516122E}"/>
    <cellStyle name="Comma 5 6 5 2 3 2" xfId="21200" xr:uid="{0F318335-83CE-4969-9344-703F784264E8}"/>
    <cellStyle name="Comma 5 6 5 2 4" xfId="24842" xr:uid="{58FE6BB2-A654-4842-9D03-347B90CB102C}"/>
    <cellStyle name="Comma 5 6 5 2 5" xfId="15534" xr:uid="{90E983AF-E2A7-47E2-8A74-579B8D03F159}"/>
    <cellStyle name="Comma 5 6 5 3" xfId="3540" xr:uid="{00000000-0005-0000-0000-00003D020000}"/>
    <cellStyle name="Comma 5 6 5 4" xfId="5581" xr:uid="{F71FC95D-44D7-4567-A472-4307DC68F426}"/>
    <cellStyle name="Comma 5 6 5 4 2" xfId="29841" xr:uid="{C378B11F-FE1B-4D48-8F76-B07AE9EB0C13}"/>
    <cellStyle name="Comma 5 6 5 5" xfId="22674" xr:uid="{55490A9E-01D7-460C-A9F7-9F91E148E222}"/>
    <cellStyle name="Comma 5 6 5 6" xfId="13363" xr:uid="{EA787D51-6E05-4DA2-BB3C-931FD37A02C3}"/>
    <cellStyle name="Comma 5 6 6" xfId="1654" xr:uid="{00000000-0005-0000-0000-00003E020000}"/>
    <cellStyle name="Comma 5 6 6 2" xfId="2502" xr:uid="{00000000-0005-0000-0000-0000D2010000}"/>
    <cellStyle name="Comma 5 6 6 2 2" xfId="7627" xr:uid="{1BEB08BA-662C-4878-B2D9-0F34C8877877}"/>
    <cellStyle name="Comma 5 6 6 2 2 2" xfId="18007" xr:uid="{BD27081A-33EF-4C77-96E7-2C5D52AB2CB3}"/>
    <cellStyle name="Comma 5 6 6 2 3" xfId="10460" xr:uid="{B1DF0B21-DA5F-41AD-B192-AC41182AEEC6}"/>
    <cellStyle name="Comma 5 6 6 2 3 2" xfId="20840" xr:uid="{BF5CE5FE-3EF1-4520-BDE5-A886A7DBD274}"/>
    <cellStyle name="Comma 5 6 6 2 4" xfId="27699" xr:uid="{ABFDF23C-0423-457C-83B1-A087B20ABBEA}"/>
    <cellStyle name="Comma 5 6 6 2 5" xfId="27362" xr:uid="{F19CC4E9-508D-499B-8F9E-0BA9B4616EF6}"/>
    <cellStyle name="Comma 5 6 6 2 6" xfId="15174" xr:uid="{7FD278A5-F30B-4C06-B250-225256092BE0}"/>
    <cellStyle name="Comma 5 6 6 3" xfId="3542" xr:uid="{00000000-0005-0000-0000-00003E020000}"/>
    <cellStyle name="Comma 5 6 6 4" xfId="5582" xr:uid="{C299B670-1E97-4C26-B434-264A76914A49}"/>
    <cellStyle name="Comma 5 6 6 4 2" xfId="29870" xr:uid="{C06840A9-7BF7-48E8-BD43-5AA0864EF63B}"/>
    <cellStyle name="Comma 5 6 6 5" xfId="23725" xr:uid="{5713D575-9C81-4804-B1A8-F5DE5B0FFABF}"/>
    <cellStyle name="Comma 5 6 6 6" xfId="12890" xr:uid="{FB173E75-DA18-4987-8EEB-D3CA7E70D2C0}"/>
    <cellStyle name="Comma 5 6 7" xfId="1640" xr:uid="{00000000-0005-0000-0000-00003F020000}"/>
    <cellStyle name="Comma 5 6 7 2" xfId="2258" xr:uid="{00000000-0005-0000-0000-0000C6010000}"/>
    <cellStyle name="Comma 5 6 7 2 2" xfId="7385" xr:uid="{B1ADE0B4-0841-4EA0-8361-A573FE98E495}"/>
    <cellStyle name="Comma 5 6 7 2 2 2" xfId="17765" xr:uid="{35FCECEC-1608-4E78-8E5B-E19FCE3F68EB}"/>
    <cellStyle name="Comma 5 6 7 2 3" xfId="10218" xr:uid="{5D91E43A-ED10-41E3-9D74-036AA5B5FE1B}"/>
    <cellStyle name="Comma 5 6 7 2 3 2" xfId="20598" xr:uid="{B2E5C644-A4CF-49A9-AA57-CA35A1AF6478}"/>
    <cellStyle name="Comma 5 6 7 2 4" xfId="28490" xr:uid="{9A66F825-2F8B-4320-A260-883602AAA4D7}"/>
    <cellStyle name="Comma 5 6 7 2 5" xfId="25898" xr:uid="{3DDE40A2-D002-44C3-BB89-D8C7AFCBCEAB}"/>
    <cellStyle name="Comma 5 6 7 2 6" xfId="14932" xr:uid="{9070B726-4E0F-4A72-B935-ED3611F82692}"/>
    <cellStyle name="Comma 5 6 7 3" xfId="3681" xr:uid="{00000000-0005-0000-0000-00003F020000}"/>
    <cellStyle name="Comma 5 6 7 4" xfId="23676" xr:uid="{98C2CE82-9E9A-455F-9994-C8EBEE219C54}"/>
    <cellStyle name="Comma 5 6 8" xfId="3862" xr:uid="{75645FB4-205D-4E97-ABC5-C721ABB9F46B}"/>
    <cellStyle name="Comma 5 6 8 2" xfId="8694" xr:uid="{9C4DAFBF-0377-441E-B8E5-C883A9095C2E}"/>
    <cellStyle name="Comma 5 6 8 2 2" xfId="19074" xr:uid="{B509ABE0-D8C4-4066-83AA-AE80A9FA47F9}"/>
    <cellStyle name="Comma 5 6 8 3" xfId="11527" xr:uid="{8BBD3814-0477-4211-98F9-083CA8A425D3}"/>
    <cellStyle name="Comma 5 6 8 3 2" xfId="21907" xr:uid="{41DAC589-E123-4832-BCB0-093350FF3653}"/>
    <cellStyle name="Comma 5 6 8 4" xfId="26490" xr:uid="{5A3E59E1-46B3-4497-B3B1-54407837B839}"/>
    <cellStyle name="Comma 5 6 8 5" xfId="27286" xr:uid="{C2C9EF68-7E4B-49EF-B522-A266D5396DCF}"/>
    <cellStyle name="Comma 5 6 8 6" xfId="16241" xr:uid="{9E8CB0D6-6B8E-4477-B094-490FBDC1FBC1}"/>
    <cellStyle name="Comma 5 6 9" xfId="4869" xr:uid="{C6A25E47-8C83-4DB5-8384-5642D1F451D1}"/>
    <cellStyle name="Comma 5 6 9 2" xfId="28492" xr:uid="{17BF5DBF-6F50-48C0-B849-55785DDD8055}"/>
    <cellStyle name="Comma 5 6 9 3" xfId="26491" xr:uid="{C62C78BA-C0F0-45C9-8AE1-A73B68B1AD84}"/>
    <cellStyle name="Comma 5 6 9 4" xfId="14161" xr:uid="{B80FD583-A4D1-422C-8EF7-CDF096FE6F6F}"/>
    <cellStyle name="Comma 5 7" xfId="481" xr:uid="{00000000-0005-0000-0000-000040020000}"/>
    <cellStyle name="Comma 5 7 10" xfId="6619" xr:uid="{14EE97B8-3107-4485-AD21-11E6538925C2}"/>
    <cellStyle name="Comma 5 7 10 2" xfId="16999" xr:uid="{5CBD8036-72DA-473D-8A8A-0E93E593676C}"/>
    <cellStyle name="Comma 5 7 11" xfId="9452" xr:uid="{CBC3D018-F339-48CA-809A-9BD129D1579D}"/>
    <cellStyle name="Comma 5 7 11 2" xfId="19832" xr:uid="{6D1C1702-DB26-4213-A813-D47E860EB7BE}"/>
    <cellStyle name="Comma 5 7 12" xfId="24089" xr:uid="{730B1F54-6836-4D9C-81FE-2FB8C980C0BD}"/>
    <cellStyle name="Comma 5 7 13" xfId="12508" xr:uid="{66F9A521-1AD4-4187-BA8A-DB446B7A9868}"/>
    <cellStyle name="Comma 5 7 2" xfId="482" xr:uid="{00000000-0005-0000-0000-000041020000}"/>
    <cellStyle name="Comma 5 7 2 10" xfId="24573" xr:uid="{4F2F782D-5870-4461-A2CB-636E40F9A215}"/>
    <cellStyle name="Comma 5 7 2 11" xfId="12666" xr:uid="{8E6FD8F7-43D2-4EB7-8A0D-38A637E02AD2}"/>
    <cellStyle name="Comma 5 7 2 2" xfId="483" xr:uid="{00000000-0005-0000-0000-000042020000}"/>
    <cellStyle name="Comma 5 7 2 2 2" xfId="1658" xr:uid="{00000000-0005-0000-0000-000043020000}"/>
    <cellStyle name="Comma 5 7 2 2 2 2" xfId="23366" xr:uid="{1634567F-8A14-4929-8EE8-848E60E811A4}"/>
    <cellStyle name="Comma 5 7 2 2 2 2 2" xfId="29734" xr:uid="{FE2222D0-7793-40F0-A436-798F90E6F940}"/>
    <cellStyle name="Comma 5 7 2 2 2 2 2 2" xfId="30700" xr:uid="{9BD97334-2881-445B-A34E-42326F312AE5}"/>
    <cellStyle name="Comma 5 7 2 2 2 3" xfId="25602" xr:uid="{2E4144DF-BA35-444A-B073-CD4ECDA4E41B}"/>
    <cellStyle name="Comma 5 7 2 2 2 4" xfId="30051" xr:uid="{9E34B2C9-B31D-4C5D-8B66-EEB757494DBF}"/>
    <cellStyle name="Comma 5 7 2 2 3" xfId="1659" xr:uid="{00000000-0005-0000-0000-000044020000}"/>
    <cellStyle name="Comma 5 7 2 2 3 2" xfId="26635" xr:uid="{5556106A-FC6B-4A1F-BCE2-D4D23FB55ECF}"/>
    <cellStyle name="Comma 5 7 2 2 3 3" xfId="26990" xr:uid="{79683DFE-2E88-4A76-9341-AE0DCE02312A}"/>
    <cellStyle name="Comma 5 7 2 2 4" xfId="1657" xr:uid="{00000000-0005-0000-0000-000045020000}"/>
    <cellStyle name="Comma 5 7 2 2 5" xfId="4876" xr:uid="{662677CF-EED7-4EE9-A1F4-218A4809BCE7}"/>
    <cellStyle name="Comma 5 7 2 2 5 2" xfId="26536" xr:uid="{2AA00ACA-3F70-4143-882E-9AB90CBCFDA9}"/>
    <cellStyle name="Comma 5 7 2 2 5 2 2" xfId="31178" xr:uid="{0FF2F87E-EA1D-4F08-B923-8F0B3224573A}"/>
    <cellStyle name="Comma 5 7 2 2 5 2 3" xfId="30699" xr:uid="{A84E266A-6C4D-48FB-B0F5-7AE41F9D8B5F}"/>
    <cellStyle name="Comma 5 7 2 2 5 3" xfId="26332" xr:uid="{DC4C886B-FA07-433C-8E3D-E3869D9D293F}"/>
    <cellStyle name="Comma 5 7 2 2 5 4" xfId="14168" xr:uid="{11D3F6A0-2075-4D5B-886A-9165B7D14B04}"/>
    <cellStyle name="Comma 5 7 2 2 6" xfId="6621" xr:uid="{1663967D-20F1-45F3-ACE2-E60A145759CC}"/>
    <cellStyle name="Comma 5 7 2 2 6 2" xfId="17001" xr:uid="{40A5B1FA-4FD8-4C4C-9CCE-C8EF4F188AD0}"/>
    <cellStyle name="Comma 5 7 2 2 7" xfId="9454" xr:uid="{97B3FDC4-0CBD-4885-BFCD-715739C8CD60}"/>
    <cellStyle name="Comma 5 7 2 2 7 2" xfId="19834" xr:uid="{1C7A9CF3-0EA0-4CBB-AB63-A14EBACE1599}"/>
    <cellStyle name="Comma 5 7 2 2 8" xfId="24471" xr:uid="{F8F1E486-2341-40EC-80C1-2B7172C7D86B}"/>
    <cellStyle name="Comma 5 7 2 2 9" xfId="13544" xr:uid="{305B0BF6-F862-44A4-BF42-178CF9A94E26}"/>
    <cellStyle name="Comma 5 7 2 3" xfId="1660" xr:uid="{00000000-0005-0000-0000-000046020000}"/>
    <cellStyle name="Comma 5 7 2 3 2" xfId="2671" xr:uid="{00000000-0005-0000-0000-0000D6010000}"/>
    <cellStyle name="Comma 5 7 2 3 2 2" xfId="7795" xr:uid="{13AA3425-DA08-49E7-8A0E-AF84A7626225}"/>
    <cellStyle name="Comma 5 7 2 3 2 2 2" xfId="18175" xr:uid="{846E0AB7-6954-4E03-AD74-1E9D6DC8BA7D}"/>
    <cellStyle name="Comma 5 7 2 3 2 3" xfId="10628" xr:uid="{BB9D0CC4-E015-488B-9CCE-E31DBCA3579D}"/>
    <cellStyle name="Comma 5 7 2 3 2 3 2" xfId="21008" xr:uid="{68F76178-87A8-4557-8677-E967A2D7086C}"/>
    <cellStyle name="Comma 5 7 2 3 2 4" xfId="15342" xr:uid="{190957A6-4825-4713-AF5A-F13B9F2FAB46}"/>
    <cellStyle name="Comma 5 7 2 3 2 5" xfId="30429" xr:uid="{73CA2C10-218A-4D2A-81E4-A47A78477738}"/>
    <cellStyle name="Comma 5 7 2 3 3" xfId="3541" xr:uid="{00000000-0005-0000-0000-000046020000}"/>
    <cellStyle name="Comma 5 7 2 3 4" xfId="5583" xr:uid="{F1C4E9C9-E7C5-4999-9F4B-6A3BEE167DF3}"/>
    <cellStyle name="Comma 5 7 2 3 4 2" xfId="29750" xr:uid="{9A070076-FD0C-4E69-84C5-AB1037CE374D}"/>
    <cellStyle name="Comma 5 7 2 3 5" xfId="25179" xr:uid="{5683F0CD-3BA8-4FCE-9083-BEF5A0F955FE}"/>
    <cellStyle name="Comma 5 7 2 3 6" xfId="13076" xr:uid="{20152E85-0F02-4F68-B0EF-188D729F7246}"/>
    <cellStyle name="Comma 5 7 2 4" xfId="1661" xr:uid="{00000000-0005-0000-0000-000047020000}"/>
    <cellStyle name="Comma 5 7 2 4 2" xfId="4681" xr:uid="{8FBE2D01-7106-47CC-A850-387B386B4D74}"/>
    <cellStyle name="Comma 5 7 2 4 2 2" xfId="9416" xr:uid="{B2026E21-6175-42C0-A65E-87647A35362B}"/>
    <cellStyle name="Comma 5 7 2 4 2 2 2" xfId="19796" xr:uid="{F0303F0C-183A-45C1-9195-D7000C274528}"/>
    <cellStyle name="Comma 5 7 2 4 2 2 3" xfId="31110" xr:uid="{F57B2301-3A0F-4B61-985A-7206CFD1129C}"/>
    <cellStyle name="Comma 5 7 2 4 2 2 4" xfId="30701" xr:uid="{A568AC5A-EBC6-4C11-987C-AB2234DC4239}"/>
    <cellStyle name="Comma 5 7 2 4 2 3" xfId="12249" xr:uid="{23FBDDE2-9ADE-4BC0-9007-49DEC224EDA3}"/>
    <cellStyle name="Comma 5 7 2 4 2 3 2" xfId="22629" xr:uid="{F0FD67B3-C129-4D8C-9442-46DA1BB55B29}"/>
    <cellStyle name="Comma 5 7 2 4 2 4" xfId="26492" xr:uid="{981C4E56-484D-4484-8BE4-DD13E3CB5DF3}"/>
    <cellStyle name="Comma 5 7 2 4 2 5" xfId="28340" xr:uid="{2FB2A506-78EB-4959-BCD8-892F75D1E3C7}"/>
    <cellStyle name="Comma 5 7 2 4 2 6" xfId="16963" xr:uid="{009B3A7B-75F5-4FB4-ABD6-939E56B02676}"/>
    <cellStyle name="Comma 5 7 2 4 3" xfId="23507" xr:uid="{85B2F1AA-03A0-41BE-B69E-339100CEA82F}"/>
    <cellStyle name="Comma 5 7 2 4 3 2" xfId="29899" xr:uid="{9C01E95A-74BC-47F7-B7A5-8BC1061F59A5}"/>
    <cellStyle name="Comma 5 7 2 4 4" xfId="30012" xr:uid="{106398AA-ED2F-4348-890B-9FBF05EF801E}"/>
    <cellStyle name="Comma 5 7 2 5" xfId="1656" xr:uid="{00000000-0005-0000-0000-000048020000}"/>
    <cellStyle name="Comma 5 7 2 5 2" xfId="25609" xr:uid="{B6E4083F-4A15-4CCF-B5C9-4526FACB1C2F}"/>
    <cellStyle name="Comma 5 7 2 5 3" xfId="25776" xr:uid="{FEC3CEA1-CCC7-4BCE-9945-F426DD63FDF4}"/>
    <cellStyle name="Comma 5 7 2 6" xfId="4123" xr:uid="{8B4C8D43-E0E5-4AA4-896D-89B582FFE9A0}"/>
    <cellStyle name="Comma 5 7 2 6 2" xfId="8895" xr:uid="{62414F10-5354-497E-9F35-D71FE3175349}"/>
    <cellStyle name="Comma 5 7 2 6 2 2" xfId="19275" xr:uid="{7239C4D9-0548-4ECD-A092-E1DF8E4C4DB6}"/>
    <cellStyle name="Comma 5 7 2 6 3" xfId="11728" xr:uid="{49F6E218-397A-4FC8-9A8F-49C9BA16B765}"/>
    <cellStyle name="Comma 5 7 2 6 3 2" xfId="22108" xr:uid="{3E9E1955-D564-42C6-A7B8-8DC94F3EFD2C}"/>
    <cellStyle name="Comma 5 7 2 6 4" xfId="27452" xr:uid="{B4576E0B-D014-4B36-B0DD-0BDA3C01EE80}"/>
    <cellStyle name="Comma 5 7 2 6 5" xfId="26754" xr:uid="{005A14DE-8FA2-49BA-AE9F-6B3B044914EF}"/>
    <cellStyle name="Comma 5 7 2 6 6" xfId="16442" xr:uid="{E0CC5760-C206-4DC8-959C-1204DE4D6DE6}"/>
    <cellStyle name="Comma 5 7 2 7" xfId="4875" xr:uid="{26FF34ED-32CA-4593-8F59-D08580833D08}"/>
    <cellStyle name="Comma 5 7 2 7 2" xfId="28446" xr:uid="{E4551655-4C6A-4234-9FB2-AA0A4072A4B6}"/>
    <cellStyle name="Comma 5 7 2 7 3" xfId="26474" xr:uid="{57B3AF28-A89F-4CFC-8F6D-F0E5AA0A664B}"/>
    <cellStyle name="Comma 5 7 2 7 4" xfId="14167" xr:uid="{5169EB45-ED88-4614-9E7A-6738ED91774B}"/>
    <cellStyle name="Comma 5 7 2 8" xfId="6620" xr:uid="{E2A93D07-4B32-4972-B959-0EF776D3F38D}"/>
    <cellStyle name="Comma 5 7 2 8 2" xfId="17000" xr:uid="{C7C32092-0198-4FBA-8CC3-16465F53900E}"/>
    <cellStyle name="Comma 5 7 2 9" xfId="9453" xr:uid="{78968388-FF15-4048-A1C5-0A2045233C55}"/>
    <cellStyle name="Comma 5 7 2 9 2" xfId="19833" xr:uid="{319B5FCB-59F1-49DD-985E-DEAA88C6C8A2}"/>
    <cellStyle name="Comma 5 7 3" xfId="484" xr:uid="{00000000-0005-0000-0000-000049020000}"/>
    <cellStyle name="Comma 5 7 3 10" xfId="13545" xr:uid="{D15422AB-BBBC-4DF0-9758-B4A5EE187C6E}"/>
    <cellStyle name="Comma 5 7 3 2" xfId="1663" xr:uid="{00000000-0005-0000-0000-00004A020000}"/>
    <cellStyle name="Comma 5 7 3 2 2" xfId="24168" xr:uid="{7614F62F-C149-4F7B-BB0D-0F5F3513A3E3}"/>
    <cellStyle name="Comma 5 7 3 2 2 2" xfId="29676" xr:uid="{2D743BA9-5D74-41FF-8A56-E6FF48540754}"/>
    <cellStyle name="Comma 5 7 3 2 2 2 2" xfId="30703" xr:uid="{F8B265D7-D215-4C1F-B255-1B417890B3FC}"/>
    <cellStyle name="Comma 5 7 3 2 3" xfId="24035" xr:uid="{A956536C-0D0C-4B64-AB6C-3D32B84691CB}"/>
    <cellStyle name="Comma 5 7 3 2 3 2" xfId="27245" xr:uid="{2D391E2F-17BF-40F3-AC9B-F935480D75C5}"/>
    <cellStyle name="Comma 5 7 3 2 4" xfId="30052" xr:uid="{7D739D2D-6EFB-4DC1-9CEE-49DF4959E175}"/>
    <cellStyle name="Comma 5 7 3 3" xfId="1664" xr:uid="{00000000-0005-0000-0000-00004B020000}"/>
    <cellStyle name="Comma 5 7 3 4" xfId="1662" xr:uid="{00000000-0005-0000-0000-00004C020000}"/>
    <cellStyle name="Comma 5 7 3 4 2" xfId="27492" xr:uid="{255A2A1F-FD39-4D43-951D-12CE0A0F4BA0}"/>
    <cellStyle name="Comma 5 7 3 4 3" xfId="27821" xr:uid="{27574CA1-AC0A-41F4-AA4C-8BF3E9895FE7}"/>
    <cellStyle name="Comma 5 7 3 5" xfId="4402" xr:uid="{4DD17AB7-B1D9-46CC-BF1C-EB5BCE74B406}"/>
    <cellStyle name="Comma 5 7 3 5 2" xfId="9174" xr:uid="{4D4C7758-87C3-4B4E-8E9C-C9B199390E7A}"/>
    <cellStyle name="Comma 5 7 3 5 2 2" xfId="19554" xr:uid="{3B6289B8-4D36-4925-82A9-3737B8F64823}"/>
    <cellStyle name="Comma 5 7 3 5 2 3" xfId="31068" xr:uid="{4F35AD9B-147C-403E-AC2A-4005FB889638}"/>
    <cellStyle name="Comma 5 7 3 5 2 4" xfId="30702" xr:uid="{2CF44F40-820F-4CCA-B82A-E11E5C240E31}"/>
    <cellStyle name="Comma 5 7 3 5 3" xfId="12007" xr:uid="{559DC158-2D14-4ABB-AC79-7AAA8E5548A3}"/>
    <cellStyle name="Comma 5 7 3 5 3 2" xfId="22387" xr:uid="{3F42002C-0E4F-47D5-BBD6-1EEC7BAE73C5}"/>
    <cellStyle name="Comma 5 7 3 5 4" xfId="28129" xr:uid="{D1033E38-680C-4A2B-B69A-7E4E343DB956}"/>
    <cellStyle name="Comma 5 7 3 5 5" xfId="26097" xr:uid="{6849C713-679B-445F-AF71-4C1F1D6E6B36}"/>
    <cellStyle name="Comma 5 7 3 5 6" xfId="16721" xr:uid="{410E88C8-AC3B-421E-A629-73B44050E3B6}"/>
    <cellStyle name="Comma 5 7 3 6" xfId="4877" xr:uid="{1876B2D4-FC16-4C19-AC17-48842C3BA5C3}"/>
    <cellStyle name="Comma 5 7 3 6 2" xfId="26356" xr:uid="{0C0228FA-0A20-403D-B2B7-730C2183EAD4}"/>
    <cellStyle name="Comma 5 7 3 6 3" xfId="27312" xr:uid="{E5C09990-3CDE-48AF-8C5B-2501A3A2AF89}"/>
    <cellStyle name="Comma 5 7 3 6 4" xfId="14169" xr:uid="{B41F4920-B677-4008-8D4D-4C97D33518E5}"/>
    <cellStyle name="Comma 5 7 3 7" xfId="6622" xr:uid="{2238A681-9B22-49F9-A64A-5EA4AB96A8CD}"/>
    <cellStyle name="Comma 5 7 3 7 2" xfId="17002" xr:uid="{345BFF67-6D65-4053-B41A-B181030CAC76}"/>
    <cellStyle name="Comma 5 7 3 8" xfId="9455" xr:uid="{B1DC7DC7-1B68-4A50-AC4D-163FEEDE3729}"/>
    <cellStyle name="Comma 5 7 3 8 2" xfId="19835" xr:uid="{75625703-E2A7-4A13-8668-CA64BE646442}"/>
    <cellStyle name="Comma 5 7 3 9" xfId="23406" xr:uid="{900D5B1C-1589-4E23-9FE1-E88EEF3CCA25}"/>
    <cellStyle name="Comma 5 7 4" xfId="485" xr:uid="{00000000-0005-0000-0000-00004D020000}"/>
    <cellStyle name="Comma 5 7 4 2" xfId="1666" xr:uid="{00000000-0005-0000-0000-00004E020000}"/>
    <cellStyle name="Comma 5 7 4 2 2" xfId="23872" xr:uid="{318CB862-A3EC-47AD-A897-C9FDF3F8389C}"/>
    <cellStyle name="Comma 5 7 4 2 2 2" xfId="29829" xr:uid="{F7CD230F-B65A-4593-9417-9FB6AD98AA28}"/>
    <cellStyle name="Comma 5 7 4 2 2 2 2" xfId="30705" xr:uid="{8D9CD661-7477-4CA4-A153-5E6471FBB6CB}"/>
    <cellStyle name="Comma 5 7 4 2 3" xfId="23288" xr:uid="{D45419FA-DEA1-4FF5-944A-3804F3B313AF}"/>
    <cellStyle name="Comma 5 7 4 2 4" xfId="30034" xr:uid="{AC32E726-9F55-4195-96E0-7352BD474D9D}"/>
    <cellStyle name="Comma 5 7 4 3" xfId="1667" xr:uid="{00000000-0005-0000-0000-00004F020000}"/>
    <cellStyle name="Comma 5 7 4 4" xfId="1665" xr:uid="{00000000-0005-0000-0000-000050020000}"/>
    <cellStyle name="Comma 5 7 4 5" xfId="4878" xr:uid="{3D09B3A8-38B2-40D7-B78F-B863AAC63FA9}"/>
    <cellStyle name="Comma 5 7 4 5 2" xfId="14170" xr:uid="{AD591B44-9CC8-430F-9198-2C6296802480}"/>
    <cellStyle name="Comma 5 7 4 5 2 2" xfId="31113" xr:uid="{FF2EE620-52C5-4E38-901B-D8EC7D6F936B}"/>
    <cellStyle name="Comma 5 7 4 5 2 3" xfId="30704" xr:uid="{1BAA88F6-1BCE-4EA7-8A2A-713DC40B742F}"/>
    <cellStyle name="Comma 5 7 4 6" xfId="6623" xr:uid="{894ABF0A-6BA8-48AA-8DFF-AC94D6126965}"/>
    <cellStyle name="Comma 5 7 4 6 2" xfId="17003" xr:uid="{6A00D9E2-AA70-4FB1-84BE-F4DDC6A9E149}"/>
    <cellStyle name="Comma 5 7 4 7" xfId="9456" xr:uid="{B2F99BCC-99DB-48BC-B179-3BE0EBE58D9C}"/>
    <cellStyle name="Comma 5 7 4 7 2" xfId="19836" xr:uid="{DADE28A0-C82D-46F6-9BA7-9602FC15CA84}"/>
    <cellStyle name="Comma 5 7 4 8" xfId="25327" xr:uid="{BF51AFBA-C3EF-4A49-AF89-92329EABBD92}"/>
    <cellStyle name="Comma 5 7 4 9" xfId="13364" xr:uid="{48C609D4-FB79-4C2B-8D6D-7E9A662F329E}"/>
    <cellStyle name="Comma 5 7 5" xfId="1668" xr:uid="{00000000-0005-0000-0000-000051020000}"/>
    <cellStyle name="Comma 5 7 5 2" xfId="2562" xr:uid="{00000000-0005-0000-0000-0000D9010000}"/>
    <cellStyle name="Comma 5 7 5 2 2" xfId="7687" xr:uid="{81DA16CF-D215-46C7-B658-9ECDB619D97F}"/>
    <cellStyle name="Comma 5 7 5 2 2 2" xfId="18067" xr:uid="{2726BB12-E6AC-481B-9208-5B10A5F45B41}"/>
    <cellStyle name="Comma 5 7 5 2 3" xfId="10520" xr:uid="{DABF3BF7-D668-403B-A2AE-D3063CA6539E}"/>
    <cellStyle name="Comma 5 7 5 2 3 2" xfId="20900" xr:uid="{E5785C61-46FE-4A81-9423-D6AB3976B8C6}"/>
    <cellStyle name="Comma 5 7 5 2 4" xfId="15234" xr:uid="{FC16F968-3DF9-4BFB-B7B1-D95C3D6F7201}"/>
    <cellStyle name="Comma 5 7 5 2 5" xfId="30430" xr:uid="{0C859140-1E98-42C7-9ADC-47E8A5D1F2C8}"/>
    <cellStyle name="Comma 5 7 5 3" xfId="3707" xr:uid="{00000000-0005-0000-0000-000051020000}"/>
    <cellStyle name="Comma 5 7 5 4" xfId="5584" xr:uid="{445FBE4B-D100-4012-9843-6726F1C23419}"/>
    <cellStyle name="Comma 5 7 5 4 2" xfId="29842" xr:uid="{04BAC53C-0E86-4839-945D-6630D920F403}"/>
    <cellStyle name="Comma 5 7 5 5" xfId="23018" xr:uid="{36FEE959-41F0-4AD2-ACE4-7B3C0AB91829}"/>
    <cellStyle name="Comma 5 7 5 6" xfId="12950" xr:uid="{AD226341-77D4-472E-947F-DD3D504A66EE}"/>
    <cellStyle name="Comma 5 7 6" xfId="1669" xr:uid="{00000000-0005-0000-0000-000052020000}"/>
    <cellStyle name="Comma 5 7 6 2" xfId="2276" xr:uid="{00000000-0005-0000-0000-0000D3010000}"/>
    <cellStyle name="Comma 5 7 6 2 2" xfId="7403" xr:uid="{3226EB56-C19C-4DBE-9045-9998AD6D10C3}"/>
    <cellStyle name="Comma 5 7 6 2 2 2" xfId="17783" xr:uid="{7675AAEB-FC53-4CB7-B026-3B64B3F06C49}"/>
    <cellStyle name="Comma 5 7 6 2 3" xfId="10236" xr:uid="{92857883-0D6F-453D-9F27-EA6BC1F109FE}"/>
    <cellStyle name="Comma 5 7 6 2 3 2" xfId="20616" xr:uid="{F6F49F5D-3C06-4B15-8741-620B84013F91}"/>
    <cellStyle name="Comma 5 7 6 2 4" xfId="28557" xr:uid="{11E3C67F-D49E-4BF1-9903-523A4EE179B5}"/>
    <cellStyle name="Comma 5 7 6 2 5" xfId="28426" xr:uid="{28E3BD14-F77D-4EF8-8E21-6A639D6701CD}"/>
    <cellStyle name="Comma 5 7 6 2 6" xfId="14950" xr:uid="{0A31539B-6983-42F9-B3F7-A5F5AC1A26E7}"/>
    <cellStyle name="Comma 5 7 6 3" xfId="2064" xr:uid="{00000000-0005-0000-0000-000052020000}"/>
    <cellStyle name="Comma 5 7 6 4" xfId="23609" xr:uid="{D63C9F0C-4833-4AA3-880E-89DB790C2360}"/>
    <cellStyle name="Comma 5 7 6 4 2" xfId="29881" xr:uid="{46A80738-32FD-4F61-83A7-D4444073205A}"/>
    <cellStyle name="Comma 5 7 6 5" xfId="30003" xr:uid="{9E45B833-AA3E-4C42-86BA-FF11565FD327}"/>
    <cellStyle name="Comma 5 7 7" xfId="1655" xr:uid="{00000000-0005-0000-0000-000053020000}"/>
    <cellStyle name="Comma 5 7 7 2" xfId="27466" xr:uid="{F7E8B45B-C5F3-45F3-8652-1B25E60F4742}"/>
    <cellStyle name="Comma 5 7 7 3" xfId="28400" xr:uid="{94908BF2-0398-46D6-996F-F460030C3D64}"/>
    <cellStyle name="Comma 5 7 8" xfId="3863" xr:uid="{4D8E6C94-8977-4B3D-8541-5736DE38FB0C}"/>
    <cellStyle name="Comma 5 7 8 2" xfId="8695" xr:uid="{40566834-5CF1-4919-ABA6-CD259060D39C}"/>
    <cellStyle name="Comma 5 7 8 2 2" xfId="19075" xr:uid="{7FBF4413-9D43-4675-86AB-DC0EECC16F3B}"/>
    <cellStyle name="Comma 5 7 8 3" xfId="11528" xr:uid="{6BA6E460-B37A-4259-936B-5A7951C58242}"/>
    <cellStyle name="Comma 5 7 8 3 2" xfId="21908" xr:uid="{4E395C52-F27A-4799-8125-21C56070155B}"/>
    <cellStyle name="Comma 5 7 8 4" xfId="27981" xr:uid="{A1830401-4BE9-4047-8037-B582661AD80D}"/>
    <cellStyle name="Comma 5 7 8 5" xfId="27392" xr:uid="{A15B847E-0BCF-49BD-8467-CBB5224689F1}"/>
    <cellStyle name="Comma 5 7 8 6" xfId="16242" xr:uid="{FEEF5453-E726-4908-8A0B-7BD9DE73FA2F}"/>
    <cellStyle name="Comma 5 7 9" xfId="4874" xr:uid="{03CC9048-C24C-410E-B772-7E39F372F37F}"/>
    <cellStyle name="Comma 5 7 9 2" xfId="25914" xr:uid="{AD33B97C-D782-4AFC-9027-B6A080A83C9D}"/>
    <cellStyle name="Comma 5 7 9 3" xfId="27495" xr:uid="{82106660-3FC9-438C-BE38-76FC4CF091A9}"/>
    <cellStyle name="Comma 5 7 9 4" xfId="14166" xr:uid="{EF4ABBE1-E4DF-499A-A6CF-1C49A7ED091F}"/>
    <cellStyle name="Comma 5 8" xfId="486" xr:uid="{00000000-0005-0000-0000-000054020000}"/>
    <cellStyle name="Comma 5 8 10" xfId="9457" xr:uid="{3C0A6B10-AD79-48DD-AD99-93B446F10170}"/>
    <cellStyle name="Comma 5 8 10 2" xfId="19837" xr:uid="{F1C8E9F7-1193-43B8-8AB8-F02488840E21}"/>
    <cellStyle name="Comma 5 8 11" xfId="25155" xr:uid="{75EAFF25-E7F3-4723-A770-3674B2E75CAB}"/>
    <cellStyle name="Comma 5 8 12" xfId="12509" xr:uid="{A942E7ED-6000-4D8F-BC51-BE1BC90B00D9}"/>
    <cellStyle name="Comma 5 8 2" xfId="487" xr:uid="{00000000-0005-0000-0000-000055020000}"/>
    <cellStyle name="Comma 5 8 2 10" xfId="12667" xr:uid="{2D2060DC-65AE-4C74-A3D9-8EB52DE8C408}"/>
    <cellStyle name="Comma 5 8 2 2" xfId="1672" xr:uid="{00000000-0005-0000-0000-000056020000}"/>
    <cellStyle name="Comma 5 8 2 2 2" xfId="3039" xr:uid="{00000000-0005-0000-0000-0000DC010000}"/>
    <cellStyle name="Comma 5 8 2 2 2 2" xfId="8119" xr:uid="{2FF0FD7F-E2DD-4DD8-9A96-350194FBC0BA}"/>
    <cellStyle name="Comma 5 8 2 2 2 2 2" xfId="18499" xr:uid="{6CBA26F6-B2A4-410D-8EE9-DD2208A3DA39}"/>
    <cellStyle name="Comma 5 8 2 2 2 2 2 2" xfId="31142" xr:uid="{45C30206-3A93-4FA0-9F4F-E970C6555ABA}"/>
    <cellStyle name="Comma 5 8 2 2 2 2 2 3" xfId="30706" xr:uid="{40931A3F-EFB0-4B78-8C96-34DE658927E1}"/>
    <cellStyle name="Comma 5 8 2 2 2 3" xfId="10952" xr:uid="{B67D79DF-839B-42F2-A78D-28B2A1C986A8}"/>
    <cellStyle name="Comma 5 8 2 2 2 3 2" xfId="21332" xr:uid="{3AB97040-58F8-431F-9EC8-19760859A498}"/>
    <cellStyle name="Comma 5 8 2 2 2 4" xfId="27338" xr:uid="{D41D5792-1986-4C04-A298-742DBF272AAF}"/>
    <cellStyle name="Comma 5 8 2 2 2 5" xfId="26730" xr:uid="{27B648EF-2FFF-427C-A176-666178209CC9}"/>
    <cellStyle name="Comma 5 8 2 2 2 6" xfId="15666" xr:uid="{2608C0D8-305F-419E-951B-D34D60039A78}"/>
    <cellStyle name="Comma 5 8 2 2 3" xfId="2079" xr:uid="{00000000-0005-0000-0000-000056020000}"/>
    <cellStyle name="Comma 5 8 2 2 4" xfId="5585" xr:uid="{D7CC4C04-6A8E-45ED-B093-5C53AC1FD03A}"/>
    <cellStyle name="Comma 5 8 2 2 4 2" xfId="29775" xr:uid="{06F5E240-6626-40DD-94FD-891798718C4E}"/>
    <cellStyle name="Comma 5 8 2 2 5" xfId="24965" xr:uid="{48F91E01-18C6-4DBA-9EA4-A83AD4E1DC50}"/>
    <cellStyle name="Comma 5 8 2 2 6" xfId="13546" xr:uid="{108AFC75-5EEA-45DD-B81D-0BD1DFE89DC5}"/>
    <cellStyle name="Comma 5 8 2 3" xfId="1673" xr:uid="{00000000-0005-0000-0000-000057020000}"/>
    <cellStyle name="Comma 5 8 2 3 2" xfId="24076" xr:uid="{3CCF6D1F-E1E6-4134-8808-CE7380243E72}"/>
    <cellStyle name="Comma 5 8 2 3 2 2" xfId="30707" xr:uid="{33BA462E-2DD6-45C4-9B64-D122CEE1605E}"/>
    <cellStyle name="Comma 5 8 2 3 2 3" xfId="30551" xr:uid="{B6513C23-9EE7-4413-9D8F-CAD62F9FD3DE}"/>
    <cellStyle name="Comma 5 8 2 3 3" xfId="23016" xr:uid="{DB6EE825-2DCD-429A-9F59-4AC7F43A2769}"/>
    <cellStyle name="Comma 5 8 2 3 4" xfId="30053" xr:uid="{978411B6-56DD-4C90-89F4-2121420A39C1}"/>
    <cellStyle name="Comma 5 8 2 3 5" xfId="29659" xr:uid="{A80A5DC5-EADA-408A-9E37-AA5872793871}"/>
    <cellStyle name="Comma 5 8 2 4" xfId="1671" xr:uid="{00000000-0005-0000-0000-000058020000}"/>
    <cellStyle name="Comma 5 8 2 4 2" xfId="28518" xr:uid="{DB5287D2-A3BC-4D9D-A5AD-D97C9934A7A4}"/>
    <cellStyle name="Comma 5 8 2 4 2 2" xfId="30708" xr:uid="{A3272CAB-83C9-416E-A5D9-D0B05295D51B}"/>
    <cellStyle name="Comma 5 8 2 4 2 3" xfId="30583" xr:uid="{E0F084EF-22C3-46D5-95E2-A0541AFFE25C}"/>
    <cellStyle name="Comma 5 8 2 4 3" xfId="26171" xr:uid="{7E618281-1C5F-460A-94D7-A8DF3AFFB69C}"/>
    <cellStyle name="Comma 5 8 2 5" xfId="4124" xr:uid="{1C3F77AF-A7C8-4533-B6B1-C8D28CB13A7B}"/>
    <cellStyle name="Comma 5 8 2 5 2" xfId="8896" xr:uid="{C3FF4CD3-EA9C-4318-B21E-3EA018511DCC}"/>
    <cellStyle name="Comma 5 8 2 5 2 2" xfId="19276" xr:uid="{3E624E4B-E89E-4968-9CC0-EAE8815D9589}"/>
    <cellStyle name="Comma 5 8 2 5 3" xfId="11729" xr:uid="{8895AA23-CF82-461B-8E31-DD794132AE9D}"/>
    <cellStyle name="Comma 5 8 2 5 3 2" xfId="22109" xr:uid="{B7E67C1F-B7FD-434C-9B87-E2B23FFE9A5A}"/>
    <cellStyle name="Comma 5 8 2 5 4" xfId="28139" xr:uid="{0F13D4FA-A56D-4B66-9D52-CC35EC6B2EEF}"/>
    <cellStyle name="Comma 5 8 2 5 5" xfId="28677" xr:uid="{D048A341-189D-403E-9C40-F13CE9BE81D0}"/>
    <cellStyle name="Comma 5 8 2 5 6" xfId="16443" xr:uid="{33935AFE-4F51-43AC-A6CB-9FDF190C92D7}"/>
    <cellStyle name="Comma 5 8 2 6" xfId="4880" xr:uid="{21AB6E75-CF3F-4863-AC61-3207B7577E91}"/>
    <cellStyle name="Comma 5 8 2 6 2" xfId="27388" xr:uid="{098BB1CA-BEA7-42F8-BF5F-85FEFB2D0AC9}"/>
    <cellStyle name="Comma 5 8 2 6 3" xfId="26883" xr:uid="{9E4D90C0-1C17-4307-ACEB-2359B2B61208}"/>
    <cellStyle name="Comma 5 8 2 6 4" xfId="14172" xr:uid="{C4778CE6-4BAC-44F1-9E41-1C8635F87209}"/>
    <cellStyle name="Comma 5 8 2 7" xfId="6625" xr:uid="{D3EAA14D-1E0B-4538-8E65-683FE1BE0297}"/>
    <cellStyle name="Comma 5 8 2 7 2" xfId="17005" xr:uid="{93B3EE8D-DDDC-4809-8B2B-5B5C7070BE70}"/>
    <cellStyle name="Comma 5 8 2 8" xfId="9458" xr:uid="{808E7EFB-896F-4927-AB71-638EC05A045F}"/>
    <cellStyle name="Comma 5 8 2 8 2" xfId="19838" xr:uid="{1A77B867-59F3-4355-915F-8AB538248483}"/>
    <cellStyle name="Comma 5 8 2 9" xfId="23447" xr:uid="{18C3C4C3-B3EA-4314-BF62-9AB647559B8D}"/>
    <cellStyle name="Comma 5 8 3" xfId="488" xr:uid="{00000000-0005-0000-0000-000059020000}"/>
    <cellStyle name="Comma 5 8 3 2" xfId="1675" xr:uid="{00000000-0005-0000-0000-00005A020000}"/>
    <cellStyle name="Comma 5 8 3 2 2" xfId="25617" xr:uid="{53D484A8-05DA-4B3D-8DBA-5F4A6B0638B9}"/>
    <cellStyle name="Comma 5 8 3 2 2 2" xfId="29807" xr:uid="{A16796A0-C536-46DB-8E0E-8CC66009832A}"/>
    <cellStyle name="Comma 5 8 3 2 2 2 2" xfId="30710" xr:uid="{F658FE12-6F3E-4B0A-B54E-A7FF09FDADE0}"/>
    <cellStyle name="Comma 5 8 3 2 3" xfId="25443" xr:uid="{8F83E9BD-D752-4670-83D0-42D787B89054}"/>
    <cellStyle name="Comma 5 8 3 2 3 2" xfId="27840" xr:uid="{3EDC9502-0DFD-4975-83D4-00C65AD487AD}"/>
    <cellStyle name="Comma 5 8 3 2 4" xfId="30035" xr:uid="{D3FD3568-0D74-4E96-85CC-D3A48B10523B}"/>
    <cellStyle name="Comma 5 8 3 3" xfId="1676" xr:uid="{00000000-0005-0000-0000-00005B020000}"/>
    <cellStyle name="Comma 5 8 3 4" xfId="1674" xr:uid="{00000000-0005-0000-0000-00005C020000}"/>
    <cellStyle name="Comma 5 8 3 4 2" xfId="28744" xr:uid="{CF49AA05-3FBE-48B3-9169-779FBD244A47}"/>
    <cellStyle name="Comma 5 8 3 4 3" xfId="26130" xr:uid="{29D4BED2-56B6-46AE-9E4F-1972B40BC537}"/>
    <cellStyle name="Comma 5 8 3 5" xfId="4881" xr:uid="{E6C69C7E-ECF0-471C-B3AB-6AF66D256BD8}"/>
    <cellStyle name="Comma 5 8 3 5 2" xfId="26283" xr:uid="{F9068B74-A36E-44C0-939A-8D82B5973B25}"/>
    <cellStyle name="Comma 5 8 3 5 2 2" xfId="31171" xr:uid="{842693BC-CC20-404C-8856-79558A6CD263}"/>
    <cellStyle name="Comma 5 8 3 5 2 3" xfId="30709" xr:uid="{813779E3-886C-4293-B28F-F0E9872B5AA5}"/>
    <cellStyle name="Comma 5 8 3 5 3" xfId="26317" xr:uid="{1F5EA9DF-30F0-424B-AA92-67EE89D7FD61}"/>
    <cellStyle name="Comma 5 8 3 5 4" xfId="14173" xr:uid="{053831D1-E6B8-4D4A-B53A-F0EA227B0C6B}"/>
    <cellStyle name="Comma 5 8 3 6" xfId="6626" xr:uid="{302D9AAF-4033-4F4A-9333-B2DAF1AC72E0}"/>
    <cellStyle name="Comma 5 8 3 6 2" xfId="26391" xr:uid="{EA4E0055-C778-4480-AF6D-C956F19B9F0C}"/>
    <cellStyle name="Comma 5 8 3 6 3" xfId="28167" xr:uid="{D160F3C5-B249-4A1B-8E65-E9A7B655F03E}"/>
    <cellStyle name="Comma 5 8 3 6 4" xfId="17006" xr:uid="{5B3EE229-9EF7-412C-9A14-4B62794194FD}"/>
    <cellStyle name="Comma 5 8 3 7" xfId="9459" xr:uid="{0F73EF67-2D55-4AA3-878F-7FA988FAA07A}"/>
    <cellStyle name="Comma 5 8 3 7 2" xfId="19839" xr:uid="{E87BF8B2-8F07-4B67-9777-D74549380BEF}"/>
    <cellStyle name="Comma 5 8 3 8" xfId="24642" xr:uid="{90466407-5C59-4679-A0DF-9465241FFE2E}"/>
    <cellStyle name="Comma 5 8 3 9" xfId="13365" xr:uid="{68C72232-8F8D-4BCD-95DB-452386CA181A}"/>
    <cellStyle name="Comma 5 8 4" xfId="1677" xr:uid="{00000000-0005-0000-0000-00005D020000}"/>
    <cellStyle name="Comma 5 8 4 2" xfId="2672" xr:uid="{00000000-0005-0000-0000-0000DE010000}"/>
    <cellStyle name="Comma 5 8 4 2 2" xfId="7796" xr:uid="{F638EECE-0E71-4D65-AB7A-5EC3D2DA2DE2}"/>
    <cellStyle name="Comma 5 8 4 2 2 2" xfId="18176" xr:uid="{29AD6800-71EF-4AC6-A5C0-235188E8DC06}"/>
    <cellStyle name="Comma 5 8 4 2 2 2 2" xfId="31134" xr:uid="{62D238FC-6347-4192-97CE-39DC26771B37}"/>
    <cellStyle name="Comma 5 8 4 2 2 2 3" xfId="30711" xr:uid="{CA877F40-44FB-4FD0-BE13-08310BD6406D}"/>
    <cellStyle name="Comma 5 8 4 2 3" xfId="10629" xr:uid="{A662D3E5-5529-433E-9F38-0E72E24892E7}"/>
    <cellStyle name="Comma 5 8 4 2 3 2" xfId="21009" xr:uid="{156F5CEB-62E7-4B15-BA2E-009B2D4A8D0C}"/>
    <cellStyle name="Comma 5 8 4 2 4" xfId="26593" xr:uid="{A98F3AEB-51B2-45FA-8234-BBC221C42CF9}"/>
    <cellStyle name="Comma 5 8 4 2 5" xfId="27638" xr:uid="{73969B14-80A1-422D-9678-64C5F63C541B}"/>
    <cellStyle name="Comma 5 8 4 2 6" xfId="15343" xr:uid="{1793C24A-20F7-42CB-8755-0ECC50167B23}"/>
    <cellStyle name="Comma 5 8 4 3" xfId="3591" xr:uid="{00000000-0005-0000-0000-00005D020000}"/>
    <cellStyle name="Comma 5 8 4 4" xfId="5586" xr:uid="{61B5B5BD-8CAB-4FD9-954C-4983326E849B}"/>
    <cellStyle name="Comma 5 8 4 4 2" xfId="29751" xr:uid="{B23374D4-9EA4-47D3-8221-B7DC4E11F6B5}"/>
    <cellStyle name="Comma 5 8 4 5" xfId="24622" xr:uid="{96C61288-71E4-410D-9E9C-8A084F7F738F}"/>
    <cellStyle name="Comma 5 8 4 6" xfId="13077" xr:uid="{93829F7F-8524-4FFE-ACB1-9DD87786DFD4}"/>
    <cellStyle name="Comma 5 8 5" xfId="1678" xr:uid="{00000000-0005-0000-0000-00005E020000}"/>
    <cellStyle name="Comma 5 8 5 2" xfId="2277" xr:uid="{00000000-0005-0000-0000-0000DA010000}"/>
    <cellStyle name="Comma 5 8 5 2 2" xfId="7404" xr:uid="{4CC94E42-2A69-4288-91E6-0A0CDB39740A}"/>
    <cellStyle name="Comma 5 8 5 2 2 2" xfId="17784" xr:uid="{EA5B116C-180F-42F3-A88C-9CF1C6EA4E88}"/>
    <cellStyle name="Comma 5 8 5 2 3" xfId="10237" xr:uid="{F37603B7-020C-4446-94E9-26E402843D14}"/>
    <cellStyle name="Comma 5 8 5 2 3 2" xfId="20617" xr:uid="{60368DDF-8376-4547-8F84-A1CE8660B8E2}"/>
    <cellStyle name="Comma 5 8 5 2 4" xfId="14951" xr:uid="{FE4C11F4-8B91-4C78-8892-97B10F08CBF2}"/>
    <cellStyle name="Comma 5 8 5 2 5" xfId="30431" xr:uid="{3EAE95C7-3CF1-49BF-B334-23DF8958441E}"/>
    <cellStyle name="Comma 5 8 5 3" xfId="2085" xr:uid="{00000000-0005-0000-0000-00005E020000}"/>
    <cellStyle name="Comma 5 8 5 4" xfId="24920" xr:uid="{73CD0007-7AA6-4C23-BE0B-E3F5295A5FA9}"/>
    <cellStyle name="Comma 5 8 5 4 2" xfId="29900" xr:uid="{5F75C6C7-0D1C-4F31-BA20-114360A40F9E}"/>
    <cellStyle name="Comma 5 8 5 5" xfId="30013" xr:uid="{C09199D8-A0F8-4F00-B4B1-D5B29F949D0F}"/>
    <cellStyle name="Comma 5 8 6" xfId="1670" xr:uid="{00000000-0005-0000-0000-00005F020000}"/>
    <cellStyle name="Comma 5 8 6 2" xfId="26585" xr:uid="{422903AC-287E-4EC3-BB8E-0A504F69CB1D}"/>
    <cellStyle name="Comma 5 8 6 2 2" xfId="30712" xr:uid="{3462D339-733B-4AEB-9A0A-A3A3A15B2E2A}"/>
    <cellStyle name="Comma 5 8 6 2 3" xfId="30582" xr:uid="{646BD82D-6032-48CF-BAD3-144F8987CF64}"/>
    <cellStyle name="Comma 5 8 6 3" xfId="27533" xr:uid="{6FB8E0C2-84CE-424A-9E5E-DE1608CF9682}"/>
    <cellStyle name="Comma 5 8 7" xfId="3864" xr:uid="{4309ED3C-13B3-40DD-AFCB-1964E1D79399}"/>
    <cellStyle name="Comma 5 8 7 2" xfId="8696" xr:uid="{6D792B25-135D-4B16-8980-F3F2F50FD3A9}"/>
    <cellStyle name="Comma 5 8 7 2 2" xfId="28963" xr:uid="{12EFBB26-22AB-4525-8B73-9E6EE6188A84}"/>
    <cellStyle name="Comma 5 8 7 2 3" xfId="28214" xr:uid="{BDEFF1D8-EA45-4FD4-AD6E-90DC9E7A8A92}"/>
    <cellStyle name="Comma 5 8 7 2 4" xfId="19076" xr:uid="{F4A6846B-B33F-431E-B946-D5A1090DE87E}"/>
    <cellStyle name="Comma 5 8 7 3" xfId="11529" xr:uid="{70E5CEA8-78E3-404C-87F4-D8594ADBD2E1}"/>
    <cellStyle name="Comma 5 8 7 3 2" xfId="21909" xr:uid="{03ABB417-6320-4C4B-B47B-E5281074FC3B}"/>
    <cellStyle name="Comma 5 8 7 4" xfId="27712" xr:uid="{43C01292-8563-4C2D-9596-CA4514F06ED5}"/>
    <cellStyle name="Comma 5 8 7 5" xfId="16243" xr:uid="{027DC86C-6CC5-41FE-B7A8-5ECB900FB562}"/>
    <cellStyle name="Comma 5 8 8" xfId="4879" xr:uid="{3975A4B3-1503-41FB-ABCA-1D4006BBF9BA}"/>
    <cellStyle name="Comma 5 8 8 2" xfId="28465" xr:uid="{B669142D-2D0E-4CC0-AC1B-4C10E42362FA}"/>
    <cellStyle name="Comma 5 8 8 3" xfId="26046" xr:uid="{E58D5665-27FE-4987-AD95-0A055250DE0C}"/>
    <cellStyle name="Comma 5 8 8 4" xfId="14171" xr:uid="{CAF53E0B-9FD1-474B-8289-846C9B226674}"/>
    <cellStyle name="Comma 5 8 9" xfId="6624" xr:uid="{3050AF58-F09A-4D88-B8F2-C44941E3F062}"/>
    <cellStyle name="Comma 5 8 9 2" xfId="28475" xr:uid="{52B97D21-9AEC-4805-8592-FA8E249EE80F}"/>
    <cellStyle name="Comma 5 8 9 3" xfId="26200" xr:uid="{F48E14F4-8D95-44D5-907B-4EE1B8C5C414}"/>
    <cellStyle name="Comma 5 8 9 4" xfId="17004" xr:uid="{4C160034-B13B-49E5-B4D1-8B6F80BB1E65}"/>
    <cellStyle name="Comma 5 9" xfId="489" xr:uid="{00000000-0005-0000-0000-000060020000}"/>
    <cellStyle name="Comma 5 9 10" xfId="9460" xr:uid="{577F916E-DE24-46FE-A2E8-3876BCD7E17C}"/>
    <cellStyle name="Comma 5 9 10 2" xfId="19840" xr:uid="{3787D89A-519B-42FB-85C6-20D76F758C0F}"/>
    <cellStyle name="Comma 5 9 11" xfId="22709" xr:uid="{921E912D-4404-49CE-A58D-AFF85BABD250}"/>
    <cellStyle name="Comma 5 9 12" xfId="12510"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8" xr:uid="{DD600399-F264-4A5C-A259-2FD82D633A78}"/>
    <cellStyle name="Comma 5 9 2 2 2 2 2" xfId="18368" xr:uid="{293B0666-BA43-442C-A608-F87E97D4D469}"/>
    <cellStyle name="Comma 5 9 2 2 2 2 2 2" xfId="31135" xr:uid="{6BE75A01-8681-4A86-852E-5CA96578CD07}"/>
    <cellStyle name="Comma 5 9 2 2 2 2 2 3" xfId="30713" xr:uid="{4CB97A7A-50B9-47D4-B501-400C9AC937B3}"/>
    <cellStyle name="Comma 5 9 2 2 2 3" xfId="10821" xr:uid="{3DDC180D-A0D2-4408-B3F8-BD3A718A8D50}"/>
    <cellStyle name="Comma 5 9 2 2 2 3 2" xfId="21201" xr:uid="{BA03261A-B2A9-4611-A71A-6EC3BE0B938E}"/>
    <cellStyle name="Comma 5 9 2 2 2 4" xfId="26495" xr:uid="{1A82B4E7-142C-46F5-BEB3-F201FD231155}"/>
    <cellStyle name="Comma 5 9 2 2 2 5" xfId="26784" xr:uid="{35D6FCB8-6D81-4D29-8AAF-EA0F5D40EC9C}"/>
    <cellStyle name="Comma 5 9 2 2 2 6" xfId="15535" xr:uid="{7EA2C2D2-2C27-4270-9D44-D926BB025009}"/>
    <cellStyle name="Comma 5 9 2 2 3" xfId="3687" xr:uid="{00000000-0005-0000-0000-000062020000}"/>
    <cellStyle name="Comma 5 9 2 2 4" xfId="5587" xr:uid="{5DEDC809-A58D-4915-8292-CB2064C3F8DA}"/>
    <cellStyle name="Comma 5 9 2 2 4 2" xfId="29763" xr:uid="{5A5A3821-4E20-4ABC-8E69-75E4640375B8}"/>
    <cellStyle name="Comma 5 9 2 2 5" xfId="23353" xr:uid="{2FD97EFD-1F02-49AF-B9C5-4ADE3EC81F0C}"/>
    <cellStyle name="Comma 5 9 2 2 6" xfId="13366" xr:uid="{C41E76B2-0C39-41CB-BB65-50AA0681065C}"/>
    <cellStyle name="Comma 5 9 2 3" xfId="1682" xr:uid="{00000000-0005-0000-0000-000063020000}"/>
    <cellStyle name="Comma 5 9 2 3 2" xfId="24902" xr:uid="{F6A819E7-49AD-4347-96EC-10C8648C30A8}"/>
    <cellStyle name="Comma 5 9 2 3 2 2" xfId="30714" xr:uid="{47DB5FD4-96FA-4173-8E53-6DA4234BEA2D}"/>
    <cellStyle name="Comma 5 9 2 3 2 3" xfId="30552" xr:uid="{F5088134-8CE5-4A2C-9753-895A284CAC6E}"/>
    <cellStyle name="Comma 5 9 2 3 3" xfId="22955" xr:uid="{1221D88C-6031-4EEF-9013-D90C6923BB63}"/>
    <cellStyle name="Comma 5 9 2 3 4" xfId="30036" xr:uid="{8E6C886B-4461-492D-A2D3-77A7DD14FA89}"/>
    <cellStyle name="Comma 5 9 2 3 5" xfId="29660" xr:uid="{5C83A64C-738C-4B76-A536-451C4CDAEBDA}"/>
    <cellStyle name="Comma 5 9 2 4" xfId="1680" xr:uid="{00000000-0005-0000-0000-000064020000}"/>
    <cellStyle name="Comma 5 9 2 4 2" xfId="26143" xr:uid="{11F3DDB7-F030-4752-8665-FF4829009ADA}"/>
    <cellStyle name="Comma 5 9 2 4 2 2" xfId="30715" xr:uid="{BD8F26DD-5947-436A-8E4A-F7C8D3342C18}"/>
    <cellStyle name="Comma 5 9 2 4 2 3" xfId="30585" xr:uid="{A1610AE6-DFB3-4902-854F-8CE0CA56D516}"/>
    <cellStyle name="Comma 5 9 2 4 3" xfId="28645" xr:uid="{83F077EA-14EA-49D6-9313-1E9410A6F85D}"/>
    <cellStyle name="Comma 5 9 2 5" xfId="4883" xr:uid="{EB3A30E8-3647-49C2-A1DA-99DCDC29C0ED}"/>
    <cellStyle name="Comma 5 9 2 5 2" xfId="26684" xr:uid="{0EA01B93-8071-4C3D-B4C1-26E4128E262C}"/>
    <cellStyle name="Comma 5 9 2 5 3" xfId="28233" xr:uid="{AB8BE62E-19B6-423D-8338-0BEE8D7165AA}"/>
    <cellStyle name="Comma 5 9 2 5 4" xfId="14175" xr:uid="{5E14F82E-952A-47F6-A880-3BF07391B1FC}"/>
    <cellStyle name="Comma 5 9 2 5 5" xfId="30616" xr:uid="{06850C7D-2AAC-4475-AD05-17DE7A9F5617}"/>
    <cellStyle name="Comma 5 9 2 6" xfId="6628" xr:uid="{36AC8BC2-135C-4F0E-B9F4-4BE70C750E75}"/>
    <cellStyle name="Comma 5 9 2 6 2" xfId="27701" xr:uid="{AFECA7B3-832F-448B-8E3C-E62DF09C48C7}"/>
    <cellStyle name="Comma 5 9 2 6 3" xfId="26780" xr:uid="{0F87FA41-FC1E-4FCF-BDF8-53C40C3C032A}"/>
    <cellStyle name="Comma 5 9 2 6 4" xfId="17008" xr:uid="{B4200961-E2C0-4BC1-94EE-3A85E626AA74}"/>
    <cellStyle name="Comma 5 9 2 7" xfId="9461" xr:uid="{6886AE68-520F-4832-BF74-5FAF0008B37D}"/>
    <cellStyle name="Comma 5 9 2 7 2" xfId="19841" xr:uid="{1C8C4465-DEA0-4CB4-A309-8A836052CF50}"/>
    <cellStyle name="Comma 5 9 2 8" xfId="23185" xr:uid="{158B3261-B414-4969-87FD-E8CE88BB4099}"/>
    <cellStyle name="Comma 5 9 2 9" xfId="12668" xr:uid="{CB2B0EDD-44CF-4098-A63F-95E232219291}"/>
    <cellStyle name="Comma 5 9 3" xfId="491" xr:uid="{00000000-0005-0000-0000-000065020000}"/>
    <cellStyle name="Comma 5 9 3 2" xfId="1684" xr:uid="{00000000-0005-0000-0000-000066020000}"/>
    <cellStyle name="Comma 5 9 3 2 2" xfId="28581" xr:uid="{24970741-0E29-4246-A189-27E01992A00F}"/>
    <cellStyle name="Comma 5 9 3 2 2 2" xfId="30717" xr:uid="{B0C70532-9092-4845-BAD0-1BA2E82A1E86}"/>
    <cellStyle name="Comma 5 9 3 2 2 3" xfId="30600" xr:uid="{431458AB-C9BA-4E59-BFC7-8AC4B17F7501}"/>
    <cellStyle name="Comma 5 9 3 2 3" xfId="27019" xr:uid="{E598149C-FE07-4DC5-86B7-E13C07F268AF}"/>
    <cellStyle name="Comma 5 9 3 3" xfId="1685" xr:uid="{00000000-0005-0000-0000-000067020000}"/>
    <cellStyle name="Comma 5 9 3 4" xfId="1683" xr:uid="{00000000-0005-0000-0000-000068020000}"/>
    <cellStyle name="Comma 5 9 3 5" xfId="4884" xr:uid="{672D1938-E8B9-4EE4-A404-E4869E3DF097}"/>
    <cellStyle name="Comma 5 9 3 5 2" xfId="27915" xr:uid="{2CCA1919-C0E3-437A-AEA4-A7FE9B7E2006}"/>
    <cellStyle name="Comma 5 9 3 5 2 2" xfId="31197" xr:uid="{0301959F-F531-44B8-B593-826B6FD4315E}"/>
    <cellStyle name="Comma 5 9 3 5 2 3" xfId="30716" xr:uid="{84D65F06-96BE-4435-B794-A50A7ACD6ECD}"/>
    <cellStyle name="Comma 5 9 3 5 3" xfId="25881" xr:uid="{246E0EAC-A073-4023-BCDF-D485F4AAD117}"/>
    <cellStyle name="Comma 5 9 3 5 4" xfId="14176" xr:uid="{A3B19FAE-253A-4C9F-A824-7995242F9A40}"/>
    <cellStyle name="Comma 5 9 3 6" xfId="6629" xr:uid="{BCFE293F-552A-4FD1-843B-79E4089F5F29}"/>
    <cellStyle name="Comma 5 9 3 6 2" xfId="17009" xr:uid="{998E47F5-BD2A-4263-B6E7-BA0F6615FD09}"/>
    <cellStyle name="Comma 5 9 3 7" xfId="9462" xr:uid="{93F546B0-E630-48A1-A3A2-E60736345D88}"/>
    <cellStyle name="Comma 5 9 3 7 2" xfId="19842" xr:uid="{D384727D-B11B-4ACD-80DE-E21FB1AA851B}"/>
    <cellStyle name="Comma 5 9 3 8" xfId="23364" xr:uid="{A42F84E4-61A4-4AB1-B8D4-24F3C88470B4}"/>
    <cellStyle name="Comma 5 9 3 9" xfId="13078" xr:uid="{58B4F309-4F73-4AC0-9E82-9AB850A0C1EB}"/>
    <cellStyle name="Comma 5 9 4" xfId="1686" xr:uid="{00000000-0005-0000-0000-000069020000}"/>
    <cellStyle name="Comma 5 9 4 2" xfId="2278" xr:uid="{00000000-0005-0000-0000-0000DF010000}"/>
    <cellStyle name="Comma 5 9 4 2 2" xfId="7405" xr:uid="{1E1556D7-8993-43B8-B4DC-ADC5347F2892}"/>
    <cellStyle name="Comma 5 9 4 2 2 2" xfId="17785" xr:uid="{FC874948-C6B9-476A-9918-1FD3D1FDA1DC}"/>
    <cellStyle name="Comma 5 9 4 2 2 2 2" xfId="31125" xr:uid="{0B51279B-2A5B-4395-ADC6-689D69249167}"/>
    <cellStyle name="Comma 5 9 4 2 2 2 3" xfId="30718" xr:uid="{2B2AC912-036D-468D-8CF3-4AA2B8F5290D}"/>
    <cellStyle name="Comma 5 9 4 2 3" xfId="10238" xr:uid="{9E45737F-46A4-4824-9796-8F7DC6D1045A}"/>
    <cellStyle name="Comma 5 9 4 2 3 2" xfId="20618" xr:uid="{553028C3-EAAC-4756-93F3-35A270C1AD70}"/>
    <cellStyle name="Comma 5 9 4 2 4" xfId="28235" xr:uid="{A4F5614C-A5DF-4D87-88B0-071B9BC4EA7E}"/>
    <cellStyle name="Comma 5 9 4 2 5" xfId="26399" xr:uid="{9FE368F8-BEEE-4267-9DC6-5222CA95E77A}"/>
    <cellStyle name="Comma 5 9 4 2 6" xfId="14952" xr:uid="{A57EE24B-4604-4638-8EF3-39D2D495CEA9}"/>
    <cellStyle name="Comma 5 9 4 3" xfId="2057" xr:uid="{00000000-0005-0000-0000-000069020000}"/>
    <cellStyle name="Comma 5 9 4 4" xfId="22688" xr:uid="{10E129FC-ED19-4FA8-991C-0D82ED6B82C1}"/>
    <cellStyle name="Comma 5 9 4 4 2" xfId="29736" xr:uid="{23982877-3765-4743-AD98-45F4A9C681B2}"/>
    <cellStyle name="Comma 5 9 4 5" xfId="29843" xr:uid="{45E3FC05-22F4-4882-A2EE-6AE2BB9EB86D}"/>
    <cellStyle name="Comma 5 9 4 6" xfId="29988" xr:uid="{6B05C73D-E431-4BD3-A0E9-D68B75A751E3}"/>
    <cellStyle name="Comma 5 9 5" xfId="1687" xr:uid="{00000000-0005-0000-0000-00006A020000}"/>
    <cellStyle name="Comma 5 9 5 2" xfId="24214" xr:uid="{4EF621CF-F50D-4230-AF83-2E870655BDA3}"/>
    <cellStyle name="Comma 5 9 5 2 2" xfId="29797" xr:uid="{AC7AD2D9-EE19-437C-B1CB-74F8FC52A265}"/>
    <cellStyle name="Comma 5 9 5 2 2 2" xfId="30719" xr:uid="{B026E2CA-F479-4414-B3BC-598E63AD2D30}"/>
    <cellStyle name="Comma 5 9 5 3" xfId="24966" xr:uid="{569BA925-3A3B-4717-B1B9-3D852F1BB19D}"/>
    <cellStyle name="Comma 5 9 5 4" xfId="30014" xr:uid="{0A634316-065C-4E51-B319-E58017A9EF5E}"/>
    <cellStyle name="Comma 5 9 6" xfId="1679" xr:uid="{00000000-0005-0000-0000-00006B020000}"/>
    <cellStyle name="Comma 5 9 6 2" xfId="27177" xr:uid="{14EF25F5-D9BE-45D5-9005-4E60957A0203}"/>
    <cellStyle name="Comma 5 9 6 2 2" xfId="30720" xr:uid="{FDE5ECE4-C2F4-4D3A-A86F-4B131C787202}"/>
    <cellStyle name="Comma 5 9 6 2 3" xfId="30584" xr:uid="{A40CFB98-27E5-4F51-8348-E9CA033F2552}"/>
    <cellStyle name="Comma 5 9 6 3" xfId="26359" xr:uid="{33843480-E46E-46E8-A098-789A42CAEACB}"/>
    <cellStyle name="Comma 5 9 7" xfId="3865" xr:uid="{B9DE1D30-4F88-4738-9237-DC4A3CFC8DA9}"/>
    <cellStyle name="Comma 5 9 7 2" xfId="8697" xr:uid="{217EDCE2-9B0E-4A25-BC3B-8C29294786F7}"/>
    <cellStyle name="Comma 5 9 7 2 2" xfId="28964" xr:uid="{40DF6CCF-C7EB-4E2F-8943-4010C4F20435}"/>
    <cellStyle name="Comma 5 9 7 2 3" xfId="27298" xr:uid="{F77F18D5-5BCA-4F28-938A-BCE11258A9A2}"/>
    <cellStyle name="Comma 5 9 7 2 4" xfId="19077" xr:uid="{96203E88-F519-4C89-86D3-CA0BFFC30A7C}"/>
    <cellStyle name="Comma 5 9 7 3" xfId="11530" xr:uid="{29D5A212-8ECB-4895-AE43-EE1FA4977D49}"/>
    <cellStyle name="Comma 5 9 7 3 2" xfId="21910" xr:uid="{4E2A553C-24C0-40AA-A554-9E1ED5799483}"/>
    <cellStyle name="Comma 5 9 7 4" xfId="26983" xr:uid="{3E732908-041F-46A5-A79F-0CF9D6D2313D}"/>
    <cellStyle name="Comma 5 9 7 5" xfId="16244" xr:uid="{5D36E793-C1E0-440E-8E25-0EACBB5C7075}"/>
    <cellStyle name="Comma 5 9 8" xfId="4882" xr:uid="{19062C3A-3DA8-4519-BE2C-EB4890D3976C}"/>
    <cellStyle name="Comma 5 9 8 2" xfId="28601" xr:uid="{43816189-9755-4F5B-9F31-479975E420E6}"/>
    <cellStyle name="Comma 5 9 8 3" xfId="26587" xr:uid="{8B938DC1-312A-41D7-8860-4BA13CAE14F7}"/>
    <cellStyle name="Comma 5 9 8 4" xfId="14174" xr:uid="{6230BFD7-AEE5-43EB-8885-BB2F9158B86E}"/>
    <cellStyle name="Comma 5 9 9" xfId="6627" xr:uid="{E289BBFE-C525-4650-8B0E-5AD183962837}"/>
    <cellStyle name="Comma 5 9 9 2" xfId="28563" xr:uid="{F1666656-BD91-4BFD-8C97-C71A38433776}"/>
    <cellStyle name="Comma 5 9 9 3" xfId="28024" xr:uid="{DB2661FD-D525-4319-94EB-088EB495F608}"/>
    <cellStyle name="Comma 5 9 9 4" xfId="17007"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4" xr:uid="{8A7DAFD7-2CA3-48AB-8998-82D5CBA4FD5D}"/>
    <cellStyle name="Comma 6 3 2 2 2" xfId="29823" xr:uid="{993FD6BC-13E5-4F0C-A1CB-0B9266626B05}"/>
    <cellStyle name="Comma 6 3 2 3" xfId="24575" xr:uid="{A28E2AF0-11DC-454F-8523-E8CC9FF3477F}"/>
    <cellStyle name="Comma 6 3 3" xfId="1690" xr:uid="{00000000-0005-0000-0000-000070020000}"/>
    <cellStyle name="Comma 6 3 3 2" xfId="31308" xr:uid="{B892DCB0-225F-4A82-BF1C-F3D3857F7969}"/>
    <cellStyle name="Comma 6 3 3 3" xfId="31267" xr:uid="{6EC989E8-EEBE-4E56-B842-6FAA8089D686}"/>
    <cellStyle name="Comma 6 3 4" xfId="1688" xr:uid="{00000000-0005-0000-0000-000071020000}"/>
    <cellStyle name="Comma 6 3 5" xfId="30401" xr:uid="{826A58AB-2EF0-437D-8B25-98E5B40781A9}"/>
    <cellStyle name="Comma 6 3 5 2" xfId="30432" xr:uid="{C80FF380-C62E-48FE-B3CF-F41618084E64}"/>
    <cellStyle name="Comma 6 4" xfId="495" xr:uid="{00000000-0005-0000-0000-000072020000}"/>
    <cellStyle name="Comma 6 4 10" xfId="4885" xr:uid="{590EB0C8-22E1-4978-891E-C4F933D87663}"/>
    <cellStyle name="Comma 6 4 10 2" xfId="14177" xr:uid="{D116F717-0813-48E8-85B0-A4EAB548CEE8}"/>
    <cellStyle name="Comma 6 4 11" xfId="6630" xr:uid="{C7EE9BD2-A05B-4FE7-B3BA-FA91B2818E1F}"/>
    <cellStyle name="Comma 6 4 11 2" xfId="17010" xr:uid="{B8DB3F00-9E9D-409B-8728-AFBA1086C4B3}"/>
    <cellStyle name="Comma 6 4 12" xfId="9463" xr:uid="{9FF30183-B51D-4652-85E9-61D6B4505CEA}"/>
    <cellStyle name="Comma 6 4 12 2" xfId="19843" xr:uid="{43B3ED84-FCF3-429C-B5C8-F790869B9743}"/>
    <cellStyle name="Comma 6 4 13" xfId="24564" xr:uid="{ECE51940-59D9-4508-834B-EE611846C330}"/>
    <cellStyle name="Comma 6 4 14" xfId="12453" xr:uid="{CD5DDB80-C41A-4879-9C53-6EC2F07C554B}"/>
    <cellStyle name="Comma 6 4 2" xfId="496" xr:uid="{00000000-0005-0000-0000-000073020000}"/>
    <cellStyle name="Comma 6 4 2 10" xfId="9464" xr:uid="{D5BF1811-2803-4948-A0EE-3FF96738624E}"/>
    <cellStyle name="Comma 6 4 2 10 2" xfId="19844" xr:uid="{3F5543A8-A093-4FBE-974F-9BCDC3B3402A}"/>
    <cellStyle name="Comma 6 4 2 11" xfId="25403" xr:uid="{29A5D357-8B2B-46F0-A662-77123053171A}"/>
    <cellStyle name="Comma 6 4 2 12" xfId="12511" xr:uid="{D05CF195-F9B5-4A45-AE3D-41A5E0351F83}"/>
    <cellStyle name="Comma 6 4 2 2" xfId="497" xr:uid="{00000000-0005-0000-0000-000074020000}"/>
    <cellStyle name="Comma 6 4 2 2 10" xfId="13080" xr:uid="{9036A2BC-18BE-4FB3-B52B-3678CFDC02B6}"/>
    <cellStyle name="Comma 6 4 2 2 2" xfId="1694" xr:uid="{00000000-0005-0000-0000-000075020000}"/>
    <cellStyle name="Comma 6 4 2 2 2 2" xfId="3041" xr:uid="{00000000-0005-0000-0000-0000E9010000}"/>
    <cellStyle name="Comma 6 4 2 2 2 2 2" xfId="8121" xr:uid="{CC6411F4-1CBE-4402-84DA-435DBF322A64}"/>
    <cellStyle name="Comma 6 4 2 2 2 2 2 2" xfId="28802" xr:uid="{7F89C405-4E7B-4D58-BF46-41EB446A6018}"/>
    <cellStyle name="Comma 6 4 2 2 2 2 2 3" xfId="26831" xr:uid="{668C4A35-0F7A-4120-9061-A68B9CC43049}"/>
    <cellStyle name="Comma 6 4 2 2 2 2 2 4" xfId="18501" xr:uid="{0D6186E5-DE10-4652-AD63-5E412EF765C3}"/>
    <cellStyle name="Comma 6 4 2 2 2 2 3" xfId="10954" xr:uid="{4EFEE2EA-4567-467B-89A0-B0256E14CC5D}"/>
    <cellStyle name="Comma 6 4 2 2 2 2 3 2" xfId="21334" xr:uid="{6EE04AED-26C1-47DD-9F9D-12E30109AB5F}"/>
    <cellStyle name="Comma 6 4 2 2 2 2 4" xfId="25681" xr:uid="{EF41D050-0AE8-4E89-BB9E-051DF5630730}"/>
    <cellStyle name="Comma 6 4 2 2 2 2 5" xfId="15668" xr:uid="{F2560B0F-AD65-4450-AD2A-D2B82D41C930}"/>
    <cellStyle name="Comma 6 4 2 2 2 3" xfId="3574" xr:uid="{00000000-0005-0000-0000-000075020000}"/>
    <cellStyle name="Comma 6 4 2 2 2 4" xfId="5590" xr:uid="{8BF347F7-3DE4-4C27-A5DD-8CA2A1920DC5}"/>
    <cellStyle name="Comma 6 4 2 2 2 4 2" xfId="29948" xr:uid="{233E463F-54C2-4C29-870A-0D49BFA16A91}"/>
    <cellStyle name="Comma 6 4 2 2 2 5" xfId="23720" xr:uid="{ADD3F041-ED7E-4808-8804-F82B1C69DADD}"/>
    <cellStyle name="Comma 6 4 2 2 2 6" xfId="13548" xr:uid="{5B965AB5-811C-4C8F-9776-A7E6E46FEFB1}"/>
    <cellStyle name="Comma 6 4 2 2 3" xfId="1695" xr:uid="{00000000-0005-0000-0000-000076020000}"/>
    <cellStyle name="Comma 6 4 2 2 3 2" xfId="4646" xr:uid="{187D3BBC-2F30-4E54-BF60-6686AA852718}"/>
    <cellStyle name="Comma 6 4 2 2 3 2 2" xfId="9402" xr:uid="{ACAD8495-9410-477A-A199-35531A3A5934}"/>
    <cellStyle name="Comma 6 4 2 2 3 2 2 2" xfId="19782" xr:uid="{93C5B541-0741-49C6-BEF0-3FE0CDC50F93}"/>
    <cellStyle name="Comma 6 4 2 2 3 2 3" xfId="12235" xr:uid="{8A4C0AE4-CA6B-43CE-A304-C1A77EFC9CE7}"/>
    <cellStyle name="Comma 6 4 2 2 3 2 3 2" xfId="22615" xr:uid="{351A7092-E753-446E-A119-ADEAA0D954FF}"/>
    <cellStyle name="Comma 6 4 2 2 3 2 4" xfId="27966" xr:uid="{ABD3612A-144F-4974-A4D6-F6C5F0703320}"/>
    <cellStyle name="Comma 6 4 2 2 3 2 5" xfId="28595" xr:uid="{312B778F-60C6-4219-81C0-7FD53D492B70}"/>
    <cellStyle name="Comma 6 4 2 2 3 2 6" xfId="16949" xr:uid="{129F80BC-EC3D-44D7-8C98-01595460F21A}"/>
    <cellStyle name="Comma 6 4 2 2 3 3" xfId="24959" xr:uid="{2283E414-46E5-4049-907A-D24F13EDDB5E}"/>
    <cellStyle name="Comma 6 4 2 2 3 3 2" xfId="29902" xr:uid="{4DA074B1-E9A6-4FB2-9574-AF0CB56E487E}"/>
    <cellStyle name="Comma 6 4 2 2 3 4" xfId="30016" xr:uid="{B0E6ED8B-7F94-4C65-B922-D81312B6C1B9}"/>
    <cellStyle name="Comma 6 4 2 2 4" xfId="1693" xr:uid="{00000000-0005-0000-0000-000077020000}"/>
    <cellStyle name="Comma 6 4 2 2 4 2" xfId="26919" xr:uid="{5EED627A-0015-4E1B-A2B6-EF5D8B44E99E}"/>
    <cellStyle name="Comma 6 4 2 2 4 3" xfId="26328" xr:uid="{A5E211ED-3697-47AE-AFB7-DC4A9AEBCE66}"/>
    <cellStyle name="Comma 6 4 2 2 5" xfId="4259" xr:uid="{57211779-9320-44C5-9837-0748906E7A4C}"/>
    <cellStyle name="Comma 6 4 2 2 5 2" xfId="9031" xr:uid="{3A1E14F9-50A9-4BC3-9B23-12F98A7CD057}"/>
    <cellStyle name="Comma 6 4 2 2 5 2 2" xfId="19411" xr:uid="{5B746D22-E62E-4BCC-B5AB-8BE294689550}"/>
    <cellStyle name="Comma 6 4 2 2 5 2 3" xfId="31035" xr:uid="{E5D61C2A-5E38-417B-8489-A5D1DF3FC18F}"/>
    <cellStyle name="Comma 6 4 2 2 5 2 4" xfId="30721" xr:uid="{0FF41AB0-D970-4E31-9E8E-8298D6AF25BD}"/>
    <cellStyle name="Comma 6 4 2 2 5 3" xfId="11864" xr:uid="{000755D5-7700-4754-B967-5ED980124053}"/>
    <cellStyle name="Comma 6 4 2 2 5 3 2" xfId="22244" xr:uid="{901EA211-D1BA-4DDB-BF1A-DE2745178C81}"/>
    <cellStyle name="Comma 6 4 2 2 5 4" xfId="27948" xr:uid="{7A21C380-1C3B-405E-8007-F7F0A2667C6A}"/>
    <cellStyle name="Comma 6 4 2 2 5 5" xfId="26354" xr:uid="{BF873D68-89B9-4165-9916-E524D274416D}"/>
    <cellStyle name="Comma 6 4 2 2 5 6" xfId="16578" xr:uid="{DD76C47B-4BEF-4E5F-8149-569D6F982A01}"/>
    <cellStyle name="Comma 6 4 2 2 6" xfId="4887" xr:uid="{EA5D0D92-CCEF-4853-BE03-D86DFD2ECEDF}"/>
    <cellStyle name="Comma 6 4 2 2 6 2" xfId="28017" xr:uid="{8DB2376A-D7D2-4A96-83ED-7EFE0D22FA4E}"/>
    <cellStyle name="Comma 6 4 2 2 6 3" xfId="27153" xr:uid="{88855DC0-CDE1-4E14-A52B-9DE3A3E64F10}"/>
    <cellStyle name="Comma 6 4 2 2 6 4" xfId="14179" xr:uid="{D4053323-D138-435E-B09B-2D06BF1F3177}"/>
    <cellStyle name="Comma 6 4 2 2 7" xfId="6632" xr:uid="{A8C3E90C-E98A-4A69-BCCD-D65AB4659552}"/>
    <cellStyle name="Comma 6 4 2 2 7 2" xfId="17012" xr:uid="{35E27ADC-64E2-48C3-B047-3B99EA26CD8E}"/>
    <cellStyle name="Comma 6 4 2 2 8" xfId="9465" xr:uid="{1DE1E175-6029-46A6-8D6A-130CCE65B77A}"/>
    <cellStyle name="Comma 6 4 2 2 8 2" xfId="19845" xr:uid="{D0522DD5-F40C-4C3E-B363-511EC1C0075F}"/>
    <cellStyle name="Comma 6 4 2 2 9" xfId="24420" xr:uid="{8074B458-5983-4302-BBAA-E98DEE0AEFCE}"/>
    <cellStyle name="Comma 6 4 2 3" xfId="1696" xr:uid="{00000000-0005-0000-0000-000078020000}"/>
    <cellStyle name="Comma 6 4 2 3 2" xfId="3042" xr:uid="{00000000-0005-0000-0000-0000EA010000}"/>
    <cellStyle name="Comma 6 4 2 3 2 2" xfId="8122" xr:uid="{0384A77A-4C50-4A21-9871-8CEEE901F830}"/>
    <cellStyle name="Comma 6 4 2 3 2 2 2" xfId="28803" xr:uid="{AC14E83F-D38E-4E39-AEB7-0CD9C098D261}"/>
    <cellStyle name="Comma 6 4 2 3 2 2 2 2" xfId="31220" xr:uid="{020E94C7-3C33-4C62-9CE1-8B3A7270B784}"/>
    <cellStyle name="Comma 6 4 2 3 2 2 2 3" xfId="30723" xr:uid="{F335279E-1B9E-4D18-8CA1-66BD0EDC3A2A}"/>
    <cellStyle name="Comma 6 4 2 3 2 2 3" xfId="26799" xr:uid="{ABDB6786-F739-47A6-AB97-7ACED774675F}"/>
    <cellStyle name="Comma 6 4 2 3 2 2 4" xfId="18502" xr:uid="{8B0BF2DE-017B-40C1-987A-4EA279A1DDD3}"/>
    <cellStyle name="Comma 6 4 2 3 2 3" xfId="10955" xr:uid="{F5D47024-2265-4130-A6B8-E2481033798A}"/>
    <cellStyle name="Comma 6 4 2 3 2 3 2" xfId="21335" xr:uid="{5CC7CCD4-B9FD-41AF-86B6-CBA8245B1A71}"/>
    <cellStyle name="Comma 6 4 2 3 2 4" xfId="25446" xr:uid="{1DEB5072-6A52-41B8-B09E-A4269DE1A5FD}"/>
    <cellStyle name="Comma 6 4 2 3 2 5" xfId="15669" xr:uid="{AFFB747D-8F23-4C0B-A899-0DC021FEA89B}"/>
    <cellStyle name="Comma 6 4 2 3 3" xfId="2080" xr:uid="{00000000-0005-0000-0000-000078020000}"/>
    <cellStyle name="Comma 6 4 2 3 4" xfId="4403" xr:uid="{1FB2328B-4382-487E-A902-9BD441BC9913}"/>
    <cellStyle name="Comma 6 4 2 3 4 2" xfId="9175" xr:uid="{8F66199E-1B28-43E3-A19F-CFC291178D6D}"/>
    <cellStyle name="Comma 6 4 2 3 4 2 2" xfId="19555" xr:uid="{D5DEDE6B-E6E5-4EAD-AA05-81693599A82E}"/>
    <cellStyle name="Comma 6 4 2 3 4 2 3" xfId="31069" xr:uid="{55898A08-20A6-4893-81F2-362535D71995}"/>
    <cellStyle name="Comma 6 4 2 3 4 2 4" xfId="30722" xr:uid="{991663E5-093A-4C82-AB81-8EF79A9D4B8B}"/>
    <cellStyle name="Comma 6 4 2 3 4 3" xfId="12008" xr:uid="{D49E91B3-9301-482A-B4BF-5C9AEB14AC53}"/>
    <cellStyle name="Comma 6 4 2 3 4 3 2" xfId="22388" xr:uid="{17A37291-6571-4D15-B536-039ED25AA43D}"/>
    <cellStyle name="Comma 6 4 2 3 4 4" xfId="16722" xr:uid="{0E1BB8D7-1061-41AD-9946-F1642322DE7C}"/>
    <cellStyle name="Comma 6 4 2 3 5" xfId="5591" xr:uid="{B77D97DF-34AC-4B61-94AB-5E81CC907204}"/>
    <cellStyle name="Comma 6 4 2 3 5 2" xfId="29689" xr:uid="{63269818-A85D-49A6-B8ED-4F376BDFFA23}"/>
    <cellStyle name="Comma 6 4 2 3 5 2 2" xfId="30965" xr:uid="{7D70C7BF-EF85-401A-AD86-BF5235BE5695}"/>
    <cellStyle name="Comma 6 4 2 3 6" xfId="23431" xr:uid="{44806F47-1906-4B34-89B1-7A5705E499F2}"/>
    <cellStyle name="Comma 6 4 2 3 7" xfId="13549" xr:uid="{85825A31-9239-462E-B016-0AC77AABAAAB}"/>
    <cellStyle name="Comma 6 4 2 4" xfId="1697" xr:uid="{00000000-0005-0000-0000-000079020000}"/>
    <cellStyle name="Comma 6 4 2 4 2" xfId="3040" xr:uid="{00000000-0005-0000-0000-0000EB010000}"/>
    <cellStyle name="Comma 6 4 2 4 2 2" xfId="8120" xr:uid="{ADF22222-811F-4F84-B720-222185DDB4A1}"/>
    <cellStyle name="Comma 6 4 2 4 2 2 2" xfId="28801" xr:uid="{922D86D4-CE5F-49B6-BB93-8FE1C4D72254}"/>
    <cellStyle name="Comma 6 4 2 4 2 2 3" xfId="27696" xr:uid="{6FD99DB8-EBD7-49EB-8A7C-1342FBAC3836}"/>
    <cellStyle name="Comma 6 4 2 4 2 2 4" xfId="18500" xr:uid="{1239A679-9578-452E-BA64-7D79A9553E4B}"/>
    <cellStyle name="Comma 6 4 2 4 2 3" xfId="10953" xr:uid="{9CFE8881-6865-452C-A880-B409BA8FC2FB}"/>
    <cellStyle name="Comma 6 4 2 4 2 3 2" xfId="21333" xr:uid="{3FD0A189-72D1-44EF-8586-68EB0ACC380D}"/>
    <cellStyle name="Comma 6 4 2 4 2 4" xfId="24416" xr:uid="{D6823635-BF87-412A-97CD-62CD1E9247DB}"/>
    <cellStyle name="Comma 6 4 2 4 2 5" xfId="15667" xr:uid="{31150317-04E8-41C9-A993-9077679AFEB5}"/>
    <cellStyle name="Comma 6 4 2 4 3" xfId="3670" xr:uid="{00000000-0005-0000-0000-000079020000}"/>
    <cellStyle name="Comma 6 4 2 4 4" xfId="5592" xr:uid="{5E240531-8C52-4B64-996E-6CF2C56EAD6B}"/>
    <cellStyle name="Comma 6 4 2 4 4 2" xfId="29947" xr:uid="{F9D8C378-6662-4A0B-BF57-80CDD28C6729}"/>
    <cellStyle name="Comma 6 4 2 4 5" xfId="23884" xr:uid="{43568BDD-A2A2-40C8-B1D3-E9FAF4B904FE}"/>
    <cellStyle name="Comma 6 4 2 4 6" xfId="13547" xr:uid="{B4E62D67-D4F8-4AEE-A0C8-D1B0BC76898D}"/>
    <cellStyle name="Comma 6 4 2 5" xfId="1692" xr:uid="{00000000-0005-0000-0000-00007A020000}"/>
    <cellStyle name="Comma 6 4 2 5 2" xfId="2527" xr:uid="{00000000-0005-0000-0000-0000EC010000}"/>
    <cellStyle name="Comma 6 4 2 5 2 2" xfId="7652" xr:uid="{31EE074A-1A25-4279-9498-1557E65A9611}"/>
    <cellStyle name="Comma 6 4 2 5 2 2 2" xfId="18032" xr:uid="{2E5103D4-FE6F-4FD3-8CF2-4F6CBE43E536}"/>
    <cellStyle name="Comma 6 4 2 5 2 3" xfId="10485" xr:uid="{47A8CDED-9374-4C4C-9AD1-F9989393134E}"/>
    <cellStyle name="Comma 6 4 2 5 2 3 2" xfId="20865" xr:uid="{894DF4C3-B7A2-4D59-8DF5-E6A4EC275E7C}"/>
    <cellStyle name="Comma 6 4 2 5 2 4" xfId="27790" xr:uid="{E1105289-3713-4AAF-B940-F952224F0EDC}"/>
    <cellStyle name="Comma 6 4 2 5 2 5" xfId="28455" xr:uid="{D273BE61-BBFD-447D-B264-4CFF693C5FDF}"/>
    <cellStyle name="Comma 6 4 2 5 2 6" xfId="15199" xr:uid="{4A290AF2-28F0-47E5-8AC6-D53A411884E3}"/>
    <cellStyle name="Comma 6 4 2 5 3" xfId="3562" xr:uid="{00000000-0005-0000-0000-00007A020000}"/>
    <cellStyle name="Comma 6 4 2 5 4" xfId="5589" xr:uid="{79D951B6-7C6B-413F-B554-86ACD55AFC22}"/>
    <cellStyle name="Comma 6 4 2 5 4 2" xfId="29874" xr:uid="{1F5868CB-B8F6-4FD2-BE45-16F85B1BB38D}"/>
    <cellStyle name="Comma 6 4 2 5 5" xfId="23934" xr:uid="{61B540B9-A018-4E28-B282-83577ECA9D03}"/>
    <cellStyle name="Comma 6 4 2 5 6" xfId="12915" xr:uid="{C6259B45-015A-4F34-84F8-1B874A052B21}"/>
    <cellStyle name="Comma 6 4 2 6" xfId="2279" xr:uid="{00000000-0005-0000-0000-0000E7010000}"/>
    <cellStyle name="Comma 6 4 2 6 2" xfId="7406" xr:uid="{6714873E-F416-44C5-82FA-E05131962C6E}"/>
    <cellStyle name="Comma 6 4 2 6 2 2" xfId="17786" xr:uid="{DAB56B7B-C136-47C5-A747-7B121669E960}"/>
    <cellStyle name="Comma 6 4 2 6 3" xfId="10239" xr:uid="{4C8AE7B1-A4A9-425A-9167-B6967CFE222E}"/>
    <cellStyle name="Comma 6 4 2 6 3 2" xfId="20619" xr:uid="{19177BF8-5573-4BFF-B173-1662A0989156}"/>
    <cellStyle name="Comma 6 4 2 6 4" xfId="23821" xr:uid="{AC9C99D0-AB2A-4CD9-91CC-19279A8AFCB3}"/>
    <cellStyle name="Comma 6 4 2 6 5" xfId="26846" xr:uid="{1A57839F-464C-450B-87F9-255CD7C009FB}"/>
    <cellStyle name="Comma 6 4 2 6 6" xfId="14953" xr:uid="{1E6FD0BC-2500-4D19-B49D-410520A4EE12}"/>
    <cellStyle name="Comma 6 4 2 7" xfId="3818" xr:uid="{92CFE6F2-A1C9-4A93-BBED-550530B8857A}"/>
    <cellStyle name="Comma 6 4 2 7 2" xfId="8651" xr:uid="{6163D877-2216-4038-9EB4-81712A04994C}"/>
    <cellStyle name="Comma 6 4 2 7 2 2" xfId="19031" xr:uid="{03ADF068-45AD-4DAB-8C61-3E6015003565}"/>
    <cellStyle name="Comma 6 4 2 7 3" xfId="11484" xr:uid="{B63E5292-1B5E-45E0-93E5-4A060B62CDFF}"/>
    <cellStyle name="Comma 6 4 2 7 3 2" xfId="21864" xr:uid="{7283CF71-5EE7-47AA-B790-60924D944E8F}"/>
    <cellStyle name="Comma 6 4 2 7 4" xfId="25889" xr:uid="{F39EEEA6-603F-4E58-945E-BB29862672B2}"/>
    <cellStyle name="Comma 6 4 2 7 5" xfId="26506" xr:uid="{C2E764BB-88F9-4C12-9ADA-9E379CE1C073}"/>
    <cellStyle name="Comma 6 4 2 7 6" xfId="16198" xr:uid="{EF1D7535-5DF8-4A8B-938B-FBCFC8BDE855}"/>
    <cellStyle name="Comma 6 4 2 8" xfId="4886" xr:uid="{B9ED5642-C6EF-4D18-85FB-1F3A8F4EEE28}"/>
    <cellStyle name="Comma 6 4 2 8 2" xfId="14178" xr:uid="{ECD191D8-EC14-4B95-862F-94FDC2BBCD9C}"/>
    <cellStyle name="Comma 6 4 2 9" xfId="6631" xr:uid="{D4B262BE-F461-4DC9-89DC-2023215ABCFD}"/>
    <cellStyle name="Comma 6 4 2 9 2" xfId="17011" xr:uid="{6E0271B9-4A40-4868-BD41-DAD782E2C209}"/>
    <cellStyle name="Comma 6 4 3" xfId="498" xr:uid="{00000000-0005-0000-0000-00007B020000}"/>
    <cellStyle name="Comma 6 4 3 10" xfId="25486" xr:uid="{99E9E6DC-A851-4F87-A404-F8E922B22778}"/>
    <cellStyle name="Comma 6 4 3 11" xfId="12669" xr:uid="{5A4B5E9F-8AD8-4DAE-ADCF-C4E4E84DC022}"/>
    <cellStyle name="Comma 6 4 3 2" xfId="1699" xr:uid="{00000000-0005-0000-0000-00007C020000}"/>
    <cellStyle name="Comma 6 4 3 2 2" xfId="3044" xr:uid="{00000000-0005-0000-0000-0000EF010000}"/>
    <cellStyle name="Comma 6 4 3 2 2 2" xfId="6161" xr:uid="{9DE87451-BF29-4F9C-8D44-3C00B4B7AB11}"/>
    <cellStyle name="Comma 6 4 3 2 2 2 2" xfId="25627" xr:uid="{1BE7515C-653A-4F87-876F-63B764521DA0}"/>
    <cellStyle name="Comma 6 4 3 2 2 2 2 2" xfId="28546" xr:uid="{76250F69-99E5-4C87-AA68-28CAC0ABE243}"/>
    <cellStyle name="Comma 6 4 3 2 2 2 2 3" xfId="31160" xr:uid="{B8B7D374-F9E5-4444-AC13-477FC287386D}"/>
    <cellStyle name="Comma 6 4 3 2 2 2 3" xfId="28604" xr:uid="{05D73697-F366-4499-ADE0-47D3DE37ECFB}"/>
    <cellStyle name="Comma 6 4 3 2 2 2 4" xfId="15671" xr:uid="{DAA6396E-5617-4A70-B574-AFCD162D4D30}"/>
    <cellStyle name="Comma 6 4 3 2 2 3" xfId="8124" xr:uid="{6C0A3AD5-AA43-4E8F-AD77-C0019D0A2C78}"/>
    <cellStyle name="Comma 6 4 3 2 2 3 2" xfId="28805" xr:uid="{F2C78387-E4A4-41C7-80DE-D7182430BC82}"/>
    <cellStyle name="Comma 6 4 3 2 2 3 3" xfId="28126" xr:uid="{3D9342C1-D49F-4D43-8AC1-93AE5F56062A}"/>
    <cellStyle name="Comma 6 4 3 2 2 3 4" xfId="18504" xr:uid="{2304C356-D9FF-4CB7-8D43-1928F2D47AFB}"/>
    <cellStyle name="Comma 6 4 3 2 2 4" xfId="10957" xr:uid="{A9FEC1FC-DA92-4D7E-A9BA-4BE6D80C1BBE}"/>
    <cellStyle name="Comma 6 4 3 2 2 4 2" xfId="21337" xr:uid="{A0857218-8F4D-4CD3-B2A0-11E1240D74D4}"/>
    <cellStyle name="Comma 6 4 3 2 2 5" xfId="22938" xr:uid="{F447AA7E-14C2-47CB-8EA8-D414A90848E1}"/>
    <cellStyle name="Comma 6 4 3 2 2 6" xfId="13551" xr:uid="{131ED52A-BDC5-46E9-BF9F-9B7B0B88F1B6}"/>
    <cellStyle name="Comma 6 4 3 2 3" xfId="2673" xr:uid="{00000000-0005-0000-0000-0000EE010000}"/>
    <cellStyle name="Comma 6 4 3 2 3 2" xfId="7797" xr:uid="{0F2D7387-1C2C-43EA-8D1B-DCD8B47814A5}"/>
    <cellStyle name="Comma 6 4 3 2 3 2 2" xfId="27269" xr:uid="{5B830BD1-7260-4C2A-8DB9-D8138AC7079C}"/>
    <cellStyle name="Comma 6 4 3 2 3 2 3" xfId="28437" xr:uid="{21009788-6F5C-4071-A2DC-85665187ADF3}"/>
    <cellStyle name="Comma 6 4 3 2 3 2 4" xfId="18177" xr:uid="{9C68AE63-D3BE-44EC-93A1-10DEC2A2FD8F}"/>
    <cellStyle name="Comma 6 4 3 2 3 3" xfId="10630" xr:uid="{E243FB16-8574-4B4D-9DCC-E703BA2E9B76}"/>
    <cellStyle name="Comma 6 4 3 2 3 3 2" xfId="21010" xr:uid="{73F9FFA3-B985-40BB-8F39-555D2D339E60}"/>
    <cellStyle name="Comma 6 4 3 2 3 4" xfId="25067" xr:uid="{8943FECE-0FE9-448B-8798-C7D4A06BFB9E}"/>
    <cellStyle name="Comma 6 4 3 2 3 5" xfId="15344" xr:uid="{FC4FEB2E-5924-4D22-91C3-E4EA0BEE808D}"/>
    <cellStyle name="Comma 6 4 3 2 4" xfId="3648" xr:uid="{00000000-0005-0000-0000-00007C020000}"/>
    <cellStyle name="Comma 6 4 3 2 5" xfId="4260" xr:uid="{A51EAC08-E66F-40E2-903C-7CC3150401A1}"/>
    <cellStyle name="Comma 6 4 3 2 5 2" xfId="9032" xr:uid="{9CB19842-F4C9-4617-BA4E-C32A4ABED1D6}"/>
    <cellStyle name="Comma 6 4 3 2 5 2 2" xfId="19412" xr:uid="{29A40CE9-1ADF-482C-8C07-4FAB69ECEEE9}"/>
    <cellStyle name="Comma 6 4 3 2 5 2 3" xfId="31036" xr:uid="{48EC53A8-509B-4602-9481-7646B7A295C3}"/>
    <cellStyle name="Comma 6 4 3 2 5 2 4" xfId="30725" xr:uid="{DAB1BA0C-8406-4AF8-9D58-1646B3244154}"/>
    <cellStyle name="Comma 6 4 3 2 5 3" xfId="11865" xr:uid="{23A53419-8BF1-421F-A70F-CACA88D74416}"/>
    <cellStyle name="Comma 6 4 3 2 5 3 2" xfId="22245" xr:uid="{EB58247D-0D07-4A99-B592-41F2A71DB9DA}"/>
    <cellStyle name="Comma 6 4 3 2 5 4" xfId="27781" xr:uid="{70C3B298-AD80-4B7B-B6B7-937B7807FEF0}"/>
    <cellStyle name="Comma 6 4 3 2 5 5" xfId="26941" xr:uid="{0A76B398-CCEB-44F2-A850-E5E77487E760}"/>
    <cellStyle name="Comma 6 4 3 2 5 6" xfId="16579" xr:uid="{2E50FF22-5A32-4A14-A5DC-A900B3753DB5}"/>
    <cellStyle name="Comma 6 4 3 2 6" xfId="5594" xr:uid="{5E2AC345-4328-4BFD-8DA3-5CCEC7838AEA}"/>
    <cellStyle name="Comma 6 4 3 2 6 2" xfId="29720" xr:uid="{B517F1E3-A38C-4F58-A6FD-5D445DFE68EB}"/>
    <cellStyle name="Comma 6 4 3 2 6 2 2" xfId="30966" xr:uid="{68C3F424-D42B-415D-A275-3C3491C69598}"/>
    <cellStyle name="Comma 6 4 3 2 7" xfId="22717" xr:uid="{2381AC7C-D874-457D-824B-CD7134186CFD}"/>
    <cellStyle name="Comma 6 4 3 2 8" xfId="13081" xr:uid="{CB1CC082-7815-46C3-8934-9E81858CC6E3}"/>
    <cellStyle name="Comma 6 4 3 3" xfId="1700" xr:uid="{00000000-0005-0000-0000-00007D020000}"/>
    <cellStyle name="Comma 6 4 3 3 2" xfId="3045" xr:uid="{00000000-0005-0000-0000-0000F0010000}"/>
    <cellStyle name="Comma 6 4 3 3 2 2" xfId="8125" xr:uid="{E1647CBD-57C7-49A5-8AD5-21902424509E}"/>
    <cellStyle name="Comma 6 4 3 3 2 2 2" xfId="28806" xr:uid="{7AF06F04-B747-4D85-A892-73CBA0EA89FC}"/>
    <cellStyle name="Comma 6 4 3 3 2 2 3" xfId="26418" xr:uid="{A4AFFC74-E361-4181-9D14-1A2AA74BA744}"/>
    <cellStyle name="Comma 6 4 3 3 2 2 4" xfId="18505" xr:uid="{80803E80-3592-497A-882C-532D47CAD3F1}"/>
    <cellStyle name="Comma 6 4 3 3 2 3" xfId="10958" xr:uid="{A5CEA30C-A014-4CC8-B570-6C5E75F60085}"/>
    <cellStyle name="Comma 6 4 3 3 2 3 2" xfId="21338" xr:uid="{B2944D65-2E02-4493-94E6-C3ED577A2F5A}"/>
    <cellStyle name="Comma 6 4 3 3 2 4" xfId="24513" xr:uid="{99256903-5A76-4761-8307-3040FBD844E4}"/>
    <cellStyle name="Comma 6 4 3 3 2 5" xfId="15672" xr:uid="{797CFECA-5B3A-425C-8321-CA57176B4E48}"/>
    <cellStyle name="Comma 6 4 3 3 3" xfId="3611" xr:uid="{00000000-0005-0000-0000-00007D020000}"/>
    <cellStyle name="Comma 6 4 3 3 4" xfId="4404" xr:uid="{8749C45E-E41A-4304-B61B-78506631CC99}"/>
    <cellStyle name="Comma 6 4 3 3 4 2" xfId="9176" xr:uid="{58432CAA-B985-4BC9-9656-18D51ACB7F3C}"/>
    <cellStyle name="Comma 6 4 3 3 4 2 2" xfId="19556" xr:uid="{130B0B8D-4585-458D-947D-4883D9BB8669}"/>
    <cellStyle name="Comma 6 4 3 3 4 2 3" xfId="31070" xr:uid="{64CBF01D-BCC0-4E97-A30C-4817D685CDEB}"/>
    <cellStyle name="Comma 6 4 3 3 4 2 4" xfId="30726" xr:uid="{32E7DD8E-8E93-48A0-B22A-199885881375}"/>
    <cellStyle name="Comma 6 4 3 3 4 3" xfId="12009" xr:uid="{88B8CD83-86AD-4EDE-8804-B00361DDCBA9}"/>
    <cellStyle name="Comma 6 4 3 3 4 3 2" xfId="22389" xr:uid="{77E9CE91-FD59-4A3C-8041-0796A6B5D588}"/>
    <cellStyle name="Comma 6 4 3 3 4 4" xfId="16723" xr:uid="{4DCC8238-8690-47E5-AC62-1D9F5187A8AC}"/>
    <cellStyle name="Comma 6 4 3 3 5" xfId="5595" xr:uid="{8CF9A14E-6DB8-411F-9023-F13F2916B13F}"/>
    <cellStyle name="Comma 6 4 3 3 5 2" xfId="29705" xr:uid="{8C47B7A5-55DE-41F0-ABE8-96B67015A584}"/>
    <cellStyle name="Comma 6 4 3 3 6" xfId="24025" xr:uid="{8B39DA3A-C438-4ADA-826C-4F6E92D2FD76}"/>
    <cellStyle name="Comma 6 4 3 3 7" xfId="13552" xr:uid="{B90FC4BC-D5EE-4BFC-97CD-4E73557F868E}"/>
    <cellStyle name="Comma 6 4 3 4" xfId="1698" xr:uid="{00000000-0005-0000-0000-00007E020000}"/>
    <cellStyle name="Comma 6 4 3 4 2" xfId="3043" xr:uid="{00000000-0005-0000-0000-0000F1010000}"/>
    <cellStyle name="Comma 6 4 3 4 2 2" xfId="8123" xr:uid="{3608156F-8EFF-4B12-B2DE-E52AD2437F57}"/>
    <cellStyle name="Comma 6 4 3 4 2 2 2" xfId="28804" xr:uid="{B98C073F-6138-401A-83A0-F369A3A9D6F6}"/>
    <cellStyle name="Comma 6 4 3 4 2 2 3" xfId="27089" xr:uid="{46AB2BEE-3AC9-4711-AFA2-9CF90C02A985}"/>
    <cellStyle name="Comma 6 4 3 4 2 2 4" xfId="18503" xr:uid="{B643F2D4-3235-49CA-A168-457CC3C641F7}"/>
    <cellStyle name="Comma 6 4 3 4 2 3" xfId="10956" xr:uid="{04D550A1-46DD-4932-B220-53E593ED5562}"/>
    <cellStyle name="Comma 6 4 3 4 2 3 2" xfId="21336" xr:uid="{482C49D2-0469-4D42-A938-CE70AC63C0E6}"/>
    <cellStyle name="Comma 6 4 3 4 2 4" xfId="25642" xr:uid="{400FD5B9-741B-4FA3-9B44-D231F7466CE7}"/>
    <cellStyle name="Comma 6 4 3 4 2 5" xfId="15670" xr:uid="{5FD351B0-0009-4143-9224-F9D3B6D1470E}"/>
    <cellStyle name="Comma 6 4 3 4 3" xfId="3696" xr:uid="{00000000-0005-0000-0000-00007E020000}"/>
    <cellStyle name="Comma 6 4 3 4 4" xfId="5593" xr:uid="{597046DC-F5C8-4A2C-9A13-CCBC4373604F}"/>
    <cellStyle name="Comma 6 4 3 4 4 2" xfId="29949" xr:uid="{A9380C1B-14A6-4B53-9630-BB03006EEA3E}"/>
    <cellStyle name="Comma 6 4 3 4 5" xfId="25477" xr:uid="{AEBF6BF0-781B-4251-9C43-BF55D4DC9F58}"/>
    <cellStyle name="Comma 6 4 3 4 6" xfId="13550" xr:uid="{B4199247-567C-4F13-B7D1-F52C7E04729D}"/>
    <cellStyle name="Comma 6 4 3 5" xfId="2630" xr:uid="{00000000-0005-0000-0000-0000F2010000}"/>
    <cellStyle name="Comma 6 4 3 5 2" xfId="5892" xr:uid="{4BECADB6-235B-4CAC-85C0-80D0E27B1737}"/>
    <cellStyle name="Comma 6 4 3 5 2 2" xfId="28301" xr:uid="{1BA41FC7-0065-4D43-BA00-BDEAFE6AEDAD}"/>
    <cellStyle name="Comma 6 4 3 5 2 3" xfId="27213" xr:uid="{BF202D75-2FFE-4931-8BE5-4A175775E00B}"/>
    <cellStyle name="Comma 6 4 3 5 2 4" xfId="15302" xr:uid="{5B87071E-8FCF-43D2-9B8C-50EBB975AD9F}"/>
    <cellStyle name="Comma 6 4 3 5 3" xfId="7755" xr:uid="{5E3F39A1-AB86-48FC-AE39-E9EBF19A365A}"/>
    <cellStyle name="Comma 6 4 3 5 3 2" xfId="18135" xr:uid="{D3B9B875-3C36-4038-A144-7BABB514FC75}"/>
    <cellStyle name="Comma 6 4 3 5 4" xfId="10588" xr:uid="{8F0C5218-4D09-4D7A-964D-0AFC40F6DFEB}"/>
    <cellStyle name="Comma 6 4 3 5 4 2" xfId="20968" xr:uid="{F969427A-56A9-4C66-B48B-5630DFB9516B}"/>
    <cellStyle name="Comma 6 4 3 5 5" xfId="24236" xr:uid="{C18D7421-1938-4614-97DD-D9CCFEB24FF0}"/>
    <cellStyle name="Comma 6 4 3 5 6" xfId="13018" xr:uid="{73E37B0D-96A4-40DD-A58F-BE503DB3A20D}"/>
    <cellStyle name="Comma 6 4 3 6" xfId="4125" xr:uid="{BC11153B-3590-4A4C-9A42-D5B85167EDEC}"/>
    <cellStyle name="Comma 6 4 3 6 2" xfId="8897" xr:uid="{5987FDF2-CD76-4027-8C40-BADE8EB16492}"/>
    <cellStyle name="Comma 6 4 3 6 2 2" xfId="19277" xr:uid="{C77FE529-4055-4AE2-90DD-A660AD868028}"/>
    <cellStyle name="Comma 6 4 3 6 2 3" xfId="31009" xr:uid="{2C79F960-4C49-4A44-BE3E-BA4DD4C9FBB0}"/>
    <cellStyle name="Comma 6 4 3 6 2 4" xfId="30724" xr:uid="{888020BF-966F-45AF-AD87-05FC86173A31}"/>
    <cellStyle name="Comma 6 4 3 6 3" xfId="11730" xr:uid="{C5637927-D691-4E7B-8071-78C18F69F33B}"/>
    <cellStyle name="Comma 6 4 3 6 3 2" xfId="22110" xr:uid="{FF695EF4-4938-421C-B4C1-B1580C099238}"/>
    <cellStyle name="Comma 6 4 3 6 4" xfId="24160" xr:uid="{DA708D23-DBBB-4E21-A69E-2C68CD775D36}"/>
    <cellStyle name="Comma 6 4 3 6 5" xfId="26772" xr:uid="{427B066A-B632-4273-AD4F-6D47319C3D9E}"/>
    <cellStyle name="Comma 6 4 3 6 6" xfId="16444" xr:uid="{74E4A04D-2625-40F8-913E-E71CD7A37B6E}"/>
    <cellStyle name="Comma 6 4 3 7" xfId="4888" xr:uid="{FF7A6E91-B71F-402F-84BE-27BA9A689206}"/>
    <cellStyle name="Comma 6 4 3 7 2" xfId="26954" xr:uid="{E692CFC7-761B-4524-AEF1-ADA4AE5C43EA}"/>
    <cellStyle name="Comma 6 4 3 7 3" xfId="28460" xr:uid="{EF2DDD8E-D26A-4D5D-AC55-67A7CC964379}"/>
    <cellStyle name="Comma 6 4 3 7 4" xfId="14180" xr:uid="{958C6408-2027-4BE6-B6CD-ED8CF2230424}"/>
    <cellStyle name="Comma 6 4 3 8" xfId="6633" xr:uid="{A8484347-CEB4-4D7F-B443-41F73EC9CF28}"/>
    <cellStyle name="Comma 6 4 3 8 2" xfId="17013" xr:uid="{86F2C499-DC60-442F-906F-348F5F5B6154}"/>
    <cellStyle name="Comma 6 4 3 9" xfId="9466" xr:uid="{44DF4BDE-7007-468D-A11A-5B176D57FA95}"/>
    <cellStyle name="Comma 6 4 3 9 2" xfId="19846" xr:uid="{6A3C9AA7-7596-4832-B681-46D68794F167}"/>
    <cellStyle name="Comma 6 4 4" xfId="499" xr:uid="{00000000-0005-0000-0000-00007F020000}"/>
    <cellStyle name="Comma 6 4 4 10" xfId="13079" xr:uid="{161F3D9E-FDAC-4369-8A82-BAFFD660836D}"/>
    <cellStyle name="Comma 6 4 4 2" xfId="1702" xr:uid="{00000000-0005-0000-0000-000080020000}"/>
    <cellStyle name="Comma 6 4 4 2 2" xfId="3046" xr:uid="{00000000-0005-0000-0000-0000F4010000}"/>
    <cellStyle name="Comma 6 4 4 2 2 2" xfId="8126" xr:uid="{144748D8-8110-4C5D-823F-47C3385D852A}"/>
    <cellStyle name="Comma 6 4 4 2 2 2 2" xfId="28807" xr:uid="{6AD90FE4-3CB8-4933-9B68-7C7298C52AE0}"/>
    <cellStyle name="Comma 6 4 4 2 2 2 3" xfId="28242" xr:uid="{238413C4-BC84-456A-A16A-38101E29D3E0}"/>
    <cellStyle name="Comma 6 4 4 2 2 2 4" xfId="18506" xr:uid="{F8F41174-04D6-4C1F-957B-0A4EDEB6160D}"/>
    <cellStyle name="Comma 6 4 4 2 2 3" xfId="10959" xr:uid="{05BA871B-49D9-49A9-BB48-6443A0BBCD06}"/>
    <cellStyle name="Comma 6 4 4 2 2 3 2" xfId="21339" xr:uid="{34C15700-FD27-4498-8393-09C164FCD201}"/>
    <cellStyle name="Comma 6 4 4 2 2 4" xfId="24760" xr:uid="{F1599F21-A582-4D54-8F2B-1F18A24D247D}"/>
    <cellStyle name="Comma 6 4 4 2 2 5" xfId="15673" xr:uid="{A3EA306A-3791-432B-8C4B-EF911D8EF55F}"/>
    <cellStyle name="Comma 6 4 4 2 3" xfId="3639" xr:uid="{00000000-0005-0000-0000-000080020000}"/>
    <cellStyle name="Comma 6 4 4 2 4" xfId="5596" xr:uid="{D7CC43DA-455D-407E-BF01-57D0564EA6B6}"/>
    <cellStyle name="Comma 6 4 4 2 4 2" xfId="29950" xr:uid="{FDB36AFE-899A-4744-9DD8-6E4865CE36DC}"/>
    <cellStyle name="Comma 6 4 4 2 5" xfId="23458" xr:uid="{25976DFB-D12E-44FC-BA6D-3E379ED1878F}"/>
    <cellStyle name="Comma 6 4 4 2 6" xfId="13553" xr:uid="{3DB1E49B-06F4-4933-AD00-0C600988B65B}"/>
    <cellStyle name="Comma 6 4 4 3" xfId="1703" xr:uid="{00000000-0005-0000-0000-000081020000}"/>
    <cellStyle name="Comma 6 4 4 3 2" xfId="4623" xr:uid="{9494D2FE-9603-4520-BB34-B0A7762C3101}"/>
    <cellStyle name="Comma 6 4 4 3 2 2" xfId="9395" xr:uid="{82C1F46B-3AB1-4180-B72C-C27061F6C38D}"/>
    <cellStyle name="Comma 6 4 4 3 2 2 2" xfId="19775" xr:uid="{D912D5B9-435E-47F8-B665-98B3269A7A93}"/>
    <cellStyle name="Comma 6 4 4 3 2 3" xfId="12228" xr:uid="{19AF2720-C897-4870-88B1-1084B759AD28}"/>
    <cellStyle name="Comma 6 4 4 3 2 3 2" xfId="22608" xr:uid="{BA23040E-9D36-43EE-A03D-912871B8A62D}"/>
    <cellStyle name="Comma 6 4 4 3 2 4" xfId="26198" xr:uid="{472BDDCC-6E87-4271-800D-0A670E255469}"/>
    <cellStyle name="Comma 6 4 4 3 2 5" xfId="27935" xr:uid="{C21A1C05-1A22-43CB-B467-F45DFFC42A54}"/>
    <cellStyle name="Comma 6 4 4 3 2 6" xfId="16942" xr:uid="{0B261E0F-2906-43CC-8B78-EF21FAC3E3A4}"/>
    <cellStyle name="Comma 6 4 4 3 3" xfId="25010" xr:uid="{D13AD506-B971-43E8-9263-B2003BB20B7B}"/>
    <cellStyle name="Comma 6 4 4 3 3 2" xfId="29901" xr:uid="{DE18F8CC-9AE1-4F5E-9463-70483CF3EC52}"/>
    <cellStyle name="Comma 6 4 4 3 4" xfId="30015" xr:uid="{54B5A641-CBAA-4C36-9169-160B5E571C1F}"/>
    <cellStyle name="Comma 6 4 4 4" xfId="1701" xr:uid="{00000000-0005-0000-0000-000082020000}"/>
    <cellStyle name="Comma 6 4 4 5" xfId="4258" xr:uid="{F88A1956-BAD7-4D08-9EEC-B2583E75D0DD}"/>
    <cellStyle name="Comma 6 4 4 5 2" xfId="9030" xr:uid="{921BDAC3-0294-4D86-8C5F-754A50525046}"/>
    <cellStyle name="Comma 6 4 4 5 2 2" xfId="19410" xr:uid="{7F2C0D14-E739-477C-A33B-5DDBE2A55F78}"/>
    <cellStyle name="Comma 6 4 4 5 2 3" xfId="31034" xr:uid="{7E47475A-DD01-4834-94C2-1630B8804BB1}"/>
    <cellStyle name="Comma 6 4 4 5 2 4" xfId="30727" xr:uid="{162F962F-579D-4E61-99F1-D903E08A5944}"/>
    <cellStyle name="Comma 6 4 4 5 3" xfId="11863" xr:uid="{CB563B1E-333D-437D-80F1-F1E92395B99F}"/>
    <cellStyle name="Comma 6 4 4 5 3 2" xfId="22243" xr:uid="{DAB37DDA-1810-4257-AF18-71A6F4AEF98C}"/>
    <cellStyle name="Comma 6 4 4 5 4" xfId="25901" xr:uid="{6E4D4D61-4FA4-40F8-B260-4F74A35085BF}"/>
    <cellStyle name="Comma 6 4 4 5 5" xfId="26027" xr:uid="{0AE5C490-7D0B-48C0-B974-61B1DA7B0177}"/>
    <cellStyle name="Comma 6 4 4 5 6" xfId="16577" xr:uid="{C055D660-BCFC-4A7A-8BC6-76732CE75695}"/>
    <cellStyle name="Comma 6 4 4 6" xfId="4889" xr:uid="{C522401C-4DD6-4E1D-99C9-6E3D20EE2307}"/>
    <cellStyle name="Comma 6 4 4 6 2" xfId="14181" xr:uid="{5A0FF2A1-DA42-4A5E-AA72-2558B44A6109}"/>
    <cellStyle name="Comma 6 4 4 7" xfId="6634" xr:uid="{73F23711-DC0F-4F58-BF0D-2FB69ED65B37}"/>
    <cellStyle name="Comma 6 4 4 7 2" xfId="17014" xr:uid="{4087778A-5F0C-451B-A20D-77C3676FFA5F}"/>
    <cellStyle name="Comma 6 4 4 8" xfId="9467" xr:uid="{3B9B1F41-8EAC-4A06-9F83-A42D7AB79BB2}"/>
    <cellStyle name="Comma 6 4 4 8 2" xfId="19847" xr:uid="{689CAA96-C143-47E1-B5AD-C8E73BCD6AA1}"/>
    <cellStyle name="Comma 6 4 4 9" xfId="23862" xr:uid="{7228455F-2DD3-482A-BC3F-C95BE560FE7B}"/>
    <cellStyle name="Comma 6 4 5" xfId="1704" xr:uid="{00000000-0005-0000-0000-000083020000}"/>
    <cellStyle name="Comma 6 4 5 2" xfId="3047" xr:uid="{00000000-0005-0000-0000-0000F5010000}"/>
    <cellStyle name="Comma 6 4 5 2 2" xfId="8127" xr:uid="{54D4C34B-2D2B-447A-B5B4-5775E8620FFC}"/>
    <cellStyle name="Comma 6 4 5 2 2 2" xfId="28808" xr:uid="{B647D0DC-ECE0-42C5-BCA0-0BB0781E8855}"/>
    <cellStyle name="Comma 6 4 5 2 2 2 2" xfId="31221" xr:uid="{691BCCD8-3FCB-46F4-AA19-66BD8B2792E8}"/>
    <cellStyle name="Comma 6 4 5 2 2 2 3" xfId="30729" xr:uid="{787E4866-BDC8-4893-9282-491F88D13FE5}"/>
    <cellStyle name="Comma 6 4 5 2 2 3" xfId="28586" xr:uid="{46477F41-C513-4AA2-B52E-DD5043778A61}"/>
    <cellStyle name="Comma 6 4 5 2 2 4" xfId="18507" xr:uid="{AE896CAB-4E2D-4BC4-A2FB-544C8CDB6C94}"/>
    <cellStyle name="Comma 6 4 5 2 3" xfId="10960" xr:uid="{50637E51-5562-46AD-B882-65EC355770F2}"/>
    <cellStyle name="Comma 6 4 5 2 3 2" xfId="21340" xr:uid="{850D5D37-6DE8-4841-9460-F73B80017985}"/>
    <cellStyle name="Comma 6 4 5 2 4" xfId="23525" xr:uid="{5BC62036-1F54-49D8-99C8-F8F4DB207CE7}"/>
    <cellStyle name="Comma 6 4 5 2 5" xfId="15674" xr:uid="{21144154-8EC4-4BBF-9F05-1059A220AD7A}"/>
    <cellStyle name="Comma 6 4 5 3" xfId="3589" xr:uid="{00000000-0005-0000-0000-000083020000}"/>
    <cellStyle name="Comma 6 4 5 4" xfId="4405" xr:uid="{7541ECBE-E625-46C2-913D-030F44B4E812}"/>
    <cellStyle name="Comma 6 4 5 4 2" xfId="9177" xr:uid="{10C0E120-5A4F-40E2-A73A-0F419D8AFE7D}"/>
    <cellStyle name="Comma 6 4 5 4 2 2" xfId="19557" xr:uid="{42C0B2DC-4602-4CB8-B7DD-A48E64A1A11E}"/>
    <cellStyle name="Comma 6 4 5 4 2 3" xfId="31071" xr:uid="{22979A5B-49A1-42E6-BA89-CCDBEAE37202}"/>
    <cellStyle name="Comma 6 4 5 4 2 4" xfId="30728" xr:uid="{E5F89DE4-F2D2-4C08-B671-36C13540F10E}"/>
    <cellStyle name="Comma 6 4 5 4 3" xfId="12010" xr:uid="{BC30DDE6-6812-430F-A96A-70862DC750C2}"/>
    <cellStyle name="Comma 6 4 5 4 3 2" xfId="22390" xr:uid="{94CCDCB7-721D-4547-9880-5CA7F7110942}"/>
    <cellStyle name="Comma 6 4 5 4 4" xfId="16724" xr:uid="{1A4CDAA2-885C-4A5C-95B3-C6CE07D1A4F9}"/>
    <cellStyle name="Comma 6 4 5 5" xfId="5597" xr:uid="{8F23EDCF-D0A9-4732-B643-145982D71AB9}"/>
    <cellStyle name="Comma 6 4 5 5 2" xfId="29684" xr:uid="{EF3BD0A6-DB09-431F-92E2-3C8D869A5B95}"/>
    <cellStyle name="Comma 6 4 5 5 2 2" xfId="30967" xr:uid="{308557D5-49FB-45ED-B51A-8AA44B8D7B71}"/>
    <cellStyle name="Comma 6 4 5 6" xfId="24374" xr:uid="{91D1EDE4-7110-405F-8750-08A556862BDF}"/>
    <cellStyle name="Comma 6 4 5 7" xfId="13554" xr:uid="{A7F02A6C-6510-4740-9354-BBF236F91E84}"/>
    <cellStyle name="Comma 6 4 6" xfId="1705" xr:uid="{00000000-0005-0000-0000-000084020000}"/>
    <cellStyle name="Comma 6 4 6 2" xfId="2872" xr:uid="{00000000-0005-0000-0000-0000F6010000}"/>
    <cellStyle name="Comma 6 4 6 2 2" xfId="7989" xr:uid="{DFBB432E-3A5A-496E-818E-C55060EC3CBB}"/>
    <cellStyle name="Comma 6 4 6 2 2 2" xfId="26251" xr:uid="{A6D4DEA5-5A3D-446F-9100-76438298D113}"/>
    <cellStyle name="Comma 6 4 6 2 2 2 2" xfId="31170" xr:uid="{9743733B-E35B-44C2-895E-4E9F3FD9AD20}"/>
    <cellStyle name="Comma 6 4 6 2 2 2 3" xfId="30730" xr:uid="{36F4C335-21C6-4B80-A783-6DEE9EA2C7B3}"/>
    <cellStyle name="Comma 6 4 6 2 2 3" xfId="26688" xr:uid="{F4F25F70-E51E-45AB-A23C-17588D0AB7CF}"/>
    <cellStyle name="Comma 6 4 6 2 2 4" xfId="18369" xr:uid="{751CBBBD-02F1-4EC8-A428-B1D92AA0FD74}"/>
    <cellStyle name="Comma 6 4 6 2 3" xfId="10822" xr:uid="{4B0563F5-F4ED-4FF4-B040-CF8FC99765CE}"/>
    <cellStyle name="Comma 6 4 6 2 3 2" xfId="21202" xr:uid="{6A137480-FFB3-476C-8BA5-C9E9950A55B4}"/>
    <cellStyle name="Comma 6 4 6 2 4" xfId="22968" xr:uid="{92746F34-F1DA-4DC9-AA9E-79EFD699D503}"/>
    <cellStyle name="Comma 6 4 6 2 5" xfId="15536" xr:uid="{F1E2F4F3-F31F-4441-8AD3-41AFDF0573C0}"/>
    <cellStyle name="Comma 6 4 6 3" xfId="3684" xr:uid="{00000000-0005-0000-0000-000084020000}"/>
    <cellStyle name="Comma 6 4 6 4" xfId="5598" xr:uid="{A8028302-ED8A-40B8-8A70-7BEFE282F4FC}"/>
    <cellStyle name="Comma 6 4 6 4 2" xfId="29922" xr:uid="{CDA048C9-974C-400A-AA42-F64BD97DF22B}"/>
    <cellStyle name="Comma 6 4 6 5" xfId="23416" xr:uid="{C2BB730C-BD1C-467F-A026-B3DC5A68504F}"/>
    <cellStyle name="Comma 6 4 6 6" xfId="13367" xr:uid="{1AC7631A-FD2B-4EB4-9784-B8AF1011B9CD}"/>
    <cellStyle name="Comma 6 4 7" xfId="1691" xr:uid="{00000000-0005-0000-0000-000085020000}"/>
    <cellStyle name="Comma 6 4 7 2" xfId="2467" xr:uid="{00000000-0005-0000-0000-0000F7010000}"/>
    <cellStyle name="Comma 6 4 7 2 2" xfId="7592" xr:uid="{A65CD5EB-1051-4973-BA95-26C5C049E7B7}"/>
    <cellStyle name="Comma 6 4 7 2 2 2" xfId="17972" xr:uid="{F1AB390C-53D0-4162-83C7-8EA513F983E3}"/>
    <cellStyle name="Comma 6 4 7 2 3" xfId="10425" xr:uid="{11D00CB4-211A-455B-B691-7CC4AD02121C}"/>
    <cellStyle name="Comma 6 4 7 2 3 2" xfId="20805" xr:uid="{7E0350DF-70CE-4B56-A34F-A26805D35A02}"/>
    <cellStyle name="Comma 6 4 7 2 4" xfId="27400" xr:uid="{46B2D801-E2B4-415C-A933-BDBDE9533E7C}"/>
    <cellStyle name="Comma 6 4 7 2 5" xfId="26154" xr:uid="{7CFDDA6D-9A08-4A78-B530-EB2BD8ECFC7B}"/>
    <cellStyle name="Comma 6 4 7 2 6" xfId="15139" xr:uid="{74FD98A7-4C92-4590-AADB-1C3B55717B94}"/>
    <cellStyle name="Comma 6 4 7 3" xfId="3634" xr:uid="{00000000-0005-0000-0000-000085020000}"/>
    <cellStyle name="Comma 6 4 7 4" xfId="5588" xr:uid="{5F3C36C8-D1B5-4C42-9705-CB72C5A4950A}"/>
    <cellStyle name="Comma 6 4 7 4 2" xfId="29862" xr:uid="{C263C62B-DABD-420C-A97D-0F3CE47933DF}"/>
    <cellStyle name="Comma 6 4 7 5" xfId="22830" xr:uid="{80ED073A-316E-4622-8079-102557309958}"/>
    <cellStyle name="Comma 6 4 7 6" xfId="12855" xr:uid="{F1798703-5663-4830-80B6-46478CA449D9}"/>
    <cellStyle name="Comma 6 4 8" xfId="2221" xr:uid="{00000000-0005-0000-0000-0000E6010000}"/>
    <cellStyle name="Comma 6 4 8 2" xfId="7348" xr:uid="{C41CE54C-FD8B-4A42-9930-9155DD2D3E09}"/>
    <cellStyle name="Comma 6 4 8 2 2" xfId="17728" xr:uid="{65DA0D79-1C0A-41F2-9143-825CBCBDD161}"/>
    <cellStyle name="Comma 6 4 8 2 2 2" xfId="31122" xr:uid="{24EFB6D6-DF65-42CC-96F4-F84914B8D4E7}"/>
    <cellStyle name="Comma 6 4 8 2 2 3" xfId="30731" xr:uid="{29EF420D-7071-41EC-A1CD-1C25DE9D0314}"/>
    <cellStyle name="Comma 6 4 8 3" xfId="10181" xr:uid="{908AC10B-86A3-411D-A405-A408A77ECBD5}"/>
    <cellStyle name="Comma 6 4 8 3 2" xfId="20561" xr:uid="{DC3F41D7-DCD9-4D73-9B1B-D3871BC7F286}"/>
    <cellStyle name="Comma 6 4 8 4" xfId="25406" xr:uid="{4359DC52-0CBD-4BDF-8FB2-AFDE5782EC45}"/>
    <cellStyle name="Comma 6 4 8 5" xfId="27613" xr:uid="{7F10D4B5-D9AF-4A09-8572-6652D106B2F7}"/>
    <cellStyle name="Comma 6 4 8 6" xfId="14895" xr:uid="{EB5A04D0-C700-4751-AC83-4883233AC4E1}"/>
    <cellStyle name="Comma 6 4 9" xfId="3866" xr:uid="{44D94F21-4B52-4460-9384-B6B9C6F74F70}"/>
    <cellStyle name="Comma 6 4 9 2" xfId="8698" xr:uid="{8384AADA-23E2-4A6B-A8D3-8EFF809C4492}"/>
    <cellStyle name="Comma 6 4 9 2 2" xfId="19078" xr:uid="{0325ACFA-2711-4CCD-A95E-46F0118EE30F}"/>
    <cellStyle name="Comma 6 4 9 3" xfId="11531" xr:uid="{8ABDBCA1-3D1C-410C-B9B7-FDC8023C9FBC}"/>
    <cellStyle name="Comma 6 4 9 3 2" xfId="21911" xr:uid="{BE857919-D2AA-423B-A68D-C9D2B6CDC4A4}"/>
    <cellStyle name="Comma 6 4 9 4" xfId="27711" xr:uid="{BCF7AB0B-7FF1-4ED6-A2B9-6C5D4BE30012}"/>
    <cellStyle name="Comma 6 4 9 5" xfId="27598" xr:uid="{3E954F38-21E4-424A-870B-3DF4002BE41B}"/>
    <cellStyle name="Comma 6 4 9 6" xfId="16245" xr:uid="{14FEADCD-C5DC-4910-9D9E-9078A2DC52FD}"/>
    <cellStyle name="Comma 6 5" xfId="1706" xr:uid="{00000000-0005-0000-0000-000086020000}"/>
    <cellStyle name="Comma 6 5 10" xfId="25750" xr:uid="{F3893E22-8AFA-4C20-88BE-99F6D0B7836B}"/>
    <cellStyle name="Comma 6 5 10 2" xfId="30004" xr:uid="{9BBA55C4-F717-4123-9745-FD974FD5C92B}"/>
    <cellStyle name="Comma 6 5 11" xfId="12958" xr:uid="{6081739D-F564-4AF8-9D03-600F4BF43A0D}"/>
    <cellStyle name="Comma 6 5 2" xfId="2674" xr:uid="{00000000-0005-0000-0000-0000F9010000}"/>
    <cellStyle name="Comma 6 5 2 2" xfId="3049" xr:uid="{00000000-0005-0000-0000-0000FA010000}"/>
    <cellStyle name="Comma 6 5 2 2 2" xfId="6163" xr:uid="{9072506B-66F6-434E-AF9A-C449954DC0D8}"/>
    <cellStyle name="Comma 6 5 2 2 2 2" xfId="27442" xr:uid="{9BBE47B7-6F11-45B5-8B2A-B0A3C36FE1BB}"/>
    <cellStyle name="Comma 6 5 2 2 2 2 2" xfId="31191" xr:uid="{325C7F89-E089-4071-A4CA-9ADB67FB52F9}"/>
    <cellStyle name="Comma 6 5 2 2 2 2 3" xfId="30733" xr:uid="{16F0985C-0D59-4C77-AE81-D539AE6EC8DC}"/>
    <cellStyle name="Comma 6 5 2 2 2 3" xfId="25994" xr:uid="{29FCB692-FD3E-4D43-8557-D799C388341A}"/>
    <cellStyle name="Comma 6 5 2 2 2 4" xfId="15676" xr:uid="{5CE6BAD9-BA76-4CB5-8800-77D44C849C38}"/>
    <cellStyle name="Comma 6 5 2 2 3" xfId="8129" xr:uid="{CE5D24FA-4D71-4FBE-8ABD-CFAD66472B47}"/>
    <cellStyle name="Comma 6 5 2 2 3 2" xfId="18509" xr:uid="{6069F6D0-7212-44E3-8E25-81661A9D5019}"/>
    <cellStyle name="Comma 6 5 2 2 4" xfId="10962" xr:uid="{7BD62EEE-A729-458D-B4B3-F68E635BB264}"/>
    <cellStyle name="Comma 6 5 2 2 4 2" xfId="21342" xr:uid="{AD7DC9C6-DC5C-44A6-9249-87D4B0A7A7C0}"/>
    <cellStyle name="Comma 6 5 2 2 5" xfId="24526" xr:uid="{7F466391-28BE-411E-B2DE-BE091A55F44A}"/>
    <cellStyle name="Comma 6 5 2 2 6" xfId="13556" xr:uid="{E4BE6815-7EC8-4CD5-9BD7-CBFE59D1CF49}"/>
    <cellStyle name="Comma 6 5 2 3" xfId="4261" xr:uid="{AE78412A-E3FD-4707-9349-D83D4CB2A6DF}"/>
    <cellStyle name="Comma 6 5 2 3 2" xfId="9033" xr:uid="{E04F1C4D-6215-48C9-8273-7D130D5F91D6}"/>
    <cellStyle name="Comma 6 5 2 3 2 2" xfId="29093" xr:uid="{F12DCF9A-CA5B-435F-8783-D7D7A2F6C175}"/>
    <cellStyle name="Comma 6 5 2 3 2 3" xfId="27011" xr:uid="{A7EDC08D-0DD7-4282-A2F4-ACBD8F2E9EE3}"/>
    <cellStyle name="Comma 6 5 2 3 2 4" xfId="19413" xr:uid="{01D3B6AA-65B1-45C6-BE98-8521B2340194}"/>
    <cellStyle name="Comma 6 5 2 3 2 5" xfId="31037" xr:uid="{8012AB0B-EB59-44A7-8DB7-259914660E82}"/>
    <cellStyle name="Comma 6 5 2 3 3" xfId="11866" xr:uid="{35E77887-7461-46CE-8CAC-49FA064BC684}"/>
    <cellStyle name="Comma 6 5 2 3 3 2" xfId="22246" xr:uid="{E16DFC60-DE26-40A4-BB19-DE0AF5BA5E71}"/>
    <cellStyle name="Comma 6 5 2 3 4" xfId="24173" xr:uid="{76B4C1B6-06C5-4A52-9551-5BF59DA735A3}"/>
    <cellStyle name="Comma 6 5 2 3 5" xfId="16580" xr:uid="{F083096D-6C9E-4EF8-BF38-7EAA039A1FF8}"/>
    <cellStyle name="Comma 6 5 2 4" xfId="5920" xr:uid="{D13FD7F3-58AF-4C81-814A-2FEC26EB0EE5}"/>
    <cellStyle name="Comma 6 5 2 4 2" xfId="28655" xr:uid="{90F87C2A-E3B4-4A3B-B5AC-CD9FF1CB3B92}"/>
    <cellStyle name="Comma 6 5 2 4 3" xfId="28052" xr:uid="{2E48367A-9396-43ED-B8EA-3AE7BCCC7C93}"/>
    <cellStyle name="Comma 6 5 2 4 4" xfId="15345" xr:uid="{FE28975C-1120-46E2-AE2B-57AE0ADC5BFD}"/>
    <cellStyle name="Comma 6 5 2 5" xfId="7798" xr:uid="{AEE457D1-6834-4469-9B49-34D97CE5E035}"/>
    <cellStyle name="Comma 6 5 2 5 2" xfId="18178" xr:uid="{78EBEE38-911A-4ADF-A398-2EDF0C44561C}"/>
    <cellStyle name="Comma 6 5 2 6" xfId="10631" xr:uid="{10FDC70E-6C80-42F3-8A52-BE45CC791EDB}"/>
    <cellStyle name="Comma 6 5 2 6 2" xfId="21011" xr:uid="{AE587D83-A7CB-4C01-BCA8-9E11CC2BC835}"/>
    <cellStyle name="Comma 6 5 2 7" xfId="23214" xr:uid="{AB361D29-4081-44C9-A5E9-DB52714463F5}"/>
    <cellStyle name="Comma 6 5 2 8" xfId="13082" xr:uid="{746895FD-FB8C-4EED-9F02-793D42642EFB}"/>
    <cellStyle name="Comma 6 5 3" xfId="3050" xr:uid="{00000000-0005-0000-0000-0000FB010000}"/>
    <cellStyle name="Comma 6 5 3 2" xfId="4406" xr:uid="{C911EB5E-6E7B-4CB3-8496-F6CCE884BF2D}"/>
    <cellStyle name="Comma 6 5 3 2 2" xfId="9178" xr:uid="{C9E444F1-FB04-4EFD-840F-941B5236CEC5}"/>
    <cellStyle name="Comma 6 5 3 2 2 2" xfId="19558" xr:uid="{7354D5C3-C2D3-4006-B5A7-37EEEAA03F4B}"/>
    <cellStyle name="Comma 6 5 3 2 2 3" xfId="31072" xr:uid="{A2A4928A-1757-4797-9AD6-3490D0D71705}"/>
    <cellStyle name="Comma 6 5 3 2 2 4" xfId="30734" xr:uid="{CC9E0DDD-F5C7-4081-BD6A-4AF5E6D9D0A0}"/>
    <cellStyle name="Comma 6 5 3 2 3" xfId="12011" xr:uid="{2BC2BFB9-8556-4E02-8D51-85A9A4066A50}"/>
    <cellStyle name="Comma 6 5 3 2 3 2" xfId="22391" xr:uid="{279F3012-F801-4901-855F-7207F0B8C6F5}"/>
    <cellStyle name="Comma 6 5 3 2 4" xfId="25766" xr:uid="{44B57F59-8D63-44FC-9A5D-4FB2EEAC2070}"/>
    <cellStyle name="Comma 6 5 3 2 5" xfId="26074" xr:uid="{379C5DA0-533C-48B5-B231-ECA27F7A9875}"/>
    <cellStyle name="Comma 6 5 3 2 6" xfId="16725" xr:uid="{56567B78-0819-460B-AB1A-50345959535A}"/>
    <cellStyle name="Comma 6 5 3 3" xfId="6164" xr:uid="{313C14E6-5D0D-4FEF-B7FA-102243C1E0EB}"/>
    <cellStyle name="Comma 6 5 3 3 2" xfId="15677" xr:uid="{99C5C290-A368-4B29-81E7-DE1E02D860C8}"/>
    <cellStyle name="Comma 6 5 3 4" xfId="8130" xr:uid="{EE3672A2-39EC-4801-B591-0EDBF521DB37}"/>
    <cellStyle name="Comma 6 5 3 4 2" xfId="18510" xr:uid="{99C90F8C-3849-42F7-B80E-53394043E507}"/>
    <cellStyle name="Comma 6 5 3 5" xfId="10963" xr:uid="{01B62E8D-BD90-4224-8DED-8A4A6EDD743D}"/>
    <cellStyle name="Comma 6 5 3 5 2" xfId="21343" xr:uid="{A5256953-0374-4D3F-AA09-24C136419803}"/>
    <cellStyle name="Comma 6 5 3 6" xfId="23480" xr:uid="{F7DAA880-D79D-4371-8FCA-5C59A2E1A85A}"/>
    <cellStyle name="Comma 6 5 3 7" xfId="13557" xr:uid="{C16AD644-B941-48BB-91D8-BFBCB2FF5E3B}"/>
    <cellStyle name="Comma 6 5 4" xfId="3048" xr:uid="{00000000-0005-0000-0000-0000FC010000}"/>
    <cellStyle name="Comma 6 5 4 2" xfId="6162" xr:uid="{77B98769-66EB-4F7C-9866-045F948AA391}"/>
    <cellStyle name="Comma 6 5 4 2 2" xfId="26979" xr:uid="{BA006FDD-D230-4740-8F19-385BCA299A85}"/>
    <cellStyle name="Comma 6 5 4 2 3" xfId="26580" xr:uid="{DEDB1051-D14F-42D5-8B77-0FDCFAE8744B}"/>
    <cellStyle name="Comma 6 5 4 2 4" xfId="15675" xr:uid="{95B7EA55-B59A-4C76-8EC3-A54B020BD472}"/>
    <cellStyle name="Comma 6 5 4 3" xfId="8128" xr:uid="{D165B3FE-DDB5-4059-8470-0266FCA7C301}"/>
    <cellStyle name="Comma 6 5 4 3 2" xfId="18508" xr:uid="{F2BECBEB-1EEF-4D21-9D43-F4CF9E187924}"/>
    <cellStyle name="Comma 6 5 4 4" xfId="10961" xr:uid="{0F425BC4-9E16-4EAB-A206-BF50C665721F}"/>
    <cellStyle name="Comma 6 5 4 4 2" xfId="21341" xr:uid="{D8B73855-A798-4565-8F47-F72CFC11BB00}"/>
    <cellStyle name="Comma 6 5 4 5" xfId="23786" xr:uid="{6F86A38B-C99F-4196-9DE4-4DCD766C4FBC}"/>
    <cellStyle name="Comma 6 5 4 6" xfId="13555" xr:uid="{C83477AA-13D9-44E0-83BE-3A04DDE9D026}"/>
    <cellStyle name="Comma 6 5 5" xfId="2570" xr:uid="{00000000-0005-0000-0000-0000F8010000}"/>
    <cellStyle name="Comma 6 5 5 2" xfId="7695" xr:uid="{1990EA53-C1B6-4704-8500-B9E147267AE1}"/>
    <cellStyle name="Comma 6 5 5 2 2" xfId="27343" xr:uid="{5DEC078C-F871-489B-9B9E-0235A93EED85}"/>
    <cellStyle name="Comma 6 5 5 2 3" xfId="26526" xr:uid="{B4880A4E-D7E4-4376-B404-8A288699E25D}"/>
    <cellStyle name="Comma 6 5 5 2 4" xfId="18075" xr:uid="{1F35AC32-3B10-44D6-881C-326D1C4E9F1D}"/>
    <cellStyle name="Comma 6 5 5 3" xfId="10528" xr:uid="{06C3247A-D84D-4960-AECB-588082306406}"/>
    <cellStyle name="Comma 6 5 5 3 2" xfId="20908" xr:uid="{6E2FF123-9FA0-48D1-80D2-5B25702AE77A}"/>
    <cellStyle name="Comma 6 5 5 4" xfId="24740" xr:uid="{5A4C6D9F-8500-4DEE-A02C-2B5DCABC18F9}"/>
    <cellStyle name="Comma 6 5 5 5" xfId="15242" xr:uid="{96001FF9-8FC9-49FC-8D37-C92BC6856A3D}"/>
    <cellStyle name="Comma 6 5 6" xfId="2052" xr:uid="{00000000-0005-0000-0000-000086020000}"/>
    <cellStyle name="Comma 6 5 6 2" xfId="28162" xr:uid="{885D212C-05ED-4BF0-B750-04B03BB0CBF8}"/>
    <cellStyle name="Comma 6 5 6 3" xfId="27109" xr:uid="{2FED39B2-98E6-41CC-AE80-60096B335C8F}"/>
    <cellStyle name="Comma 6 5 7" xfId="4235" xr:uid="{A60E7526-B9F5-49C6-B835-8CDFABECB725}"/>
    <cellStyle name="Comma 6 5 7 2" xfId="9007" xr:uid="{EDF2850F-F3AD-40BD-B91F-77CA8AA4A45F}"/>
    <cellStyle name="Comma 6 5 7 2 2" xfId="19387" xr:uid="{F6329403-3A8F-4848-9D9E-61FE7E399297}"/>
    <cellStyle name="Comma 6 5 7 2 3" xfId="31024" xr:uid="{14ACCE49-649F-4D5B-8F9D-24E42BD4A4E9}"/>
    <cellStyle name="Comma 6 5 7 2 4" xfId="30732" xr:uid="{57466AA1-E89A-486E-89A6-F5D9E03FEBE5}"/>
    <cellStyle name="Comma 6 5 7 3" xfId="11840" xr:uid="{0AF66E20-5078-45F0-926D-0FDF0E6EA049}"/>
    <cellStyle name="Comma 6 5 7 3 2" xfId="22220" xr:uid="{92DBCC9E-D1B5-49F0-8959-39A6EC73FB92}"/>
    <cellStyle name="Comma 6 5 7 4" xfId="16554" xr:uid="{048A871F-099F-4F46-A3BE-98DD42C94166}"/>
    <cellStyle name="Comma 6 5 8" xfId="5599" xr:uid="{F6A32834-0766-4403-BA6E-361E90744A35}"/>
    <cellStyle name="Comma 6 5 8 2" xfId="29824" xr:uid="{FA06CDE3-AD95-4F28-BB21-F621D65E4E87}"/>
    <cellStyle name="Comma 6 5 8 2 2" xfId="30968" xr:uid="{50FCA492-10FD-4CB8-BB65-65A595E6C1EE}"/>
    <cellStyle name="Comma 6 5 8 3" xfId="30626" xr:uid="{D6644BB0-0D0B-41C4-A086-5EB2E7A61544}"/>
    <cellStyle name="Comma 6 5 9" xfId="25484" xr:uid="{A765CB03-C487-41C6-93BE-38026305CF7A}"/>
    <cellStyle name="Comma 6 6" xfId="2161" xr:uid="{00000000-0005-0000-0000-0000E3010000}"/>
    <cellStyle name="Comma 6 6 2" xfId="7288" xr:uid="{E705E142-4DA3-463E-8FAC-F22F05BA6768}"/>
    <cellStyle name="Comma 6 6 2 2" xfId="17668" xr:uid="{4C7CA64C-5E91-4A80-B09D-7D8F8424733A}"/>
    <cellStyle name="Comma 6 6 3" xfId="10121" xr:uid="{340F1EE3-1B83-46E0-8F09-B4C26E25F181}"/>
    <cellStyle name="Comma 6 6 3 2" xfId="20501" xr:uid="{A499D17E-8057-4251-840D-CE412ABC86FB}"/>
    <cellStyle name="Comma 6 6 4" xfId="24885" xr:uid="{E52ED29D-5942-4801-8BAF-D34620EB8958}"/>
    <cellStyle name="Comma 6 6 5" xfId="26207" xr:uid="{4CB53949-7489-45BD-976C-5D2FEB288F44}"/>
    <cellStyle name="Comma 6 6 6" xfId="14835" xr:uid="{321E774C-65C4-4B9A-8C46-85BC07333FD0}"/>
    <cellStyle name="Comma 6 6 7" xfId="30433" xr:uid="{86EF0529-B324-4719-B2B1-2B9231FB2917}"/>
    <cellStyle name="Comma 6 6 8" xfId="31259" xr:uid="{40BDEAA4-3800-4985-8263-4E0A9E3CC9C3}"/>
    <cellStyle name="Comma 6 7" xfId="22761" xr:uid="{37A7E8A0-43E7-41E2-BDB1-D7874A32CC13}"/>
    <cellStyle name="Comma 6 7 2" xfId="30400" xr:uid="{8AB278A9-D60A-4CCF-8FB0-D023A9F7D997}"/>
    <cellStyle name="Comma 6 8" xfId="12393" xr:uid="{6793FA80-0871-42EE-B221-7655EE8126B8}"/>
    <cellStyle name="Comma 6 9" xfId="29550" xr:uid="{0C85103D-D993-4F13-A57F-2F08993A276F}"/>
    <cellStyle name="Comma 7" xfId="500" xr:uid="{00000000-0005-0000-0000-000087020000}"/>
    <cellStyle name="Comma 7 10" xfId="501" xr:uid="{00000000-0005-0000-0000-000088020000}"/>
    <cellStyle name="Comma 7 10 10" xfId="12670" xr:uid="{0304EF0E-9902-4BD9-8F2D-7BEAF7E53FF3}"/>
    <cellStyle name="Comma 7 10 2" xfId="1709" xr:uid="{00000000-0005-0000-0000-000089020000}"/>
    <cellStyle name="Comma 7 10 2 2" xfId="3051" xr:uid="{00000000-0005-0000-0000-0000FF010000}"/>
    <cellStyle name="Comma 7 10 2 2 2" xfId="8131" xr:uid="{4B684DFA-9692-4A26-A730-995AD8A60843}"/>
    <cellStyle name="Comma 7 10 2 2 2 2" xfId="18511" xr:uid="{3DCD4A56-62ED-4907-88B4-B6AFB0CCF392}"/>
    <cellStyle name="Comma 7 10 2 2 3" xfId="10964" xr:uid="{E4EE2813-7992-41A7-9A04-0DE9EDC9A643}"/>
    <cellStyle name="Comma 7 10 2 2 3 2" xfId="21344" xr:uid="{806F9353-B2D5-4B33-85DA-5F3B6E173F4C}"/>
    <cellStyle name="Comma 7 10 2 2 4" xfId="28479" xr:uid="{E9492947-DB35-4A7F-B79F-84ACAED4A8FC}"/>
    <cellStyle name="Comma 7 10 2 2 5" xfId="27969" xr:uid="{CE260D0E-F8CD-44AD-812E-04CD09475421}"/>
    <cellStyle name="Comma 7 10 2 2 6" xfId="15678" xr:uid="{DA46CC74-2100-4BEE-BE49-53DCA1188B55}"/>
    <cellStyle name="Comma 7 10 2 3" xfId="3555" xr:uid="{00000000-0005-0000-0000-000089020000}"/>
    <cellStyle name="Comma 7 10 2 4" xfId="5600" xr:uid="{9A894E3E-F825-4091-BE58-3404C50F46E5}"/>
    <cellStyle name="Comma 7 10 2 4 2" xfId="29776" xr:uid="{69895E25-65E5-4D76-A26D-A63F28A4B978}"/>
    <cellStyle name="Comma 7 10 2 5" xfId="23339" xr:uid="{47768CD9-A1DD-4C6A-931F-A343C911895F}"/>
    <cellStyle name="Comma 7 10 2 6" xfId="13558" xr:uid="{386DBC66-6ED0-48EA-8136-4AB222A7BF8F}"/>
    <cellStyle name="Comma 7 10 3" xfId="1710" xr:uid="{00000000-0005-0000-0000-00008A020000}"/>
    <cellStyle name="Comma 7 10 3 2" xfId="23283" xr:uid="{471F6C94-CC11-4E87-87AE-598C4CE9FAB7}"/>
    <cellStyle name="Comma 7 10 3 3" xfId="25740" xr:uid="{FA0AC2A2-EC53-4D9A-A288-717BCA4D8A2E}"/>
    <cellStyle name="Comma 7 10 3 4" xfId="30054" xr:uid="{82D7F95B-ADDB-4CD3-8CA5-38E26A9A1505}"/>
    <cellStyle name="Comma 7 10 3 5" xfId="29661" xr:uid="{6948ED0E-1928-433B-8896-129390D39D27}"/>
    <cellStyle name="Comma 7 10 4" xfId="1708" xr:uid="{00000000-0005-0000-0000-00008B020000}"/>
    <cellStyle name="Comma 7 10 4 2" xfId="25723" xr:uid="{65959AE7-EB73-4A29-AEDE-5086AD6654D1}"/>
    <cellStyle name="Comma 7 10 4 3" xfId="23896" xr:uid="{A2302EFE-A812-41F1-B7CF-01786DD9FD31}"/>
    <cellStyle name="Comma 7 10 5" xfId="4126" xr:uid="{EBACDF21-4667-4E1B-89A1-775E3F0BDEFB}"/>
    <cellStyle name="Comma 7 10 5 2" xfId="8898" xr:uid="{803B21C8-7816-4590-BDE5-1D23CC6610FF}"/>
    <cellStyle name="Comma 7 10 5 2 2" xfId="19278" xr:uid="{23FE49F9-05A6-4B90-B0F1-AEC2AFF0086A}"/>
    <cellStyle name="Comma 7 10 5 2 3" xfId="31010" xr:uid="{D6C854D8-D37F-4A44-B89C-1C0E594B72EA}"/>
    <cellStyle name="Comma 7 10 5 2 4" xfId="30735" xr:uid="{1539EA9C-5098-413E-9C5B-D0DF900926AD}"/>
    <cellStyle name="Comma 7 10 5 3" xfId="11731" xr:uid="{E7BC460F-C960-4934-8502-7DDBC3D0C3E6}"/>
    <cellStyle name="Comma 7 10 5 3 2" xfId="22111" xr:uid="{40881A6B-4545-4EB1-813A-4E1558B81566}"/>
    <cellStyle name="Comma 7 10 5 4" xfId="26524" xr:uid="{1745E0D8-8A9A-4840-BDB8-0401C09AA039}"/>
    <cellStyle name="Comma 7 10 5 5" xfId="25840" xr:uid="{C11B2212-1E1A-4B71-B465-5670181885CD}"/>
    <cellStyle name="Comma 7 10 5 6" xfId="16445" xr:uid="{E978AE30-B13C-4A2E-90E6-39EA87923D38}"/>
    <cellStyle name="Comma 7 10 6" xfId="4891" xr:uid="{D82BBFC1-9D1D-4AAE-A948-A38D0EF6F03E}"/>
    <cellStyle name="Comma 7 10 6 2" xfId="27643" xr:uid="{F7371CBB-0784-4473-9FC1-85C83B78B35B}"/>
    <cellStyle name="Comma 7 10 6 3" xfId="27260" xr:uid="{B70C7F4C-17C3-43F1-A10A-A7D1DD574EE2}"/>
    <cellStyle name="Comma 7 10 6 4" xfId="14183" xr:uid="{72355FD3-5050-4CF6-9D1E-9B0E83C8FCE6}"/>
    <cellStyle name="Comma 7 10 7" xfId="6636" xr:uid="{1CD37795-67F5-4F29-93F8-992F32C52816}"/>
    <cellStyle name="Comma 7 10 7 2" xfId="17016" xr:uid="{1FCBAEEB-BD9E-40A5-BF83-C0DEA953F239}"/>
    <cellStyle name="Comma 7 10 8" xfId="9469" xr:uid="{572D7F13-2184-45ED-89E4-B39C3263D3EE}"/>
    <cellStyle name="Comma 7 10 8 2" xfId="19849" xr:uid="{7BA8A08F-E23F-4BC4-BFF4-DFC878E4B8CA}"/>
    <cellStyle name="Comma 7 10 9" xfId="22781" xr:uid="{9C9C0777-DD5A-45A2-8B23-CD5FCFC5DE9B}"/>
    <cellStyle name="Comma 7 11" xfId="502" xr:uid="{00000000-0005-0000-0000-00008C020000}"/>
    <cellStyle name="Comma 7 11 10" xfId="31255" xr:uid="{E835B43B-FDA2-4DDE-83E1-FBF9D27ED0DE}"/>
    <cellStyle name="Comma 7 11 2" xfId="1712" xr:uid="{00000000-0005-0000-0000-00008D020000}"/>
    <cellStyle name="Comma 7 11 2 2" xfId="25051" xr:uid="{23ABD4A7-3C9B-4DBA-8948-EF7696DC0549}"/>
    <cellStyle name="Comma 7 11 2 2 2" xfId="29811" xr:uid="{2804BB26-590B-4F9E-8251-636B18D7E4FE}"/>
    <cellStyle name="Comma 7 11 2 2 2 2" xfId="30737" xr:uid="{3DAD6463-AE5B-4A7E-A235-D117BC01C86B}"/>
    <cellStyle name="Comma 7 11 2 3" xfId="25317" xr:uid="{7CB5C089-12DC-4C77-B45B-B4312F852EC0}"/>
    <cellStyle name="Comma 7 11 2 4" xfId="30037" xr:uid="{567DD56B-F8B3-45D4-86C5-0960C07F73C2}"/>
    <cellStyle name="Comma 7 11 3" xfId="1713" xr:uid="{00000000-0005-0000-0000-00008E020000}"/>
    <cellStyle name="Comma 7 11 3 2" xfId="31309" xr:uid="{BF8591BA-BEDC-47CC-8EFA-C694600B8972}"/>
    <cellStyle name="Comma 7 11 3 3" xfId="31271" xr:uid="{2324712B-9FE1-4E85-A8B2-EE1C9063D0B9}"/>
    <cellStyle name="Comma 7 11 4" xfId="1711" xr:uid="{00000000-0005-0000-0000-00008F020000}"/>
    <cellStyle name="Comma 7 11 5" xfId="4892" xr:uid="{4D7EF800-D3FE-4415-997D-80EB71861FD5}"/>
    <cellStyle name="Comma 7 11 5 2" xfId="14184" xr:uid="{237C6960-02C1-47B1-93F9-D85783831FC0}"/>
    <cellStyle name="Comma 7 11 5 2 2" xfId="31114" xr:uid="{F9048556-5930-4AED-AE0A-49345657D6F3}"/>
    <cellStyle name="Comma 7 11 5 2 3" xfId="30736" xr:uid="{1DDC157D-0ED6-4BFF-BF05-1F10AA0C45F1}"/>
    <cellStyle name="Comma 7 11 6" xfId="6637" xr:uid="{776ACA04-D065-4D7A-8E37-056C327E74AC}"/>
    <cellStyle name="Comma 7 11 6 2" xfId="17017" xr:uid="{B58752FC-E070-4A46-8BFC-C4F3908814BC}"/>
    <cellStyle name="Comma 7 11 7" xfId="9470" xr:uid="{CCFEF87C-0523-4F7B-9698-9812E0BED44F}"/>
    <cellStyle name="Comma 7 11 7 2" xfId="19850" xr:uid="{E442148C-3B76-4745-96E8-D6C7291F15EF}"/>
    <cellStyle name="Comma 7 11 8" xfId="24934" xr:uid="{252EC419-ABD7-4E53-918F-20AA1B459C38}"/>
    <cellStyle name="Comma 7 11 9" xfId="13368" xr:uid="{A3FFE9F5-7F4C-4076-BC34-FB113FFB58A6}"/>
    <cellStyle name="Comma 7 12" xfId="1714" xr:uid="{00000000-0005-0000-0000-000090020000}"/>
    <cellStyle name="Comma 7 12 2" xfId="2433" xr:uid="{00000000-0005-0000-0000-000001020000}"/>
    <cellStyle name="Comma 7 12 2 2" xfId="7558" xr:uid="{AB6A31A2-356E-46CD-9976-79E7AD8FCA85}"/>
    <cellStyle name="Comma 7 12 2 2 2" xfId="17938" xr:uid="{C69A7172-DB24-4003-8B22-DB81EE1956A1}"/>
    <cellStyle name="Comma 7 12 2 2 2 2" xfId="31131" xr:uid="{739F47EE-1697-4F75-9A1F-73E308A7FAE6}"/>
    <cellStyle name="Comma 7 12 2 2 2 3" xfId="30738" xr:uid="{79E3D847-09B7-406F-A8CF-8B9C6BA67CC6}"/>
    <cellStyle name="Comma 7 12 2 3" xfId="10391" xr:uid="{1C9A0FA7-3839-49B7-B9C6-489E59242394}"/>
    <cellStyle name="Comma 7 12 2 3 2" xfId="20771" xr:uid="{E2D691C5-6C3C-43B7-8FBD-A5642F6BDFE7}"/>
    <cellStyle name="Comma 7 12 2 4" xfId="15105" xr:uid="{394B16FD-FC1A-4870-BC31-909DEE327F64}"/>
    <cellStyle name="Comma 7 12 2 5" xfId="30434" xr:uid="{E91DB9E4-8773-4A90-836F-853E0ADD18FD}"/>
    <cellStyle name="Comma 7 12 3" xfId="3596" xr:uid="{00000000-0005-0000-0000-000090020000}"/>
    <cellStyle name="Comma 7 12 4" xfId="5601" xr:uid="{CC94EC69-AD3D-4EA5-A1E0-1BACCD539177}"/>
    <cellStyle name="Comma 7 12 4 2" xfId="29743" xr:uid="{E94F5ABB-9BF5-4EDB-9248-CDB704943345}"/>
    <cellStyle name="Comma 7 12 5" xfId="25168" xr:uid="{6BA9F095-9F3A-4460-A1F7-A325C4D59C32}"/>
    <cellStyle name="Comma 7 12 6" xfId="12820" xr:uid="{3CFBD4BE-A3DA-40AF-A535-986B08EC002F}"/>
    <cellStyle name="Comma 7 13" xfId="1715" xr:uid="{00000000-0005-0000-0000-000091020000}"/>
    <cellStyle name="Comma 7 13 2" xfId="2163" xr:uid="{00000000-0005-0000-0000-0000FD010000}"/>
    <cellStyle name="Comma 7 13 2 2" xfId="7290" xr:uid="{99AD7278-2ABB-4875-9167-E25F4A9D15B1}"/>
    <cellStyle name="Comma 7 13 2 2 2" xfId="17670" xr:uid="{10C9ABBA-E04E-44FE-B765-925D5F6F79FA}"/>
    <cellStyle name="Comma 7 13 2 3" xfId="10123" xr:uid="{32999E02-055B-4936-9989-A7D520F08114}"/>
    <cellStyle name="Comma 7 13 2 3 2" xfId="20503" xr:uid="{BDD660AC-D280-40AE-B368-D16E28839034}"/>
    <cellStyle name="Comma 7 13 2 4" xfId="26316" xr:uid="{2AC6C94B-7356-4191-BA37-EB45ACBAC84B}"/>
    <cellStyle name="Comma 7 13 2 5" xfId="26806" xr:uid="{0944EE13-DA40-42AE-8E8C-5FDF7787A62E}"/>
    <cellStyle name="Comma 7 13 2 6" xfId="14837" xr:uid="{61AF3BCA-97D7-42B3-8A16-84395E13F927}"/>
    <cellStyle name="Comma 7 13 3" xfId="3613" xr:uid="{00000000-0005-0000-0000-000091020000}"/>
    <cellStyle name="Comma 7 13 4" xfId="24455" xr:uid="{F36E8AC3-FBF5-44E6-8760-493C50EB9842}"/>
    <cellStyle name="Comma 7 13 4 2" xfId="29856" xr:uid="{8E68E056-46A1-493A-A824-DE927F27CD41}"/>
    <cellStyle name="Comma 7 13 5" xfId="29999" xr:uid="{CDAD209D-5AEE-42B6-A650-1520C83196B3}"/>
    <cellStyle name="Comma 7 14" xfId="1707" xr:uid="{00000000-0005-0000-0000-000092020000}"/>
    <cellStyle name="Comma 7 14 2" xfId="24639" xr:uid="{A6E59767-7C11-40A9-9CB4-E620D76DFBAF}"/>
    <cellStyle name="Comma 7 14 2 2" xfId="30739" xr:uid="{20627FD3-BC5A-44E9-9321-3CFCE969D60D}"/>
    <cellStyle name="Comma 7 14 2 3" xfId="30577" xr:uid="{293AA1E7-D6FF-4E29-9D1A-3B9D5650BE0B}"/>
    <cellStyle name="Comma 7 14 3" xfId="24748" xr:uid="{21C0A86C-9258-4F6E-BBD2-E1ADC08986B9}"/>
    <cellStyle name="Comma 7 14 4" xfId="31256" xr:uid="{60B07CE3-3025-411C-B89F-E948725F8A6F}"/>
    <cellStyle name="Comma 7 15" xfId="3867" xr:uid="{2754256E-6D37-4A11-A975-622EAD65BCC6}"/>
    <cellStyle name="Comma 7 15 2" xfId="8699" xr:uid="{561E47C7-DA6B-465C-BCFC-FFBE685B396A}"/>
    <cellStyle name="Comma 7 15 2 2" xfId="19079" xr:uid="{CD7DE5AC-2835-4783-AF05-48DAEF1013EA}"/>
    <cellStyle name="Comma 7 15 3" xfId="11532" xr:uid="{75D4BBFA-3F86-4BB1-A4FF-2AB004FAD57D}"/>
    <cellStyle name="Comma 7 15 3 2" xfId="21912" xr:uid="{D1267AA1-09CD-4475-946A-C9A7600627F9}"/>
    <cellStyle name="Comma 7 15 4" xfId="25926" xr:uid="{511ED031-4F53-4851-A0F3-433E6C7ACA29}"/>
    <cellStyle name="Comma 7 15 5" xfId="27476" xr:uid="{2750F14A-290C-48FE-A33E-06E873503059}"/>
    <cellStyle name="Comma 7 15 6" xfId="16246" xr:uid="{5037A1B5-3540-484E-A1E0-2D33F2B1EFAA}"/>
    <cellStyle name="Comma 7 16" xfId="4890" xr:uid="{9D938F77-580A-408F-A5DC-B95515C88082}"/>
    <cellStyle name="Comma 7 16 2" xfId="27236" xr:uid="{2485F0D7-865B-4EC4-8D29-E0C09F609170}"/>
    <cellStyle name="Comma 7 16 3" xfId="27762" xr:uid="{77776977-DA0E-4C33-A557-4E3DE9855C53}"/>
    <cellStyle name="Comma 7 16 4" xfId="14182" xr:uid="{77C17A1F-BFCB-4CA4-9C6B-A7566ACEE98A}"/>
    <cellStyle name="Comma 7 17" xfId="6635" xr:uid="{06719287-4D35-48D9-91FA-3AD51EA5C00F}"/>
    <cellStyle name="Comma 7 17 2" xfId="17015" xr:uid="{12C02C92-AA67-4477-A76D-9D24CEFDBBD2}"/>
    <cellStyle name="Comma 7 18" xfId="9468" xr:uid="{037E75E5-4B4F-4359-8342-D07974811F87}"/>
    <cellStyle name="Comma 7 18 2" xfId="19848" xr:uid="{D2D25E2F-5F87-48AA-A0FE-01F18289E9F4}"/>
    <cellStyle name="Comma 7 19" xfId="24158" xr:uid="{0832A5F7-F858-4707-BC50-D6BDDD0BD129}"/>
    <cellStyle name="Comma 7 2" xfId="503" xr:uid="{00000000-0005-0000-0000-000093020000}"/>
    <cellStyle name="Comma 7 2 10" xfId="4893" xr:uid="{530D3ADF-7987-4D49-9EFA-6E30C8D7268F}"/>
    <cellStyle name="Comma 7 2 10 2" xfId="28461" xr:uid="{8B103A8E-4B77-4E5C-967E-03A935C17D56}"/>
    <cellStyle name="Comma 7 2 10 3" xfId="26636" xr:uid="{E2918D60-2ECD-47F3-8CB5-8B5F1C16456C}"/>
    <cellStyle name="Comma 7 2 10 4" xfId="14185" xr:uid="{BEA559D3-4F46-4A46-9835-B79794AFEE15}"/>
    <cellStyle name="Comma 7 2 11" xfId="6638" xr:uid="{64DA45BB-A7AE-4634-A067-9DF72286BE87}"/>
    <cellStyle name="Comma 7 2 11 2" xfId="17018" xr:uid="{3F3E7C21-E791-45BA-9AD9-1278037C3F4A}"/>
    <cellStyle name="Comma 7 2 12" xfId="9471" xr:uid="{1E43E655-7008-47ED-B8BF-B76CC32CB035}"/>
    <cellStyle name="Comma 7 2 12 2" xfId="19851" xr:uid="{66E43558-9B8D-4365-8C0E-E423D63CE3A6}"/>
    <cellStyle name="Comma 7 2 13" xfId="23809" xr:uid="{38008B6B-AC42-4A63-81DE-9B53E575A996}"/>
    <cellStyle name="Comma 7 2 14" xfId="12418" xr:uid="{CC01182E-400A-44C2-81A4-4E2E219A9FD7}"/>
    <cellStyle name="Comma 7 2 2" xfId="504" xr:uid="{00000000-0005-0000-0000-000094020000}"/>
    <cellStyle name="Comma 7 2 2 10" xfId="6639" xr:uid="{2A77DC5C-2D89-42BF-9ACB-3BB32B12513E}"/>
    <cellStyle name="Comma 7 2 2 10 2" xfId="17019" xr:uid="{91EBB2F5-6581-4B2B-B22B-F4DC8ADF4246}"/>
    <cellStyle name="Comma 7 2 2 11" xfId="9472" xr:uid="{3A622BD8-3179-4D35-A2DC-30C705EFC2CB}"/>
    <cellStyle name="Comma 7 2 2 11 2" xfId="19852" xr:uid="{3C30E10B-6DA1-44E3-8E40-56AB8B6A1943}"/>
    <cellStyle name="Comma 7 2 2 12" xfId="23490" xr:uid="{61AF4FDA-D584-44F6-A33F-07705F937BE3}"/>
    <cellStyle name="Comma 7 2 2 13" xfId="12478" xr:uid="{FC9AB89B-5377-4D05-A78A-79E0897D41EF}"/>
    <cellStyle name="Comma 7 2 2 2" xfId="505" xr:uid="{00000000-0005-0000-0000-000095020000}"/>
    <cellStyle name="Comma 7 2 2 2 10" xfId="9473" xr:uid="{90A31626-BEEC-4D9D-BACA-09E34F3203D6}"/>
    <cellStyle name="Comma 7 2 2 2 10 2" xfId="19853" xr:uid="{C324D3E7-87ED-4BD8-B25C-51EA7A3EFE49}"/>
    <cellStyle name="Comma 7 2 2 2 11" xfId="25416" xr:uid="{A0D02D5D-CF22-4DA0-A1B5-160BE6719CAA}"/>
    <cellStyle name="Comma 7 2 2 2 12" xfId="12514" xr:uid="{389983B5-FD9F-4D30-94EC-2254AA61C755}"/>
    <cellStyle name="Comma 7 2 2 2 2" xfId="1719" xr:uid="{00000000-0005-0000-0000-000096020000}"/>
    <cellStyle name="Comma 7 2 2 2 2 2" xfId="3053" xr:uid="{00000000-0005-0000-0000-000006020000}"/>
    <cellStyle name="Comma 7 2 2 2 2 2 2" xfId="6165" xr:uid="{5810BDEF-6759-4914-8816-FDE91F216B89}"/>
    <cellStyle name="Comma 7 2 2 2 2 2 2 2" xfId="28051" xr:uid="{59D2CCE3-8805-483D-8C2E-5911314942B8}"/>
    <cellStyle name="Comma 7 2 2 2 2 2 2 3" xfId="26416" xr:uid="{17455D0D-93DE-4551-A26B-E455D776DC14}"/>
    <cellStyle name="Comma 7 2 2 2 2 2 2 4" xfId="15680" xr:uid="{9EC0D679-EE73-41E6-A0DB-AD4F7D2B8B1B}"/>
    <cellStyle name="Comma 7 2 2 2 2 2 3" xfId="8133" xr:uid="{20880874-07A4-4036-8343-A5B5A6A3C386}"/>
    <cellStyle name="Comma 7 2 2 2 2 2 3 2" xfId="18513" xr:uid="{568E1962-4282-482D-A641-68D61AEF1954}"/>
    <cellStyle name="Comma 7 2 2 2 2 2 4" xfId="10966" xr:uid="{CBCB3D05-4A2B-42AE-8FF9-1022B8F2B4A4}"/>
    <cellStyle name="Comma 7 2 2 2 2 2 4 2" xfId="21346" xr:uid="{F14E3258-264E-47CF-86BB-EBC33C286A10}"/>
    <cellStyle name="Comma 7 2 2 2 2 2 5" xfId="24852" xr:uid="{36461687-085D-4430-AF28-E721DB9D5341}"/>
    <cellStyle name="Comma 7 2 2 2 2 2 6" xfId="27225" xr:uid="{EA29673A-7055-4AC8-855D-CE4FE2CFE294}"/>
    <cellStyle name="Comma 7 2 2 2 2 2 7" xfId="13560" xr:uid="{D8C6F9D7-CFEC-4834-A277-BC3AC52698C8}"/>
    <cellStyle name="Comma 7 2 2 2 2 3" xfId="2678" xr:uid="{00000000-0005-0000-0000-000005020000}"/>
    <cellStyle name="Comma 7 2 2 2 2 3 2" xfId="7802" xr:uid="{AA4E22A2-6F99-48ED-B552-791446EFB463}"/>
    <cellStyle name="Comma 7 2 2 2 2 3 2 2" xfId="28179" xr:uid="{DDA30167-9ABF-4ED0-BD58-69BF5BC2F8D0}"/>
    <cellStyle name="Comma 7 2 2 2 2 3 2 3" xfId="28056" xr:uid="{99CC565F-F977-4551-A138-A5DFAB2A4BEF}"/>
    <cellStyle name="Comma 7 2 2 2 2 3 2 4" xfId="18182" xr:uid="{0DCB8C91-AD8E-4B0F-92F7-F20B3686550D}"/>
    <cellStyle name="Comma 7 2 2 2 2 3 3" xfId="10635" xr:uid="{59E45658-6A65-4DC0-AFDF-EE8EDE339DBC}"/>
    <cellStyle name="Comma 7 2 2 2 2 3 3 2" xfId="21015" xr:uid="{50CC77C9-2C97-4BA4-BA56-D291510D5A4C}"/>
    <cellStyle name="Comma 7 2 2 2 2 3 4" xfId="24653" xr:uid="{43ADA87A-DE25-47E5-AF8E-7A546C7D213A}"/>
    <cellStyle name="Comma 7 2 2 2 2 3 5" xfId="15349" xr:uid="{E02DAF09-C053-4B2A-9C91-91990EE68988}"/>
    <cellStyle name="Comma 7 2 2 2 2 4" xfId="3673" xr:uid="{00000000-0005-0000-0000-000096020000}"/>
    <cellStyle name="Comma 7 2 2 2 2 4 2" xfId="26164" xr:uid="{EE1A87B6-5E5A-437E-A7D8-9561D25E3C72}"/>
    <cellStyle name="Comma 7 2 2 2 2 4 3" xfId="26558" xr:uid="{28E46E9E-8B0C-4098-BBDF-63BBC3B42520}"/>
    <cellStyle name="Comma 7 2 2 2 2 5" xfId="4262" xr:uid="{0243E97E-C926-436B-8727-66DF406738AD}"/>
    <cellStyle name="Comma 7 2 2 2 2 5 2" xfId="9034" xr:uid="{A8E45C93-4B20-4E43-87B3-8C7477A17BD3}"/>
    <cellStyle name="Comma 7 2 2 2 2 5 2 2" xfId="19414" xr:uid="{271900A1-0EFA-4C61-A8F0-FE6B09544BFB}"/>
    <cellStyle name="Comma 7 2 2 2 2 5 2 3" xfId="31038" xr:uid="{AA539B6E-4723-4789-AC85-1CFE67B89BFD}"/>
    <cellStyle name="Comma 7 2 2 2 2 5 2 4" xfId="30740" xr:uid="{9E89B3B5-DBDF-44A9-AA99-6000B493F40F}"/>
    <cellStyle name="Comma 7 2 2 2 2 5 3" xfId="11867" xr:uid="{F5D81B69-13BA-471C-9C12-C510DCAC0DF7}"/>
    <cellStyle name="Comma 7 2 2 2 2 5 3 2" xfId="22247" xr:uid="{CB0AF474-8390-4209-9104-6A8E86D8E350}"/>
    <cellStyle name="Comma 7 2 2 2 2 5 4" xfId="28741" xr:uid="{EA19C7E8-652F-47FF-AC00-1FC49789F6DE}"/>
    <cellStyle name="Comma 7 2 2 2 2 5 5" xfId="27320" xr:uid="{E70C4BDB-2623-4DBB-A3EF-76F0950EDEFF}"/>
    <cellStyle name="Comma 7 2 2 2 2 5 6" xfId="16581" xr:uid="{FA33C490-55B2-411E-9C14-F9FED3675DA5}"/>
    <cellStyle name="Comma 7 2 2 2 2 6" xfId="5604" xr:uid="{B95C3FE5-AEED-4C7E-98FF-7D7759036B02}"/>
    <cellStyle name="Comma 7 2 2 2 2 6 2" xfId="29721" xr:uid="{A9AFC85D-8C0D-4130-B886-7E8359B0A603}"/>
    <cellStyle name="Comma 7 2 2 2 2 6 2 2" xfId="30969" xr:uid="{8CEB5E9E-E0FF-4F20-96AA-69D70D0E860D}"/>
    <cellStyle name="Comma 7 2 2 2 2 7" xfId="23400" xr:uid="{5085FF0F-A10D-47CF-A823-16227AEA7CDF}"/>
    <cellStyle name="Comma 7 2 2 2 2 8" xfId="13086" xr:uid="{9F2FE8E8-CDEC-41BA-AA88-B7120368463F}"/>
    <cellStyle name="Comma 7 2 2 2 3" xfId="1720" xr:uid="{00000000-0005-0000-0000-000097020000}"/>
    <cellStyle name="Comma 7 2 2 2 3 2" xfId="3054" xr:uid="{00000000-0005-0000-0000-000007020000}"/>
    <cellStyle name="Comma 7 2 2 2 3 2 2" xfId="8134" xr:uid="{9DD8EB86-AB9D-4563-98E5-8E6000631C18}"/>
    <cellStyle name="Comma 7 2 2 2 3 2 2 2" xfId="28810" xr:uid="{B385DFB9-B51E-4EB7-B120-DA7AE5FC2B15}"/>
    <cellStyle name="Comma 7 2 2 2 3 2 2 2 2" xfId="31222" xr:uid="{64669DDE-E9DA-4EAC-840F-300D8458696F}"/>
    <cellStyle name="Comma 7 2 2 2 3 2 2 2 3" xfId="30742" xr:uid="{9BE22F56-5609-4E7F-8914-A50524A8AE51}"/>
    <cellStyle name="Comma 7 2 2 2 3 2 2 3" xfId="26428" xr:uid="{0C944FA2-06FD-488E-AACC-A9FABAD68813}"/>
    <cellStyle name="Comma 7 2 2 2 3 2 2 4" xfId="18514" xr:uid="{CD806919-8E08-4504-A736-0D4A4A2901C4}"/>
    <cellStyle name="Comma 7 2 2 2 3 2 3" xfId="10967" xr:uid="{BB3C8586-BB0C-4196-8BB3-1848EEAC36ED}"/>
    <cellStyle name="Comma 7 2 2 2 3 2 3 2" xfId="21347" xr:uid="{E18B5B2D-F19B-44C0-8D63-ACE6C90EA1DB}"/>
    <cellStyle name="Comma 7 2 2 2 3 2 4" xfId="25727" xr:uid="{B5ACEDD6-C652-4A8C-BF3A-4FA86FBB5315}"/>
    <cellStyle name="Comma 7 2 2 2 3 2 5" xfId="15681" xr:uid="{871FA3D3-09D6-4A00-AADD-E64EB377789A}"/>
    <cellStyle name="Comma 7 2 2 2 3 3" xfId="3647" xr:uid="{00000000-0005-0000-0000-000097020000}"/>
    <cellStyle name="Comma 7 2 2 2 3 4" xfId="4407" xr:uid="{2E431FD9-BDF8-4500-8041-84C831D3FB1C}"/>
    <cellStyle name="Comma 7 2 2 2 3 4 2" xfId="9179" xr:uid="{F943D953-EB9B-4C27-86D3-A0F6B8DC61E1}"/>
    <cellStyle name="Comma 7 2 2 2 3 4 2 2" xfId="19559" xr:uid="{B9C0123D-1762-4075-A637-E47C3ABE72BD}"/>
    <cellStyle name="Comma 7 2 2 2 3 4 2 3" xfId="31073" xr:uid="{D38E3B53-D156-4B44-AB59-891FBD40DA19}"/>
    <cellStyle name="Comma 7 2 2 2 3 4 2 4" xfId="30741" xr:uid="{5EC7C62E-B9BD-4D62-B823-6C633004A8F9}"/>
    <cellStyle name="Comma 7 2 2 2 3 4 3" xfId="12012" xr:uid="{09519B91-43A5-4736-9A80-12426DFEF32E}"/>
    <cellStyle name="Comma 7 2 2 2 3 4 3 2" xfId="22392" xr:uid="{C5EADA94-1AF1-4C0D-A8DE-9A0B643DA124}"/>
    <cellStyle name="Comma 7 2 2 2 3 4 4" xfId="16726" xr:uid="{C0CDE725-0551-42E7-9E11-26E086BBA0C0}"/>
    <cellStyle name="Comma 7 2 2 2 3 5" xfId="5605" xr:uid="{EB5E47A5-1D56-4711-A77C-730EE2D92D9D}"/>
    <cellStyle name="Comma 7 2 2 2 3 5 2" xfId="29712" xr:uid="{727D4473-6337-4C2B-993C-B70A69606063}"/>
    <cellStyle name="Comma 7 2 2 2 3 5 2 2" xfId="30970" xr:uid="{0009754D-8DF5-4501-AFC6-1CE7BF8EF82E}"/>
    <cellStyle name="Comma 7 2 2 2 3 6" xfId="23409" xr:uid="{47952A56-731E-4568-8AC9-70821F472697}"/>
    <cellStyle name="Comma 7 2 2 2 3 7" xfId="13561" xr:uid="{A2940E49-EF08-48B9-9AB5-FB9094CB5DF9}"/>
    <cellStyle name="Comma 7 2 2 2 4" xfId="1718" xr:uid="{00000000-0005-0000-0000-000098020000}"/>
    <cellStyle name="Comma 7 2 2 2 4 2" xfId="3052" xr:uid="{00000000-0005-0000-0000-000008020000}"/>
    <cellStyle name="Comma 7 2 2 2 4 2 2" xfId="8132" xr:uid="{AB1CD1AD-1E91-44E1-B630-75F307F482D7}"/>
    <cellStyle name="Comma 7 2 2 2 4 2 2 2" xfId="28809" xr:uid="{3D7BA444-D91E-48BE-ACD3-8C3C6475D6F6}"/>
    <cellStyle name="Comma 7 2 2 2 4 2 2 3" xfId="26042" xr:uid="{2D6EC994-F9D1-4D88-85E3-400361CD3E71}"/>
    <cellStyle name="Comma 7 2 2 2 4 2 2 4" xfId="18512" xr:uid="{5E2290D4-61F6-49AA-959E-BF3F80A80385}"/>
    <cellStyle name="Comma 7 2 2 2 4 2 3" xfId="10965" xr:uid="{E95DFD0E-0FDC-41FB-9F9E-3AA9CC5983E8}"/>
    <cellStyle name="Comma 7 2 2 2 4 2 3 2" xfId="21345" xr:uid="{41DF47FF-D47A-4176-8050-1F40AF0DFBCB}"/>
    <cellStyle name="Comma 7 2 2 2 4 2 4" xfId="27608" xr:uid="{75B40BA1-7099-4CA1-BC3F-36DC47B08B52}"/>
    <cellStyle name="Comma 7 2 2 2 4 2 5" xfId="15679" xr:uid="{C4C561E7-493C-4F4B-95F5-94C5F431824E}"/>
    <cellStyle name="Comma 7 2 2 2 4 3" xfId="3706" xr:uid="{00000000-0005-0000-0000-000098020000}"/>
    <cellStyle name="Comma 7 2 2 2 4 4" xfId="5603" xr:uid="{77DE114E-6658-4730-9B87-A9E53C509435}"/>
    <cellStyle name="Comma 7 2 2 2 4 4 2" xfId="29951" xr:uid="{896A5489-FC9F-470C-A32A-715D7DC9DC2F}"/>
    <cellStyle name="Comma 7 2 2 2 4 5" xfId="25221" xr:uid="{58391C3F-A9C4-4E5F-A8EB-EA62F091FF79}"/>
    <cellStyle name="Comma 7 2 2 2 4 6" xfId="13559" xr:uid="{08E8E22D-05EC-45F3-BFE8-16F150F1890A}"/>
    <cellStyle name="Comma 7 2 2 2 5" xfId="2647" xr:uid="{00000000-0005-0000-0000-000009020000}"/>
    <cellStyle name="Comma 7 2 2 2 5 2" xfId="5909" xr:uid="{3C3E7EC7-2184-4691-9AC4-BDB33C4ED1A8}"/>
    <cellStyle name="Comma 7 2 2 2 5 2 2" xfId="28585" xr:uid="{58418669-99BA-4CC0-89B2-EE7B777B1FC5}"/>
    <cellStyle name="Comma 7 2 2 2 5 2 2 2" xfId="31209" xr:uid="{41DF6F33-8D60-4576-8FB0-D042E3C8EBFB}"/>
    <cellStyle name="Comma 7 2 2 2 5 2 2 3" xfId="30743" xr:uid="{9A76BCD1-2FA8-476D-82A1-5C281FED076E}"/>
    <cellStyle name="Comma 7 2 2 2 5 2 3" xfId="26962" xr:uid="{2E4783B7-30FA-4DF3-A8A8-7F2E7330E9AB}"/>
    <cellStyle name="Comma 7 2 2 2 5 2 4" xfId="15319" xr:uid="{CC3BBC91-880B-4E9A-9856-C6A55F06FCDC}"/>
    <cellStyle name="Comma 7 2 2 2 5 3" xfId="7772" xr:uid="{594F0663-D5C0-4184-AA77-23A98EB4909A}"/>
    <cellStyle name="Comma 7 2 2 2 5 3 2" xfId="18152" xr:uid="{F98244C6-A9C1-4AA5-A5BC-4BB73E16B1FA}"/>
    <cellStyle name="Comma 7 2 2 2 5 4" xfId="10605" xr:uid="{E82D3956-4897-4A18-B09C-1BFA6B770C54}"/>
    <cellStyle name="Comma 7 2 2 2 5 4 2" xfId="20985" xr:uid="{E91407A8-0454-4D32-A5DD-9768137D237E}"/>
    <cellStyle name="Comma 7 2 2 2 5 5" xfId="23602" xr:uid="{FABF15D8-569C-4CFC-8451-848202E878C5}"/>
    <cellStyle name="Comma 7 2 2 2 5 6" xfId="13043" xr:uid="{374EFE4A-1C81-4856-B341-0B602A76181A}"/>
    <cellStyle name="Comma 7 2 2 2 6" xfId="2282" xr:uid="{00000000-0005-0000-0000-000004020000}"/>
    <cellStyle name="Comma 7 2 2 2 6 2" xfId="7409" xr:uid="{168806BB-5577-467B-9EFD-BDB65CE01807}"/>
    <cellStyle name="Comma 7 2 2 2 6 2 2" xfId="17789" xr:uid="{AC04DF24-D782-4A35-B236-16DBE715C972}"/>
    <cellStyle name="Comma 7 2 2 2 6 3" xfId="10242" xr:uid="{60D0F18A-088C-4CCE-A311-90E2133F75F2}"/>
    <cellStyle name="Comma 7 2 2 2 6 3 2" xfId="20622" xr:uid="{7E6022F5-D3A5-49DB-B8BB-23E514AF7075}"/>
    <cellStyle name="Comma 7 2 2 2 6 4" xfId="24264" xr:uid="{1EDF11DD-A7B8-4F1F-96B9-8BF7D019E926}"/>
    <cellStyle name="Comma 7 2 2 2 6 5" xfId="27303" xr:uid="{26D9E928-3AF4-42C9-918B-AE407327BB9B}"/>
    <cellStyle name="Comma 7 2 2 2 6 6" xfId="14956" xr:uid="{973B851B-8A9D-43D2-B41E-1265712A64F2}"/>
    <cellStyle name="Comma 7 2 2 2 7" xfId="3821" xr:uid="{B8F574E2-AA25-4E75-8215-ABE80016DC4D}"/>
    <cellStyle name="Comma 7 2 2 2 7 2" xfId="8654" xr:uid="{4FA3556E-1B0E-4D67-9E2F-008758AE01B9}"/>
    <cellStyle name="Comma 7 2 2 2 7 2 2" xfId="19034" xr:uid="{1DECBD5F-327B-41D5-9E46-9B338D812278}"/>
    <cellStyle name="Comma 7 2 2 2 7 3" xfId="11487" xr:uid="{344B12EC-92A0-40BE-9459-BDC2347AA1F3}"/>
    <cellStyle name="Comma 7 2 2 2 7 3 2" xfId="21867" xr:uid="{595064FF-5F6C-4022-91BC-54F4D3075E0A}"/>
    <cellStyle name="Comma 7 2 2 2 7 4" xfId="26878" xr:uid="{F3A1A5D8-CA04-472B-AD7D-DFF1D62D4585}"/>
    <cellStyle name="Comma 7 2 2 2 7 5" xfId="27212" xr:uid="{B048532B-A1AA-4267-9760-4ACB46AEED3E}"/>
    <cellStyle name="Comma 7 2 2 2 7 6" xfId="16201" xr:uid="{D7811C68-5C55-46D5-8647-4EBADA1BB060}"/>
    <cellStyle name="Comma 7 2 2 2 8" xfId="4895" xr:uid="{A421A44B-2F81-4574-89CF-D30CACCE2996}"/>
    <cellStyle name="Comma 7 2 2 2 8 2" xfId="14187" xr:uid="{11F13325-9DFF-4406-82C5-8E23844CC804}"/>
    <cellStyle name="Comma 7 2 2 2 9" xfId="6640" xr:uid="{C1FD302E-3F56-4D26-903D-69765C369B3D}"/>
    <cellStyle name="Comma 7 2 2 2 9 2" xfId="17020" xr:uid="{4A3111C2-4426-4DC4-9FFA-F6EEDB9D3103}"/>
    <cellStyle name="Comma 7 2 2 3" xfId="506" xr:uid="{00000000-0005-0000-0000-000099020000}"/>
    <cellStyle name="Comma 7 2 2 3 10" xfId="12672" xr:uid="{AD8FCEDE-D8F7-4B20-BDF8-83F9CA2032CA}"/>
    <cellStyle name="Comma 7 2 2 3 2" xfId="1722" xr:uid="{00000000-0005-0000-0000-00009A020000}"/>
    <cellStyle name="Comma 7 2 2 3 2 2" xfId="3055" xr:uid="{00000000-0005-0000-0000-00000B020000}"/>
    <cellStyle name="Comma 7 2 2 3 2 2 2" xfId="8135" xr:uid="{FDC43637-5505-4108-A063-F76F7F5EE2B1}"/>
    <cellStyle name="Comma 7 2 2 3 2 2 2 2" xfId="28811" xr:uid="{49294946-5434-40E0-B5D3-3686A8C5E893}"/>
    <cellStyle name="Comma 7 2 2 3 2 2 2 3" xfId="26250" xr:uid="{21E4736D-B08C-4A8A-B8A0-D12488E99211}"/>
    <cellStyle name="Comma 7 2 2 3 2 2 2 4" xfId="18515" xr:uid="{6459E389-DC17-4864-B565-2999C057BAC4}"/>
    <cellStyle name="Comma 7 2 2 3 2 2 3" xfId="10968" xr:uid="{68428AFE-C195-434D-89F7-C72834FEFBF3}"/>
    <cellStyle name="Comma 7 2 2 3 2 2 3 2" xfId="21348" xr:uid="{48A368FF-CF4B-4883-B34E-5D734DD48F83}"/>
    <cellStyle name="Comma 7 2 2 3 2 2 4" xfId="25757" xr:uid="{4715D39D-6099-4650-A8C8-B4F509D215AD}"/>
    <cellStyle name="Comma 7 2 2 3 2 2 5" xfId="15682" xr:uid="{D877CD2A-4C7F-4C87-9AE9-5ECD43C5D9BF}"/>
    <cellStyle name="Comma 7 2 2 3 2 3" xfId="3660" xr:uid="{00000000-0005-0000-0000-00009A020000}"/>
    <cellStyle name="Comma 7 2 2 3 2 4" xfId="5606" xr:uid="{F2C21B10-845E-4AC6-B077-E2669363A096}"/>
    <cellStyle name="Comma 7 2 2 3 2 4 2" xfId="29952" xr:uid="{D1E25D06-EBB3-4F98-B33B-12157C3439B0}"/>
    <cellStyle name="Comma 7 2 2 3 2 5" xfId="25148" xr:uid="{7D6ACC14-6C55-49B6-8559-C16E994917CA}"/>
    <cellStyle name="Comma 7 2 2 3 2 6" xfId="13562" xr:uid="{16BCFE47-E61A-41F6-8483-69C4078089DB}"/>
    <cellStyle name="Comma 7 2 2 3 3" xfId="1723" xr:uid="{00000000-0005-0000-0000-00009B020000}"/>
    <cellStyle name="Comma 7 2 2 3 3 2" xfId="2677" xr:uid="{00000000-0005-0000-0000-00000C020000}"/>
    <cellStyle name="Comma 7 2 2 3 3 2 2" xfId="7801" xr:uid="{DF6CA789-4DE1-45D0-BDAF-3D8F804FE9FA}"/>
    <cellStyle name="Comma 7 2 2 3 3 2 2 2" xfId="18181" xr:uid="{0AC53ECD-88D9-43D1-B57F-0DA34582FB5C}"/>
    <cellStyle name="Comma 7 2 2 3 3 2 3" xfId="10634" xr:uid="{CA9C5A46-7930-428C-8A09-2292D1634FA8}"/>
    <cellStyle name="Comma 7 2 2 3 3 2 3 2" xfId="21014" xr:uid="{43B5C597-4556-420A-8485-9148A41BC6BF}"/>
    <cellStyle name="Comma 7 2 2 3 3 2 4" xfId="15348" xr:uid="{FF6B8561-0DBC-45D9-8E58-3EF3059F7A44}"/>
    <cellStyle name="Comma 7 2 2 3 3 2 5" xfId="30435" xr:uid="{05238282-1775-49FC-85C1-8ED1502C2358}"/>
    <cellStyle name="Comma 7 2 2 3 3 3" xfId="3608" xr:uid="{00000000-0005-0000-0000-00009B020000}"/>
    <cellStyle name="Comma 7 2 2 3 3 4" xfId="5607" xr:uid="{BC4ED24D-C538-4B6F-951C-1BD6831C47CE}"/>
    <cellStyle name="Comma 7 2 2 3 3 4 2" xfId="29903" xr:uid="{8D00CB34-EEFC-4608-9CEE-C41B70B1020A}"/>
    <cellStyle name="Comma 7 2 2 3 3 5" xfId="23730" xr:uid="{5BC7F251-15BA-4BEA-B372-4A43F049C81F}"/>
    <cellStyle name="Comma 7 2 2 3 3 6" xfId="13085" xr:uid="{65046EA5-B577-4019-B32B-66A9B5D671AC}"/>
    <cellStyle name="Comma 7 2 2 3 4" xfId="1721" xr:uid="{00000000-0005-0000-0000-00009C020000}"/>
    <cellStyle name="Comma 7 2 2 3 4 2" xfId="4653" xr:uid="{5356B861-7AE1-4E33-8A08-0DE134BEFE34}"/>
    <cellStyle name="Comma 7 2 2 3 4 2 2" xfId="9405" xr:uid="{C61F9AEB-2CF2-45AB-8439-B80D44269620}"/>
    <cellStyle name="Comma 7 2 2 3 4 2 2 2" xfId="19785" xr:uid="{3B27F928-8CE1-4D67-AD96-FCB9AC8D097C}"/>
    <cellStyle name="Comma 7 2 2 3 4 2 3" xfId="12238" xr:uid="{B4521F81-AD1D-4AFF-80B3-261CD4D0205C}"/>
    <cellStyle name="Comma 7 2 2 3 4 2 3 2" xfId="22618" xr:uid="{5677930C-C401-4645-830D-A0B77C4C5D24}"/>
    <cellStyle name="Comma 7 2 2 3 4 2 4" xfId="27839" xr:uid="{7241895C-BB31-41E7-8E3B-F88BE0AC858A}"/>
    <cellStyle name="Comma 7 2 2 3 4 2 5" xfId="27521" xr:uid="{B67D4C20-6BD0-4B33-8818-C8EF6F28CD13}"/>
    <cellStyle name="Comma 7 2 2 3 4 2 6" xfId="16952" xr:uid="{B8D7D11B-AD17-4B7D-9F45-79219B68447A}"/>
    <cellStyle name="Comma 7 2 2 3 4 3" xfId="23414" xr:uid="{B3D99E58-3E40-48D6-AE5D-5AA65E3459AF}"/>
    <cellStyle name="Comma 7 2 2 3 5" xfId="4128" xr:uid="{877DD0B7-91C8-4047-8AB6-6A0439980FEB}"/>
    <cellStyle name="Comma 7 2 2 3 5 2" xfId="8900" xr:uid="{508AE782-02EB-43C0-B39B-7479CE7035C5}"/>
    <cellStyle name="Comma 7 2 2 3 5 2 2" xfId="29008" xr:uid="{56E699DF-9D15-4187-925C-C45DA86ACF35}"/>
    <cellStyle name="Comma 7 2 2 3 5 2 3" xfId="27386" xr:uid="{39450833-A300-4B1D-A9D8-61A6D6F6F351}"/>
    <cellStyle name="Comma 7 2 2 3 5 2 4" xfId="19280" xr:uid="{08EEC60C-0099-4E6B-80B6-8C5B3885AA62}"/>
    <cellStyle name="Comma 7 2 2 3 5 2 5" xfId="31012" xr:uid="{E512D330-B569-42B6-B9FD-CEFB02E870B3}"/>
    <cellStyle name="Comma 7 2 2 3 5 3" xfId="11733" xr:uid="{C64CFF5A-B182-4A4F-BA3A-F22E702A79C9}"/>
    <cellStyle name="Comma 7 2 2 3 5 3 2" xfId="22113" xr:uid="{14E9F653-AE5C-4638-A4B3-0B269A475DAB}"/>
    <cellStyle name="Comma 7 2 2 3 5 4" xfId="26889" xr:uid="{B69E732D-8DB3-42AC-96F1-7CDB6781D1AE}"/>
    <cellStyle name="Comma 7 2 2 3 5 5" xfId="16447" xr:uid="{4209CE48-A415-4F6C-8913-F6CCC6C937C6}"/>
    <cellStyle name="Comma 7 2 2 3 6" xfId="4896" xr:uid="{D878CDF5-7139-4AE6-BD55-5F63DCE4E7EC}"/>
    <cellStyle name="Comma 7 2 2 3 6 2" xfId="26019" xr:uid="{A8A868A9-3F59-47A1-AD5E-86D633A124B0}"/>
    <cellStyle name="Comma 7 2 2 3 6 3" xfId="28561" xr:uid="{383A136F-0150-476E-BFCB-F08B3B3269E0}"/>
    <cellStyle name="Comma 7 2 2 3 6 4" xfId="14188" xr:uid="{D18CF7B1-2A7B-4E39-BF5C-0BCE434C80AE}"/>
    <cellStyle name="Comma 7 2 2 3 7" xfId="6641" xr:uid="{D8872408-E6CD-4F1C-BAC2-A1BB6E368BAD}"/>
    <cellStyle name="Comma 7 2 2 3 7 2" xfId="26401" xr:uid="{3942AAA6-0FB2-446F-A804-53E939F1C7FD}"/>
    <cellStyle name="Comma 7 2 2 3 7 3" xfId="25993" xr:uid="{EA0CE032-A618-4632-8989-F8BBC25A4014}"/>
    <cellStyle name="Comma 7 2 2 3 7 4" xfId="17021" xr:uid="{A49136E5-4F8C-4C15-BA3B-8BB7F5B11DF4}"/>
    <cellStyle name="Comma 7 2 2 3 8" xfId="9474" xr:uid="{9720792E-05E4-4E0E-AF59-45DF63CACFC8}"/>
    <cellStyle name="Comma 7 2 2 3 8 2" xfId="19854" xr:uid="{6CA6B623-5B51-4DC1-9D5B-071502C6844E}"/>
    <cellStyle name="Comma 7 2 2 3 9" xfId="24195" xr:uid="{1E1A7BCD-344F-44B6-BD92-656BCA728504}"/>
    <cellStyle name="Comma 7 2 2 4" xfId="1724" xr:uid="{00000000-0005-0000-0000-00009D020000}"/>
    <cellStyle name="Comma 7 2 2 4 2" xfId="3056" xr:uid="{00000000-0005-0000-0000-00000D020000}"/>
    <cellStyle name="Comma 7 2 2 4 2 2" xfId="8136" xr:uid="{79932F5E-9580-48F1-8529-90BCD53E877D}"/>
    <cellStyle name="Comma 7 2 2 4 2 2 2" xfId="28812" xr:uid="{8088152D-8BD2-4879-A03F-A4091A89BE31}"/>
    <cellStyle name="Comma 7 2 2 4 2 2 2 2" xfId="31223" xr:uid="{510942B6-0D2C-405B-ABD3-31DD104B2B1D}"/>
    <cellStyle name="Comma 7 2 2 4 2 2 2 3" xfId="30745" xr:uid="{3CE79F9A-1CEF-4341-8F09-994E691C3E10}"/>
    <cellStyle name="Comma 7 2 2 4 2 2 3" xfId="26527" xr:uid="{5B02E49F-8440-4266-9801-4CAA6E4A26A9}"/>
    <cellStyle name="Comma 7 2 2 4 2 2 4" xfId="18516" xr:uid="{D7CBCCF5-8558-455B-A543-8CE073895AFD}"/>
    <cellStyle name="Comma 7 2 2 4 2 3" xfId="10969" xr:uid="{A2A86666-6078-442D-B35E-F7D351511B16}"/>
    <cellStyle name="Comma 7 2 2 4 2 3 2" xfId="21349" xr:uid="{C2A68EA7-6557-4E95-9A49-BED1CFA33D9A}"/>
    <cellStyle name="Comma 7 2 2 4 2 4" xfId="25662" xr:uid="{9629754C-A6E0-498B-8488-5138591471D4}"/>
    <cellStyle name="Comma 7 2 2 4 2 5" xfId="15683" xr:uid="{7DE48EB4-3A3C-4CF8-AD0F-9988B6357B55}"/>
    <cellStyle name="Comma 7 2 2 4 3" xfId="3679" xr:uid="{00000000-0005-0000-0000-00009D020000}"/>
    <cellStyle name="Comma 7 2 2 4 4" xfId="4408" xr:uid="{2884BD95-8C96-4C48-BFE0-B4B8C01AC220}"/>
    <cellStyle name="Comma 7 2 2 4 4 2" xfId="9180" xr:uid="{51D2ED3C-38AC-433A-8617-49E6706C9BEB}"/>
    <cellStyle name="Comma 7 2 2 4 4 2 2" xfId="19560" xr:uid="{EB9E0A14-A346-4595-B7BB-C9951BF96F16}"/>
    <cellStyle name="Comma 7 2 2 4 4 2 3" xfId="31074" xr:uid="{786407AF-304B-44BB-91C9-41B73DBEF52E}"/>
    <cellStyle name="Comma 7 2 2 4 4 2 4" xfId="30744" xr:uid="{5E54725C-897D-40F1-8695-19F030094CFB}"/>
    <cellStyle name="Comma 7 2 2 4 4 3" xfId="12013" xr:uid="{074143B9-EF08-49BE-8B75-306F0534EF6B}"/>
    <cellStyle name="Comma 7 2 2 4 4 3 2" xfId="22393" xr:uid="{3FECC5C3-10F9-4369-9243-B299ED0F971F}"/>
    <cellStyle name="Comma 7 2 2 4 4 4" xfId="27637" xr:uid="{56D38DD3-ADC5-4B8B-88E4-C6F4CB1740A2}"/>
    <cellStyle name="Comma 7 2 2 4 4 5" xfId="26101" xr:uid="{00EEF17C-FBC2-431A-A330-61A8937C351F}"/>
    <cellStyle name="Comma 7 2 2 4 4 6" xfId="16727" xr:uid="{1EECA979-426B-44BC-8F1B-4D50B564DF24}"/>
    <cellStyle name="Comma 7 2 2 4 5" xfId="5608" xr:uid="{AA8E1380-6EDE-4CFE-9E40-364B1E2958CC}"/>
    <cellStyle name="Comma 7 2 2 4 5 2" xfId="29694" xr:uid="{C51DD962-D486-41B6-AEF9-F352089D8979}"/>
    <cellStyle name="Comma 7 2 2 4 5 2 2" xfId="30971" xr:uid="{B554B0FB-577C-43D4-A599-63A4BA115F07}"/>
    <cellStyle name="Comma 7 2 2 4 6" xfId="23540" xr:uid="{6D5C53B2-FBEB-459F-9948-CB95D208CCAF}"/>
    <cellStyle name="Comma 7 2 2 4 7" xfId="13563" xr:uid="{C2F9C43F-40DF-4C76-97DD-2A17504A1907}"/>
    <cellStyle name="Comma 7 2 2 5" xfId="1725" xr:uid="{00000000-0005-0000-0000-00009E020000}"/>
    <cellStyle name="Comma 7 2 2 5 2" xfId="2874" xr:uid="{00000000-0005-0000-0000-00000E020000}"/>
    <cellStyle name="Comma 7 2 2 5 2 2" xfId="7991" xr:uid="{4F6B9913-684D-4727-8F75-69891E0FA4B4}"/>
    <cellStyle name="Comma 7 2 2 5 2 2 2" xfId="26733" xr:uid="{4DBFEF5A-2872-4625-9421-D24713D43C63}"/>
    <cellStyle name="Comma 7 2 2 5 2 2 2 2" xfId="31183" xr:uid="{FC14198E-000A-4F8E-9452-58AE2CA30190}"/>
    <cellStyle name="Comma 7 2 2 5 2 2 2 3" xfId="30746" xr:uid="{A5AC0F89-1883-4D8B-B375-FC2E34278669}"/>
    <cellStyle name="Comma 7 2 2 5 2 2 3" xfId="26063" xr:uid="{C7FAD55E-F70A-48BB-B368-DD9D077C9848}"/>
    <cellStyle name="Comma 7 2 2 5 2 2 4" xfId="18371" xr:uid="{52C4C18F-CE18-4336-BC90-203CB3284521}"/>
    <cellStyle name="Comma 7 2 2 5 2 3" xfId="10824" xr:uid="{86A97B90-213B-4491-B6A5-A7829C1DC02F}"/>
    <cellStyle name="Comma 7 2 2 5 2 3 2" xfId="21204" xr:uid="{3E5B3E22-8411-48E5-B009-F61566C96075}"/>
    <cellStyle name="Comma 7 2 2 5 2 4" xfId="27968" xr:uid="{D934AE7B-A4F7-45D2-9452-321EA8E1AD95}"/>
    <cellStyle name="Comma 7 2 2 5 2 5" xfId="15538" xr:uid="{99BA62F0-498E-4818-AE98-9AC3BADEA644}"/>
    <cellStyle name="Comma 7 2 2 5 3" xfId="3663" xr:uid="{00000000-0005-0000-0000-00009E020000}"/>
    <cellStyle name="Comma 7 2 2 5 4" xfId="5609" xr:uid="{55EE2DA4-A930-4586-860A-CC8C50FBE5EB}"/>
    <cellStyle name="Comma 7 2 2 5 4 2" xfId="29923" xr:uid="{A6817449-271B-4CF5-A4A3-F87834A3357F}"/>
    <cellStyle name="Comma 7 2 2 5 5" xfId="23493" xr:uid="{344966AD-C75E-4565-9D8C-65B71C58D1D3}"/>
    <cellStyle name="Comma 7 2 2 5 6" xfId="13370" xr:uid="{1239FB64-A269-4C61-9329-8F3A998CEBC3}"/>
    <cellStyle name="Comma 7 2 2 6" xfId="1717" xr:uid="{00000000-0005-0000-0000-00009F020000}"/>
    <cellStyle name="Comma 7 2 2 6 2" xfId="2552" xr:uid="{00000000-0005-0000-0000-00000F020000}"/>
    <cellStyle name="Comma 7 2 2 6 2 2" xfId="7677" xr:uid="{511DF218-10D3-41A3-89B2-F695E6F25ACC}"/>
    <cellStyle name="Comma 7 2 2 6 2 2 2" xfId="18057" xr:uid="{6004069A-33AE-4B86-B581-51C0F7D88F9C}"/>
    <cellStyle name="Comma 7 2 2 6 2 3" xfId="10510" xr:uid="{497BC43F-ABFB-46A9-A07C-8046F2D5D812}"/>
    <cellStyle name="Comma 7 2 2 6 2 3 2" xfId="20890" xr:uid="{5C3335A4-C0FD-452D-B831-470A2861F276}"/>
    <cellStyle name="Comma 7 2 2 6 2 4" xfId="27237" xr:uid="{1F324C63-9201-42AE-903D-289CC68FFA31}"/>
    <cellStyle name="Comma 7 2 2 6 2 5" xfId="26044" xr:uid="{86A3CDEC-0D3A-4062-A12C-B4566F55EDD6}"/>
    <cellStyle name="Comma 7 2 2 6 2 6" xfId="15224" xr:uid="{7DA14D5E-5C09-4907-AA5D-C6ADA3499B16}"/>
    <cellStyle name="Comma 7 2 2 6 3" xfId="2053" xr:uid="{00000000-0005-0000-0000-00009F020000}"/>
    <cellStyle name="Comma 7 2 2 6 4" xfId="5602" xr:uid="{60038AD0-6BE8-4865-B9B6-AD32EB2302CD}"/>
    <cellStyle name="Comma 7 2 2 6 4 2" xfId="29879" xr:uid="{E8ADF7C4-F8D2-4A89-906B-03E3C1A7B97B}"/>
    <cellStyle name="Comma 7 2 2 6 5" xfId="24800" xr:uid="{A5EB4658-B44E-47BD-80EB-AA6F6EDDBABE}"/>
    <cellStyle name="Comma 7 2 2 6 6" xfId="12940" xr:uid="{BE4D7BAC-6445-4734-AC38-348FDA98C210}"/>
    <cellStyle name="Comma 7 2 2 7" xfId="2246" xr:uid="{00000000-0005-0000-0000-000003020000}"/>
    <cellStyle name="Comma 7 2 2 7 2" xfId="7373" xr:uid="{0A111B7A-E81D-424D-93F3-A1B916F6B206}"/>
    <cellStyle name="Comma 7 2 2 7 2 2" xfId="25892" xr:uid="{3D667DB0-D6E6-4A70-BF42-4FBB51E74154}"/>
    <cellStyle name="Comma 7 2 2 7 2 2 2" xfId="31167" xr:uid="{868935A9-795E-4969-B715-257C032BF947}"/>
    <cellStyle name="Comma 7 2 2 7 2 2 3" xfId="30747" xr:uid="{C0A2DEC5-358A-4E0F-873B-906DEBD77BD4}"/>
    <cellStyle name="Comma 7 2 2 7 2 3" xfId="28630" xr:uid="{33470BA6-13F0-4CAA-8D70-DA911E3060B6}"/>
    <cellStyle name="Comma 7 2 2 7 2 4" xfId="17753" xr:uid="{044D9C97-1D62-4CAB-9159-3ACBE2736603}"/>
    <cellStyle name="Comma 7 2 2 7 3" xfId="10206" xr:uid="{1BC0BCFE-BB52-4B67-AA21-6840686D4F59}"/>
    <cellStyle name="Comma 7 2 2 7 3 2" xfId="20586" xr:uid="{8F17904A-0E3E-47D7-A407-A0DF32549C9E}"/>
    <cellStyle name="Comma 7 2 2 7 4" xfId="25079" xr:uid="{7D39C3BA-B1B2-41F6-BD33-4BBF2AF309A4}"/>
    <cellStyle name="Comma 7 2 2 7 5" xfId="14920" xr:uid="{F2893B11-4C57-4B13-910A-C78E21261ED0}"/>
    <cellStyle name="Comma 7 2 2 8" xfId="3869" xr:uid="{3E5C70AC-0E52-4D30-97B8-177BC30558FD}"/>
    <cellStyle name="Comma 7 2 2 8 2" xfId="8701" xr:uid="{1DF26086-E6D6-46BB-B3D5-9CA7B3E1C7BB}"/>
    <cellStyle name="Comma 7 2 2 8 2 2" xfId="19081" xr:uid="{822059CC-170D-49E2-A8CE-24D298477B31}"/>
    <cellStyle name="Comma 7 2 2 8 3" xfId="11534" xr:uid="{F6DFD62A-5711-43E9-8060-0F22CCA3C240}"/>
    <cellStyle name="Comma 7 2 2 8 3 2" xfId="21914" xr:uid="{58C42CCD-D5F7-42B2-9D23-79A52F8A1A51}"/>
    <cellStyle name="Comma 7 2 2 8 4" xfId="28302" xr:uid="{F97E2B0D-F2EA-4A21-8D3C-320537C9CB57}"/>
    <cellStyle name="Comma 7 2 2 8 5" xfId="28030" xr:uid="{9085F826-80DB-438C-B89D-6546D59AF92F}"/>
    <cellStyle name="Comma 7 2 2 8 6" xfId="16248" xr:uid="{D3E7F2A1-878F-4CC9-8BAC-43A374FE8C04}"/>
    <cellStyle name="Comma 7 2 2 9" xfId="4894" xr:uid="{4DFEC7DB-B081-428A-8B77-89C1B1AA1200}"/>
    <cellStyle name="Comma 7 2 2 9 2" xfId="26376" xr:uid="{9BB1FB6C-B00A-4ACE-BB8F-92CA74CD27D6}"/>
    <cellStyle name="Comma 7 2 2 9 3" xfId="28245" xr:uid="{FAF7AA94-202C-4370-BBA3-E9C59EA1FA8A}"/>
    <cellStyle name="Comma 7 2 2 9 4" xfId="14186" xr:uid="{5A687EC5-4251-4604-8602-52EBD6AE30D7}"/>
    <cellStyle name="Comma 7 2 3" xfId="507" xr:uid="{00000000-0005-0000-0000-0000A0020000}"/>
    <cellStyle name="Comma 7 2 3 10" xfId="9475" xr:uid="{9A1EE7D6-C029-4AB9-A969-2BA6818C8415}"/>
    <cellStyle name="Comma 7 2 3 10 2" xfId="19855" xr:uid="{51A573A9-F72F-4EF7-8550-32B5AF735BD6}"/>
    <cellStyle name="Comma 7 2 3 11" xfId="23200" xr:uid="{A3085440-9DAC-41F5-B662-E357843B7000}"/>
    <cellStyle name="Comma 7 2 3 12" xfId="12513" xr:uid="{28831415-CA58-4F90-B505-6EF8E940A66B}"/>
    <cellStyle name="Comma 7 2 3 2" xfId="1727" xr:uid="{00000000-0005-0000-0000-0000A1020000}"/>
    <cellStyle name="Comma 7 2 3 2 2" xfId="3058" xr:uid="{00000000-0005-0000-0000-000012020000}"/>
    <cellStyle name="Comma 7 2 3 2 2 2" xfId="6166" xr:uid="{3D1BB39A-3BE3-4005-9137-0D2C1CF87CF9}"/>
    <cellStyle name="Comma 7 2 3 2 2 2 2" xfId="25761" xr:uid="{316FF5C7-2B37-4870-B6B2-DFE4297A211E}"/>
    <cellStyle name="Comma 7 2 3 2 2 2 2 2" xfId="26439" xr:uid="{0BA1EC53-1CE3-4703-B000-7F9D92004D12}"/>
    <cellStyle name="Comma 7 2 3 2 2 2 2 3" xfId="31163" xr:uid="{C56FF428-67DB-4E35-8FFF-769DCB0D3C42}"/>
    <cellStyle name="Comma 7 2 3 2 2 2 3" xfId="28540" xr:uid="{E85FCAA5-7D0F-4031-91D6-C7896D217910}"/>
    <cellStyle name="Comma 7 2 3 2 2 2 4" xfId="15685" xr:uid="{C1FBB8FC-223C-45A8-99CA-92BA6AF463C5}"/>
    <cellStyle name="Comma 7 2 3 2 2 3" xfId="8138" xr:uid="{2973F88F-A6E1-45E5-B16C-3F4539239A22}"/>
    <cellStyle name="Comma 7 2 3 2 2 3 2" xfId="18518" xr:uid="{D967F906-A1D0-4172-B366-44AF5DDC14C4}"/>
    <cellStyle name="Comma 7 2 3 2 2 4" xfId="10971" xr:uid="{8B31D45B-778C-4090-8F6C-83F37C85A7D2}"/>
    <cellStyle name="Comma 7 2 3 2 2 4 2" xfId="21351" xr:uid="{C7ADC56C-2AE9-4D69-B395-4FDC3C4D1559}"/>
    <cellStyle name="Comma 7 2 3 2 2 5" xfId="23425" xr:uid="{A678EA77-348C-42CF-BBAD-179C4B03D329}"/>
    <cellStyle name="Comma 7 2 3 2 2 5 2" xfId="30071" xr:uid="{CA91868D-1CB6-464E-8CBF-4DCD3DCE018A}"/>
    <cellStyle name="Comma 7 2 3 2 2 6" xfId="28624" xr:uid="{3E47D2C0-5F25-4679-93BB-CCDF18DDD730}"/>
    <cellStyle name="Comma 7 2 3 2 2 7" xfId="13565" xr:uid="{E4A03419-9976-4CDD-BE52-9C868E540586}"/>
    <cellStyle name="Comma 7 2 3 2 3" xfId="2679" xr:uid="{00000000-0005-0000-0000-000011020000}"/>
    <cellStyle name="Comma 7 2 3 2 3 2" xfId="7803" xr:uid="{B0EBD1CB-FB67-4C13-8BE8-49AF77AFAE80}"/>
    <cellStyle name="Comma 7 2 3 2 3 2 2" xfId="26444" xr:uid="{84B21BBA-EEFF-4F82-B9D0-0102C2AA2028}"/>
    <cellStyle name="Comma 7 2 3 2 3 2 3" xfId="28099" xr:uid="{E2998CDD-8A94-4A0D-A7EC-C6F4E022FA6E}"/>
    <cellStyle name="Comma 7 2 3 2 3 2 4" xfId="18183" xr:uid="{5C0C3576-2C95-4198-A4E7-84111A4C940E}"/>
    <cellStyle name="Comma 7 2 3 2 3 3" xfId="10636" xr:uid="{CA16C7B1-DF6A-4EBB-B787-C0D297536080}"/>
    <cellStyle name="Comma 7 2 3 2 3 3 2" xfId="21016" xr:uid="{DE856001-DDF3-41DB-8B31-FF6E1CF1FF49}"/>
    <cellStyle name="Comma 7 2 3 2 3 4" xfId="24725" xr:uid="{3D1B4EA1-45C2-437A-B500-A52569CE8785}"/>
    <cellStyle name="Comma 7 2 3 2 3 5" xfId="15350" xr:uid="{C3C939CB-FB45-4728-982A-733B2CDD9502}"/>
    <cellStyle name="Comma 7 2 3 2 4" xfId="3571" xr:uid="{00000000-0005-0000-0000-0000A1020000}"/>
    <cellStyle name="Comma 7 2 3 2 4 2" xfId="27493" xr:uid="{E74C66D3-BDDD-4527-9E91-499D01B416C2}"/>
    <cellStyle name="Comma 7 2 3 2 4 3" xfId="26595" xr:uid="{6A9E456A-B61A-489A-9460-E446CE99DB04}"/>
    <cellStyle name="Comma 7 2 3 2 5" xfId="4263" xr:uid="{2A99CC70-A246-4DA0-9BEB-785BD96D665B}"/>
    <cellStyle name="Comma 7 2 3 2 5 2" xfId="9035" xr:uid="{A74E6E0D-F160-4EDC-A927-A8D788DDB4A0}"/>
    <cellStyle name="Comma 7 2 3 2 5 2 2" xfId="19415" xr:uid="{BD96A8F4-C2A0-41F4-9E4C-83662DAB7A81}"/>
    <cellStyle name="Comma 7 2 3 2 5 2 3" xfId="31039" xr:uid="{75B026AB-7DD8-43E2-9850-05B56B1C9A25}"/>
    <cellStyle name="Comma 7 2 3 2 5 2 4" xfId="30748" xr:uid="{3152E72E-1085-4AC3-8737-1EDAD6857F17}"/>
    <cellStyle name="Comma 7 2 3 2 5 3" xfId="11868" xr:uid="{176C1908-BD14-480D-8D63-CA0ED9B0AD99}"/>
    <cellStyle name="Comma 7 2 3 2 5 3 2" xfId="22248" xr:uid="{7922417B-368A-4540-B1BF-26A882939E9B}"/>
    <cellStyle name="Comma 7 2 3 2 5 4" xfId="27861" xr:uid="{FC47FD16-5367-4145-BA0C-07B44C4F0EBA}"/>
    <cellStyle name="Comma 7 2 3 2 5 5" xfId="27582" xr:uid="{CCAA9180-D060-4ED8-AF68-4C119E44468E}"/>
    <cellStyle name="Comma 7 2 3 2 5 6" xfId="16582" xr:uid="{D62F26F6-0D44-420C-91AE-75F6FFD9E244}"/>
    <cellStyle name="Comma 7 2 3 2 6" xfId="5611" xr:uid="{86CDC6DC-A307-48F6-9100-257FBDE1EE07}"/>
    <cellStyle name="Comma 7 2 3 2 6 2" xfId="29722" xr:uid="{3978CA91-463F-4FB3-83B5-1A479610C314}"/>
    <cellStyle name="Comma 7 2 3 2 6 2 2" xfId="30972" xr:uid="{FBC6C47D-C56E-4878-A380-938D7859EBA3}"/>
    <cellStyle name="Comma 7 2 3 2 7" xfId="24739" xr:uid="{113CF7D5-3CC3-4C78-AA45-6BB36B301A7F}"/>
    <cellStyle name="Comma 7 2 3 2 8" xfId="13087" xr:uid="{84212721-431A-4A5B-A3B6-C12D2C24C27E}"/>
    <cellStyle name="Comma 7 2 3 2 9" xfId="29989" xr:uid="{E6F54CCC-E5B6-4A92-8CFB-C7AA169FBB12}"/>
    <cellStyle name="Comma 7 2 3 3" xfId="1728" xr:uid="{00000000-0005-0000-0000-0000A2020000}"/>
    <cellStyle name="Comma 7 2 3 3 2" xfId="3059" xr:uid="{00000000-0005-0000-0000-000013020000}"/>
    <cellStyle name="Comma 7 2 3 3 2 2" xfId="8139" xr:uid="{6DAF77EB-FB96-4AC8-BEE8-6FEAC97173DB}"/>
    <cellStyle name="Comma 7 2 3 3 2 2 2" xfId="28814" xr:uid="{72C055C4-39FE-4BAF-9ABB-F310BE8341FA}"/>
    <cellStyle name="Comma 7 2 3 3 2 2 2 2" xfId="31224" xr:uid="{C8EBC6BE-55BB-4085-B6E1-FC370F250ABF}"/>
    <cellStyle name="Comma 7 2 3 3 2 2 2 3" xfId="30750" xr:uid="{D91F4771-FE89-42CC-ACEC-7AC06163A138}"/>
    <cellStyle name="Comma 7 2 3 3 2 2 3" xfId="28220" xr:uid="{708B1898-A359-47D4-B173-0705408D1A01}"/>
    <cellStyle name="Comma 7 2 3 3 2 2 4" xfId="18519" xr:uid="{177D7A2C-5452-4A0F-B0A5-9148CA5FD390}"/>
    <cellStyle name="Comma 7 2 3 3 2 3" xfId="10972" xr:uid="{CF23F9BB-E2C2-467A-AF01-34347383401B}"/>
    <cellStyle name="Comma 7 2 3 3 2 3 2" xfId="21352" xr:uid="{0A5A92A7-0214-4E75-AF35-1495ECB17C0F}"/>
    <cellStyle name="Comma 7 2 3 3 2 4" xfId="23390" xr:uid="{298BF98D-F159-49C5-B22D-BE5AD390A8AC}"/>
    <cellStyle name="Comma 7 2 3 3 2 5" xfId="15686" xr:uid="{9E81E762-4D76-4ADD-BF8D-521D2D21A73D}"/>
    <cellStyle name="Comma 7 2 3 3 3" xfId="3564" xr:uid="{00000000-0005-0000-0000-0000A2020000}"/>
    <cellStyle name="Comma 7 2 3 3 4" xfId="4409" xr:uid="{B4AA6C36-AE1E-44DC-994E-4825DBBD8F35}"/>
    <cellStyle name="Comma 7 2 3 3 4 2" xfId="9181" xr:uid="{85587B4D-CAD4-4032-8AD5-A59B4106C247}"/>
    <cellStyle name="Comma 7 2 3 3 4 2 2" xfId="19561" xr:uid="{7534E3E2-ADF5-4EAE-B6DD-2F9EF213E93F}"/>
    <cellStyle name="Comma 7 2 3 3 4 2 3" xfId="31075" xr:uid="{135B9B38-57A7-4FCB-B543-F2903615F848}"/>
    <cellStyle name="Comma 7 2 3 3 4 2 4" xfId="30749" xr:uid="{C0FDE45D-0A74-4B48-B868-CC3A381D3938}"/>
    <cellStyle name="Comma 7 2 3 3 4 3" xfId="12014" xr:uid="{06A06909-35C8-4873-987F-AACAE88E6A0D}"/>
    <cellStyle name="Comma 7 2 3 3 4 3 2" xfId="22394" xr:uid="{C8309B11-D9E9-4E6B-BE78-44B8F03D00F4}"/>
    <cellStyle name="Comma 7 2 3 3 4 4" xfId="16728" xr:uid="{3FE30A88-23F4-429B-971D-5405FB557D2F}"/>
    <cellStyle name="Comma 7 2 3 3 5" xfId="5612" xr:uid="{0B567FCE-3EAD-430A-ADFC-79476E3F8D8B}"/>
    <cellStyle name="Comma 7 2 3 3 5 2" xfId="29699" xr:uid="{8F0345B5-C42A-4F97-AC9E-5A49983112D6}"/>
    <cellStyle name="Comma 7 2 3 3 5 2 2" xfId="30973" xr:uid="{49AB00ED-D3D7-42C2-B932-B7FA414535C5}"/>
    <cellStyle name="Comma 7 2 3 3 6" xfId="22734" xr:uid="{7F3E24BF-5A0E-4D79-A227-E0F794633307}"/>
    <cellStyle name="Comma 7 2 3 3 7" xfId="13566" xr:uid="{87DECCAD-5422-434D-BCDF-8063B4A346C0}"/>
    <cellStyle name="Comma 7 2 3 4" xfId="1726" xr:uid="{00000000-0005-0000-0000-0000A3020000}"/>
    <cellStyle name="Comma 7 2 3 4 2" xfId="3057" xr:uid="{00000000-0005-0000-0000-000014020000}"/>
    <cellStyle name="Comma 7 2 3 4 2 2" xfId="8137" xr:uid="{A8203D9E-E043-4B8A-BF67-57D3E61E6E7D}"/>
    <cellStyle name="Comma 7 2 3 4 2 2 2" xfId="28813" xr:uid="{F0E91839-7605-4CCB-A5B1-E1A2CC00B1DC}"/>
    <cellStyle name="Comma 7 2 3 4 2 2 3" xfId="26226" xr:uid="{D198E1A3-1E03-417A-9006-F3344715DFEA}"/>
    <cellStyle name="Comma 7 2 3 4 2 2 4" xfId="18517" xr:uid="{57346C15-DEEB-4790-B4C1-7FAB484851C6}"/>
    <cellStyle name="Comma 7 2 3 4 2 3" xfId="10970" xr:uid="{CEFFE88F-6E64-4128-9614-3DE420D09D09}"/>
    <cellStyle name="Comma 7 2 3 4 2 3 2" xfId="21350" xr:uid="{756BA5ED-BEDD-4A1C-ADDC-B0A7EB7277EF}"/>
    <cellStyle name="Comma 7 2 3 4 2 4" xfId="25702" xr:uid="{1F9F094F-723B-46B5-9CA0-C2DD8CF7C7C3}"/>
    <cellStyle name="Comma 7 2 3 4 2 5" xfId="15684" xr:uid="{2A2B50CF-0E31-4926-9228-892F3D69281D}"/>
    <cellStyle name="Comma 7 2 3 4 3" xfId="3600" xr:uid="{00000000-0005-0000-0000-0000A3020000}"/>
    <cellStyle name="Comma 7 2 3 4 4" xfId="5610" xr:uid="{B015D05F-1EF5-4A33-9017-141199658DDE}"/>
    <cellStyle name="Comma 7 2 3 4 4 2" xfId="29953" xr:uid="{6F5E6FF8-BD18-41B0-9298-1562BF4F1B7A}"/>
    <cellStyle name="Comma 7 2 3 4 5" xfId="23294" xr:uid="{A2C967C4-EA4B-4F18-A429-9C1E97BD0EC3}"/>
    <cellStyle name="Comma 7 2 3 4 6" xfId="13564" xr:uid="{260DE583-A7E0-4BE6-BE16-F57B406F1EBB}"/>
    <cellStyle name="Comma 7 2 3 5" xfId="2595" xr:uid="{00000000-0005-0000-0000-000015020000}"/>
    <cellStyle name="Comma 7 2 3 5 2" xfId="5860" xr:uid="{DCA6FFBF-13D6-4EB6-9BC2-24CAD4DEF891}"/>
    <cellStyle name="Comma 7 2 3 5 2 2" xfId="26662" xr:uid="{747733F0-5315-4476-965E-D92D7DE4A8B1}"/>
    <cellStyle name="Comma 7 2 3 5 2 2 2" xfId="31181" xr:uid="{20ACC1DA-DDA0-4DFF-BBE4-E7B9006F30B2}"/>
    <cellStyle name="Comma 7 2 3 5 2 2 3" xfId="30751" xr:uid="{D28CA131-6C32-427C-80B1-1949D54DB141}"/>
    <cellStyle name="Comma 7 2 3 5 2 3" xfId="25961" xr:uid="{D17284AE-DAD2-4375-966B-799D91095B07}"/>
    <cellStyle name="Comma 7 2 3 5 2 4" xfId="15267" xr:uid="{D91D6154-E1B9-4EC6-BBBD-F60F6FD5A178}"/>
    <cellStyle name="Comma 7 2 3 5 3" xfId="7720" xr:uid="{CA472964-12B8-44F9-9DB3-E23253F45684}"/>
    <cellStyle name="Comma 7 2 3 5 3 2" xfId="18100" xr:uid="{F2F47DE1-F74C-4E0E-BE63-BE508F071316}"/>
    <cellStyle name="Comma 7 2 3 5 4" xfId="10553" xr:uid="{F69A24F4-5378-4805-AA93-7CBAAD0869DA}"/>
    <cellStyle name="Comma 7 2 3 5 4 2" xfId="20933" xr:uid="{DF1FA347-EFD0-4A21-99B8-3744DD0E6CBA}"/>
    <cellStyle name="Comma 7 2 3 5 5" xfId="24913" xr:uid="{83E8E163-ACD3-4505-A590-F3D0B6F827E6}"/>
    <cellStyle name="Comma 7 2 3 5 6" xfId="12983" xr:uid="{3A212F0B-0751-4EF9-BCD0-D99948C74859}"/>
    <cellStyle name="Comma 7 2 3 6" xfId="2281" xr:uid="{00000000-0005-0000-0000-000010020000}"/>
    <cellStyle name="Comma 7 2 3 6 2" xfId="7408" xr:uid="{B4A9D789-B2EE-4B47-B9A1-7E513E25A26A}"/>
    <cellStyle name="Comma 7 2 3 6 2 2" xfId="17788" xr:uid="{AC686961-C587-431C-BF82-8F93915F1A31}"/>
    <cellStyle name="Comma 7 2 3 6 3" xfId="10241" xr:uid="{0338E169-2F5F-4093-A5DC-CE942BEFF0F1}"/>
    <cellStyle name="Comma 7 2 3 6 3 2" xfId="20621" xr:uid="{F2E16EE8-6B9C-4324-B188-957791626B0F}"/>
    <cellStyle name="Comma 7 2 3 6 4" xfId="22779" xr:uid="{38695AE0-4EA9-4DC8-957A-0D8720EF8BD4}"/>
    <cellStyle name="Comma 7 2 3 6 5" xfId="25939" xr:uid="{55CE7175-F668-4D91-BF21-F392D9022484}"/>
    <cellStyle name="Comma 7 2 3 6 6" xfId="14955" xr:uid="{532DAA4E-429B-4A50-BD7B-BDEBDF65A81B}"/>
    <cellStyle name="Comma 7 2 3 7" xfId="3820" xr:uid="{7C51F2B8-CC43-45CA-B458-319A66C14278}"/>
    <cellStyle name="Comma 7 2 3 7 2" xfId="8653" xr:uid="{4A191CAA-6F56-4637-B13D-626DFABA59C3}"/>
    <cellStyle name="Comma 7 2 3 7 2 2" xfId="19033" xr:uid="{16DF19C1-C7F4-4AC9-9576-AA1D869283EE}"/>
    <cellStyle name="Comma 7 2 3 7 3" xfId="11486" xr:uid="{CBE1CE50-7D32-47DF-B101-472B84563998}"/>
    <cellStyle name="Comma 7 2 3 7 3 2" xfId="21866" xr:uid="{2A9D3C64-261B-4E3A-8DA7-B7F1014FB2C1}"/>
    <cellStyle name="Comma 7 2 3 7 4" xfId="28411" xr:uid="{DB70D8DA-2F1B-4D63-BF9A-D4AE8CD4D414}"/>
    <cellStyle name="Comma 7 2 3 7 5" xfId="27096" xr:uid="{C9998E32-78FF-4413-85A6-CA6AFF7772DE}"/>
    <cellStyle name="Comma 7 2 3 7 6" xfId="16200" xr:uid="{E4D98F7D-753A-43F1-8912-5551AE6EA406}"/>
    <cellStyle name="Comma 7 2 3 8" xfId="4897" xr:uid="{9A91274E-C3CE-47C3-B40C-A471000DA48E}"/>
    <cellStyle name="Comma 7 2 3 8 2" xfId="14189" xr:uid="{795A9D83-4AB8-4BED-AFF9-FF66176815DE}"/>
    <cellStyle name="Comma 7 2 3 9" xfId="6642" xr:uid="{3813FBD2-3F6E-409D-A87D-F462F655882B}"/>
    <cellStyle name="Comma 7 2 3 9 2" xfId="17022" xr:uid="{C5FDEBD5-83DC-4CFA-A902-FB84FCAA94D2}"/>
    <cellStyle name="Comma 7 2 4" xfId="508" xr:uid="{00000000-0005-0000-0000-0000A4020000}"/>
    <cellStyle name="Comma 7 2 4 10" xfId="12671" xr:uid="{0F75D37F-2AB0-46C8-BB5F-86CCD232BDC9}"/>
    <cellStyle name="Comma 7 2 4 2" xfId="1730" xr:uid="{00000000-0005-0000-0000-0000A5020000}"/>
    <cellStyle name="Comma 7 2 4 2 2" xfId="3060" xr:uid="{00000000-0005-0000-0000-000017020000}"/>
    <cellStyle name="Comma 7 2 4 2 2 2" xfId="8140" xr:uid="{A728D78D-D3BA-44A1-8EAC-AC5DE74B610A}"/>
    <cellStyle name="Comma 7 2 4 2 2 2 2" xfId="28815" xr:uid="{89AF36A5-0852-41A9-BB9C-4EA8DA930051}"/>
    <cellStyle name="Comma 7 2 4 2 2 2 3" xfId="28610" xr:uid="{DA8B76BE-83BD-4F2B-B209-FB3509ED7A52}"/>
    <cellStyle name="Comma 7 2 4 2 2 2 4" xfId="18520" xr:uid="{CE2BBE12-C50C-43BE-B73C-FBF019286217}"/>
    <cellStyle name="Comma 7 2 4 2 2 3" xfId="10973" xr:uid="{AEF5F852-AEC6-488B-BB8B-CB5A68A69607}"/>
    <cellStyle name="Comma 7 2 4 2 2 3 2" xfId="21353" xr:uid="{18923E47-6CA9-486E-9FC3-D0EF8E1044B0}"/>
    <cellStyle name="Comma 7 2 4 2 2 4" xfId="24491" xr:uid="{49EF89CE-2EBF-493D-B300-519FCF13E3FF}"/>
    <cellStyle name="Comma 7 2 4 2 2 5" xfId="15687" xr:uid="{07D45072-101C-4827-B8D1-A00007F60C66}"/>
    <cellStyle name="Comma 7 2 4 2 3" xfId="3577" xr:uid="{00000000-0005-0000-0000-0000A5020000}"/>
    <cellStyle name="Comma 7 2 4 2 4" xfId="5613" xr:uid="{B5F8E063-CC13-48F7-B354-52022C29F059}"/>
    <cellStyle name="Comma 7 2 4 2 4 2" xfId="29777" xr:uid="{717A8B57-F613-4934-A2BA-B4DA41722BE9}"/>
    <cellStyle name="Comma 7 2 4 2 5" xfId="24117" xr:uid="{23CFE5B5-814A-40B4-9D61-E5FD329C9B00}"/>
    <cellStyle name="Comma 7 2 4 2 6" xfId="13567" xr:uid="{A0F3A37A-EBFE-48B6-B3C3-4DFB0EB26A7A}"/>
    <cellStyle name="Comma 7 2 4 3" xfId="1731" xr:uid="{00000000-0005-0000-0000-0000A6020000}"/>
    <cellStyle name="Comma 7 2 4 3 2" xfId="2676" xr:uid="{00000000-0005-0000-0000-000018020000}"/>
    <cellStyle name="Comma 7 2 4 3 2 2" xfId="7800" xr:uid="{C348185F-03C6-41CC-B8E9-D9C1761E344B}"/>
    <cellStyle name="Comma 7 2 4 3 2 2 2" xfId="18180" xr:uid="{DFAC234B-F94F-4626-A62F-A1BB81C64ADB}"/>
    <cellStyle name="Comma 7 2 4 3 2 3" xfId="10633" xr:uid="{828F7050-5423-43A9-94F4-6C4CDEA9DDE5}"/>
    <cellStyle name="Comma 7 2 4 3 2 3 2" xfId="21013" xr:uid="{36910243-03A5-4384-AA37-543A06460B11}"/>
    <cellStyle name="Comma 7 2 4 3 2 4" xfId="15347" xr:uid="{9253CB1D-A89C-49CE-9543-5EEAEF68F735}"/>
    <cellStyle name="Comma 7 2 4 3 2 5" xfId="30436" xr:uid="{DF58A38D-B193-4A6E-8EE2-33862B27ADE5}"/>
    <cellStyle name="Comma 7 2 4 3 3" xfId="3689" xr:uid="{00000000-0005-0000-0000-0000A6020000}"/>
    <cellStyle name="Comma 7 2 4 3 4" xfId="5614" xr:uid="{9A822023-40EF-4024-BA32-71C8DA489B1B}"/>
    <cellStyle name="Comma 7 2 4 3 4 2" xfId="29753" xr:uid="{74AF2044-288C-4259-962B-6890C3AD7521}"/>
    <cellStyle name="Comma 7 2 4 3 5" xfId="25150" xr:uid="{8BA78B38-A904-4BC8-A518-F8221BA04843}"/>
    <cellStyle name="Comma 7 2 4 3 6" xfId="13084" xr:uid="{D69D46B7-6D00-4963-9FAC-B7590A5733C5}"/>
    <cellStyle name="Comma 7 2 4 4" xfId="1729" xr:uid="{00000000-0005-0000-0000-0000A7020000}"/>
    <cellStyle name="Comma 7 2 4 4 2" xfId="4676" xr:uid="{7FF1F726-48C0-4E3C-8436-57B334712BE9}"/>
    <cellStyle name="Comma 7 2 4 4 2 2" xfId="9414" xr:uid="{468889FF-DCE8-4C28-9427-D11CA555BBF5}"/>
    <cellStyle name="Comma 7 2 4 4 2 2 2" xfId="19794" xr:uid="{4B9EAE61-5D7A-433F-9001-56AD026AB1A4}"/>
    <cellStyle name="Comma 7 2 4 4 2 3" xfId="12247" xr:uid="{914BC7BF-38FC-4241-90D1-5043D7C1FF68}"/>
    <cellStyle name="Comma 7 2 4 4 2 3 2" xfId="22627" xr:uid="{E28FA847-DDCB-4995-8906-BCE8094CB064}"/>
    <cellStyle name="Comma 7 2 4 4 2 4" xfId="26497" xr:uid="{94586D6B-A30A-4D76-B5BD-173D1CE0B96C}"/>
    <cellStyle name="Comma 7 2 4 4 2 5" xfId="27247" xr:uid="{E82C3440-ECE4-49EB-9077-40D8BBDA0902}"/>
    <cellStyle name="Comma 7 2 4 4 2 6" xfId="16961" xr:uid="{2B0C225D-4B8D-4735-81B0-BE64B512E9FE}"/>
    <cellStyle name="Comma 7 2 4 4 3" xfId="23753" xr:uid="{7F869A60-CCC8-4E3A-927A-1271C14749AF}"/>
    <cellStyle name="Comma 7 2 4 5" xfId="4127" xr:uid="{BFC5390C-2A59-45AD-B9E0-6FFEDD33AB4A}"/>
    <cellStyle name="Comma 7 2 4 5 2" xfId="8899" xr:uid="{6EBE8FDF-A200-45D7-9A14-36305788F322}"/>
    <cellStyle name="Comma 7 2 4 5 2 2" xfId="29007" xr:uid="{F76C256F-2A0C-43FA-83BA-AC50FA9B536B}"/>
    <cellStyle name="Comma 7 2 4 5 2 3" xfId="28273" xr:uid="{99C088C2-E00F-4872-9DA8-21F1F3CC2BB8}"/>
    <cellStyle name="Comma 7 2 4 5 2 4" xfId="19279" xr:uid="{C81C9A0B-602C-40C2-837B-F986A081BC61}"/>
    <cellStyle name="Comma 7 2 4 5 2 5" xfId="31011" xr:uid="{4DF67780-7E6B-44B0-A3FE-2A2D9262F36F}"/>
    <cellStyle name="Comma 7 2 4 5 3" xfId="11732" xr:uid="{C7BFC475-CBC2-4F71-9CE0-B99840601691}"/>
    <cellStyle name="Comma 7 2 4 5 3 2" xfId="22112" xr:uid="{E2EF3D74-CD16-4679-AA48-2C05745F7341}"/>
    <cellStyle name="Comma 7 2 4 5 4" xfId="24823" xr:uid="{6D9BBF71-CD7F-445E-A2D8-2804763286F0}"/>
    <cellStyle name="Comma 7 2 4 5 5" xfId="16446" xr:uid="{51474418-17BA-4F2F-B2BB-9B832888E53D}"/>
    <cellStyle name="Comma 7 2 4 6" xfId="4898" xr:uid="{162CEDC1-43B7-474C-95C3-A9B92E1CEDD6}"/>
    <cellStyle name="Comma 7 2 4 6 2" xfId="26335" xr:uid="{E3826C55-B617-4C79-9E8E-6D8184763DB6}"/>
    <cellStyle name="Comma 7 2 4 6 3" xfId="27378" xr:uid="{CC5EA816-BCAB-4DD0-9F6F-EA1794A502AC}"/>
    <cellStyle name="Comma 7 2 4 6 4" xfId="14190" xr:uid="{780B2F84-923D-46AF-8682-AD3692052103}"/>
    <cellStyle name="Comma 7 2 4 7" xfId="6643" xr:uid="{5D8DACF2-E277-40ED-A57A-E778E0DD682F}"/>
    <cellStyle name="Comma 7 2 4 7 2" xfId="27843" xr:uid="{7526C40F-C96C-4739-A2A7-4651BE80C5D5}"/>
    <cellStyle name="Comma 7 2 4 7 3" xfId="28599" xr:uid="{9FF9AF63-491D-40E3-AE82-EAAEB0E7E63D}"/>
    <cellStyle name="Comma 7 2 4 7 4" xfId="17023" xr:uid="{531D5670-B963-4C71-9CD4-4A5F6FD23B89}"/>
    <cellStyle name="Comma 7 2 4 8" xfId="9476" xr:uid="{987F5DE1-40AF-4B68-878D-FBEB5AE91EB9}"/>
    <cellStyle name="Comma 7 2 4 8 2" xfId="19856" xr:uid="{CE8EC75E-57B7-41B6-B4F8-8E109E7DF603}"/>
    <cellStyle name="Comma 7 2 4 9" xfId="24523" xr:uid="{3065228A-29D9-417F-9B00-790F2E229799}"/>
    <cellStyle name="Comma 7 2 5" xfId="509" xr:uid="{00000000-0005-0000-0000-0000A8020000}"/>
    <cellStyle name="Comma 7 2 5 10" xfId="13568" xr:uid="{337843CD-D89E-4EB7-B629-1C4D0EFED20D}"/>
    <cellStyle name="Comma 7 2 5 2" xfId="1733" xr:uid="{00000000-0005-0000-0000-0000A9020000}"/>
    <cellStyle name="Comma 7 2 5 2 2" xfId="23806" xr:uid="{0011FB13-E713-469D-B8B6-F6B81812F5A4}"/>
    <cellStyle name="Comma 7 2 5 2 2 2" xfId="29808" xr:uid="{204B9508-2436-4FC6-8C97-CBC6E74FC93F}"/>
    <cellStyle name="Comma 7 2 5 2 2 2 2" xfId="30753" xr:uid="{B5D93598-8236-4471-B3EC-1978D2E1072A}"/>
    <cellStyle name="Comma 7 2 5 2 3" xfId="25637" xr:uid="{B96FBEC1-5BE6-4663-9CFF-AEA34151F77D}"/>
    <cellStyle name="Comma 7 2 5 2 4" xfId="30055" xr:uid="{E4DAD63E-503C-406A-B8BA-9B1C802DB5C2}"/>
    <cellStyle name="Comma 7 2 5 3" xfId="1734" xr:uid="{00000000-0005-0000-0000-0000AA020000}"/>
    <cellStyle name="Comma 7 2 5 4" xfId="1732" xr:uid="{00000000-0005-0000-0000-0000AB020000}"/>
    <cellStyle name="Comma 7 2 5 5" xfId="4410" xr:uid="{D34833F5-5C65-4394-96C8-665306F97C0A}"/>
    <cellStyle name="Comma 7 2 5 5 2" xfId="9182" xr:uid="{D603904B-2825-4865-9103-051FAFA6C453}"/>
    <cellStyle name="Comma 7 2 5 5 2 2" xfId="19562" xr:uid="{D3296877-B1A8-47A5-9690-A769837DC84B}"/>
    <cellStyle name="Comma 7 2 5 5 2 3" xfId="31076" xr:uid="{17B13F84-67BE-4A07-A34F-F4CE611049F3}"/>
    <cellStyle name="Comma 7 2 5 5 2 4" xfId="30752" xr:uid="{E58FD6DF-6DEC-499C-BEC4-86D88EF5CE76}"/>
    <cellStyle name="Comma 7 2 5 5 3" xfId="12015" xr:uid="{AAD37AC4-C259-43CE-8B27-A03F077D66B1}"/>
    <cellStyle name="Comma 7 2 5 5 3 2" xfId="22395" xr:uid="{66AF6FBF-C03C-478F-9ACD-2071155647CC}"/>
    <cellStyle name="Comma 7 2 5 5 4" xfId="16729" xr:uid="{9F2A43D9-3926-454F-8C5B-6E95C650CAF5}"/>
    <cellStyle name="Comma 7 2 5 6" xfId="4899" xr:uid="{2086C670-384E-4A92-8725-F94ECBC97A60}"/>
    <cellStyle name="Comma 7 2 5 6 2" xfId="14191" xr:uid="{BD2F386F-A2BE-48DA-BE1D-C9B81EECDDBF}"/>
    <cellStyle name="Comma 7 2 5 7" xfId="6644" xr:uid="{939BC2C9-8E29-4531-988D-B89560FB1285}"/>
    <cellStyle name="Comma 7 2 5 7 2" xfId="17024" xr:uid="{37FDFB7B-23F4-4F65-BC5E-3A5B70ED6D7D}"/>
    <cellStyle name="Comma 7 2 5 8" xfId="9477" xr:uid="{8A76806C-F58E-40D3-A851-C7AC4990F8DE}"/>
    <cellStyle name="Comma 7 2 5 8 2" xfId="19857" xr:uid="{3E1C9DFF-3370-41FA-8C6F-801B1F54A661}"/>
    <cellStyle name="Comma 7 2 5 9" xfId="23573" xr:uid="{D92270B7-5FE3-43A2-A456-D436178FBE90}"/>
    <cellStyle name="Comma 7 2 6" xfId="1735" xr:uid="{00000000-0005-0000-0000-0000AC020000}"/>
    <cellStyle name="Comma 7 2 6 2" xfId="2873" xr:uid="{00000000-0005-0000-0000-00001A020000}"/>
    <cellStyle name="Comma 7 2 6 2 2" xfId="7990" xr:uid="{CAF66553-0572-4E90-BD60-957055CB2902}"/>
    <cellStyle name="Comma 7 2 6 2 2 2" xfId="26894" xr:uid="{2E105864-F10C-4F08-8B2C-38FC21AD458C}"/>
    <cellStyle name="Comma 7 2 6 2 2 2 2" xfId="31185" xr:uid="{7F1F2059-99DE-446F-8BD0-EAEBA6DBAE22}"/>
    <cellStyle name="Comma 7 2 6 2 2 2 3" xfId="30754" xr:uid="{9590EA42-5241-4666-9BE3-D0CB28A14838}"/>
    <cellStyle name="Comma 7 2 6 2 2 3" xfId="26700" xr:uid="{62984D6B-AFFA-4E38-8D0C-F77826CA4377}"/>
    <cellStyle name="Comma 7 2 6 2 2 4" xfId="18370" xr:uid="{D9AD4E22-EFA7-41FF-AB95-8B9317FB82FA}"/>
    <cellStyle name="Comma 7 2 6 2 3" xfId="10823" xr:uid="{687D5264-DBB5-401E-8719-049F6D660D79}"/>
    <cellStyle name="Comma 7 2 6 2 3 2" xfId="21203" xr:uid="{C30B3E9E-8769-4163-A620-9FB58DC411B4}"/>
    <cellStyle name="Comma 7 2 6 2 4" xfId="23810" xr:uid="{6A46C7BE-7A40-462D-B3C8-8FA28C9418B2}"/>
    <cellStyle name="Comma 7 2 6 2 5" xfId="15537" xr:uid="{C0C0198F-60BD-4BE4-88FF-6EE07FBE8575}"/>
    <cellStyle name="Comma 7 2 6 3" xfId="3683" xr:uid="{00000000-0005-0000-0000-0000AC020000}"/>
    <cellStyle name="Comma 7 2 6 4" xfId="5615" xr:uid="{3CA19EC9-B78E-44DD-B810-207F7AFDAB36}"/>
    <cellStyle name="Comma 7 2 6 4 2" xfId="29764" xr:uid="{F47EEEA3-4F8B-40CC-BF5B-CF0F5EF74B6F}"/>
    <cellStyle name="Comma 7 2 6 5" xfId="23336" xr:uid="{7672C8F0-0900-49FD-9BDB-C9CA4655328B}"/>
    <cellStyle name="Comma 7 2 6 6" xfId="13369" xr:uid="{1DA6054B-09D6-406A-8D73-D01D6062D58D}"/>
    <cellStyle name="Comma 7 2 7" xfId="1736" xr:uid="{00000000-0005-0000-0000-0000AD020000}"/>
    <cellStyle name="Comma 7 2 7 2" xfId="2492" xr:uid="{00000000-0005-0000-0000-00001B020000}"/>
    <cellStyle name="Comma 7 2 7 2 2" xfId="7617" xr:uid="{501F984C-7707-4FD2-9717-F6C36BB50D40}"/>
    <cellStyle name="Comma 7 2 7 2 2 2" xfId="17997" xr:uid="{17693E62-144F-418C-8EA3-1BAD9BD2EFDA}"/>
    <cellStyle name="Comma 7 2 7 2 3" xfId="10450" xr:uid="{BBC2B1C2-49A1-4F8D-AB2B-BED5EB09FE78}"/>
    <cellStyle name="Comma 7 2 7 2 3 2" xfId="20830" xr:uid="{73E5473D-B384-4AEB-A3EB-52E5E907B559}"/>
    <cellStyle name="Comma 7 2 7 2 4" xfId="26072" xr:uid="{FA54937D-2523-4660-83C0-2C2756BFC805}"/>
    <cellStyle name="Comma 7 2 7 2 5" xfId="27412" xr:uid="{0DEBC0B3-7280-4F3A-ACE2-031BBAF90176}"/>
    <cellStyle name="Comma 7 2 7 2 6" xfId="15164" xr:uid="{26738D38-C3C1-4DE0-8B38-D33218B9E0E5}"/>
    <cellStyle name="Comma 7 2 7 3" xfId="3619" xr:uid="{00000000-0005-0000-0000-0000AD020000}"/>
    <cellStyle name="Comma 7 2 7 4" xfId="5616" xr:uid="{76F957A8-F298-4B70-A8C8-199C7FA4444C}"/>
    <cellStyle name="Comma 7 2 7 4 2" xfId="29868" xr:uid="{5E7A83DB-A0C5-4ED1-A233-B36A18D163CB}"/>
    <cellStyle name="Comma 7 2 7 5" xfId="25578" xr:uid="{2DE83F3B-06CE-47B6-BEAB-EDDD427E267E}"/>
    <cellStyle name="Comma 7 2 7 6" xfId="12880" xr:uid="{2B039CD4-3A65-4408-9B2E-D8B7C174E99B}"/>
    <cellStyle name="Comma 7 2 8" xfId="1716" xr:uid="{00000000-0005-0000-0000-0000AE020000}"/>
    <cellStyle name="Comma 7 2 8 2" xfId="2186" xr:uid="{00000000-0005-0000-0000-000002020000}"/>
    <cellStyle name="Comma 7 2 8 2 2" xfId="7313" xr:uid="{305357E2-C639-4C7E-A108-4A34749F8A32}"/>
    <cellStyle name="Comma 7 2 8 2 2 2" xfId="17693" xr:uid="{E7BEED04-BEA2-4880-9ADA-C4114D9E482E}"/>
    <cellStyle name="Comma 7 2 8 2 3" xfId="10146" xr:uid="{75E81427-5C88-4DB7-A436-60DAF55A3CA0}"/>
    <cellStyle name="Comma 7 2 8 2 3 2" xfId="20526" xr:uid="{2FEF4EA1-9E93-42E0-9E2E-911188E08615}"/>
    <cellStyle name="Comma 7 2 8 2 4" xfId="27344" xr:uid="{30D2CEE5-E778-4B6D-91DB-8A903F49B9EB}"/>
    <cellStyle name="Comma 7 2 8 2 5" xfId="28264" xr:uid="{A62F63CD-4029-4B39-95B0-C9C2A94DCB23}"/>
    <cellStyle name="Comma 7 2 8 2 6" xfId="14860" xr:uid="{28C46102-C1E2-4C03-B363-6EB1171E51BE}"/>
    <cellStyle name="Comma 7 2 8 3" xfId="3649" xr:uid="{00000000-0005-0000-0000-0000AE020000}"/>
    <cellStyle name="Comma 7 2 8 4" xfId="24348" xr:uid="{D37F70DB-05AA-47E1-B5F7-2728E2C870A0}"/>
    <cellStyle name="Comma 7 2 9" xfId="3868" xr:uid="{F4D1E9BD-A0FA-4A8D-8E31-D876682FFE4B}"/>
    <cellStyle name="Comma 7 2 9 2" xfId="8700" xr:uid="{8CB8DB38-03CC-41A3-8E7D-CCE0456C8EA4}"/>
    <cellStyle name="Comma 7 2 9 2 2" xfId="19080" xr:uid="{FB4C8D6A-90A4-4CDA-9E2E-5225EC1652DC}"/>
    <cellStyle name="Comma 7 2 9 3" xfId="11533" xr:uid="{5044B8B8-A0B2-45A4-B01F-C0BE711A2698}"/>
    <cellStyle name="Comma 7 2 9 3 2" xfId="21913" xr:uid="{A3D1C56E-4C27-41D2-AF9C-55BCAE5D18B8}"/>
    <cellStyle name="Comma 7 2 9 4" xfId="26499" xr:uid="{125441C2-60E3-40EA-8E2F-2B84B5DE5AE1}"/>
    <cellStyle name="Comma 7 2 9 5" xfId="26349" xr:uid="{43B9A38B-55E7-49F9-9E04-609D5FEEA2C4}"/>
    <cellStyle name="Comma 7 2 9 6" xfId="16247" xr:uid="{78D6CC94-8015-4D6D-89B1-14E112E5F17E}"/>
    <cellStyle name="Comma 7 20" xfId="12395" xr:uid="{F42B3602-9F46-4675-A2BF-201227D87022}"/>
    <cellStyle name="Comma 7 21" xfId="29551" xr:uid="{C7B24164-FE9F-45D3-895E-E967A00C97CC}"/>
    <cellStyle name="Comma 7 3" xfId="510" xr:uid="{00000000-0005-0000-0000-0000AF020000}"/>
    <cellStyle name="Comma 7 3 10" xfId="4900" xr:uid="{0D468BB1-AC9C-4BC3-B782-3D09EF0EB048}"/>
    <cellStyle name="Comma 7 3 10 2" xfId="14192" xr:uid="{478144D2-BDB4-4090-A37E-BAD7E56FE1E8}"/>
    <cellStyle name="Comma 7 3 11" xfId="6645" xr:uid="{43C231E0-DCE5-4583-9F88-DF4521BC36BB}"/>
    <cellStyle name="Comma 7 3 11 2" xfId="17025" xr:uid="{2518C636-5EE9-4BE0-9285-3CEE1C1CA479}"/>
    <cellStyle name="Comma 7 3 12" xfId="9478" xr:uid="{FA7DC2DD-A897-49DF-A04C-CAD2F2B58630}"/>
    <cellStyle name="Comma 7 3 12 2" xfId="19858" xr:uid="{E126D103-F72D-47AB-AD63-1F0C7E11B780}"/>
    <cellStyle name="Comma 7 3 13" xfId="22876" xr:uid="{08A534C2-2A78-4498-B607-6899705451BB}"/>
    <cellStyle name="Comma 7 3 14" xfId="12455" xr:uid="{802E7B73-02F1-4FAD-ADF7-E6FFE78FD74F}"/>
    <cellStyle name="Comma 7 3 2" xfId="511" xr:uid="{00000000-0005-0000-0000-0000B0020000}"/>
    <cellStyle name="Comma 7 3 2 10" xfId="9479" xr:uid="{44C6ED94-6E55-45BC-B8E8-97402F41FA9C}"/>
    <cellStyle name="Comma 7 3 2 10 2" xfId="19859" xr:uid="{C5E5778E-6C31-4DCE-AE34-B55A58F289C1}"/>
    <cellStyle name="Comma 7 3 2 11" xfId="23477" xr:uid="{7D5FB373-D6D4-41C9-BBDF-44A3BCCD4E56}"/>
    <cellStyle name="Comma 7 3 2 12" xfId="12515" xr:uid="{98B905C0-9544-413A-9A3C-B251CFE6B004}"/>
    <cellStyle name="Comma 7 3 2 2" xfId="512" xr:uid="{00000000-0005-0000-0000-0000B1020000}"/>
    <cellStyle name="Comma 7 3 2 2 10" xfId="13089" xr:uid="{314E022B-3F24-45B1-A7D0-81E977900103}"/>
    <cellStyle name="Comma 7 3 2 2 2" xfId="1740" xr:uid="{00000000-0005-0000-0000-0000B2020000}"/>
    <cellStyle name="Comma 7 3 2 2 2 2" xfId="3062" xr:uid="{00000000-0005-0000-0000-00001F020000}"/>
    <cellStyle name="Comma 7 3 2 2 2 2 2" xfId="8142" xr:uid="{9EB58E2A-9628-4E62-B7DB-F1ED9CA45B36}"/>
    <cellStyle name="Comma 7 3 2 2 2 2 2 2" xfId="28817" xr:uid="{F091C59C-15B3-4385-8CD6-D034264F1A15}"/>
    <cellStyle name="Comma 7 3 2 2 2 2 2 3" xfId="27992" xr:uid="{9418F35A-8A7C-40F4-A110-770179FB46B6}"/>
    <cellStyle name="Comma 7 3 2 2 2 2 2 4" xfId="18522" xr:uid="{34EA4903-7091-4F73-860B-EBEBC02E7BEC}"/>
    <cellStyle name="Comma 7 3 2 2 2 2 3" xfId="10975" xr:uid="{5B47F23C-D88F-4522-AF27-CA74BC1778F2}"/>
    <cellStyle name="Comma 7 3 2 2 2 2 3 2" xfId="21355" xr:uid="{F5C5CD3D-8059-479B-87A5-8D444040ECA5}"/>
    <cellStyle name="Comma 7 3 2 2 2 2 4" xfId="25736" xr:uid="{0BD68913-1C0D-4A18-9932-CBE888208981}"/>
    <cellStyle name="Comma 7 3 2 2 2 2 5" xfId="15689" xr:uid="{AB7D13A1-97DD-4AAE-B47E-73DAD8FE81CB}"/>
    <cellStyle name="Comma 7 3 2 2 2 3" xfId="3676" xr:uid="{00000000-0005-0000-0000-0000B2020000}"/>
    <cellStyle name="Comma 7 3 2 2 2 4" xfId="5619" xr:uid="{F8F8D46F-8C1B-40ED-AC69-279F85441D7E}"/>
    <cellStyle name="Comma 7 3 2 2 2 4 2" xfId="29955" xr:uid="{8B3FC41C-7281-4CF2-A98D-63A3095363A9}"/>
    <cellStyle name="Comma 7 3 2 2 2 5" xfId="24594" xr:uid="{E922A290-B943-457D-9DAA-AA591270817C}"/>
    <cellStyle name="Comma 7 3 2 2 2 6" xfId="13570" xr:uid="{C7370AE9-BEDA-4936-9B13-B69FB3350FF3}"/>
    <cellStyle name="Comma 7 3 2 2 3" xfId="1741" xr:uid="{00000000-0005-0000-0000-0000B3020000}"/>
    <cellStyle name="Comma 7 3 2 2 3 2" xfId="4630" xr:uid="{576F16F8-EFE4-4B0A-A5A4-7EEE626B3BDC}"/>
    <cellStyle name="Comma 7 3 2 2 3 2 2" xfId="9397" xr:uid="{99CA9C69-5AD9-4A41-8B72-A5EDCD19BDD1}"/>
    <cellStyle name="Comma 7 3 2 2 3 2 2 2" xfId="19777" xr:uid="{6B755713-890C-4A5E-A9CC-A107DDCC0838}"/>
    <cellStyle name="Comma 7 3 2 2 3 2 3" xfId="12230" xr:uid="{ABFBFCF8-D2A1-43C2-8025-B08A3E571072}"/>
    <cellStyle name="Comma 7 3 2 2 3 2 3 2" xfId="22610" xr:uid="{04BC963B-3C8F-440B-ABC3-86D29417EF50}"/>
    <cellStyle name="Comma 7 3 2 2 3 2 4" xfId="26782" xr:uid="{6BA0A017-502F-40BC-BBAF-E94534540C20}"/>
    <cellStyle name="Comma 7 3 2 2 3 2 5" xfId="28095" xr:uid="{F3B064B6-F93E-42A7-A726-D82A391C3FF3}"/>
    <cellStyle name="Comma 7 3 2 2 3 2 6" xfId="16944" xr:uid="{4846A55E-0158-4755-A3BF-E08F053AA403}"/>
    <cellStyle name="Comma 7 3 2 2 3 3" xfId="25546" xr:uid="{EFC59D73-E1DB-4083-AC6B-5511F1AE4772}"/>
    <cellStyle name="Comma 7 3 2 2 3 3 2" xfId="29905" xr:uid="{93403E33-B739-48C8-B3FF-C5FA96787F9D}"/>
    <cellStyle name="Comma 7 3 2 2 3 4" xfId="30018" xr:uid="{83A93D49-37FF-4080-A033-54F7CB7FA7AE}"/>
    <cellStyle name="Comma 7 3 2 2 4" xfId="1739" xr:uid="{00000000-0005-0000-0000-0000B4020000}"/>
    <cellStyle name="Comma 7 3 2 2 4 2" xfId="26933" xr:uid="{BB2C93DE-0EA2-4180-8F0A-5D7729C94327}"/>
    <cellStyle name="Comma 7 3 2 2 4 3" xfId="26330" xr:uid="{4B7EA0F0-A874-4A7A-AA17-A511659378B1}"/>
    <cellStyle name="Comma 7 3 2 2 5" xfId="4265" xr:uid="{BE4A8A92-9203-46B3-B75D-3A4CB87D4F4D}"/>
    <cellStyle name="Comma 7 3 2 2 5 2" xfId="9037" xr:uid="{C08D1657-5658-4B6B-8203-E95C87A7EE0F}"/>
    <cellStyle name="Comma 7 3 2 2 5 2 2" xfId="19417" xr:uid="{193556DE-658A-4F7A-A754-49E699E99DD2}"/>
    <cellStyle name="Comma 7 3 2 2 5 2 3" xfId="31041" xr:uid="{A4B4FE6B-5C09-45A8-B162-ECE9F59A9D18}"/>
    <cellStyle name="Comma 7 3 2 2 5 2 4" xfId="30755" xr:uid="{F2ABCE9C-BFA0-49C6-A07A-003C2976380F}"/>
    <cellStyle name="Comma 7 3 2 2 5 3" xfId="11870" xr:uid="{65A826F5-8FEE-4850-B3C9-DA934B07DBE8}"/>
    <cellStyle name="Comma 7 3 2 2 5 3 2" xfId="22250" xr:uid="{E2266970-DA3E-4959-8D54-961246D0F065}"/>
    <cellStyle name="Comma 7 3 2 2 5 4" xfId="26678" xr:uid="{472FD8A8-2C5E-4413-8C69-428CD7929C68}"/>
    <cellStyle name="Comma 7 3 2 2 5 5" xfId="26535" xr:uid="{351CB8E7-5286-4BB0-8673-78588533E161}"/>
    <cellStyle name="Comma 7 3 2 2 5 6" xfId="16584" xr:uid="{81230DBA-C8ED-4D42-A9E2-A4D137B251E9}"/>
    <cellStyle name="Comma 7 3 2 2 6" xfId="4902" xr:uid="{7B56B96F-699C-47E9-94EB-3A4B767766E9}"/>
    <cellStyle name="Comma 7 3 2 2 6 2" xfId="26150" xr:uid="{DDD6984B-7B18-4C4B-AB55-6355383E7D09}"/>
    <cellStyle name="Comma 7 3 2 2 6 3" xfId="26128" xr:uid="{5B4B9ED0-FD2E-46B2-8091-38B732BF4709}"/>
    <cellStyle name="Comma 7 3 2 2 6 4" xfId="14194" xr:uid="{BCD3727D-14D3-40FC-A791-A68EA4028E6F}"/>
    <cellStyle name="Comma 7 3 2 2 7" xfId="6647" xr:uid="{29FE4C2C-EEC4-467A-BF12-CE2217AF91BE}"/>
    <cellStyle name="Comma 7 3 2 2 7 2" xfId="17027" xr:uid="{BEF2A5CC-C727-49F5-B650-1B971840249F}"/>
    <cellStyle name="Comma 7 3 2 2 8" xfId="9480" xr:uid="{5D6F5411-B2B2-4E75-87E2-ADCDB1886AD9}"/>
    <cellStyle name="Comma 7 3 2 2 8 2" xfId="19860" xr:uid="{6B762266-62EC-4F54-BA17-62DC45832362}"/>
    <cellStyle name="Comma 7 3 2 2 9" xfId="24999" xr:uid="{CD0FD5A6-656A-4CF3-A237-BEBAC252C9C9}"/>
    <cellStyle name="Comma 7 3 2 3" xfId="1742" xr:uid="{00000000-0005-0000-0000-0000B5020000}"/>
    <cellStyle name="Comma 7 3 2 3 2" xfId="3063" xr:uid="{00000000-0005-0000-0000-000020020000}"/>
    <cellStyle name="Comma 7 3 2 3 2 2" xfId="8143" xr:uid="{ACBA072B-CD7A-46B4-ACF4-B6F5FE59E664}"/>
    <cellStyle name="Comma 7 3 2 3 2 2 2" xfId="28818" xr:uid="{FEB05874-AA96-4C3A-A40E-2F3718A94053}"/>
    <cellStyle name="Comma 7 3 2 3 2 2 2 2" xfId="31225" xr:uid="{A413791A-F936-450E-8898-B28874C3FB8E}"/>
    <cellStyle name="Comma 7 3 2 3 2 2 2 3" xfId="30757" xr:uid="{F6141DB5-1C57-421B-B213-CF6C071CD993}"/>
    <cellStyle name="Comma 7 3 2 3 2 2 3" xfId="26423" xr:uid="{321BC57C-4929-4F2A-AB8B-8BF5596252F8}"/>
    <cellStyle name="Comma 7 3 2 3 2 2 4" xfId="18523" xr:uid="{D3EEF176-327A-408E-9BBB-8C3BDE6169C5}"/>
    <cellStyle name="Comma 7 3 2 3 2 3" xfId="10976" xr:uid="{68A0D4CE-7B5F-4751-AD30-677DD43AEC23}"/>
    <cellStyle name="Comma 7 3 2 3 2 3 2" xfId="21356" xr:uid="{DEE53771-88FE-4FB5-A0AF-18B4F08C6191}"/>
    <cellStyle name="Comma 7 3 2 3 2 4" xfId="24201" xr:uid="{5ACDC300-80F5-4574-AE4B-BA33D74AD79A}"/>
    <cellStyle name="Comma 7 3 2 3 2 5" xfId="15690" xr:uid="{27EAE8BC-0A57-4EFA-AD9A-F5DE29E0748A}"/>
    <cellStyle name="Comma 7 3 2 3 3" xfId="3652" xr:uid="{00000000-0005-0000-0000-0000B5020000}"/>
    <cellStyle name="Comma 7 3 2 3 4" xfId="4411" xr:uid="{5056B530-ACD4-453B-8107-ABB5E9A56790}"/>
    <cellStyle name="Comma 7 3 2 3 4 2" xfId="9183" xr:uid="{C3146450-A1D4-429D-8CC8-A6F95F5248A2}"/>
    <cellStyle name="Comma 7 3 2 3 4 2 2" xfId="19563" xr:uid="{1D5F4487-1D7E-4A76-87B7-7F52D3672BAB}"/>
    <cellStyle name="Comma 7 3 2 3 4 2 3" xfId="31077" xr:uid="{4789A897-290F-4E25-A48E-8AA52182CD7F}"/>
    <cellStyle name="Comma 7 3 2 3 4 2 4" xfId="30756" xr:uid="{117CC0FA-7F90-489F-8F9C-66A69315D0FF}"/>
    <cellStyle name="Comma 7 3 2 3 4 3" xfId="12016" xr:uid="{4B9D60CC-1558-4CF5-85C0-E6BAED389BB9}"/>
    <cellStyle name="Comma 7 3 2 3 4 3 2" xfId="22396" xr:uid="{BC6F709E-E6B6-4751-BD45-053EF2E4C980}"/>
    <cellStyle name="Comma 7 3 2 3 4 4" xfId="16730" xr:uid="{986E52A3-796D-4892-814E-09F7E748C9CE}"/>
    <cellStyle name="Comma 7 3 2 3 5" xfId="5620" xr:uid="{B1F56D63-FE69-44E6-98FB-5F3EF823EE62}"/>
    <cellStyle name="Comma 7 3 2 3 5 2" xfId="29690" xr:uid="{249FB12A-7A27-4B61-879F-A256C0817664}"/>
    <cellStyle name="Comma 7 3 2 3 5 2 2" xfId="30974" xr:uid="{2A7E378A-0FD3-4967-96A4-3E638EC84947}"/>
    <cellStyle name="Comma 7 3 2 3 6" xfId="25215" xr:uid="{154D43D2-A138-420D-A033-02AEFF17C681}"/>
    <cellStyle name="Comma 7 3 2 3 7" xfId="13571" xr:uid="{ED17B5BE-5DC5-41C0-B8EA-E786ED290D87}"/>
    <cellStyle name="Comma 7 3 2 4" xfId="1743" xr:uid="{00000000-0005-0000-0000-0000B6020000}"/>
    <cellStyle name="Comma 7 3 2 4 2" xfId="3061" xr:uid="{00000000-0005-0000-0000-000021020000}"/>
    <cellStyle name="Comma 7 3 2 4 2 2" xfId="8141" xr:uid="{F13E98B3-100B-4B0D-95AB-C4F15D236966}"/>
    <cellStyle name="Comma 7 3 2 4 2 2 2" xfId="28816" xr:uid="{36EB78DD-72C5-4617-8665-328D7D513FE6}"/>
    <cellStyle name="Comma 7 3 2 4 2 2 3" xfId="28598" xr:uid="{A6A52FA0-55DD-4771-97D5-B1F70AAD1644}"/>
    <cellStyle name="Comma 7 3 2 4 2 2 4" xfId="18521" xr:uid="{B93A7AAA-832D-4AB4-8EFB-597F00FF11D4}"/>
    <cellStyle name="Comma 7 3 2 4 2 3" xfId="10974" xr:uid="{17D2B5AD-77A7-4E67-A256-1029155F93D9}"/>
    <cellStyle name="Comma 7 3 2 4 2 3 2" xfId="21354" xr:uid="{7041785A-7A25-413F-A5DB-0CE2C42167D9}"/>
    <cellStyle name="Comma 7 3 2 4 2 4" xfId="25466" xr:uid="{597C771E-BB4A-4233-82D8-4728BD2A2410}"/>
    <cellStyle name="Comma 7 3 2 4 2 5" xfId="15688" xr:uid="{DF33B1DB-3AC8-4F7D-80FA-CD346F7437F2}"/>
    <cellStyle name="Comma 7 3 2 4 3" xfId="3645" xr:uid="{00000000-0005-0000-0000-0000B6020000}"/>
    <cellStyle name="Comma 7 3 2 4 4" xfId="5621" xr:uid="{4CBC5550-7EB1-496E-BF60-43A6D36D04BB}"/>
    <cellStyle name="Comma 7 3 2 4 4 2" xfId="29954" xr:uid="{55B8B43E-4A73-4E99-BCC6-D74B637F3A5B}"/>
    <cellStyle name="Comma 7 3 2 4 5" xfId="23476" xr:uid="{AB89610E-F3F8-48F9-972C-144B7BDA3CA3}"/>
    <cellStyle name="Comma 7 3 2 4 6" xfId="13569" xr:uid="{29B1F7CA-6AF3-4C00-B1CA-F2A4C220A07E}"/>
    <cellStyle name="Comma 7 3 2 5" xfId="1738" xr:uid="{00000000-0005-0000-0000-0000B7020000}"/>
    <cellStyle name="Comma 7 3 2 5 2" xfId="2529" xr:uid="{00000000-0005-0000-0000-000022020000}"/>
    <cellStyle name="Comma 7 3 2 5 2 2" xfId="7654" xr:uid="{A0E9BFAD-9D8A-4AEE-91DE-9322FF827AA5}"/>
    <cellStyle name="Comma 7 3 2 5 2 2 2" xfId="18034" xr:uid="{E5039BBF-2D65-4D40-9E6C-7C636B16957D}"/>
    <cellStyle name="Comma 7 3 2 5 2 3" xfId="10487" xr:uid="{35B5DE7E-91A0-47CA-8BA5-FB1F6C6FF05D}"/>
    <cellStyle name="Comma 7 3 2 5 2 3 2" xfId="20867" xr:uid="{96864E27-D39C-4DBD-8DFF-A6044A4EF7A4}"/>
    <cellStyle name="Comma 7 3 2 5 2 4" xfId="27809" xr:uid="{761487A3-48A8-4ADB-AC6D-7E1BE69C1CC4}"/>
    <cellStyle name="Comma 7 3 2 5 2 5" xfId="26157" xr:uid="{B4B66CE1-B6F2-4F67-8423-F1AADE9D1483}"/>
    <cellStyle name="Comma 7 3 2 5 2 6" xfId="15201" xr:uid="{A8870507-7518-4BCB-9454-327410C422C3}"/>
    <cellStyle name="Comma 7 3 2 5 3" xfId="3604" xr:uid="{00000000-0005-0000-0000-0000B7020000}"/>
    <cellStyle name="Comma 7 3 2 5 4" xfId="5618" xr:uid="{CB2AB5E2-79BE-4286-B19B-C00594332EC1}"/>
    <cellStyle name="Comma 7 3 2 5 4 2" xfId="29875" xr:uid="{4FC4C9B9-B5E7-45D0-B8BB-332448A3B3EC}"/>
    <cellStyle name="Comma 7 3 2 5 5" xfId="24097" xr:uid="{3BFF258C-BC50-4BCC-9B63-6245FE626A5E}"/>
    <cellStyle name="Comma 7 3 2 5 6" xfId="12917" xr:uid="{E6139DF9-D78A-4089-AB4B-9DCD81B11CFB}"/>
    <cellStyle name="Comma 7 3 2 6" xfId="2283" xr:uid="{00000000-0005-0000-0000-00001D020000}"/>
    <cellStyle name="Comma 7 3 2 6 2" xfId="7410" xr:uid="{A7E362AD-5D73-4E3D-B12B-A277A2FDD2F7}"/>
    <cellStyle name="Comma 7 3 2 6 2 2" xfId="17790" xr:uid="{C5AD4C1E-DDD6-4310-B015-606B4FC97896}"/>
    <cellStyle name="Comma 7 3 2 6 3" xfId="10243" xr:uid="{25D427EB-0150-4447-B639-81B1ACDD4E31}"/>
    <cellStyle name="Comma 7 3 2 6 3 2" xfId="20623" xr:uid="{5A66325E-2258-4062-A820-01F53545E615}"/>
    <cellStyle name="Comma 7 3 2 6 4" xfId="24167" xr:uid="{DDFA4CD8-FD8A-4866-B882-62E98133B4D3}"/>
    <cellStyle name="Comma 7 3 2 6 5" xfId="27867" xr:uid="{74DA4B86-DD9C-4196-8B94-6AB9B111BD0A}"/>
    <cellStyle name="Comma 7 3 2 6 6" xfId="14957" xr:uid="{76F9AC0A-5FF2-4D61-A9F9-D36AB4988D8F}"/>
    <cellStyle name="Comma 7 3 2 7" xfId="3822" xr:uid="{03ECEEC2-4353-437D-B316-8B68B00D3AF0}"/>
    <cellStyle name="Comma 7 3 2 7 2" xfId="8655" xr:uid="{FC321E94-E0DF-422E-9D21-379A6AB43E52}"/>
    <cellStyle name="Comma 7 3 2 7 2 2" xfId="19035" xr:uid="{C9377AC6-D02C-42F7-934A-E35C081CB37A}"/>
    <cellStyle name="Comma 7 3 2 7 3" xfId="11488" xr:uid="{7226042D-36BD-4626-9A09-7C3B0CAC6E9D}"/>
    <cellStyle name="Comma 7 3 2 7 3 2" xfId="21868" xr:uid="{56C6763E-4B23-45A2-8980-96AF0AA2DB66}"/>
    <cellStyle name="Comma 7 3 2 7 4" xfId="26013" xr:uid="{95B82187-8DAE-4F1F-9CCC-8243F0699F75}"/>
    <cellStyle name="Comma 7 3 2 7 5" xfId="28238" xr:uid="{D3D7B5F8-DBFA-4AE4-9090-2AF00756E508}"/>
    <cellStyle name="Comma 7 3 2 7 6" xfId="16202" xr:uid="{7340033E-29D4-4F59-9CD9-CD63A94CB483}"/>
    <cellStyle name="Comma 7 3 2 8" xfId="4901" xr:uid="{D494B231-3065-46A7-991F-77B5E1F38C95}"/>
    <cellStyle name="Comma 7 3 2 8 2" xfId="14193" xr:uid="{5D90722A-B20C-4A66-8ED3-5FC56E73A155}"/>
    <cellStyle name="Comma 7 3 2 9" xfId="6646" xr:uid="{53D4C5DF-D7F4-457D-B25E-535083C5157C}"/>
    <cellStyle name="Comma 7 3 2 9 2" xfId="17026" xr:uid="{35C18319-1AA8-4812-83DF-51B3D28E8D33}"/>
    <cellStyle name="Comma 7 3 3" xfId="513" xr:uid="{00000000-0005-0000-0000-0000B8020000}"/>
    <cellStyle name="Comma 7 3 3 10" xfId="24379" xr:uid="{B095ED9A-E6A6-4358-8D41-6CAC37D9ACA2}"/>
    <cellStyle name="Comma 7 3 3 11" xfId="12673" xr:uid="{276D5E48-B257-4623-AE96-58A3FF637E22}"/>
    <cellStyle name="Comma 7 3 3 2" xfId="1745" xr:uid="{00000000-0005-0000-0000-0000B9020000}"/>
    <cellStyle name="Comma 7 3 3 2 2" xfId="3065" xr:uid="{00000000-0005-0000-0000-000025020000}"/>
    <cellStyle name="Comma 7 3 3 2 2 2" xfId="6167" xr:uid="{6D673163-7F25-45B7-9AA1-F6BAB70BA1AD}"/>
    <cellStyle name="Comma 7 3 3 2 2 2 2" xfId="23051" xr:uid="{3960C535-C0D5-4AAD-ACC0-5FE123D84B57}"/>
    <cellStyle name="Comma 7 3 3 2 2 2 2 2" xfId="26321" xr:uid="{4870EA76-F278-4954-BBA8-4B0853FD14F6}"/>
    <cellStyle name="Comma 7 3 3 2 2 2 2 3" xfId="31146" xr:uid="{0F0E9F80-7732-414C-B0DB-5DCE9C6228C8}"/>
    <cellStyle name="Comma 7 3 3 2 2 2 3" xfId="26302" xr:uid="{6B2C95C1-CA89-4886-9BAE-53679966970B}"/>
    <cellStyle name="Comma 7 3 3 2 2 2 4" xfId="15692" xr:uid="{C39F6264-43EB-45C0-998C-85F1B14F8777}"/>
    <cellStyle name="Comma 7 3 3 2 2 3" xfId="8145" xr:uid="{60F0084C-47A1-450C-B35D-E978A9728065}"/>
    <cellStyle name="Comma 7 3 3 2 2 3 2" xfId="28820" xr:uid="{60E0681C-3332-429E-98C5-E11F9FC3CE26}"/>
    <cellStyle name="Comma 7 3 3 2 2 3 3" xfId="27423" xr:uid="{14737B44-BF9A-4743-B7D7-A60C8B86DAF2}"/>
    <cellStyle name="Comma 7 3 3 2 2 3 4" xfId="18525" xr:uid="{7CF3DAF5-3F6F-4D6E-B0B5-15E00C091941}"/>
    <cellStyle name="Comma 7 3 3 2 2 4" xfId="10978" xr:uid="{3FB21C9B-FA96-4101-920C-B027AB8E0F7B}"/>
    <cellStyle name="Comma 7 3 3 2 2 4 2" xfId="21358" xr:uid="{88877E39-FB71-4E1D-891D-DD615B3A7B4E}"/>
    <cellStyle name="Comma 7 3 3 2 2 5" xfId="25258" xr:uid="{583F0785-B153-484B-9205-7C521E7A9F90}"/>
    <cellStyle name="Comma 7 3 3 2 2 6" xfId="13573" xr:uid="{71064039-8554-45CF-B9BA-3AF98EDAA231}"/>
    <cellStyle name="Comma 7 3 3 2 3" xfId="2680" xr:uid="{00000000-0005-0000-0000-000024020000}"/>
    <cellStyle name="Comma 7 3 3 2 3 2" xfId="7804" xr:uid="{8025719D-927B-4FD9-B8D0-B054039F4F04}"/>
    <cellStyle name="Comma 7 3 3 2 3 2 2" xfId="28548" xr:uid="{B29A9760-6D5F-4B66-8E5E-0E6086D21D40}"/>
    <cellStyle name="Comma 7 3 3 2 3 2 3" xfId="27649" xr:uid="{452DB3A7-01EF-48C3-AD82-EBD49103C8CF}"/>
    <cellStyle name="Comma 7 3 3 2 3 2 4" xfId="18184" xr:uid="{ED409F29-2503-4DF3-9088-B6B4336573B3}"/>
    <cellStyle name="Comma 7 3 3 2 3 3" xfId="10637" xr:uid="{334BFA20-B957-4785-8CFD-5C5BF7E0DD1C}"/>
    <cellStyle name="Comma 7 3 3 2 3 3 2" xfId="21017" xr:uid="{6155405E-6973-4929-BC09-07F196DABC0A}"/>
    <cellStyle name="Comma 7 3 3 2 3 4" xfId="24718" xr:uid="{9D9FA5ED-78ED-4CB5-B534-5C3F9B30C509}"/>
    <cellStyle name="Comma 7 3 3 2 3 5" xfId="15351" xr:uid="{A94BBE13-A7CE-4EA9-B51D-41D660B6391A}"/>
    <cellStyle name="Comma 7 3 3 2 4" xfId="2063" xr:uid="{00000000-0005-0000-0000-0000B9020000}"/>
    <cellStyle name="Comma 7 3 3 2 5" xfId="4266" xr:uid="{2D091ED4-EBAB-425A-9D32-765D1829A55C}"/>
    <cellStyle name="Comma 7 3 3 2 5 2" xfId="9038" xr:uid="{60436DBA-7D9B-4783-8D98-40974DC07353}"/>
    <cellStyle name="Comma 7 3 3 2 5 2 2" xfId="19418" xr:uid="{5818C368-9E63-4A42-8663-D5347873C583}"/>
    <cellStyle name="Comma 7 3 3 2 5 2 3" xfId="31042" xr:uid="{63AC0313-CC44-4BAB-B99B-3AFFB46C8671}"/>
    <cellStyle name="Comma 7 3 3 2 5 2 4" xfId="30759" xr:uid="{8E4BCF6B-DBB4-4075-978A-BD1BDD7DB325}"/>
    <cellStyle name="Comma 7 3 3 2 5 3" xfId="11871" xr:uid="{2D763480-9900-4BAF-89BD-548D43463C10}"/>
    <cellStyle name="Comma 7 3 3 2 5 3 2" xfId="22251" xr:uid="{A0785BF4-0595-412C-AC40-3B49CB0B9445}"/>
    <cellStyle name="Comma 7 3 3 2 5 4" xfId="26972" xr:uid="{155FA4AD-2CAE-499D-AD34-4A92FCFAB834}"/>
    <cellStyle name="Comma 7 3 3 2 5 5" xfId="27008" xr:uid="{42CCFA58-44B3-4334-BC5C-52448E92816B}"/>
    <cellStyle name="Comma 7 3 3 2 5 6" xfId="16585" xr:uid="{6EFF85A7-D7C1-484B-B8FA-83F6F12B824F}"/>
    <cellStyle name="Comma 7 3 3 2 6" xfId="5623" xr:uid="{A2D3013C-BE82-4915-92F9-26D6E8EE4189}"/>
    <cellStyle name="Comma 7 3 3 2 6 2" xfId="29723" xr:uid="{3D06F1E3-79B4-4811-B657-F16B4EEA06E8}"/>
    <cellStyle name="Comma 7 3 3 2 6 2 2" xfId="30975" xr:uid="{112E69B3-69F1-44A5-8738-0AA881F3DFDC}"/>
    <cellStyle name="Comma 7 3 3 2 7" xfId="23605" xr:uid="{B41E808F-419D-4112-B57C-FE262ACDB723}"/>
    <cellStyle name="Comma 7 3 3 2 8" xfId="13090" xr:uid="{69C5B4E4-141E-4936-8947-D86E9DB215A7}"/>
    <cellStyle name="Comma 7 3 3 3" xfId="1746" xr:uid="{00000000-0005-0000-0000-0000BA020000}"/>
    <cellStyle name="Comma 7 3 3 3 2" xfId="3066" xr:uid="{00000000-0005-0000-0000-000026020000}"/>
    <cellStyle name="Comma 7 3 3 3 2 2" xfId="8146" xr:uid="{4CEC2DAE-59CC-41E6-9646-DCE43190F6F2}"/>
    <cellStyle name="Comma 7 3 3 3 2 2 2" xfId="28821" xr:uid="{E6AEBC26-2139-41EF-BF0E-6B894FFE6D4B}"/>
    <cellStyle name="Comma 7 3 3 3 2 2 3" xfId="27126" xr:uid="{97775F3B-4113-4C11-BAE6-4697DEEDE1B0}"/>
    <cellStyle name="Comma 7 3 3 3 2 2 4" xfId="18526" xr:uid="{FE9E3587-2DFB-4794-AF77-F275E407F326}"/>
    <cellStyle name="Comma 7 3 3 3 2 3" xfId="10979" xr:uid="{8076B583-2B96-4440-8848-174D54D15947}"/>
    <cellStyle name="Comma 7 3 3 3 2 3 2" xfId="21359" xr:uid="{67EF6649-A77E-4EA8-82A8-3E1ECA01B454}"/>
    <cellStyle name="Comma 7 3 3 3 2 4" xfId="25805" xr:uid="{4C1BCBBD-3DB1-4BFC-8D07-489BC0A36833}"/>
    <cellStyle name="Comma 7 3 3 3 2 5" xfId="15693" xr:uid="{1C54CB16-3831-4652-8659-275E82814D49}"/>
    <cellStyle name="Comma 7 3 3 3 3" xfId="3659" xr:uid="{00000000-0005-0000-0000-0000BA020000}"/>
    <cellStyle name="Comma 7 3 3 3 4" xfId="4412" xr:uid="{C4ADDF44-032A-408C-84C3-86FFFE4E4013}"/>
    <cellStyle name="Comma 7 3 3 3 4 2" xfId="9184" xr:uid="{42AC00F0-9492-4676-BDB2-357D3B18E427}"/>
    <cellStyle name="Comma 7 3 3 3 4 2 2" xfId="19564" xr:uid="{BC7263AB-8221-4FB6-AD8D-910D472E8471}"/>
    <cellStyle name="Comma 7 3 3 3 4 2 3" xfId="31078" xr:uid="{7AD836FD-8CD5-4690-A33A-8DF428ABF448}"/>
    <cellStyle name="Comma 7 3 3 3 4 2 4" xfId="30760" xr:uid="{95AEBBD9-A3AC-4749-8833-DDB070EBC3BF}"/>
    <cellStyle name="Comma 7 3 3 3 4 3" xfId="12017" xr:uid="{8793FEAC-978C-441F-969E-0319CEF0B5C5}"/>
    <cellStyle name="Comma 7 3 3 3 4 3 2" xfId="22397" xr:uid="{6DE8221E-12FE-4309-B6B4-8BE2DE924522}"/>
    <cellStyle name="Comma 7 3 3 3 4 4" xfId="16731" xr:uid="{7FBD3671-E1EF-41B2-87B9-392F9A153064}"/>
    <cellStyle name="Comma 7 3 3 3 5" xfId="5624" xr:uid="{4B07D9D7-1EC9-4371-972C-5A57C883344A}"/>
    <cellStyle name="Comma 7 3 3 3 5 2" xfId="29706" xr:uid="{629F5DA6-01D3-4F91-A6F3-08DAFF81178A}"/>
    <cellStyle name="Comma 7 3 3 3 6" xfId="25366" xr:uid="{85FC2800-D224-481E-B797-ADD3E02151AE}"/>
    <cellStyle name="Comma 7 3 3 3 7" xfId="13574" xr:uid="{7F1783B6-DD95-4E74-AD72-A664F26C4E68}"/>
    <cellStyle name="Comma 7 3 3 4" xfId="1744" xr:uid="{00000000-0005-0000-0000-0000BB020000}"/>
    <cellStyle name="Comma 7 3 3 4 2" xfId="3064" xr:uid="{00000000-0005-0000-0000-000027020000}"/>
    <cellStyle name="Comma 7 3 3 4 2 2" xfId="8144" xr:uid="{4D74363D-0D00-4E7B-897E-59E3B5B44DBC}"/>
    <cellStyle name="Comma 7 3 3 4 2 2 2" xfId="28819" xr:uid="{9F37E984-F48E-4584-AD19-87C55845FBD4}"/>
    <cellStyle name="Comma 7 3 3 4 2 2 3" xfId="26377" xr:uid="{61BE0BF0-831D-405E-B879-9B9756EAFA22}"/>
    <cellStyle name="Comma 7 3 3 4 2 2 4" xfId="18524" xr:uid="{126C449A-9FBD-47E7-AF9C-2B8653641DD4}"/>
    <cellStyle name="Comma 7 3 3 4 2 3" xfId="10977" xr:uid="{BE834253-CA93-4A8C-B698-F251AD5E218A}"/>
    <cellStyle name="Comma 7 3 3 4 2 3 2" xfId="21357" xr:uid="{079D4537-C508-4A8A-916D-10673C4F3264}"/>
    <cellStyle name="Comma 7 3 3 4 2 4" xfId="25822" xr:uid="{1AC7B645-3C68-475E-B23A-FFD3F1E4DC13}"/>
    <cellStyle name="Comma 7 3 3 4 2 5" xfId="15691" xr:uid="{45B48ACC-05C7-4A8D-9343-9C4B23292EA2}"/>
    <cellStyle name="Comma 7 3 3 4 3" xfId="3572" xr:uid="{00000000-0005-0000-0000-0000BB020000}"/>
    <cellStyle name="Comma 7 3 3 4 4" xfId="5622" xr:uid="{2F7F323B-1E99-4199-9FD5-7182F60C697E}"/>
    <cellStyle name="Comma 7 3 3 4 4 2" xfId="29956" xr:uid="{DF3BC11F-BB56-413E-BA58-E5E717506BBC}"/>
    <cellStyle name="Comma 7 3 3 4 5" xfId="23252" xr:uid="{D1618A0B-CB18-46B0-B923-3602E8C2202D}"/>
    <cellStyle name="Comma 7 3 3 4 6" xfId="13572" xr:uid="{2CB183F8-626F-484D-9139-18CA7C95B02A}"/>
    <cellStyle name="Comma 7 3 3 5" xfId="2632" xr:uid="{00000000-0005-0000-0000-000028020000}"/>
    <cellStyle name="Comma 7 3 3 5 2" xfId="5894" xr:uid="{36676AAB-8552-4649-A040-455FB81B4509}"/>
    <cellStyle name="Comma 7 3 3 5 2 2" xfId="28725" xr:uid="{61EA2F39-58EF-4AA1-8414-4464AAC1F37B}"/>
    <cellStyle name="Comma 7 3 3 5 2 3" xfId="27165" xr:uid="{4199FBA4-6D09-484B-8FA6-B61397EA8990}"/>
    <cellStyle name="Comma 7 3 3 5 2 4" xfId="15304" xr:uid="{4EE41382-F934-470E-9BCF-026038F49CA2}"/>
    <cellStyle name="Comma 7 3 3 5 3" xfId="7757" xr:uid="{F84413E1-A4AA-46F3-AA5C-C96CE57F48D3}"/>
    <cellStyle name="Comma 7 3 3 5 3 2" xfId="18137" xr:uid="{D90FC7A3-6858-4F70-8F1E-560A2F4D637F}"/>
    <cellStyle name="Comma 7 3 3 5 4" xfId="10590" xr:uid="{98B11636-9509-4EB7-AE8E-0F7E429A0886}"/>
    <cellStyle name="Comma 7 3 3 5 4 2" xfId="20970" xr:uid="{5F169CDB-BD8C-42AB-A687-B6B96BB97414}"/>
    <cellStyle name="Comma 7 3 3 5 5" xfId="23482" xr:uid="{673B89A2-D9A0-4FB6-829E-981024FA279C}"/>
    <cellStyle name="Comma 7 3 3 5 6" xfId="13020" xr:uid="{98B80837-74CF-4003-800B-FE911047C733}"/>
    <cellStyle name="Comma 7 3 3 6" xfId="4129" xr:uid="{757E601D-C209-4CC5-B656-FFAD7B959A42}"/>
    <cellStyle name="Comma 7 3 3 6 2" xfId="8901" xr:uid="{5B3322E2-9EA7-488B-A54E-4F4A79181686}"/>
    <cellStyle name="Comma 7 3 3 6 2 2" xfId="19281" xr:uid="{EEFD30C4-AED4-4D30-8063-D9B6773E4020}"/>
    <cellStyle name="Comma 7 3 3 6 2 3" xfId="31013" xr:uid="{19B449DC-F951-4406-BBDC-1E361946CBF1}"/>
    <cellStyle name="Comma 7 3 3 6 2 4" xfId="30758" xr:uid="{09060111-3662-4062-98E2-27280CA31DEF}"/>
    <cellStyle name="Comma 7 3 3 6 3" xfId="11734" xr:uid="{E396CB88-FFB8-4CFA-8A42-4E5A7370436D}"/>
    <cellStyle name="Comma 7 3 3 6 3 2" xfId="22114" xr:uid="{304CCAD5-770C-41DC-AAC1-56089804D1CD}"/>
    <cellStyle name="Comma 7 3 3 6 4" xfId="25373" xr:uid="{409B246B-C7BF-4347-9604-D47376DB26DA}"/>
    <cellStyle name="Comma 7 3 3 6 5" xfId="26398" xr:uid="{89FE9C46-DA7B-41BF-BD96-9AE917FBE012}"/>
    <cellStyle name="Comma 7 3 3 6 6" xfId="16448" xr:uid="{EDA4B454-3F8F-45CD-A3A4-D8172BE7DA33}"/>
    <cellStyle name="Comma 7 3 3 7" xfId="4903" xr:uid="{7D2A297D-B50D-4072-9432-83DFC3A3C81C}"/>
    <cellStyle name="Comma 7 3 3 7 2" xfId="28269" xr:uid="{B23DF960-54C1-4930-943A-4B16F930C9D5}"/>
    <cellStyle name="Comma 7 3 3 7 3" xfId="26998" xr:uid="{35F7C694-B2D9-4D6C-92D2-583AC0731BB4}"/>
    <cellStyle name="Comma 7 3 3 7 4" xfId="14195" xr:uid="{43D57C78-9D72-49EA-83EC-86203BB79967}"/>
    <cellStyle name="Comma 7 3 3 8" xfId="6648" xr:uid="{801A5F16-1083-4E87-8B88-1308B3B0DFAB}"/>
    <cellStyle name="Comma 7 3 3 8 2" xfId="17028" xr:uid="{1C7780A4-224B-4B89-BC7E-F3F188E97C49}"/>
    <cellStyle name="Comma 7 3 3 9" xfId="9481" xr:uid="{762E7001-323D-4976-9567-7268E23A04AB}"/>
    <cellStyle name="Comma 7 3 3 9 2" xfId="19861" xr:uid="{F6EACF00-00AA-498A-A183-4F83194EC5F5}"/>
    <cellStyle name="Comma 7 3 4" xfId="514" xr:uid="{00000000-0005-0000-0000-0000BC020000}"/>
    <cellStyle name="Comma 7 3 4 10" xfId="13088" xr:uid="{5D18A68E-661D-476A-94EC-6B141504A13B}"/>
    <cellStyle name="Comma 7 3 4 2" xfId="1748" xr:uid="{00000000-0005-0000-0000-0000BD020000}"/>
    <cellStyle name="Comma 7 3 4 2 2" xfId="3067" xr:uid="{00000000-0005-0000-0000-00002A020000}"/>
    <cellStyle name="Comma 7 3 4 2 2 2" xfId="8147" xr:uid="{F1931F2F-FA1E-4610-B819-B83AC5BC1B32}"/>
    <cellStyle name="Comma 7 3 4 2 2 2 2" xfId="28822" xr:uid="{2B34A51E-562E-47FB-AC6C-A9F13E5A62D8}"/>
    <cellStyle name="Comma 7 3 4 2 2 2 3" xfId="28049" xr:uid="{0AA50304-3480-4DF2-BC26-56196F86B5A1}"/>
    <cellStyle name="Comma 7 3 4 2 2 2 4" xfId="18527" xr:uid="{CFD02403-A5B3-4B34-9D98-25744920ABB0}"/>
    <cellStyle name="Comma 7 3 4 2 2 3" xfId="10980" xr:uid="{E51FA6A8-FAC5-4ECF-97FD-3899F69BAA92}"/>
    <cellStyle name="Comma 7 3 4 2 2 3 2" xfId="21360" xr:uid="{1DB3555B-03E2-42F0-8F73-B9E9BC7E756D}"/>
    <cellStyle name="Comma 7 3 4 2 2 4" xfId="25704" xr:uid="{1B9CE304-0B1C-421A-B852-66ECE11A42FD}"/>
    <cellStyle name="Comma 7 3 4 2 2 5" xfId="15694" xr:uid="{0059FB86-B8E1-47DF-B797-187EC693D0B9}"/>
    <cellStyle name="Comma 7 3 4 2 3" xfId="3566" xr:uid="{00000000-0005-0000-0000-0000BD020000}"/>
    <cellStyle name="Comma 7 3 4 2 4" xfId="5625" xr:uid="{827FF525-FDEF-478D-B14C-FAE5C7BAAA47}"/>
    <cellStyle name="Comma 7 3 4 2 4 2" xfId="29957" xr:uid="{20F9AA12-6498-407B-9E82-41086B0B3BDD}"/>
    <cellStyle name="Comma 7 3 4 2 5" xfId="23640" xr:uid="{26E0B30D-3726-4688-865B-D1F3204AE96E}"/>
    <cellStyle name="Comma 7 3 4 2 6" xfId="13575" xr:uid="{F4BA8690-D0E4-4844-9953-93C10169E306}"/>
    <cellStyle name="Comma 7 3 4 3" xfId="1749" xr:uid="{00000000-0005-0000-0000-0000BE020000}"/>
    <cellStyle name="Comma 7 3 4 3 2" xfId="3814" xr:uid="{ED0A20C0-851C-43CE-A244-08046447CC9F}"/>
    <cellStyle name="Comma 7 3 4 3 2 2" xfId="8648" xr:uid="{5743A404-81A7-4FC8-9A73-2CF43BBDF2C9}"/>
    <cellStyle name="Comma 7 3 4 3 2 2 2" xfId="19028" xr:uid="{F761ADC4-7297-49D4-9817-D82A827C461C}"/>
    <cellStyle name="Comma 7 3 4 3 2 3" xfId="11481" xr:uid="{6934031F-9FD8-49C2-B8A8-B2C64565D36A}"/>
    <cellStyle name="Comma 7 3 4 3 2 3 2" xfId="21861" xr:uid="{76527055-D680-47A1-9723-5EAC8171A51D}"/>
    <cellStyle name="Comma 7 3 4 3 2 4" xfId="28362" xr:uid="{69F5C42D-3BBD-48AB-8E63-2E21149E3188}"/>
    <cellStyle name="Comma 7 3 4 3 2 5" xfId="27959" xr:uid="{92A982AB-DFE7-450D-92F7-1A82914FB061}"/>
    <cellStyle name="Comma 7 3 4 3 2 6" xfId="16195" xr:uid="{D910A9D7-AD9D-4B05-B81B-13E8634ECBD0}"/>
    <cellStyle name="Comma 7 3 4 3 3" xfId="24321" xr:uid="{9A324CB1-B7DA-4131-BD6A-B17EB30DB498}"/>
    <cellStyle name="Comma 7 3 4 3 3 2" xfId="29904" xr:uid="{01103EB1-3290-4D07-BEF6-3D3C9114883A}"/>
    <cellStyle name="Comma 7 3 4 3 4" xfId="30017" xr:uid="{00434217-AB1C-4C6B-A83C-62A5AC08F336}"/>
    <cellStyle name="Comma 7 3 4 4" xfId="1747" xr:uid="{00000000-0005-0000-0000-0000BF020000}"/>
    <cellStyle name="Comma 7 3 4 5" xfId="4264" xr:uid="{6AC4C019-2C26-44B9-9EC3-E3E2D424E32A}"/>
    <cellStyle name="Comma 7 3 4 5 2" xfId="9036" xr:uid="{BA81BD57-2BE5-4DE4-A24B-9A95219BDEBB}"/>
    <cellStyle name="Comma 7 3 4 5 2 2" xfId="19416" xr:uid="{65304B97-A8D6-4B6E-87B2-4B6DC7C72B44}"/>
    <cellStyle name="Comma 7 3 4 5 2 3" xfId="31040" xr:uid="{29E5A903-E367-4DFA-8B14-41FC53E28582}"/>
    <cellStyle name="Comma 7 3 4 5 2 4" xfId="30761" xr:uid="{5C39344B-BBCA-404A-B8F8-90DD4B557283}"/>
    <cellStyle name="Comma 7 3 4 5 3" xfId="11869" xr:uid="{A013C49C-ECA8-41BF-96B3-21AC6B269F3A}"/>
    <cellStyle name="Comma 7 3 4 5 3 2" xfId="22249" xr:uid="{38C1A6FF-C5F3-4E12-BE7A-E04070788C11}"/>
    <cellStyle name="Comma 7 3 4 5 4" xfId="27170" xr:uid="{521A88FC-A998-4017-B759-BC483B8ACAD1}"/>
    <cellStyle name="Comma 7 3 4 5 5" xfId="27644" xr:uid="{9E9C4CCF-96E0-4DBC-B421-7EC98AEB14A6}"/>
    <cellStyle name="Comma 7 3 4 5 6" xfId="16583" xr:uid="{FDCE4580-85C0-4BB6-BD76-D4661603676D}"/>
    <cellStyle name="Comma 7 3 4 6" xfId="4904" xr:uid="{114D2B95-BFD8-40C9-A1CB-957B05832063}"/>
    <cellStyle name="Comma 7 3 4 6 2" xfId="14196" xr:uid="{5BA9B63E-C96B-45DE-8274-2E83DCD2C710}"/>
    <cellStyle name="Comma 7 3 4 7" xfId="6649" xr:uid="{506C9779-95AC-4388-83FE-672925C1B02A}"/>
    <cellStyle name="Comma 7 3 4 7 2" xfId="17029" xr:uid="{EF752B79-A60E-4278-8C80-47B41BB97CC3}"/>
    <cellStyle name="Comma 7 3 4 8" xfId="9482" xr:uid="{6CF38CF9-56BB-4978-954E-7E8E65084293}"/>
    <cellStyle name="Comma 7 3 4 8 2" xfId="19862" xr:uid="{592F35B8-062A-4B9B-B09A-3D462665963C}"/>
    <cellStyle name="Comma 7 3 4 9" xfId="23022" xr:uid="{36677A31-1104-4492-9FE6-428E8689CAF8}"/>
    <cellStyle name="Comma 7 3 5" xfId="1750" xr:uid="{00000000-0005-0000-0000-0000C0020000}"/>
    <cellStyle name="Comma 7 3 5 2" xfId="3068" xr:uid="{00000000-0005-0000-0000-00002B020000}"/>
    <cellStyle name="Comma 7 3 5 2 2" xfId="8148" xr:uid="{2C8E21C5-1468-4AAC-9E90-7A13D1302FAA}"/>
    <cellStyle name="Comma 7 3 5 2 2 2" xfId="28823" xr:uid="{0BD52AC1-38D0-4C37-B305-D192EA862043}"/>
    <cellStyle name="Comma 7 3 5 2 2 2 2" xfId="31226" xr:uid="{B1824CD6-0A45-4DFE-A5DA-1765F10D715A}"/>
    <cellStyle name="Comma 7 3 5 2 2 2 3" xfId="30763" xr:uid="{7B31E587-79F0-4CA4-A017-3FC64EB68955}"/>
    <cellStyle name="Comma 7 3 5 2 2 3" xfId="26546" xr:uid="{8A656009-1284-4B9B-ADF3-ED1BC0BCC3F2}"/>
    <cellStyle name="Comma 7 3 5 2 2 4" xfId="18528" xr:uid="{128F5D68-5A9F-4E36-98C7-8BB7C0E561AD}"/>
    <cellStyle name="Comma 7 3 5 2 3" xfId="10981" xr:uid="{4DD23474-870F-4639-9FE4-AA6A0949A199}"/>
    <cellStyle name="Comma 7 3 5 2 3 2" xfId="21361" xr:uid="{A0882080-46B6-4B65-A5DA-7FD4934AA4B4}"/>
    <cellStyle name="Comma 7 3 5 2 4" xfId="24166" xr:uid="{A8908E9D-CF07-4CC3-93FE-F91D3CCF9DEE}"/>
    <cellStyle name="Comma 7 3 5 2 5" xfId="15695" xr:uid="{148F4EE9-281E-4E13-BB9F-538AA70BEA61}"/>
    <cellStyle name="Comma 7 3 5 3" xfId="3677" xr:uid="{00000000-0005-0000-0000-0000C0020000}"/>
    <cellStyle name="Comma 7 3 5 4" xfId="4413" xr:uid="{39A94735-439D-4714-8C97-340E07D9B1C2}"/>
    <cellStyle name="Comma 7 3 5 4 2" xfId="9185" xr:uid="{F1BC04F7-E54B-48FE-A1A1-A0DB777BD46E}"/>
    <cellStyle name="Comma 7 3 5 4 2 2" xfId="19565" xr:uid="{1394F04B-CC2D-457C-A8E1-742A6790E496}"/>
    <cellStyle name="Comma 7 3 5 4 2 3" xfId="31079" xr:uid="{7E1DD9F1-4C18-4368-A763-2CFDB57D9BB0}"/>
    <cellStyle name="Comma 7 3 5 4 2 4" xfId="30762" xr:uid="{CEB76293-5225-4DF8-B182-6C8C0AFD630E}"/>
    <cellStyle name="Comma 7 3 5 4 3" xfId="12018" xr:uid="{706B6DB9-CD9A-4ED7-B159-DF49DA196DEE}"/>
    <cellStyle name="Comma 7 3 5 4 3 2" xfId="22398" xr:uid="{01A9F026-682A-4472-8503-0CDD994EBD1A}"/>
    <cellStyle name="Comma 7 3 5 4 4" xfId="16732" xr:uid="{C73CAD6C-19D9-4C6A-AF12-4F6E33F0C6C6}"/>
    <cellStyle name="Comma 7 3 5 5" xfId="5626" xr:uid="{2FADE1A1-156D-4770-A59C-1D5D492CFF56}"/>
    <cellStyle name="Comma 7 3 5 5 2" xfId="29685" xr:uid="{DD02D9DC-2EC2-4EBC-A2AB-DA7D0EF6B5A6}"/>
    <cellStyle name="Comma 7 3 5 5 2 2" xfId="30976" xr:uid="{235E9461-30B4-44D8-929B-6F79698976C3}"/>
    <cellStyle name="Comma 7 3 5 6" xfId="24706" xr:uid="{CD0367C6-2874-4187-83D9-9B0301BDED90}"/>
    <cellStyle name="Comma 7 3 5 7" xfId="13576" xr:uid="{31C08D88-46F6-44FC-9FAF-C7DFE5A5340F}"/>
    <cellStyle name="Comma 7 3 6" xfId="1751" xr:uid="{00000000-0005-0000-0000-0000C1020000}"/>
    <cellStyle name="Comma 7 3 6 2" xfId="2875" xr:uid="{00000000-0005-0000-0000-00002C020000}"/>
    <cellStyle name="Comma 7 3 6 2 2" xfId="7992" xr:uid="{18FB670C-B086-4649-A49B-AA84A527E1C5}"/>
    <cellStyle name="Comma 7 3 6 2 2 2" xfId="25913" xr:uid="{247261F7-32DF-4C9F-AFC6-1B08B1D6E65D}"/>
    <cellStyle name="Comma 7 3 6 2 2 2 2" xfId="31168" xr:uid="{00E20836-A709-4D76-A735-95493E287AD1}"/>
    <cellStyle name="Comma 7 3 6 2 2 2 3" xfId="30764" xr:uid="{80F05594-7611-41F2-83FC-870D7DE32EE2}"/>
    <cellStyle name="Comma 7 3 6 2 2 3" xfId="27827" xr:uid="{DAA8CBF8-1F10-450B-9DE8-9200C3163FD1}"/>
    <cellStyle name="Comma 7 3 6 2 2 4" xfId="18372" xr:uid="{DEA785FC-D636-456D-AF50-1B6058F3F876}"/>
    <cellStyle name="Comma 7 3 6 2 3" xfId="10825" xr:uid="{B9BB6D5B-71C6-485F-AB66-710966D0D397}"/>
    <cellStyle name="Comma 7 3 6 2 3 2" xfId="21205" xr:uid="{3CA70379-CF4C-42E4-B4BE-D9DEA86B0B46}"/>
    <cellStyle name="Comma 7 3 6 2 4" xfId="25751" xr:uid="{F1D9F1EE-C37D-4DBC-9EBE-C21ECE231D19}"/>
    <cellStyle name="Comma 7 3 6 2 5" xfId="15539" xr:uid="{08D89368-48C2-4B55-BAE4-2E63BB5C19EB}"/>
    <cellStyle name="Comma 7 3 6 3" xfId="3583" xr:uid="{00000000-0005-0000-0000-0000C1020000}"/>
    <cellStyle name="Comma 7 3 6 4" xfId="5627" xr:uid="{5B76C98F-C0BF-4CF0-91A7-53BE3B77CE07}"/>
    <cellStyle name="Comma 7 3 6 4 2" xfId="29924" xr:uid="{741779F3-8687-413A-BABB-6A7AC4C6DE25}"/>
    <cellStyle name="Comma 7 3 6 5" xfId="25565" xr:uid="{337F0B91-D4CC-4CAA-B6E2-253217A3E564}"/>
    <cellStyle name="Comma 7 3 6 6" xfId="13371" xr:uid="{E5E7021E-60E4-49D3-852D-8B9CBD1B477D}"/>
    <cellStyle name="Comma 7 3 7" xfId="1737" xr:uid="{00000000-0005-0000-0000-0000C2020000}"/>
    <cellStyle name="Comma 7 3 7 2" xfId="2469" xr:uid="{00000000-0005-0000-0000-00002D020000}"/>
    <cellStyle name="Comma 7 3 7 2 2" xfId="7594" xr:uid="{7D845A15-6584-4DF0-BD6D-A91976089349}"/>
    <cellStyle name="Comma 7 3 7 2 2 2" xfId="17974" xr:uid="{3AB9C43A-0755-4D8E-9050-2315D93038AC}"/>
    <cellStyle name="Comma 7 3 7 2 3" xfId="10427" xr:uid="{DD76E025-B3B3-4322-8BD0-B8844AAC6C67}"/>
    <cellStyle name="Comma 7 3 7 2 3 2" xfId="20807" xr:uid="{D23E06C4-78BF-428D-8406-91208AE2099D}"/>
    <cellStyle name="Comma 7 3 7 2 4" xfId="28402" xr:uid="{DC6320A0-6526-4250-87A3-7B1F7EEDCB45}"/>
    <cellStyle name="Comma 7 3 7 2 5" xfId="26970" xr:uid="{A42A7536-2CC4-4B9F-AC77-C927C7495088}"/>
    <cellStyle name="Comma 7 3 7 2 6" xfId="15141" xr:uid="{A8223C2E-A5D3-46BC-8E03-DE32AA84F113}"/>
    <cellStyle name="Comma 7 3 7 3" xfId="3668" xr:uid="{00000000-0005-0000-0000-0000C2020000}"/>
    <cellStyle name="Comma 7 3 7 4" xfId="5617" xr:uid="{354E9452-958D-4758-AD14-FEC309CF6342}"/>
    <cellStyle name="Comma 7 3 7 4 2" xfId="29863" xr:uid="{AF8F967D-6CD8-4490-B648-1B12B79D6ED9}"/>
    <cellStyle name="Comma 7 3 7 5" xfId="22981" xr:uid="{EAAC60EF-B43A-4315-839E-C8B32C50A659}"/>
    <cellStyle name="Comma 7 3 7 6" xfId="12857" xr:uid="{682832E8-95F6-45C8-B43E-58421DD09B80}"/>
    <cellStyle name="Comma 7 3 8" xfId="2223" xr:uid="{00000000-0005-0000-0000-00001C020000}"/>
    <cellStyle name="Comma 7 3 8 2" xfId="7350" xr:uid="{5BC9C21F-183C-4FCE-B8EC-B1B634F9922A}"/>
    <cellStyle name="Comma 7 3 8 2 2" xfId="17730" xr:uid="{1DA734C9-A914-4B89-AFB7-487EBECE364A}"/>
    <cellStyle name="Comma 7 3 8 2 2 2" xfId="31123" xr:uid="{25B90749-E1DC-406F-B88F-4BB77DEB39C9}"/>
    <cellStyle name="Comma 7 3 8 2 2 3" xfId="30765" xr:uid="{2521966B-AD35-4B5A-923F-A6EECC98E499}"/>
    <cellStyle name="Comma 7 3 8 3" xfId="10183" xr:uid="{2FE99FB6-ECE3-41F4-A934-2F4B90A9C4AB}"/>
    <cellStyle name="Comma 7 3 8 3 2" xfId="20563" xr:uid="{92D13FE9-41BC-4343-9B57-06EAC4534CC4}"/>
    <cellStyle name="Comma 7 3 8 4" xfId="24238" xr:uid="{50855620-BD9B-4122-94BD-2F28CAC11815}"/>
    <cellStyle name="Comma 7 3 8 5" xfId="28642" xr:uid="{ED54405B-B91D-40A4-B0B2-45B0F7BED97A}"/>
    <cellStyle name="Comma 7 3 8 6" xfId="14897" xr:uid="{C5B9B326-55FB-47B5-A3D1-FA1DBA274FDB}"/>
    <cellStyle name="Comma 7 3 9" xfId="3870" xr:uid="{C8A0FAA5-9B7E-4CC6-B126-396DBCBEC0DE}"/>
    <cellStyle name="Comma 7 3 9 2" xfId="8702" xr:uid="{B46FEDDD-A828-4163-B92F-2055CBDEAEB4}"/>
    <cellStyle name="Comma 7 3 9 2 2" xfId="19082" xr:uid="{2034E241-4243-4FAB-90CD-B6EA1F0064C3}"/>
    <cellStyle name="Comma 7 3 9 3" xfId="11535" xr:uid="{F2068EFC-51AD-4FB6-BB65-47749DB0186B}"/>
    <cellStyle name="Comma 7 3 9 3 2" xfId="21915" xr:uid="{2E3C1A11-E99F-4D94-AC42-0F11BDE77AC8}"/>
    <cellStyle name="Comma 7 3 9 4" xfId="25929" xr:uid="{209424B9-46B1-4177-B516-31E1C7847AA8}"/>
    <cellStyle name="Comma 7 3 9 5" xfId="27894" xr:uid="{A8450D4A-2A82-46E6-87BC-80C5ECBA7966}"/>
    <cellStyle name="Comma 7 3 9 6" xfId="16249" xr:uid="{B822606C-21C2-4CB7-955C-9119D754E584}"/>
    <cellStyle name="Comma 7 4" xfId="515" xr:uid="{00000000-0005-0000-0000-0000C3020000}"/>
    <cellStyle name="Comma 7 4 10" xfId="6650" xr:uid="{6CCB234B-3732-4180-9295-30246168D0DE}"/>
    <cellStyle name="Comma 7 4 10 2" xfId="17030" xr:uid="{FE944D4D-C8A5-46A0-B01B-C80842D62473}"/>
    <cellStyle name="Comma 7 4 11" xfId="9483" xr:uid="{50ABA6FC-08DB-406C-BB4A-54F32A4226BD}"/>
    <cellStyle name="Comma 7 4 11 2" xfId="19863" xr:uid="{C827654D-43F0-42CF-BC91-375B9C9A2DA5}"/>
    <cellStyle name="Comma 7 4 12" xfId="24801" xr:uid="{00BF0204-9762-4716-A551-48483A31603F}"/>
    <cellStyle name="Comma 7 4 13" xfId="12435" xr:uid="{13856006-9B60-4428-8901-F69F79C25512}"/>
    <cellStyle name="Comma 7 4 2" xfId="516" xr:uid="{00000000-0005-0000-0000-0000C4020000}"/>
    <cellStyle name="Comma 7 4 2 10" xfId="9484" xr:uid="{C45BCE2B-22E5-4A0D-98DA-7CD2B25CFB72}"/>
    <cellStyle name="Comma 7 4 2 10 2" xfId="19864" xr:uid="{6AE756E6-4060-4F0B-9E6A-DA736F705B0C}"/>
    <cellStyle name="Comma 7 4 2 11" xfId="25397" xr:uid="{E25AB078-2481-493F-BF72-67BB374FB035}"/>
    <cellStyle name="Comma 7 4 2 12" xfId="12516" xr:uid="{0BCCFE48-A043-48E7-AAE1-9BD13473BBED}"/>
    <cellStyle name="Comma 7 4 2 2" xfId="517" xr:uid="{00000000-0005-0000-0000-0000C5020000}"/>
    <cellStyle name="Comma 7 4 2 2 10" xfId="13092" xr:uid="{474830D7-07D3-431C-9957-D008D6DEC804}"/>
    <cellStyle name="Comma 7 4 2 2 2" xfId="1755" xr:uid="{00000000-0005-0000-0000-0000C6020000}"/>
    <cellStyle name="Comma 7 4 2 2 2 2" xfId="3070" xr:uid="{00000000-0005-0000-0000-000031020000}"/>
    <cellStyle name="Comma 7 4 2 2 2 2 2" xfId="8150" xr:uid="{EDFBFDE6-C2AC-4A1B-A48A-ECBE9A76C80F}"/>
    <cellStyle name="Comma 7 4 2 2 2 2 2 2" xfId="28825" xr:uid="{FF22AA6C-8848-44FE-817B-E390CFD62415}"/>
    <cellStyle name="Comma 7 4 2 2 2 2 2 3" xfId="27041" xr:uid="{E7DA5C12-4FDD-472B-AC99-F287BADDBA34}"/>
    <cellStyle name="Comma 7 4 2 2 2 2 2 4" xfId="18530" xr:uid="{EF18A9A0-FF4C-496E-B374-2D3F98E342F5}"/>
    <cellStyle name="Comma 7 4 2 2 2 2 3" xfId="10983" xr:uid="{D374B389-DFB7-4077-AD3D-D1414956DDBF}"/>
    <cellStyle name="Comma 7 4 2 2 2 2 3 2" xfId="21363" xr:uid="{921AD211-D54D-4B02-99A0-38D8C20E35FD}"/>
    <cellStyle name="Comma 7 4 2 2 2 2 4" xfId="25725" xr:uid="{A1B5A541-62DD-4F3C-A2B9-76C97AB30F96}"/>
    <cellStyle name="Comma 7 4 2 2 2 2 5" xfId="15697" xr:uid="{A876339B-699C-4347-AB50-4795736B3C8C}"/>
    <cellStyle name="Comma 7 4 2 2 2 3" xfId="2073" xr:uid="{00000000-0005-0000-0000-0000C6020000}"/>
    <cellStyle name="Comma 7 4 2 2 2 4" xfId="5629" xr:uid="{0F96B69B-244A-4F6D-84EA-8F9BE20B728E}"/>
    <cellStyle name="Comma 7 4 2 2 2 4 2" xfId="29959" xr:uid="{C6BDF0EC-6B58-4DBD-A047-E46FD0F0B294}"/>
    <cellStyle name="Comma 7 4 2 2 2 5" xfId="25273" xr:uid="{6F6DFA54-4A86-4350-BCF4-C833337EB687}"/>
    <cellStyle name="Comma 7 4 2 2 2 6" xfId="13578" xr:uid="{BB1AD97E-9E89-47BC-B3DF-F183196AF99C}"/>
    <cellStyle name="Comma 7 4 2 2 3" xfId="1756" xr:uid="{00000000-0005-0000-0000-0000C7020000}"/>
    <cellStyle name="Comma 7 4 2 2 3 2" xfId="4652" xr:uid="{A56AE9E9-514F-441A-BEA0-FFD7772ABB59}"/>
    <cellStyle name="Comma 7 4 2 2 3 2 2" xfId="9404" xr:uid="{55022EEA-4842-4678-B4EA-ED753185182C}"/>
    <cellStyle name="Comma 7 4 2 2 3 2 2 2" xfId="19784" xr:uid="{590F2FAA-4B8B-4C56-8E81-CD92CEC869BF}"/>
    <cellStyle name="Comma 7 4 2 2 3 2 3" xfId="12237" xr:uid="{432E2E00-1A98-484E-A074-FBC06ECE9C3D}"/>
    <cellStyle name="Comma 7 4 2 2 3 2 3 2" xfId="22617" xr:uid="{2A646215-255F-4235-A75F-A8C071AB7686}"/>
    <cellStyle name="Comma 7 4 2 2 3 2 4" xfId="28073" xr:uid="{388ED87A-BF05-48C1-AAA9-C428EEC71682}"/>
    <cellStyle name="Comma 7 4 2 2 3 2 5" xfId="27265" xr:uid="{7058C08C-414A-4B93-8499-40C15D815A26}"/>
    <cellStyle name="Comma 7 4 2 2 3 2 6" xfId="16951" xr:uid="{C310694A-51E1-48CD-82B7-9455B44364C9}"/>
    <cellStyle name="Comma 7 4 2 2 3 3" xfId="23802" xr:uid="{C3AD8123-48D2-4D44-978E-10B47EC021EC}"/>
    <cellStyle name="Comma 7 4 2 2 3 3 2" xfId="29907" xr:uid="{017EC55E-1B0E-4659-9FEC-BE3BA3E8B5C9}"/>
    <cellStyle name="Comma 7 4 2 2 3 4" xfId="30019" xr:uid="{76B366F6-D4B3-4EDF-A05B-E111BAF2E291}"/>
    <cellStyle name="Comma 7 4 2 2 4" xfId="1754" xr:uid="{00000000-0005-0000-0000-0000C8020000}"/>
    <cellStyle name="Comma 7 4 2 2 4 2" xfId="26940" xr:uid="{EACAFCDE-67F4-4E83-A579-0DC3A6628F60}"/>
    <cellStyle name="Comma 7 4 2 2 4 3" xfId="26331" xr:uid="{C333864C-4DD8-4C48-8E8A-BF6D74E07578}"/>
    <cellStyle name="Comma 7 4 2 2 5" xfId="4267" xr:uid="{4C51E4D8-F743-4DB6-846D-6A99EF1E28C9}"/>
    <cellStyle name="Comma 7 4 2 2 5 2" xfId="9039" xr:uid="{FD66BA8B-39FA-421D-ACF0-304D4B252B32}"/>
    <cellStyle name="Comma 7 4 2 2 5 2 2" xfId="19419" xr:uid="{1ADDD720-C7FC-4201-B8B3-B2F16A556C5B}"/>
    <cellStyle name="Comma 7 4 2 2 5 2 3" xfId="31043" xr:uid="{0466D549-57DE-48E9-B876-F7DA4CBAA235}"/>
    <cellStyle name="Comma 7 4 2 2 5 2 4" xfId="30766" xr:uid="{B6266582-5973-4625-BC73-800F26BE8E45}"/>
    <cellStyle name="Comma 7 4 2 2 5 3" xfId="11872" xr:uid="{91611199-EB54-4305-A93B-757A8CCCB962}"/>
    <cellStyle name="Comma 7 4 2 2 5 3 2" xfId="22252" xr:uid="{DC59DBFB-DA34-4F7B-8E76-CC383E74A36A}"/>
    <cellStyle name="Comma 7 4 2 2 5 4" xfId="26659" xr:uid="{7AA1B6D3-94B8-4725-838A-27A287B5A0D0}"/>
    <cellStyle name="Comma 7 4 2 2 5 5" xfId="28412" xr:uid="{781FC03D-2709-4EA3-888D-B585F477CC13}"/>
    <cellStyle name="Comma 7 4 2 2 5 6" xfId="16586" xr:uid="{95E22C73-DEF3-4CF3-8C0C-96AB51B1D510}"/>
    <cellStyle name="Comma 7 4 2 2 6" xfId="4907" xr:uid="{4F05658C-4F8B-4450-8CF2-3C0F842DE943}"/>
    <cellStyle name="Comma 7 4 2 2 6 2" xfId="27808" xr:uid="{3BB74277-8229-4B12-867A-5DDCE5B1C601}"/>
    <cellStyle name="Comma 7 4 2 2 6 3" xfId="26958" xr:uid="{BA5B4B88-4C7E-4D8B-BB9A-4CF57B0987D9}"/>
    <cellStyle name="Comma 7 4 2 2 6 4" xfId="14199" xr:uid="{641BD702-6463-4981-A0CF-AAA51C20EC9B}"/>
    <cellStyle name="Comma 7 4 2 2 7" xfId="6652" xr:uid="{29CFA51F-B91D-472A-A88F-AAFA5013ABB0}"/>
    <cellStyle name="Comma 7 4 2 2 7 2" xfId="17032" xr:uid="{FBA6E820-D212-498D-80FB-8B4FB80C0634}"/>
    <cellStyle name="Comma 7 4 2 2 8" xfId="9485" xr:uid="{8CB5331E-1AEC-455D-AAE1-F89A718D0D5C}"/>
    <cellStyle name="Comma 7 4 2 2 8 2" xfId="19865" xr:uid="{CE9FDB0D-8594-4AE0-B6A4-125E9AFF47E1}"/>
    <cellStyle name="Comma 7 4 2 2 9" xfId="24932" xr:uid="{CCF4802F-B647-45E8-8C90-CC8D4F3B2C96}"/>
    <cellStyle name="Comma 7 4 2 3" xfId="1757" xr:uid="{00000000-0005-0000-0000-0000C9020000}"/>
    <cellStyle name="Comma 7 4 2 3 2" xfId="3071" xr:uid="{00000000-0005-0000-0000-000032020000}"/>
    <cellStyle name="Comma 7 4 2 3 2 2" xfId="8151" xr:uid="{401BA277-190E-4F58-9CDB-792EA14258C3}"/>
    <cellStyle name="Comma 7 4 2 3 2 2 2" xfId="28826" xr:uid="{1BA52ECE-26C0-489B-9DA8-F90D8E7B5CE2}"/>
    <cellStyle name="Comma 7 4 2 3 2 2 2 2" xfId="31227" xr:uid="{5DCE9DDA-5CBE-40F0-BC23-B3C9BE848D80}"/>
    <cellStyle name="Comma 7 4 2 3 2 2 2 3" xfId="30768" xr:uid="{C45D28CF-F3F7-4E67-9E26-B73EEE81ED73}"/>
    <cellStyle name="Comma 7 4 2 3 2 2 3" xfId="26588" xr:uid="{A9A6FA3A-10A1-4B81-9A71-7CB43FE46461}"/>
    <cellStyle name="Comma 7 4 2 3 2 2 4" xfId="18531" xr:uid="{C910133E-F186-4795-B306-35F8DAE47591}"/>
    <cellStyle name="Comma 7 4 2 3 2 3" xfId="10984" xr:uid="{823B96D9-B777-4448-AD31-D8BC2D6D8A43}"/>
    <cellStyle name="Comma 7 4 2 3 2 3 2" xfId="21364" xr:uid="{BEC454D6-21FA-4E5F-8080-F82A664B1815}"/>
    <cellStyle name="Comma 7 4 2 3 2 4" xfId="25568" xr:uid="{CF81D0C3-3EE6-4696-89C5-3B1856A97FDC}"/>
    <cellStyle name="Comma 7 4 2 3 2 5" xfId="15698" xr:uid="{332EB8CD-9113-4FBC-B464-DD354E16ECF1}"/>
    <cellStyle name="Comma 7 4 2 3 3" xfId="3614" xr:uid="{00000000-0005-0000-0000-0000C9020000}"/>
    <cellStyle name="Comma 7 4 2 3 4" xfId="4414" xr:uid="{4B720B26-C75C-4226-9681-0209047D1A81}"/>
    <cellStyle name="Comma 7 4 2 3 4 2" xfId="9186" xr:uid="{E632F89A-5B90-4DF6-B4A8-87869941BBE6}"/>
    <cellStyle name="Comma 7 4 2 3 4 2 2" xfId="19566" xr:uid="{3E0F7026-1F8B-4015-9B9C-9294211715B4}"/>
    <cellStyle name="Comma 7 4 2 3 4 2 3" xfId="31080" xr:uid="{F6B95315-CE84-493B-AAC8-03822C5B8988}"/>
    <cellStyle name="Comma 7 4 2 3 4 2 4" xfId="30767" xr:uid="{622C6861-D115-499C-A407-9F5AA1C65C51}"/>
    <cellStyle name="Comma 7 4 2 3 4 3" xfId="12019" xr:uid="{FA9899FA-E822-41AD-AD85-287577806EBE}"/>
    <cellStyle name="Comma 7 4 2 3 4 3 2" xfId="22399" xr:uid="{8A752706-E6EF-403A-ADAD-CC524FFEA0AD}"/>
    <cellStyle name="Comma 7 4 2 3 4 4" xfId="16733" xr:uid="{05687D9F-3A7B-4E08-8C61-4B266BFF80D4}"/>
    <cellStyle name="Comma 7 4 2 3 5" xfId="5630" xr:uid="{8655C0D7-5098-492F-88C6-7F9808A18537}"/>
    <cellStyle name="Comma 7 4 2 3 5 2" xfId="29702" xr:uid="{2CD370FC-BE89-44C6-B960-89019767396E}"/>
    <cellStyle name="Comma 7 4 2 3 5 2 2" xfId="30977" xr:uid="{AB2A1405-E9B2-4D65-9C63-84C25CAAF278}"/>
    <cellStyle name="Comma 7 4 2 3 6" xfId="24441" xr:uid="{E4AF0C8B-5284-4EFA-BE03-D51C5912C1E1}"/>
    <cellStyle name="Comma 7 4 2 3 7" xfId="13579" xr:uid="{2063385F-3AA0-4A2A-AB6F-AE53FCB5E919}"/>
    <cellStyle name="Comma 7 4 2 4" xfId="1758" xr:uid="{00000000-0005-0000-0000-0000CA020000}"/>
    <cellStyle name="Comma 7 4 2 4 2" xfId="3069" xr:uid="{00000000-0005-0000-0000-000033020000}"/>
    <cellStyle name="Comma 7 4 2 4 2 2" xfId="8149" xr:uid="{67EA87D6-BAC2-4F4C-9F76-DC111D6527C8}"/>
    <cellStyle name="Comma 7 4 2 4 2 2 2" xfId="28824" xr:uid="{81AC2B9C-6945-49EA-9AA8-627AEC46B77A}"/>
    <cellStyle name="Comma 7 4 2 4 2 2 3" xfId="27375" xr:uid="{F9B9B077-BD22-4EA8-822A-C1201A44B9CF}"/>
    <cellStyle name="Comma 7 4 2 4 2 2 4" xfId="18529" xr:uid="{2F5165DE-0F18-4DFA-9E76-C6E360EFF2DE}"/>
    <cellStyle name="Comma 7 4 2 4 2 3" xfId="10982" xr:uid="{4286A93B-BC7B-4C0B-8BA9-376812C755B5}"/>
    <cellStyle name="Comma 7 4 2 4 2 3 2" xfId="21362" xr:uid="{E620A8C8-844D-4CA0-B3E5-A5FB7B8181FD}"/>
    <cellStyle name="Comma 7 4 2 4 2 4" xfId="23863" xr:uid="{7A0B68CE-861E-4016-95DE-F4E04C840222}"/>
    <cellStyle name="Comma 7 4 2 4 2 5" xfId="15696" xr:uid="{F666E2A7-9066-44F5-BC43-15818D545E87}"/>
    <cellStyle name="Comma 7 4 2 4 3" xfId="3637" xr:uid="{00000000-0005-0000-0000-0000CA020000}"/>
    <cellStyle name="Comma 7 4 2 4 4" xfId="5631" xr:uid="{FFE912BB-055C-46DF-8818-DF8382E88359}"/>
    <cellStyle name="Comma 7 4 2 4 4 2" xfId="29958" xr:uid="{89796A6F-5040-434A-BAAD-19672D0CD23D}"/>
    <cellStyle name="Comma 7 4 2 4 5" xfId="23066" xr:uid="{769159F0-5C0D-45AD-A13C-86CDBB62F980}"/>
    <cellStyle name="Comma 7 4 2 4 6" xfId="13577" xr:uid="{9800965C-BD53-4754-868D-E5123D35909F}"/>
    <cellStyle name="Comma 7 4 2 5" xfId="1753" xr:uid="{00000000-0005-0000-0000-0000CB020000}"/>
    <cellStyle name="Comma 7 4 2 5 2" xfId="2612" xr:uid="{00000000-0005-0000-0000-000034020000}"/>
    <cellStyle name="Comma 7 4 2 5 2 2" xfId="7737" xr:uid="{264B3417-CBC5-4D83-B7A8-2F55D07895CD}"/>
    <cellStyle name="Comma 7 4 2 5 2 2 2" xfId="18117" xr:uid="{D7BC6FBF-51A4-4330-B851-3EE9DFCAB1C5}"/>
    <cellStyle name="Comma 7 4 2 5 2 3" xfId="10570" xr:uid="{4D31655A-AF45-4744-B266-007F93F7754D}"/>
    <cellStyle name="Comma 7 4 2 5 2 3 2" xfId="20950" xr:uid="{1049E83E-33B6-444A-A210-330810576F5E}"/>
    <cellStyle name="Comma 7 4 2 5 2 4" xfId="27065" xr:uid="{F1FB34C1-7873-4C6B-8ADA-ADE9CE3881D3}"/>
    <cellStyle name="Comma 7 4 2 5 2 5" xfId="26466" xr:uid="{9481BDCD-342A-4F51-B132-7DAB60CB44A7}"/>
    <cellStyle name="Comma 7 4 2 5 2 6" xfId="15284" xr:uid="{D0D03222-D2B4-4757-AF32-F9756CC6E30E}"/>
    <cellStyle name="Comma 7 4 2 5 3" xfId="3672" xr:uid="{00000000-0005-0000-0000-0000CB020000}"/>
    <cellStyle name="Comma 7 4 2 5 4" xfId="5628" xr:uid="{1C4CAF15-8B85-423C-8049-2DF4B15A9E04}"/>
    <cellStyle name="Comma 7 4 2 5 4 2" xfId="29885" xr:uid="{E23FAD94-262E-486E-AC68-65CF7F67F6ED}"/>
    <cellStyle name="Comma 7 4 2 5 5" xfId="22759" xr:uid="{63A9C5F6-EF77-4C6B-870B-B8420B9A6D50}"/>
    <cellStyle name="Comma 7 4 2 5 6" xfId="13000" xr:uid="{CC3099B8-C7CE-44FA-B70E-D2EAEDDB43B9}"/>
    <cellStyle name="Comma 7 4 2 6" xfId="2284" xr:uid="{00000000-0005-0000-0000-00002F020000}"/>
    <cellStyle name="Comma 7 4 2 6 2" xfId="7411" xr:uid="{E4C36005-5EDC-4729-A3E0-E43290015D95}"/>
    <cellStyle name="Comma 7 4 2 6 2 2" xfId="17791" xr:uid="{178E532A-F0CB-4EAF-AFBB-942C78F28E6D}"/>
    <cellStyle name="Comma 7 4 2 6 3" xfId="10244" xr:uid="{C75A9190-3FC3-47E9-9995-2DF8C9F66013}"/>
    <cellStyle name="Comma 7 4 2 6 3 2" xfId="20624" xr:uid="{54290424-A44E-4F48-B2D1-3C3BA61DA7AA}"/>
    <cellStyle name="Comma 7 4 2 6 4" xfId="22816" xr:uid="{A3D6ACC0-116F-4946-83C3-631641F8A836}"/>
    <cellStyle name="Comma 7 4 2 6 5" xfId="26015" xr:uid="{FE68FD12-9154-4AA7-A0C3-CD68D3A9D720}"/>
    <cellStyle name="Comma 7 4 2 6 6" xfId="14958" xr:uid="{6FA8B3BC-ADED-4CC2-8CC3-FFE0A1B68FE5}"/>
    <cellStyle name="Comma 7 4 2 7" xfId="3823" xr:uid="{B14658B2-FCC4-43CD-A4BC-C6FD30075BC7}"/>
    <cellStyle name="Comma 7 4 2 7 2" xfId="8656" xr:uid="{2C356EDD-54BF-4E47-B774-D6E55FADE4F0}"/>
    <cellStyle name="Comma 7 4 2 7 2 2" xfId="19036" xr:uid="{7811949C-31E2-421D-ADBF-A2352D2AA19E}"/>
    <cellStyle name="Comma 7 4 2 7 3" xfId="11489" xr:uid="{6F3A02B3-9DAA-486E-A01B-91AC2E380B47}"/>
    <cellStyle name="Comma 7 4 2 7 3 2" xfId="21869" xr:uid="{56A9FE8D-D055-4A14-AC81-A7470A84DE3E}"/>
    <cellStyle name="Comma 7 4 2 7 4" xfId="26519" xr:uid="{5FBD1249-0C3E-4921-BE51-79EA2CAC9B29}"/>
    <cellStyle name="Comma 7 4 2 7 5" xfId="27750" xr:uid="{91768008-3678-4E3B-BDC5-DF49DC87299E}"/>
    <cellStyle name="Comma 7 4 2 7 6" xfId="16203" xr:uid="{883239F2-5ACA-48AC-92E0-E80092C3F15F}"/>
    <cellStyle name="Comma 7 4 2 8" xfId="4906" xr:uid="{505D3395-F608-44BD-AEA0-71EDAA867C28}"/>
    <cellStyle name="Comma 7 4 2 8 2" xfId="14198" xr:uid="{3D6D5CD5-AE94-4527-93FF-700D5C6AF69C}"/>
    <cellStyle name="Comma 7 4 2 9" xfId="6651" xr:uid="{0A8693F1-C2C0-478E-B194-10661804C34F}"/>
    <cellStyle name="Comma 7 4 2 9 2" xfId="17031" xr:uid="{38F0DE82-D13B-40DA-9557-A7EDD7239E97}"/>
    <cellStyle name="Comma 7 4 3" xfId="518" xr:uid="{00000000-0005-0000-0000-0000CC020000}"/>
    <cellStyle name="Comma 7 4 3 10" xfId="12674" xr:uid="{E6520FE3-3C5C-4157-946D-CBA5C7996F81}"/>
    <cellStyle name="Comma 7 4 3 2" xfId="1760" xr:uid="{00000000-0005-0000-0000-0000CD020000}"/>
    <cellStyle name="Comma 7 4 3 2 2" xfId="3072" xr:uid="{00000000-0005-0000-0000-000036020000}"/>
    <cellStyle name="Comma 7 4 3 2 2 2" xfId="8152" xr:uid="{BF50235C-D9F5-4BE6-8E57-DA842ACA190A}"/>
    <cellStyle name="Comma 7 4 3 2 2 2 2" xfId="28827" xr:uid="{6BC52DD1-A91F-43FE-B3D1-B5A4132182CA}"/>
    <cellStyle name="Comma 7 4 3 2 2 2 3" xfId="26071" xr:uid="{344878CB-20EA-42C7-8ABE-B293196D2670}"/>
    <cellStyle name="Comma 7 4 3 2 2 2 4" xfId="18532" xr:uid="{D22F1899-2944-4CCB-B36A-5E8A124EFFE5}"/>
    <cellStyle name="Comma 7 4 3 2 2 3" xfId="10985" xr:uid="{9DA86617-6C52-4D0B-BB50-D655114B14BB}"/>
    <cellStyle name="Comma 7 4 3 2 2 3 2" xfId="21365" xr:uid="{0D55057B-18DB-43C2-9C52-2A25422470D3}"/>
    <cellStyle name="Comma 7 4 3 2 2 4" xfId="22742" xr:uid="{F680CB1D-9166-446B-BFD5-A9FF7876BB0F}"/>
    <cellStyle name="Comma 7 4 3 2 2 5" xfId="15699" xr:uid="{03C28C1E-303A-4C32-AADB-57485055AA2F}"/>
    <cellStyle name="Comma 7 4 3 2 3" xfId="3665" xr:uid="{00000000-0005-0000-0000-0000CD020000}"/>
    <cellStyle name="Comma 7 4 3 2 4" xfId="5632" xr:uid="{F42C1CC9-4C1E-4C09-96AA-B1331C9CE94A}"/>
    <cellStyle name="Comma 7 4 3 2 4 2" xfId="29960" xr:uid="{CBFC30DF-918A-4635-9F73-C3728EBCA183}"/>
    <cellStyle name="Comma 7 4 3 2 5" xfId="23227" xr:uid="{3B4E2DE3-9C5B-4543-9F55-002A6D0DBA63}"/>
    <cellStyle name="Comma 7 4 3 2 6" xfId="13580" xr:uid="{16383BDD-3E14-46A2-97B6-8F35987451FD}"/>
    <cellStyle name="Comma 7 4 3 3" xfId="1761" xr:uid="{00000000-0005-0000-0000-0000CE020000}"/>
    <cellStyle name="Comma 7 4 3 3 2" xfId="2681" xr:uid="{00000000-0005-0000-0000-000037020000}"/>
    <cellStyle name="Comma 7 4 3 3 2 2" xfId="7805" xr:uid="{9C8CB75C-6DD5-4A6E-8B48-84A31B9706F3}"/>
    <cellStyle name="Comma 7 4 3 3 2 2 2" xfId="18185" xr:uid="{7FFE0B91-DF7A-4B57-B83F-494585391AC3}"/>
    <cellStyle name="Comma 7 4 3 3 2 3" xfId="10638" xr:uid="{61B0738B-6FC2-483F-8B6D-B8217C9393CF}"/>
    <cellStyle name="Comma 7 4 3 3 2 3 2" xfId="21018" xr:uid="{E9091CA8-E1E0-439B-B93F-92F6CEC7289E}"/>
    <cellStyle name="Comma 7 4 3 3 2 4" xfId="15352" xr:uid="{E470E6FC-CA99-4ED1-8669-6D41E198481E}"/>
    <cellStyle name="Comma 7 4 3 3 2 5" xfId="30437" xr:uid="{B1C8CA97-8768-4B9B-AA25-B2978BD9674C}"/>
    <cellStyle name="Comma 7 4 3 3 3" xfId="3616" xr:uid="{00000000-0005-0000-0000-0000CE020000}"/>
    <cellStyle name="Comma 7 4 3 3 4" xfId="5633" xr:uid="{C0C64253-4544-4979-A07F-7EEC2FA73C74}"/>
    <cellStyle name="Comma 7 4 3 3 4 2" xfId="29906" xr:uid="{7158D19A-9FDF-4D3B-84E8-BAA5FCE634A9}"/>
    <cellStyle name="Comma 7 4 3 3 5" xfId="25521" xr:uid="{6F3732D1-E16A-4301-8E3F-B27761CF0255}"/>
    <cellStyle name="Comma 7 4 3 3 6" xfId="13091" xr:uid="{74843E64-0A04-40DD-9985-1B3D8C252F4E}"/>
    <cellStyle name="Comma 7 4 3 4" xfId="1759" xr:uid="{00000000-0005-0000-0000-0000CF020000}"/>
    <cellStyle name="Comma 7 4 3 4 2" xfId="3815" xr:uid="{D8562F3A-33C0-47DC-9768-B5E4819A23FF}"/>
    <cellStyle name="Comma 7 4 3 4 2 2" xfId="8649" xr:uid="{0C5A08FC-7258-4858-96EB-178F2F1D7D2A}"/>
    <cellStyle name="Comma 7 4 3 4 2 2 2" xfId="19029" xr:uid="{61DE5C44-A3CE-4400-870E-4156CE6AF8D3}"/>
    <cellStyle name="Comma 7 4 3 4 2 3" xfId="11482" xr:uid="{640F1C62-E8E9-475D-A089-FC636808A532}"/>
    <cellStyle name="Comma 7 4 3 4 2 3 2" xfId="21862" xr:uid="{12B6440F-867B-4044-B185-A1865D631395}"/>
    <cellStyle name="Comma 7 4 3 4 2 4" xfId="26144" xr:uid="{552BB63E-C010-4D93-B642-D969AD86307D}"/>
    <cellStyle name="Comma 7 4 3 4 2 5" xfId="28035" xr:uid="{EBF27C3A-2657-4D29-AF37-80CC896DFA93}"/>
    <cellStyle name="Comma 7 4 3 4 2 6" xfId="16196" xr:uid="{2B3F23E8-0972-4367-BA90-49DE4C62D40D}"/>
    <cellStyle name="Comma 7 4 3 4 3" xfId="24368" xr:uid="{6022CDEA-3303-4688-AF3E-2A06F16DFF68}"/>
    <cellStyle name="Comma 7 4 3 5" xfId="4130" xr:uid="{0C3AEDB6-47D3-4532-AD9F-B747C0D3D348}"/>
    <cellStyle name="Comma 7 4 3 5 2" xfId="8902" xr:uid="{A9D57613-0647-4252-A7DE-F96ACE4D2F25}"/>
    <cellStyle name="Comma 7 4 3 5 2 2" xfId="29009" xr:uid="{3223FC18-17D2-4449-8BCE-D3331DED2D0C}"/>
    <cellStyle name="Comma 7 4 3 5 2 3" xfId="28251" xr:uid="{6C9C8208-8D55-4D64-89B3-93B3A9FA53DD}"/>
    <cellStyle name="Comma 7 4 3 5 2 4" xfId="19282" xr:uid="{6A93D2D0-E2DE-4958-873C-7C9307DAE259}"/>
    <cellStyle name="Comma 7 4 3 5 2 5" xfId="31014" xr:uid="{AE91DB1F-9BFA-4E40-ABB4-055D676741C7}"/>
    <cellStyle name="Comma 7 4 3 5 3" xfId="11735" xr:uid="{5DBDEE2F-CB0E-48E9-B894-F3528BA102EF}"/>
    <cellStyle name="Comma 7 4 3 5 3 2" xfId="22115" xr:uid="{E35B95DF-9B87-4BFF-AE1A-40656154C09C}"/>
    <cellStyle name="Comma 7 4 3 5 4" xfId="24380" xr:uid="{64CB99C8-9B2C-4180-A06C-88ADD89B3129}"/>
    <cellStyle name="Comma 7 4 3 5 5" xfId="16449" xr:uid="{6D5896D9-6706-4E56-88C1-BCFB3F2F4844}"/>
    <cellStyle name="Comma 7 4 3 6" xfId="4908" xr:uid="{DA85075F-94FB-48B1-8890-E36FF3FD70B4}"/>
    <cellStyle name="Comma 7 4 3 6 2" xfId="28140" xr:uid="{4CFE3330-324B-4455-BD55-4159D7D6A5AB}"/>
    <cellStyle name="Comma 7 4 3 6 3" xfId="26162" xr:uid="{BF794F05-5DEE-469D-99FD-CB721AD9A86F}"/>
    <cellStyle name="Comma 7 4 3 6 4" xfId="14200" xr:uid="{253B09F4-F27C-4B2A-ABB8-76CC41B86518}"/>
    <cellStyle name="Comma 7 4 3 7" xfId="6653" xr:uid="{EFDA9DAE-3A68-43F3-A939-F094E59796C1}"/>
    <cellStyle name="Comma 7 4 3 7 2" xfId="27056" xr:uid="{FC4F1DFA-571F-4A4A-A501-8420725FAAB2}"/>
    <cellStyle name="Comma 7 4 3 7 3" xfId="26151" xr:uid="{E58BB649-B87C-4009-B139-0A916F21407C}"/>
    <cellStyle name="Comma 7 4 3 7 4" xfId="17033" xr:uid="{128962EE-7DCA-4045-9132-C4B3DF290F4F}"/>
    <cellStyle name="Comma 7 4 3 8" xfId="9486" xr:uid="{51EE6ED6-E2E0-4CED-910B-E529C0164812}"/>
    <cellStyle name="Comma 7 4 3 8 2" xfId="19866" xr:uid="{30253037-7FE3-4B81-8FD0-86D6676B1E60}"/>
    <cellStyle name="Comma 7 4 3 9" xfId="24010" xr:uid="{518B04B8-B99A-4BF2-90A8-E4814A881679}"/>
    <cellStyle name="Comma 7 4 4" xfId="519" xr:uid="{00000000-0005-0000-0000-0000D0020000}"/>
    <cellStyle name="Comma 7 4 4 10" xfId="13581" xr:uid="{8F87A287-EAB1-4464-80D3-D813300FA58E}"/>
    <cellStyle name="Comma 7 4 4 2" xfId="1763" xr:uid="{00000000-0005-0000-0000-0000D1020000}"/>
    <cellStyle name="Comma 7 4 4 2 2" xfId="25672" xr:uid="{87CCBCDE-2E7E-4962-9235-BD2EE4E989AF}"/>
    <cellStyle name="Comma 7 4 4 2 2 2" xfId="29794" xr:uid="{FD56B18F-F2A1-4404-84AA-2710BD5F70E9}"/>
    <cellStyle name="Comma 7 4 4 2 2 2 2" xfId="30770" xr:uid="{319C5315-1AFF-4ADF-8B9D-E9FDD8A5291F}"/>
    <cellStyle name="Comma 7 4 4 2 3" xfId="24976" xr:uid="{BAF6A2DD-6226-43D4-A684-8150AEF97C75}"/>
    <cellStyle name="Comma 7 4 4 2 4" xfId="30056" xr:uid="{75B74586-5889-4F8A-8B94-D1B0980FFA5F}"/>
    <cellStyle name="Comma 7 4 4 3" xfId="1764" xr:uid="{00000000-0005-0000-0000-0000D2020000}"/>
    <cellStyle name="Comma 7 4 4 4" xfId="1762" xr:uid="{00000000-0005-0000-0000-0000D3020000}"/>
    <cellStyle name="Comma 7 4 4 5" xfId="4415" xr:uid="{A79976AD-E645-441A-AD6C-97FE5F3FEE87}"/>
    <cellStyle name="Comma 7 4 4 5 2" xfId="9187" xr:uid="{5CEDBA4A-068F-49F2-8742-EED7FB556728}"/>
    <cellStyle name="Comma 7 4 4 5 2 2" xfId="19567" xr:uid="{C1D73A54-DF06-43E1-B02D-70138DAC0F65}"/>
    <cellStyle name="Comma 7 4 4 5 2 3" xfId="31081" xr:uid="{54FF0A26-6FC3-46E7-B541-2D3D4C7445BB}"/>
    <cellStyle name="Comma 7 4 4 5 2 4" xfId="30769" xr:uid="{9E45CC61-8D14-4306-AE88-07132C06F482}"/>
    <cellStyle name="Comma 7 4 4 5 3" xfId="12020" xr:uid="{F1F12C03-26D3-472A-A199-CA3BBADF4FF8}"/>
    <cellStyle name="Comma 7 4 4 5 3 2" xfId="22400" xr:uid="{D0600EDC-19A8-4DBE-B021-6AD9B46BC449}"/>
    <cellStyle name="Comma 7 4 4 5 4" xfId="16734" xr:uid="{E03EF074-59AE-4958-9A55-F8150CEC62AC}"/>
    <cellStyle name="Comma 7 4 4 6" xfId="4909" xr:uid="{B5894034-0CBE-4849-944D-A2145E2BA423}"/>
    <cellStyle name="Comma 7 4 4 6 2" xfId="14201" xr:uid="{E0144BC8-5106-4878-99BF-3ABA15849A30}"/>
    <cellStyle name="Comma 7 4 4 7" xfId="6654" xr:uid="{1CE7CD24-6A9B-47E4-A2C8-994D2158C902}"/>
    <cellStyle name="Comma 7 4 4 7 2" xfId="17034" xr:uid="{9A7E1A0B-0986-4842-8671-42445014E238}"/>
    <cellStyle name="Comma 7 4 4 8" xfId="9487" xr:uid="{0AFF9412-21A3-490D-997B-AFB0902370A2}"/>
    <cellStyle name="Comma 7 4 4 8 2" xfId="19867" xr:uid="{2A59CC9B-4745-4CEF-9C04-AE114DA413E5}"/>
    <cellStyle name="Comma 7 4 4 9" xfId="25012" xr:uid="{DA3D3D37-93EA-45C0-8D23-6DE1759E4E8B}"/>
    <cellStyle name="Comma 7 4 5" xfId="1765" xr:uid="{00000000-0005-0000-0000-0000D4020000}"/>
    <cellStyle name="Comma 7 4 5 2" xfId="2876" xr:uid="{00000000-0005-0000-0000-000039020000}"/>
    <cellStyle name="Comma 7 4 5 2 2" xfId="7993" xr:uid="{3436F44C-B494-4C12-B062-B05AE390F7DB}"/>
    <cellStyle name="Comma 7 4 5 2 2 2" xfId="28136" xr:uid="{C4C8EBBF-1363-4EDA-8249-8E2FAC6E891D}"/>
    <cellStyle name="Comma 7 4 5 2 2 2 2" xfId="31201" xr:uid="{C4434D6B-27E6-4DB2-B5C6-11D236A9EB9B}"/>
    <cellStyle name="Comma 7 4 5 2 2 2 3" xfId="30771" xr:uid="{5B586058-E49A-4F5A-A031-B1916C57A197}"/>
    <cellStyle name="Comma 7 4 5 2 2 3" xfId="28407" xr:uid="{A8388C42-FB4F-4E71-9665-28D8309C8F99}"/>
    <cellStyle name="Comma 7 4 5 2 2 4" xfId="18373" xr:uid="{010E3599-4041-494C-9E8B-47211047F9C8}"/>
    <cellStyle name="Comma 7 4 5 2 3" xfId="10826" xr:uid="{E234D908-EA01-4B18-A72C-F9A351E71EA5}"/>
    <cellStyle name="Comma 7 4 5 2 3 2" xfId="21206" xr:uid="{92EF256B-DCA1-4DAD-A75D-2632903337D1}"/>
    <cellStyle name="Comma 7 4 5 2 4" xfId="23630" xr:uid="{3DF51C16-BD7D-45E9-821B-7CB0DAC33938}"/>
    <cellStyle name="Comma 7 4 5 2 5" xfId="15540" xr:uid="{39C585DA-A2B8-4368-A749-A353297DF4B4}"/>
    <cellStyle name="Comma 7 4 5 3" xfId="3556" xr:uid="{00000000-0005-0000-0000-0000D4020000}"/>
    <cellStyle name="Comma 7 4 5 4" xfId="5634" xr:uid="{F25F8ABD-E47B-4ED6-8D3F-4A5C88232BBD}"/>
    <cellStyle name="Comma 7 4 5 4 2" xfId="29844" xr:uid="{4B10996F-A14C-46DD-8C2F-249591EC5D98}"/>
    <cellStyle name="Comma 7 4 5 5" xfId="24302" xr:uid="{34F8396F-3D25-4222-B311-5C22B2557EDE}"/>
    <cellStyle name="Comma 7 4 5 6" xfId="13372" xr:uid="{BD057F28-3B5C-4119-8DED-40BF81C07833}"/>
    <cellStyle name="Comma 7 4 6" xfId="1766" xr:uid="{00000000-0005-0000-0000-0000D5020000}"/>
    <cellStyle name="Comma 7 4 6 2" xfId="2449" xr:uid="{00000000-0005-0000-0000-00003A020000}"/>
    <cellStyle name="Comma 7 4 6 2 2" xfId="7574" xr:uid="{0EC8745B-CADC-4E90-A2A4-B929D2A07332}"/>
    <cellStyle name="Comma 7 4 6 2 2 2" xfId="17954" xr:uid="{8DAB496C-B792-4CAD-B564-5C584D52771C}"/>
    <cellStyle name="Comma 7 4 6 2 3" xfId="10407" xr:uid="{E940CE41-6AA0-4542-ADA4-02A6AA67B06A}"/>
    <cellStyle name="Comma 7 4 6 2 3 2" xfId="20787" xr:uid="{FD7A1908-EC3C-4637-BA0B-59DE488C5758}"/>
    <cellStyle name="Comma 7 4 6 2 4" xfId="28249" xr:uid="{97D421FA-B512-4A65-9020-4AD1C995F528}"/>
    <cellStyle name="Comma 7 4 6 2 5" xfId="27194" xr:uid="{0F71882D-9EE9-4AF9-BB8E-5D4AE3A4E7BE}"/>
    <cellStyle name="Comma 7 4 6 2 6" xfId="15121" xr:uid="{284E2CD2-1AE5-4730-B259-FED1EA434687}"/>
    <cellStyle name="Comma 7 4 6 3" xfId="3597" xr:uid="{00000000-0005-0000-0000-0000D5020000}"/>
    <cellStyle name="Comma 7 4 6 4" xfId="5635" xr:uid="{21A9B409-13AB-40F1-85E0-8DA63EC6AEB6}"/>
    <cellStyle name="Comma 7 4 6 4 2" xfId="29859" xr:uid="{805902E2-1874-4F43-B319-8A070BE8AB08}"/>
    <cellStyle name="Comma 7 4 6 5" xfId="25567" xr:uid="{10683595-BF23-4CD4-A616-26D637111E13}"/>
    <cellStyle name="Comma 7 4 6 6" xfId="12837" xr:uid="{0809ABC4-139C-4EA3-B4E0-B861784C5782}"/>
    <cellStyle name="Comma 7 4 7" xfId="1752" xr:uid="{00000000-0005-0000-0000-0000D6020000}"/>
    <cellStyle name="Comma 7 4 7 2" xfId="2203" xr:uid="{00000000-0005-0000-0000-00002E020000}"/>
    <cellStyle name="Comma 7 4 7 2 2" xfId="7330" xr:uid="{31F03D0B-5349-4749-B7D7-0B78895A88A5}"/>
    <cellStyle name="Comma 7 4 7 2 2 2" xfId="17710" xr:uid="{F4B4C7F2-E13A-4989-B108-93D02447DCAB}"/>
    <cellStyle name="Comma 7 4 7 2 3" xfId="10163" xr:uid="{BB85DFE3-E287-438D-B6A4-802C96684C4D}"/>
    <cellStyle name="Comma 7 4 7 2 3 2" xfId="20543" xr:uid="{906FE7D4-FA9C-4C0E-83E2-8D42A9C15F0F}"/>
    <cellStyle name="Comma 7 4 7 2 4" xfId="26242" xr:uid="{339CF1EF-81BC-4493-A9F7-6146948D3329}"/>
    <cellStyle name="Comma 7 4 7 2 5" xfId="27630" xr:uid="{E101F0AA-CAB3-44BF-99B8-EFD37EC09B6D}"/>
    <cellStyle name="Comma 7 4 7 2 6" xfId="14877" xr:uid="{160A4B17-A6AC-42DF-8C9C-AE7E27C74696}"/>
    <cellStyle name="Comma 7 4 7 3" xfId="3585" xr:uid="{00000000-0005-0000-0000-0000D6020000}"/>
    <cellStyle name="Comma 7 4 7 4" xfId="23782" xr:uid="{809982DD-55F7-4340-A2D8-962BFBBD17E2}"/>
    <cellStyle name="Comma 7 4 8" xfId="3871" xr:uid="{6D2C64E3-2EB5-4B5F-AB7C-2CFD353A925B}"/>
    <cellStyle name="Comma 7 4 8 2" xfId="8703" xr:uid="{418BB3BF-3B1D-4B63-9BA4-95B5E7B8F262}"/>
    <cellStyle name="Comma 7 4 8 2 2" xfId="19083" xr:uid="{6EB814DC-1EEE-4F0F-9A34-5AF4EF51B40F}"/>
    <cellStyle name="Comma 7 4 8 3" xfId="11536" xr:uid="{D5273CD8-F233-422C-8111-01D3A8CC2859}"/>
    <cellStyle name="Comma 7 4 8 3 2" xfId="21916" xr:uid="{C4937901-0BE3-44C0-B3B0-3522436B49CC}"/>
    <cellStyle name="Comma 7 4 8 4" xfId="26605" xr:uid="{208E59B3-CE85-479B-9D7C-C1E8DADA5EC0}"/>
    <cellStyle name="Comma 7 4 8 5" xfId="26556" xr:uid="{69AD928B-C453-4838-ACD3-276462F0F02B}"/>
    <cellStyle name="Comma 7 4 8 6" xfId="16250" xr:uid="{02070642-8455-4E33-9387-9A0B89000FF9}"/>
    <cellStyle name="Comma 7 4 9" xfId="4905" xr:uid="{AB73B4F1-1147-49B8-BA9C-978935F8249C}"/>
    <cellStyle name="Comma 7 4 9 2" xfId="26523" xr:uid="{A999B94A-0626-4C4E-9E27-FDD4334FC110}"/>
    <cellStyle name="Comma 7 4 9 3" xfId="26849" xr:uid="{95DD793D-BD7E-4FCF-A213-6E764638978F}"/>
    <cellStyle name="Comma 7 4 9 4" xfId="14197" xr:uid="{5569E507-C9A7-4281-98A1-8AC6F1D59175}"/>
    <cellStyle name="Comma 7 5" xfId="520" xr:uid="{00000000-0005-0000-0000-0000D7020000}"/>
    <cellStyle name="Comma 7 5 10" xfId="6655" xr:uid="{5646055F-E7BE-4976-8537-AD1E59322F6A}"/>
    <cellStyle name="Comma 7 5 10 2" xfId="17035" xr:uid="{CE0E45D4-7EE2-4722-BC34-D70527B4C2C8}"/>
    <cellStyle name="Comma 7 5 11" xfId="9488" xr:uid="{7717B620-F26A-4871-B6F1-33D9316F7E93}"/>
    <cellStyle name="Comma 7 5 11 2" xfId="19868" xr:uid="{D05A5041-035E-485E-94FC-5DD078A197C5}"/>
    <cellStyle name="Comma 7 5 12" xfId="22918" xr:uid="{69324D7E-F973-4021-B3C7-B6AD117E2B83}"/>
    <cellStyle name="Comma 7 5 13" xfId="12517" xr:uid="{37A7B014-FB51-47D1-AB9F-B6D1A1CCDEAE}"/>
    <cellStyle name="Comma 7 5 2" xfId="521" xr:uid="{00000000-0005-0000-0000-0000D8020000}"/>
    <cellStyle name="Comma 7 5 2 10" xfId="23731" xr:uid="{7271B6E7-9EC8-45ED-A39F-6A2EE9205006}"/>
    <cellStyle name="Comma 7 5 2 11" xfId="12675" xr:uid="{E3C414B1-985B-448E-A888-8F93AF525D4B}"/>
    <cellStyle name="Comma 7 5 2 2" xfId="522" xr:uid="{00000000-0005-0000-0000-0000D9020000}"/>
    <cellStyle name="Comma 7 5 2 2 2" xfId="1770" xr:uid="{00000000-0005-0000-0000-0000DA020000}"/>
    <cellStyle name="Comma 7 5 2 2 2 2" xfId="24738" xr:uid="{CE9739E2-0E6C-4012-8352-FEFC55D4E5E8}"/>
    <cellStyle name="Comma 7 5 2 2 2 2 2" xfId="29819" xr:uid="{5C6E918E-4939-45E8-B81B-2BB9443B9369}"/>
    <cellStyle name="Comma 7 5 2 2 2 2 2 2" xfId="30773" xr:uid="{8331577E-3BE0-4863-9249-C2E29EC91883}"/>
    <cellStyle name="Comma 7 5 2 2 2 3" xfId="25614" xr:uid="{E11AB7C8-071A-4B09-83C8-46783A515B04}"/>
    <cellStyle name="Comma 7 5 2 2 2 4" xfId="30057" xr:uid="{EDBA2B5F-6CEF-4901-AC0B-962DF8EC9CB1}"/>
    <cellStyle name="Comma 7 5 2 2 3" xfId="1771" xr:uid="{00000000-0005-0000-0000-0000DB020000}"/>
    <cellStyle name="Comma 7 5 2 2 3 2" xfId="27029" xr:uid="{4FA6F6FF-3998-4705-9D32-C8FCE46C3B75}"/>
    <cellStyle name="Comma 7 5 2 2 3 3" xfId="27385" xr:uid="{6C331F4C-E5CD-4B44-968E-0F45ABC4B5DD}"/>
    <cellStyle name="Comma 7 5 2 2 4" xfId="1769" xr:uid="{00000000-0005-0000-0000-0000DC020000}"/>
    <cellStyle name="Comma 7 5 2 2 5" xfId="4912" xr:uid="{292E7043-3ECC-4B86-8A68-9553D6F91E71}"/>
    <cellStyle name="Comma 7 5 2 2 5 2" xfId="26638" xr:uid="{499C625A-4CCE-4EF2-A8EA-D9B86F988028}"/>
    <cellStyle name="Comma 7 5 2 2 5 2 2" xfId="31179" xr:uid="{87B6A0FC-0A0D-4749-B9C8-431AB1B2B79E}"/>
    <cellStyle name="Comma 7 5 2 2 5 2 3" xfId="30772" xr:uid="{6B021D7B-467E-41E0-86AE-C149D8B144C3}"/>
    <cellStyle name="Comma 7 5 2 2 5 3" xfId="28694" xr:uid="{9658C0DE-99BE-4E79-987E-4296B294C41E}"/>
    <cellStyle name="Comma 7 5 2 2 5 4" xfId="14204" xr:uid="{5B1BE0DE-DB06-4CD0-9D5C-33FEDCF65142}"/>
    <cellStyle name="Comma 7 5 2 2 6" xfId="6657" xr:uid="{D1C9BAC6-1A7E-4DF8-AC19-F1503F2DB7E5}"/>
    <cellStyle name="Comma 7 5 2 2 6 2" xfId="17037" xr:uid="{F5D565DB-66DB-4426-83FE-CA2C1B834E84}"/>
    <cellStyle name="Comma 7 5 2 2 7" xfId="9490" xr:uid="{6A31CE58-6B40-4C65-BC91-7AFB0091B658}"/>
    <cellStyle name="Comma 7 5 2 2 7 2" xfId="19870" xr:uid="{0210F76D-6388-4692-9950-53EF0FA1D003}"/>
    <cellStyle name="Comma 7 5 2 2 8" xfId="23885" xr:uid="{5D62CAE4-9906-433E-88E3-AABC571647DB}"/>
    <cellStyle name="Comma 7 5 2 2 9" xfId="13582" xr:uid="{83868C91-B072-4CE9-B1C4-182C922D8C7E}"/>
    <cellStyle name="Comma 7 5 2 3" xfId="1772" xr:uid="{00000000-0005-0000-0000-0000DD020000}"/>
    <cellStyle name="Comma 7 5 2 3 2" xfId="2682" xr:uid="{00000000-0005-0000-0000-00003E020000}"/>
    <cellStyle name="Comma 7 5 2 3 2 2" xfId="7806" xr:uid="{D680A6ED-2E5B-494C-B20D-A469A372655C}"/>
    <cellStyle name="Comma 7 5 2 3 2 2 2" xfId="18186" xr:uid="{C2A50A2D-2117-475D-8CF9-BB8184BA4D36}"/>
    <cellStyle name="Comma 7 5 2 3 2 3" xfId="10639" xr:uid="{8F13F77B-5886-4B31-9A6B-6F7BBF4680C1}"/>
    <cellStyle name="Comma 7 5 2 3 2 3 2" xfId="21019" xr:uid="{806E31E5-44E7-4543-8EE7-D88714002892}"/>
    <cellStyle name="Comma 7 5 2 3 2 4" xfId="15353" xr:uid="{2B1DDC52-F985-4BDE-9709-0D693B7B1532}"/>
    <cellStyle name="Comma 7 5 2 3 2 5" xfId="30438" xr:uid="{4C69A4F6-066B-4602-A2FB-2507B99DA2D3}"/>
    <cellStyle name="Comma 7 5 2 3 3" xfId="3603" xr:uid="{00000000-0005-0000-0000-0000DD020000}"/>
    <cellStyle name="Comma 7 5 2 3 4" xfId="5636" xr:uid="{22F7C8BC-3E9A-4B2A-806B-9A80343B7F05}"/>
    <cellStyle name="Comma 7 5 2 3 4 2" xfId="29754" xr:uid="{CB335343-DFF7-47C9-BAD2-5555E0887C81}"/>
    <cellStyle name="Comma 7 5 2 3 5" xfId="24909" xr:uid="{F8A8837A-C407-4E3F-923E-3AFB3C58AF5E}"/>
    <cellStyle name="Comma 7 5 2 3 6" xfId="13093" xr:uid="{D1E8E6CF-0015-404D-A40C-C30BA51A8475}"/>
    <cellStyle name="Comma 7 5 2 4" xfId="1773" xr:uid="{00000000-0005-0000-0000-0000DE020000}"/>
    <cellStyle name="Comma 7 5 2 4 2" xfId="4660" xr:uid="{2293452D-99F2-4CAD-A165-3292E92C43D0}"/>
    <cellStyle name="Comma 7 5 2 4 2 2" xfId="9409" xr:uid="{8490B5E4-6184-4B5A-B643-0B3560AA6B22}"/>
    <cellStyle name="Comma 7 5 2 4 2 2 2" xfId="19789" xr:uid="{FCFB48EE-F3DA-40D4-827B-447D467F4461}"/>
    <cellStyle name="Comma 7 5 2 4 2 2 3" xfId="31108" xr:uid="{F6B2EA94-75BA-4FE9-BA97-825E66BAC5CD}"/>
    <cellStyle name="Comma 7 5 2 4 2 2 4" xfId="30774" xr:uid="{9413EA06-846F-4538-A8B6-AC9D9CB1956E}"/>
    <cellStyle name="Comma 7 5 2 4 2 3" xfId="12242" xr:uid="{6AD03675-E70A-43EC-8DE8-396BC8465545}"/>
    <cellStyle name="Comma 7 5 2 4 2 3 2" xfId="22622" xr:uid="{389CCCCB-5BE5-4301-9249-F53BBA9D0DA1}"/>
    <cellStyle name="Comma 7 5 2 4 2 4" xfId="26517" xr:uid="{70ABF6DC-7723-4A8F-99BB-4DB503F16498}"/>
    <cellStyle name="Comma 7 5 2 4 2 5" xfId="28687" xr:uid="{797ADB1F-1EB8-4FFC-B4C7-4F772DF04221}"/>
    <cellStyle name="Comma 7 5 2 4 2 6" xfId="16956" xr:uid="{54EA9394-C352-4F3E-8333-563BD2D23845}"/>
    <cellStyle name="Comma 7 5 2 4 3" xfId="23107" xr:uid="{4651104D-9B11-4DF9-AF50-B53CB8D8197E}"/>
    <cellStyle name="Comma 7 5 2 4 3 2" xfId="29908" xr:uid="{FC352166-CC94-4832-943B-05E380014AC4}"/>
    <cellStyle name="Comma 7 5 2 4 4" xfId="30020" xr:uid="{F9CFF630-ED37-41F2-88D7-D77DA160E269}"/>
    <cellStyle name="Comma 7 5 2 5" xfId="1768" xr:uid="{00000000-0005-0000-0000-0000DF020000}"/>
    <cellStyle name="Comma 7 5 2 5 2" xfId="22840" xr:uid="{D1DB451F-6159-4A74-9B86-700896744C6A}"/>
    <cellStyle name="Comma 7 5 2 5 3" xfId="23333" xr:uid="{93AFDCE7-C4AA-4008-818F-D54818BF790E}"/>
    <cellStyle name="Comma 7 5 2 6" xfId="4131" xr:uid="{6C3FB44E-C3DD-459C-9389-910BF7DB3F9C}"/>
    <cellStyle name="Comma 7 5 2 6 2" xfId="8903" xr:uid="{A90DD8B8-339C-4DFD-9955-5E5A304CC0C4}"/>
    <cellStyle name="Comma 7 5 2 6 2 2" xfId="19283" xr:uid="{B57EC07F-43BA-45E8-95C3-065ABF189734}"/>
    <cellStyle name="Comma 7 5 2 6 3" xfId="11736" xr:uid="{BB3C0E05-D031-4229-ABCD-7D9AF0680012}"/>
    <cellStyle name="Comma 7 5 2 6 3 2" xfId="22116" xr:uid="{EA49C380-52C9-4106-9534-2C5AB97684E3}"/>
    <cellStyle name="Comma 7 5 2 6 4" xfId="26568" xr:uid="{13B4D00C-BF5B-4937-9643-02477EBF71E3}"/>
    <cellStyle name="Comma 7 5 2 6 5" xfId="26505" xr:uid="{AFC1D15D-FE69-4DC5-A4C1-3A148A010EFD}"/>
    <cellStyle name="Comma 7 5 2 6 6" xfId="16450" xr:uid="{1ECDBD2A-CFE2-498B-8B43-F4E11D0599D1}"/>
    <cellStyle name="Comma 7 5 2 7" xfId="4911" xr:uid="{2FF2228D-1314-47F7-A649-B753533FBC8D}"/>
    <cellStyle name="Comma 7 5 2 7 2" xfId="27242" xr:uid="{C4EC5E6E-8F0B-49C6-9EB5-C71C495229DB}"/>
    <cellStyle name="Comma 7 5 2 7 3" xfId="27797" xr:uid="{6DAD2BEF-7EBF-4C6E-A116-18EA70E465FB}"/>
    <cellStyle name="Comma 7 5 2 7 4" xfId="14203" xr:uid="{4BE345BD-8721-4E6B-966D-99DA1638117A}"/>
    <cellStyle name="Comma 7 5 2 8" xfId="6656" xr:uid="{1C3ECEF6-26DB-46B5-BD5A-292C97DA5F61}"/>
    <cellStyle name="Comma 7 5 2 8 2" xfId="17036" xr:uid="{9B548DB4-02BF-4262-AC9A-890BCBFFCE8F}"/>
    <cellStyle name="Comma 7 5 2 9" xfId="9489" xr:uid="{7A9069B7-FCFB-48A7-B514-C0CD8B93DE19}"/>
    <cellStyle name="Comma 7 5 2 9 2" xfId="19869" xr:uid="{C0F14D28-BF11-45A9-8B65-1362B87914A1}"/>
    <cellStyle name="Comma 7 5 3" xfId="523" xr:uid="{00000000-0005-0000-0000-0000E0020000}"/>
    <cellStyle name="Comma 7 5 3 10" xfId="13583" xr:uid="{B1FF3BE9-35A9-4F2E-AB1A-162D9D826A92}"/>
    <cellStyle name="Comma 7 5 3 2" xfId="1775" xr:uid="{00000000-0005-0000-0000-0000E1020000}"/>
    <cellStyle name="Comma 7 5 3 2 2" xfId="22791" xr:uid="{0F83F840-92B1-4135-BB5C-61014B1EB3FA}"/>
    <cellStyle name="Comma 7 5 3 2 2 2" xfId="29798" xr:uid="{E1BC0F88-3013-4A17-86BC-D393EC6A12C2}"/>
    <cellStyle name="Comma 7 5 3 2 2 2 2" xfId="30776" xr:uid="{0405C4BC-9FA5-4E1C-AE2C-0E8E035E6E55}"/>
    <cellStyle name="Comma 7 5 3 2 3" xfId="24070" xr:uid="{8A811A5F-863A-432D-8845-82D7A335A18F}"/>
    <cellStyle name="Comma 7 5 3 2 3 2" xfId="26963" xr:uid="{ACD1A0F0-669A-46F3-822C-B3E39EEFFB34}"/>
    <cellStyle name="Comma 7 5 3 2 4" xfId="30058" xr:uid="{4003CD9E-9CDC-471A-80E3-40C67E7AE6F3}"/>
    <cellStyle name="Comma 7 5 3 3" xfId="1776" xr:uid="{00000000-0005-0000-0000-0000E2020000}"/>
    <cellStyle name="Comma 7 5 3 4" xfId="1774" xr:uid="{00000000-0005-0000-0000-0000E3020000}"/>
    <cellStyle name="Comma 7 5 3 4 2" xfId="25793" xr:uid="{C46FFFC4-5367-43D9-A0F2-883957F7948E}"/>
    <cellStyle name="Comma 7 5 3 4 3" xfId="25049" xr:uid="{B860A217-F0E0-4C8F-8370-1FADC8BB8F47}"/>
    <cellStyle name="Comma 7 5 3 5" xfId="4416" xr:uid="{C9503F72-C980-4EA6-9C7B-463E12EBFCF4}"/>
    <cellStyle name="Comma 7 5 3 5 2" xfId="9188" xr:uid="{5A1C26EA-F208-48EE-86DD-9FFC88BAFD19}"/>
    <cellStyle name="Comma 7 5 3 5 2 2" xfId="19568" xr:uid="{FCD690AC-5AC5-4154-904A-D83197D1328E}"/>
    <cellStyle name="Comma 7 5 3 5 2 3" xfId="31082" xr:uid="{D2DA8AD8-9203-46A4-840D-08F9276927A9}"/>
    <cellStyle name="Comma 7 5 3 5 2 4" xfId="30775" xr:uid="{ADEA8ABE-EF1C-4EE3-B196-098AA0C6560D}"/>
    <cellStyle name="Comma 7 5 3 5 3" xfId="12021" xr:uid="{FE1AF542-490F-455D-B3A3-CBC2CF555370}"/>
    <cellStyle name="Comma 7 5 3 5 3 2" xfId="22401" xr:uid="{00BE9369-0DF0-4924-8996-08D0CF6B80B1}"/>
    <cellStyle name="Comma 7 5 3 5 4" xfId="26389" xr:uid="{6B4CBF57-0C58-4E6E-8425-E119C9F18CE3}"/>
    <cellStyle name="Comma 7 5 3 5 5" xfId="26811" xr:uid="{2D16A3FA-6801-4321-9577-5BCA3F3D3CF6}"/>
    <cellStyle name="Comma 7 5 3 5 6" xfId="16735" xr:uid="{16B91357-5D72-4047-8D44-EA5C0437341A}"/>
    <cellStyle name="Comma 7 5 3 6" xfId="4913" xr:uid="{52DF5D1D-58FF-4F8F-A9B2-66477038F575}"/>
    <cellStyle name="Comma 7 5 3 6 2" xfId="27200" xr:uid="{6326BB40-03C3-4902-9C37-66E177A6EE9F}"/>
    <cellStyle name="Comma 7 5 3 6 3" xfId="26125" xr:uid="{8D6A2465-16E8-4E6F-A741-2AF012D9129F}"/>
    <cellStyle name="Comma 7 5 3 6 4" xfId="14205" xr:uid="{B4665CA3-479F-4BA8-B01A-97C19FE4190B}"/>
    <cellStyle name="Comma 7 5 3 7" xfId="6658" xr:uid="{1AFEB5F0-FB19-4185-86EE-541F27F587A7}"/>
    <cellStyle name="Comma 7 5 3 7 2" xfId="17038" xr:uid="{958F4867-4E4C-4A39-88B9-A6A66A6A68B3}"/>
    <cellStyle name="Comma 7 5 3 8" xfId="9491" xr:uid="{4B8908AE-1128-4C15-8990-7885F7F4F125}"/>
    <cellStyle name="Comma 7 5 3 8 2" xfId="19871" xr:uid="{57CCC8A8-3DAE-4B38-9E91-BA0D903C5B64}"/>
    <cellStyle name="Comma 7 5 3 9" xfId="25475" xr:uid="{07803372-5954-4D9E-9D44-7FB4212F89A6}"/>
    <cellStyle name="Comma 7 5 4" xfId="524" xr:uid="{00000000-0005-0000-0000-0000E4020000}"/>
    <cellStyle name="Comma 7 5 4 2" xfId="1778" xr:uid="{00000000-0005-0000-0000-0000E5020000}"/>
    <cellStyle name="Comma 7 5 4 2 2" xfId="24446" xr:uid="{BF2EC34A-698B-443F-AAE6-00CE8E0BD838}"/>
    <cellStyle name="Comma 7 5 4 2 2 2" xfId="29812" xr:uid="{ACABB38E-F2C3-4AC1-BAE5-A0B7DA0C7293}"/>
    <cellStyle name="Comma 7 5 4 2 2 2 2" xfId="30778" xr:uid="{AF40BC1E-0D28-4ADA-909F-280C9863C3CF}"/>
    <cellStyle name="Comma 7 5 4 2 3" xfId="25558" xr:uid="{57C8C355-B884-4ABB-8802-01C4ABA7B528}"/>
    <cellStyle name="Comma 7 5 4 2 4" xfId="30038" xr:uid="{2590A26D-2BC3-46D2-9CBC-376320D777B3}"/>
    <cellStyle name="Comma 7 5 4 3" xfId="1779" xr:uid="{00000000-0005-0000-0000-0000E6020000}"/>
    <cellStyle name="Comma 7 5 4 4" xfId="1777" xr:uid="{00000000-0005-0000-0000-0000E7020000}"/>
    <cellStyle name="Comma 7 5 4 5" xfId="4914" xr:uid="{DB919833-4F3D-4DD0-92E0-182B07EEBA4A}"/>
    <cellStyle name="Comma 7 5 4 5 2" xfId="14206" xr:uid="{40ACD453-DF55-4FFD-A391-5CE1BDDCA524}"/>
    <cellStyle name="Comma 7 5 4 5 2 2" xfId="31115" xr:uid="{AFD7E339-6562-4166-B7E4-17A96787670E}"/>
    <cellStyle name="Comma 7 5 4 5 2 3" xfId="30777" xr:uid="{171CD150-B758-49E1-ADA7-FED0D3CB3AFB}"/>
    <cellStyle name="Comma 7 5 4 6" xfId="6659" xr:uid="{3A3D3219-E4C3-4D65-9D99-82110F79AA60}"/>
    <cellStyle name="Comma 7 5 4 6 2" xfId="17039" xr:uid="{279B2CF0-A082-4FCF-9AAF-773691DA413F}"/>
    <cellStyle name="Comma 7 5 4 7" xfId="9492" xr:uid="{FCA469A8-8931-48F6-926A-41861DF39F45}"/>
    <cellStyle name="Comma 7 5 4 7 2" xfId="19872" xr:uid="{55A2D2CF-771F-45C4-8325-93696FF6CA25}"/>
    <cellStyle name="Comma 7 5 4 8" xfId="22754" xr:uid="{A900A73F-8391-41AF-A37D-A96D0AAB769A}"/>
    <cellStyle name="Comma 7 5 4 9" xfId="13373" xr:uid="{5991FD6E-E04B-4B1E-8779-90B5E1B3389E}"/>
    <cellStyle name="Comma 7 5 5" xfId="1780" xr:uid="{00000000-0005-0000-0000-0000E8020000}"/>
    <cellStyle name="Comma 7 5 5 2" xfId="2509" xr:uid="{00000000-0005-0000-0000-000041020000}"/>
    <cellStyle name="Comma 7 5 5 2 2" xfId="7634" xr:uid="{8BD04E5F-2AF6-4CAB-B0E4-9422C199D6EF}"/>
    <cellStyle name="Comma 7 5 5 2 2 2" xfId="18014" xr:uid="{1522A619-7A17-43D7-9F68-0A37B7D1ACB6}"/>
    <cellStyle name="Comma 7 5 5 2 3" xfId="10467" xr:uid="{F92458F7-2A4F-44FD-AEF2-734C921800EA}"/>
    <cellStyle name="Comma 7 5 5 2 3 2" xfId="20847" xr:uid="{AC8B4F3C-0517-4D8B-A400-6A262C563C4C}"/>
    <cellStyle name="Comma 7 5 5 2 4" xfId="15181" xr:uid="{C2388372-8FDB-4F2C-93F5-96DE42466C4F}"/>
    <cellStyle name="Comma 7 5 5 2 5" xfId="30439" xr:uid="{03E98A0F-5295-4006-9775-DC44882EA57A}"/>
    <cellStyle name="Comma 7 5 5 3" xfId="3667" xr:uid="{00000000-0005-0000-0000-0000E8020000}"/>
    <cellStyle name="Comma 7 5 5 4" xfId="5637" xr:uid="{549DF708-A440-479B-B2F3-1DB44B4EF640}"/>
    <cellStyle name="Comma 7 5 5 4 2" xfId="29845" xr:uid="{0CCCBC86-3CE8-47B5-9F99-C8ED5F9D97B3}"/>
    <cellStyle name="Comma 7 5 5 5" xfId="23829" xr:uid="{7ABF10FD-54AF-4FCB-A30B-74C19BFAC23C}"/>
    <cellStyle name="Comma 7 5 5 6" xfId="12897" xr:uid="{2299A01D-B91F-4761-845C-904B07E66C70}"/>
    <cellStyle name="Comma 7 5 6" xfId="1781" xr:uid="{00000000-0005-0000-0000-0000E9020000}"/>
    <cellStyle name="Comma 7 5 6 2" xfId="2285" xr:uid="{00000000-0005-0000-0000-00003B020000}"/>
    <cellStyle name="Comma 7 5 6 2 2" xfId="7412" xr:uid="{96301E53-3181-48FB-8AC6-3E2E435B2651}"/>
    <cellStyle name="Comma 7 5 6 2 2 2" xfId="17792" xr:uid="{E5BBB9F5-82C1-44B3-AB90-B6D07CA561EC}"/>
    <cellStyle name="Comma 7 5 6 2 3" xfId="10245" xr:uid="{1C344A61-EF6C-4749-8CC5-F367E86BAEC6}"/>
    <cellStyle name="Comma 7 5 6 2 3 2" xfId="20625" xr:uid="{6F00D7DF-26C0-4026-B970-FCDB35570BB5}"/>
    <cellStyle name="Comma 7 5 6 2 4" xfId="26703" xr:uid="{25367A79-03FE-4E99-A6D9-B39A4C021B71}"/>
    <cellStyle name="Comma 7 5 6 2 5" xfId="28077" xr:uid="{81956DED-55C2-46FF-BA51-2B1FE576EDA6}"/>
    <cellStyle name="Comma 7 5 6 2 6" xfId="14959" xr:uid="{1FC506FA-B02F-4406-BE5D-1A0AB0002CD6}"/>
    <cellStyle name="Comma 7 5 6 3" xfId="3708" xr:uid="{00000000-0005-0000-0000-0000E9020000}"/>
    <cellStyle name="Comma 7 5 6 4" xfId="23748" xr:uid="{28F6DA41-D61A-4D0F-9CA7-CAF5D179111F}"/>
    <cellStyle name="Comma 7 5 6 4 2" xfId="29871" xr:uid="{1E50365E-F381-4A78-9DEE-85DE002A0ED4}"/>
    <cellStyle name="Comma 7 5 6 5" xfId="30001" xr:uid="{2C6228CA-1ACB-48D5-AC98-48ED27FB57CC}"/>
    <cellStyle name="Comma 7 5 7" xfId="1767" xr:uid="{00000000-0005-0000-0000-0000EA020000}"/>
    <cellStyle name="Comma 7 5 7 2" xfId="25767" xr:uid="{F584A0C8-D732-472C-8BC3-DCA82A4452C1}"/>
    <cellStyle name="Comma 7 5 7 3" xfId="24311" xr:uid="{DE1C596D-9290-445D-A960-F019D4EBE472}"/>
    <cellStyle name="Comma 7 5 8" xfId="3872" xr:uid="{48CD740C-5852-4F71-8415-A59533214287}"/>
    <cellStyle name="Comma 7 5 8 2" xfId="8704" xr:uid="{2092291F-6D19-473F-B830-5642A321C9E0}"/>
    <cellStyle name="Comma 7 5 8 2 2" xfId="19084" xr:uid="{3C3C96BC-C15B-42E8-A25D-DFE52D72489C}"/>
    <cellStyle name="Comma 7 5 8 3" xfId="11537" xr:uid="{45226AFF-2E75-4335-B2ED-828ECCDB1B2E}"/>
    <cellStyle name="Comma 7 5 8 3 2" xfId="21917" xr:uid="{3BD3D099-5148-4FEB-9872-FEC1BB64264A}"/>
    <cellStyle name="Comma 7 5 8 4" xfId="27226" xr:uid="{9D9EC285-B6D7-4808-A5A5-F2B84F97DB89}"/>
    <cellStyle name="Comma 7 5 8 5" xfId="26602" xr:uid="{EA04B149-B8A8-46AB-8B5F-D3490B78CF45}"/>
    <cellStyle name="Comma 7 5 8 6" xfId="16251" xr:uid="{0F497EE2-3708-464E-B533-49B9C695DDE7}"/>
    <cellStyle name="Comma 7 5 9" xfId="4910" xr:uid="{EFAE726E-D909-4F3A-A93D-88D212696C5B}"/>
    <cellStyle name="Comma 7 5 9 2" xfId="27479" xr:uid="{5BA3817F-2561-481C-A447-26DAD1F5D2D1}"/>
    <cellStyle name="Comma 7 5 9 3" xfId="28117" xr:uid="{F59C1B3D-7808-45AB-A87E-F0FFD805067B}"/>
    <cellStyle name="Comma 7 5 9 4" xfId="14202" xr:uid="{F41FDCFE-A946-4145-AE37-811A2338AAC6}"/>
    <cellStyle name="Comma 7 6" xfId="525" xr:uid="{00000000-0005-0000-0000-0000EB020000}"/>
    <cellStyle name="Comma 7 6 10" xfId="6660" xr:uid="{3C922A1C-3EDF-4ADB-BCF9-4AAAD0AD9E0B}"/>
    <cellStyle name="Comma 7 6 10 2" xfId="17040" xr:uid="{7F79C41C-4C72-473D-8C7E-2F2111D1976D}"/>
    <cellStyle name="Comma 7 6 11" xfId="9493" xr:uid="{64755B39-2642-4500-B52C-9B7320D95F8E}"/>
    <cellStyle name="Comma 7 6 11 2" xfId="19873" xr:uid="{DFB4B661-D0C2-4C9C-98F4-4E5EC8E5A97B}"/>
    <cellStyle name="Comma 7 6 12" xfId="23726" xr:uid="{5BEAD8CD-3BBE-4F24-849F-DEB87F170612}"/>
    <cellStyle name="Comma 7 6 13" xfId="12518" xr:uid="{30036AA6-4C98-40E0-9CD5-00847A39A7FB}"/>
    <cellStyle name="Comma 7 6 2" xfId="526" xr:uid="{00000000-0005-0000-0000-0000EC020000}"/>
    <cellStyle name="Comma 7 6 2 10" xfId="25114" xr:uid="{814FE15A-4D33-47EF-8D30-EACB30C37661}"/>
    <cellStyle name="Comma 7 6 2 11" xfId="12676" xr:uid="{6724AC7A-9AE5-497A-A10F-2236E9674140}"/>
    <cellStyle name="Comma 7 6 2 2" xfId="527" xr:uid="{00000000-0005-0000-0000-0000ED020000}"/>
    <cellStyle name="Comma 7 6 2 2 2" xfId="1785" xr:uid="{00000000-0005-0000-0000-0000EE020000}"/>
    <cellStyle name="Comma 7 6 2 2 2 2" xfId="24579" xr:uid="{5DC6A7E0-F1A5-4CA2-B4F1-40AE2DEBE743}"/>
    <cellStyle name="Comma 7 6 2 2 2 2 2" xfId="29799" xr:uid="{6530A366-0929-4E11-BB5C-1247AF3904CA}"/>
    <cellStyle name="Comma 7 6 2 2 2 2 2 2" xfId="30780" xr:uid="{CD5614D8-BFEE-49F5-8B7B-9193CFB74C10}"/>
    <cellStyle name="Comma 7 6 2 2 2 3" xfId="23933" xr:uid="{E36F713B-902C-474C-93D2-2A68907E4954}"/>
    <cellStyle name="Comma 7 6 2 2 2 4" xfId="30059" xr:uid="{01672D53-D010-430C-A056-32DE89E2A64E}"/>
    <cellStyle name="Comma 7 6 2 2 3" xfId="1786" xr:uid="{00000000-0005-0000-0000-0000EF020000}"/>
    <cellStyle name="Comma 7 6 2 2 3 2" xfId="28555" xr:uid="{5E0339E1-F027-4441-B67C-359CFFC3FA81}"/>
    <cellStyle name="Comma 7 6 2 2 3 3" xfId="26687" xr:uid="{49DBD4AD-E167-4C32-A3F1-77C9BEF24AA4}"/>
    <cellStyle name="Comma 7 6 2 2 4" xfId="1784" xr:uid="{00000000-0005-0000-0000-0000F0020000}"/>
    <cellStyle name="Comma 7 6 2 2 5" xfId="4917" xr:uid="{568104A5-BF9E-4CAB-8466-A723EBB6FFCC}"/>
    <cellStyle name="Comma 7 6 2 2 5 2" xfId="27422" xr:uid="{6D27C4D8-3DCA-45E9-B4AB-2A98FB1E5EE5}"/>
    <cellStyle name="Comma 7 6 2 2 5 2 2" xfId="31190" xr:uid="{5D3FFA2F-4D53-434E-94A8-7F717C58A0F3}"/>
    <cellStyle name="Comma 7 6 2 2 5 2 3" xfId="30779" xr:uid="{1CC38D04-CD23-46B7-BB5E-CB53C7761DA1}"/>
    <cellStyle name="Comma 7 6 2 2 5 3" xfId="27496" xr:uid="{C946227B-FD3C-4022-B083-3E43AC2359BB}"/>
    <cellStyle name="Comma 7 6 2 2 5 4" xfId="14209" xr:uid="{E793957B-5283-40B1-A140-FAE3C320445E}"/>
    <cellStyle name="Comma 7 6 2 2 6" xfId="6662" xr:uid="{08D01A92-D402-4010-8F82-1B92687A9318}"/>
    <cellStyle name="Comma 7 6 2 2 6 2" xfId="17042" xr:uid="{2B0FA746-237E-4BCF-9749-FA783E15E6B1}"/>
    <cellStyle name="Comma 7 6 2 2 7" xfId="9495" xr:uid="{CB4BEAF8-8EA1-4E64-B2B4-DB3E3BE6CFC4}"/>
    <cellStyle name="Comma 7 6 2 2 7 2" xfId="19875" xr:uid="{D7BF4F8A-54A9-412F-8ACF-CC7A9377CEF4}"/>
    <cellStyle name="Comma 7 6 2 2 8" xfId="23650" xr:uid="{46A5AAB7-7F4C-49F6-98ED-6349F507F456}"/>
    <cellStyle name="Comma 7 6 2 2 9" xfId="13584" xr:uid="{BF096EB4-D816-419A-A0CF-AECE1917DBF7}"/>
    <cellStyle name="Comma 7 6 2 3" xfId="1787" xr:uid="{00000000-0005-0000-0000-0000F1020000}"/>
    <cellStyle name="Comma 7 6 2 3 2" xfId="2683" xr:uid="{00000000-0005-0000-0000-000045020000}"/>
    <cellStyle name="Comma 7 6 2 3 2 2" xfId="7807" xr:uid="{BF3D237B-7A5C-4AAA-888F-27E9372A55C6}"/>
    <cellStyle name="Comma 7 6 2 3 2 2 2" xfId="18187" xr:uid="{C7FBD44B-FA60-4D74-A7B2-1672FA506946}"/>
    <cellStyle name="Comma 7 6 2 3 2 3" xfId="10640" xr:uid="{6E4FC81E-5D87-4568-B43B-22C6D3B722B4}"/>
    <cellStyle name="Comma 7 6 2 3 2 3 2" xfId="21020" xr:uid="{4C3A11D8-3CA8-4B93-8360-3532C16154E6}"/>
    <cellStyle name="Comma 7 6 2 3 2 4" xfId="15354" xr:uid="{F5ABC2AE-96BF-4503-97DF-050751112AFA}"/>
    <cellStyle name="Comma 7 6 2 3 2 5" xfId="30440" xr:uid="{D87D8F3D-F43C-41C0-8037-C1D88E2C0419}"/>
    <cellStyle name="Comma 7 6 2 3 3" xfId="3617" xr:uid="{00000000-0005-0000-0000-0000F1020000}"/>
    <cellStyle name="Comma 7 6 2 3 4" xfId="5638" xr:uid="{A859882B-B923-4E27-B0EB-8C0E2A828252}"/>
    <cellStyle name="Comma 7 6 2 3 4 2" xfId="29755" xr:uid="{2383F154-FBC3-4396-AA20-4E3ACC12478B}"/>
    <cellStyle name="Comma 7 6 2 3 5" xfId="24407" xr:uid="{EC228E64-B2C8-4AC7-BE4E-D17338AB1515}"/>
    <cellStyle name="Comma 7 6 2 3 6" xfId="13094" xr:uid="{C208DBAA-B733-4EC3-AE62-2CF8D1447AE0}"/>
    <cellStyle name="Comma 7 6 2 4" xfId="1788" xr:uid="{00000000-0005-0000-0000-0000F2020000}"/>
    <cellStyle name="Comma 7 6 2 4 2" xfId="4663" xr:uid="{50E6BFA1-74EF-4B19-9EE4-646816D6291E}"/>
    <cellStyle name="Comma 7 6 2 4 2 2" xfId="9411" xr:uid="{6712593D-4D90-4972-B5EA-F02A2074CDB3}"/>
    <cellStyle name="Comma 7 6 2 4 2 2 2" xfId="19791" xr:uid="{8E197436-3704-4568-9E55-6040B877C7C6}"/>
    <cellStyle name="Comma 7 6 2 4 2 2 3" xfId="31109" xr:uid="{53BB95EB-C7DA-4A8C-A4C2-E7F1D2015036}"/>
    <cellStyle name="Comma 7 6 2 4 2 2 4" xfId="30781" xr:uid="{BFE3B2AC-07A6-4004-A56B-5447B1DA410D}"/>
    <cellStyle name="Comma 7 6 2 4 2 3" xfId="12244" xr:uid="{3CB18AEA-CAC2-4D64-9896-F6D9491787E4}"/>
    <cellStyle name="Comma 7 6 2 4 2 3 2" xfId="22624" xr:uid="{0DAC3779-A367-4685-9318-BD1DC710C257}"/>
    <cellStyle name="Comma 7 6 2 4 2 4" xfId="25843" xr:uid="{90FCDCF5-0E73-428A-AD01-8BD32EE7A20A}"/>
    <cellStyle name="Comma 7 6 2 4 2 5" xfId="26943" xr:uid="{FDEAC753-4E39-4E73-BA38-3471ED455783}"/>
    <cellStyle name="Comma 7 6 2 4 2 6" xfId="16958" xr:uid="{FB80DAFC-A2F7-40F0-AB68-3C4DEBDA971E}"/>
    <cellStyle name="Comma 7 6 2 4 3" xfId="23502" xr:uid="{04889AB2-5596-4889-95C2-683574FB893B}"/>
    <cellStyle name="Comma 7 6 2 4 3 2" xfId="29909" xr:uid="{A56ADC01-A341-4692-A5BD-408AA86B465C}"/>
    <cellStyle name="Comma 7 6 2 4 4" xfId="30021" xr:uid="{038B0F77-68FE-441B-A2D7-3E607D8FBD3E}"/>
    <cellStyle name="Comma 7 6 2 5" xfId="1783" xr:uid="{00000000-0005-0000-0000-0000F3020000}"/>
    <cellStyle name="Comma 7 6 2 5 2" xfId="25693" xr:uid="{43A0D14E-D700-4A27-B4AB-31B149617AFF}"/>
    <cellStyle name="Comma 7 6 2 5 3" xfId="24098" xr:uid="{54D0671A-307C-4728-BC97-C34C5ECF5973}"/>
    <cellStyle name="Comma 7 6 2 6" xfId="4132" xr:uid="{F945E186-3247-4F6C-B426-F7EFD44BCD80}"/>
    <cellStyle name="Comma 7 6 2 6 2" xfId="8904" xr:uid="{DE90C64F-E618-43DD-89D7-72CB5AD9AA83}"/>
    <cellStyle name="Comma 7 6 2 6 2 2" xfId="19284" xr:uid="{10632414-1D65-4747-948E-6E1245FE22D9}"/>
    <cellStyle name="Comma 7 6 2 6 3" xfId="11737" xr:uid="{5AB719FF-2D36-40CA-B87B-E0EEB0F6B2A4}"/>
    <cellStyle name="Comma 7 6 2 6 3 2" xfId="22117" xr:uid="{EF699C44-1A09-41A7-875A-469875BB7530}"/>
    <cellStyle name="Comma 7 6 2 6 4" xfId="27115" xr:uid="{E4AFD861-E5CC-47DE-95E7-34710AD78800}"/>
    <cellStyle name="Comma 7 6 2 6 5" xfId="26443" xr:uid="{5506A1C8-F541-44DE-857E-8369B4475383}"/>
    <cellStyle name="Comma 7 6 2 6 6" xfId="16451" xr:uid="{6857E195-9D92-4D19-A4E3-236B3934BF3B}"/>
    <cellStyle name="Comma 7 6 2 7" xfId="4916" xr:uid="{FE403337-2F0D-4875-BE3F-AE4E3512D1C4}"/>
    <cellStyle name="Comma 7 6 2 7 2" xfId="27184" xr:uid="{223CDA76-39A1-462B-B62D-67B01570377D}"/>
    <cellStyle name="Comma 7 6 2 7 3" xfId="25875" xr:uid="{2EA461FC-8742-4111-9649-6F3E9C6FB2B2}"/>
    <cellStyle name="Comma 7 6 2 7 4" xfId="14208" xr:uid="{3D7978FF-A8A6-4159-87A7-1406E29B3FFC}"/>
    <cellStyle name="Comma 7 6 2 8" xfId="6661" xr:uid="{6BFB99A7-C150-4A32-91F9-F00DD3F6570A}"/>
    <cellStyle name="Comma 7 6 2 8 2" xfId="17041" xr:uid="{E695DF8E-2F2C-42CB-86B7-745C00487F72}"/>
    <cellStyle name="Comma 7 6 2 9" xfId="9494" xr:uid="{9FEF4260-B3EB-478D-9250-28C108D44304}"/>
    <cellStyle name="Comma 7 6 2 9 2" xfId="19874" xr:uid="{994A1F05-8638-445F-81D5-DDF77F57B939}"/>
    <cellStyle name="Comma 7 6 3" xfId="528" xr:uid="{00000000-0005-0000-0000-0000F4020000}"/>
    <cellStyle name="Comma 7 6 3 10" xfId="13585" xr:uid="{56574CA9-3593-4025-BED2-E7C628883E83}"/>
    <cellStyle name="Comma 7 6 3 2" xfId="1790" xr:uid="{00000000-0005-0000-0000-0000F5020000}"/>
    <cellStyle name="Comma 7 6 3 2 2" xfId="22750" xr:uid="{593812E3-2DDF-4E3E-AF86-94AFED44583B}"/>
    <cellStyle name="Comma 7 6 3 2 2 2" xfId="29806" xr:uid="{C1CE4960-82BB-4DAF-BD8F-C3EF7E964D61}"/>
    <cellStyle name="Comma 7 6 3 2 2 2 2" xfId="30783" xr:uid="{05E51192-649A-411F-9AB3-46D1F40C9C68}"/>
    <cellStyle name="Comma 7 6 3 2 3" xfId="25624" xr:uid="{EF760203-0895-4660-ABBE-998EE7974075}"/>
    <cellStyle name="Comma 7 6 3 2 3 2" xfId="26188" xr:uid="{817FEF4E-F9EF-4ACF-AE83-5398CABA09AF}"/>
    <cellStyle name="Comma 7 6 3 2 4" xfId="30060" xr:uid="{A2F331B9-7AA9-4AC8-AD6F-60544D09BFCC}"/>
    <cellStyle name="Comma 7 6 3 3" xfId="1791" xr:uid="{00000000-0005-0000-0000-0000F6020000}"/>
    <cellStyle name="Comma 7 6 3 4" xfId="1789" xr:uid="{00000000-0005-0000-0000-0000F7020000}"/>
    <cellStyle name="Comma 7 6 3 4 2" xfId="26137" xr:uid="{E6EA9670-01AD-4097-8942-F95C02BBB311}"/>
    <cellStyle name="Comma 7 6 3 4 3" xfId="27842" xr:uid="{2083A926-FFA6-4312-9EFE-62A3FA2AB227}"/>
    <cellStyle name="Comma 7 6 3 5" xfId="4417" xr:uid="{17EE87F9-E15C-49D6-B698-675BFE4FD544}"/>
    <cellStyle name="Comma 7 6 3 5 2" xfId="9189" xr:uid="{B9F2C594-CA1B-4D92-82B7-FE9881B6570F}"/>
    <cellStyle name="Comma 7 6 3 5 2 2" xfId="19569" xr:uid="{8CB3C512-BA74-4514-9D59-133ED75F9BC5}"/>
    <cellStyle name="Comma 7 6 3 5 2 3" xfId="31083" xr:uid="{5B1F8756-6123-46BD-9F5C-3032651408D7}"/>
    <cellStyle name="Comma 7 6 3 5 2 4" xfId="30782" xr:uid="{75EF5744-0076-4620-A6E4-89D8800440B2}"/>
    <cellStyle name="Comma 7 6 3 5 3" xfId="12022" xr:uid="{6457D9C0-646F-48BD-A790-54F396FCF5C2}"/>
    <cellStyle name="Comma 7 6 3 5 3 2" xfId="22402" xr:uid="{2AE34014-F6E9-43B0-A9B5-3B3CA21E8788}"/>
    <cellStyle name="Comma 7 6 3 5 4" xfId="28329" xr:uid="{182E924A-FF7E-42F9-9D6F-3A88F64A8DB2}"/>
    <cellStyle name="Comma 7 6 3 5 5" xfId="26326" xr:uid="{F635D046-8281-43E0-AD08-5830F511022A}"/>
    <cellStyle name="Comma 7 6 3 5 6" xfId="16736" xr:uid="{F9D2678E-A41C-40F6-972B-1B0C4D2A6423}"/>
    <cellStyle name="Comma 7 6 3 6" xfId="4918" xr:uid="{33EFC1D5-54EB-4630-90A0-666D9DDD8F4A}"/>
    <cellStyle name="Comma 7 6 3 6 2" xfId="27262" xr:uid="{3DBEA452-D5B7-4573-9611-B22636B32724}"/>
    <cellStyle name="Comma 7 6 3 6 3" xfId="27856" xr:uid="{18868A69-83E5-43C1-B06F-3600A8F65256}"/>
    <cellStyle name="Comma 7 6 3 6 4" xfId="14210" xr:uid="{9E573F68-FCB4-4BA3-B42E-E92861EC75F0}"/>
    <cellStyle name="Comma 7 6 3 7" xfId="6663" xr:uid="{7052F44D-9F59-41BC-8F0E-03F9C92B062F}"/>
    <cellStyle name="Comma 7 6 3 7 2" xfId="17043" xr:uid="{C390A5C7-FDCB-42E1-917F-5CF360D52B23}"/>
    <cellStyle name="Comma 7 6 3 8" xfId="9496" xr:uid="{EA7EDDA5-DEB2-4B2A-B71E-B6740F9D6D4A}"/>
    <cellStyle name="Comma 7 6 3 8 2" xfId="19876" xr:uid="{B355EA29-EC2F-469C-A830-D4B3E64D5A5E}"/>
    <cellStyle name="Comma 7 6 3 9" xfId="23263" xr:uid="{C9357FCF-C68B-423E-8713-5590C530334C}"/>
    <cellStyle name="Comma 7 6 4" xfId="529" xr:uid="{00000000-0005-0000-0000-0000F8020000}"/>
    <cellStyle name="Comma 7 6 4 2" xfId="1793" xr:uid="{00000000-0005-0000-0000-0000F9020000}"/>
    <cellStyle name="Comma 7 6 4 2 2" xfId="23916" xr:uid="{461306F4-CC51-41EF-898A-E9488C332240}"/>
    <cellStyle name="Comma 7 6 4 2 2 2" xfId="29810" xr:uid="{57D54F67-70B5-4496-B67A-CCD271CE0A1A}"/>
    <cellStyle name="Comma 7 6 4 2 2 2 2" xfId="30785" xr:uid="{275B49E3-BA19-4808-AF0E-992BAD75E9CA}"/>
    <cellStyle name="Comma 7 6 4 2 3" xfId="24293" xr:uid="{089D13FD-4729-4D15-80E1-E28074858099}"/>
    <cellStyle name="Comma 7 6 4 2 4" xfId="30039" xr:uid="{3CAEEE8B-0AAD-4E47-8D9D-7B15CA8A6CF5}"/>
    <cellStyle name="Comma 7 6 4 3" xfId="1794" xr:uid="{00000000-0005-0000-0000-0000FA020000}"/>
    <cellStyle name="Comma 7 6 4 4" xfId="1792" xr:uid="{00000000-0005-0000-0000-0000FB020000}"/>
    <cellStyle name="Comma 7 6 4 5" xfId="4919" xr:uid="{2C77362A-6873-444E-B14C-FAA30BCA57CB}"/>
    <cellStyle name="Comma 7 6 4 5 2" xfId="14211" xr:uid="{C6C22BA0-4EEC-40BF-9A2B-ECD4F30E0328}"/>
    <cellStyle name="Comma 7 6 4 5 2 2" xfId="31116" xr:uid="{108BB9CF-32ED-4F0D-84FA-ED3968C16286}"/>
    <cellStyle name="Comma 7 6 4 5 2 3" xfId="30784" xr:uid="{0C9D9E98-C376-4509-99C7-461FA0F154D1}"/>
    <cellStyle name="Comma 7 6 4 6" xfId="6664" xr:uid="{B5D98CB2-C2F7-4A23-B0A0-CAFC738FBDA2}"/>
    <cellStyle name="Comma 7 6 4 6 2" xfId="17044" xr:uid="{CB0A4849-9D34-4D9C-828B-FA1FD7A9C39E}"/>
    <cellStyle name="Comma 7 6 4 7" xfId="9497" xr:uid="{A7F82291-B191-4B31-9A00-3C33733B7CDB}"/>
    <cellStyle name="Comma 7 6 4 7 2" xfId="19877" xr:uid="{895531C1-A89E-4C95-A546-1604F409EE1B}"/>
    <cellStyle name="Comma 7 6 4 8" xfId="23398" xr:uid="{1B88D223-F22D-4CD0-9B37-64E4FFB2E99C}"/>
    <cellStyle name="Comma 7 6 4 9" xfId="13374" xr:uid="{D6DEE421-8356-4C29-8B02-F990C6140E48}"/>
    <cellStyle name="Comma 7 6 5" xfId="1795" xr:uid="{00000000-0005-0000-0000-0000FC020000}"/>
    <cellStyle name="Comma 7 6 5 2" xfId="2572" xr:uid="{00000000-0005-0000-0000-000048020000}"/>
    <cellStyle name="Comma 7 6 5 2 2" xfId="7697" xr:uid="{214766C4-5442-4056-BBCF-25EFC9D14903}"/>
    <cellStyle name="Comma 7 6 5 2 2 2" xfId="18077" xr:uid="{7ABFEC52-D2E5-4E24-985B-B77C47CD40DF}"/>
    <cellStyle name="Comma 7 6 5 2 3" xfId="10530" xr:uid="{E4338EB2-8C0F-49BC-AB64-1C26551D1A54}"/>
    <cellStyle name="Comma 7 6 5 2 3 2" xfId="20910" xr:uid="{EE5AFDC6-F44C-47C9-AC73-44AAC855D5F6}"/>
    <cellStyle name="Comma 7 6 5 2 4" xfId="15244" xr:uid="{091C491E-3118-48B7-8179-E6285792460D}"/>
    <cellStyle name="Comma 7 6 5 2 5" xfId="30441" xr:uid="{F7FA1887-1CFD-4A77-A944-6246311872AB}"/>
    <cellStyle name="Comma 7 6 5 3" xfId="2062" xr:uid="{00000000-0005-0000-0000-0000FC020000}"/>
    <cellStyle name="Comma 7 6 5 4" xfId="5639" xr:uid="{E6B8AE12-F1B5-499A-8F3E-004979DA9C30}"/>
    <cellStyle name="Comma 7 6 5 4 2" xfId="29846" xr:uid="{7BBD256C-B730-43AF-815C-82C21BC38304}"/>
    <cellStyle name="Comma 7 6 5 5" xfId="23315" xr:uid="{186F7AEF-2327-4ED2-96ED-D56E6A0454EA}"/>
    <cellStyle name="Comma 7 6 5 6" xfId="12960" xr:uid="{E7DC528C-F130-4FF3-A64C-873FB2F5F56E}"/>
    <cellStyle name="Comma 7 6 6" xfId="1796" xr:uid="{00000000-0005-0000-0000-0000FD020000}"/>
    <cellStyle name="Comma 7 6 6 2" xfId="2286" xr:uid="{00000000-0005-0000-0000-000042020000}"/>
    <cellStyle name="Comma 7 6 6 2 2" xfId="7413" xr:uid="{DC0BA885-AAD0-406B-8C49-1F80B01D3139}"/>
    <cellStyle name="Comma 7 6 6 2 2 2" xfId="17793" xr:uid="{097FC72B-A4B1-41F1-89FA-E497A9C55EB6}"/>
    <cellStyle name="Comma 7 6 6 2 3" xfId="10246" xr:uid="{519F6ED0-7B20-436A-85EB-0745016D725D}"/>
    <cellStyle name="Comma 7 6 6 2 3 2" xfId="20626" xr:uid="{DF8105FF-DC48-4A5A-A798-92E7F20D62BA}"/>
    <cellStyle name="Comma 7 6 6 2 4" xfId="28719" xr:uid="{E1AB2579-9A5D-455E-A557-06AF11B88023}"/>
    <cellStyle name="Comma 7 6 6 2 5" xfId="27129" xr:uid="{9AA29743-1BB0-42A7-8142-D25BC83613CB}"/>
    <cellStyle name="Comma 7 6 6 2 6" xfId="14960" xr:uid="{D4CDCE7D-8BC5-43F6-B455-A2D94633B00D}"/>
    <cellStyle name="Comma 7 6 6 3" xfId="3565" xr:uid="{00000000-0005-0000-0000-0000FD020000}"/>
    <cellStyle name="Comma 7 6 6 4" xfId="25442" xr:uid="{42872B52-D575-49A2-AA17-DDB0CA2A7F99}"/>
    <cellStyle name="Comma 7 6 6 4 2" xfId="29882" xr:uid="{BA8926F2-5495-4B23-B877-3C97DC6CD642}"/>
    <cellStyle name="Comma 7 6 6 5" xfId="30005" xr:uid="{FA1DB840-8290-41D1-B01F-2F13D74261E2}"/>
    <cellStyle name="Comma 7 6 7" xfId="1782" xr:uid="{00000000-0005-0000-0000-0000FE020000}"/>
    <cellStyle name="Comma 7 6 7 2" xfId="27962" xr:uid="{1D32C5D1-031B-4E2E-A3F9-D5DB05CFD04C}"/>
    <cellStyle name="Comma 7 6 7 3" xfId="26877" xr:uid="{B323087D-4CC4-4BF7-B52C-5DE2B8509722}"/>
    <cellStyle name="Comma 7 6 8" xfId="3873" xr:uid="{A243BA53-A050-43A4-8A3D-C78E4411F594}"/>
    <cellStyle name="Comma 7 6 8 2" xfId="8705" xr:uid="{733A62D6-3F62-4B36-8242-2EBEEB5A247A}"/>
    <cellStyle name="Comma 7 6 8 2 2" xfId="19085" xr:uid="{81A8AB01-5EDE-492D-B7C3-58BE425DAAA2}"/>
    <cellStyle name="Comma 7 6 8 3" xfId="11538" xr:uid="{B218D86A-0B04-4ADA-B846-E6BC15240D73}"/>
    <cellStyle name="Comma 7 6 8 3 2" xfId="21918" xr:uid="{F31D6500-97F9-4A0D-A795-B6A0706BA972}"/>
    <cellStyle name="Comma 7 6 8 4" xfId="26594" xr:uid="{CAC20320-2EAC-4B05-8692-6D3045E06A47}"/>
    <cellStyle name="Comma 7 6 8 5" xfId="27355" xr:uid="{DEE963F9-8BF7-4796-ACC9-4FE8D34367F4}"/>
    <cellStyle name="Comma 7 6 8 6" xfId="16252" xr:uid="{2D16975B-8A13-4782-9163-3507B8A142AF}"/>
    <cellStyle name="Comma 7 6 9" xfId="4915" xr:uid="{E140A11C-3D15-4805-ADFA-F3493BC37417}"/>
    <cellStyle name="Comma 7 6 9 2" xfId="27837" xr:uid="{DBD250EF-0CB8-46C9-8225-D7982C860CC2}"/>
    <cellStyle name="Comma 7 6 9 3" xfId="26538" xr:uid="{E121BB5B-DD5E-428B-81BD-221BD63329A9}"/>
    <cellStyle name="Comma 7 6 9 4" xfId="14207" xr:uid="{4BEFEFAE-F8A4-43F4-B877-5A604371F221}"/>
    <cellStyle name="Comma 7 7" xfId="530" xr:uid="{00000000-0005-0000-0000-0000FF020000}"/>
    <cellStyle name="Comma 7 7 10" xfId="9498" xr:uid="{50FDD31A-098F-48AB-B132-9EE274435206}"/>
    <cellStyle name="Comma 7 7 10 2" xfId="19878" xr:uid="{A8FC17F2-4D77-4ADA-AD8A-911C3D7D6DEA}"/>
    <cellStyle name="Comma 7 7 11" xfId="25360" xr:uid="{118FA5C7-65DC-45FE-B93C-6554CEF9BCA8}"/>
    <cellStyle name="Comma 7 7 12" xfId="12519"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4" xr:uid="{D28A7FE0-815E-40F6-B577-8EE44F14115F}"/>
    <cellStyle name="Comma 7 7 2 2 2 2 2" xfId="18374" xr:uid="{7E714202-2115-41B1-BE5B-C9B27748611D}"/>
    <cellStyle name="Comma 7 7 2 2 2 2 2 2" xfId="31136" xr:uid="{7B4E6E3D-5D0B-40D6-84BD-43D775109142}"/>
    <cellStyle name="Comma 7 7 2 2 2 2 2 3" xfId="30786" xr:uid="{B018A964-2BCE-44BC-8397-0B29A05DF726}"/>
    <cellStyle name="Comma 7 7 2 2 2 3" xfId="10827" xr:uid="{F74D12D5-5D88-48FF-9BD2-A7E636270A5A}"/>
    <cellStyle name="Comma 7 7 2 2 2 3 2" xfId="21207" xr:uid="{95D531FD-307A-4FF7-8544-4302C89D47C7}"/>
    <cellStyle name="Comma 7 7 2 2 2 4" xfId="27271" xr:uid="{2D36A089-837D-4523-ABDD-F77154AE563C}"/>
    <cellStyle name="Comma 7 7 2 2 2 5" xfId="27934" xr:uid="{DCC99E43-CDA7-4EDE-81A0-F6B7B059AB6F}"/>
    <cellStyle name="Comma 7 7 2 2 2 6" xfId="15541" xr:uid="{04D0BAE1-45A9-4878-AF22-2CF922039EBE}"/>
    <cellStyle name="Comma 7 7 2 2 3" xfId="3579" xr:uid="{00000000-0005-0000-0000-000001030000}"/>
    <cellStyle name="Comma 7 7 2 2 4" xfId="5640" xr:uid="{E60974FD-09CC-420F-88A2-C27C1F08E48E}"/>
    <cellStyle name="Comma 7 7 2 2 4 2" xfId="29765" xr:uid="{FA4FB0BF-A96C-40AA-BA96-8F4951D06A90}"/>
    <cellStyle name="Comma 7 7 2 2 5" xfId="23737" xr:uid="{DDB5FC3F-E011-4CC3-8D63-61A5361B71E1}"/>
    <cellStyle name="Comma 7 7 2 2 6" xfId="13375" xr:uid="{A6B18B30-EDDD-470D-BDBF-EDBB2C02A202}"/>
    <cellStyle name="Comma 7 7 2 3" xfId="1800" xr:uid="{00000000-0005-0000-0000-000002030000}"/>
    <cellStyle name="Comma 7 7 2 3 2" xfId="25032" xr:uid="{6BDD10C8-D5D2-4B16-8186-157162E3C65A}"/>
    <cellStyle name="Comma 7 7 2 3 2 2" xfId="30787" xr:uid="{1E3CD265-152F-4835-8EE5-09A9941F2276}"/>
    <cellStyle name="Comma 7 7 2 3 2 3" xfId="30553" xr:uid="{02D9238D-CBBE-43CD-9C24-03C90F95B3B3}"/>
    <cellStyle name="Comma 7 7 2 3 3" xfId="23909" xr:uid="{53A23F6E-80A4-406E-B3C9-3A9ED17968CC}"/>
    <cellStyle name="Comma 7 7 2 3 4" xfId="30040" xr:uid="{B10D0033-ABBF-4989-8018-A0B99E559E65}"/>
    <cellStyle name="Comma 7 7 2 3 5" xfId="29662" xr:uid="{F6B21234-EF52-417D-A18F-B6EF8AD1E09D}"/>
    <cellStyle name="Comma 7 7 2 4" xfId="1798" xr:uid="{00000000-0005-0000-0000-000003030000}"/>
    <cellStyle name="Comma 7 7 2 4 2" xfId="25968" xr:uid="{928C0968-72D2-40CF-B38F-C587FD022FFD}"/>
    <cellStyle name="Comma 7 7 2 4 2 2" xfId="30788" xr:uid="{7E046A25-CAE9-4CDB-BD51-E8747CBC0EBF}"/>
    <cellStyle name="Comma 7 7 2 4 2 3" xfId="30587" xr:uid="{B9BA8C80-016D-4DAF-B5A7-EEAE08BA1850}"/>
    <cellStyle name="Comma 7 7 2 4 3" xfId="26522" xr:uid="{CAC2A65E-3A8D-42D8-84C7-B38C0C2F5982}"/>
    <cellStyle name="Comma 7 7 2 5" xfId="4921" xr:uid="{239690F2-C5AE-4138-BA4B-E931B00A0C76}"/>
    <cellStyle name="Comma 7 7 2 5 2" xfId="27396" xr:uid="{6C46E5A6-E068-48A6-84C8-923B14C8C664}"/>
    <cellStyle name="Comma 7 7 2 5 3" xfId="26344" xr:uid="{1121C310-24E6-43B1-AD4B-C5140617375D}"/>
    <cellStyle name="Comma 7 7 2 5 4" xfId="14213" xr:uid="{E085C55D-9818-4A07-9CBC-6D2769FAA9C6}"/>
    <cellStyle name="Comma 7 7 2 5 5" xfId="30618" xr:uid="{E846814E-5B6C-4A6E-9E58-68D4CC744C88}"/>
    <cellStyle name="Comma 7 7 2 6" xfId="6666" xr:uid="{DD6743ED-F36E-42EF-BCC8-D247E79BEAB5}"/>
    <cellStyle name="Comma 7 7 2 6 2" xfId="28190" xr:uid="{09C40607-E8D7-4EDF-8CAD-2BBBB59E95FE}"/>
    <cellStyle name="Comma 7 7 2 6 3" xfId="25850" xr:uid="{DF3D8436-B356-46BD-B73F-05EBED1C5A82}"/>
    <cellStyle name="Comma 7 7 2 6 4" xfId="17046" xr:uid="{6560A0A3-9F8F-4350-B9D6-8C08EAF729FA}"/>
    <cellStyle name="Comma 7 7 2 7" xfId="9499" xr:uid="{142BE0BF-F0C7-4044-B001-825484052DB6}"/>
    <cellStyle name="Comma 7 7 2 7 2" xfId="19879" xr:uid="{84AFA158-7969-4E74-A9C1-00288C7EAD7F}"/>
    <cellStyle name="Comma 7 7 2 8" xfId="23569" xr:uid="{B2713F2F-A70B-459F-89CB-BF8108D1CB18}"/>
    <cellStyle name="Comma 7 7 2 9" xfId="12677" xr:uid="{90971410-4F47-4005-9D38-04964861F1BA}"/>
    <cellStyle name="Comma 7 7 3" xfId="532" xr:uid="{00000000-0005-0000-0000-000004030000}"/>
    <cellStyle name="Comma 7 7 3 2" xfId="1802" xr:uid="{00000000-0005-0000-0000-000005030000}"/>
    <cellStyle name="Comma 7 7 3 2 2" xfId="28252" xr:uid="{48865CA2-C9C0-4384-9537-03BE2E1C1AEF}"/>
    <cellStyle name="Comma 7 7 3 2 2 2" xfId="30790" xr:uid="{54EA8795-81FA-4C62-9DDB-F155986CC086}"/>
    <cellStyle name="Comma 7 7 3 2 2 3" xfId="30601" xr:uid="{AC10B343-A6F7-4CEA-BFEF-D4DBB8A29826}"/>
    <cellStyle name="Comma 7 7 3 2 3" xfId="26166" xr:uid="{9DA42141-736D-4760-973F-3846DDC86D5D}"/>
    <cellStyle name="Comma 7 7 3 3" xfId="1803" xr:uid="{00000000-0005-0000-0000-000006030000}"/>
    <cellStyle name="Comma 7 7 3 4" xfId="1801" xr:uid="{00000000-0005-0000-0000-000007030000}"/>
    <cellStyle name="Comma 7 7 3 5" xfId="4922" xr:uid="{8A800B21-38D2-4169-9A0A-C7CE2DCA6913}"/>
    <cellStyle name="Comma 7 7 3 5 2" xfId="27774" xr:uid="{CAC9E993-7576-48F2-90FB-B70206948F53}"/>
    <cellStyle name="Comma 7 7 3 5 2 2" xfId="31196" xr:uid="{222CF450-24C8-4421-8103-13361694F782}"/>
    <cellStyle name="Comma 7 7 3 5 2 3" xfId="30789" xr:uid="{7960C803-F401-450C-B756-1ADD0E85CCC6}"/>
    <cellStyle name="Comma 7 7 3 5 3" xfId="28094" xr:uid="{DE909C5A-C2CB-4711-96D7-5834683A1C78}"/>
    <cellStyle name="Comma 7 7 3 5 4" xfId="14214" xr:uid="{2C8A9832-13D5-4034-8A46-573276CE087F}"/>
    <cellStyle name="Comma 7 7 3 6" xfId="6667" xr:uid="{3F43B62D-2338-43C2-89F5-E9BB71FB2183}"/>
    <cellStyle name="Comma 7 7 3 6 2" xfId="17047" xr:uid="{180EEF6C-AB5A-45C3-8317-609457B02BCF}"/>
    <cellStyle name="Comma 7 7 3 7" xfId="9500" xr:uid="{49A3CF87-C7C0-484A-9E72-9F82C0BF2CD2}"/>
    <cellStyle name="Comma 7 7 3 7 2" xfId="19880" xr:uid="{E964E7FB-30E3-4BAB-82A9-8AEB293FFDF0}"/>
    <cellStyle name="Comma 7 7 3 8" xfId="23299" xr:uid="{5096E029-B4D1-48BF-ABDA-3CDC57159BE6}"/>
    <cellStyle name="Comma 7 7 3 9" xfId="13095" xr:uid="{B0F81821-31D7-4208-8FE0-992320CEBD42}"/>
    <cellStyle name="Comma 7 7 4" xfId="1804" xr:uid="{00000000-0005-0000-0000-000008030000}"/>
    <cellStyle name="Comma 7 7 4 2" xfId="2287" xr:uid="{00000000-0005-0000-0000-000049020000}"/>
    <cellStyle name="Comma 7 7 4 2 2" xfId="7414" xr:uid="{F6D21630-6982-45E4-8F24-E3C9FFF045AE}"/>
    <cellStyle name="Comma 7 7 4 2 2 2" xfId="17794" xr:uid="{0EEBBDB9-627A-4B75-83EB-DBD19366E7CC}"/>
    <cellStyle name="Comma 7 7 4 2 2 2 2" xfId="31126" xr:uid="{578F950F-8ECC-4DFC-BB7D-F799DE989C62}"/>
    <cellStyle name="Comma 7 7 4 2 2 2 3" xfId="30791" xr:uid="{F5A2BB4A-33A4-4166-889B-4FB51AB60A5C}"/>
    <cellStyle name="Comma 7 7 4 2 3" xfId="10247" xr:uid="{AEA8E18D-997D-4E37-AD37-EF558E62476D}"/>
    <cellStyle name="Comma 7 7 4 2 3 2" xfId="20627" xr:uid="{60FC6F78-5B6C-463A-A447-570A1A607AF0}"/>
    <cellStyle name="Comma 7 7 4 2 4" xfId="26753" xr:uid="{019723D5-8315-480B-8F55-49C0F9153DF4}"/>
    <cellStyle name="Comma 7 7 4 2 5" xfId="27794" xr:uid="{042291AB-C325-4A62-BC20-890E333216F9}"/>
    <cellStyle name="Comma 7 7 4 2 6" xfId="14961" xr:uid="{FDB895C9-DDCC-4F51-B6E5-EBE8D4F40A4C}"/>
    <cellStyle name="Comma 7 7 4 3" xfId="2058" xr:uid="{00000000-0005-0000-0000-000008030000}"/>
    <cellStyle name="Comma 7 7 4 4" xfId="23743" xr:uid="{619F8327-B3EE-4273-8887-4963F8146300}"/>
    <cellStyle name="Comma 7 7 4 4 2" xfId="29737" xr:uid="{787F23BB-5755-4C4F-9AEF-D15F9D5BAA42}"/>
    <cellStyle name="Comma 7 7 4 5" xfId="29847" xr:uid="{B9DD2DA5-2A68-4CBC-BCA3-1B5F3034B17B}"/>
    <cellStyle name="Comma 7 7 4 6" xfId="29990" xr:uid="{B686D5D9-8B80-451A-AB28-EB3DD1D3523C}"/>
    <cellStyle name="Comma 7 7 5" xfId="1805" xr:uid="{00000000-0005-0000-0000-000009030000}"/>
    <cellStyle name="Comma 7 7 5 2" xfId="25671" xr:uid="{6DCCAF9D-3C6C-4CF6-ADEB-8BDFB46B6777}"/>
    <cellStyle name="Comma 7 7 5 2 2" xfId="29827" xr:uid="{4A7BD1EE-60D6-4780-87E7-19A73C10E6BF}"/>
    <cellStyle name="Comma 7 7 5 2 2 2" xfId="30792" xr:uid="{BA5C71EA-B3F2-4687-A4B5-790C585B6E1A}"/>
    <cellStyle name="Comma 7 7 5 3" xfId="24746" xr:uid="{3D5F4592-4DA7-47D0-9EA5-0B5125233E85}"/>
    <cellStyle name="Comma 7 7 5 4" xfId="30022" xr:uid="{1DEC4015-E095-4F70-8620-A8BE279518E9}"/>
    <cellStyle name="Comma 7 7 6" xfId="1797" xr:uid="{00000000-0005-0000-0000-00000A030000}"/>
    <cellStyle name="Comma 7 7 6 2" xfId="27387" xr:uid="{FD0E0FBD-37AE-490F-91F8-9CCBB4423EF3}"/>
    <cellStyle name="Comma 7 7 6 2 2" xfId="30793" xr:uid="{CAA61A27-B80A-4F0E-809E-70C3BBC4F0DD}"/>
    <cellStyle name="Comma 7 7 6 2 3" xfId="30586" xr:uid="{779BF925-478F-4B92-9D61-F3E81C8C6CCA}"/>
    <cellStyle name="Comma 7 7 6 3" xfId="26160" xr:uid="{9E7C1505-9440-4656-81A5-60B0DA959126}"/>
    <cellStyle name="Comma 7 7 7" xfId="3874" xr:uid="{63484131-385A-48FC-9577-827A00C6C209}"/>
    <cellStyle name="Comma 7 7 7 2" xfId="8706" xr:uid="{6B6E3777-A3F2-4DBF-8000-9E1C7145C7F7}"/>
    <cellStyle name="Comma 7 7 7 2 2" xfId="28965" xr:uid="{93D6C549-71AE-47E8-8365-1C72267D5D1F}"/>
    <cellStyle name="Comma 7 7 7 2 3" xfId="26596" xr:uid="{93FAB1B6-5EB6-47EA-9CAF-F284522760BF}"/>
    <cellStyle name="Comma 7 7 7 2 4" xfId="19086" xr:uid="{475EB69E-4EBA-446C-88F4-239C3C6C2AF1}"/>
    <cellStyle name="Comma 7 7 7 3" xfId="11539" xr:uid="{7DD52BCC-0988-4F95-90B7-2B0A471E3CB8}"/>
    <cellStyle name="Comma 7 7 7 3 2" xfId="21919" xr:uid="{9527B6D8-C9DB-46D7-9789-1171994ADE03}"/>
    <cellStyle name="Comma 7 7 7 4" xfId="28442" xr:uid="{2A04695C-E94E-4851-A7B6-EF551D4FACA7}"/>
    <cellStyle name="Comma 7 7 7 5" xfId="16253" xr:uid="{2AE89966-7AA3-4AD8-AF85-26D5201500BB}"/>
    <cellStyle name="Comma 7 7 8" xfId="4920" xr:uid="{1FF9725F-9C5C-4FEF-A994-E5879C35E46B}"/>
    <cellStyle name="Comma 7 7 8 2" xfId="26559" xr:uid="{F4F273FE-BBED-4FD3-A033-BAEA2F2F1D9B}"/>
    <cellStyle name="Comma 7 7 8 3" xfId="26219" xr:uid="{B5C319B4-74FC-456F-AD1E-DD4723D1A541}"/>
    <cellStyle name="Comma 7 7 8 4" xfId="14212" xr:uid="{9CDD5C5C-5C26-48FC-8E43-907198F456A1}"/>
    <cellStyle name="Comma 7 7 9" xfId="6665" xr:uid="{5D28B574-6165-49B6-9C0A-67D3A5BE9D44}"/>
    <cellStyle name="Comma 7 7 9 2" xfId="28352" xr:uid="{D8B50F86-FF86-4730-90EF-51DF93B57945}"/>
    <cellStyle name="Comma 7 7 9 3" xfId="26616" xr:uid="{5FDBDD01-9F65-4C69-8015-93A6A1BC3AE7}"/>
    <cellStyle name="Comma 7 7 9 4" xfId="17045" xr:uid="{E630287C-B041-4CC3-A8BF-95F48E308AAD}"/>
    <cellStyle name="Comma 7 8" xfId="533" xr:uid="{00000000-0005-0000-0000-00000B030000}"/>
    <cellStyle name="Comma 7 8 10" xfId="9501" xr:uid="{461F5D78-4212-4B9A-BA8E-E1658EDA4F9C}"/>
    <cellStyle name="Comma 7 8 10 2" xfId="19881" xr:uid="{154366DA-16BF-43D6-87AE-1FD7DB703DB4}"/>
    <cellStyle name="Comma 7 8 11" xfId="25559" xr:uid="{7BB37B85-2E11-4E16-93D5-DE9A40AB2DA7}"/>
    <cellStyle name="Comma 7 8 12" xfId="12520"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5" xr:uid="{CD53C1D8-009B-4791-9A8C-45599DAAB69E}"/>
    <cellStyle name="Comma 7 8 2 2 2 2 2" xfId="18375" xr:uid="{6DA734DC-28A7-4035-BE93-E085BC2161E4}"/>
    <cellStyle name="Comma 7 8 2 2 2 2 2 2" xfId="31137" xr:uid="{081405D7-D07D-4A91-BD9B-45D8AD436235}"/>
    <cellStyle name="Comma 7 8 2 2 2 2 2 3" xfId="30794" xr:uid="{ED36736C-00D1-4FB1-B140-7B9566A4683E}"/>
    <cellStyle name="Comma 7 8 2 2 2 3" xfId="10828" xr:uid="{74B8DE86-C376-4E09-838B-42B6BE90821A}"/>
    <cellStyle name="Comma 7 8 2 2 2 3 2" xfId="21208" xr:uid="{B7791B1F-4DA4-4DDB-B1B7-190DD76C2FB9}"/>
    <cellStyle name="Comma 7 8 2 2 2 4" xfId="26068" xr:uid="{F150A47D-E926-48B2-BF75-9DE9AEF8B5B0}"/>
    <cellStyle name="Comma 7 8 2 2 2 5" xfId="27836" xr:uid="{EDF632D7-0D70-4B26-81C2-8C3E2A45B60A}"/>
    <cellStyle name="Comma 7 8 2 2 2 6" xfId="15542" xr:uid="{50E5CF0A-F2B3-4711-B935-FCE736EECF79}"/>
    <cellStyle name="Comma 7 8 2 2 3" xfId="3671" xr:uid="{00000000-0005-0000-0000-00000D030000}"/>
    <cellStyle name="Comma 7 8 2 2 4" xfId="5641" xr:uid="{9E374B7E-CF60-47C4-B1DD-BDBD665548B0}"/>
    <cellStyle name="Comma 7 8 2 2 4 2" xfId="29766" xr:uid="{E9FED823-1012-4BC6-A428-7E2379C3BA30}"/>
    <cellStyle name="Comma 7 8 2 2 5" xfId="24712" xr:uid="{9A5A09C9-3914-4354-B649-7132336C7DB3}"/>
    <cellStyle name="Comma 7 8 2 2 6" xfId="13376" xr:uid="{6C81D992-67E6-4CFD-8DBA-855A2E3A856C}"/>
    <cellStyle name="Comma 7 8 2 3" xfId="1809" xr:uid="{00000000-0005-0000-0000-00000E030000}"/>
    <cellStyle name="Comma 7 8 2 3 2" xfId="23651" xr:uid="{EB25C3F5-EA75-465E-A70E-F7B9887AEA1A}"/>
    <cellStyle name="Comma 7 8 2 3 2 2" xfId="30795" xr:uid="{F6B8A557-F23D-438B-8822-B00D42CBEC46}"/>
    <cellStyle name="Comma 7 8 2 3 2 3" xfId="30554" xr:uid="{D701D235-4E4F-4A67-B996-44B03CEEE62B}"/>
    <cellStyle name="Comma 7 8 2 3 3" xfId="23269" xr:uid="{E168AB56-CAC1-4EAC-9C84-294233F63871}"/>
    <cellStyle name="Comma 7 8 2 3 4" xfId="30041" xr:uid="{5595654F-D3F2-4C58-9711-80F5D4516389}"/>
    <cellStyle name="Comma 7 8 2 3 5" xfId="29663" xr:uid="{F89B622F-2B7F-4DD5-B596-4AE854E840FE}"/>
    <cellStyle name="Comma 7 8 2 4" xfId="1807" xr:uid="{00000000-0005-0000-0000-00000F030000}"/>
    <cellStyle name="Comma 7 8 2 4 2" xfId="27623" xr:uid="{E4811423-FA33-410A-9876-3E8BEC2D3065}"/>
    <cellStyle name="Comma 7 8 2 4 2 2" xfId="30796" xr:uid="{F5E6F138-1B96-4B9C-A041-BA40BEE9149A}"/>
    <cellStyle name="Comma 7 8 2 4 2 3" xfId="30589" xr:uid="{113A6CB1-FA98-4193-9DC6-59E261BEBAD5}"/>
    <cellStyle name="Comma 7 8 2 4 3" xfId="25916" xr:uid="{EABA93C2-25D5-4451-B9DE-9B5893A33E3F}"/>
    <cellStyle name="Comma 7 8 2 5" xfId="4924" xr:uid="{D1A1F25A-7A3B-40B1-BEC3-4D4C61326147}"/>
    <cellStyle name="Comma 7 8 2 5 2" xfId="28322" xr:uid="{F6F8DF29-AD51-47CE-B45E-C2AD691D54BC}"/>
    <cellStyle name="Comma 7 8 2 5 3" xfId="26729" xr:uid="{1E6E70BF-F1F1-448D-BA1B-C77D9E174168}"/>
    <cellStyle name="Comma 7 8 2 5 4" xfId="14216" xr:uid="{75CA7517-6A37-4BB9-AEC6-F672F6B531A4}"/>
    <cellStyle name="Comma 7 8 2 5 5" xfId="30617" xr:uid="{36739910-A0E7-407D-A213-70F47A9FB38C}"/>
    <cellStyle name="Comma 7 8 2 6" xfId="6669" xr:uid="{0981CEDA-989B-4C0C-B248-B66D8E8C1C01}"/>
    <cellStyle name="Comma 7 8 2 6 2" xfId="27154" xr:uid="{136CBA79-2251-444D-AC2F-3F6842052E5E}"/>
    <cellStyle name="Comma 7 8 2 6 3" xfId="27896" xr:uid="{16623E2B-23F0-471E-B292-20EDEFF4FA11}"/>
    <cellStyle name="Comma 7 8 2 6 4" xfId="17049" xr:uid="{AC21FBA9-A74E-4B2A-A66B-7E2177BDFDB9}"/>
    <cellStyle name="Comma 7 8 2 7" xfId="9502" xr:uid="{0C4FF75F-2AC2-4B80-9E5D-01B19B29264B}"/>
    <cellStyle name="Comma 7 8 2 7 2" xfId="19882" xr:uid="{66501C24-DCC0-4357-B57E-5A839A2717AC}"/>
    <cellStyle name="Comma 7 8 2 8" xfId="23028" xr:uid="{AAF3A4F9-B1B1-46C1-9D32-F0C7BCE6CA49}"/>
    <cellStyle name="Comma 7 8 2 9" xfId="12678" xr:uid="{6EF18D4A-69CC-4574-9887-CDB47C37F0AE}"/>
    <cellStyle name="Comma 7 8 3" xfId="535" xr:uid="{00000000-0005-0000-0000-000010030000}"/>
    <cellStyle name="Comma 7 8 3 2" xfId="1811" xr:uid="{00000000-0005-0000-0000-000011030000}"/>
    <cellStyle name="Comma 7 8 3 2 2" xfId="27695" xr:uid="{EE97ABFA-D157-4430-A325-5B0F3B9991C9}"/>
    <cellStyle name="Comma 7 8 3 2 2 2" xfId="30798" xr:uid="{27CF7EC5-7EB8-4BFD-BCE0-B0F02E2406C6}"/>
    <cellStyle name="Comma 7 8 3 2 2 3" xfId="30602" xr:uid="{5081A3B1-9BBF-4264-A72F-EC54681B085A}"/>
    <cellStyle name="Comma 7 8 3 2 3" xfId="26346" xr:uid="{96658A2E-F3EC-4CC7-885E-17AFB1B42EAE}"/>
    <cellStyle name="Comma 7 8 3 3" xfId="1812" xr:uid="{00000000-0005-0000-0000-000012030000}"/>
    <cellStyle name="Comma 7 8 3 4" xfId="1810" xr:uid="{00000000-0005-0000-0000-000013030000}"/>
    <cellStyle name="Comma 7 8 3 5" xfId="4925" xr:uid="{F0790063-54C7-4AD8-9AE8-CBE6BFE99F5F}"/>
    <cellStyle name="Comma 7 8 3 5 2" xfId="26395" xr:uid="{7FBAB89E-9A2E-4B30-8DE2-1B5B9E1B3B7B}"/>
    <cellStyle name="Comma 7 8 3 5 2 2" xfId="31176" xr:uid="{B7C2DA88-707B-4D9B-B86B-2337AB76038C}"/>
    <cellStyle name="Comma 7 8 3 5 2 3" xfId="30797" xr:uid="{C3139D6A-C6C8-4FB4-A5E3-3E0682926834}"/>
    <cellStyle name="Comma 7 8 3 5 3" xfId="26960" xr:uid="{905EB402-36F7-4334-AF2B-CBB7E0930E43}"/>
    <cellStyle name="Comma 7 8 3 5 4" xfId="14217" xr:uid="{CAF63625-BA47-433D-A2E5-6C304B8F5ADB}"/>
    <cellStyle name="Comma 7 8 3 6" xfId="6670" xr:uid="{D64777B9-39B4-4016-BBF2-2AE4971EE1AF}"/>
    <cellStyle name="Comma 7 8 3 6 2" xfId="17050" xr:uid="{8C8B1E7D-DE6D-448A-8E09-94964748D0F6}"/>
    <cellStyle name="Comma 7 8 3 7" xfId="9503" xr:uid="{84A33AD1-D033-409D-82FF-8B36F66D65E4}"/>
    <cellStyle name="Comma 7 8 3 7 2" xfId="19883" xr:uid="{F7BC0EF3-BD9E-4B91-929E-4003ECF93E0D}"/>
    <cellStyle name="Comma 7 8 3 8" xfId="25290" xr:uid="{B1225EDF-EBF5-4B5F-8E6C-B3A8C984E342}"/>
    <cellStyle name="Comma 7 8 3 9" xfId="13096" xr:uid="{526BFBFF-DA58-4A8D-AD4E-0152291E5DBC}"/>
    <cellStyle name="Comma 7 8 4" xfId="1813" xr:uid="{00000000-0005-0000-0000-000014030000}"/>
    <cellStyle name="Comma 7 8 4 2" xfId="2288" xr:uid="{00000000-0005-0000-0000-00004D020000}"/>
    <cellStyle name="Comma 7 8 4 2 2" xfId="7415" xr:uid="{867495F1-1ECD-434E-A732-4E7A6A51DB48}"/>
    <cellStyle name="Comma 7 8 4 2 2 2" xfId="17795" xr:uid="{E78E2C73-FC82-4138-9644-A92D78C309B8}"/>
    <cellStyle name="Comma 7 8 4 2 2 2 2" xfId="31127" xr:uid="{DCA6D1C7-1322-4480-B219-4BF158B0F1E8}"/>
    <cellStyle name="Comma 7 8 4 2 2 2 3" xfId="30799" xr:uid="{DE93F21A-3123-4AC4-B36D-73D11AF2C594}"/>
    <cellStyle name="Comma 7 8 4 2 3" xfId="10248" xr:uid="{BD492B3B-C3AD-4B81-BCB2-620D31CFDE8F}"/>
    <cellStyle name="Comma 7 8 4 2 3 2" xfId="20628" xr:uid="{396078FF-E548-4743-A8C6-FC817F04D910}"/>
    <cellStyle name="Comma 7 8 4 2 4" xfId="28331" xr:uid="{61DC55D1-8713-427D-9465-1702ADABBB63}"/>
    <cellStyle name="Comma 7 8 4 2 5" xfId="27440" xr:uid="{8D7AEC3E-A32C-440C-BB97-EF9226F8256A}"/>
    <cellStyle name="Comma 7 8 4 2 6" xfId="14962" xr:uid="{8B56D362-DC89-4A56-87CD-D5060D7A5E83}"/>
    <cellStyle name="Comma 7 8 4 3" xfId="3598" xr:uid="{00000000-0005-0000-0000-000014030000}"/>
    <cellStyle name="Comma 7 8 4 4" xfId="24317" xr:uid="{26CBA72F-2AA8-4AE1-958A-63A49970CB47}"/>
    <cellStyle name="Comma 7 8 4 4 2" xfId="29738" xr:uid="{24393F3C-DB19-4078-9336-35E1AE2F85F6}"/>
    <cellStyle name="Comma 7 8 4 5" xfId="29848" xr:uid="{4A5ECDAD-660F-4328-BAC4-07C32749A506}"/>
    <cellStyle name="Comma 7 8 4 6" xfId="29991" xr:uid="{587744C6-0414-46C8-8D3F-F58C20B13D75}"/>
    <cellStyle name="Comma 7 8 5" xfId="1814" xr:uid="{00000000-0005-0000-0000-000015030000}"/>
    <cellStyle name="Comma 7 8 5 2" xfId="23785" xr:uid="{79A225CD-EE67-4FD6-AD4B-AA6D75F99659}"/>
    <cellStyle name="Comma 7 8 5 2 2" xfId="29828" xr:uid="{85D21D4E-521C-4890-ABEA-B0F0A9C6E194}"/>
    <cellStyle name="Comma 7 8 5 2 2 2" xfId="30800" xr:uid="{32CF2401-1888-4757-9934-9E94BDDB7892}"/>
    <cellStyle name="Comma 7 8 5 3" xfId="24112" xr:uid="{BE8CBB68-BEC0-4594-95E1-007E844A55A2}"/>
    <cellStyle name="Comma 7 8 5 4" xfId="30023" xr:uid="{43D9B9D1-144B-4A25-937C-F86412C4CA52}"/>
    <cellStyle name="Comma 7 8 6" xfId="1806" xr:uid="{00000000-0005-0000-0000-000016030000}"/>
    <cellStyle name="Comma 7 8 6 2" xfId="28222" xr:uid="{1CA307A6-ECBB-4DCD-88E9-ED86F26BE09F}"/>
    <cellStyle name="Comma 7 8 6 2 2" xfId="30801" xr:uid="{36E76C61-6C08-4EC0-ADAB-97813DC20F84}"/>
    <cellStyle name="Comma 7 8 6 2 3" xfId="30588" xr:uid="{E692720D-A46C-47F1-A85F-B7A7AD465287}"/>
    <cellStyle name="Comma 7 8 6 3" xfId="27678" xr:uid="{47269680-C7F1-443B-94CC-DB37DC94BFF9}"/>
    <cellStyle name="Comma 7 8 7" xfId="3875" xr:uid="{4E1B37EE-892E-4B22-8A57-FAF1D1C6572E}"/>
    <cellStyle name="Comma 7 8 7 2" xfId="8707" xr:uid="{598D5516-2486-45CE-A842-83BBF8BFD9B2}"/>
    <cellStyle name="Comma 7 8 7 2 2" xfId="28966" xr:uid="{38C60BAA-5968-415B-9F0C-9B0A90809A03}"/>
    <cellStyle name="Comma 7 8 7 2 3" xfId="27199" xr:uid="{3212C4AC-5E4E-45E3-864E-6A8AA009C1C6}"/>
    <cellStyle name="Comma 7 8 7 2 4" xfId="19087" xr:uid="{AD156519-36F4-42C5-978F-CDB42CF7CE6E}"/>
    <cellStyle name="Comma 7 8 7 3" xfId="11540" xr:uid="{34AD759C-EECD-4EB7-A985-94EC25B6BD7C}"/>
    <cellStyle name="Comma 7 8 7 3 2" xfId="21920" xr:uid="{30F5E2A8-98E4-412F-98EA-9E6712A6434F}"/>
    <cellStyle name="Comma 7 8 7 4" xfId="28445" xr:uid="{6D0CA708-58AB-4A0A-8CA3-30F241B6BC9D}"/>
    <cellStyle name="Comma 7 8 7 5" xfId="16254" xr:uid="{F58FAA39-5F5F-40F3-8809-91C495ED2C5F}"/>
    <cellStyle name="Comma 7 8 8" xfId="4923" xr:uid="{FC361A54-B3B9-4526-A514-2FFB01AC2745}"/>
    <cellStyle name="Comma 7 8 8 2" xfId="27983" xr:uid="{CF2A26E8-C53A-49CB-ABB2-819806C7B2B5}"/>
    <cellStyle name="Comma 7 8 8 3" xfId="27484" xr:uid="{E208AC5E-DC00-4A5C-A8D5-24888A084401}"/>
    <cellStyle name="Comma 7 8 8 4" xfId="14215" xr:uid="{FF28E469-B7B7-4857-9622-C399099D8EE9}"/>
    <cellStyle name="Comma 7 8 9" xfId="6668" xr:uid="{B324349D-72A9-450E-9A21-C6036A1E6171}"/>
    <cellStyle name="Comma 7 8 9 2" xfId="28313" xr:uid="{D52010AA-3F8B-4FC2-9CB4-D35A2BD78896}"/>
    <cellStyle name="Comma 7 8 9 3" xfId="27605" xr:uid="{9327B767-1AD5-4B81-9BD1-7CF1E8F56090}"/>
    <cellStyle name="Comma 7 8 9 4" xfId="17048" xr:uid="{3B500CB7-EABF-4A64-AA2B-FAB952617488}"/>
    <cellStyle name="Comma 7 9" xfId="536" xr:uid="{00000000-0005-0000-0000-000017030000}"/>
    <cellStyle name="Comma 7 9 10" xfId="12512" xr:uid="{CA8F814C-E18C-478F-8492-0E3678FE41EE}"/>
    <cellStyle name="Comma 7 9 2" xfId="1816" xr:uid="{00000000-0005-0000-0000-000018030000}"/>
    <cellStyle name="Comma 7 9 2 2" xfId="3073" xr:uid="{00000000-0005-0000-0000-000052020000}"/>
    <cellStyle name="Comma 7 9 2 2 2" xfId="8153" xr:uid="{7EB1558F-4BBD-401A-9BB1-02827B491119}"/>
    <cellStyle name="Comma 7 9 2 2 2 2" xfId="18533" xr:uid="{A51FDFC9-0670-48B5-99DC-EA7F265E4998}"/>
    <cellStyle name="Comma 7 9 2 2 2 2 2" xfId="31143" xr:uid="{8996AED9-583D-45D1-90AF-796571A1EF0C}"/>
    <cellStyle name="Comma 7 9 2 2 2 2 3" xfId="30802" xr:uid="{11FE597E-A302-4F05-AB71-E873DAD04A9D}"/>
    <cellStyle name="Comma 7 9 2 2 3" xfId="10986" xr:uid="{5A4792B8-16DA-4A10-B4BA-D0A16135D4E9}"/>
    <cellStyle name="Comma 7 9 2 2 3 2" xfId="21366" xr:uid="{407AA900-0444-45C7-87FB-519CD37F3547}"/>
    <cellStyle name="Comma 7 9 2 2 4" xfId="24621" xr:uid="{263D3238-FB6A-4166-9E0F-9A170E5F5491}"/>
    <cellStyle name="Comma 7 9 2 2 4 2" xfId="30072" xr:uid="{4DA89B82-2FB7-4F27-A5F9-327004076252}"/>
    <cellStyle name="Comma 7 9 2 2 5" xfId="26912" xr:uid="{E0B26200-B909-460C-ADFE-F623EC31F0AD}"/>
    <cellStyle name="Comma 7 9 2 2 6" xfId="15700" xr:uid="{4D0F8B44-F253-416E-9952-95114F5388B3}"/>
    <cellStyle name="Comma 7 9 2 3" xfId="3538" xr:uid="{00000000-0005-0000-0000-000018030000}"/>
    <cellStyle name="Comma 7 9 2 3 2" xfId="26005" xr:uid="{A8C73E7C-8AB8-418B-A3AD-AE2E8770E7B7}"/>
    <cellStyle name="Comma 7 9 2 3 3" xfId="26206" xr:uid="{F5144315-CC66-497E-B687-52E38566539C}"/>
    <cellStyle name="Comma 7 9 2 4" xfId="5642" xr:uid="{26AB8BAA-7C90-4332-A8E8-C3C028A6FB41}"/>
    <cellStyle name="Comma 7 9 2 4 2" xfId="29778" xr:uid="{EBB2BB2F-2710-46EF-886B-754275719B42}"/>
    <cellStyle name="Comma 7 9 2 5" xfId="23295" xr:uid="{862CD927-F753-4FFB-9BA2-947802506C9D}"/>
    <cellStyle name="Comma 7 9 2 5 2" xfId="26383" xr:uid="{1DBF96B7-8112-4682-8CB5-A2B389146D52}"/>
    <cellStyle name="Comma 7 9 2 6" xfId="27144" xr:uid="{0D7A1526-65E0-4B55-9E48-AE83E29A2405}"/>
    <cellStyle name="Comma 7 9 2 7" xfId="13586" xr:uid="{3F6E615D-8E56-45E3-9BAA-34C81C32ED6C}"/>
    <cellStyle name="Comma 7 9 3" xfId="1817" xr:uid="{00000000-0005-0000-0000-000019030000}"/>
    <cellStyle name="Comma 7 9 3 2" xfId="2675" xr:uid="{00000000-0005-0000-0000-000053020000}"/>
    <cellStyle name="Comma 7 9 3 2 2" xfId="7799" xr:uid="{EE094E1D-91DD-4AF9-9924-669D955F4440}"/>
    <cellStyle name="Comma 7 9 3 2 2 2" xfId="18179" xr:uid="{168E5124-944A-4736-8237-BA275D072811}"/>
    <cellStyle name="Comma 7 9 3 2 3" xfId="10632" xr:uid="{8DE6D478-554F-48FC-97D3-FC2A598600F1}"/>
    <cellStyle name="Comma 7 9 3 2 3 2" xfId="21012" xr:uid="{BFCF240F-9FCF-4BBE-8720-4984D125AD11}"/>
    <cellStyle name="Comma 7 9 3 2 4" xfId="15346" xr:uid="{068C15C1-0248-4BB5-91C4-591913BAB33F}"/>
    <cellStyle name="Comma 7 9 3 2 5" xfId="30442" xr:uid="{92D51025-E4C0-4904-9638-6A17E656034E}"/>
    <cellStyle name="Comma 7 9 3 3" xfId="3678" xr:uid="{00000000-0005-0000-0000-000019030000}"/>
    <cellStyle name="Comma 7 9 3 4" xfId="5643" xr:uid="{E6BE7499-77E4-463B-BA19-0EA0E6022915}"/>
    <cellStyle name="Comma 7 9 3 4 2" xfId="29752" xr:uid="{8B795218-E896-406B-B68C-5A7BF886D01A}"/>
    <cellStyle name="Comma 7 9 3 5" xfId="25275" xr:uid="{7D0B094D-0CA5-4323-8D1E-92D1204A0A44}"/>
    <cellStyle name="Comma 7 9 3 6" xfId="13083" xr:uid="{2CB02459-2C4D-42D2-BC60-59F6E613B83F}"/>
    <cellStyle name="Comma 7 9 4" xfId="1815" xr:uid="{00000000-0005-0000-0000-00001A030000}"/>
    <cellStyle name="Comma 7 9 4 2" xfId="2280" xr:uid="{00000000-0005-0000-0000-000051020000}"/>
    <cellStyle name="Comma 7 9 4 2 2" xfId="7407" xr:uid="{ECA70E22-B669-47E5-B237-A70B09FDC2A2}"/>
    <cellStyle name="Comma 7 9 4 2 2 2" xfId="17787" xr:uid="{1D6C3169-C893-45C9-B5B3-340E7E6A62A5}"/>
    <cellStyle name="Comma 7 9 4 2 3" xfId="10240" xr:uid="{11770743-9A61-4906-A0ED-1A5ACCCDCA38}"/>
    <cellStyle name="Comma 7 9 4 2 3 2" xfId="20620" xr:uid="{7675E9C0-FB1D-44AD-B035-05F10DA62EA6}"/>
    <cellStyle name="Comma 7 9 4 2 4" xfId="27525" xr:uid="{95FCDC5A-9251-463A-A380-C6D5AD704ABD}"/>
    <cellStyle name="Comma 7 9 4 2 5" xfId="27304" xr:uid="{324D5791-4AA4-4432-A12B-D8FC4773221C}"/>
    <cellStyle name="Comma 7 9 4 2 6" xfId="14954" xr:uid="{F01CC1D9-EF50-417F-A807-BBAB256F29E1}"/>
    <cellStyle name="Comma 7 9 4 3" xfId="3553" xr:uid="{00000000-0005-0000-0000-00001A030000}"/>
    <cellStyle name="Comma 7 9 4 4" xfId="24761" xr:uid="{B4293C2A-2C20-4FDE-A651-4B5858E9672E}"/>
    <cellStyle name="Comma 7 9 5" xfId="3819" xr:uid="{3D055A9D-8184-4A6C-9135-4B8A07BEEB18}"/>
    <cellStyle name="Comma 7 9 5 2" xfId="8652" xr:uid="{7EB7CAAC-EB41-4A44-8227-8CF10A5544D8}"/>
    <cellStyle name="Comma 7 9 5 2 2" xfId="28959" xr:uid="{5CC8E82A-50BA-42E3-9621-4DBC89A6A158}"/>
    <cellStyle name="Comma 7 9 5 2 3" xfId="27855" xr:uid="{A5444BD1-DD3C-40FE-AECF-8FCD53DAD86E}"/>
    <cellStyle name="Comma 7 9 5 2 4" xfId="19032" xr:uid="{71F6C542-F48E-4D3B-A0C7-337AF60739F8}"/>
    <cellStyle name="Comma 7 9 5 3" xfId="11485" xr:uid="{3BD67E6A-DC58-4E0D-997C-E91619E70115}"/>
    <cellStyle name="Comma 7 9 5 3 2" xfId="21865" xr:uid="{CD9BBADF-ACEF-46B7-BFF9-58818B2D56C8}"/>
    <cellStyle name="Comma 7 9 5 4" xfId="25784" xr:uid="{D48D0E3E-A5CA-4B91-83E5-67DD914A8009}"/>
    <cellStyle name="Comma 7 9 5 5" xfId="16199" xr:uid="{F94D35A4-ECAF-49AC-BD3F-70DB8DD4B1B3}"/>
    <cellStyle name="Comma 7 9 6" xfId="4926" xr:uid="{D22195E0-32A3-453D-9C14-4748AEF3F690}"/>
    <cellStyle name="Comma 7 9 6 2" xfId="26465" xr:uid="{B179DB98-8514-4BDE-8987-D81C391102FC}"/>
    <cellStyle name="Comma 7 9 6 3" xfId="26826" xr:uid="{D9F1185C-06C9-42E9-B7C4-CEDEA200AE0E}"/>
    <cellStyle name="Comma 7 9 6 4" xfId="14218" xr:uid="{1D9C0D45-4A3E-4F7A-9E4C-C409913351A3}"/>
    <cellStyle name="Comma 7 9 7" xfId="6671" xr:uid="{A29537A1-F65B-4843-AF0C-05B168F8C09C}"/>
    <cellStyle name="Comma 7 9 7 2" xfId="27160" xr:uid="{55520C70-263D-4AB1-9319-FCA27D1942CD}"/>
    <cellStyle name="Comma 7 9 7 3" xfId="28104" xr:uid="{3DEC0D27-D036-43CE-80BF-8AA8FB19AFF0}"/>
    <cellStyle name="Comma 7 9 7 4" xfId="17051" xr:uid="{34C2D03F-AC0D-41F1-9799-D9E2EBFC00DD}"/>
    <cellStyle name="Comma 7 9 8" xfId="9504" xr:uid="{8F55B808-19E6-440B-84BB-7FBA72F377C5}"/>
    <cellStyle name="Comma 7 9 8 2" xfId="19884" xr:uid="{1D27389B-E2DF-4746-8101-736D586E99AF}"/>
    <cellStyle name="Comma 7 9 9" xfId="25139" xr:uid="{80C7AA19-964D-41F1-ACB4-443F7B2D85F5}"/>
    <cellStyle name="Comma 8" xfId="537" xr:uid="{00000000-0005-0000-0000-00001B030000}"/>
    <cellStyle name="Comma 9" xfId="538" xr:uid="{00000000-0005-0000-0000-00001C030000}"/>
    <cellStyle name="Comma 9 10" xfId="4927" xr:uid="{D81A1123-0425-468A-A1BB-1DD38680E9D1}"/>
    <cellStyle name="Comma 9 10 2" xfId="26366" xr:uid="{2F7F6436-B119-4AAD-9BB4-535464C9DAF3}"/>
    <cellStyle name="Comma 9 10 3" xfId="26329" xr:uid="{11FB18E3-EF94-4ED6-AAB4-FB17CD4BE561}"/>
    <cellStyle name="Comma 9 10 4" xfId="14219" xr:uid="{C2272325-F265-4852-9258-DAE0CE633BD7}"/>
    <cellStyle name="Comma 9 11" xfId="6672" xr:uid="{95397FF4-3D6A-4510-9989-BDDD317F97F2}"/>
    <cellStyle name="Comma 9 11 2" xfId="17052" xr:uid="{6A8550DD-A343-468B-A01C-05090AE9B719}"/>
    <cellStyle name="Comma 9 12" xfId="9505" xr:uid="{37183DA1-35CA-425D-87D1-F35C8D8A3F5E}"/>
    <cellStyle name="Comma 9 12 2" xfId="19885" xr:uid="{AA8AB3EF-C4D8-40C4-888D-AD22826DDFE1}"/>
    <cellStyle name="Comma 9 13" xfId="24006" xr:uid="{90CABFF4-ACC6-474D-BA61-1A43940CC5A2}"/>
    <cellStyle name="Comma 9 14" xfId="12405" xr:uid="{E2A8DE87-DBCD-4E16-9E4C-5722B7CB5393}"/>
    <cellStyle name="Comma 9 2" xfId="539" xr:uid="{00000000-0005-0000-0000-00001D030000}"/>
    <cellStyle name="Comma 9 2 10" xfId="6673" xr:uid="{800B4AE7-61CF-406F-BD50-717A47770535}"/>
    <cellStyle name="Comma 9 2 10 2" xfId="17053" xr:uid="{EA88CEC4-AC8C-4B27-B2D7-D33FADE80FF7}"/>
    <cellStyle name="Comma 9 2 11" xfId="9506" xr:uid="{F115FB81-E8DA-404A-892D-70F80F1B972C}"/>
    <cellStyle name="Comma 9 2 11 2" xfId="19886" xr:uid="{D7387538-8BF7-4F07-8FF0-AA9EC494776E}"/>
    <cellStyle name="Comma 9 2 12" xfId="24298" xr:uid="{E705879D-9FBA-4AEB-9FC8-2CC39AD5F36B}"/>
    <cellStyle name="Comma 9 2 13" xfId="12465" xr:uid="{8235A749-3C40-4A9B-8E8C-82B30F51A632}"/>
    <cellStyle name="Comma 9 2 2" xfId="540" xr:uid="{00000000-0005-0000-0000-00001E030000}"/>
    <cellStyle name="Comma 9 2 2 10" xfId="9507" xr:uid="{60CE9C71-F376-4025-821D-C30B7ED78186}"/>
    <cellStyle name="Comma 9 2 2 10 2" xfId="19887" xr:uid="{18234C9B-D2F9-4D6B-A13E-6C37086F7DF7}"/>
    <cellStyle name="Comma 9 2 2 11" xfId="25518" xr:uid="{6F546E97-01B6-477F-8094-EFA3F2FE1901}"/>
    <cellStyle name="Comma 9 2 2 12" xfId="12522" xr:uid="{DA9AA6E8-DB69-4F4C-A37A-A4469B73781E}"/>
    <cellStyle name="Comma 9 2 2 2" xfId="1821" xr:uid="{00000000-0005-0000-0000-00001F030000}"/>
    <cellStyle name="Comma 9 2 2 2 2" xfId="3075" xr:uid="{00000000-0005-0000-0000-000059020000}"/>
    <cellStyle name="Comma 9 2 2 2 2 2" xfId="6168" xr:uid="{1695681D-ACBD-434B-92F0-1F63368C6589}"/>
    <cellStyle name="Comma 9 2 2 2 2 2 2" xfId="25922" xr:uid="{1B1CBA3A-40E4-44FA-A7A4-CC0EB921C6F7}"/>
    <cellStyle name="Comma 9 2 2 2 2 2 3" xfId="26612" xr:uid="{DC9B371E-C0E3-4F73-83D3-29213CEBA90B}"/>
    <cellStyle name="Comma 9 2 2 2 2 2 4" xfId="15702" xr:uid="{447748E3-8314-4430-86E0-135F2EC6ED2D}"/>
    <cellStyle name="Comma 9 2 2 2 2 3" xfId="8155" xr:uid="{8046AE2B-9CD5-45A1-9232-B44A496B2A17}"/>
    <cellStyle name="Comma 9 2 2 2 2 3 2" xfId="18535" xr:uid="{F9F494A4-A347-41BB-86CB-E0B86E0FE416}"/>
    <cellStyle name="Comma 9 2 2 2 2 4" xfId="10988" xr:uid="{9B606771-FA20-4716-AFBD-6E37C66FE5D7}"/>
    <cellStyle name="Comma 9 2 2 2 2 4 2" xfId="21368" xr:uid="{90959D85-FFB6-4460-9FE8-52FDA187F7E2}"/>
    <cellStyle name="Comma 9 2 2 2 2 5" xfId="23819" xr:uid="{AD747A12-C7F9-41AF-8F2D-7D7060459104}"/>
    <cellStyle name="Comma 9 2 2 2 2 6" xfId="27341" xr:uid="{1A746590-4CA1-467D-848F-B895E1094CB2}"/>
    <cellStyle name="Comma 9 2 2 2 2 7" xfId="13588" xr:uid="{E7ABC69F-1CB5-411E-9E74-C2F9145DA71A}"/>
    <cellStyle name="Comma 9 2 2 2 3" xfId="2686" xr:uid="{00000000-0005-0000-0000-000058020000}"/>
    <cellStyle name="Comma 9 2 2 2 3 2" xfId="7810" xr:uid="{2128038F-D34A-47F5-90D6-38092A039B87}"/>
    <cellStyle name="Comma 9 2 2 2 3 2 2" xfId="27020" xr:uid="{A3DF1628-9D36-42BB-8086-112FB6BCA36B}"/>
    <cellStyle name="Comma 9 2 2 2 3 2 3" xfId="27859" xr:uid="{A5C60455-71A0-4AFE-8333-7E52BDF26654}"/>
    <cellStyle name="Comma 9 2 2 2 3 2 4" xfId="18190" xr:uid="{D77EA3DE-65CE-420F-B482-3F239AB4629E}"/>
    <cellStyle name="Comma 9 2 2 2 3 3" xfId="10643" xr:uid="{21EEC8A8-4538-49B0-9259-9092C61F7629}"/>
    <cellStyle name="Comma 9 2 2 2 3 3 2" xfId="21023" xr:uid="{6EF02B8B-FD2A-423A-9119-A24F9D043202}"/>
    <cellStyle name="Comma 9 2 2 2 3 4" xfId="25011" xr:uid="{E65E7057-6A9B-4E73-B147-10E224C434CB}"/>
    <cellStyle name="Comma 9 2 2 2 3 5" xfId="15357" xr:uid="{65EDEDBF-9135-4EDF-B076-15DD1724FE14}"/>
    <cellStyle name="Comma 9 2 2 2 4" xfId="2045" xr:uid="{00000000-0005-0000-0000-00001F030000}"/>
    <cellStyle name="Comma 9 2 2 2 4 2" xfId="26108" xr:uid="{122440CA-696A-44E0-9E96-A87373C105F9}"/>
    <cellStyle name="Comma 9 2 2 2 4 3" xfId="27291" xr:uid="{4E4768B2-7AB8-4453-8074-05036922F932}"/>
    <cellStyle name="Comma 9 2 2 2 5" xfId="4268" xr:uid="{15F18BA8-7F97-4777-9066-8253069EFE6E}"/>
    <cellStyle name="Comma 9 2 2 2 5 2" xfId="9040" xr:uid="{9FE3AAF4-1EE5-47ED-B8D4-F93ABC268CE4}"/>
    <cellStyle name="Comma 9 2 2 2 5 2 2" xfId="19420" xr:uid="{6A6573BE-1A19-4442-870C-069C69D8A52C}"/>
    <cellStyle name="Comma 9 2 2 2 5 2 3" xfId="31044" xr:uid="{F0C0A167-9B27-4A98-AB6A-B02856686997}"/>
    <cellStyle name="Comma 9 2 2 2 5 2 4" xfId="30803" xr:uid="{940BAFB2-DDDF-4DFD-AC79-DD26DD309846}"/>
    <cellStyle name="Comma 9 2 2 2 5 3" xfId="11873" xr:uid="{D66D2D42-7EBA-40C4-BE58-4D64A5059408}"/>
    <cellStyle name="Comma 9 2 2 2 5 3 2" xfId="22253" xr:uid="{6B46C0D7-EBC5-4194-90D8-6BCEC8A7CC97}"/>
    <cellStyle name="Comma 9 2 2 2 5 4" xfId="28386" xr:uid="{7BC0D46E-3348-466F-8DFC-3BD610176F0D}"/>
    <cellStyle name="Comma 9 2 2 2 5 5" xfId="27900" xr:uid="{B715E0BE-8612-4D9B-8094-A86B31BEC63D}"/>
    <cellStyle name="Comma 9 2 2 2 5 6" xfId="16587" xr:uid="{16CD614C-D92C-43D8-816F-40DF7AA64539}"/>
    <cellStyle name="Comma 9 2 2 2 6" xfId="5646" xr:uid="{668570A6-D60D-4778-B198-50FD03580688}"/>
    <cellStyle name="Comma 9 2 2 2 6 2" xfId="29724" xr:uid="{5FAFEE43-02EA-4263-B848-C1EA850D9CC6}"/>
    <cellStyle name="Comma 9 2 2 2 6 2 2" xfId="30978" xr:uid="{5D796100-B80F-4D81-937F-89F02B01DAF1}"/>
    <cellStyle name="Comma 9 2 2 2 7" xfId="25137" xr:uid="{C3EE7BD6-8743-4519-9C3D-CB652EFF1857}"/>
    <cellStyle name="Comma 9 2 2 2 8" xfId="13099" xr:uid="{E9F47D49-DC26-47D8-9B66-DEB5C8F17696}"/>
    <cellStyle name="Comma 9 2 2 3" xfId="1822" xr:uid="{00000000-0005-0000-0000-000020030000}"/>
    <cellStyle name="Comma 9 2 2 3 2" xfId="3076" xr:uid="{00000000-0005-0000-0000-00005A020000}"/>
    <cellStyle name="Comma 9 2 2 3 2 2" xfId="8156" xr:uid="{BA1A08A8-8F25-42BA-8FF5-CF4370543494}"/>
    <cellStyle name="Comma 9 2 2 3 2 2 2" xfId="28829" xr:uid="{FEA450FD-A44B-4F78-B887-6FBB04F43C55}"/>
    <cellStyle name="Comma 9 2 2 3 2 2 2 2" xfId="31228" xr:uid="{E0EAEE44-385B-43C4-A241-FDA503A0345E}"/>
    <cellStyle name="Comma 9 2 2 3 2 2 2 3" xfId="30805" xr:uid="{0E41FCD9-0F8F-41FD-9B49-7F0530E67F12}"/>
    <cellStyle name="Comma 9 2 2 3 2 2 3" xfId="26384" xr:uid="{4ABFB2F1-EFEF-44B5-B10D-DE0D3C6BDABA}"/>
    <cellStyle name="Comma 9 2 2 3 2 2 4" xfId="18536" xr:uid="{6D88F806-B1B0-4D9A-BBC6-DBDC26EA2E99}"/>
    <cellStyle name="Comma 9 2 2 3 2 3" xfId="10989" xr:uid="{4C570C57-C828-4E9B-9C5B-D3D470D1304A}"/>
    <cellStyle name="Comma 9 2 2 3 2 3 2" xfId="21369" xr:uid="{85E85D4A-641F-4B1F-B4B2-73E48F5F3F73}"/>
    <cellStyle name="Comma 9 2 2 3 2 4" xfId="24873" xr:uid="{3C1C18F6-326F-4101-B42C-CAFA790586F4}"/>
    <cellStyle name="Comma 9 2 2 3 2 5" xfId="15703" xr:uid="{5E62D3EB-52D8-4B2A-8967-E1EC80A96F32}"/>
    <cellStyle name="Comma 9 2 2 3 3" xfId="2089" xr:uid="{00000000-0005-0000-0000-000020030000}"/>
    <cellStyle name="Comma 9 2 2 3 4" xfId="4418" xr:uid="{51ADD6C0-603D-4098-9009-CBEFA0A69A4B}"/>
    <cellStyle name="Comma 9 2 2 3 4 2" xfId="9190" xr:uid="{F3BDC41A-CFD9-47C5-A0ED-1DF0D97D107C}"/>
    <cellStyle name="Comma 9 2 2 3 4 2 2" xfId="19570" xr:uid="{6A163FFC-6407-458E-95EF-1755EB510D2C}"/>
    <cellStyle name="Comma 9 2 2 3 4 2 3" xfId="31084" xr:uid="{200D0FEF-51EA-4B32-BD4F-ED01F56CF64F}"/>
    <cellStyle name="Comma 9 2 2 3 4 2 4" xfId="30804" xr:uid="{45D769B4-A51B-4357-BF7C-CEA3942690FF}"/>
    <cellStyle name="Comma 9 2 2 3 4 3" xfId="12023" xr:uid="{B8CDA8CB-E142-4092-9D7D-1F70CFFAECDF}"/>
    <cellStyle name="Comma 9 2 2 3 4 3 2" xfId="22403" xr:uid="{A2F09515-9B43-40E8-8E58-EDBDFCCA4661}"/>
    <cellStyle name="Comma 9 2 2 3 4 4" xfId="16737" xr:uid="{EAE4FB54-618E-4BD5-8A10-FD59118FE55B}"/>
    <cellStyle name="Comma 9 2 2 3 5" xfId="5647" xr:uid="{1753FA6C-087A-430B-A68A-C681B0D13A8B}"/>
    <cellStyle name="Comma 9 2 2 3 5 2" xfId="29710" xr:uid="{8E3DEB05-C8FD-4B12-9825-E73EE046D749}"/>
    <cellStyle name="Comma 9 2 2 3 5 2 2" xfId="30979" xr:uid="{AFFAD961-C129-4BDB-B8E1-FC9907D6727B}"/>
    <cellStyle name="Comma 9 2 2 3 6" xfId="24153" xr:uid="{41DAB614-918F-4599-BF83-9AA4B418D79E}"/>
    <cellStyle name="Comma 9 2 2 3 7" xfId="13589" xr:uid="{2E3B28A3-F72F-46DD-9CA8-18228347FB64}"/>
    <cellStyle name="Comma 9 2 2 4" xfId="1820" xr:uid="{00000000-0005-0000-0000-000021030000}"/>
    <cellStyle name="Comma 9 2 2 4 2" xfId="3074" xr:uid="{00000000-0005-0000-0000-00005B020000}"/>
    <cellStyle name="Comma 9 2 2 4 2 2" xfId="8154" xr:uid="{3821D36B-E30A-436A-ADD2-C492AC21B492}"/>
    <cellStyle name="Comma 9 2 2 4 2 2 2" xfId="28828" xr:uid="{75B182AE-DD33-43EB-BD11-5250C85A4E01}"/>
    <cellStyle name="Comma 9 2 2 4 2 2 3" xfId="26309" xr:uid="{BA6A95AF-6109-40B1-B3B9-241F006D302F}"/>
    <cellStyle name="Comma 9 2 2 4 2 2 4" xfId="18534" xr:uid="{6DC6F597-8D99-4D70-85A2-BCF10AE0AD8E}"/>
    <cellStyle name="Comma 9 2 2 4 2 3" xfId="10987" xr:uid="{2A3734C0-6283-4588-9F43-DBEA24F07785}"/>
    <cellStyle name="Comma 9 2 2 4 2 3 2" xfId="21367" xr:uid="{73BB00D0-276E-47F7-A419-031530E0420D}"/>
    <cellStyle name="Comma 9 2 2 4 2 4" xfId="26315" xr:uid="{4114B98C-05CB-4B13-B488-16099DD307AD}"/>
    <cellStyle name="Comma 9 2 2 4 2 5" xfId="15701" xr:uid="{6AE8E6BF-8A14-431C-99B4-E9E63BED19BF}"/>
    <cellStyle name="Comma 9 2 2 4 3" xfId="3606" xr:uid="{00000000-0005-0000-0000-000021030000}"/>
    <cellStyle name="Comma 9 2 2 4 4" xfId="5645" xr:uid="{8B26A1BB-AE5F-48D9-8E42-E69CDD492616}"/>
    <cellStyle name="Comma 9 2 2 4 4 2" xfId="29961" xr:uid="{7C9ED966-91AA-4C46-BB66-8180C9956C71}"/>
    <cellStyle name="Comma 9 2 2 4 5" xfId="24326" xr:uid="{8BA3453A-B276-4F0C-8B80-BF13CA76962C}"/>
    <cellStyle name="Comma 9 2 2 4 6" xfId="13587" xr:uid="{1A9E97E1-72D1-4AFC-BB30-AF8F5B6BAA27}"/>
    <cellStyle name="Comma 9 2 2 5" xfId="2641" xr:uid="{00000000-0005-0000-0000-00005C020000}"/>
    <cellStyle name="Comma 9 2 2 5 2" xfId="5903" xr:uid="{45A164FE-5FE9-43B5-9529-C545256EB1C7}"/>
    <cellStyle name="Comma 9 2 2 5 2 2" xfId="28649" xr:uid="{F52522D7-FE86-4CED-8031-4C36F7BDC289}"/>
    <cellStyle name="Comma 9 2 2 5 2 2 2" xfId="31210" xr:uid="{972E3E93-27A6-4530-8159-6C6AF4E7DBCC}"/>
    <cellStyle name="Comma 9 2 2 5 2 2 3" xfId="30806" xr:uid="{08104823-45CC-4C4D-B84B-B3362DB2DCBC}"/>
    <cellStyle name="Comma 9 2 2 5 2 3" xfId="27234" xr:uid="{C3BE4EB7-43AA-4AC7-BEFF-8B26A3BE7026}"/>
    <cellStyle name="Comma 9 2 2 5 2 4" xfId="15313" xr:uid="{08E79145-1382-4681-9832-B0F6E2DADE39}"/>
    <cellStyle name="Comma 9 2 2 5 3" xfId="7766" xr:uid="{5D0B9A8F-12FE-41D9-A9E6-A0FC75FD3FD8}"/>
    <cellStyle name="Comma 9 2 2 5 3 2" xfId="18146" xr:uid="{0A8DFB72-F3C6-4083-88C0-C732F813D519}"/>
    <cellStyle name="Comma 9 2 2 5 4" xfId="10599" xr:uid="{4B064456-B3B1-4B04-A024-41F9964ADD43}"/>
    <cellStyle name="Comma 9 2 2 5 4 2" xfId="20979" xr:uid="{755E6D50-A281-4A13-84B5-51D522FD572A}"/>
    <cellStyle name="Comma 9 2 2 5 5" xfId="23655" xr:uid="{435834F1-E757-4761-960E-34D3DB17B906}"/>
    <cellStyle name="Comma 9 2 2 5 6" xfId="13030" xr:uid="{5AE173AE-BF38-4842-AA91-78EA7873D122}"/>
    <cellStyle name="Comma 9 2 2 6" xfId="2290" xr:uid="{00000000-0005-0000-0000-000057020000}"/>
    <cellStyle name="Comma 9 2 2 6 2" xfId="7417" xr:uid="{F0EED383-DED6-4BF2-97EE-EDD10841C3A9}"/>
    <cellStyle name="Comma 9 2 2 6 2 2" xfId="17797" xr:uid="{E2E25D04-1C5B-42F3-971A-9693DBE7026D}"/>
    <cellStyle name="Comma 9 2 2 6 3" xfId="10250" xr:uid="{94DC420B-AA21-4FD5-93D5-21B40811B1C2}"/>
    <cellStyle name="Comma 9 2 2 6 3 2" xfId="20630" xr:uid="{E6D15CCE-188C-46C1-8F19-27097D48CB9C}"/>
    <cellStyle name="Comma 9 2 2 6 4" xfId="22651" xr:uid="{D0547388-BB56-43F0-887B-5DC1986503B8}"/>
    <cellStyle name="Comma 9 2 2 6 5" xfId="26804" xr:uid="{140F2489-462A-432C-AAD8-2C4B4DBDF3A3}"/>
    <cellStyle name="Comma 9 2 2 6 6" xfId="14964" xr:uid="{93BB5F1A-804A-42CC-B8EB-C9CEF1F05211}"/>
    <cellStyle name="Comma 9 2 2 7" xfId="3825" xr:uid="{F187D117-A490-47DB-9E10-75EB17734E90}"/>
    <cellStyle name="Comma 9 2 2 7 2" xfId="8658" xr:uid="{644F7400-21EC-44AC-96AB-03542AB9BCFE}"/>
    <cellStyle name="Comma 9 2 2 7 2 2" xfId="19038" xr:uid="{C00F856F-2CD0-4E3B-A3DA-35E428B0F0FE}"/>
    <cellStyle name="Comma 9 2 2 7 3" xfId="11491" xr:uid="{DC85BDFB-B499-4C6E-A0B1-105AFB53FA00}"/>
    <cellStyle name="Comma 9 2 2 7 3 2" xfId="21871" xr:uid="{2AB65E47-B840-4E3A-9190-E4321AA48705}"/>
    <cellStyle name="Comma 9 2 2 7 4" xfId="26442" xr:uid="{0585DF1F-C5C2-4D34-BBE6-8DFF8DBF905E}"/>
    <cellStyle name="Comma 9 2 2 7 5" xfId="28041" xr:uid="{BEC9E2EF-CCA4-4CC5-8AB1-C4763C60ED1D}"/>
    <cellStyle name="Comma 9 2 2 7 6" xfId="16205" xr:uid="{F05C9D44-64C0-4600-BDB2-376264D8F02B}"/>
    <cellStyle name="Comma 9 2 2 8" xfId="4929" xr:uid="{3AD1A3B8-0529-4279-AFBA-6A259E6478D4}"/>
    <cellStyle name="Comma 9 2 2 8 2" xfId="14221" xr:uid="{3A55FC0C-5526-4111-8F2F-A420A93B599F}"/>
    <cellStyle name="Comma 9 2 2 9" xfId="6674" xr:uid="{6EFE6E0B-F24A-4847-A285-0AA765FBEBDF}"/>
    <cellStyle name="Comma 9 2 2 9 2" xfId="17054" xr:uid="{0ECC4CAE-5358-4A94-B368-95E70F3C5906}"/>
    <cellStyle name="Comma 9 2 3" xfId="541" xr:uid="{00000000-0005-0000-0000-000022030000}"/>
    <cellStyle name="Comma 9 2 3 10" xfId="12680" xr:uid="{F4C62D95-DF88-450B-B844-5FCA3C4178EF}"/>
    <cellStyle name="Comma 9 2 3 2" xfId="1824" xr:uid="{00000000-0005-0000-0000-000023030000}"/>
    <cellStyle name="Comma 9 2 3 2 2" xfId="3077" xr:uid="{00000000-0005-0000-0000-00005E020000}"/>
    <cellStyle name="Comma 9 2 3 2 2 2" xfId="8157" xr:uid="{00C34E79-4A12-4FEF-8FD7-A120007AC003}"/>
    <cellStyle name="Comma 9 2 3 2 2 2 2" xfId="28830" xr:uid="{9400F8BF-E03C-47B4-8A73-79D8316A2F57}"/>
    <cellStyle name="Comma 9 2 3 2 2 2 3" xfId="28632" xr:uid="{7A2BE245-EA15-44B8-97A3-BD9684DEFF4F}"/>
    <cellStyle name="Comma 9 2 3 2 2 2 4" xfId="18537" xr:uid="{11C459B9-9635-43E5-A2CE-CA3DDB0927D6}"/>
    <cellStyle name="Comma 9 2 3 2 2 3" xfId="10990" xr:uid="{179EA3D4-61C5-47DF-BA03-BCD2392F900C}"/>
    <cellStyle name="Comma 9 2 3 2 2 3 2" xfId="21370" xr:uid="{2A1FE7AD-F25F-4C3B-8926-616BF3F7D3E5}"/>
    <cellStyle name="Comma 9 2 3 2 2 4" xfId="25747" xr:uid="{942CDB3C-31B9-48FD-A9C8-9181B9986ACB}"/>
    <cellStyle name="Comma 9 2 3 2 2 5" xfId="15704" xr:uid="{A62BBE42-1AD1-4C98-BC5F-080129262303}"/>
    <cellStyle name="Comma 9 2 3 2 3" xfId="3697" xr:uid="{00000000-0005-0000-0000-000023030000}"/>
    <cellStyle name="Comma 9 2 3 2 4" xfId="5648" xr:uid="{E79966CE-366E-44ED-8CF4-EF18FE3B9A08}"/>
    <cellStyle name="Comma 9 2 3 2 4 2" xfId="29962" xr:uid="{C540771B-03DD-4A97-8D6C-125C8B900220}"/>
    <cellStyle name="Comma 9 2 3 2 5" xfId="23090" xr:uid="{7BC34336-6CF0-4232-A50B-C2757E6B9AA2}"/>
    <cellStyle name="Comma 9 2 3 2 6" xfId="13590" xr:uid="{AE8E06AD-96D0-46A8-B033-8D8865597D33}"/>
    <cellStyle name="Comma 9 2 3 3" xfId="1825" xr:uid="{00000000-0005-0000-0000-000024030000}"/>
    <cellStyle name="Comma 9 2 3 3 2" xfId="2685" xr:uid="{00000000-0005-0000-0000-00005F020000}"/>
    <cellStyle name="Comma 9 2 3 3 2 2" xfId="7809" xr:uid="{B9ACF73D-5345-46F9-B10F-7BF577F6FA2C}"/>
    <cellStyle name="Comma 9 2 3 3 2 2 2" xfId="18189" xr:uid="{7BDE12E2-F66C-43CB-A936-014FC451446C}"/>
    <cellStyle name="Comma 9 2 3 3 2 3" xfId="10642" xr:uid="{7B796FA2-53F4-4E07-ACB6-8A1AA81C96CF}"/>
    <cellStyle name="Comma 9 2 3 3 2 3 2" xfId="21022" xr:uid="{865B3BD9-33FF-4391-A8D9-6B5ECEDC6CF6}"/>
    <cellStyle name="Comma 9 2 3 3 2 4" xfId="15356" xr:uid="{372507FF-8B1F-490B-A74C-426CD780667A}"/>
    <cellStyle name="Comma 9 2 3 3 2 5" xfId="30443" xr:uid="{B9D0D307-C678-4D48-9BB3-FA80D0D64076}"/>
    <cellStyle name="Comma 9 2 3 3 3" xfId="2078" xr:uid="{00000000-0005-0000-0000-000024030000}"/>
    <cellStyle name="Comma 9 2 3 3 4" xfId="5649" xr:uid="{CE82BC05-DECC-433A-A1AE-079FA93D71A1}"/>
    <cellStyle name="Comma 9 2 3 3 4 2" xfId="29910" xr:uid="{DEAC15BD-E4D5-4066-9D0F-223E4FCD8552}"/>
    <cellStyle name="Comma 9 2 3 3 5" xfId="25040" xr:uid="{6B690C1C-4E4E-4CEB-9458-3070211420B8}"/>
    <cellStyle name="Comma 9 2 3 3 6" xfId="13098" xr:uid="{9A279FFC-6243-4F00-B96A-9C2520A46EDC}"/>
    <cellStyle name="Comma 9 2 3 4" xfId="1823" xr:uid="{00000000-0005-0000-0000-000025030000}"/>
    <cellStyle name="Comma 9 2 3 4 2" xfId="4654" xr:uid="{2B316BF8-A02B-4FA6-9E0C-A81BF302FB1E}"/>
    <cellStyle name="Comma 9 2 3 4 2 2" xfId="9406" xr:uid="{83C3117E-0556-4527-B429-6733E7FC28FB}"/>
    <cellStyle name="Comma 9 2 3 4 2 2 2" xfId="19786" xr:uid="{75F44DC8-6775-40EE-BB1B-FE5900228869}"/>
    <cellStyle name="Comma 9 2 3 4 2 3" xfId="12239" xr:uid="{02383733-3AC8-4F33-847D-F4EDED4B1500}"/>
    <cellStyle name="Comma 9 2 3 4 2 3 2" xfId="22619" xr:uid="{7E9B7457-55E4-47A6-AEC3-2AB45A85A26B}"/>
    <cellStyle name="Comma 9 2 3 4 2 4" xfId="28308" xr:uid="{517B9FA5-CA7B-4147-8281-57997331AEA6}"/>
    <cellStyle name="Comma 9 2 3 4 2 5" xfId="27039" xr:uid="{67CB897C-285F-4C47-BC05-557ED67C8AB1}"/>
    <cellStyle name="Comma 9 2 3 4 2 6" xfId="16953" xr:uid="{3AB9AAA6-8579-4953-89F0-8E36A6C0DD15}"/>
    <cellStyle name="Comma 9 2 3 4 3" xfId="22757" xr:uid="{53723204-0815-4045-A056-7FCD23F7396E}"/>
    <cellStyle name="Comma 9 2 3 5" xfId="4134" xr:uid="{58960FB7-AA3D-4773-B9E0-BAA94B5F7831}"/>
    <cellStyle name="Comma 9 2 3 5 2" xfId="8906" xr:uid="{45BD0102-A3DB-46F1-B996-4B740B50B967}"/>
    <cellStyle name="Comma 9 2 3 5 2 2" xfId="29011" xr:uid="{FD6FD515-24A7-44F7-9B6A-EE8B41326D0B}"/>
    <cellStyle name="Comma 9 2 3 5 2 3" xfId="27359" xr:uid="{4196D849-59CB-4781-A66E-CA6616B641F1}"/>
    <cellStyle name="Comma 9 2 3 5 2 4" xfId="19286" xr:uid="{1B49DD98-D93E-4499-8109-0BF6F8E1781D}"/>
    <cellStyle name="Comma 9 2 3 5 2 5" xfId="31016" xr:uid="{F7D350F9-DB22-40CD-A277-E89E784C5412}"/>
    <cellStyle name="Comma 9 2 3 5 3" xfId="11739" xr:uid="{FEEBFF0E-3A22-490B-94EE-A20B651F3918}"/>
    <cellStyle name="Comma 9 2 3 5 3 2" xfId="22119" xr:uid="{7BCDA1FB-7008-4553-90F2-782DDE9547DF}"/>
    <cellStyle name="Comma 9 2 3 5 4" xfId="28101" xr:uid="{6B05F112-D1B4-4987-9ED9-AD61916186A5}"/>
    <cellStyle name="Comma 9 2 3 5 5" xfId="16453" xr:uid="{E2103747-DE1C-424E-A121-811632EDB617}"/>
    <cellStyle name="Comma 9 2 3 6" xfId="4930" xr:uid="{B11DD8E7-1558-472B-8FE9-B7DE5AE1C3AA}"/>
    <cellStyle name="Comma 9 2 3 6 2" xfId="28258" xr:uid="{B5064F52-1DEC-48C6-AD6C-94D57ED80CDC}"/>
    <cellStyle name="Comma 9 2 3 6 3" xfId="27716" xr:uid="{90953E80-ECF8-4692-9972-22BB6C8DE61E}"/>
    <cellStyle name="Comma 9 2 3 6 4" xfId="14222" xr:uid="{6FE659B4-9790-4D04-B838-7A04B11F19B9}"/>
    <cellStyle name="Comma 9 2 3 7" xfId="6675" xr:uid="{A3767453-1D26-4077-9762-3232EF5FAEF7}"/>
    <cellStyle name="Comma 9 2 3 7 2" xfId="28415" xr:uid="{C0ECF8F6-3BBF-4631-AE2A-78AAE82D9245}"/>
    <cellStyle name="Comma 9 2 3 7 3" xfId="27283" xr:uid="{A1AC7B48-6458-4882-A59B-BA808F918EEC}"/>
    <cellStyle name="Comma 9 2 3 7 4" xfId="17055" xr:uid="{C6323C8C-63AA-4061-9C69-B64F539EFDEC}"/>
    <cellStyle name="Comma 9 2 3 8" xfId="9508" xr:uid="{19B45FED-76C2-4145-940D-2F2BC325C947}"/>
    <cellStyle name="Comma 9 2 3 8 2" xfId="19888" xr:uid="{A7D0349A-2623-433A-82FA-CC129D323731}"/>
    <cellStyle name="Comma 9 2 3 9" xfId="25165" xr:uid="{491DEFD9-42C7-46F8-B951-F96D761D4FA0}"/>
    <cellStyle name="Comma 9 2 4" xfId="1826" xr:uid="{00000000-0005-0000-0000-000026030000}"/>
    <cellStyle name="Comma 9 2 4 2" xfId="3078" xr:uid="{00000000-0005-0000-0000-000060020000}"/>
    <cellStyle name="Comma 9 2 4 2 2" xfId="8158" xr:uid="{3871DE92-AD0D-4C55-9FDA-EB07377910AF}"/>
    <cellStyle name="Comma 9 2 4 2 2 2" xfId="28831" xr:uid="{35DDB46A-9F32-451D-BE4A-FB8BA2BFC5CB}"/>
    <cellStyle name="Comma 9 2 4 2 2 2 2" xfId="31229" xr:uid="{D86CE846-FB1A-46CF-AAA1-01DB85ECFA69}"/>
    <cellStyle name="Comma 9 2 4 2 2 2 3" xfId="30808" xr:uid="{BE13AE7C-8747-44CE-A1E1-1A36A7111489}"/>
    <cellStyle name="Comma 9 2 4 2 2 3" xfId="27381" xr:uid="{1D429F61-482C-40AA-9F51-7ED2D3E08585}"/>
    <cellStyle name="Comma 9 2 4 2 2 4" xfId="18538" xr:uid="{E513781B-C37F-4A79-B6A8-73A52D5D952C}"/>
    <cellStyle name="Comma 9 2 4 2 3" xfId="10991" xr:uid="{5FAD14CD-9E4E-4A54-B659-08425DC4EB51}"/>
    <cellStyle name="Comma 9 2 4 2 3 2" xfId="21371" xr:uid="{D5BA3C34-8A17-499D-9401-2290B594129A}"/>
    <cellStyle name="Comma 9 2 4 2 4" xfId="25661" xr:uid="{DE4B7DEE-3DFB-4D95-9D94-5B6697CA1424}"/>
    <cellStyle name="Comma 9 2 4 2 5" xfId="15705" xr:uid="{B32A986E-B469-403A-9A26-89063FFD10F3}"/>
    <cellStyle name="Comma 9 2 4 3" xfId="3618" xr:uid="{00000000-0005-0000-0000-000026030000}"/>
    <cellStyle name="Comma 9 2 4 4" xfId="4419" xr:uid="{730607A7-848F-4DD4-AC1A-3254E1DC46BC}"/>
    <cellStyle name="Comma 9 2 4 4 2" xfId="9191" xr:uid="{C7AB3644-B0B6-4154-BE4F-C29BF5ECB030}"/>
    <cellStyle name="Comma 9 2 4 4 2 2" xfId="19571" xr:uid="{7AE53B1F-54DA-4F06-99C4-5B8CE011620E}"/>
    <cellStyle name="Comma 9 2 4 4 2 3" xfId="31085" xr:uid="{BE5A0B73-4A4C-4029-A301-6535C3F13C1D}"/>
    <cellStyle name="Comma 9 2 4 4 2 4" xfId="30807" xr:uid="{C1548C2B-E83F-4CD1-8AE4-504BDC32719D}"/>
    <cellStyle name="Comma 9 2 4 4 3" xfId="12024" xr:uid="{05AB095B-DD55-4F70-B186-D55D3B66DE04}"/>
    <cellStyle name="Comma 9 2 4 4 3 2" xfId="22404" xr:uid="{83C0AEC2-D7F8-4FB1-8063-95763749ADDC}"/>
    <cellStyle name="Comma 9 2 4 4 4" xfId="27980" xr:uid="{48E7C24F-7C7F-4635-9EBC-9D453F175853}"/>
    <cellStyle name="Comma 9 2 4 4 5" xfId="28161" xr:uid="{38EC5DA3-2ECC-43FA-AFF3-4E44C4962149}"/>
    <cellStyle name="Comma 9 2 4 4 6" xfId="16738" xr:uid="{E7145DA8-4655-4CB9-96FD-E1E6B4F01E4F}"/>
    <cellStyle name="Comma 9 2 4 5" xfId="5650" xr:uid="{D9BE428C-8235-4EF9-B20E-E5BB3AFC6747}"/>
    <cellStyle name="Comma 9 2 4 5 2" xfId="29692" xr:uid="{E7A06D38-4B4A-4976-BC01-C3B6B233E532}"/>
    <cellStyle name="Comma 9 2 4 5 2 2" xfId="30980" xr:uid="{FFEA7A56-AD8A-44D9-BC17-C7A9B2757E95}"/>
    <cellStyle name="Comma 9 2 4 6" xfId="24675" xr:uid="{6EEEF6C0-BA3C-4450-82E6-71744843DDBB}"/>
    <cellStyle name="Comma 9 2 4 7" xfId="13591" xr:uid="{81F21B33-152E-41A4-8622-BE740F8B59B3}"/>
    <cellStyle name="Comma 9 2 5" xfId="1827" xr:uid="{00000000-0005-0000-0000-000027030000}"/>
    <cellStyle name="Comma 9 2 5 2" xfId="2880" xr:uid="{00000000-0005-0000-0000-000061020000}"/>
    <cellStyle name="Comma 9 2 5 2 2" xfId="7997" xr:uid="{30435070-21F0-450E-8F48-DD2475E78426}"/>
    <cellStyle name="Comma 9 2 5 2 2 2" xfId="27244" xr:uid="{B2DCA550-CDEE-430E-8093-FA1E260FBBA3}"/>
    <cellStyle name="Comma 9 2 5 2 2 2 2" xfId="31187" xr:uid="{935049C4-8F57-47F7-A020-2141BFAE117B}"/>
    <cellStyle name="Comma 9 2 5 2 2 2 3" xfId="30809" xr:uid="{E09FB7FE-6B02-4145-8F9C-245D63874152}"/>
    <cellStyle name="Comma 9 2 5 2 2 3" xfId="26152" xr:uid="{A90172AA-ECBA-49AF-A27D-7287150C6C55}"/>
    <cellStyle name="Comma 9 2 5 2 2 4" xfId="18377" xr:uid="{BB53FA4A-1DDF-48F5-8459-C96D8C66B94A}"/>
    <cellStyle name="Comma 9 2 5 2 3" xfId="10830" xr:uid="{8DBDF390-F889-45B9-8090-2E42DC2B125A}"/>
    <cellStyle name="Comma 9 2 5 2 3 2" xfId="21210" xr:uid="{3D817999-D32B-42D4-A4EE-FDDC6CAAAB75}"/>
    <cellStyle name="Comma 9 2 5 2 4" xfId="28530" xr:uid="{EFD68B7B-CEB1-42E8-96C8-A4CE64C8ED24}"/>
    <cellStyle name="Comma 9 2 5 2 5" xfId="15544" xr:uid="{178AD210-1937-49B9-920C-01104FD1710F}"/>
    <cellStyle name="Comma 9 2 5 3" xfId="3536" xr:uid="{00000000-0005-0000-0000-000027030000}"/>
    <cellStyle name="Comma 9 2 5 4" xfId="5651" xr:uid="{D7164F72-134C-4D46-901D-95E30936FD2B}"/>
    <cellStyle name="Comma 9 2 5 4 2" xfId="29925" xr:uid="{5C9B02E0-C788-4B1D-BC0E-E607E53C7539}"/>
    <cellStyle name="Comma 9 2 5 5" xfId="25504" xr:uid="{683D3246-020B-45A9-8F05-CD8C07E60BC7}"/>
    <cellStyle name="Comma 9 2 5 6" xfId="13378" xr:uid="{D127C0C3-511A-4158-94C4-3B598D743006}"/>
    <cellStyle name="Comma 9 2 6" xfId="1819" xr:uid="{00000000-0005-0000-0000-000028030000}"/>
    <cellStyle name="Comma 9 2 6 2" xfId="2539" xr:uid="{00000000-0005-0000-0000-000062020000}"/>
    <cellStyle name="Comma 9 2 6 2 2" xfId="7664" xr:uid="{12A85B8F-612E-4B7E-8375-3FD272B72C3E}"/>
    <cellStyle name="Comma 9 2 6 2 2 2" xfId="18044" xr:uid="{63602DFF-BD8A-4BE0-91FF-331DD6264E16}"/>
    <cellStyle name="Comma 9 2 6 2 3" xfId="10497" xr:uid="{61B4E7AC-8DB2-43F1-868D-FAA2881C85E4}"/>
    <cellStyle name="Comma 9 2 6 2 3 2" xfId="20877" xr:uid="{1BB267DC-2623-4AAD-9299-6628C1181669}"/>
    <cellStyle name="Comma 9 2 6 2 4" xfId="28007" xr:uid="{93DFBBE4-AEC2-43A7-B32D-98AE37918C88}"/>
    <cellStyle name="Comma 9 2 6 2 5" xfId="27052" xr:uid="{3C93F917-4687-49AB-A2DE-9CFA582651C6}"/>
    <cellStyle name="Comma 9 2 6 2 6" xfId="15211" xr:uid="{B954EB0A-A415-4D84-A87E-51039639E08C}"/>
    <cellStyle name="Comma 9 2 6 3" xfId="3705" xr:uid="{00000000-0005-0000-0000-000028030000}"/>
    <cellStyle name="Comma 9 2 6 4" xfId="5644" xr:uid="{D898191B-5E99-42ED-AE9E-BA7EEF98ED5F}"/>
    <cellStyle name="Comma 9 2 6 4 2" xfId="29877" xr:uid="{E41C2E13-76EE-4F01-AD17-0737E327D418}"/>
    <cellStyle name="Comma 9 2 6 5" xfId="23854" xr:uid="{D61276F4-B8A3-4202-B41B-BD1945D207E6}"/>
    <cellStyle name="Comma 9 2 6 6" xfId="12927" xr:uid="{0F80994B-85B6-4398-ADA2-8150445C52AA}"/>
    <cellStyle name="Comma 9 2 7" xfId="2233" xr:uid="{00000000-0005-0000-0000-000056020000}"/>
    <cellStyle name="Comma 9 2 7 2" xfId="7360" xr:uid="{C4B32B00-5182-49D8-9EA5-796AE2208F5A}"/>
    <cellStyle name="Comma 9 2 7 2 2" xfId="26719" xr:uid="{E24BCB5C-C6EA-4FDB-9EC3-913147FB8779}"/>
    <cellStyle name="Comma 9 2 7 2 2 2" xfId="31182" xr:uid="{B8E870C8-2DC3-4142-9B70-BD70882B4D51}"/>
    <cellStyle name="Comma 9 2 7 2 2 3" xfId="30810" xr:uid="{BBA9BA85-2DE8-4D34-8E86-BAE1DE19E844}"/>
    <cellStyle name="Comma 9 2 7 2 3" xfId="28267" xr:uid="{90482539-1104-4FEC-A0B4-4BBC91205F8D}"/>
    <cellStyle name="Comma 9 2 7 2 4" xfId="17740" xr:uid="{A997357B-75E5-4FBD-8E85-7D845313D2E4}"/>
    <cellStyle name="Comma 9 2 7 3" xfId="10193" xr:uid="{6CC74026-AB08-411B-B16F-52096AABA2AE}"/>
    <cellStyle name="Comma 9 2 7 3 2" xfId="20573" xr:uid="{D660BE8F-3CEC-43C8-B3F2-515CBFAE10A6}"/>
    <cellStyle name="Comma 9 2 7 4" xfId="25033" xr:uid="{6B933433-0728-4A4C-81A0-760F81048C5E}"/>
    <cellStyle name="Comma 9 2 7 5" xfId="14907" xr:uid="{9E029389-AF9E-4E2C-80CF-C3A6CB490564}"/>
    <cellStyle name="Comma 9 2 8" xfId="3877" xr:uid="{14ABF57D-7E2D-49B0-92F4-00CADDA395CB}"/>
    <cellStyle name="Comma 9 2 8 2" xfId="8709" xr:uid="{A7E88751-1D29-4175-B2B8-DA20A976F5E3}"/>
    <cellStyle name="Comma 9 2 8 2 2" xfId="19089" xr:uid="{E69C0CF9-2C8E-461A-BD73-73D7F51D1663}"/>
    <cellStyle name="Comma 9 2 8 3" xfId="11542" xr:uid="{95E42C6C-C80A-4C6F-AEA5-4FFFB2425A1A}"/>
    <cellStyle name="Comma 9 2 8 3 2" xfId="21922" xr:uid="{7A3F958E-C57F-4788-976D-1AE8E6A57944}"/>
    <cellStyle name="Comma 9 2 8 4" xfId="26412" xr:uid="{FD7B0B76-E8B9-487D-8AAD-C9933C1ACB6C}"/>
    <cellStyle name="Comma 9 2 8 5" xfId="27760" xr:uid="{AC65A6F0-19BB-40A6-9BE0-0678F17B6B3B}"/>
    <cellStyle name="Comma 9 2 8 6" xfId="16256" xr:uid="{6C8D399F-9CD0-4228-9326-262AC491334C}"/>
    <cellStyle name="Comma 9 2 9" xfId="4928" xr:uid="{BD7D2C77-C633-4CFC-AAC8-AEB80D7AE154}"/>
    <cellStyle name="Comma 9 2 9 2" xfId="25983" xr:uid="{FF5AE70A-CB98-46FE-AEBC-034F7A064D0C}"/>
    <cellStyle name="Comma 9 2 9 3" xfId="27779" xr:uid="{9617A20E-B9DC-4147-BB81-6D931C61435A}"/>
    <cellStyle name="Comma 9 2 9 4" xfId="14220" xr:uid="{B60DB025-08CD-4CE5-A225-EF26AA61A2E6}"/>
    <cellStyle name="Comma 9 3" xfId="542" xr:uid="{00000000-0005-0000-0000-000029030000}"/>
    <cellStyle name="Comma 9 3 10" xfId="9509" xr:uid="{E7E81DE3-7484-41E0-8FA9-F356A46CD991}"/>
    <cellStyle name="Comma 9 3 10 2" xfId="19889" xr:uid="{ABE7FEB3-D309-49D2-9D77-CEDDF86F8FC8}"/>
    <cellStyle name="Comma 9 3 11" xfId="24494" xr:uid="{D4380A83-A032-4878-B2BD-F5EDC2355B6A}"/>
    <cellStyle name="Comma 9 3 12" xfId="12521" xr:uid="{1EC29B22-E11A-4F03-9D04-7890D63A35C8}"/>
    <cellStyle name="Comma 9 3 2" xfId="1829" xr:uid="{00000000-0005-0000-0000-00002A030000}"/>
    <cellStyle name="Comma 9 3 2 2" xfId="3080" xr:uid="{00000000-0005-0000-0000-000065020000}"/>
    <cellStyle name="Comma 9 3 2 2 2" xfId="6169" xr:uid="{5D3F1E2F-6C13-4865-A186-7E6BC20EDFBA}"/>
    <cellStyle name="Comma 9 3 2 2 2 2" xfId="24146" xr:uid="{7FAC486F-3150-4423-B79F-82D92D5D4315}"/>
    <cellStyle name="Comma 9 3 2 2 2 2 2" xfId="28012" xr:uid="{6EDB3307-FB2D-428A-B7BB-51FD25238CFA}"/>
    <cellStyle name="Comma 9 3 2 2 2 2 3" xfId="31149" xr:uid="{5B67C8A6-D0F9-4F81-B1C0-F30C304F8C08}"/>
    <cellStyle name="Comma 9 3 2 2 2 3" xfId="26868" xr:uid="{652D5C03-1AD5-43F2-95C2-87421CEC1E98}"/>
    <cellStyle name="Comma 9 3 2 2 2 4" xfId="15707" xr:uid="{4A7AF802-84FA-4651-8493-69DBEFBEF268}"/>
    <cellStyle name="Comma 9 3 2 2 3" xfId="8160" xr:uid="{41C885F3-2F9F-457C-9A41-B93334694117}"/>
    <cellStyle name="Comma 9 3 2 2 3 2" xfId="18540" xr:uid="{52F9EBF8-6C8D-4A10-9E5C-BDDF8CD76353}"/>
    <cellStyle name="Comma 9 3 2 2 4" xfId="10993" xr:uid="{6690BEA3-7986-4505-B2F3-1A50EFC06E03}"/>
    <cellStyle name="Comma 9 3 2 2 4 2" xfId="21373" xr:uid="{16FA8055-7EF8-4083-8B83-CB2D93CE4C92}"/>
    <cellStyle name="Comma 9 3 2 2 5" xfId="24467" xr:uid="{C74E39ED-E802-4F6C-B356-E5113AB4E949}"/>
    <cellStyle name="Comma 9 3 2 2 5 2" xfId="30074" xr:uid="{8548742A-9BBA-4637-B5B9-9DA740E4A09B}"/>
    <cellStyle name="Comma 9 3 2 2 6" xfId="27864" xr:uid="{1092D0DD-8FB3-44DD-86EE-6FC6DA4E3B78}"/>
    <cellStyle name="Comma 9 3 2 2 7" xfId="13593" xr:uid="{20D41558-9592-4905-9B8D-FAFB5DB1DBDE}"/>
    <cellStyle name="Comma 9 3 2 3" xfId="2687" xr:uid="{00000000-0005-0000-0000-000064020000}"/>
    <cellStyle name="Comma 9 3 2 3 2" xfId="7811" xr:uid="{45825168-987C-424D-9B12-52F792D7F9B4}"/>
    <cellStyle name="Comma 9 3 2 3 2 2" xfId="28521" xr:uid="{E0FBFBB5-EC4B-4CDC-A0B7-7F4A0932546C}"/>
    <cellStyle name="Comma 9 3 2 3 2 3" xfId="28377" xr:uid="{B1C725C8-4663-4026-A58A-6EC98692EB7D}"/>
    <cellStyle name="Comma 9 3 2 3 2 4" xfId="18191" xr:uid="{CF70C67C-65D6-4BF2-9FF7-5986B90AEE6F}"/>
    <cellStyle name="Comma 9 3 2 3 3" xfId="10644" xr:uid="{51C13CA6-B671-4F5D-917F-E88F4B3AEAF6}"/>
    <cellStyle name="Comma 9 3 2 3 3 2" xfId="21024" xr:uid="{4A99DD87-1800-46CD-ADE8-C5F3EF349A55}"/>
    <cellStyle name="Comma 9 3 2 3 4" xfId="22680" xr:uid="{3EB0B22D-8F5E-48CF-B5FA-63B60A9EE603}"/>
    <cellStyle name="Comma 9 3 2 3 5" xfId="15358" xr:uid="{F541BCBC-753B-4B7B-AEF7-D891549388FA}"/>
    <cellStyle name="Comma 9 3 2 4" xfId="3694" xr:uid="{00000000-0005-0000-0000-00002A030000}"/>
    <cellStyle name="Comma 9 3 2 4 2" xfId="26649" xr:uid="{5A147B94-5AF9-4CDC-8BC6-C737EBE8A913}"/>
    <cellStyle name="Comma 9 3 2 4 3" xfId="26682" xr:uid="{FB1D1AC5-9D11-429C-BF39-EEAC07E5768E}"/>
    <cellStyle name="Comma 9 3 2 5" xfId="4269" xr:uid="{F1DB953E-CDE1-43E8-9BEA-964C5E5A9856}"/>
    <cellStyle name="Comma 9 3 2 5 2" xfId="9041" xr:uid="{F26FC550-BC30-48DE-A2FC-AF981BC732EC}"/>
    <cellStyle name="Comma 9 3 2 5 2 2" xfId="19421" xr:uid="{6FDAA852-56CA-4BF6-BB17-4AA7D4E56C64}"/>
    <cellStyle name="Comma 9 3 2 5 2 3" xfId="31045" xr:uid="{A3B5197F-9B5D-4143-A697-326D2D0AB011}"/>
    <cellStyle name="Comma 9 3 2 5 2 4" xfId="30811" xr:uid="{C5508924-C6EA-4A67-BDDF-7E50FD3BE005}"/>
    <cellStyle name="Comma 9 3 2 5 3" xfId="11874" xr:uid="{A33959D1-ED4C-4C55-92A7-CC84556D1C9C}"/>
    <cellStyle name="Comma 9 3 2 5 3 2" xfId="22254" xr:uid="{D062A147-5A9C-4F48-A79B-58F7E85DB901}"/>
    <cellStyle name="Comma 9 3 2 5 4" xfId="27366" xr:uid="{FD0C7BF0-A587-4637-98FE-1287570FBD22}"/>
    <cellStyle name="Comma 9 3 2 5 5" xfId="28425" xr:uid="{A03FA1EB-B70A-4B0D-B080-7587374271FE}"/>
    <cellStyle name="Comma 9 3 2 5 6" xfId="16588" xr:uid="{9A425600-8E7C-4649-8D14-D414987A8C3D}"/>
    <cellStyle name="Comma 9 3 2 6" xfId="5653" xr:uid="{77D156F7-476C-46F2-93AE-31A8AC882BEE}"/>
    <cellStyle name="Comma 9 3 2 6 2" xfId="29725" xr:uid="{553F6754-B523-42B0-B4FE-4907B6316108}"/>
    <cellStyle name="Comma 9 3 2 6 2 2" xfId="30981" xr:uid="{699CA55B-0135-496F-BFC8-968E66D2718F}"/>
    <cellStyle name="Comma 9 3 2 7" xfId="25226" xr:uid="{32CD50D2-C9AE-4571-939C-C8C54DC3B34F}"/>
    <cellStyle name="Comma 9 3 2 8" xfId="13100" xr:uid="{B68D3080-BA5F-48EA-9188-311DC047BBAB}"/>
    <cellStyle name="Comma 9 3 2 9" xfId="29992" xr:uid="{9DCA55B1-63A8-4DF5-A458-C59A6106A22A}"/>
    <cellStyle name="Comma 9 3 3" xfId="1830" xr:uid="{00000000-0005-0000-0000-00002B030000}"/>
    <cellStyle name="Comma 9 3 3 2" xfId="3081" xr:uid="{00000000-0005-0000-0000-000066020000}"/>
    <cellStyle name="Comma 9 3 3 2 2" xfId="8161" xr:uid="{30BFB4DD-F5E5-4102-846B-4027E615BCE0}"/>
    <cellStyle name="Comma 9 3 3 2 2 2" xfId="28833" xr:uid="{1D3DCD9E-22E3-4A2B-BFEA-68D716F7632B}"/>
    <cellStyle name="Comma 9 3 3 2 2 2 2" xfId="31230" xr:uid="{122F2141-B372-4667-A3EB-B92731022D63}"/>
    <cellStyle name="Comma 9 3 3 2 2 2 3" xfId="30813" xr:uid="{B37193DA-685B-4302-9C78-E276FA29B8E2}"/>
    <cellStyle name="Comma 9 3 3 2 2 3" xfId="27468" xr:uid="{761CFDA3-BD8E-439D-AE3A-6616D3D38BC8}"/>
    <cellStyle name="Comma 9 3 3 2 2 4" xfId="18541" xr:uid="{6FF6D2FD-49D1-478F-8C56-148E459735BA}"/>
    <cellStyle name="Comma 9 3 3 2 3" xfId="10994" xr:uid="{8A4A876A-3AFA-455C-9C42-6A97F80DED57}"/>
    <cellStyle name="Comma 9 3 3 2 3 2" xfId="21374" xr:uid="{9FE326AD-216F-4337-A89B-6ED14C842C11}"/>
    <cellStyle name="Comma 9 3 3 2 4" xfId="24094" xr:uid="{4A6A6AAB-A78E-43A5-A912-AA5037B542FD}"/>
    <cellStyle name="Comma 9 3 3 2 5" xfId="15708" xr:uid="{4224EED2-F5B5-4C80-A76D-50B890931CA9}"/>
    <cellStyle name="Comma 9 3 3 3" xfId="3704" xr:uid="{00000000-0005-0000-0000-00002B030000}"/>
    <cellStyle name="Comma 9 3 3 4" xfId="4420" xr:uid="{18170F86-C2D3-41E7-9BBC-5C6417543022}"/>
    <cellStyle name="Comma 9 3 3 4 2" xfId="9192" xr:uid="{26B92FD6-E0D8-470C-9556-778A5F8FEAFF}"/>
    <cellStyle name="Comma 9 3 3 4 2 2" xfId="19572" xr:uid="{F377DAD8-5711-4268-8A8B-9A61CD9EDB6C}"/>
    <cellStyle name="Comma 9 3 3 4 2 3" xfId="31086" xr:uid="{057F8738-14E9-452A-B2A1-4B72350EA751}"/>
    <cellStyle name="Comma 9 3 3 4 2 4" xfId="30812" xr:uid="{BE881679-89E9-4CF6-A166-B978E2ED3F85}"/>
    <cellStyle name="Comma 9 3 3 4 3" xfId="12025" xr:uid="{84CDBBE9-88B1-45BB-84B9-365383A18EEB}"/>
    <cellStyle name="Comma 9 3 3 4 3 2" xfId="22405" xr:uid="{11C3063F-87D1-4D1E-B343-A620DEF1A22B}"/>
    <cellStyle name="Comma 9 3 3 4 4" xfId="16739" xr:uid="{A83B7572-DEFE-4674-B9BC-F693F0EB8DA2}"/>
    <cellStyle name="Comma 9 3 3 5" xfId="5654" xr:uid="{B525BE71-296E-4A8D-A239-535718B25E1D}"/>
    <cellStyle name="Comma 9 3 3 5 2" xfId="29696" xr:uid="{25FDA149-4835-475C-A7F8-D677AAAFBB08}"/>
    <cellStyle name="Comma 9 3 3 5 2 2" xfId="30982" xr:uid="{8A31E08D-F38C-4717-AA35-0B286BA438E3}"/>
    <cellStyle name="Comma 9 3 3 6" xfId="24664" xr:uid="{3D67FC07-C30E-4BB2-B210-DB9C3EA33BDF}"/>
    <cellStyle name="Comma 9 3 3 7" xfId="13594" xr:uid="{5FA0F202-D403-4101-916A-106D8E59EF14}"/>
    <cellStyle name="Comma 9 3 4" xfId="1828" xr:uid="{00000000-0005-0000-0000-00002C030000}"/>
    <cellStyle name="Comma 9 3 4 2" xfId="3079" xr:uid="{00000000-0005-0000-0000-000067020000}"/>
    <cellStyle name="Comma 9 3 4 2 2" xfId="8159" xr:uid="{A44917E5-A260-4E57-A00D-74E81142C856}"/>
    <cellStyle name="Comma 9 3 4 2 2 2" xfId="28832" xr:uid="{E1D0D1D7-BCBC-4025-A9A4-65F4CA9D0DA2}"/>
    <cellStyle name="Comma 9 3 4 2 2 3" xfId="26694" xr:uid="{6EFBF9CB-8F8C-49E7-9369-5F3AF238C536}"/>
    <cellStyle name="Comma 9 3 4 2 2 4" xfId="18539" xr:uid="{411A0BFC-0770-4A0F-9BFF-5513F5ADE6E2}"/>
    <cellStyle name="Comma 9 3 4 2 3" xfId="10992" xr:uid="{379F143A-75EE-4D4F-83EE-FE40F42B0461}"/>
    <cellStyle name="Comma 9 3 4 2 3 2" xfId="21372" xr:uid="{0A5CACF6-8CDA-4E18-9620-A72C6691C0CE}"/>
    <cellStyle name="Comma 9 3 4 2 4" xfId="25174" xr:uid="{96CFF20C-9ADF-43F2-ABAD-249183DF8F3F}"/>
    <cellStyle name="Comma 9 3 4 2 5" xfId="15706" xr:uid="{12C4A8BE-B9AB-4776-A2A2-D7A439B32A7B}"/>
    <cellStyle name="Comma 9 3 4 3" xfId="3669" xr:uid="{00000000-0005-0000-0000-00002C030000}"/>
    <cellStyle name="Comma 9 3 4 4" xfId="5652" xr:uid="{2992C92C-8EDE-4819-B747-CFD197F07934}"/>
    <cellStyle name="Comma 9 3 4 4 2" xfId="29963" xr:uid="{BB309544-82A9-4F34-A3A4-5C8ABA70C651}"/>
    <cellStyle name="Comma 9 3 4 5" xfId="22863" xr:uid="{7A0D85F2-7603-4244-8EA4-BCE31E460284}"/>
    <cellStyle name="Comma 9 3 4 6" xfId="13592" xr:uid="{E59C85B5-D30B-41E2-8D24-850FCB8A133A}"/>
    <cellStyle name="Comma 9 3 5" xfId="2582" xr:uid="{00000000-0005-0000-0000-000068020000}"/>
    <cellStyle name="Comma 9 3 5 2" xfId="5847" xr:uid="{9AFCFEEE-2505-4F6D-A481-F03D7C6B099D}"/>
    <cellStyle name="Comma 9 3 5 2 2" xfId="27705" xr:uid="{71638D3E-073B-465B-8079-C421AEEF8FCF}"/>
    <cellStyle name="Comma 9 3 5 2 2 2" xfId="31195" xr:uid="{A200391D-8B39-419F-859D-3D90BFEFCC8C}"/>
    <cellStyle name="Comma 9 3 5 2 2 3" xfId="30814" xr:uid="{66DD9239-68FF-45F3-AF1C-1AA6F4162EB8}"/>
    <cellStyle name="Comma 9 3 5 2 3" xfId="28110" xr:uid="{88E78A97-D798-40B1-B121-601BFA26463A}"/>
    <cellStyle name="Comma 9 3 5 2 4" xfId="15254" xr:uid="{876EBB0C-63E8-4A7B-9EDA-9C1C3871BA2F}"/>
    <cellStyle name="Comma 9 3 5 3" xfId="7707" xr:uid="{BEA5950F-02E1-43FC-B1F1-A36C58FBB631}"/>
    <cellStyle name="Comma 9 3 5 3 2" xfId="18087" xr:uid="{FF85433C-FEC8-47E7-B6A5-8EEC6298B380}"/>
    <cellStyle name="Comma 9 3 5 4" xfId="10540" xr:uid="{65183B43-D80D-49BA-BEF9-F6E503BD1F06}"/>
    <cellStyle name="Comma 9 3 5 4 2" xfId="20920" xr:uid="{21238C72-15FC-4007-A9F9-B93D39F31BED}"/>
    <cellStyle name="Comma 9 3 5 5" xfId="23342" xr:uid="{E1FCD651-C478-44B8-92D8-7921DAE26410}"/>
    <cellStyle name="Comma 9 3 5 6" xfId="12970" xr:uid="{D658D3A0-00E0-4869-960E-19BC6F8649B5}"/>
    <cellStyle name="Comma 9 3 6" xfId="2289" xr:uid="{00000000-0005-0000-0000-000063020000}"/>
    <cellStyle name="Comma 9 3 6 2" xfId="7416" xr:uid="{025F373A-BE43-4E48-85A7-5A7239E2FC8F}"/>
    <cellStyle name="Comma 9 3 6 2 2" xfId="17796" xr:uid="{A00288B0-3EAD-4837-B259-F6C4CCB3457F}"/>
    <cellStyle name="Comma 9 3 6 3" xfId="10249" xr:uid="{CA02812C-EBA4-4234-A901-7D6F1FC3AB91}"/>
    <cellStyle name="Comma 9 3 6 3 2" xfId="20629" xr:uid="{8FCD722B-FB2D-486A-89B1-ACD6791E1381}"/>
    <cellStyle name="Comma 9 3 6 4" xfId="25402" xr:uid="{7C46B817-38A3-42C6-882C-98B3949A937A}"/>
    <cellStyle name="Comma 9 3 6 5" xfId="27259" xr:uid="{93B1D2DF-2A26-4BF0-ACE2-6FB4605820E9}"/>
    <cellStyle name="Comma 9 3 6 6" xfId="14963" xr:uid="{828B998B-8124-4DEA-903D-2B09FAA8B816}"/>
    <cellStyle name="Comma 9 3 7" xfId="3824" xr:uid="{9D146E72-9673-49A7-806E-FB272B5C17CE}"/>
    <cellStyle name="Comma 9 3 7 2" xfId="8657" xr:uid="{BC26A82D-0058-4EFB-8C47-948475657A86}"/>
    <cellStyle name="Comma 9 3 7 2 2" xfId="19037" xr:uid="{55C8ACED-B877-4D7A-A9B1-AC60BCE92CAA}"/>
    <cellStyle name="Comma 9 3 7 3" xfId="11490" xr:uid="{FDD557D6-8B8B-4718-92FD-32760A075EE3}"/>
    <cellStyle name="Comma 9 3 7 3 2" xfId="21870" xr:uid="{0FD211B6-4E5B-487B-87A0-EE2F7A318503}"/>
    <cellStyle name="Comma 9 3 7 4" xfId="26116" xr:uid="{0E9C60C0-50AC-45C5-A9CD-C7BE1E7C0246}"/>
    <cellStyle name="Comma 9 3 7 5" xfId="28093" xr:uid="{1633684F-EEAE-4F4D-8516-7185672DF3DD}"/>
    <cellStyle name="Comma 9 3 7 6" xfId="16204" xr:uid="{301EE679-6692-44AB-93B8-513D570952F7}"/>
    <cellStyle name="Comma 9 3 8" xfId="4931" xr:uid="{77B32B7E-E9F2-43A7-9503-9206BCE0429D}"/>
    <cellStyle name="Comma 9 3 8 2" xfId="14223" xr:uid="{84EDABC1-9EAF-47EA-9F3B-282B5B0532D7}"/>
    <cellStyle name="Comma 9 3 9" xfId="6676" xr:uid="{E1EE7C5D-FE69-4EF7-AC70-A5F4889A2F0D}"/>
    <cellStyle name="Comma 9 3 9 2" xfId="17056" xr:uid="{742713B6-8D96-48AF-8C04-8C2D9EA52616}"/>
    <cellStyle name="Comma 9 4" xfId="543" xr:uid="{00000000-0005-0000-0000-00002D030000}"/>
    <cellStyle name="Comma 9 4 10" xfId="12679" xr:uid="{3C78FD5E-2306-4C10-B6FB-57929E2C1CCB}"/>
    <cellStyle name="Comma 9 4 2" xfId="1832" xr:uid="{00000000-0005-0000-0000-00002E030000}"/>
    <cellStyle name="Comma 9 4 2 2" xfId="3082" xr:uid="{00000000-0005-0000-0000-00006A020000}"/>
    <cellStyle name="Comma 9 4 2 2 2" xfId="8162" xr:uid="{D45C281E-EDA4-4C74-897C-FA30A35FA9EC}"/>
    <cellStyle name="Comma 9 4 2 2 2 2" xfId="28834" xr:uid="{5EAC4C5F-3550-465C-8620-97567FEA2F7B}"/>
    <cellStyle name="Comma 9 4 2 2 2 3" xfId="28399" xr:uid="{D04C0551-F87A-4571-AF8D-4BD6E13F12A9}"/>
    <cellStyle name="Comma 9 4 2 2 2 4" xfId="18542" xr:uid="{0B0475C1-0F95-4754-8A42-092F6CFCE269}"/>
    <cellStyle name="Comma 9 4 2 2 3" xfId="10995" xr:uid="{505883EF-447C-4761-BB1F-648E3A0C6355}"/>
    <cellStyle name="Comma 9 4 2 2 3 2" xfId="21375" xr:uid="{3D737D26-8D47-42D5-BB22-1E4818534386}"/>
    <cellStyle name="Comma 9 4 2 2 4" xfId="24004" xr:uid="{96A29539-771F-4E38-884F-6CC3BCAFD248}"/>
    <cellStyle name="Comma 9 4 2 2 5" xfId="15709" xr:uid="{412DA1D9-9811-42B5-8081-0F6DE9609973}"/>
    <cellStyle name="Comma 9 4 2 3" xfId="2862" xr:uid="{00000000-0005-0000-0000-00002E030000}"/>
    <cellStyle name="Comma 9 4 2 4" xfId="5655" xr:uid="{FACDA99C-DDD8-460F-90C1-E63427823092}"/>
    <cellStyle name="Comma 9 4 2 4 2" xfId="29779" xr:uid="{E30DC661-0A7D-4302-84B9-97F8610FC21A}"/>
    <cellStyle name="Comma 9 4 2 5" xfId="24263" xr:uid="{3265BF72-9522-42AA-B61C-3BDC8B8C2FEA}"/>
    <cellStyle name="Comma 9 4 2 6" xfId="13595" xr:uid="{777200A9-6584-4AD9-8F33-936578F81C45}"/>
    <cellStyle name="Comma 9 4 3" xfId="1833" xr:uid="{00000000-0005-0000-0000-00002F030000}"/>
    <cellStyle name="Comma 9 4 3 2" xfId="2684" xr:uid="{00000000-0005-0000-0000-00006B020000}"/>
    <cellStyle name="Comma 9 4 3 2 2" xfId="7808" xr:uid="{E331375F-8633-44FE-825C-9D28423035A0}"/>
    <cellStyle name="Comma 9 4 3 2 2 2" xfId="18188" xr:uid="{1DAC768A-1B7D-40B1-827C-C4417E242BA6}"/>
    <cellStyle name="Comma 9 4 3 2 3" xfId="10641" xr:uid="{70FCB1B9-77A8-47C2-8CD6-DDBFED7DE979}"/>
    <cellStyle name="Comma 9 4 3 2 3 2" xfId="21021" xr:uid="{F4D14E92-635C-44F3-AF4A-2EE9D0000A5A}"/>
    <cellStyle name="Comma 9 4 3 2 4" xfId="15355" xr:uid="{A80AE682-E449-4C51-8007-0414D76349D1}"/>
    <cellStyle name="Comma 9 4 3 2 5" xfId="30444" xr:uid="{B26AB995-9DA7-45C6-8F4A-F83B12EC79F3}"/>
    <cellStyle name="Comma 9 4 3 3" xfId="2864" xr:uid="{00000000-0005-0000-0000-00002F030000}"/>
    <cellStyle name="Comma 9 4 3 4" xfId="5656" xr:uid="{5A2DC35C-DA84-47EE-9C97-6ECF34E3F1B9}"/>
    <cellStyle name="Comma 9 4 3 4 2" xfId="29756" xr:uid="{3FF33E2E-17F3-4806-92DB-FC2FBAC24A0C}"/>
    <cellStyle name="Comma 9 4 3 5" xfId="23995" xr:uid="{5E6A089C-D917-41FC-BC1A-85B936181ADC}"/>
    <cellStyle name="Comma 9 4 3 6" xfId="13097" xr:uid="{CA7AFE53-3DF3-4060-99A5-F06C7E393E9D}"/>
    <cellStyle name="Comma 9 4 4" xfId="1831" xr:uid="{00000000-0005-0000-0000-000030030000}"/>
    <cellStyle name="Comma 9 4 4 2" xfId="4624" xr:uid="{FE65B954-A8A9-4EAA-8C9D-BB93F9307337}"/>
    <cellStyle name="Comma 9 4 4 2 2" xfId="9396" xr:uid="{CC2D082B-9568-4061-BFBC-7503E89197A5}"/>
    <cellStyle name="Comma 9 4 4 2 2 2" xfId="19776" xr:uid="{1081FF1A-E036-4CD8-8BA8-9FC86411E3A1}"/>
    <cellStyle name="Comma 9 4 4 2 3" xfId="12229" xr:uid="{857A7544-3BCE-4D2B-A6D8-4060EFC69FAD}"/>
    <cellStyle name="Comma 9 4 4 2 3 2" xfId="22609" xr:uid="{3C845386-DD0D-4613-A146-6785A04FC2CA}"/>
    <cellStyle name="Comma 9 4 4 2 4" xfId="28494" xr:uid="{A373CDC8-DBDB-4B19-BFB6-C534F20C37EB}"/>
    <cellStyle name="Comma 9 4 4 2 5" xfId="26180" xr:uid="{54DC8C73-61C9-4057-873E-9401108C2B6F}"/>
    <cellStyle name="Comma 9 4 4 2 6" xfId="16943" xr:uid="{52C391CC-B8A7-420E-80D5-E049C16AC34D}"/>
    <cellStyle name="Comma 9 4 4 3" xfId="25129" xr:uid="{2F96BC45-D1A8-477B-912B-54E4C4A93C35}"/>
    <cellStyle name="Comma 9 4 5" xfId="4133" xr:uid="{3A5B6A9D-E2F9-4176-8736-970E7F931A38}"/>
    <cellStyle name="Comma 9 4 5 2" xfId="8905" xr:uid="{231E58DE-E60E-4884-A444-43E1D087A008}"/>
    <cellStyle name="Comma 9 4 5 2 2" xfId="29010" xr:uid="{50BE6FA5-AEA9-4730-8B03-94597896F2AC}"/>
    <cellStyle name="Comma 9 4 5 2 3" xfId="27945" xr:uid="{FC375E88-CEB9-42BF-B05D-CC17C8C7FACB}"/>
    <cellStyle name="Comma 9 4 5 2 4" xfId="19285" xr:uid="{8C961C43-0FD4-4DE2-AF9A-F682BF2269EA}"/>
    <cellStyle name="Comma 9 4 5 2 5" xfId="31015" xr:uid="{C70E7451-E225-40B7-9553-75756977E965}"/>
    <cellStyle name="Comma 9 4 5 3" xfId="11738" xr:uid="{97DBAD62-6B6E-4B36-BEDA-3E9C71377653}"/>
    <cellStyle name="Comma 9 4 5 3 2" xfId="22118" xr:uid="{5B2E8434-CDB6-4456-9914-5C1A52D21BA2}"/>
    <cellStyle name="Comma 9 4 5 4" xfId="23807" xr:uid="{43B1E241-E8F2-4E70-A670-726EB7856799}"/>
    <cellStyle name="Comma 9 4 5 5" xfId="16452" xr:uid="{1D690D66-5B99-40BC-A859-3606B2565E5A}"/>
    <cellStyle name="Comma 9 4 6" xfId="4932" xr:uid="{0091691E-B76B-4D47-B30A-70E1F774625F}"/>
    <cellStyle name="Comma 9 4 6 2" xfId="27139" xr:uid="{03F91043-8AF1-4A18-845A-F17760B2E279}"/>
    <cellStyle name="Comma 9 4 6 3" xfId="26023" xr:uid="{60957D1F-98E5-47F2-8A98-70467DECF462}"/>
    <cellStyle name="Comma 9 4 6 4" xfId="14224" xr:uid="{5C397A5E-5721-42D2-9020-F116BDBE3D50}"/>
    <cellStyle name="Comma 9 4 7" xfId="6677" xr:uid="{BF37F11C-F416-4874-9EC2-E625A9DD0D55}"/>
    <cellStyle name="Comma 9 4 7 2" xfId="25855" xr:uid="{6DBE41EF-36D8-4C35-8416-709ECA033017}"/>
    <cellStyle name="Comma 9 4 7 3" xfId="27648" xr:uid="{12019546-0995-48DF-B220-09A66AC498C8}"/>
    <cellStyle name="Comma 9 4 7 4" xfId="17057" xr:uid="{32AF84CE-B18D-464C-A70E-6DE5EC154F9A}"/>
    <cellStyle name="Comma 9 4 8" xfId="9510" xr:uid="{9CB2F9B3-66D1-40D1-952E-C5E337CE3155}"/>
    <cellStyle name="Comma 9 4 8 2" xfId="19890" xr:uid="{EACFA2CD-C989-4EFF-B1E9-0B93E72AA165}"/>
    <cellStyle name="Comma 9 4 9" xfId="23379" xr:uid="{DC4BC53C-6F1B-438D-AE51-C463E2080EF4}"/>
    <cellStyle name="Comma 9 5" xfId="544" xr:uid="{00000000-0005-0000-0000-000031030000}"/>
    <cellStyle name="Comma 9 5 10" xfId="13596" xr:uid="{83B15E35-6B93-4D49-AEF8-1630BB09035E}"/>
    <cellStyle name="Comma 9 5 2" xfId="1835" xr:uid="{00000000-0005-0000-0000-000032030000}"/>
    <cellStyle name="Comma 9 5 2 2" xfId="23871" xr:uid="{DCC8170A-53AF-458D-A295-81F5DBDF94FB}"/>
    <cellStyle name="Comma 9 5 2 2 2" xfId="29733" xr:uid="{4EE9F0A9-B64B-4BBC-877F-5C2DC9EA782C}"/>
    <cellStyle name="Comma 9 5 2 2 2 2" xfId="30816" xr:uid="{7DDDB3C0-0AA8-429A-9485-C1BA4A808B64}"/>
    <cellStyle name="Comma 9 5 2 3" xfId="25739" xr:uid="{BD4F76CC-DB4F-408A-9F04-DD94FC6E59F4}"/>
    <cellStyle name="Comma 9 5 2 4" xfId="30061" xr:uid="{2C5886AA-A058-4749-A25F-7DF620D43BC6}"/>
    <cellStyle name="Comma 9 5 3" xfId="1836" xr:uid="{00000000-0005-0000-0000-000033030000}"/>
    <cellStyle name="Comma 9 5 4" xfId="1834" xr:uid="{00000000-0005-0000-0000-000034030000}"/>
    <cellStyle name="Comma 9 5 5" xfId="4421" xr:uid="{8EC6386D-C2C1-405F-852E-EAC3F4EC2A41}"/>
    <cellStyle name="Comma 9 5 5 2" xfId="9193" xr:uid="{8A7F21B0-5A5D-4C74-B81C-486ACD5191D6}"/>
    <cellStyle name="Comma 9 5 5 2 2" xfId="19573" xr:uid="{E6AFE00C-408F-49CE-97BB-B98173877846}"/>
    <cellStyle name="Comma 9 5 5 2 3" xfId="31087" xr:uid="{2CDF2188-A78B-4855-8CE4-F384313AF8EE}"/>
    <cellStyle name="Comma 9 5 5 2 4" xfId="30815" xr:uid="{A68B76D1-A43A-4AAC-9BB7-E9A4D4A197E0}"/>
    <cellStyle name="Comma 9 5 5 3" xfId="12026" xr:uid="{5D6BBF46-0E92-42E9-8FE6-45DB54368DB5}"/>
    <cellStyle name="Comma 9 5 5 3 2" xfId="22406" xr:uid="{BDC8279A-D582-4486-AC4B-D513E2A5B65C}"/>
    <cellStyle name="Comma 9 5 5 4" xfId="16740" xr:uid="{537E17A7-7BE3-4DD4-B5E0-334C97CB41B1}"/>
    <cellStyle name="Comma 9 5 6" xfId="4933" xr:uid="{3BEECAB2-096E-478B-8733-052CC5DA46D1}"/>
    <cellStyle name="Comma 9 5 6 2" xfId="14225" xr:uid="{132FD597-578A-4B73-932F-F8193B464CB5}"/>
    <cellStyle name="Comma 9 5 7" xfId="6678" xr:uid="{C13BDEBE-EC6F-4B5B-B3FF-187FD5333AD1}"/>
    <cellStyle name="Comma 9 5 7 2" xfId="17058" xr:uid="{640FFE14-AE5F-4D33-94EA-47F986E50348}"/>
    <cellStyle name="Comma 9 5 8" xfId="9511" xr:uid="{A92927A1-ABCD-49F8-9AAF-A2700459F7EF}"/>
    <cellStyle name="Comma 9 5 8 2" xfId="19891" xr:uid="{6FC0863A-4F9B-40B6-857E-4D242A7598FA}"/>
    <cellStyle name="Comma 9 5 9" xfId="25536" xr:uid="{D2C37B91-35F4-4516-8914-A4B4F52CA9F9}"/>
    <cellStyle name="Comma 9 6" xfId="1837" xr:uid="{00000000-0005-0000-0000-000035030000}"/>
    <cellStyle name="Comma 9 6 2" xfId="2879" xr:uid="{00000000-0005-0000-0000-00006D020000}"/>
    <cellStyle name="Comma 9 6 2 2" xfId="7996" xr:uid="{F8DF9D05-4BF2-44A5-8B37-515E769FFBD5}"/>
    <cellStyle name="Comma 9 6 2 2 2" xfId="28511" xr:uid="{72FA9D96-51E4-4F4A-978B-4A85F827A191}"/>
    <cellStyle name="Comma 9 6 2 2 2 2" xfId="31206" xr:uid="{AC86CCF5-87B5-486C-A95D-B373481C3E5D}"/>
    <cellStyle name="Comma 9 6 2 2 2 3" xfId="30817" xr:uid="{A3D88B5A-1B43-49B3-A188-71217E96AF43}"/>
    <cellStyle name="Comma 9 6 2 2 3" xfId="28127" xr:uid="{13D8EEBD-E61C-47F1-8E6D-4914C778CF50}"/>
    <cellStyle name="Comma 9 6 2 2 4" xfId="18376" xr:uid="{2FBE579A-0724-40CE-A96C-AE6C5A8A6738}"/>
    <cellStyle name="Comma 9 6 2 3" xfId="10829" xr:uid="{117361D7-DE3B-48DA-A416-490B2DBE8F56}"/>
    <cellStyle name="Comma 9 6 2 3 2" xfId="21209" xr:uid="{4B1EFDCC-AF3A-4AA3-A4B3-4EA13FEE091E}"/>
    <cellStyle name="Comma 9 6 2 4" xfId="23706" xr:uid="{52309564-43A7-44AD-ACC3-88FC48623B4F}"/>
    <cellStyle name="Comma 9 6 2 5" xfId="15543" xr:uid="{A5167BCE-42C2-4F06-B756-5F61D70AB861}"/>
    <cellStyle name="Comma 9 6 3" xfId="3700" xr:uid="{00000000-0005-0000-0000-000035030000}"/>
    <cellStyle name="Comma 9 6 4" xfId="5657" xr:uid="{F0889DBC-5892-417F-8EE7-FA192F9E9925}"/>
    <cellStyle name="Comma 9 6 4 2" xfId="29767" xr:uid="{B3881E7F-EA6D-4505-A0C2-F6197E7FCB7D}"/>
    <cellStyle name="Comma 9 6 5" xfId="24582" xr:uid="{56AB86CB-57DE-41F5-A230-5CEEE65EC711}"/>
    <cellStyle name="Comma 9 6 6" xfId="13377" xr:uid="{9075C2A9-E0C7-42DA-8F05-B5C16EE5D13C}"/>
    <cellStyle name="Comma 9 7" xfId="1838" xr:uid="{00000000-0005-0000-0000-000036030000}"/>
    <cellStyle name="Comma 9 7 2" xfId="2479" xr:uid="{00000000-0005-0000-0000-00006E020000}"/>
    <cellStyle name="Comma 9 7 2 2" xfId="7604" xr:uid="{D5B135C5-3CB5-4DF1-B349-0B52A0BC6519}"/>
    <cellStyle name="Comma 9 7 2 2 2" xfId="17984" xr:uid="{839A207B-8E9A-435A-B9A2-4DB69BB8C548}"/>
    <cellStyle name="Comma 9 7 2 3" xfId="10437" xr:uid="{7A2A9931-09CA-4C00-8628-5260613B428F}"/>
    <cellStyle name="Comma 9 7 2 3 2" xfId="20817" xr:uid="{BB635F78-7B5F-469E-A4E1-A95E414DCC15}"/>
    <cellStyle name="Comma 9 7 2 4" xfId="27707" xr:uid="{E697571F-732E-4AA2-8232-8ADA520FD7E3}"/>
    <cellStyle name="Comma 9 7 2 5" xfId="27042" xr:uid="{2C8384A5-EDEB-4BC1-BCE6-5F8E40BA29C5}"/>
    <cellStyle name="Comma 9 7 2 6" xfId="15151" xr:uid="{5BA22906-1C66-4AAA-9480-D2A998B67ED2}"/>
    <cellStyle name="Comma 9 7 3" xfId="3658" xr:uid="{00000000-0005-0000-0000-000036030000}"/>
    <cellStyle name="Comma 9 7 4" xfId="5658" xr:uid="{30261AFC-BC09-4145-A1C1-20C674F34240}"/>
    <cellStyle name="Comma 9 7 4 2" xfId="29865" xr:uid="{F821CFCD-FFB9-4C80-B833-DA30AE5E5A8C}"/>
    <cellStyle name="Comma 9 7 5" xfId="24923" xr:uid="{29E6EB39-4CF9-46EE-BB9A-ACC34553CA10}"/>
    <cellStyle name="Comma 9 7 6" xfId="12867" xr:uid="{B716D2F0-27D6-45B7-9D21-02D2AFFE409C}"/>
    <cellStyle name="Comma 9 8" xfId="1818" xr:uid="{00000000-0005-0000-0000-000037030000}"/>
    <cellStyle name="Comma 9 8 2" xfId="2173" xr:uid="{00000000-0005-0000-0000-000055020000}"/>
    <cellStyle name="Comma 9 8 2 2" xfId="7300" xr:uid="{0681815D-DA0A-44AC-B63D-096C72FAF05F}"/>
    <cellStyle name="Comma 9 8 2 2 2" xfId="17680" xr:uid="{4E66BBA4-5680-4D52-8C98-7FD554A826E1}"/>
    <cellStyle name="Comma 9 8 2 3" xfId="10133" xr:uid="{8A8E8938-B03B-4A5B-B9C5-378A6A3693A6}"/>
    <cellStyle name="Comma 9 8 2 3 2" xfId="20513" xr:uid="{50971F9A-6718-488A-A0F2-E7DA43E14EA9}"/>
    <cellStyle name="Comma 9 8 2 4" xfId="27924" xr:uid="{0F5FA70B-01F5-4593-A104-BDD6E3273FAB}"/>
    <cellStyle name="Comma 9 8 2 5" xfId="25963" xr:uid="{B66DC2D6-5D54-4F8E-82C0-EC4FEB159109}"/>
    <cellStyle name="Comma 9 8 2 6" xfId="14847" xr:uid="{80F29169-2463-4D00-9FF7-78830790E047}"/>
    <cellStyle name="Comma 9 8 3" xfId="3545" xr:uid="{00000000-0005-0000-0000-000037030000}"/>
    <cellStyle name="Comma 9 8 4" xfId="25253" xr:uid="{002E24B2-B2C8-44B9-8713-3DE11B6D9157}"/>
    <cellStyle name="Comma 9 9" xfId="3876" xr:uid="{843F6AD1-FCB4-445A-AA8D-FE1C9F50769F}"/>
    <cellStyle name="Comma 9 9 2" xfId="8708" xr:uid="{95A34064-24CD-4754-9807-8A57438B2F68}"/>
    <cellStyle name="Comma 9 9 2 2" xfId="19088" xr:uid="{7555BDD1-0452-4A18-A1C8-2D9D28563F51}"/>
    <cellStyle name="Comma 9 9 3" xfId="11541" xr:uid="{6B5AB9F2-6D06-45A2-91F3-BB97F134CEA2}"/>
    <cellStyle name="Comma 9 9 3 2" xfId="21921" xr:uid="{5C5B9B25-98D4-49A4-940B-809F1F4D44DD}"/>
    <cellStyle name="Comma 9 9 4" xfId="28053" xr:uid="{86BCF2E4-A5F7-4B4D-9E16-0B7509DA28D2}"/>
    <cellStyle name="Comma 9 9 5" xfId="28682" xr:uid="{7A68E2DD-3DD2-483A-8D01-3717E66A3056}"/>
    <cellStyle name="Comma 9 9 6" xfId="16255" xr:uid="{C6FC2547-1541-496E-83B5-C02EE9239EC9}"/>
    <cellStyle name="Currency" xfId="545" builtinId="4"/>
    <cellStyle name="Currency 10" xfId="9512" xr:uid="{E689EB5D-FEBE-4207-8328-F59950977F17}"/>
    <cellStyle name="Currency 10 2" xfId="19892" xr:uid="{2B6095D5-BCD8-4CCD-85E7-EE646FEB2A7C}"/>
    <cellStyle name="Currency 11" xfId="31725" xr:uid="{50C09DAD-7BB7-4B5C-917D-B69F3EB82B30}"/>
    <cellStyle name="Currency 12" xfId="31726" xr:uid="{69491EB7-021E-4ADE-A85E-04FC9A02E371}"/>
    <cellStyle name="Currency 2" xfId="546" xr:uid="{00000000-0005-0000-0000-000039030000}"/>
    <cellStyle name="Currency 2 2" xfId="547" xr:uid="{00000000-0005-0000-0000-00003A030000}"/>
    <cellStyle name="Currency 2 2 2" xfId="1840" xr:uid="{00000000-0005-0000-0000-00003B030000}"/>
    <cellStyle name="Currency 2 2 2 2" xfId="25522" xr:uid="{F33B5A7B-A6F4-4F39-9943-AAAD1FE7791C}"/>
    <cellStyle name="Currency 2 2 2 2 2" xfId="29675" xr:uid="{8A10BD16-5AEB-494E-881F-7E0D230EA123}"/>
    <cellStyle name="Currency 2 2 2 3" xfId="25760" xr:uid="{8F717FAC-E6A7-4309-961E-F4148D0E234D}"/>
    <cellStyle name="Currency 2 2 3" xfId="1841" xr:uid="{00000000-0005-0000-0000-00003C030000}"/>
    <cellStyle name="Currency 2 2 3 2" xfId="31310" xr:uid="{7BFE6CF7-9CFB-4E56-9502-51B9DDDA54DC}"/>
    <cellStyle name="Currency 2 2 3 3" xfId="31261" xr:uid="{1228AB1E-3502-40BF-A461-A45B15291AD2}"/>
    <cellStyle name="Currency 2 2 4" xfId="1839" xr:uid="{00000000-0005-0000-0000-00003D030000}"/>
    <cellStyle name="Currency 2 2 5" xfId="30403" xr:uid="{6C56C78C-CF80-400B-8AD4-5EA478965CBC}"/>
    <cellStyle name="Currency 2 2 5 2" xfId="30445" xr:uid="{52EAF437-DE7B-45B5-A79E-F2F09DDEC780}"/>
    <cellStyle name="Currency 2 2 6" xfId="31732" xr:uid="{B1431204-32C2-4525-9311-376EB91B9E68}"/>
    <cellStyle name="Currency 2 3" xfId="548" xr:uid="{00000000-0005-0000-0000-00003E030000}"/>
    <cellStyle name="Currency 2 4" xfId="549" xr:uid="{00000000-0005-0000-0000-00003F030000}"/>
    <cellStyle name="Currency 2 4 10" xfId="27031" xr:uid="{E2BB59DD-EAC6-4905-8F26-36D6C8445F5A}"/>
    <cellStyle name="Currency 2 4 11" xfId="14227"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1" xr:uid="{6B07941A-733F-4265-B589-986D489FB7FB}"/>
    <cellStyle name="Currency 2 4 2 5 2" xfId="17061" xr:uid="{A75C8787-838D-458D-9893-435FAFB16D29}"/>
    <cellStyle name="Currency 2 4 2 6" xfId="9514" xr:uid="{4A2CCE91-071D-4DFC-94AA-3F311A8B76DD}"/>
    <cellStyle name="Currency 2 4 2 6 2" xfId="19894" xr:uid="{F9F12B49-8742-44E9-86C5-23FD4B485300}"/>
    <cellStyle name="Currency 2 4 2 7" xfId="25184" xr:uid="{8C613C50-0C1C-451F-91C4-8486798283CE}"/>
    <cellStyle name="Currency 2 4 2 8" xfId="14228" xr:uid="{F0C44351-F905-47A4-AD58-729DEE0B4430}"/>
    <cellStyle name="Currency 2 4 3" xfId="1846" xr:uid="{00000000-0005-0000-0000-000044030000}"/>
    <cellStyle name="Currency 2 4 3 2" xfId="31311" xr:uid="{63EA3BD5-D743-4D3E-B117-DC4C143B3472}"/>
    <cellStyle name="Currency 2 4 3 3" xfId="31270" xr:uid="{143BD92B-F210-4D52-85D1-C1196C82AA7E}"/>
    <cellStyle name="Currency 2 4 4" xfId="1847" xr:uid="{00000000-0005-0000-0000-000045030000}"/>
    <cellStyle name="Currency 2 4 5" xfId="1842" xr:uid="{00000000-0005-0000-0000-000046030000}"/>
    <cellStyle name="Currency 2 4 6" xfId="6680" xr:uid="{8CFBB05E-FC06-4B48-9CB7-78AB3B06959E}"/>
    <cellStyle name="Currency 2 4 6 2" xfId="17060" xr:uid="{24208534-EA6E-486C-9511-89CD5A46A0BC}"/>
    <cellStyle name="Currency 2 4 6 3" xfId="29820" xr:uid="{7495F884-4559-4BB6-B6DD-02CAC4FD0E91}"/>
    <cellStyle name="Currency 2 4 7" xfId="9513" xr:uid="{E9C1AF90-268C-4F7A-A2C6-48777BDDBCCB}"/>
    <cellStyle name="Currency 2 4 7 2" xfId="19893" xr:uid="{58A25324-231A-479A-B501-749E4161E97F}"/>
    <cellStyle name="Currency 2 4 8" xfId="24632" xr:uid="{27BCA51D-A890-4632-B002-5D71C0530BA5}"/>
    <cellStyle name="Currency 2 4 9" xfId="22900" xr:uid="{F015D0BA-F72C-4632-855D-37F062B28834}"/>
    <cellStyle name="Currency 2 5" xfId="1848" xr:uid="{00000000-0005-0000-0000-000047030000}"/>
    <cellStyle name="Currency 2 5 2" xfId="31272" xr:uid="{C9960BEB-433F-4D8A-AB3D-38B8005C5B97}"/>
    <cellStyle name="Currency 2 5 3" xfId="31312" xr:uid="{17E81078-713B-441E-8C51-6F85DC0B3771}"/>
    <cellStyle name="Currency 2 5 4" xfId="31254" xr:uid="{71529EA7-54A6-4052-B414-B4F635F70A11}"/>
    <cellStyle name="Currency 2 6" xfId="30402" xr:uid="{BCAB48D8-82F5-4F43-A322-3E67DE7472E1}"/>
    <cellStyle name="Currency 2 6 2" xfId="31260" xr:uid="{E8739B1A-634F-45BD-BCE4-041B23EE0F95}"/>
    <cellStyle name="Currency 2 7" xfId="31731" xr:uid="{64F74D17-D806-4C43-B557-ADB798BEED05}"/>
    <cellStyle name="Currency 3" xfId="551" xr:uid="{00000000-0005-0000-0000-000048030000}"/>
    <cellStyle name="Currency 3 10" xfId="30619" xr:uid="{CC98C09A-FB90-4F09-8713-CE67BE1C4FA6}"/>
    <cellStyle name="Currency 3 11" xfId="30917" xr:uid="{AC79C766-96F4-4BB0-9D53-CAD075CD5FB9}"/>
    <cellStyle name="Currency 3 12" xfId="31730" xr:uid="{BBB3409B-21CA-4FEF-99F6-CD30D3F98184}"/>
    <cellStyle name="Currency 3 2" xfId="552" xr:uid="{00000000-0005-0000-0000-000049030000}"/>
    <cellStyle name="Currency 3 2 2" xfId="1850" xr:uid="{00000000-0005-0000-0000-00004A030000}"/>
    <cellStyle name="Currency 3 2 2 2" xfId="30603" xr:uid="{87CC1BB8-D490-4CBA-AE62-52158B1BF23D}"/>
    <cellStyle name="Currency 3 2 2 2 2" xfId="30819" xr:uid="{0C94806D-7676-421F-9E69-D685AFF23599}"/>
    <cellStyle name="Currency 3 2 2 3" xfId="30564" xr:uid="{1EE52B54-EC85-4641-BC5E-D5D513A14121}"/>
    <cellStyle name="Currency 3 2 2 4" xfId="30930" xr:uid="{9104C6C5-305B-4CE0-B9BE-66CC40287E6D}"/>
    <cellStyle name="Currency 3 2 3" xfId="1851" xr:uid="{00000000-0005-0000-0000-00004B030000}"/>
    <cellStyle name="Currency 3 2 3 2" xfId="30614" xr:uid="{2D020D6F-B1E2-42BA-9525-8CD612C11686}"/>
    <cellStyle name="Currency 3 2 3 2 2" xfId="30820" xr:uid="{793F920B-E972-4134-AAFB-C8B0826B0E0C}"/>
    <cellStyle name="Currency 3 2 3 3" xfId="30575" xr:uid="{B4E6E47A-8B2C-4E61-BB8D-30D9C4F7C82A}"/>
    <cellStyle name="Currency 3 2 3 4" xfId="30941" xr:uid="{F852420D-7AB5-4DD1-92DF-D97324C12DE3}"/>
    <cellStyle name="Currency 3 2 4" xfId="1849" xr:uid="{00000000-0005-0000-0000-00004C030000}"/>
    <cellStyle name="Currency 3 2 4 2" xfId="30556" xr:uid="{143D821B-A1E5-45AA-8D28-FA09A9A6E54E}"/>
    <cellStyle name="Currency 3 2 4 2 2" xfId="30821" xr:uid="{5A603EFF-9CB2-4DC6-9418-67911C9EF2AE}"/>
    <cellStyle name="Currency 3 2 5" xfId="6682" xr:uid="{4FCFE811-3755-46F4-8803-2EFC844A90DA}"/>
    <cellStyle name="Currency 3 2 5 2" xfId="17062" xr:uid="{1F927C96-6E01-4C40-9B2D-7222789598FC}"/>
    <cellStyle name="Currency 3 2 5 2 2" xfId="30818" xr:uid="{82416E93-F733-465F-9221-BF5CA319CA6B}"/>
    <cellStyle name="Currency 3 2 5 3" xfId="30446" xr:uid="{CFB4445B-2822-44EE-97D3-586E0F3CB5E1}"/>
    <cellStyle name="Currency 3 2 6" xfId="9515" xr:uid="{A25B73E7-4A18-4EDD-982A-FC35F1B762F1}"/>
    <cellStyle name="Currency 3 2 6 2" xfId="19895" xr:uid="{FCE94371-A497-4F1A-B43C-D5DF03027CDF}"/>
    <cellStyle name="Currency 3 2 7" xfId="25616" xr:uid="{E1682AC9-7E11-46F4-8DF3-337BFBCF6CAC}"/>
    <cellStyle name="Currency 3 2 8" xfId="14229" xr:uid="{ADDB2CFA-D549-4A22-A71D-B2AEB10EA70D}"/>
    <cellStyle name="Currency 3 3" xfId="30412" xr:uid="{D9261D7C-4BB0-4F23-8A7D-89513C8C9F65}"/>
    <cellStyle name="Currency 3 4" xfId="30413" xr:uid="{56B42A0C-41FC-4CE6-B7AD-37115BE76475}"/>
    <cellStyle name="Currency 3 4 2" xfId="30447" xr:uid="{FAFC5492-58AD-4064-AA46-E99FA44DE317}"/>
    <cellStyle name="Currency 3 4 2 2" xfId="30604" xr:uid="{26A558A6-6954-4BC7-9B2E-CB04CA19DF15}"/>
    <cellStyle name="Currency 3 4 2 2 2" xfId="30822" xr:uid="{BAD0F4FB-A620-4584-9052-59B615478FE4}"/>
    <cellStyle name="Currency 3 4 2 3" xfId="30565" xr:uid="{CF89AC64-B129-47C4-9033-859EF82BC59F}"/>
    <cellStyle name="Currency 3 4 2 4" xfId="30931" xr:uid="{BFD1A78F-8924-435D-8C6C-0D4901C78012}"/>
    <cellStyle name="Currency 3 4 3" xfId="30557" xr:uid="{20CD84F8-EDE8-4AF4-B532-A3E1B5109EF4}"/>
    <cellStyle name="Currency 3 4 3 2" xfId="30634" xr:uid="{DF88B98C-68E1-47F3-A338-2C5D7520D934}"/>
    <cellStyle name="Currency 3 4 3 3" xfId="30944" xr:uid="{45BC16B4-B7BF-4099-8716-EADE89E871F5}"/>
    <cellStyle name="Currency 3 4 4" xfId="30590" xr:uid="{68808DD4-EE59-4BA1-BF12-A45A21B1D415}"/>
    <cellStyle name="Currency 3 4 5" xfId="30623" xr:uid="{D16E1CA0-3C3A-427D-9FC3-9BB85E6A1553}"/>
    <cellStyle name="Currency 3 4 6" xfId="30921" xr:uid="{FAD81B93-BBB8-43D5-BD80-94DF096C6A51}"/>
    <cellStyle name="Currency 3 5" xfId="30414" xr:uid="{81863DDD-1FEA-49F1-AEA7-615BE80C86A1}"/>
    <cellStyle name="Currency 3 5 2" xfId="30448" xr:uid="{CE9DCB24-732B-4ADA-857C-6F58DD618B77}"/>
    <cellStyle name="Currency 3 5 2 2" xfId="30605" xr:uid="{34227F4F-8C86-4B60-BC19-C90512E35E07}"/>
    <cellStyle name="Currency 3 5 2 2 2" xfId="30823" xr:uid="{239D24BD-EA61-4223-A6AC-E2D0B4B19C16}"/>
    <cellStyle name="Currency 3 5 2 3" xfId="30566" xr:uid="{DD97E0D8-3A98-41BE-B0BE-039F013CA0A8}"/>
    <cellStyle name="Currency 3 5 2 4" xfId="30932" xr:uid="{7558C0CC-CC3C-48DB-873C-E663906AD405}"/>
    <cellStyle name="Currency 3 5 3" xfId="30591" xr:uid="{06599778-836F-4CFE-92BA-FDF17CE2D98E}"/>
    <cellStyle name="Currency 3 5 3 2" xfId="30635" xr:uid="{2D11F2B4-9C32-4FD4-856C-702A205F961B}"/>
    <cellStyle name="Currency 3 5 3 3" xfId="30945" xr:uid="{DF42840B-E34C-485E-9570-C84EC1F5ECCC}"/>
    <cellStyle name="Currency 3 5 4" xfId="30624" xr:uid="{DFF81114-405C-4BD9-882E-3E6DCC627BBA}"/>
    <cellStyle name="Currency 3 5 5" xfId="30922" xr:uid="{889487E8-CDE1-4124-A152-07293079280A}"/>
    <cellStyle name="Currency 3 6" xfId="30555" xr:uid="{E6F281E3-0276-4ECA-AC9C-37A1F772038D}"/>
    <cellStyle name="Currency 3 7" xfId="30572" xr:uid="{5086352A-41FE-4853-9FBE-0A6014B61D30}"/>
    <cellStyle name="Currency 3 7 2" xfId="30611" xr:uid="{7367140C-062D-4451-8ECD-8EE326D93E2A}"/>
    <cellStyle name="Currency 3 7 3" xfId="30630" xr:uid="{EE3C1B3E-C238-41D4-83A6-0E95DA0C6E18}"/>
    <cellStyle name="Currency 3 7 4" xfId="30937" xr:uid="{95BC5195-8BFF-481F-A698-758C4BBDB773}"/>
    <cellStyle name="Currency 3 8" xfId="30545" xr:uid="{0CD1A085-9703-4560-91E9-56A6256AB4B6}"/>
    <cellStyle name="Currency 3 9" xfId="30576" xr:uid="{DB854ECE-A65B-4464-A0DC-C7561B51E415}"/>
    <cellStyle name="Currency 4" xfId="553" xr:uid="{00000000-0005-0000-0000-00004D030000}"/>
    <cellStyle name="Currency 4 10" xfId="554" xr:uid="{00000000-0005-0000-0000-00004E030000}"/>
    <cellStyle name="Currency 4 10 10" xfId="12681" xr:uid="{C89A52B3-84DE-4D56-AB19-F2222440D6C3}"/>
    <cellStyle name="Currency 4 10 2" xfId="1854" xr:uid="{00000000-0005-0000-0000-00004F030000}"/>
    <cellStyle name="Currency 4 10 2 2" xfId="3083" xr:uid="{00000000-0005-0000-0000-000075020000}"/>
    <cellStyle name="Currency 4 10 2 2 2" xfId="8163" xr:uid="{7A792EC4-ACE5-466A-BF18-DA894CE6B7E6}"/>
    <cellStyle name="Currency 4 10 2 2 2 2" xfId="18543" xr:uid="{82EF5D85-311B-4726-91D4-7AEA7459CB9A}"/>
    <cellStyle name="Currency 4 10 2 2 3" xfId="10996" xr:uid="{18F09CAA-3970-48F4-8028-B9700EEADCCB}"/>
    <cellStyle name="Currency 4 10 2 2 3 2" xfId="21376" xr:uid="{FBE3B2B8-BF65-4F7D-810C-65B197035DF8}"/>
    <cellStyle name="Currency 4 10 2 2 4" xfId="28668" xr:uid="{6B3573D9-B002-4527-BE7A-14C87DB37E3F}"/>
    <cellStyle name="Currency 4 10 2 2 5" xfId="28002" xr:uid="{3458A60A-E96B-4782-9C92-3C1E6BE08ED3}"/>
    <cellStyle name="Currency 4 10 2 2 6" xfId="15710" xr:uid="{EE4DF844-B7A5-4C38-8430-F6129C4964E3}"/>
    <cellStyle name="Currency 4 10 2 3" xfId="2051" xr:uid="{00000000-0005-0000-0000-00004F030000}"/>
    <cellStyle name="Currency 4 10 2 4" xfId="5659" xr:uid="{A2AAE002-0A20-488C-9C52-4228652B0BF6}"/>
    <cellStyle name="Currency 4 10 2 4 2" xfId="29780" xr:uid="{BF8FBF9C-A9AE-4570-B79D-C7C876F315A5}"/>
    <cellStyle name="Currency 4 10 2 5" xfId="25409" xr:uid="{B0582985-45F2-4C4B-80A7-F2EC0648FFB9}"/>
    <cellStyle name="Currency 4 10 2 6" xfId="13597" xr:uid="{22E4A5B0-9FF4-47B3-85B5-231E69F48698}"/>
    <cellStyle name="Currency 4 10 3" xfId="1855" xr:uid="{00000000-0005-0000-0000-000050030000}"/>
    <cellStyle name="Currency 4 10 3 2" xfId="24733" xr:uid="{CA990BB0-C204-4B40-886F-F2954B0D0D94}"/>
    <cellStyle name="Currency 4 10 3 3" xfId="24530" xr:uid="{7D6C6936-280A-4C1C-8BFF-53EA962C5745}"/>
    <cellStyle name="Currency 4 10 3 4" xfId="30062" xr:uid="{40918CAD-B437-47A8-B12D-997B4568D142}"/>
    <cellStyle name="Currency 4 10 3 5" xfId="29664" xr:uid="{67C50BD9-2CAF-4C73-BD9D-C799CBCDBB6B}"/>
    <cellStyle name="Currency 4 10 4" xfId="1853" xr:uid="{00000000-0005-0000-0000-000051030000}"/>
    <cellStyle name="Currency 4 10 4 2" xfId="24283" xr:uid="{ED9A845B-35BA-45AD-AF0D-05D9F0ECF894}"/>
    <cellStyle name="Currency 4 10 4 3" xfId="23778" xr:uid="{D5B3556B-A73E-4DB9-A41F-1F71F0BEC923}"/>
    <cellStyle name="Currency 4 10 5" xfId="4135" xr:uid="{28316C04-2271-4F96-8382-FEA953367420}"/>
    <cellStyle name="Currency 4 10 5 2" xfId="8907" xr:uid="{21AE18FF-01CE-414B-8875-3BAD9B9FCB74}"/>
    <cellStyle name="Currency 4 10 5 2 2" xfId="19287" xr:uid="{9966A440-B95F-4ADC-9324-D570952B48A6}"/>
    <cellStyle name="Currency 4 10 5 2 3" xfId="31017" xr:uid="{0871327B-F0E4-4A2A-83E5-48144795B73F}"/>
    <cellStyle name="Currency 4 10 5 2 4" xfId="30824" xr:uid="{F6878F02-5380-4822-B59B-FA3551951465}"/>
    <cellStyle name="Currency 4 10 5 3" xfId="11740" xr:uid="{8EDF15E3-3BF4-4105-81C3-E58B929AF5B2}"/>
    <cellStyle name="Currency 4 10 5 3 2" xfId="22120" xr:uid="{567DDC84-5198-4391-AC59-3C901AD1288D}"/>
    <cellStyle name="Currency 4 10 5 4" xfId="25950" xr:uid="{60920962-F1EA-43F0-A991-A08232A9634E}"/>
    <cellStyle name="Currency 4 10 5 5" xfId="28206" xr:uid="{D87AB717-F7E9-4807-B0A8-76E8CF9660A8}"/>
    <cellStyle name="Currency 4 10 5 6" xfId="16454" xr:uid="{B11E6810-51CE-4318-A490-C1192DB9235C}"/>
    <cellStyle name="Currency 4 10 6" xfId="4936" xr:uid="{F803A6F7-BC98-40BE-B52A-DDBD368BD4A7}"/>
    <cellStyle name="Currency 4 10 6 2" xfId="28037" xr:uid="{24DF6FA4-CC8D-41D8-A018-9EF7C39184F9}"/>
    <cellStyle name="Currency 4 10 6 3" xfId="28438" xr:uid="{BE24D556-7083-4982-A77C-092D2A3B50D3}"/>
    <cellStyle name="Currency 4 10 6 4" xfId="14231" xr:uid="{77673FEB-C8F7-4DBD-9C8B-128DB655EB07}"/>
    <cellStyle name="Currency 4 10 7" xfId="6684" xr:uid="{E7B1152D-13C8-4C51-99D0-C1CE86CA2672}"/>
    <cellStyle name="Currency 4 10 7 2" xfId="17064" xr:uid="{9F440BE2-68A6-4EF1-861E-6FCD31280449}"/>
    <cellStyle name="Currency 4 10 8" xfId="9517" xr:uid="{69CFF2B3-C837-4AF4-82CA-58394D59C04B}"/>
    <cellStyle name="Currency 4 10 8 2" xfId="19897" xr:uid="{2252050E-2952-4216-9021-BCEE2F54784E}"/>
    <cellStyle name="Currency 4 10 9" xfId="24281" xr:uid="{6C0D5AE9-E8ED-4663-A503-398A88041B84}"/>
    <cellStyle name="Currency 4 11" xfId="555" xr:uid="{00000000-0005-0000-0000-000052030000}"/>
    <cellStyle name="Currency 4 11 2" xfId="1857" xr:uid="{00000000-0005-0000-0000-000053030000}"/>
    <cellStyle name="Currency 4 11 2 2" xfId="25669" xr:uid="{6AE32305-D723-4F2B-9726-69A14A97E3DF}"/>
    <cellStyle name="Currency 4 11 2 2 2" xfId="29796" xr:uid="{E480E336-5C3C-44AC-9220-09707E85CE00}"/>
    <cellStyle name="Currency 4 11 2 2 2 2" xfId="30826" xr:uid="{4D352770-668B-4CB1-9BFD-BFF3A4AC1C1B}"/>
    <cellStyle name="Currency 4 11 2 3" xfId="22790" xr:uid="{5ABBA574-11C1-4A53-8D6F-81175CE6891C}"/>
    <cellStyle name="Currency 4 11 2 4" xfId="30042" xr:uid="{91030C44-997A-4D80-B0EF-B6069FB20D88}"/>
    <cellStyle name="Currency 4 11 3" xfId="1858" xr:uid="{00000000-0005-0000-0000-000054030000}"/>
    <cellStyle name="Currency 4 11 4" xfId="1856" xr:uid="{00000000-0005-0000-0000-000055030000}"/>
    <cellStyle name="Currency 4 11 5" xfId="4937" xr:uid="{BFC9E390-F889-4696-9995-875A71621CBA}"/>
    <cellStyle name="Currency 4 11 5 2" xfId="14232" xr:uid="{8AECC12D-B054-4142-9C5F-758968040410}"/>
    <cellStyle name="Currency 4 11 5 2 2" xfId="31117" xr:uid="{C0B40B35-E5C0-4FB5-9DCF-943164FD01CF}"/>
    <cellStyle name="Currency 4 11 5 2 3" xfId="30825" xr:uid="{E4F6EF9A-2249-4A18-99D1-59B07C1167CD}"/>
    <cellStyle name="Currency 4 11 6" xfId="6685" xr:uid="{0B58B3C8-2CC9-497F-8371-C9F709B7FDE3}"/>
    <cellStyle name="Currency 4 11 6 2" xfId="17065" xr:uid="{3DC1AB66-354C-4573-99AC-B2AFCBB0FB06}"/>
    <cellStyle name="Currency 4 11 7" xfId="9518" xr:uid="{8147509B-15A1-4C96-A0C2-45BD4C595CC9}"/>
    <cellStyle name="Currency 4 11 7 2" xfId="19898" xr:uid="{41CBA3BB-6B53-4097-A6A0-65C21B147329}"/>
    <cellStyle name="Currency 4 11 8" xfId="25119" xr:uid="{04ACA9BD-851F-42B7-91D0-95019CD4E73C}"/>
    <cellStyle name="Currency 4 11 9" xfId="13379" xr:uid="{F2C1A7B9-8D2A-4045-8439-6F7BD31BCAD2}"/>
    <cellStyle name="Currency 4 12" xfId="1859" xr:uid="{00000000-0005-0000-0000-000056030000}"/>
    <cellStyle name="Currency 4 12 2" xfId="2434" xr:uid="{00000000-0005-0000-0000-000077020000}"/>
    <cellStyle name="Currency 4 12 2 2" xfId="7559" xr:uid="{3D331767-DFA7-49F7-B67B-E2844C1A1125}"/>
    <cellStyle name="Currency 4 12 2 2 2" xfId="17939" xr:uid="{47AE85F2-3195-456D-AD1F-5296A0FD07A1}"/>
    <cellStyle name="Currency 4 12 2 2 2 2" xfId="31132" xr:uid="{59565F86-36CB-4BB2-8FFA-3406B5C83954}"/>
    <cellStyle name="Currency 4 12 2 2 2 3" xfId="30827" xr:uid="{CADA9377-013A-437D-AE8B-EEFEA9B1C519}"/>
    <cellStyle name="Currency 4 12 2 3" xfId="10392" xr:uid="{74AA856C-1546-48A1-902B-0B9C48E13197}"/>
    <cellStyle name="Currency 4 12 2 3 2" xfId="20772" xr:uid="{DB56C7FD-1566-4A75-8FCC-9C848565BFF6}"/>
    <cellStyle name="Currency 4 12 2 4" xfId="15106" xr:uid="{29096738-BB6A-486C-9D3B-D9E98C7DF5A2}"/>
    <cellStyle name="Currency 4 12 2 5" xfId="30449" xr:uid="{A1023E56-DF96-4373-8785-3BEA0179AB65}"/>
    <cellStyle name="Currency 4 12 3" xfId="3605" xr:uid="{00000000-0005-0000-0000-000056030000}"/>
    <cellStyle name="Currency 4 12 4" xfId="5660" xr:uid="{442882FD-A814-4225-99B5-C1E0B22554C2}"/>
    <cellStyle name="Currency 4 12 4 2" xfId="29744" xr:uid="{80832A7C-4F8F-4063-9660-3EE52C1F2BAF}"/>
    <cellStyle name="Currency 4 12 5" xfId="22760" xr:uid="{63F35A41-69FD-49A0-A60E-7B3978025D2D}"/>
    <cellStyle name="Currency 4 12 6" xfId="12821" xr:uid="{BE8AD55E-3093-4446-86E2-D073A8C1FFA1}"/>
    <cellStyle name="Currency 4 13" xfId="1860" xr:uid="{00000000-0005-0000-0000-000057030000}"/>
    <cellStyle name="Currency 4 13 2" xfId="2164" xr:uid="{00000000-0005-0000-0000-000073020000}"/>
    <cellStyle name="Currency 4 13 2 2" xfId="7291" xr:uid="{ED095754-1457-4145-9AB5-64B9CBFBC360}"/>
    <cellStyle name="Currency 4 13 2 2 2" xfId="17671" xr:uid="{8091C615-6AC9-417A-9B8D-39A46392F9F0}"/>
    <cellStyle name="Currency 4 13 2 3" xfId="10124" xr:uid="{842A2EB4-2F05-4C39-8A60-C6703A06F64D}"/>
    <cellStyle name="Currency 4 13 2 3 2" xfId="20504" xr:uid="{258F88F9-5150-4BC3-96C5-9ED93391EAFF}"/>
    <cellStyle name="Currency 4 13 2 4" xfId="28296" xr:uid="{53E75C48-0B63-4183-9B7C-D7E63C929532}"/>
    <cellStyle name="Currency 4 13 2 5" xfId="27337" xr:uid="{C17836A6-C549-4DBA-A4BB-6076037FA8EE}"/>
    <cellStyle name="Currency 4 13 2 6" xfId="14838" xr:uid="{14041440-C9DD-441B-854D-DD8735680B6E}"/>
    <cellStyle name="Currency 4 13 3" xfId="2076" xr:uid="{00000000-0005-0000-0000-000057030000}"/>
    <cellStyle name="Currency 4 13 4" xfId="23378" xr:uid="{D88FAFBE-9691-4F2E-80BC-179C5A201D6E}"/>
    <cellStyle name="Currency 4 13 4 2" xfId="29857" xr:uid="{B799D5DA-0548-4483-A7DA-59D6502F3999}"/>
    <cellStyle name="Currency 4 13 5" xfId="30000" xr:uid="{4FCFD07F-7408-4267-B201-B872777B8AC2}"/>
    <cellStyle name="Currency 4 14" xfId="1852" xr:uid="{00000000-0005-0000-0000-000058030000}"/>
    <cellStyle name="Currency 4 14 2" xfId="25802" xr:uid="{FBE6B4CA-BCAB-44EE-A7E9-70F4C6699F61}"/>
    <cellStyle name="Currency 4 14 2 2" xfId="30828" xr:uid="{08C9B446-C64D-40BA-8420-DEAE598B52CC}"/>
    <cellStyle name="Currency 4 14 2 3" xfId="30579" xr:uid="{7D39938B-7E55-4F5A-BF14-F961544A2D2A}"/>
    <cellStyle name="Currency 4 14 3" xfId="25775" xr:uid="{9A16FB8B-ADB5-4AC7-9F1A-D13AAB955871}"/>
    <cellStyle name="Currency 4 15" xfId="3880" xr:uid="{8A16B6F4-4C91-4357-9C17-F36A8BA48B18}"/>
    <cellStyle name="Currency 4 15 2" xfId="8712" xr:uid="{8EB94A9F-EF8B-4EA7-897E-FE94FBF423D5}"/>
    <cellStyle name="Currency 4 15 2 2" xfId="19092" xr:uid="{98BB6A6F-5B49-4748-8DB0-C0E4275141D6}"/>
    <cellStyle name="Currency 4 15 3" xfId="11545" xr:uid="{38A5F320-0DE0-46D5-A927-27C5471EBED7}"/>
    <cellStyle name="Currency 4 15 3 2" xfId="21925" xr:uid="{571A51F8-6074-48F7-BBB4-1AC0F039850E}"/>
    <cellStyle name="Currency 4 15 4" xfId="27294" xr:uid="{B2877688-2F6B-4368-95B5-4718C229756B}"/>
    <cellStyle name="Currency 4 15 5" xfId="26518" xr:uid="{C27C6762-C1D9-464C-B909-10F478B0DAED}"/>
    <cellStyle name="Currency 4 15 6" xfId="16259" xr:uid="{C60FEDF8-8FD8-476E-B86E-1BEECE6D3847}"/>
    <cellStyle name="Currency 4 16" xfId="4935" xr:uid="{2E48FC4A-ACA0-4D64-BB27-D26AB243475C}"/>
    <cellStyle name="Currency 4 16 2" xfId="27590" xr:uid="{7DBE2F17-F500-45BB-8C28-33AA7DF16E87}"/>
    <cellStyle name="Currency 4 16 3" xfId="26840" xr:uid="{5E6EA418-A6FA-41B7-A169-4158FC19B3FD}"/>
    <cellStyle name="Currency 4 16 4" xfId="14230" xr:uid="{E5BB4F4D-65E4-4119-89EF-B26E1F145ED9}"/>
    <cellStyle name="Currency 4 17" xfId="6683" xr:uid="{23119076-1826-438F-A532-AFC5D5908B0C}"/>
    <cellStyle name="Currency 4 17 2" xfId="17063" xr:uid="{84C8C268-56AD-4B42-9168-6A1E80FAA892}"/>
    <cellStyle name="Currency 4 18" xfId="9516" xr:uid="{DEE09A3A-0523-4291-B302-B35F22E14947}"/>
    <cellStyle name="Currency 4 18 2" xfId="19896" xr:uid="{B2E97F39-C4B4-4017-88F1-E8DB22F1FEF5}"/>
    <cellStyle name="Currency 4 19" xfId="22843" xr:uid="{CD82A28B-6BBC-4D24-BA6B-DBE201BB073F}"/>
    <cellStyle name="Currency 4 2" xfId="556" xr:uid="{00000000-0005-0000-0000-000059030000}"/>
    <cellStyle name="Currency 4 2 10" xfId="4938" xr:uid="{7CE55DFC-6AB4-49FF-B062-66C91C3D19B3}"/>
    <cellStyle name="Currency 4 2 10 2" xfId="27653" xr:uid="{B5983676-F40C-431A-A600-57A48763A5C4}"/>
    <cellStyle name="Currency 4 2 10 3" xfId="26910" xr:uid="{2AA3DBB0-A053-4C1D-ACC6-1B9B3D63B6E8}"/>
    <cellStyle name="Currency 4 2 10 4" xfId="14233" xr:uid="{D104C87A-7ABC-4ED6-A828-217CB3DD3CA6}"/>
    <cellStyle name="Currency 4 2 11" xfId="6686" xr:uid="{B5AC1A94-00AB-423D-9ED8-093C7331C0FA}"/>
    <cellStyle name="Currency 4 2 11 2" xfId="17066" xr:uid="{FA29BC29-6948-4046-9E61-620462271D69}"/>
    <cellStyle name="Currency 4 2 12" xfId="9519" xr:uid="{99278EF3-BC64-40D5-A41C-D1BBB7E92051}"/>
    <cellStyle name="Currency 4 2 12 2" xfId="19899" xr:uid="{CF63DCC8-C075-4F0E-9FCB-66AA89898ADA}"/>
    <cellStyle name="Currency 4 2 13" xfId="23305" xr:uid="{C0F291B2-0F24-468C-A470-39546BA1EA8C}"/>
    <cellStyle name="Currency 4 2 14" xfId="12419" xr:uid="{61B0A083-6D10-4333-BA5F-38A9CD77F14B}"/>
    <cellStyle name="Currency 4 2 2" xfId="557" xr:uid="{00000000-0005-0000-0000-00005A030000}"/>
    <cellStyle name="Currency 4 2 2 10" xfId="6687" xr:uid="{E924E7D5-EEB2-48A0-AB3C-FC2465E48362}"/>
    <cellStyle name="Currency 4 2 2 10 2" xfId="17067" xr:uid="{2AC6DD1D-EB61-45BE-863B-CD2611824E85}"/>
    <cellStyle name="Currency 4 2 2 11" xfId="9520" xr:uid="{E04CC9AF-519D-4284-9439-E38B1CBDB025}"/>
    <cellStyle name="Currency 4 2 2 11 2" xfId="19900" xr:uid="{179D9FE8-DC4A-4A66-90F9-01A96618D461}"/>
    <cellStyle name="Currency 4 2 2 12" xfId="24834" xr:uid="{557BFA1C-DCB3-4381-8D1D-328BAAF1BB48}"/>
    <cellStyle name="Currency 4 2 2 13" xfId="12479" xr:uid="{48380BA2-5D42-43E8-9181-C7C6489F582C}"/>
    <cellStyle name="Currency 4 2 2 2" xfId="558" xr:uid="{00000000-0005-0000-0000-00005B030000}"/>
    <cellStyle name="Currency 4 2 2 2 10" xfId="9521" xr:uid="{D7792FC4-660D-4C69-8479-83A98CBA5288}"/>
    <cellStyle name="Currency 4 2 2 2 10 2" xfId="19901" xr:uid="{F61283B0-DDE0-4A4D-8DDA-38AF6E104196}"/>
    <cellStyle name="Currency 4 2 2 2 11" xfId="23795" xr:uid="{6BFC9E81-2557-4A8A-A80C-6DBBCE540376}"/>
    <cellStyle name="Currency 4 2 2 2 12" xfId="12525" xr:uid="{BD0B3595-35FD-4A85-BCA8-12D04857AA2D}"/>
    <cellStyle name="Currency 4 2 2 2 2" xfId="1864" xr:uid="{00000000-0005-0000-0000-00005C030000}"/>
    <cellStyle name="Currency 4 2 2 2 2 2" xfId="3085" xr:uid="{00000000-0005-0000-0000-00007C020000}"/>
    <cellStyle name="Currency 4 2 2 2 2 2 2" xfId="6170" xr:uid="{3688B7CC-920A-49CE-8F5C-A63ADC39A1FD}"/>
    <cellStyle name="Currency 4 2 2 2 2 2 2 2" xfId="28275" xr:uid="{DCF2970D-8D47-4C4A-B66C-0F5DF9A0326F}"/>
    <cellStyle name="Currency 4 2 2 2 2 2 2 3" xfId="28318" xr:uid="{43DE835C-E4BB-4BA9-AE0C-0D6D1B34494B}"/>
    <cellStyle name="Currency 4 2 2 2 2 2 2 4" xfId="15712" xr:uid="{B4E63A51-BF19-41A6-A3F9-C86E5DA7D71B}"/>
    <cellStyle name="Currency 4 2 2 2 2 2 3" xfId="8165" xr:uid="{11B0660F-2B66-45A8-ABB5-D7786E6025C7}"/>
    <cellStyle name="Currency 4 2 2 2 2 2 3 2" xfId="18545" xr:uid="{3677FF65-3179-47D8-BF89-8023B736CC7B}"/>
    <cellStyle name="Currency 4 2 2 2 2 2 4" xfId="10998" xr:uid="{F4B7426D-37A2-4AD3-9108-2BF0B5D8E954}"/>
    <cellStyle name="Currency 4 2 2 2 2 2 4 2" xfId="21378" xr:uid="{E1A63A5C-6CD3-4859-A95B-383D2421C311}"/>
    <cellStyle name="Currency 4 2 2 2 2 2 5" xfId="25287" xr:uid="{3B11134B-3D6C-47C6-9D7D-3220DDA33DE8}"/>
    <cellStyle name="Currency 4 2 2 2 2 2 6" xfId="27209" xr:uid="{8F821E97-BBE8-4B19-903E-01305D917831}"/>
    <cellStyle name="Currency 4 2 2 2 2 2 7" xfId="13599" xr:uid="{2F5E4AA7-08A4-4739-9D5C-0FD9A020F792}"/>
    <cellStyle name="Currency 4 2 2 2 2 3" xfId="2692" xr:uid="{00000000-0005-0000-0000-00007B020000}"/>
    <cellStyle name="Currency 4 2 2 2 2 3 2" xfId="7816" xr:uid="{1FF16178-2B08-4E6A-AB25-0B4BFD600FA2}"/>
    <cellStyle name="Currency 4 2 2 2 2 3 2 2" xfId="28005" xr:uid="{BA6C94ED-13EE-42EF-B9BB-F915C33DECC8}"/>
    <cellStyle name="Currency 4 2 2 2 2 3 2 3" xfId="27467" xr:uid="{8236B4FE-D5FC-4F0B-9702-DB72491E0818}"/>
    <cellStyle name="Currency 4 2 2 2 2 3 2 4" xfId="18196" xr:uid="{CE04EA8D-052C-4BBD-93ED-F0D5F91FA45F}"/>
    <cellStyle name="Currency 4 2 2 2 2 3 3" xfId="10649" xr:uid="{9CFBD146-D83F-4CC8-AF4A-A9B8D5843DF2}"/>
    <cellStyle name="Currency 4 2 2 2 2 3 3 2" xfId="21029" xr:uid="{4AFCC743-FA0D-4F2A-94CB-96E5BC9C847F}"/>
    <cellStyle name="Currency 4 2 2 2 2 3 4" xfId="24058" xr:uid="{C57C7806-3BB8-4151-AFF1-2022B9C2BAA7}"/>
    <cellStyle name="Currency 4 2 2 2 2 3 5" xfId="15363" xr:uid="{C5369981-2202-4D8C-9F0D-B27E3412C25A}"/>
    <cellStyle name="Currency 4 2 2 2 2 4" xfId="3702" xr:uid="{00000000-0005-0000-0000-00005C030000}"/>
    <cellStyle name="Currency 4 2 2 2 2 4 2" xfId="26598" xr:uid="{F886625C-0AFC-492F-A3D1-E841A6F7365F}"/>
    <cellStyle name="Currency 4 2 2 2 2 4 3" xfId="26880" xr:uid="{F81CAD20-DEED-47B7-BD1C-8459B3A8B952}"/>
    <cellStyle name="Currency 4 2 2 2 2 5" xfId="4271" xr:uid="{DB678E1F-F1EB-415D-8189-981646C9AD72}"/>
    <cellStyle name="Currency 4 2 2 2 2 5 2" xfId="9043" xr:uid="{A997A002-51DC-428D-9D9A-8390B6CA7F20}"/>
    <cellStyle name="Currency 4 2 2 2 2 5 2 2" xfId="19423" xr:uid="{5779248A-0167-4B0D-97F6-18172432DF5A}"/>
    <cellStyle name="Currency 4 2 2 2 2 5 2 3" xfId="31047" xr:uid="{3B7AB140-6A10-4BC0-BE67-072D624912D8}"/>
    <cellStyle name="Currency 4 2 2 2 2 5 2 4" xfId="30829" xr:uid="{841903E7-109E-4832-AD2D-F43F3855F60D}"/>
    <cellStyle name="Currency 4 2 2 2 2 5 3" xfId="11876" xr:uid="{B570B061-A6FE-4BE4-8262-8A3A437A7EC0}"/>
    <cellStyle name="Currency 4 2 2 2 2 5 3 2" xfId="22256" xr:uid="{549C98A1-7C4B-4065-9044-14CFB49B77DC}"/>
    <cellStyle name="Currency 4 2 2 2 2 5 4" xfId="27520" xr:uid="{0E0B8DDC-1564-46C0-BC44-A2A8C5F7C96A}"/>
    <cellStyle name="Currency 4 2 2 2 2 5 5" xfId="27602" xr:uid="{69244FEA-B661-4569-8F52-94339BC4842D}"/>
    <cellStyle name="Currency 4 2 2 2 2 5 6" xfId="16590" xr:uid="{A45FA4F4-052B-49EC-A1CC-7DEE362FD4CB}"/>
    <cellStyle name="Currency 4 2 2 2 2 6" xfId="5663" xr:uid="{BF7DF391-C85B-4BD0-A2FA-E856C1E1B837}"/>
    <cellStyle name="Currency 4 2 2 2 2 6 2" xfId="29726" xr:uid="{D4F02699-9D7A-4636-8246-722EE6D50577}"/>
    <cellStyle name="Currency 4 2 2 2 2 6 2 2" xfId="30983" xr:uid="{25D31D1E-9374-4588-8BAD-34D1CFD1B55D}"/>
    <cellStyle name="Currency 4 2 2 2 2 7" xfId="22682" xr:uid="{AB73C219-89C9-4191-8E87-5E4330197BFE}"/>
    <cellStyle name="Currency 4 2 2 2 2 8" xfId="13105" xr:uid="{1655F9DF-4D17-4F9F-9CAE-DC6F8C6EF0E8}"/>
    <cellStyle name="Currency 4 2 2 2 3" xfId="1865" xr:uid="{00000000-0005-0000-0000-00005D030000}"/>
    <cellStyle name="Currency 4 2 2 2 3 2" xfId="3086" xr:uid="{00000000-0005-0000-0000-00007D020000}"/>
    <cellStyle name="Currency 4 2 2 2 3 2 2" xfId="8166" xr:uid="{9D23410F-F07A-447E-A7A6-0CAFF5985449}"/>
    <cellStyle name="Currency 4 2 2 2 3 2 2 2" xfId="28836" xr:uid="{06941125-7C96-42BA-A28D-34E6CCA3D8C6}"/>
    <cellStyle name="Currency 4 2 2 2 3 2 2 2 2" xfId="31231" xr:uid="{3429C379-89FB-4D0B-AA6F-20CAB746CD96}"/>
    <cellStyle name="Currency 4 2 2 2 3 2 2 2 3" xfId="30831" xr:uid="{8634E1EF-FB6D-4204-A640-59C7D326ADDF}"/>
    <cellStyle name="Currency 4 2 2 2 3 2 2 3" xfId="26852" xr:uid="{77F1A8C5-0AA4-4CC9-9F31-861556EFC010}"/>
    <cellStyle name="Currency 4 2 2 2 3 2 2 4" xfId="18546" xr:uid="{E759ECE0-2A5E-40BE-86E4-AE97AA408258}"/>
    <cellStyle name="Currency 4 2 2 2 3 2 3" xfId="10999" xr:uid="{BA158067-73CD-43F9-AEB2-2278BDB95667}"/>
    <cellStyle name="Currency 4 2 2 2 3 2 3 2" xfId="21379" xr:uid="{E1421810-EB1E-48A1-B126-9B300EE9C975}"/>
    <cellStyle name="Currency 4 2 2 2 3 2 4" xfId="25647" xr:uid="{256A75EC-637D-4BE9-AD3C-BB4054B363D8}"/>
    <cellStyle name="Currency 4 2 2 2 3 2 5" xfId="15713" xr:uid="{EBFF9E94-0DD9-4222-A386-91E2CA987D69}"/>
    <cellStyle name="Currency 4 2 2 2 3 3" xfId="2087" xr:uid="{00000000-0005-0000-0000-00005D030000}"/>
    <cellStyle name="Currency 4 2 2 2 3 4" xfId="4422" xr:uid="{3F8880EA-BDCC-4264-BCE8-60BF4BA92E42}"/>
    <cellStyle name="Currency 4 2 2 2 3 4 2" xfId="9194" xr:uid="{FD36FD56-46F6-4D3B-B9F6-689E1F5F0734}"/>
    <cellStyle name="Currency 4 2 2 2 3 4 2 2" xfId="19574" xr:uid="{6F9AA829-FAFE-4260-A170-9D6A9F5DEBC9}"/>
    <cellStyle name="Currency 4 2 2 2 3 4 2 3" xfId="31088" xr:uid="{D1E76A2F-6447-478C-A663-6EA53EC550CC}"/>
    <cellStyle name="Currency 4 2 2 2 3 4 2 4" xfId="30830" xr:uid="{657565F7-E228-4780-9F08-C035C0197582}"/>
    <cellStyle name="Currency 4 2 2 2 3 4 3" xfId="12027" xr:uid="{749C648E-FE14-4E78-88E1-738DB6998D09}"/>
    <cellStyle name="Currency 4 2 2 2 3 4 3 2" xfId="22407" xr:uid="{8C8B550F-F6E7-4047-A75E-4E13D2B95563}"/>
    <cellStyle name="Currency 4 2 2 2 3 4 4" xfId="16741" xr:uid="{0A45D439-F008-4276-BCCC-1A592538F7EB}"/>
    <cellStyle name="Currency 4 2 2 2 3 5" xfId="5664" xr:uid="{2D7828CB-E2C0-4146-9476-187DEA31046E}"/>
    <cellStyle name="Currency 4 2 2 2 3 5 2" xfId="29713" xr:uid="{EC6735F0-7DE9-4568-B77B-F6FDEF7A8DC7}"/>
    <cellStyle name="Currency 4 2 2 2 3 5 2 2" xfId="30984" xr:uid="{CFC58C28-6C1B-47B8-8F44-D625CD50AA8A}"/>
    <cellStyle name="Currency 4 2 2 2 3 6" xfId="22666" xr:uid="{15B918AE-678C-49C0-9E66-682B52E15F1F}"/>
    <cellStyle name="Currency 4 2 2 2 3 7" xfId="13600" xr:uid="{CD1D9F12-7423-4636-BB08-F1DA4C51B085}"/>
    <cellStyle name="Currency 4 2 2 2 4" xfId="1863" xr:uid="{00000000-0005-0000-0000-00005E030000}"/>
    <cellStyle name="Currency 4 2 2 2 4 2" xfId="3084" xr:uid="{00000000-0005-0000-0000-00007E020000}"/>
    <cellStyle name="Currency 4 2 2 2 4 2 2" xfId="8164" xr:uid="{3E0C9CBD-1BDD-4D4D-AC3B-38B36802B03E}"/>
    <cellStyle name="Currency 4 2 2 2 4 2 2 2" xfId="28835" xr:uid="{6D84C83D-A4D2-4098-AD3E-999BE8D72815}"/>
    <cellStyle name="Currency 4 2 2 2 4 2 2 3" xfId="27098" xr:uid="{E06DE2C2-9923-4FB1-B7F5-5027FA1F3B76}"/>
    <cellStyle name="Currency 4 2 2 2 4 2 2 4" xfId="18544" xr:uid="{70AEAA82-E9C7-4677-B3D2-4A044445B867}"/>
    <cellStyle name="Currency 4 2 2 2 4 2 3" xfId="10997" xr:uid="{87D96046-58A7-4656-BC78-7523A2D5308F}"/>
    <cellStyle name="Currency 4 2 2 2 4 2 3 2" xfId="21377" xr:uid="{911DE9A5-E645-4507-9539-A78CE5E85084}"/>
    <cellStyle name="Currency 4 2 2 2 4 2 4" xfId="27549" xr:uid="{9E5508BD-0A72-4689-AF3B-59B978984740}"/>
    <cellStyle name="Currency 4 2 2 2 4 2 5" xfId="15711" xr:uid="{F311196B-7DF4-4496-A2E5-2D96B7A7FEA7}"/>
    <cellStyle name="Currency 4 2 2 2 4 3" xfId="3586" xr:uid="{00000000-0005-0000-0000-00005E030000}"/>
    <cellStyle name="Currency 4 2 2 2 4 4" xfId="5662" xr:uid="{06882770-1EE0-45F0-A226-52CE0F863C5B}"/>
    <cellStyle name="Currency 4 2 2 2 4 4 2" xfId="29964" xr:uid="{FF29FBEB-C139-42CC-898F-F368F7E51091}"/>
    <cellStyle name="Currency 4 2 2 2 4 5" xfId="24697" xr:uid="{68697844-2BE1-45A1-8C80-4FCA89377120}"/>
    <cellStyle name="Currency 4 2 2 2 4 6" xfId="13598" xr:uid="{3B8B31F1-F86F-4BB4-B066-241BD2D4A438}"/>
    <cellStyle name="Currency 4 2 2 2 5" xfId="2648" xr:uid="{00000000-0005-0000-0000-00007F020000}"/>
    <cellStyle name="Currency 4 2 2 2 5 2" xfId="5910" xr:uid="{83E46272-0DC1-48F9-A571-1CF062190DDF}"/>
    <cellStyle name="Currency 4 2 2 2 5 2 2" xfId="26288" xr:uid="{28B265D6-57F6-46F1-B54D-41941B40D1D7}"/>
    <cellStyle name="Currency 4 2 2 2 5 2 2 2" xfId="31173" xr:uid="{599A9C6C-AF98-47C8-9562-6F1C30BA128B}"/>
    <cellStyle name="Currency 4 2 2 2 5 2 2 3" xfId="30832" xr:uid="{92DF8621-EC15-4BA9-BFE4-A154DAF79516}"/>
    <cellStyle name="Currency 4 2 2 2 5 2 3" xfId="28172" xr:uid="{DC7D8C25-8C23-4107-BDC1-B746510148FB}"/>
    <cellStyle name="Currency 4 2 2 2 5 2 4" xfId="15320" xr:uid="{A98FC3E3-572A-40ED-A21E-F5ECEABB3036}"/>
    <cellStyle name="Currency 4 2 2 2 5 3" xfId="7773" xr:uid="{25711A40-4108-4F35-A2B4-70F996F6CED1}"/>
    <cellStyle name="Currency 4 2 2 2 5 3 2" xfId="18153" xr:uid="{3408E077-60C0-4AFB-95A8-135D5E7B625E}"/>
    <cellStyle name="Currency 4 2 2 2 5 4" xfId="10606" xr:uid="{704F98E0-1C98-4DFD-9553-83B92A07B364}"/>
    <cellStyle name="Currency 4 2 2 2 5 4 2" xfId="20986" xr:uid="{A371C0BE-95BF-4651-940A-4FB05495D601}"/>
    <cellStyle name="Currency 4 2 2 2 5 5" xfId="23495" xr:uid="{60D28789-341B-47F0-8C26-505604337F32}"/>
    <cellStyle name="Currency 4 2 2 2 5 6" xfId="13044" xr:uid="{6ED3DC99-6AC8-4E10-BAE0-B6C7CD7F2146}"/>
    <cellStyle name="Currency 4 2 2 2 6" xfId="2293" xr:uid="{00000000-0005-0000-0000-00007A020000}"/>
    <cellStyle name="Currency 4 2 2 2 6 2" xfId="7420" xr:uid="{F671DDA7-3E30-4C62-82F6-73444BD626D3}"/>
    <cellStyle name="Currency 4 2 2 2 6 2 2" xfId="17800" xr:uid="{DDDE0EDC-E9B1-422B-8168-05F3B033392F}"/>
    <cellStyle name="Currency 4 2 2 2 6 3" xfId="10253" xr:uid="{BCEA1E7E-7C7A-447F-9F10-C5A83EEDA9C7}"/>
    <cellStyle name="Currency 4 2 2 2 6 3 2" xfId="20633" xr:uid="{C45980F5-9E3F-4555-B7F5-17068C6F33AC}"/>
    <cellStyle name="Currency 4 2 2 2 6 4" xfId="22866" xr:uid="{518C6954-DE2D-4A1F-B51B-FD39A6713FDC}"/>
    <cellStyle name="Currency 4 2 2 2 6 5" xfId="26798" xr:uid="{CBFD2042-DFFD-4375-BCFF-EC63999D1C44}"/>
    <cellStyle name="Currency 4 2 2 2 6 6" xfId="14967" xr:uid="{0492F95F-2C72-41AC-8F42-86FE9E07F6D7}"/>
    <cellStyle name="Currency 4 2 2 2 7" xfId="3828" xr:uid="{AEDD572E-49A8-4592-81DB-9FDFE8A31D30}"/>
    <cellStyle name="Currency 4 2 2 2 7 2" xfId="8661" xr:uid="{F5FA23B3-90C2-4BF7-A52B-E182D1D987E7}"/>
    <cellStyle name="Currency 4 2 2 2 7 2 2" xfId="19041" xr:uid="{D96DD5AE-ECD6-4C43-8598-7B0529A20AB6}"/>
    <cellStyle name="Currency 4 2 2 2 7 3" xfId="11494" xr:uid="{BBF68987-22E1-4A7F-9D1E-3AEE85A9A77A}"/>
    <cellStyle name="Currency 4 2 2 2 7 3 2" xfId="21874" xr:uid="{F0317D2F-E882-438D-ADF9-5A31A6255D9C}"/>
    <cellStyle name="Currency 4 2 2 2 7 4" xfId="26215" xr:uid="{6750DDDB-9048-4B28-97CC-33D0EF6C2B58}"/>
    <cellStyle name="Currency 4 2 2 2 7 5" xfId="26292" xr:uid="{73484976-F7E6-4EF2-BE00-4B7F773BD133}"/>
    <cellStyle name="Currency 4 2 2 2 7 6" xfId="16208" xr:uid="{1750DA11-4588-4CA5-8D39-D176BD0A9D3D}"/>
    <cellStyle name="Currency 4 2 2 2 8" xfId="4940" xr:uid="{740CED31-770C-481C-B112-BA20FC30C448}"/>
    <cellStyle name="Currency 4 2 2 2 8 2" xfId="14235" xr:uid="{D5F5BC0A-4A43-44E9-BE67-3E39B11243A7}"/>
    <cellStyle name="Currency 4 2 2 2 9" xfId="6688" xr:uid="{A7F7E3E4-0F05-4536-9E3B-CC3F3C6D97F5}"/>
    <cellStyle name="Currency 4 2 2 2 9 2" xfId="17068" xr:uid="{7D8C6FF3-2185-4AF1-9706-F4F5A1E7BD83}"/>
    <cellStyle name="Currency 4 2 2 3" xfId="559" xr:uid="{00000000-0005-0000-0000-00005F030000}"/>
    <cellStyle name="Currency 4 2 2 3 10" xfId="12683" xr:uid="{12FB2570-54E9-49DD-9D58-A74BA829CB74}"/>
    <cellStyle name="Currency 4 2 2 3 2" xfId="1867" xr:uid="{00000000-0005-0000-0000-000060030000}"/>
    <cellStyle name="Currency 4 2 2 3 2 2" xfId="3087" xr:uid="{00000000-0005-0000-0000-000081020000}"/>
    <cellStyle name="Currency 4 2 2 3 2 2 2" xfId="8167" xr:uid="{2D1CDA98-77C7-48FC-960A-6583ECA88D6E}"/>
    <cellStyle name="Currency 4 2 2 3 2 2 2 2" xfId="28837" xr:uid="{18A7D48F-E35C-43F1-BA04-69DE9CF7540D}"/>
    <cellStyle name="Currency 4 2 2 3 2 2 2 3" xfId="28625" xr:uid="{D5812786-C032-4CDF-9EDA-498A1EE67794}"/>
    <cellStyle name="Currency 4 2 2 3 2 2 2 4" xfId="18547" xr:uid="{45EED34F-0258-46DF-8948-96EFD8EAFA27}"/>
    <cellStyle name="Currency 4 2 2 3 2 2 3" xfId="11000" xr:uid="{6F15308D-77B7-45E6-8AD3-9B2CFCA37476}"/>
    <cellStyle name="Currency 4 2 2 3 2 2 3 2" xfId="21380" xr:uid="{7F1298BF-0552-4CFA-B969-9AB32C01784D}"/>
    <cellStyle name="Currency 4 2 2 3 2 2 4" xfId="24200" xr:uid="{1DAE9C54-2866-43E3-8327-95AAB3BC852E}"/>
    <cellStyle name="Currency 4 2 2 3 2 2 5" xfId="15714" xr:uid="{7AE32027-111A-482B-B7C3-2C8BEBD24D70}"/>
    <cellStyle name="Currency 4 2 2 3 2 3" xfId="3587" xr:uid="{00000000-0005-0000-0000-000060030000}"/>
    <cellStyle name="Currency 4 2 2 3 2 4" xfId="5665" xr:uid="{8018743C-C0EA-4511-8D4B-89AF2CE609A2}"/>
    <cellStyle name="Currency 4 2 2 3 2 4 2" xfId="29965" xr:uid="{BCF43D88-6F00-4BCB-8D9B-D13D0B18D182}"/>
    <cellStyle name="Currency 4 2 2 3 2 5" xfId="24412" xr:uid="{1F3EC9DF-3A17-44F8-BCD3-8F434B9ACAE7}"/>
    <cellStyle name="Currency 4 2 2 3 2 6" xfId="13601" xr:uid="{D2ED86B0-06EC-40E1-B798-C5EA65BD5F87}"/>
    <cellStyle name="Currency 4 2 2 3 3" xfId="1868" xr:uid="{00000000-0005-0000-0000-000061030000}"/>
    <cellStyle name="Currency 4 2 2 3 3 2" xfId="2691" xr:uid="{00000000-0005-0000-0000-000082020000}"/>
    <cellStyle name="Currency 4 2 2 3 3 2 2" xfId="7815" xr:uid="{E7254797-DD52-4F58-B785-D77F75FC3C5E}"/>
    <cellStyle name="Currency 4 2 2 3 3 2 2 2" xfId="18195" xr:uid="{F9AA6FD1-34E3-4F94-A6AC-969C0D5DB479}"/>
    <cellStyle name="Currency 4 2 2 3 3 2 3" xfId="10648" xr:uid="{1A451A4B-7CE6-4ECD-9171-CA89AA3AC624}"/>
    <cellStyle name="Currency 4 2 2 3 3 2 3 2" xfId="21028" xr:uid="{06392627-01C8-474B-9D68-76A9C022F644}"/>
    <cellStyle name="Currency 4 2 2 3 3 2 4" xfId="15362" xr:uid="{539A20AD-36D9-4CB3-B257-FCB66F05D8B7}"/>
    <cellStyle name="Currency 4 2 2 3 3 2 5" xfId="30450" xr:uid="{3FE6DD69-5112-4CB9-B21A-BAC2204DC643}"/>
    <cellStyle name="Currency 4 2 2 3 3 3" xfId="3656" xr:uid="{00000000-0005-0000-0000-000061030000}"/>
    <cellStyle name="Currency 4 2 2 3 3 4" xfId="5666" xr:uid="{54673D43-2BB9-4497-8CC5-C0E86AE657BC}"/>
    <cellStyle name="Currency 4 2 2 3 3 4 2" xfId="29911" xr:uid="{DD81D97E-F9C6-4B81-A72E-F394027770CE}"/>
    <cellStyle name="Currency 4 2 2 3 3 5" xfId="24678" xr:uid="{8D09122D-84F4-4960-9374-9E24DCCB9E3A}"/>
    <cellStyle name="Currency 4 2 2 3 3 6" xfId="13104" xr:uid="{B6B5EFCA-9112-4ABA-BFEE-B840EF71AE48}"/>
    <cellStyle name="Currency 4 2 2 3 4" xfId="1866" xr:uid="{00000000-0005-0000-0000-000062030000}"/>
    <cellStyle name="Currency 4 2 2 3 4 2" xfId="4656" xr:uid="{CC980793-D0C8-4424-A7C5-AE4A8E64578E}"/>
    <cellStyle name="Currency 4 2 2 3 4 2 2" xfId="9408" xr:uid="{AED29F7E-434E-42FA-8E6A-C66FF95573B4}"/>
    <cellStyle name="Currency 4 2 2 3 4 2 2 2" xfId="19788" xr:uid="{3117212E-7C17-4F6C-9C44-E06FC96A4C80}"/>
    <cellStyle name="Currency 4 2 2 3 4 2 3" xfId="12241" xr:uid="{011EA6B3-49D7-4835-AAD1-9FBAB145647D}"/>
    <cellStyle name="Currency 4 2 2 3 4 2 3 2" xfId="22621" xr:uid="{8337E57A-7EAC-4C18-8CA6-458217DE41E4}"/>
    <cellStyle name="Currency 4 2 2 3 4 2 4" xfId="25924" xr:uid="{DC08C6D1-B735-40EB-A43C-FF0621B728A5}"/>
    <cellStyle name="Currency 4 2 2 3 4 2 5" xfId="26458" xr:uid="{DE2F6A7B-293C-4CCE-9EAD-3A88EB6DCAF3}"/>
    <cellStyle name="Currency 4 2 2 3 4 2 6" xfId="16955" xr:uid="{0D780D72-C747-452F-A29B-D4296A86D028}"/>
    <cellStyle name="Currency 4 2 2 3 4 3" xfId="25277" xr:uid="{8CE549D3-FDA6-487B-943C-0B255D4EA3CA}"/>
    <cellStyle name="Currency 4 2 2 3 5" xfId="4137" xr:uid="{95FA858A-2BDC-4173-BFEE-BF2ABA95A8C7}"/>
    <cellStyle name="Currency 4 2 2 3 5 2" xfId="8909" xr:uid="{1C92966F-C3D2-4662-B0CA-E68A72E70994}"/>
    <cellStyle name="Currency 4 2 2 3 5 2 2" xfId="29013" xr:uid="{9831571E-A929-40C4-9791-AFA563C1D249}"/>
    <cellStyle name="Currency 4 2 2 3 5 2 3" xfId="27998" xr:uid="{3A23BD10-8C90-4E9E-A470-3426702BB18A}"/>
    <cellStyle name="Currency 4 2 2 3 5 2 4" xfId="19289" xr:uid="{90BD0B2D-3193-410C-96C9-313653765774}"/>
    <cellStyle name="Currency 4 2 2 3 5 2 5" xfId="31019" xr:uid="{CF2B4C35-60CF-460E-A7D8-6BD89E16FAF9}"/>
    <cellStyle name="Currency 4 2 2 3 5 3" xfId="11742" xr:uid="{426FC3C0-6268-42CE-8128-FC1454B2F22D}"/>
    <cellStyle name="Currency 4 2 2 3 5 3 2" xfId="22122" xr:uid="{C265E806-E5E1-4BD8-8320-E58B3EE5BF41}"/>
    <cellStyle name="Currency 4 2 2 3 5 4" xfId="26184" xr:uid="{590F1586-4CEF-447B-9C49-1778174C47A7}"/>
    <cellStyle name="Currency 4 2 2 3 5 5" xfId="16456" xr:uid="{9AB822C2-1588-42F8-943D-E0258AB25A9A}"/>
    <cellStyle name="Currency 4 2 2 3 6" xfId="4941" xr:uid="{66E85FEB-3D31-49A1-8112-4EA1334B0591}"/>
    <cellStyle name="Currency 4 2 2 3 6 2" xfId="25931" xr:uid="{A128CCC4-F47A-4B50-A174-18F517781FE9}"/>
    <cellStyle name="Currency 4 2 2 3 6 3" xfId="27596" xr:uid="{0A2C335F-ADB7-43CE-AEB9-B2A88B3C7C2A}"/>
    <cellStyle name="Currency 4 2 2 3 6 4" xfId="14236" xr:uid="{F7241AC6-56D9-4A60-98A9-B4C740F85212}"/>
    <cellStyle name="Currency 4 2 2 3 7" xfId="6689" xr:uid="{86F2CBE7-DEE3-4F39-B0A0-F72FF436338F}"/>
    <cellStyle name="Currency 4 2 2 3 7 2" xfId="27506" xr:uid="{682B9FDD-1A05-400E-92AE-A006F4ABDC57}"/>
    <cellStyle name="Currency 4 2 2 3 7 3" xfId="27080" xr:uid="{CE759CE1-7EF2-445D-BC83-7828FB74C5F0}"/>
    <cellStyle name="Currency 4 2 2 3 7 4" xfId="17069" xr:uid="{FD0314CA-2EC9-4017-AA15-A8E7FF309620}"/>
    <cellStyle name="Currency 4 2 2 3 8" xfId="9522" xr:uid="{AFD745C1-6FE5-41C6-9F9B-3C2CD35EBF91}"/>
    <cellStyle name="Currency 4 2 2 3 8 2" xfId="19902" xr:uid="{47128C4A-90B2-49E8-9482-60BEA9C11F66}"/>
    <cellStyle name="Currency 4 2 2 3 9" xfId="25213" xr:uid="{3120D515-0BF3-471E-B23D-AC38E91AAB33}"/>
    <cellStyle name="Currency 4 2 2 4" xfId="1869" xr:uid="{00000000-0005-0000-0000-000063030000}"/>
    <cellStyle name="Currency 4 2 2 4 2" xfId="3088" xr:uid="{00000000-0005-0000-0000-000083020000}"/>
    <cellStyle name="Currency 4 2 2 4 2 2" xfId="8168" xr:uid="{B249E808-69BA-41E5-8517-06DD57AB579C}"/>
    <cellStyle name="Currency 4 2 2 4 2 2 2" xfId="28838" xr:uid="{D6F6C0B3-24CD-49D3-9FE1-5B5A449CBB59}"/>
    <cellStyle name="Currency 4 2 2 4 2 2 2 2" xfId="31232" xr:uid="{69AF95F0-2C79-4BC4-A731-DBA5CA72172F}"/>
    <cellStyle name="Currency 4 2 2 4 2 2 2 3" xfId="30834" xr:uid="{F7ED024B-50A5-4D78-9170-B4E74ADDAF8F}"/>
    <cellStyle name="Currency 4 2 2 4 2 2 3" xfId="27662" xr:uid="{FE1F9BD8-45C0-4168-80EA-FFDAF9B57489}"/>
    <cellStyle name="Currency 4 2 2 4 2 2 4" xfId="18548" xr:uid="{F48EE902-35A7-4BF1-9B26-C1E31B105C17}"/>
    <cellStyle name="Currency 4 2 2 4 2 3" xfId="11001" xr:uid="{E1C145DE-9ED4-4C61-A237-6B63AB3CB48E}"/>
    <cellStyle name="Currency 4 2 2 4 2 3 2" xfId="21381" xr:uid="{B0FC5EB6-BB8C-4AB1-B5D6-872074AAD62C}"/>
    <cellStyle name="Currency 4 2 2 4 2 4" xfId="25709" xr:uid="{A6864269-8090-4440-A199-8765F072ADFD}"/>
    <cellStyle name="Currency 4 2 2 4 2 5" xfId="15715" xr:uid="{1A8C1341-98D4-4639-9C51-3862C5A8F731}"/>
    <cellStyle name="Currency 4 2 2 4 3" xfId="3657" xr:uid="{00000000-0005-0000-0000-000063030000}"/>
    <cellStyle name="Currency 4 2 2 4 4" xfId="4423" xr:uid="{CF69BC13-52B8-4798-8E81-C7268A38C4FA}"/>
    <cellStyle name="Currency 4 2 2 4 4 2" xfId="9195" xr:uid="{25EC9408-17FB-4110-9134-B0181A0953B7}"/>
    <cellStyle name="Currency 4 2 2 4 4 2 2" xfId="19575" xr:uid="{EB5CBB7B-9B8D-4BF2-A01D-4B991EC898A3}"/>
    <cellStyle name="Currency 4 2 2 4 4 2 3" xfId="31089" xr:uid="{ADCB1A0A-2CA2-44D3-9A0C-3CB9A9AFA32C}"/>
    <cellStyle name="Currency 4 2 2 4 4 2 4" xfId="30833" xr:uid="{93DE7190-B7AD-4AB0-B507-D2661CDEBD52}"/>
    <cellStyle name="Currency 4 2 2 4 4 3" xfId="12028" xr:uid="{45D01D25-64E5-4D7B-B559-F428CC890CC5}"/>
    <cellStyle name="Currency 4 2 2 4 4 3 2" xfId="22408" xr:uid="{B1793D73-9662-4491-B6B8-AD4071769B2C}"/>
    <cellStyle name="Currency 4 2 2 4 4 4" xfId="26829" xr:uid="{86EEE576-954E-46C6-8F94-D72670018F49}"/>
    <cellStyle name="Currency 4 2 2 4 4 5" xfId="27077" xr:uid="{B8309A1A-9020-4BB3-B765-C3DD96BB5058}"/>
    <cellStyle name="Currency 4 2 2 4 4 6" xfId="16742" xr:uid="{80C1B030-FA98-4752-BD54-270B469BDE53}"/>
    <cellStyle name="Currency 4 2 2 4 5" xfId="5667" xr:uid="{9E1FAF8C-48F2-4F7F-A8B8-765DCFB35246}"/>
    <cellStyle name="Currency 4 2 2 4 5 2" xfId="29695" xr:uid="{DF7D1619-517D-47AF-AAFD-626650862B22}"/>
    <cellStyle name="Currency 4 2 2 4 5 2 2" xfId="30985" xr:uid="{6FA4CAAA-8E9A-4CF5-91CC-0CAAFF2C5227}"/>
    <cellStyle name="Currency 4 2 2 4 6" xfId="23816" xr:uid="{35ADBFBA-A85C-477A-84F5-63440B36A8E0}"/>
    <cellStyle name="Currency 4 2 2 4 7" xfId="13602" xr:uid="{5DF953C3-1FED-4440-A60D-B6FE9F74927B}"/>
    <cellStyle name="Currency 4 2 2 5" xfId="1870" xr:uid="{00000000-0005-0000-0000-000064030000}"/>
    <cellStyle name="Currency 4 2 2 5 2" xfId="2882" xr:uid="{00000000-0005-0000-0000-000084020000}"/>
    <cellStyle name="Currency 4 2 2 5 2 2" xfId="7999" xr:uid="{39A33189-87A6-47F7-AE7B-3CE47C8BD1E0}"/>
    <cellStyle name="Currency 4 2 2 5 2 2 2" xfId="28695" xr:uid="{CB894F0A-1EC9-4C97-B186-4672DCD65E4E}"/>
    <cellStyle name="Currency 4 2 2 5 2 2 2 2" xfId="31212" xr:uid="{DDC9AFF2-2326-4EB9-95EC-058A72C5EA4C}"/>
    <cellStyle name="Currency 4 2 2 5 2 2 2 3" xfId="30835" xr:uid="{33C4AC48-D594-48B2-8E15-C4425C6412AB}"/>
    <cellStyle name="Currency 4 2 2 5 2 2 3" xfId="27640" xr:uid="{C1626618-0956-44A0-841F-AC04F55A02CD}"/>
    <cellStyle name="Currency 4 2 2 5 2 2 4" xfId="18379" xr:uid="{6E6533DC-EAC9-4A28-9F2E-162B9DFA2256}"/>
    <cellStyle name="Currency 4 2 2 5 2 3" xfId="10832" xr:uid="{C2851AB1-8DD7-440F-9C38-6DB498380CD3}"/>
    <cellStyle name="Currency 4 2 2 5 2 3 2" xfId="21212" xr:uid="{17197483-858B-441E-8415-CE8B299F041B}"/>
    <cellStyle name="Currency 4 2 2 5 2 4" xfId="28512" xr:uid="{D122D015-4BB5-48E6-8525-1DB2A3C3DCB6}"/>
    <cellStyle name="Currency 4 2 2 5 2 5" xfId="15546" xr:uid="{06D4D528-8926-46F3-A3DA-B3E62D726AD4}"/>
    <cellStyle name="Currency 4 2 2 5 3" xfId="3582" xr:uid="{00000000-0005-0000-0000-000064030000}"/>
    <cellStyle name="Currency 4 2 2 5 4" xfId="5668" xr:uid="{58D8500D-FBEA-4C98-8081-053458571054}"/>
    <cellStyle name="Currency 4 2 2 5 4 2" xfId="29926" xr:uid="{924939E3-BF39-442A-AD08-F63E11A1C0F0}"/>
    <cellStyle name="Currency 4 2 2 5 5" xfId="24708" xr:uid="{1126450A-31DB-4C4F-A335-641F4D6358E9}"/>
    <cellStyle name="Currency 4 2 2 5 6" xfId="13381" xr:uid="{B9CC0FFD-36D7-45F1-8435-2944F2221DC5}"/>
    <cellStyle name="Currency 4 2 2 6" xfId="1862" xr:uid="{00000000-0005-0000-0000-000065030000}"/>
    <cellStyle name="Currency 4 2 2 6 2" xfId="2553" xr:uid="{00000000-0005-0000-0000-000085020000}"/>
    <cellStyle name="Currency 4 2 2 6 2 2" xfId="7678" xr:uid="{3D87AF66-468E-446E-8E2A-12333BEEC211}"/>
    <cellStyle name="Currency 4 2 2 6 2 2 2" xfId="18058" xr:uid="{9D1B622F-8CE9-4FAE-8DE9-FF2B53091631}"/>
    <cellStyle name="Currency 4 2 2 6 2 3" xfId="10511" xr:uid="{AE359255-6574-4D24-BC2C-EC9BC5BE4DD1}"/>
    <cellStyle name="Currency 4 2 2 6 2 3 2" xfId="20891" xr:uid="{B859BCC4-C3FA-4BDC-A65D-0286EBFF7CE3}"/>
    <cellStyle name="Currency 4 2 2 6 2 4" xfId="28246" xr:uid="{A12BB49D-A8F9-4964-9A34-0C236A16D621}"/>
    <cellStyle name="Currency 4 2 2 6 2 5" xfId="25941" xr:uid="{B0A45D3E-317E-4D72-B4F1-4EEBBA210DD0}"/>
    <cellStyle name="Currency 4 2 2 6 2 6" xfId="15225" xr:uid="{F8B74700-4FBE-4A67-97B7-952F3D106425}"/>
    <cellStyle name="Currency 4 2 2 6 3" xfId="3621" xr:uid="{00000000-0005-0000-0000-000065030000}"/>
    <cellStyle name="Currency 4 2 2 6 4" xfId="5661" xr:uid="{229CF4C7-E3F3-480B-A319-0C1C5676E734}"/>
    <cellStyle name="Currency 4 2 2 6 4 2" xfId="29880" xr:uid="{90064861-D917-4C49-97BF-764532CE1FD2}"/>
    <cellStyle name="Currency 4 2 2 6 5" xfId="25122" xr:uid="{07D8DC91-EC45-4BF7-9FC3-FFAF7C1D6E88}"/>
    <cellStyle name="Currency 4 2 2 6 6" xfId="12941" xr:uid="{A5B3E042-E960-477F-9489-5C7CF4EE0B5B}"/>
    <cellStyle name="Currency 4 2 2 7" xfId="2247" xr:uid="{00000000-0005-0000-0000-000079020000}"/>
    <cellStyle name="Currency 4 2 2 7 2" xfId="7374" xr:uid="{CF61BC43-D246-40C1-8228-F46B8E85AA20}"/>
    <cellStyle name="Currency 4 2 2 7 2 2" xfId="27456" xr:uid="{155B2DC9-5B67-461A-8EAA-84F12AA59FCC}"/>
    <cellStyle name="Currency 4 2 2 7 2 2 2" xfId="31192" xr:uid="{8BFEFF6A-F05D-4F21-A359-E27BC701FB97}"/>
    <cellStyle name="Currency 4 2 2 7 2 2 3" xfId="30836" xr:uid="{AD4086B9-CE40-4A7C-AF4B-5AEC0730E92D}"/>
    <cellStyle name="Currency 4 2 2 7 2 3" xfId="27140" xr:uid="{F94D2FD7-9A02-40AF-8B43-7BF5C73AF079}"/>
    <cellStyle name="Currency 4 2 2 7 2 4" xfId="17754" xr:uid="{DBAA10A6-010A-4A90-8EA4-0D37EA7DA690}"/>
    <cellStyle name="Currency 4 2 2 7 3" xfId="10207" xr:uid="{B5A59965-5130-43D4-BD34-6120EF025F3B}"/>
    <cellStyle name="Currency 4 2 2 7 3 2" xfId="20587" xr:uid="{C290ED95-C53C-4400-AF1F-4BBD0AF54E79}"/>
    <cellStyle name="Currency 4 2 2 7 4" xfId="25138" xr:uid="{263A0DD8-E8EA-4EAC-8584-88E97C69B1A3}"/>
    <cellStyle name="Currency 4 2 2 7 5" xfId="14921" xr:uid="{83F0063F-A364-4B33-9973-13665D2F9F7E}"/>
    <cellStyle name="Currency 4 2 2 8" xfId="3882" xr:uid="{02D6025C-9008-4080-A62F-87941E94EAC3}"/>
    <cellStyle name="Currency 4 2 2 8 2" xfId="8714" xr:uid="{31ABCD9A-557C-4FBD-B23D-4E8EA293FC85}"/>
    <cellStyle name="Currency 4 2 2 8 2 2" xfId="19094" xr:uid="{00DFE264-E757-4BD1-BEED-EDC5FF6E9E40}"/>
    <cellStyle name="Currency 4 2 2 8 3" xfId="11547" xr:uid="{555440EB-A1AE-4960-8CF0-72DF55CCC59F}"/>
    <cellStyle name="Currency 4 2 2 8 3 2" xfId="21927" xr:uid="{86593793-E730-4EA6-BCCA-C72710799FA4}"/>
    <cellStyle name="Currency 4 2 2 8 4" xfId="27787" xr:uid="{F66A2384-47A5-4FA5-820D-9018DE561E82}"/>
    <cellStyle name="Currency 4 2 2 8 5" xfId="26744" xr:uid="{186FE025-C58D-40FD-8360-E37021ADA0FB}"/>
    <cellStyle name="Currency 4 2 2 8 6" xfId="16261" xr:uid="{A5E47255-A51E-4511-8025-47516A45DD44}"/>
    <cellStyle name="Currency 4 2 2 9" xfId="4939" xr:uid="{A4837D9E-0938-4336-AB79-069CE2A75BEB}"/>
    <cellStyle name="Currency 4 2 2 9 2" xfId="28366" xr:uid="{3DF05A3F-F5D8-48EB-9C06-9CE90129E617}"/>
    <cellStyle name="Currency 4 2 2 9 3" xfId="27346" xr:uid="{34372BF1-5B0F-4D78-8F8E-BE7F7FE86EE0}"/>
    <cellStyle name="Currency 4 2 2 9 4" xfId="14234" xr:uid="{B87B5004-9D66-42A9-B637-834375DCC983}"/>
    <cellStyle name="Currency 4 2 3" xfId="560" xr:uid="{00000000-0005-0000-0000-000066030000}"/>
    <cellStyle name="Currency 4 2 3 10" xfId="9523" xr:uid="{695ED208-2620-44DF-8ED8-E638FF8739D1}"/>
    <cellStyle name="Currency 4 2 3 10 2" xfId="19903" xr:uid="{8EC27CBF-38A1-4ACC-A7E0-07191E691C39}"/>
    <cellStyle name="Currency 4 2 3 11" xfId="23274" xr:uid="{E3E388FA-5DD8-4981-84F3-518176296E34}"/>
    <cellStyle name="Currency 4 2 3 12" xfId="12524" xr:uid="{92D5FDE4-7754-4360-AE4E-375B07903A2C}"/>
    <cellStyle name="Currency 4 2 3 2" xfId="1872" xr:uid="{00000000-0005-0000-0000-000067030000}"/>
    <cellStyle name="Currency 4 2 3 2 2" xfId="3090" xr:uid="{00000000-0005-0000-0000-000088020000}"/>
    <cellStyle name="Currency 4 2 3 2 2 2" xfId="6171" xr:uid="{529FDFE1-490E-439F-9A13-75EB267CAC06}"/>
    <cellStyle name="Currency 4 2 3 2 2 2 2" xfId="25785" xr:uid="{F431D705-0B00-4DD5-933D-39E3B7975FE7}"/>
    <cellStyle name="Currency 4 2 3 2 2 2 2 2" xfId="28576" xr:uid="{33859A7B-3E3E-44FA-AB81-4F9A6CEE3E82}"/>
    <cellStyle name="Currency 4 2 3 2 2 2 2 3" xfId="31164" xr:uid="{3B754025-5AC2-41B4-85AB-66A50B2BE5A3}"/>
    <cellStyle name="Currency 4 2 3 2 2 2 3" xfId="27868" xr:uid="{A981DF5B-5B04-4B53-915B-2398880F7EA4}"/>
    <cellStyle name="Currency 4 2 3 2 2 2 4" xfId="15717" xr:uid="{C24EDAA9-5D1E-4600-86CF-2ED8BEF3ABA6}"/>
    <cellStyle name="Currency 4 2 3 2 2 3" xfId="8170" xr:uid="{34656554-6727-4A10-9ACA-B181A3EE2E28}"/>
    <cellStyle name="Currency 4 2 3 2 2 3 2" xfId="18550" xr:uid="{F72D74B5-7058-43DA-857E-5760BF2B87F3}"/>
    <cellStyle name="Currency 4 2 3 2 2 4" xfId="11003" xr:uid="{5932ADF4-53B9-4E05-9A00-5465848E08D8}"/>
    <cellStyle name="Currency 4 2 3 2 2 4 2" xfId="21383" xr:uid="{525AD4BB-1C5B-4334-9322-D0C6B119D911}"/>
    <cellStyle name="Currency 4 2 3 2 2 5" xfId="24237" xr:uid="{1A5353D5-0119-46F7-B2FB-9B1991F58909}"/>
    <cellStyle name="Currency 4 2 3 2 2 5 2" xfId="30081" xr:uid="{21807AB0-79A4-4976-8C9B-271BC80672DC}"/>
    <cellStyle name="Currency 4 2 3 2 2 6" xfId="26205" xr:uid="{2BC38E44-7C15-46FF-BAD3-946606B00C78}"/>
    <cellStyle name="Currency 4 2 3 2 2 7" xfId="13604" xr:uid="{6932969E-A1A3-4AC4-8909-D1F94B61B969}"/>
    <cellStyle name="Currency 4 2 3 2 3" xfId="2693" xr:uid="{00000000-0005-0000-0000-000087020000}"/>
    <cellStyle name="Currency 4 2 3 2 3 2" xfId="7817" xr:uid="{5DFFB09E-D274-43B4-B6E0-BD55CF92B166}"/>
    <cellStyle name="Currency 4 2 3 2 3 2 2" xfId="28181" xr:uid="{63F14ABF-E145-4E7D-B680-BE1E0C62CDDA}"/>
    <cellStyle name="Currency 4 2 3 2 3 2 3" xfId="27691" xr:uid="{7619C5EA-2AFE-4ABE-BAFA-968FD09C35B7}"/>
    <cellStyle name="Currency 4 2 3 2 3 2 4" xfId="18197" xr:uid="{421F896E-D0D1-4FB9-A760-44BC4C8C6E60}"/>
    <cellStyle name="Currency 4 2 3 2 3 3" xfId="10650" xr:uid="{845C16D8-8D3E-41C7-8397-39891DB842CE}"/>
    <cellStyle name="Currency 4 2 3 2 3 3 2" xfId="21030" xr:uid="{4541039F-E2E9-43CB-B98F-E3493F725D50}"/>
    <cellStyle name="Currency 4 2 3 2 3 4" xfId="24101" xr:uid="{43A3297C-4A6C-4FA1-84AD-A107F954B7B8}"/>
    <cellStyle name="Currency 4 2 3 2 3 5" xfId="15364" xr:uid="{4D537A8F-8D36-4A54-87CC-7F5812182BA3}"/>
    <cellStyle name="Currency 4 2 3 2 4" xfId="3615" xr:uid="{00000000-0005-0000-0000-000067030000}"/>
    <cellStyle name="Currency 4 2 3 2 4 2" xfId="28593" xr:uid="{34300D74-C053-4AAD-9447-88E2ED878C9A}"/>
    <cellStyle name="Currency 4 2 3 2 4 3" xfId="26230" xr:uid="{149D8F1A-E6C2-4FB7-87CA-FA6E9DD07168}"/>
    <cellStyle name="Currency 4 2 3 2 5" xfId="4272" xr:uid="{6C21EA1C-5FC1-4AF8-8D45-861CCF0AD6F3}"/>
    <cellStyle name="Currency 4 2 3 2 5 2" xfId="9044" xr:uid="{D2CE4BA3-C487-47E9-9CAE-F483B713702D}"/>
    <cellStyle name="Currency 4 2 3 2 5 2 2" xfId="19424" xr:uid="{4E1B1DE2-BE2D-429C-ABFB-2D7273E3FB02}"/>
    <cellStyle name="Currency 4 2 3 2 5 2 3" xfId="31048" xr:uid="{92252FF1-0E6E-4F89-9FC8-C021125B6D9E}"/>
    <cellStyle name="Currency 4 2 3 2 5 2 4" xfId="30837" xr:uid="{2AE58734-02FC-450F-90A1-8F5E85C2D3B9}"/>
    <cellStyle name="Currency 4 2 3 2 5 3" xfId="11877" xr:uid="{BE6DA673-B497-4F82-B97B-096E06E1E983}"/>
    <cellStyle name="Currency 4 2 3 2 5 3 2" xfId="22257" xr:uid="{819E14CE-8029-4574-8034-A7B24823BEAB}"/>
    <cellStyle name="Currency 4 2 3 2 5 4" xfId="28716" xr:uid="{61A02F48-DA36-4DA1-BB9A-2CEFB590F505}"/>
    <cellStyle name="Currency 4 2 3 2 5 5" xfId="25920" xr:uid="{329B915E-4F03-4FBD-9623-05CA2ADFF798}"/>
    <cellStyle name="Currency 4 2 3 2 5 6" xfId="16591" xr:uid="{7C3E439B-919E-4FBE-BCB6-38BA65C38AC5}"/>
    <cellStyle name="Currency 4 2 3 2 6" xfId="5670" xr:uid="{ECC4CDE5-61C7-4742-B2AF-01B672A90F98}"/>
    <cellStyle name="Currency 4 2 3 2 6 2" xfId="29727" xr:uid="{FE5A2704-6749-4B6E-8BB6-A7683E9B9E0D}"/>
    <cellStyle name="Currency 4 2 3 2 6 2 2" xfId="30986" xr:uid="{39D5B816-D691-4D85-95CC-46B2E8671A0E}"/>
    <cellStyle name="Currency 4 2 3 2 7" xfId="23522" xr:uid="{E6D4F43F-005B-44E0-A529-E07D81929683}"/>
    <cellStyle name="Currency 4 2 3 2 8" xfId="13106" xr:uid="{2F7DCC0A-CB6C-48C1-8D0F-8FB466F04FD1}"/>
    <cellStyle name="Currency 4 2 3 2 9" xfId="29993" xr:uid="{CE033F57-9BDB-4821-8A87-DD0E4EAE44F2}"/>
    <cellStyle name="Currency 4 2 3 3" xfId="1873" xr:uid="{00000000-0005-0000-0000-000068030000}"/>
    <cellStyle name="Currency 4 2 3 3 2" xfId="3091" xr:uid="{00000000-0005-0000-0000-000089020000}"/>
    <cellStyle name="Currency 4 2 3 3 2 2" xfId="8171" xr:uid="{D83CBDCA-093F-4CCB-8B52-A7FE5C85D8BC}"/>
    <cellStyle name="Currency 4 2 3 3 2 2 2" xfId="28840" xr:uid="{8E98CBE0-E801-4D1E-8075-39B91C1C3D46}"/>
    <cellStyle name="Currency 4 2 3 3 2 2 2 2" xfId="31233" xr:uid="{C99B5626-34D4-4ECE-A3A0-3BD7C3C868CA}"/>
    <cellStyle name="Currency 4 2 3 3 2 2 2 3" xfId="30839" xr:uid="{540CDF2A-17D0-4EA1-8CE7-D91FE6235E7F}"/>
    <cellStyle name="Currency 4 2 3 3 2 2 3" xfId="28361" xr:uid="{19617199-D83D-4AC7-90B6-59B24B7F329C}"/>
    <cellStyle name="Currency 4 2 3 3 2 2 4" xfId="18551" xr:uid="{3E2E16FA-DCE9-46FF-B8A4-F05A297A4526}"/>
    <cellStyle name="Currency 4 2 3 3 2 3" xfId="11004" xr:uid="{7CFAE4A0-4080-4C07-80C7-E28373BFBF7D}"/>
    <cellStyle name="Currency 4 2 3 3 2 3 2" xfId="21384" xr:uid="{D0FE9186-B2E3-43CB-B7F5-B0B8BC9A5375}"/>
    <cellStyle name="Currency 4 2 3 3 2 4" xfId="25535" xr:uid="{44024CD4-E30C-4AB6-BC07-6BA716230037}"/>
    <cellStyle name="Currency 4 2 3 3 2 5" xfId="15718" xr:uid="{9693027F-2390-42EA-BA52-62532ADB1EB8}"/>
    <cellStyle name="Currency 4 2 3 3 3" xfId="3695" xr:uid="{00000000-0005-0000-0000-000068030000}"/>
    <cellStyle name="Currency 4 2 3 3 4" xfId="4424" xr:uid="{5BDB5EC5-CCD8-4C46-BD80-392ACA59EAB0}"/>
    <cellStyle name="Currency 4 2 3 3 4 2" xfId="9196" xr:uid="{C1E69659-3681-45CB-91F0-E14049CFA03C}"/>
    <cellStyle name="Currency 4 2 3 3 4 2 2" xfId="19576" xr:uid="{85A96AB0-93FD-45A8-96BD-571FE5277C62}"/>
    <cellStyle name="Currency 4 2 3 3 4 2 3" xfId="31090" xr:uid="{2085B30E-C37C-4522-A981-D6661F484E54}"/>
    <cellStyle name="Currency 4 2 3 3 4 2 4" xfId="30838" xr:uid="{C2DA64AC-30E0-4B03-B951-7E831A57408C}"/>
    <cellStyle name="Currency 4 2 3 3 4 3" xfId="12029" xr:uid="{DF8D0B10-B80B-4C88-AA50-4ED2ED041C8A}"/>
    <cellStyle name="Currency 4 2 3 3 4 3 2" xfId="22409" xr:uid="{4FB6F006-0045-4513-A45D-725B561FB53A}"/>
    <cellStyle name="Currency 4 2 3 3 4 4" xfId="16743" xr:uid="{856CCB70-DBD9-45B6-B09F-84B16CE69444}"/>
    <cellStyle name="Currency 4 2 3 3 5" xfId="5671" xr:uid="{742C104B-D487-477C-A233-160ADA915D3F}"/>
    <cellStyle name="Currency 4 2 3 3 5 2" xfId="29700" xr:uid="{8B2CE640-C1D9-4645-B3FB-D2F01298CF19}"/>
    <cellStyle name="Currency 4 2 3 3 5 2 2" xfId="30987" xr:uid="{0C3D6EFD-9BBD-4736-8CE3-EC30A16ED133}"/>
    <cellStyle name="Currency 4 2 3 3 6" xfId="24724" xr:uid="{BD39BC1E-AABB-4030-A7E8-3000083EDE7C}"/>
    <cellStyle name="Currency 4 2 3 3 7" xfId="13605" xr:uid="{F03C87AD-13DC-43F5-B66B-1FB7AEC9B24E}"/>
    <cellStyle name="Currency 4 2 3 4" xfId="1871" xr:uid="{00000000-0005-0000-0000-000069030000}"/>
    <cellStyle name="Currency 4 2 3 4 2" xfId="3089" xr:uid="{00000000-0005-0000-0000-00008A020000}"/>
    <cellStyle name="Currency 4 2 3 4 2 2" xfId="8169" xr:uid="{5C881F30-0B2B-4648-A0A4-7DBA5ED0CCAD}"/>
    <cellStyle name="Currency 4 2 3 4 2 2 2" xfId="28839" xr:uid="{AC3AFC22-5037-4FFD-B57F-C0946715E48A}"/>
    <cellStyle name="Currency 4 2 3 4 2 2 3" xfId="27347" xr:uid="{814C2E99-50A8-4FF5-8C1F-28C53EAAAF84}"/>
    <cellStyle name="Currency 4 2 3 4 2 2 4" xfId="18549" xr:uid="{D6C59507-A017-43D8-903A-AB98D4BECB59}"/>
    <cellStyle name="Currency 4 2 3 4 2 3" xfId="11002" xr:uid="{7D840997-B835-4F73-AEA9-AC9E4299B1E8}"/>
    <cellStyle name="Currency 4 2 3 4 2 3 2" xfId="21382" xr:uid="{958B9C8A-4531-4E13-B949-0D70D92A0A8B}"/>
    <cellStyle name="Currency 4 2 3 4 2 4" xfId="24005" xr:uid="{2F9351C4-E203-419F-9DCF-75B9A7A27534}"/>
    <cellStyle name="Currency 4 2 3 4 2 5" xfId="15716" xr:uid="{887C9BDA-5D0E-4F0C-8D00-8C51FE003AF2}"/>
    <cellStyle name="Currency 4 2 3 4 3" xfId="2077" xr:uid="{00000000-0005-0000-0000-000069030000}"/>
    <cellStyle name="Currency 4 2 3 4 4" xfId="5669" xr:uid="{49E33153-542F-4E88-B6C3-166F4B1C18DC}"/>
    <cellStyle name="Currency 4 2 3 4 4 2" xfId="29966" xr:uid="{D1E42E86-3344-414E-8575-B8C7A311F714}"/>
    <cellStyle name="Currency 4 2 3 4 5" xfId="22649" xr:uid="{62BA27C6-77E6-41BD-8D63-3BCD72104C5F}"/>
    <cellStyle name="Currency 4 2 3 4 6" xfId="13603" xr:uid="{A451A3AB-0BB6-4084-8903-9C99083D7011}"/>
    <cellStyle name="Currency 4 2 3 5" xfId="2596" xr:uid="{00000000-0005-0000-0000-00008B020000}"/>
    <cellStyle name="Currency 4 2 3 5 2" xfId="5861" xr:uid="{BF8B7BF8-8050-4AE5-86B0-FCA739EDFF6C}"/>
    <cellStyle name="Currency 4 2 3 5 2 2" xfId="27995" xr:uid="{52F07813-E789-4CF5-9D08-E661A5C701DE}"/>
    <cellStyle name="Currency 4 2 3 5 2 2 2" xfId="31198" xr:uid="{A372AF4B-0BAD-46E7-AA5D-F790CCD5BF14}"/>
    <cellStyle name="Currency 4 2 3 5 2 2 3" xfId="30840" xr:uid="{2DA2947D-AA7D-4126-9341-6CAA595EB8A4}"/>
    <cellStyle name="Currency 4 2 3 5 2 3" xfId="28389" xr:uid="{8E563ED7-F0F0-45B6-BAE0-76BA186494E3}"/>
    <cellStyle name="Currency 4 2 3 5 2 4" xfId="15268" xr:uid="{3CE94080-81E3-4EA5-89A9-06744ACA887F}"/>
    <cellStyle name="Currency 4 2 3 5 3" xfId="7721" xr:uid="{10A27F76-22D1-40F1-9D4E-3B6CD16079DF}"/>
    <cellStyle name="Currency 4 2 3 5 3 2" xfId="18101" xr:uid="{7F7DFED3-7BB8-455F-9995-CEFD7DF182BF}"/>
    <cellStyle name="Currency 4 2 3 5 4" xfId="10554" xr:uid="{8E36015E-7D5F-43EF-AC56-4E500078CE31}"/>
    <cellStyle name="Currency 4 2 3 5 4 2" xfId="20934" xr:uid="{EB5A8D79-EB5E-45E2-999F-30A02B06F379}"/>
    <cellStyle name="Currency 4 2 3 5 5" xfId="23647" xr:uid="{8D2AA314-6331-4CE2-A009-BA60DC777D95}"/>
    <cellStyle name="Currency 4 2 3 5 6" xfId="12984" xr:uid="{01C63BBB-8E9A-4A69-8249-8F15043C4F8F}"/>
    <cellStyle name="Currency 4 2 3 6" xfId="2292" xr:uid="{00000000-0005-0000-0000-000086020000}"/>
    <cellStyle name="Currency 4 2 3 6 2" xfId="7419" xr:uid="{3EDDEF0C-1170-44FC-9E29-73084BA92D9B}"/>
    <cellStyle name="Currency 4 2 3 6 2 2" xfId="17799" xr:uid="{5DB08EA5-B4BF-4D08-AE10-B1BCA4637284}"/>
    <cellStyle name="Currency 4 2 3 6 3" xfId="10252" xr:uid="{766D3AD7-0F8A-4BEB-99F0-47B8CFBA1265}"/>
    <cellStyle name="Currency 4 2 3 6 3 2" xfId="20632" xr:uid="{5CBF30F4-97C8-4CD2-8F89-56254FCB70D3}"/>
    <cellStyle name="Currency 4 2 3 6 4" xfId="24490" xr:uid="{08A6B700-F4DA-43CF-B126-E5EA9D210A08}"/>
    <cellStyle name="Currency 4 2 3 6 5" xfId="26179" xr:uid="{20347FE0-F2EA-44A7-A8C9-696BEDCF4246}"/>
    <cellStyle name="Currency 4 2 3 6 6" xfId="14966" xr:uid="{5271A6B4-83D2-498D-870F-F8FBF77613DD}"/>
    <cellStyle name="Currency 4 2 3 7" xfId="3827" xr:uid="{9411D43E-CDD6-4FE8-9E7A-3AD695C85148}"/>
    <cellStyle name="Currency 4 2 3 7 2" xfId="8660" xr:uid="{5519AB10-F8F2-4D99-B35F-2920FBCAB596}"/>
    <cellStyle name="Currency 4 2 3 7 2 2" xfId="19040" xr:uid="{3762F2F5-1A6B-4987-99BC-7F33792DA194}"/>
    <cellStyle name="Currency 4 2 3 7 3" xfId="11493" xr:uid="{03272CB4-0F1F-487B-8764-901F797A1C04}"/>
    <cellStyle name="Currency 4 2 3 7 3 2" xfId="21873" xr:uid="{0567CB41-A16A-4CB1-B5E6-4355AB676991}"/>
    <cellStyle name="Currency 4 2 3 7 4" xfId="27169" xr:uid="{B50D6951-3AFD-4C0A-AAB4-FA29C68C8620}"/>
    <cellStyle name="Currency 4 2 3 7 5" xfId="27292" xr:uid="{75015154-D464-4CCB-BD13-E277D11AC6A7}"/>
    <cellStyle name="Currency 4 2 3 7 6" xfId="16207" xr:uid="{1F217B41-0735-48D3-AEE7-8886CA084B4B}"/>
    <cellStyle name="Currency 4 2 3 8" xfId="4942" xr:uid="{77780067-030E-49AF-8FFE-4CA465D3A5C6}"/>
    <cellStyle name="Currency 4 2 3 8 2" xfId="14237" xr:uid="{600B4770-E496-4DD5-AFE1-1860E27E30CF}"/>
    <cellStyle name="Currency 4 2 3 9" xfId="6690" xr:uid="{BF23809D-EBF7-4EFE-86D3-CF7C525534CF}"/>
    <cellStyle name="Currency 4 2 3 9 2" xfId="17070" xr:uid="{1DF2657B-E75C-44F5-9CF7-84E234C571AD}"/>
    <cellStyle name="Currency 4 2 4" xfId="561" xr:uid="{00000000-0005-0000-0000-00006A030000}"/>
    <cellStyle name="Currency 4 2 4 10" xfId="12682" xr:uid="{9DA9BDBB-D445-405D-BA27-E0B7D5CB6604}"/>
    <cellStyle name="Currency 4 2 4 2" xfId="1875" xr:uid="{00000000-0005-0000-0000-00006B030000}"/>
    <cellStyle name="Currency 4 2 4 2 2" xfId="3092" xr:uid="{00000000-0005-0000-0000-00008D020000}"/>
    <cellStyle name="Currency 4 2 4 2 2 2" xfId="8172" xr:uid="{CFB74B2A-0CBE-40EE-92E1-1BACF4A65146}"/>
    <cellStyle name="Currency 4 2 4 2 2 2 2" xfId="28841" xr:uid="{ED178F4A-FEEE-466E-AC2A-B99B31DCC047}"/>
    <cellStyle name="Currency 4 2 4 2 2 2 3" xfId="26433" xr:uid="{E651ACCA-3D04-4362-9B0F-584E41BCF71F}"/>
    <cellStyle name="Currency 4 2 4 2 2 2 4" xfId="18552" xr:uid="{440D2D27-4EF5-4E3E-86BE-831E0D4C899A}"/>
    <cellStyle name="Currency 4 2 4 2 2 3" xfId="11005" xr:uid="{FCA3847D-3FF1-4472-B67C-BE8CF608A60C}"/>
    <cellStyle name="Currency 4 2 4 2 2 3 2" xfId="21385" xr:uid="{361E8EA1-4C7C-4CF3-9F7C-90F78BB283B3}"/>
    <cellStyle name="Currency 4 2 4 2 2 4" xfId="25524" xr:uid="{020CC287-4FBA-4C24-A9A5-7C37D3A3181B}"/>
    <cellStyle name="Currency 4 2 4 2 2 5" xfId="15719" xr:uid="{B01317A4-4A1D-4031-9F10-55C58A1D8E6D}"/>
    <cellStyle name="Currency 4 2 4 2 3" xfId="2861" xr:uid="{00000000-0005-0000-0000-00006B030000}"/>
    <cellStyle name="Currency 4 2 4 2 4" xfId="5672" xr:uid="{B894F6FB-E5D2-4426-BAE5-F361ED958DC3}"/>
    <cellStyle name="Currency 4 2 4 2 4 2" xfId="29781" xr:uid="{779327EA-EF40-48DB-992B-79710876AA2B}"/>
    <cellStyle name="Currency 4 2 4 2 5" xfId="24063" xr:uid="{645DD58F-3869-4C0D-9441-67FA2EE6DC69}"/>
    <cellStyle name="Currency 4 2 4 2 6" xfId="13606" xr:uid="{706296AA-0A5B-4EAF-BF06-F3AE995AD1C0}"/>
    <cellStyle name="Currency 4 2 4 3" xfId="1876" xr:uid="{00000000-0005-0000-0000-00006C030000}"/>
    <cellStyle name="Currency 4 2 4 3 2" xfId="2690" xr:uid="{00000000-0005-0000-0000-00008E020000}"/>
    <cellStyle name="Currency 4 2 4 3 2 2" xfId="7814" xr:uid="{45B4AD22-B857-4B3D-868F-EF1F991F9401}"/>
    <cellStyle name="Currency 4 2 4 3 2 2 2" xfId="18194" xr:uid="{C2AE4201-2DB8-47A4-962A-FDF7425F1B76}"/>
    <cellStyle name="Currency 4 2 4 3 2 3" xfId="10647" xr:uid="{425932D7-C8FB-4693-9F2C-0F54D708A077}"/>
    <cellStyle name="Currency 4 2 4 3 2 3 2" xfId="21027" xr:uid="{46A72BFD-107A-45BA-B43C-9ACD1F1572C4}"/>
    <cellStyle name="Currency 4 2 4 3 2 4" xfId="15361" xr:uid="{56B20FC1-F91B-4CCE-8163-6DCC8E68F688}"/>
    <cellStyle name="Currency 4 2 4 3 2 5" xfId="30451" xr:uid="{3E7E8B7A-271B-4ED0-B1E0-67B7EC7F1A1F}"/>
    <cellStyle name="Currency 4 2 4 3 3" xfId="3543" xr:uid="{00000000-0005-0000-0000-00006C030000}"/>
    <cellStyle name="Currency 4 2 4 3 4" xfId="5673" xr:uid="{08E421AE-DDE3-4B6C-AA1C-46544E7401B9}"/>
    <cellStyle name="Currency 4 2 4 3 4 2" xfId="29758" xr:uid="{2AC4BDB1-E701-44D9-B0FC-9883B7A7B3FF}"/>
    <cellStyle name="Currency 4 2 4 3 5" xfId="25344" xr:uid="{08DAE02F-1B6E-44AD-A9C8-912AD3AAD387}"/>
    <cellStyle name="Currency 4 2 4 3 6" xfId="13103" xr:uid="{82EBEC48-3D43-4E9D-B56D-7E929E0E1A17}"/>
    <cellStyle name="Currency 4 2 4 4" xfId="1874" xr:uid="{00000000-0005-0000-0000-00006D030000}"/>
    <cellStyle name="Currency 4 2 4 4 2" xfId="4673" xr:uid="{C9DA1A56-732E-4961-B2D9-0A915ACCB4C5}"/>
    <cellStyle name="Currency 4 2 4 4 2 2" xfId="9413" xr:uid="{7E88755F-A896-471C-8857-39454F619F9C}"/>
    <cellStyle name="Currency 4 2 4 4 2 2 2" xfId="19793" xr:uid="{4538922B-7154-4E44-BB56-F4171AAAE1F4}"/>
    <cellStyle name="Currency 4 2 4 4 2 3" xfId="12246" xr:uid="{DE8A55F2-EE62-41C6-8A66-CB165A7E6D10}"/>
    <cellStyle name="Currency 4 2 4 4 2 3 2" xfId="22626" xr:uid="{786E37C1-C954-4926-BD86-4FC6456CF137}"/>
    <cellStyle name="Currency 4 2 4 4 2 4" xfId="27424" xr:uid="{4843839A-BCB9-41CE-8805-8D0614D92E2A}"/>
    <cellStyle name="Currency 4 2 4 4 2 5" xfId="26255" xr:uid="{D30ADB09-C3D5-4D8C-886A-89143E520A69}"/>
    <cellStyle name="Currency 4 2 4 4 2 6" xfId="16960" xr:uid="{4D75FEE1-E172-457D-8E34-8A272A4E5949}"/>
    <cellStyle name="Currency 4 2 4 4 3" xfId="22700" xr:uid="{820DF042-B0AA-4327-B8F4-D655FDAD1E0D}"/>
    <cellStyle name="Currency 4 2 4 5" xfId="4136" xr:uid="{0946DA19-72C4-4F96-A1A1-F785B9C6BDD3}"/>
    <cellStyle name="Currency 4 2 4 5 2" xfId="8908" xr:uid="{52D4BD7B-0DFF-4DF8-B14E-5D13184F5469}"/>
    <cellStyle name="Currency 4 2 4 5 2 2" xfId="29012" xr:uid="{E710C129-20D4-4EA0-A247-8B6E8FB27B7F}"/>
    <cellStyle name="Currency 4 2 4 5 2 3" xfId="27994" xr:uid="{A14DBC58-1E78-4416-B710-8CEE806D9C5C}"/>
    <cellStyle name="Currency 4 2 4 5 2 4" xfId="19288" xr:uid="{45E24BB5-B74E-4C6E-A80D-67E7CC7F8C32}"/>
    <cellStyle name="Currency 4 2 4 5 2 5" xfId="31018" xr:uid="{CFD86F19-DED4-497F-A8E9-A80709CF90C1}"/>
    <cellStyle name="Currency 4 2 4 5 3" xfId="11741" xr:uid="{2D06F008-726C-4EA8-9BFA-B27F239E95B8}"/>
    <cellStyle name="Currency 4 2 4 5 3 2" xfId="22121" xr:uid="{B2CB1173-AC2D-48EF-99F8-74AE1DAD9F27}"/>
    <cellStyle name="Currency 4 2 4 5 4" xfId="23873" xr:uid="{24B491C3-5B43-4CC6-B7EF-7621C2CD760B}"/>
    <cellStyle name="Currency 4 2 4 5 5" xfId="16455" xr:uid="{4C351AFE-E773-49FC-B65C-B8A5A1A6D29E}"/>
    <cellStyle name="Currency 4 2 4 6" xfId="4943" xr:uid="{A85A3DAA-772F-42F7-BF9C-C31803A88D2F}"/>
    <cellStyle name="Currency 4 2 4 6 2" xfId="26949" xr:uid="{03811147-8C50-47E1-923A-26744278F7C8}"/>
    <cellStyle name="Currency 4 2 4 6 3" xfId="28169" xr:uid="{302BAD18-AED0-4DA1-A413-14D8B1B5424A}"/>
    <cellStyle name="Currency 4 2 4 6 4" xfId="14238" xr:uid="{D9AEFE65-B40E-45B2-9368-CB1A5C7C5D7C}"/>
    <cellStyle name="Currency 4 2 4 7" xfId="6691" xr:uid="{D7EBC9D8-EC36-4DE1-A16C-BF75E4923FA1}"/>
    <cellStyle name="Currency 4 2 4 7 2" xfId="27796" xr:uid="{50E52D62-6867-4317-BEEB-33758CF09BA5}"/>
    <cellStyle name="Currency 4 2 4 7 3" xfId="27053" xr:uid="{E8E6F158-4E81-48AC-9BA8-01025F1229BD}"/>
    <cellStyle name="Currency 4 2 4 7 4" xfId="17071" xr:uid="{0D456588-FC15-4460-9B0C-F6C7C29288FC}"/>
    <cellStyle name="Currency 4 2 4 8" xfId="9524" xr:uid="{B089C968-59EF-458D-82E3-1CFD27974824}"/>
    <cellStyle name="Currency 4 2 4 8 2" xfId="19904" xr:uid="{03179FD1-793B-47CD-ABA0-805593513C97}"/>
    <cellStyle name="Currency 4 2 4 9" xfId="25436" xr:uid="{429B4003-C873-4D2F-BCDF-EF56C7FA5C47}"/>
    <cellStyle name="Currency 4 2 5" xfId="562" xr:uid="{00000000-0005-0000-0000-00006E030000}"/>
    <cellStyle name="Currency 4 2 5 10" xfId="13607" xr:uid="{87F1B163-5B83-4557-A952-E2C29472F216}"/>
    <cellStyle name="Currency 4 2 5 2" xfId="1878" xr:uid="{00000000-0005-0000-0000-00006F030000}"/>
    <cellStyle name="Currency 4 2 5 2 2" xfId="24953" xr:uid="{BBEF5993-F8AC-4524-941D-112A15F3447D}"/>
    <cellStyle name="Currency 4 2 5 2 2 2" xfId="29678" xr:uid="{33DBED40-3AE8-4C44-861D-1863CE025044}"/>
    <cellStyle name="Currency 4 2 5 2 2 2 2" xfId="30842" xr:uid="{883563B9-AF8B-4872-A207-9A25B2B164BE}"/>
    <cellStyle name="Currency 4 2 5 2 3" xfId="23373" xr:uid="{043B26EB-F4A5-45D7-8163-B3F881D5C636}"/>
    <cellStyle name="Currency 4 2 5 2 4" xfId="30063" xr:uid="{2461003D-E32D-42BD-BB02-6DB484292D06}"/>
    <cellStyle name="Currency 4 2 5 3" xfId="1879" xr:uid="{00000000-0005-0000-0000-000070030000}"/>
    <cellStyle name="Currency 4 2 5 4" xfId="1877" xr:uid="{00000000-0005-0000-0000-000071030000}"/>
    <cellStyle name="Currency 4 2 5 5" xfId="4425" xr:uid="{FDF6B367-10B3-4EAE-9E49-B3C45734BFB2}"/>
    <cellStyle name="Currency 4 2 5 5 2" xfId="9197" xr:uid="{E85DF9EB-311B-4F81-9D96-394CE20C5CC6}"/>
    <cellStyle name="Currency 4 2 5 5 2 2" xfId="19577" xr:uid="{9A4B6684-C591-4F16-BFB6-3361E96139EE}"/>
    <cellStyle name="Currency 4 2 5 5 2 3" xfId="31091" xr:uid="{E7D19E49-7B60-44F2-B6FD-9392A2CF31AF}"/>
    <cellStyle name="Currency 4 2 5 5 2 4" xfId="30841" xr:uid="{784B0320-B780-4FBA-9D1B-039687A1453B}"/>
    <cellStyle name="Currency 4 2 5 5 3" xfId="12030" xr:uid="{8D53D6CB-B4E3-489F-BBCC-35A064EF6FAF}"/>
    <cellStyle name="Currency 4 2 5 5 3 2" xfId="22410" xr:uid="{64F3B7EC-0534-43AB-9EAD-0CC24A310D9A}"/>
    <cellStyle name="Currency 4 2 5 5 4" xfId="16744" xr:uid="{70F4C88B-8E51-42FE-8C6F-8A063CDA9E59}"/>
    <cellStyle name="Currency 4 2 5 6" xfId="4944" xr:uid="{D75D85CF-44E9-4C80-9CB6-9D9124C48907}"/>
    <cellStyle name="Currency 4 2 5 6 2" xfId="14239" xr:uid="{27564A53-3BA4-430B-B3EF-BF70748DDED5}"/>
    <cellStyle name="Currency 4 2 5 7" xfId="6692" xr:uid="{EF48389A-C1B4-42B8-8C4B-650B09C9B780}"/>
    <cellStyle name="Currency 4 2 5 7 2" xfId="17072" xr:uid="{F8AB562E-FFA0-4A7F-8969-4F39454F2260}"/>
    <cellStyle name="Currency 4 2 5 8" xfId="9525" xr:uid="{952B69F6-6B5D-4A85-847A-6DEDE172799E}"/>
    <cellStyle name="Currency 4 2 5 8 2" xfId="19905" xr:uid="{CEE02A62-0CD3-4293-B7B4-71B8F3D0F850}"/>
    <cellStyle name="Currency 4 2 5 9" xfId="23846" xr:uid="{2A72D9E9-32D0-4D14-AF50-E3BAE811FBCB}"/>
    <cellStyle name="Currency 4 2 6" xfId="1880" xr:uid="{00000000-0005-0000-0000-000072030000}"/>
    <cellStyle name="Currency 4 2 6 2" xfId="2881" xr:uid="{00000000-0005-0000-0000-000090020000}"/>
    <cellStyle name="Currency 4 2 6 2 2" xfId="7998" xr:uid="{5D8F085F-F860-4350-BA19-9FEA730AB68D}"/>
    <cellStyle name="Currency 4 2 6 2 2 2" xfId="26385" xr:uid="{4A5CEC5D-6DA3-4D94-BF9E-322F0E90D597}"/>
    <cellStyle name="Currency 4 2 6 2 2 2 2" xfId="31175" xr:uid="{93D65879-61DA-41FA-BF5B-6144E174BADC}"/>
    <cellStyle name="Currency 4 2 6 2 2 2 3" xfId="30843" xr:uid="{9E43A73B-313A-47DA-AE4A-45B5A584F094}"/>
    <cellStyle name="Currency 4 2 6 2 2 3" xfId="26503" xr:uid="{890B3BF8-48AC-47C6-AAC9-605649711EC0}"/>
    <cellStyle name="Currency 4 2 6 2 2 4" xfId="18378" xr:uid="{7FB0E7EE-E818-4648-B60B-1C8120B2A2CA}"/>
    <cellStyle name="Currency 4 2 6 2 3" xfId="10831" xr:uid="{61056E6D-32BB-45EE-8590-72DB29A983E9}"/>
    <cellStyle name="Currency 4 2 6 2 3 2" xfId="21211" xr:uid="{258AFFD5-7A7C-4EB2-84E4-9C0DB9D58681}"/>
    <cellStyle name="Currency 4 2 6 2 4" xfId="24954" xr:uid="{73DD1256-9F3D-417F-B69C-12C22E4E672C}"/>
    <cellStyle name="Currency 4 2 6 2 5" xfId="15545" xr:uid="{315A732A-0586-4DCE-A71C-DF0DB78775B4}"/>
    <cellStyle name="Currency 4 2 6 3" xfId="3620" xr:uid="{00000000-0005-0000-0000-000072030000}"/>
    <cellStyle name="Currency 4 2 6 4" xfId="5674" xr:uid="{4939E943-A2E0-427A-AEC4-B21F9D4F8159}"/>
    <cellStyle name="Currency 4 2 6 4 2" xfId="29768" xr:uid="{3E9B3AED-6894-4FB7-981B-D2BD8B1F19DF}"/>
    <cellStyle name="Currency 4 2 6 5" xfId="25113" xr:uid="{E30B2578-1288-47A3-B3BA-30B1805299C3}"/>
    <cellStyle name="Currency 4 2 6 6" xfId="13380" xr:uid="{8C718C21-172C-44CD-A8BD-BFF25B26646A}"/>
    <cellStyle name="Currency 4 2 7" xfId="1881" xr:uid="{00000000-0005-0000-0000-000073030000}"/>
    <cellStyle name="Currency 4 2 7 2" xfId="2493" xr:uid="{00000000-0005-0000-0000-000091020000}"/>
    <cellStyle name="Currency 4 2 7 2 2" xfId="7618" xr:uid="{1DE766FD-5D05-4437-B056-8A76C40DDAC2}"/>
    <cellStyle name="Currency 4 2 7 2 2 2" xfId="17998" xr:uid="{B4E5BD64-019F-4A22-A7FE-7D1E16BC3D5A}"/>
    <cellStyle name="Currency 4 2 7 2 3" xfId="10451" xr:uid="{4947354B-127E-4991-A5AF-5B8FEC7AE1DC}"/>
    <cellStyle name="Currency 4 2 7 2 3 2" xfId="20831" xr:uid="{ECFD314C-DBD6-41EE-86B1-BF20A1FB9818}"/>
    <cellStyle name="Currency 4 2 7 2 4" xfId="27943" xr:uid="{AC587898-EBF3-48E3-B172-2974943146AE}"/>
    <cellStyle name="Currency 4 2 7 2 5" xfId="27888" xr:uid="{16D58729-C246-4B37-87BA-1A2F3AFA2EBE}"/>
    <cellStyle name="Currency 4 2 7 2 6" xfId="15165" xr:uid="{3994FC5A-32A5-45BA-BD59-4D7DDBD598D6}"/>
    <cellStyle name="Currency 4 2 7 3" xfId="3602" xr:uid="{00000000-0005-0000-0000-000073030000}"/>
    <cellStyle name="Currency 4 2 7 4" xfId="5675" xr:uid="{EA961475-3856-4FED-AB9C-654EB4EC64FD}"/>
    <cellStyle name="Currency 4 2 7 4 2" xfId="29869" xr:uid="{65B5D0E8-B145-4E9B-89E2-C7AEE6F364BA}"/>
    <cellStyle name="Currency 4 2 7 5" xfId="23893" xr:uid="{CB6FFF07-08EE-4C7E-B764-E810EDFDC868}"/>
    <cellStyle name="Currency 4 2 7 6" xfId="12881" xr:uid="{88AABC15-3833-4375-B132-D2ADFE52CB51}"/>
    <cellStyle name="Currency 4 2 8" xfId="1861" xr:uid="{00000000-0005-0000-0000-000074030000}"/>
    <cellStyle name="Currency 4 2 8 2" xfId="2187" xr:uid="{00000000-0005-0000-0000-000078020000}"/>
    <cellStyle name="Currency 4 2 8 2 2" xfId="7314" xr:uid="{ADD0A165-ABE0-4F90-A33F-077F5FF9274C}"/>
    <cellStyle name="Currency 4 2 8 2 2 2" xfId="17694" xr:uid="{C1BBF7D4-FBF1-47C1-BB55-91EFC3948301}"/>
    <cellStyle name="Currency 4 2 8 2 3" xfId="10147" xr:uid="{33E315B1-4D3D-49E9-A76E-8054D92275A7}"/>
    <cellStyle name="Currency 4 2 8 2 3 2" xfId="20527" xr:uid="{88A0F51E-EE8C-447C-B6BC-64E9415C38E1}"/>
    <cellStyle name="Currency 4 2 8 2 4" xfId="26697" xr:uid="{36B731ED-7B10-4707-8CE6-205628889D4E}"/>
    <cellStyle name="Currency 4 2 8 2 5" xfId="27852" xr:uid="{C058DF41-89BC-4679-BC90-E6969DEB80F2}"/>
    <cellStyle name="Currency 4 2 8 2 6" xfId="14861" xr:uid="{99E20BDB-1FDA-4F7A-9084-46C793C71BFD}"/>
    <cellStyle name="Currency 4 2 8 3" xfId="3650" xr:uid="{00000000-0005-0000-0000-000074030000}"/>
    <cellStyle name="Currency 4 2 8 4" xfId="24961" xr:uid="{3F0C25D4-5FA2-4F09-A128-283041A580CB}"/>
    <cellStyle name="Currency 4 2 9" xfId="3881" xr:uid="{DC251A4F-5AD9-45C1-BD34-8461C5214166}"/>
    <cellStyle name="Currency 4 2 9 2" xfId="8713" xr:uid="{C1BC6D1A-7EE7-4C47-87C8-C0673B800AAC}"/>
    <cellStyle name="Currency 4 2 9 2 2" xfId="19093" xr:uid="{648BA1C2-C386-4F11-BB8B-8B4A1CC8CB92}"/>
    <cellStyle name="Currency 4 2 9 3" xfId="11546" xr:uid="{BF03B1AD-0DE8-47DE-A307-4E2A32AA0B13}"/>
    <cellStyle name="Currency 4 2 9 3 2" xfId="21926" xr:uid="{0D3D9BC0-3938-4572-A44C-6B9F1688C330}"/>
    <cellStyle name="Currency 4 2 9 4" xfId="27235" xr:uid="{11A01AB7-B43D-42C9-8214-AD90DCB92BD5}"/>
    <cellStyle name="Currency 4 2 9 5" xfId="27202" xr:uid="{20CAEDD4-581A-49A6-A983-2D7BD69C167F}"/>
    <cellStyle name="Currency 4 2 9 6" xfId="16260" xr:uid="{35051925-8774-429B-B45F-CA6B9A703F0C}"/>
    <cellStyle name="Currency 4 20" xfId="12396" xr:uid="{66CD73B6-8B5C-4CEE-B1C4-83C336E77431}"/>
    <cellStyle name="Currency 4 3" xfId="563" xr:uid="{00000000-0005-0000-0000-000075030000}"/>
    <cellStyle name="Currency 4 3 10" xfId="4945" xr:uid="{9A699C1C-8F3B-46EB-83CA-1AEA14EAD978}"/>
    <cellStyle name="Currency 4 3 10 2" xfId="14240" xr:uid="{533075EF-05BA-4DF2-AB97-D7CA5F6AAFE4}"/>
    <cellStyle name="Currency 4 3 11" xfId="6693" xr:uid="{A047A60A-45CE-407B-A049-2223B505892E}"/>
    <cellStyle name="Currency 4 3 11 2" xfId="17073" xr:uid="{8CD57AC2-6D36-4FFB-9CDE-DCF555BE769C}"/>
    <cellStyle name="Currency 4 3 12" xfId="9526" xr:uid="{F62B27D1-058D-4BAB-B5E3-7E6115F0D553}"/>
    <cellStyle name="Currency 4 3 12 2" xfId="19906" xr:uid="{A08D132D-B56D-4C61-9E3E-B618E503E16E}"/>
    <cellStyle name="Currency 4 3 13" xfId="23762" xr:uid="{8560C23E-977A-4A64-B47A-9FD147CA5650}"/>
    <cellStyle name="Currency 4 3 14" xfId="12456" xr:uid="{4762B291-B850-4854-8306-35256D12D3FD}"/>
    <cellStyle name="Currency 4 3 2" xfId="564" xr:uid="{00000000-0005-0000-0000-000076030000}"/>
    <cellStyle name="Currency 4 3 2 10" xfId="9527" xr:uid="{27C6D75F-52DE-487D-BC75-E0B3602422C3}"/>
    <cellStyle name="Currency 4 3 2 10 2" xfId="19907" xr:uid="{1B5D55DB-60E2-4650-A86B-78944CCAE8EB}"/>
    <cellStyle name="Currency 4 3 2 11" xfId="25156" xr:uid="{7ED0C198-C02C-4ECA-8665-A8C06E408FE9}"/>
    <cellStyle name="Currency 4 3 2 12" xfId="12526" xr:uid="{92334CDC-3C23-41BD-96F3-07E3CBAB7346}"/>
    <cellStyle name="Currency 4 3 2 2" xfId="565" xr:uid="{00000000-0005-0000-0000-000077030000}"/>
    <cellStyle name="Currency 4 3 2 2 10" xfId="13108" xr:uid="{D3D01A0B-D037-4579-A100-754466682299}"/>
    <cellStyle name="Currency 4 3 2 2 2" xfId="1885" xr:uid="{00000000-0005-0000-0000-000078030000}"/>
    <cellStyle name="Currency 4 3 2 2 2 2" xfId="3094" xr:uid="{00000000-0005-0000-0000-000095020000}"/>
    <cellStyle name="Currency 4 3 2 2 2 2 2" xfId="8174" xr:uid="{431901E0-513B-4CF2-8D5D-986A9E846F3A}"/>
    <cellStyle name="Currency 4 3 2 2 2 2 2 2" xfId="28843" xr:uid="{922F41E3-1DB6-434C-A0D9-A6FF7A394730}"/>
    <cellStyle name="Currency 4 3 2 2 2 2 2 3" xfId="26574" xr:uid="{664EEE51-80C3-4F52-8D6F-16F5EDD72CB5}"/>
    <cellStyle name="Currency 4 3 2 2 2 2 2 4" xfId="18554" xr:uid="{BF461208-CAF5-4577-A105-16DBE970C91D}"/>
    <cellStyle name="Currency 4 3 2 2 2 2 3" xfId="11007" xr:uid="{573BC5E8-3CBD-4FA2-B415-D13A00A46334}"/>
    <cellStyle name="Currency 4 3 2 2 2 2 3 2" xfId="21387" xr:uid="{355DB9A7-1995-4D56-813E-1DEF9DBC9DA3}"/>
    <cellStyle name="Currency 4 3 2 2 2 2 4" xfId="25334" xr:uid="{2B76BC04-7F80-4A50-A4AC-4067138F4F14}"/>
    <cellStyle name="Currency 4 3 2 2 2 2 5" xfId="15721" xr:uid="{7A68242E-E209-4C5B-A7EE-931705DD0DC6}"/>
    <cellStyle name="Currency 4 3 2 2 2 3" xfId="2050" xr:uid="{00000000-0005-0000-0000-000078030000}"/>
    <cellStyle name="Currency 4 3 2 2 2 4" xfId="5678" xr:uid="{61CE8434-0474-4A82-9F1F-8BA9FFBDF874}"/>
    <cellStyle name="Currency 4 3 2 2 2 4 2" xfId="29968" xr:uid="{A6E3D5D1-B127-4385-8A3C-57C615A4EC53}"/>
    <cellStyle name="Currency 4 3 2 2 2 5" xfId="25269" xr:uid="{33DFC427-3C70-4236-B0CE-940975B9A690}"/>
    <cellStyle name="Currency 4 3 2 2 2 6" xfId="13609" xr:uid="{967115A1-23CB-4789-979C-E6482BE18D03}"/>
    <cellStyle name="Currency 4 3 2 2 3" xfId="1886" xr:uid="{00000000-0005-0000-0000-000079030000}"/>
    <cellStyle name="Currency 4 3 2 2 3 2" xfId="4682" xr:uid="{D687D2B6-DA4A-4542-A697-38DDD98C7F33}"/>
    <cellStyle name="Currency 4 3 2 2 3 2 2" xfId="9417" xr:uid="{D7FB4EC8-26ED-4030-9003-C2309259B9E9}"/>
    <cellStyle name="Currency 4 3 2 2 3 2 2 2" xfId="19797" xr:uid="{8B040653-5A27-43E5-99DA-246719ED798D}"/>
    <cellStyle name="Currency 4 3 2 2 3 2 3" xfId="12250" xr:uid="{33F75AFC-4D16-4F09-B9C3-B835056393B0}"/>
    <cellStyle name="Currency 4 3 2 2 3 2 3 2" xfId="22630" xr:uid="{96ECDE40-5D39-4568-B7FC-3DA71F52A446}"/>
    <cellStyle name="Currency 4 3 2 2 3 2 4" xfId="26189" xr:uid="{8C2499C7-1BB1-4D22-A139-187B9857C1C6}"/>
    <cellStyle name="Currency 4 3 2 2 3 2 5" xfId="27315" xr:uid="{005548B2-6083-46C7-874E-DB5A032DBE42}"/>
    <cellStyle name="Currency 4 3 2 2 3 2 6" xfId="16964" xr:uid="{66D36A2C-378A-41BD-B227-E81F29D242ED}"/>
    <cellStyle name="Currency 4 3 2 2 3 3" xfId="23751" xr:uid="{CC39D2C1-EDB8-46AE-990C-9B1731256481}"/>
    <cellStyle name="Currency 4 3 2 2 3 3 2" xfId="29913" xr:uid="{B4D4653B-9700-4885-9B5D-00CF112D66D6}"/>
    <cellStyle name="Currency 4 3 2 2 3 4" xfId="30025" xr:uid="{BE5F880F-D1A7-43E6-9257-37876B1379C7}"/>
    <cellStyle name="Currency 4 3 2 2 4" xfId="1884" xr:uid="{00000000-0005-0000-0000-00007A030000}"/>
    <cellStyle name="Currency 4 3 2 2 4 2" xfId="26961" xr:uid="{DB772303-1715-451F-983D-FA4084595956}"/>
    <cellStyle name="Currency 4 3 2 2 4 3" xfId="26336" xr:uid="{B0BAF356-AC96-4D61-AF66-90BA33F5234A}"/>
    <cellStyle name="Currency 4 3 2 2 5" xfId="4274" xr:uid="{A7A2FC4F-1B1A-43AE-B621-BB9F2BE98CD3}"/>
    <cellStyle name="Currency 4 3 2 2 5 2" xfId="9046" xr:uid="{2F16989A-4C37-47DA-A55F-50A0BD59F9D8}"/>
    <cellStyle name="Currency 4 3 2 2 5 2 2" xfId="19426" xr:uid="{8689B158-0518-473E-BD0D-57F774152E57}"/>
    <cellStyle name="Currency 4 3 2 2 5 2 3" xfId="31050" xr:uid="{395ABA41-C54B-4D28-9E45-B54CD7F229E6}"/>
    <cellStyle name="Currency 4 3 2 2 5 2 4" xfId="30844" xr:uid="{34E27599-88F6-41D0-87AB-5DEC06A25F09}"/>
    <cellStyle name="Currency 4 3 2 2 5 3" xfId="11879" xr:uid="{E4603E20-55BE-4014-BABB-902A708700C4}"/>
    <cellStyle name="Currency 4 3 2 2 5 3 2" xfId="22259" xr:uid="{F991F5B0-BFFF-4E23-8F84-EB2D2F643857}"/>
    <cellStyle name="Currency 4 3 2 2 5 4" xfId="27636" xr:uid="{31792131-8CCE-4EE1-B222-AE2C8621D08A}"/>
    <cellStyle name="Currency 4 3 2 2 5 5" xfId="25998" xr:uid="{270E6B12-61FF-49F3-B084-548FD7B3F23B}"/>
    <cellStyle name="Currency 4 3 2 2 5 6" xfId="16593" xr:uid="{1926910E-F59C-4D08-B99B-D9ADC6666F7F}"/>
    <cellStyle name="Currency 4 3 2 2 6" xfId="4947" xr:uid="{65C9F64E-A345-4F6D-B067-E29F264CEBF1}"/>
    <cellStyle name="Currency 4 3 2 2 6 2" xfId="26269" xr:uid="{E4C9A842-FCE7-42FB-8EA1-B50F3956D4E8}"/>
    <cellStyle name="Currency 4 3 2 2 6 3" xfId="26017" xr:uid="{8942F952-991D-4545-B1C8-7054C9722F12}"/>
    <cellStyle name="Currency 4 3 2 2 6 4" xfId="14242" xr:uid="{6E39C487-927A-43EB-B196-1CFC238D7AB4}"/>
    <cellStyle name="Currency 4 3 2 2 7" xfId="6695" xr:uid="{1E6FCB53-9A9F-48E2-AE4D-948B598459AA}"/>
    <cellStyle name="Currency 4 3 2 2 7 2" xfId="17075" xr:uid="{6D6D364E-56A0-4083-97C6-B7ABE2445DE3}"/>
    <cellStyle name="Currency 4 3 2 2 8" xfId="9528" xr:uid="{8E041D61-AC19-44A3-9FCA-06C6CF48BC2D}"/>
    <cellStyle name="Currency 4 3 2 2 8 2" xfId="19908" xr:uid="{DA438EE4-CD2F-474E-8A82-E4887BC253B2}"/>
    <cellStyle name="Currency 4 3 2 2 9" xfId="22905" xr:uid="{9470BD46-6C7B-4129-9FE4-95AE546C6D94}"/>
    <cellStyle name="Currency 4 3 2 3" xfId="1887" xr:uid="{00000000-0005-0000-0000-00007B030000}"/>
    <cellStyle name="Currency 4 3 2 3 2" xfId="3095" xr:uid="{00000000-0005-0000-0000-000096020000}"/>
    <cellStyle name="Currency 4 3 2 3 2 2" xfId="8175" xr:uid="{5272ADC5-508E-411B-A874-76D8F5F024FC}"/>
    <cellStyle name="Currency 4 3 2 3 2 2 2" xfId="28844" xr:uid="{6C67E993-C03E-461A-93EC-806EE3E12229}"/>
    <cellStyle name="Currency 4 3 2 3 2 2 2 2" xfId="31234" xr:uid="{F67D50A3-C1A7-4415-BBD6-E83CA67CA0E1}"/>
    <cellStyle name="Currency 4 3 2 3 2 2 2 3" xfId="30846" xr:uid="{FCC25CCB-B954-4AC4-AED2-AF96C2ACAAD6}"/>
    <cellStyle name="Currency 4 3 2 3 2 2 3" xfId="28033" xr:uid="{C1BAA7E1-189B-4F7B-9825-9D14D5E6F70D}"/>
    <cellStyle name="Currency 4 3 2 3 2 2 4" xfId="18555" xr:uid="{7F99C888-7723-41E2-82D6-9C1AD52869EF}"/>
    <cellStyle name="Currency 4 3 2 3 2 3" xfId="11008" xr:uid="{52DCBDCA-C818-497D-9869-FA4E869D9771}"/>
    <cellStyle name="Currency 4 3 2 3 2 3 2" xfId="21388" xr:uid="{73E0972A-E446-4E7A-88F6-E7F33842FBBB}"/>
    <cellStyle name="Currency 4 3 2 3 2 4" xfId="25660" xr:uid="{73031C5A-7497-4E29-BDA7-0512A1953CC8}"/>
    <cellStyle name="Currency 4 3 2 3 2 5" xfId="15722" xr:uid="{9E20F832-96A2-4E8D-90E0-9A69DE3190FF}"/>
    <cellStyle name="Currency 4 3 2 3 3" xfId="3599" xr:uid="{00000000-0005-0000-0000-00007B030000}"/>
    <cellStyle name="Currency 4 3 2 3 4" xfId="4426" xr:uid="{6DDD7D65-28CE-4D3E-A44A-510FBD4F835A}"/>
    <cellStyle name="Currency 4 3 2 3 4 2" xfId="9198" xr:uid="{12518834-FEB3-4C1E-B124-6B3AE272E447}"/>
    <cellStyle name="Currency 4 3 2 3 4 2 2" xfId="19578" xr:uid="{3AEC82BC-741C-4963-A6A7-E69D788CF2B4}"/>
    <cellStyle name="Currency 4 3 2 3 4 2 3" xfId="31092" xr:uid="{5F90A487-DD6C-4B22-8CD2-6F6807FDE49D}"/>
    <cellStyle name="Currency 4 3 2 3 4 2 4" xfId="30845" xr:uid="{88CE84D6-B319-4B38-9C82-3871BE944E4C}"/>
    <cellStyle name="Currency 4 3 2 3 4 3" xfId="12031" xr:uid="{324E1B08-31D5-433A-B7EF-B14FB1EE9A77}"/>
    <cellStyle name="Currency 4 3 2 3 4 3 2" xfId="22411" xr:uid="{D2A73898-9C50-4702-A7E4-FDD42B4EFF43}"/>
    <cellStyle name="Currency 4 3 2 3 4 4" xfId="16745" xr:uid="{26A21FF5-F3E3-46B8-892F-02FEDF25E251}"/>
    <cellStyle name="Currency 4 3 2 3 5" xfId="5679" xr:uid="{B3D1B3D3-BD8D-4388-8905-3C78189C9462}"/>
    <cellStyle name="Currency 4 3 2 3 5 2" xfId="29691" xr:uid="{72B473B9-F902-428F-854C-CB54D507686F}"/>
    <cellStyle name="Currency 4 3 2 3 5 2 2" xfId="30988" xr:uid="{A7C94F98-A8FA-4C61-B245-EF8864580272}"/>
    <cellStyle name="Currency 4 3 2 3 6" xfId="23330" xr:uid="{A28249A9-1B42-46FA-8253-9E0649BE0E8D}"/>
    <cellStyle name="Currency 4 3 2 3 7" xfId="13610" xr:uid="{4366B9E4-935E-4BC4-A2FC-D62291D3DD33}"/>
    <cellStyle name="Currency 4 3 2 4" xfId="1888" xr:uid="{00000000-0005-0000-0000-00007C030000}"/>
    <cellStyle name="Currency 4 3 2 4 2" xfId="3093" xr:uid="{00000000-0005-0000-0000-000097020000}"/>
    <cellStyle name="Currency 4 3 2 4 2 2" xfId="8173" xr:uid="{2AA79186-35BF-4AB7-8615-D8FC3006284E}"/>
    <cellStyle name="Currency 4 3 2 4 2 2 2" xfId="28842" xr:uid="{0748F1C7-BF01-4D79-99D3-CC23532C7C08}"/>
    <cellStyle name="Currency 4 3 2 4 2 2 3" xfId="26368" xr:uid="{F5636C90-FA6E-4D36-A794-409EDA9FC76C}"/>
    <cellStyle name="Currency 4 3 2 4 2 2 4" xfId="18553" xr:uid="{E3F93777-0AA8-4E8E-9CB1-D33EEC051AFE}"/>
    <cellStyle name="Currency 4 3 2 4 2 3" xfId="11006" xr:uid="{8800727E-E687-49E5-8545-D324E313515D}"/>
    <cellStyle name="Currency 4 3 2 4 2 3 2" xfId="21386" xr:uid="{CCA90335-FFEC-42FA-BFFE-9F6E4BFCE406}"/>
    <cellStyle name="Currency 4 3 2 4 2 4" xfId="25748" xr:uid="{61F83009-EE7B-4FE2-B8A1-D1361417A92E}"/>
    <cellStyle name="Currency 4 3 2 4 2 5" xfId="15720" xr:uid="{6B04E6E0-2145-4AC9-8D43-6CEAA1964412}"/>
    <cellStyle name="Currency 4 3 2 4 3" xfId="3642" xr:uid="{00000000-0005-0000-0000-00007C030000}"/>
    <cellStyle name="Currency 4 3 2 4 4" xfId="5680" xr:uid="{C640D449-3274-4163-9177-C2B189F2C72C}"/>
    <cellStyle name="Currency 4 3 2 4 4 2" xfId="29967" xr:uid="{82E5840C-98F6-4266-BB3E-9495DB6AA215}"/>
    <cellStyle name="Currency 4 3 2 4 5" xfId="24437" xr:uid="{CBE45B56-A6D5-48B2-BEEC-1DBA16F13214}"/>
    <cellStyle name="Currency 4 3 2 4 6" xfId="13608" xr:uid="{503D5554-44FB-47EB-AA47-30AFC02FDB54}"/>
    <cellStyle name="Currency 4 3 2 5" xfId="1883" xr:uid="{00000000-0005-0000-0000-00007D030000}"/>
    <cellStyle name="Currency 4 3 2 5 2" xfId="2530" xr:uid="{00000000-0005-0000-0000-000098020000}"/>
    <cellStyle name="Currency 4 3 2 5 2 2" xfId="7655" xr:uid="{45782A99-C040-476D-8109-DAB93457B98C}"/>
    <cellStyle name="Currency 4 3 2 5 2 2 2" xfId="18035" xr:uid="{1BCC0329-9BBF-4386-9AAE-ED987479FE29}"/>
    <cellStyle name="Currency 4 3 2 5 2 3" xfId="10488" xr:uid="{011D311B-C356-48D3-8513-12AD3C693DF2}"/>
    <cellStyle name="Currency 4 3 2 5 2 3 2" xfId="20868" xr:uid="{BD679459-1A5C-4A83-B445-DDDE95068A0D}"/>
    <cellStyle name="Currency 4 3 2 5 2 4" xfId="26039" xr:uid="{CB20989F-4E56-4E42-BAD2-C3CE414364C8}"/>
    <cellStyle name="Currency 4 3 2 5 2 5" xfId="26487" xr:uid="{D744808E-988F-4667-8697-41C769EA1F94}"/>
    <cellStyle name="Currency 4 3 2 5 2 6" xfId="15202" xr:uid="{CAB2C7AB-E0FA-4038-A976-C4C0141F17C3}"/>
    <cellStyle name="Currency 4 3 2 5 3" xfId="3594" xr:uid="{00000000-0005-0000-0000-00007D030000}"/>
    <cellStyle name="Currency 4 3 2 5 4" xfId="5677" xr:uid="{9B281BAA-7273-431B-858A-DC8F830D672D}"/>
    <cellStyle name="Currency 4 3 2 5 4 2" xfId="29876" xr:uid="{A7BF50A6-9658-419F-8EF1-2A93352FCFF0}"/>
    <cellStyle name="Currency 4 3 2 5 5" xfId="25526" xr:uid="{A433C727-125E-4712-80D9-2249998B7C61}"/>
    <cellStyle name="Currency 4 3 2 5 6" xfId="12918" xr:uid="{72BAE5A0-0A62-461D-B319-92C955040D75}"/>
    <cellStyle name="Currency 4 3 2 6" xfId="2294" xr:uid="{00000000-0005-0000-0000-000093020000}"/>
    <cellStyle name="Currency 4 3 2 6 2" xfId="7421" xr:uid="{573730B2-6DF5-4968-8E53-BB584D4D9B5D}"/>
    <cellStyle name="Currency 4 3 2 6 2 2" xfId="17801" xr:uid="{7098C69E-C26E-4964-A488-545F50883304}"/>
    <cellStyle name="Currency 4 3 2 6 3" xfId="10254" xr:uid="{8DA82A10-A801-49D3-BCF1-829C12A7EDEF}"/>
    <cellStyle name="Currency 4 3 2 6 3 2" xfId="20634" xr:uid="{226D0063-D70E-4F9F-8CCA-5E9A3E3909BF}"/>
    <cellStyle name="Currency 4 3 2 6 4" xfId="24220" xr:uid="{1F2D0923-44FE-43C1-9D3A-DF58C45ECA3B}"/>
    <cellStyle name="Currency 4 3 2 6 5" xfId="28447" xr:uid="{35900C64-B02A-47CB-8F4F-F6318E6CBECD}"/>
    <cellStyle name="Currency 4 3 2 6 6" xfId="14968" xr:uid="{20358FD6-C655-4F25-AB71-B4D9B5677E40}"/>
    <cellStyle name="Currency 4 3 2 7" xfId="3829" xr:uid="{CC8AB601-20F8-46A1-99F0-FF82EF572E23}"/>
    <cellStyle name="Currency 4 3 2 7 2" xfId="8662" xr:uid="{B92CC1AF-3C75-469F-8E7A-C9B323D68897}"/>
    <cellStyle name="Currency 4 3 2 7 2 2" xfId="19042" xr:uid="{8CFA6148-FB25-419F-A120-58823471F241}"/>
    <cellStyle name="Currency 4 3 2 7 3" xfId="11495" xr:uid="{345BC201-8947-4FBD-A505-FEF6E28E0FEC}"/>
    <cellStyle name="Currency 4 3 2 7 3 2" xfId="21875" xr:uid="{814F75CD-0E58-42C0-8E63-2349D83BA6CB}"/>
    <cellStyle name="Currency 4 3 2 7 4" xfId="27429" xr:uid="{7847A7E7-6D3B-4782-93C0-383385C0D8C6}"/>
    <cellStyle name="Currency 4 3 2 7 5" xfId="28303" xr:uid="{1631A1B8-97AE-4868-9C2F-0408EF79A9F8}"/>
    <cellStyle name="Currency 4 3 2 7 6" xfId="16209" xr:uid="{4B7FC55B-1059-4DDE-BC2C-45759D2EE56F}"/>
    <cellStyle name="Currency 4 3 2 8" xfId="4946" xr:uid="{149C158A-2C1F-4B22-97C4-837DB49A74A5}"/>
    <cellStyle name="Currency 4 3 2 8 2" xfId="14241" xr:uid="{DF30DEBC-9468-405C-A55A-4779272FD582}"/>
    <cellStyle name="Currency 4 3 2 9" xfId="6694" xr:uid="{36C16F1A-DD89-4C2A-B4BB-531D28BE5BF9}"/>
    <cellStyle name="Currency 4 3 2 9 2" xfId="17074" xr:uid="{87BE574B-570A-471A-BCE6-4273FB47E94E}"/>
    <cellStyle name="Currency 4 3 3" xfId="566" xr:uid="{00000000-0005-0000-0000-00007E030000}"/>
    <cellStyle name="Currency 4 3 3 10" xfId="24258" xr:uid="{BBD9D141-9D54-4B0B-B012-1A12C50B7675}"/>
    <cellStyle name="Currency 4 3 3 11" xfId="12684" xr:uid="{D013353A-95BF-4B51-8603-30728729F02A}"/>
    <cellStyle name="Currency 4 3 3 2" xfId="1890" xr:uid="{00000000-0005-0000-0000-00007F030000}"/>
    <cellStyle name="Currency 4 3 3 2 2" xfId="3097" xr:uid="{00000000-0005-0000-0000-00009B020000}"/>
    <cellStyle name="Currency 4 3 3 2 2 2" xfId="6172" xr:uid="{245EEFC1-6B63-448A-97EC-91AE304FE9B6}"/>
    <cellStyle name="Currency 4 3 3 2 2 2 2" xfId="23165" xr:uid="{F17C049D-B39A-479C-878E-B4531B11AF40}"/>
    <cellStyle name="Currency 4 3 3 2 2 2 2 2" xfId="26357" xr:uid="{67DD8835-D50D-46F0-AFB8-584049758599}"/>
    <cellStyle name="Currency 4 3 3 2 2 2 2 3" xfId="31147" xr:uid="{0C03AF1E-A399-4040-90B7-A6DB64E525B5}"/>
    <cellStyle name="Currency 4 3 3 2 2 2 3" xfId="26942" xr:uid="{B29565CC-6216-4006-88B0-F2500B66673A}"/>
    <cellStyle name="Currency 4 3 3 2 2 2 4" xfId="15724" xr:uid="{0AD99BDE-7CDA-449F-805C-DB52653259F5}"/>
    <cellStyle name="Currency 4 3 3 2 2 3" xfId="8177" xr:uid="{23BEF528-081F-49B6-A416-3D3638EBE064}"/>
    <cellStyle name="Currency 4 3 3 2 2 3 2" xfId="28846" xr:uid="{42028672-A77A-429F-BD9C-D23E941022C8}"/>
    <cellStyle name="Currency 4 3 3 2 2 3 3" xfId="28047" xr:uid="{D72A9D18-7426-49D8-99A8-DC9811BD7C70}"/>
    <cellStyle name="Currency 4 3 3 2 2 3 4" xfId="18557" xr:uid="{53366010-FDCE-42DF-BEDC-19E65E079376}"/>
    <cellStyle name="Currency 4 3 3 2 2 4" xfId="11010" xr:uid="{D6215F48-4D36-4238-AACC-55FE6CB2BA47}"/>
    <cellStyle name="Currency 4 3 3 2 2 4 2" xfId="21390" xr:uid="{58CF0DD9-1988-4660-B353-8EEEB994E4B5}"/>
    <cellStyle name="Currency 4 3 3 2 2 5" xfId="25112" xr:uid="{8C8C27A2-B225-4307-8FAC-A39C3F654CA1}"/>
    <cellStyle name="Currency 4 3 3 2 2 6" xfId="13612" xr:uid="{74DC2818-4F22-4589-A48B-CC099277795E}"/>
    <cellStyle name="Currency 4 3 3 2 3" xfId="2694" xr:uid="{00000000-0005-0000-0000-00009A020000}"/>
    <cellStyle name="Currency 4 3 3 2 3 2" xfId="7818" xr:uid="{9D515FEF-8A85-47C8-8397-199D56B57A6B}"/>
    <cellStyle name="Currency 4 3 3 2 3 2 2" xfId="28039" xr:uid="{5BC7E876-1AC7-42F3-9B06-D43958D69461}"/>
    <cellStyle name="Currency 4 3 3 2 3 2 3" xfId="26324" xr:uid="{B0F2F618-7156-4AA4-9660-479C72FA1DB4}"/>
    <cellStyle name="Currency 4 3 3 2 3 2 4" xfId="18198" xr:uid="{A51AF457-E504-460D-A4C6-447A6BFFAA1E}"/>
    <cellStyle name="Currency 4 3 3 2 3 3" xfId="10651" xr:uid="{58092095-639B-4C55-8F73-07474A03EB78}"/>
    <cellStyle name="Currency 4 3 3 2 3 3 2" xfId="21031" xr:uid="{0A5B0C68-DC37-4547-8D6F-8FFC80CCAE6E}"/>
    <cellStyle name="Currency 4 3 3 2 3 4" xfId="22913" xr:uid="{2E94CA68-84F5-4371-997B-9A9E2FB2C410}"/>
    <cellStyle name="Currency 4 3 3 2 3 5" xfId="15365" xr:uid="{085F8945-E70C-4C5B-81B7-4BA41C04168F}"/>
    <cellStyle name="Currency 4 3 3 2 4" xfId="2061" xr:uid="{00000000-0005-0000-0000-00007F030000}"/>
    <cellStyle name="Currency 4 3 3 2 5" xfId="4275" xr:uid="{A9A18A0C-B394-4F5F-BF25-6004A0FCDDA6}"/>
    <cellStyle name="Currency 4 3 3 2 5 2" xfId="9047" xr:uid="{F2DEDE17-5381-434E-91FC-A24B5A2A9568}"/>
    <cellStyle name="Currency 4 3 3 2 5 2 2" xfId="19427" xr:uid="{5FE51EAB-0B6A-4106-9FF9-085D964A5C33}"/>
    <cellStyle name="Currency 4 3 3 2 5 2 3" xfId="31051" xr:uid="{0BFC20F7-3A11-46FD-A2F7-E61DF009DCA7}"/>
    <cellStyle name="Currency 4 3 3 2 5 2 4" xfId="30848" xr:uid="{9DD54116-BB81-4751-8D21-DAB26CEE32EB}"/>
    <cellStyle name="Currency 4 3 3 2 5 3" xfId="11880" xr:uid="{997E97EB-6E8E-4CCA-B091-B182EDB645CE}"/>
    <cellStyle name="Currency 4 3 3 2 5 3 2" xfId="22260" xr:uid="{D98C5CFD-729B-4D98-8BAC-917EF94E0A0D}"/>
    <cellStyle name="Currency 4 3 3 2 5 4" xfId="27050" xr:uid="{826E9520-A070-4296-B78E-3CD7B68F2EC7}"/>
    <cellStyle name="Currency 4 3 3 2 5 5" xfId="26065" xr:uid="{AC5B1DFC-E7DF-4333-923C-2D3E5D36A2FF}"/>
    <cellStyle name="Currency 4 3 3 2 5 6" xfId="16594" xr:uid="{2AEC2E42-3485-4143-A840-508CDFFB36DC}"/>
    <cellStyle name="Currency 4 3 3 2 6" xfId="5682" xr:uid="{972BBD7A-F399-4590-BF19-5F777C22464B}"/>
    <cellStyle name="Currency 4 3 3 2 6 2" xfId="29728" xr:uid="{D3EB36FD-8CEE-4738-97ED-A99FD52FAEF4}"/>
    <cellStyle name="Currency 4 3 3 2 6 2 2" xfId="30989" xr:uid="{DE4878C6-2BEC-46D2-8EF8-E46B9720E401}"/>
    <cellStyle name="Currency 4 3 3 2 7" xfId="23078" xr:uid="{FA5A0E59-A3DD-4FCF-886D-7BA328640A88}"/>
    <cellStyle name="Currency 4 3 3 2 8" xfId="13109" xr:uid="{961B7C68-AC7B-4528-AEBD-859B5922B658}"/>
    <cellStyle name="Currency 4 3 3 3" xfId="1891" xr:uid="{00000000-0005-0000-0000-000080030000}"/>
    <cellStyle name="Currency 4 3 3 3 2" xfId="3098" xr:uid="{00000000-0005-0000-0000-00009C020000}"/>
    <cellStyle name="Currency 4 3 3 3 2 2" xfId="8178" xr:uid="{5D357443-C1F7-4A1C-9A8B-79E5CA8A3AF0}"/>
    <cellStyle name="Currency 4 3 3 3 2 2 2" xfId="28847" xr:uid="{389F4B05-E69E-4B79-A5EB-FB4A2C3A844E}"/>
    <cellStyle name="Currency 4 3 3 3 2 2 3" xfId="27249" xr:uid="{BDBEEE43-9FEA-4186-8A77-5F7AE2D391F4}"/>
    <cellStyle name="Currency 4 3 3 3 2 2 4" xfId="18558" xr:uid="{3BF5F718-0A52-45F6-9084-5976DFC6A62C}"/>
    <cellStyle name="Currency 4 3 3 3 2 3" xfId="11011" xr:uid="{60E0BED4-FD2E-46DA-B474-4B3E367F65B5}"/>
    <cellStyle name="Currency 4 3 3 3 2 3 2" xfId="21391" xr:uid="{1525BF26-D227-414E-A4A0-2ED22683DAD2}"/>
    <cellStyle name="Currency 4 3 3 3 2 4" xfId="25185" xr:uid="{614AF8FC-B633-4E2A-995B-43A3D63DE41E}"/>
    <cellStyle name="Currency 4 3 3 3 2 5" xfId="15725" xr:uid="{9EF9895C-16FA-4D39-9EAF-B812BA93A86E}"/>
    <cellStyle name="Currency 4 3 3 3 3" xfId="3662" xr:uid="{00000000-0005-0000-0000-000080030000}"/>
    <cellStyle name="Currency 4 3 3 3 4" xfId="4427" xr:uid="{C8B4E7B0-83F8-4699-88CD-54B2D8F32DAD}"/>
    <cellStyle name="Currency 4 3 3 3 4 2" xfId="9199" xr:uid="{88F62EE2-8CDA-4E15-9F65-299F86D0604F}"/>
    <cellStyle name="Currency 4 3 3 3 4 2 2" xfId="19579" xr:uid="{CC824306-A436-4FA1-9C48-B30A2DE20F78}"/>
    <cellStyle name="Currency 4 3 3 3 4 2 3" xfId="31093" xr:uid="{292C4124-F0A2-4D10-B359-250B7466A5C3}"/>
    <cellStyle name="Currency 4 3 3 3 4 2 4" xfId="30849" xr:uid="{A251918D-5AFF-4910-8A3B-8CF0EE42D7C7}"/>
    <cellStyle name="Currency 4 3 3 3 4 3" xfId="12032" xr:uid="{EC78C1D7-62E6-412F-A837-6B3BC6F3BBEB}"/>
    <cellStyle name="Currency 4 3 3 3 4 3 2" xfId="22412" xr:uid="{2709CD85-FF35-4D8E-8CC3-10ECB200DCBC}"/>
    <cellStyle name="Currency 4 3 3 3 4 4" xfId="16746" xr:uid="{7F4B26FF-D4A7-46E9-93B3-18D5F33723A2}"/>
    <cellStyle name="Currency 4 3 3 3 5" xfId="5683" xr:uid="{39341862-0181-4C5E-949D-F89F697D04ED}"/>
    <cellStyle name="Currency 4 3 3 3 5 2" xfId="29707" xr:uid="{0A9E1880-5A33-4257-9F52-C4E2B68CBF61}"/>
    <cellStyle name="Currency 4 3 3 3 6" xfId="23130" xr:uid="{8F53FD9C-35CA-4984-B648-71AC776AAF06}"/>
    <cellStyle name="Currency 4 3 3 3 7" xfId="13613" xr:uid="{1797E221-8C55-4BBC-98CB-F63B9DF2C26F}"/>
    <cellStyle name="Currency 4 3 3 4" xfId="1889" xr:uid="{00000000-0005-0000-0000-000081030000}"/>
    <cellStyle name="Currency 4 3 3 4 2" xfId="3096" xr:uid="{00000000-0005-0000-0000-00009D020000}"/>
    <cellStyle name="Currency 4 3 3 4 2 2" xfId="8176" xr:uid="{75731091-C8C8-4086-9613-B0BFBF99BB4C}"/>
    <cellStyle name="Currency 4 3 3 4 2 2 2" xfId="28845" xr:uid="{A9B7BDBC-3237-4D16-8EB7-E59D345EA710}"/>
    <cellStyle name="Currency 4 3 3 4 2 2 3" xfId="27708" xr:uid="{34106B4D-48C0-422F-B2A2-4705F8BF2F97}"/>
    <cellStyle name="Currency 4 3 3 4 2 2 4" xfId="18556" xr:uid="{B9344271-A5BC-4D7F-9A60-06A53FC305C1}"/>
    <cellStyle name="Currency 4 3 3 4 2 3" xfId="11009" xr:uid="{FAB33934-4D9C-445B-8905-2DFCCCC46A85}"/>
    <cellStyle name="Currency 4 3 3 4 2 3 2" xfId="21389" xr:uid="{2DAF6D68-1EBA-4936-8DF6-49BE2A53F212}"/>
    <cellStyle name="Currency 4 3 3 4 2 4" xfId="25512" xr:uid="{0D7914E2-4B85-432C-BF3E-E82AADB1BCE8}"/>
    <cellStyle name="Currency 4 3 3 4 2 5" xfId="15723" xr:uid="{9B134EE1-DA6C-43CB-81DE-684E88B1AFB6}"/>
    <cellStyle name="Currency 4 3 3 4 3" xfId="3691" xr:uid="{00000000-0005-0000-0000-000081030000}"/>
    <cellStyle name="Currency 4 3 3 4 4" xfId="5681" xr:uid="{FFFF2C30-4094-4398-B9F9-3EFC21446922}"/>
    <cellStyle name="Currency 4 3 3 4 4 2" xfId="29969" xr:uid="{7281F1A7-5F24-44A1-A148-B239A0D0B065}"/>
    <cellStyle name="Currency 4 3 3 4 5" xfId="24877" xr:uid="{34060291-EB8B-4FDF-8F6B-C68A873BBE5A}"/>
    <cellStyle name="Currency 4 3 3 4 6" xfId="13611" xr:uid="{DBF80413-4B85-4FD0-8623-469CE5DB1163}"/>
    <cellStyle name="Currency 4 3 3 5" xfId="2633" xr:uid="{00000000-0005-0000-0000-00009E020000}"/>
    <cellStyle name="Currency 4 3 3 5 2" xfId="5895" xr:uid="{30465DA8-295D-4FD1-975C-B9501B7FDABB}"/>
    <cellStyle name="Currency 4 3 3 5 2 2" xfId="28538" xr:uid="{D45496F4-22F6-4EDB-8423-1E500DA34D54}"/>
    <cellStyle name="Currency 4 3 3 5 2 3" xfId="26512" xr:uid="{D37A4C49-08CB-4830-9C8E-9A3C743A1751}"/>
    <cellStyle name="Currency 4 3 3 5 2 4" xfId="15305" xr:uid="{03AF7162-17DC-47F8-BB8B-C360C6A5E3D7}"/>
    <cellStyle name="Currency 4 3 3 5 3" xfId="7758" xr:uid="{CD4E4338-ED5C-4DB3-B49F-56E7FE929F23}"/>
    <cellStyle name="Currency 4 3 3 5 3 2" xfId="18138" xr:uid="{BF2569F1-CDEE-4A66-94C7-73C62BD4EB5C}"/>
    <cellStyle name="Currency 4 3 3 5 4" xfId="10591" xr:uid="{EAB99A54-5986-4ED6-91B2-5BE26F1B2864}"/>
    <cellStyle name="Currency 4 3 3 5 4 2" xfId="20971" xr:uid="{A67839FB-8767-4BA5-A560-9AE78FC03245}"/>
    <cellStyle name="Currency 4 3 3 5 5" xfId="23407" xr:uid="{FE6B56DB-BA94-4381-A568-A113EC141101}"/>
    <cellStyle name="Currency 4 3 3 5 6" xfId="13021" xr:uid="{986DF7A8-CB28-4B4A-9794-FE267059F919}"/>
    <cellStyle name="Currency 4 3 3 6" xfId="4138" xr:uid="{6B123A2A-35D1-4A82-89EB-FD8F530B11B4}"/>
    <cellStyle name="Currency 4 3 3 6 2" xfId="8910" xr:uid="{2AA728DB-79E0-434A-A116-CC49DDAE427A}"/>
    <cellStyle name="Currency 4 3 3 6 2 2" xfId="19290" xr:uid="{BFFE1D5F-ECAF-4472-A238-DD25F93BE0A5}"/>
    <cellStyle name="Currency 4 3 3 6 2 3" xfId="31020" xr:uid="{E791E615-2623-44F5-A62F-E2834F94C37C}"/>
    <cellStyle name="Currency 4 3 3 6 2 4" xfId="30847" xr:uid="{B37A22F8-B1F5-4E35-B076-D364916926AD}"/>
    <cellStyle name="Currency 4 3 3 6 3" xfId="11743" xr:uid="{31C873FB-3A67-447A-916B-1B6FA9E3B8AA}"/>
    <cellStyle name="Currency 4 3 3 6 3 2" xfId="22123" xr:uid="{C2F14EF1-3B83-482B-AAA2-439783D70DF3}"/>
    <cellStyle name="Currency 4 3 3 6 4" xfId="24704" xr:uid="{4309507B-EF60-4074-9701-FB124E1202DD}"/>
    <cellStyle name="Currency 4 3 3 6 5" xfId="25997" xr:uid="{DA3EAE5A-1285-4AF0-93AA-0E5AC0CEA453}"/>
    <cellStyle name="Currency 4 3 3 6 6" xfId="16457" xr:uid="{5E5F0659-D264-4DC8-95F8-E400C140D3EA}"/>
    <cellStyle name="Currency 4 3 3 7" xfId="4948" xr:uid="{C4D5D6D7-A836-410F-A574-41204BD7140B}"/>
    <cellStyle name="Currency 4 3 3 7 2" xfId="27577" xr:uid="{6C095663-747A-4181-9A96-532C6BCFB1CC}"/>
    <cellStyle name="Currency 4 3 3 7 3" xfId="27142" xr:uid="{D5E4766A-3BE3-4BF4-B0B2-EB170B5B6CA6}"/>
    <cellStyle name="Currency 4 3 3 7 4" xfId="14243" xr:uid="{D0D72598-D96B-4636-B304-F39020885D2D}"/>
    <cellStyle name="Currency 4 3 3 8" xfId="6696" xr:uid="{977495BE-1DF0-4EDE-A4A1-41A24A5790A3}"/>
    <cellStyle name="Currency 4 3 3 8 2" xfId="17076" xr:uid="{F717E167-9746-4026-B445-1B738C09ECD1}"/>
    <cellStyle name="Currency 4 3 3 9" xfId="9529" xr:uid="{E4334F6A-5E5F-40A4-BA5C-9E120F5BA3A6}"/>
    <cellStyle name="Currency 4 3 3 9 2" xfId="19909" xr:uid="{5BB767F8-A693-49B8-8B5B-3E0A0EB5EF1E}"/>
    <cellStyle name="Currency 4 3 4" xfId="567" xr:uid="{00000000-0005-0000-0000-000082030000}"/>
    <cellStyle name="Currency 4 3 4 10" xfId="13107" xr:uid="{AE740A6D-D45A-41E1-8273-9F297354F55A}"/>
    <cellStyle name="Currency 4 3 4 2" xfId="1893" xr:uid="{00000000-0005-0000-0000-000083030000}"/>
    <cellStyle name="Currency 4 3 4 2 2" xfId="3099" xr:uid="{00000000-0005-0000-0000-0000A0020000}"/>
    <cellStyle name="Currency 4 3 4 2 2 2" xfId="8179" xr:uid="{8AE1DDD6-2F21-49C5-B8C6-F52A50611B85}"/>
    <cellStyle name="Currency 4 3 4 2 2 2 2" xfId="28848" xr:uid="{2AEB745B-9CFB-4146-9EB2-3C2423E878BB}"/>
    <cellStyle name="Currency 4 3 4 2 2 2 3" xfId="27434" xr:uid="{27C29BB6-0D2D-4B52-A89C-F7B556C93D73}"/>
    <cellStyle name="Currency 4 3 4 2 2 2 4" xfId="18559" xr:uid="{58809F57-2B38-4802-BF8E-4A86F6A2186C}"/>
    <cellStyle name="Currency 4 3 4 2 2 3" xfId="11012" xr:uid="{A3B24448-6335-4720-A2C9-621BDF34B786}"/>
    <cellStyle name="Currency 4 3 4 2 2 3 2" xfId="21392" xr:uid="{9C3A51D5-237D-4870-8D4C-49825FECA1E4}"/>
    <cellStyle name="Currency 4 3 4 2 2 4" xfId="23880" xr:uid="{51FD7B37-87BC-4AFC-ADD7-D314DF309365}"/>
    <cellStyle name="Currency 4 3 4 2 2 5" xfId="15726" xr:uid="{47C9BDD8-BA39-499A-9171-FE30EE837C58}"/>
    <cellStyle name="Currency 4 3 4 2 3" xfId="3627" xr:uid="{00000000-0005-0000-0000-000083030000}"/>
    <cellStyle name="Currency 4 3 4 2 4" xfId="5684" xr:uid="{61FA4F1F-147C-45F5-8CB7-1B0BF2586D1D}"/>
    <cellStyle name="Currency 4 3 4 2 4 2" xfId="29970" xr:uid="{504B7EA9-2541-4886-B966-3E2F7E9D8798}"/>
    <cellStyle name="Currency 4 3 4 2 5" xfId="23193" xr:uid="{56FD0A9D-05CC-4AFD-9BCB-9FAF22FC024B}"/>
    <cellStyle name="Currency 4 3 4 2 6" xfId="13614" xr:uid="{2BC2A876-45C4-4DD6-AFEF-F320778FC734}"/>
    <cellStyle name="Currency 4 3 4 3" xfId="1894" xr:uid="{00000000-0005-0000-0000-000084030000}"/>
    <cellStyle name="Currency 4 3 4 3 2" xfId="4672" xr:uid="{FC46B6DE-95DF-48B7-89E0-F85CC2E3B4FC}"/>
    <cellStyle name="Currency 4 3 4 3 2 2" xfId="9412" xr:uid="{C830E2BF-63CA-4B55-89D4-19C026E0371F}"/>
    <cellStyle name="Currency 4 3 4 3 2 2 2" xfId="19792" xr:uid="{BDFB18EF-1D44-4ADF-B996-56BA3193D84B}"/>
    <cellStyle name="Currency 4 3 4 3 2 3" xfId="12245" xr:uid="{05777228-4C2C-4BCB-84B0-0CA92B2C0925}"/>
    <cellStyle name="Currency 4 3 4 3 2 3 2" xfId="22625" xr:uid="{124C1774-841D-4E92-9868-6659CFDD3911}"/>
    <cellStyle name="Currency 4 3 4 3 2 4" xfId="27570" xr:uid="{2B944392-4C06-4870-9C5C-35925D1716EE}"/>
    <cellStyle name="Currency 4 3 4 3 2 5" xfId="27076" xr:uid="{BCD72EFD-AFA5-415B-B905-191A0B6B1AFD}"/>
    <cellStyle name="Currency 4 3 4 3 2 6" xfId="16959" xr:uid="{CB2F6201-3F3D-42C1-BE4E-85EB8E0C8C23}"/>
    <cellStyle name="Currency 4 3 4 3 3" xfId="24792" xr:uid="{704EF74D-05DA-4D4E-81E7-7F257B0BFD73}"/>
    <cellStyle name="Currency 4 3 4 3 3 2" xfId="29912" xr:uid="{52E0AAA9-AC47-4051-8A56-EA4E1FA813B4}"/>
    <cellStyle name="Currency 4 3 4 3 4" xfId="30024" xr:uid="{BDE30902-7BFB-4D12-BD65-976D37EB3886}"/>
    <cellStyle name="Currency 4 3 4 4" xfId="1892" xr:uid="{00000000-0005-0000-0000-000085030000}"/>
    <cellStyle name="Currency 4 3 4 5" xfId="4273" xr:uid="{F91ACA83-4F2D-4012-ADCB-25A69197F09D}"/>
    <cellStyle name="Currency 4 3 4 5 2" xfId="9045" xr:uid="{BAA519F8-BB36-43DB-BD39-CE9712C067E0}"/>
    <cellStyle name="Currency 4 3 4 5 2 2" xfId="19425" xr:uid="{65CE24DD-BF71-43F7-9085-07995EA112DC}"/>
    <cellStyle name="Currency 4 3 4 5 2 3" xfId="31049" xr:uid="{FB39CD15-218C-4493-A9AF-8E1F9FF5135F}"/>
    <cellStyle name="Currency 4 3 4 5 2 4" xfId="30850" xr:uid="{E1B2DA33-F3FC-4394-A0AA-285A315E6745}"/>
    <cellStyle name="Currency 4 3 4 5 3" xfId="11878" xr:uid="{1D267E38-EAEA-4AA5-99A3-A6D3F8F2F5ED}"/>
    <cellStyle name="Currency 4 3 4 5 3 2" xfId="22258" xr:uid="{EFC23FBC-FD34-4D6B-9C27-A797C61C3AF5}"/>
    <cellStyle name="Currency 4 3 4 5 4" xfId="27828" xr:uid="{7CEA81F8-915D-4A38-988A-7948ECEFB604}"/>
    <cellStyle name="Currency 4 3 4 5 5" xfId="28554" xr:uid="{E7734652-6C3F-4F0D-96AD-ABF938A9F511}"/>
    <cellStyle name="Currency 4 3 4 5 6" xfId="16592" xr:uid="{3B81F487-7C4D-4339-AEB5-257283E08EAA}"/>
    <cellStyle name="Currency 4 3 4 6" xfId="4949" xr:uid="{030DFC46-68C6-48EC-A562-735E9351B92C}"/>
    <cellStyle name="Currency 4 3 4 6 2" xfId="14244" xr:uid="{95223E6A-58A3-4A37-BE3B-B296D9027FD0}"/>
    <cellStyle name="Currency 4 3 4 7" xfId="6697" xr:uid="{9FEF5103-A120-4214-8154-D7122FB63341}"/>
    <cellStyle name="Currency 4 3 4 7 2" xfId="17077" xr:uid="{DC476D78-A6CD-4F39-B1BB-85870CB30E12}"/>
    <cellStyle name="Currency 4 3 4 8" xfId="9530" xr:uid="{6869894A-9083-4BBC-8B94-A2F55E090560}"/>
    <cellStyle name="Currency 4 3 4 8 2" xfId="19910" xr:uid="{BE929E4D-6764-43FE-A142-789698901C59}"/>
    <cellStyle name="Currency 4 3 4 9" xfId="24021" xr:uid="{6EA85735-1263-470C-9A08-C9A8953A5A63}"/>
    <cellStyle name="Currency 4 3 5" xfId="1895" xr:uid="{00000000-0005-0000-0000-000086030000}"/>
    <cellStyle name="Currency 4 3 5 2" xfId="3100" xr:uid="{00000000-0005-0000-0000-0000A1020000}"/>
    <cellStyle name="Currency 4 3 5 2 2" xfId="8180" xr:uid="{087061CE-0A29-40D7-AEC0-35E907205918}"/>
    <cellStyle name="Currency 4 3 5 2 2 2" xfId="28849" xr:uid="{0D1D4FAA-A692-4A2B-93B6-4B280AB9AECA}"/>
    <cellStyle name="Currency 4 3 5 2 2 2 2" xfId="31235" xr:uid="{543C203C-95B6-4864-94A6-8BD3E79DA64B}"/>
    <cellStyle name="Currency 4 3 5 2 2 2 3" xfId="30852" xr:uid="{0971C87F-E455-41E8-ABF8-2BC0027F690C}"/>
    <cellStyle name="Currency 4 3 5 2 2 3" xfId="27819" xr:uid="{22F52395-28E4-4932-93E2-115E61BE8B7B}"/>
    <cellStyle name="Currency 4 3 5 2 2 4" xfId="18560" xr:uid="{D722F38D-F55F-4E21-8EFC-D462EBFBA666}"/>
    <cellStyle name="Currency 4 3 5 2 3" xfId="11013" xr:uid="{D088AC67-98D9-4721-9256-0DAAD732BA06}"/>
    <cellStyle name="Currency 4 3 5 2 3 2" xfId="21393" xr:uid="{D435C61C-2FAF-4831-9980-AD606B14E2B8}"/>
    <cellStyle name="Currency 4 3 5 2 4" xfId="23574" xr:uid="{9C3BAC46-B5C7-4513-B6F2-CEA7C1979815}"/>
    <cellStyle name="Currency 4 3 5 2 5" xfId="15727" xr:uid="{72243DB0-BA44-4ECB-AD3D-E32CE0FDB110}"/>
    <cellStyle name="Currency 4 3 5 3" xfId="3559" xr:uid="{00000000-0005-0000-0000-000086030000}"/>
    <cellStyle name="Currency 4 3 5 4" xfId="4428" xr:uid="{B29F8216-9F8D-482A-828C-7107F57C7913}"/>
    <cellStyle name="Currency 4 3 5 4 2" xfId="9200" xr:uid="{0649228C-693A-4A74-97E4-B82EA40458D9}"/>
    <cellStyle name="Currency 4 3 5 4 2 2" xfId="19580" xr:uid="{61DA59B9-544E-4109-B3CB-8971F4F8CE50}"/>
    <cellStyle name="Currency 4 3 5 4 2 3" xfId="31094" xr:uid="{A8CD7337-3682-4CEA-AF65-6EE0FD3A735D}"/>
    <cellStyle name="Currency 4 3 5 4 2 4" xfId="30851" xr:uid="{A9A8128F-3665-438B-8D34-4F62BF436405}"/>
    <cellStyle name="Currency 4 3 5 4 3" xfId="12033" xr:uid="{D6195DAA-53EE-41FE-A33E-08B3D8B942F0}"/>
    <cellStyle name="Currency 4 3 5 4 3 2" xfId="22413" xr:uid="{2623672B-EB3B-4F7E-BCC4-1F8C278D1051}"/>
    <cellStyle name="Currency 4 3 5 4 4" xfId="16747" xr:uid="{22ED227D-3A11-4111-AACB-FF1E6F351120}"/>
    <cellStyle name="Currency 4 3 5 5" xfId="5685" xr:uid="{7E96A1D9-66E5-4FBA-9768-97165FB23BD1}"/>
    <cellStyle name="Currency 4 3 5 5 2" xfId="29686" xr:uid="{8351C799-133B-4166-88AA-AFA491555915}"/>
    <cellStyle name="Currency 4 3 5 5 2 2" xfId="30990" xr:uid="{8AE52235-88AA-4879-8CF8-35F89D2E8477}"/>
    <cellStyle name="Currency 4 3 5 6" xfId="25170" xr:uid="{5FAEF081-7E2E-41CB-99FB-6D5A7583AB2D}"/>
    <cellStyle name="Currency 4 3 5 7" xfId="13615" xr:uid="{4C3D984E-B103-40C6-8BE6-58158F3D54A0}"/>
    <cellStyle name="Currency 4 3 6" xfId="1896" xr:uid="{00000000-0005-0000-0000-000087030000}"/>
    <cellStyle name="Currency 4 3 6 2" xfId="2883" xr:uid="{00000000-0005-0000-0000-0000A2020000}"/>
    <cellStyle name="Currency 4 3 6 2 2" xfId="8000" xr:uid="{74124B81-524A-4799-99E9-7BD3E0A5D31B}"/>
    <cellStyle name="Currency 4 3 6 2 2 2" xfId="25836" xr:uid="{6795BBEC-4B08-418A-8583-1E6541133F36}"/>
    <cellStyle name="Currency 4 3 6 2 2 2 2" xfId="31166" xr:uid="{282841D4-51CD-48A0-8C75-7AB767A6AA5C}"/>
    <cellStyle name="Currency 4 3 6 2 2 2 3" xfId="30853" xr:uid="{6C61F38E-E05A-4904-B280-18DC8E4926BF}"/>
    <cellStyle name="Currency 4 3 6 2 2 3" xfId="28223" xr:uid="{6E514E81-DECF-4892-872D-B0168FF66791}"/>
    <cellStyle name="Currency 4 3 6 2 2 4" xfId="18380" xr:uid="{E5D29A37-B5CD-4DF4-AB5C-D1DFE2305AFA}"/>
    <cellStyle name="Currency 4 3 6 2 3" xfId="10833" xr:uid="{6C856AB7-B618-4128-83E5-3C8D49B3AE84}"/>
    <cellStyle name="Currency 4 3 6 2 3 2" xfId="21213" xr:uid="{026C891D-38F0-47C6-BE0E-A3DD0406CBA4}"/>
    <cellStyle name="Currency 4 3 6 2 4" xfId="22847" xr:uid="{F99703F3-B22F-4351-8728-4842B8BA4150}"/>
    <cellStyle name="Currency 4 3 6 2 5" xfId="15547" xr:uid="{9A548102-19BA-4234-B71F-35FD9771DD80}"/>
    <cellStyle name="Currency 4 3 6 3" xfId="3588" xr:uid="{00000000-0005-0000-0000-000087030000}"/>
    <cellStyle name="Currency 4 3 6 4" xfId="5686" xr:uid="{167B630D-F127-4469-8162-A32592159BAA}"/>
    <cellStyle name="Currency 4 3 6 4 2" xfId="29927" xr:uid="{61D729A3-778D-4A96-BFF7-41C4C5FAF594}"/>
    <cellStyle name="Currency 4 3 6 5" xfId="25217" xr:uid="{36C5E636-26E2-4622-AD43-BDBD8D288012}"/>
    <cellStyle name="Currency 4 3 6 6" xfId="13382" xr:uid="{BDCCAD98-CB43-420D-90F1-27CA2F3F0D19}"/>
    <cellStyle name="Currency 4 3 7" xfId="1882" xr:uid="{00000000-0005-0000-0000-000088030000}"/>
    <cellStyle name="Currency 4 3 7 2" xfId="2470" xr:uid="{00000000-0005-0000-0000-0000A3020000}"/>
    <cellStyle name="Currency 4 3 7 2 2" xfId="7595" xr:uid="{35277BF4-85D6-4DDF-A5A9-0BB656953092}"/>
    <cellStyle name="Currency 4 3 7 2 2 2" xfId="17975" xr:uid="{00B577A0-E585-4383-87BF-D644932D10CA}"/>
    <cellStyle name="Currency 4 3 7 2 3" xfId="10428" xr:uid="{1E7E954D-F4BC-4D52-B7A7-62A586FA092D}"/>
    <cellStyle name="Currency 4 3 7 2 3 2" xfId="20808" xr:uid="{FB59F1BA-6212-4581-8480-DB9AD295B4D3}"/>
    <cellStyle name="Currency 4 3 7 2 4" xfId="27164" xr:uid="{859CFEFB-53CA-4B7E-813F-16FD5EA8AB12}"/>
    <cellStyle name="Currency 4 3 7 2 5" xfId="28675" xr:uid="{C8E56A8A-E7D9-4A16-87B8-2F638FE792EF}"/>
    <cellStyle name="Currency 4 3 7 2 6" xfId="15142" xr:uid="{AE777392-77DF-479D-B976-9ABB8D658E94}"/>
    <cellStyle name="Currency 4 3 7 3" xfId="3701" xr:uid="{00000000-0005-0000-0000-000088030000}"/>
    <cellStyle name="Currency 4 3 7 4" xfId="5676" xr:uid="{E2521B25-7D48-4716-AE33-2479DAA07BA6}"/>
    <cellStyle name="Currency 4 3 7 4 2" xfId="29864" xr:uid="{ED283249-7832-40BF-813D-7A87C76D57BB}"/>
    <cellStyle name="Currency 4 3 7 5" xfId="25062" xr:uid="{0D87D897-DA24-4F46-95B8-8298DAF32F7B}"/>
    <cellStyle name="Currency 4 3 7 6" xfId="12858" xr:uid="{5247CC81-3C80-448B-A7A4-837570488085}"/>
    <cellStyle name="Currency 4 3 8" xfId="2224" xr:uid="{00000000-0005-0000-0000-000092020000}"/>
    <cellStyle name="Currency 4 3 8 2" xfId="7351" xr:uid="{B5806281-0079-4A9D-A756-81AD65AD44FE}"/>
    <cellStyle name="Currency 4 3 8 2 2" xfId="17731" xr:uid="{3C5FD1D2-517A-4B9F-B94B-117F3371827D}"/>
    <cellStyle name="Currency 4 3 8 2 2 2" xfId="31124" xr:uid="{D7F480B7-CB4C-485D-96A0-E1B2EBD6C500}"/>
    <cellStyle name="Currency 4 3 8 2 2 3" xfId="30854" xr:uid="{DC34D8E2-CC8E-42A4-BA04-DCD8DE3CEB56}"/>
    <cellStyle name="Currency 4 3 8 3" xfId="10184" xr:uid="{F031D557-6255-451B-80EA-F08A9F594EFC}"/>
    <cellStyle name="Currency 4 3 8 3 2" xfId="20564" xr:uid="{0B09AA96-5D23-49E3-925C-3F8A727C3400}"/>
    <cellStyle name="Currency 4 3 8 4" xfId="24619" xr:uid="{3DDFCC10-D393-43AB-94BC-22E785DA803E}"/>
    <cellStyle name="Currency 4 3 8 5" xfId="27279" xr:uid="{64CAF36B-F3AB-4AF9-8E1E-75348DF5CA28}"/>
    <cellStyle name="Currency 4 3 8 6" xfId="14898" xr:uid="{19ACD2B1-BC17-4050-8824-312BD00E30D6}"/>
    <cellStyle name="Currency 4 3 9" xfId="3883" xr:uid="{685CFCD8-CDB7-4015-8D35-50302F345A20}"/>
    <cellStyle name="Currency 4 3 9 2" xfId="8715" xr:uid="{8F84AFEA-39EF-46C8-8593-D237744CD0FC}"/>
    <cellStyle name="Currency 4 3 9 2 2" xfId="19095" xr:uid="{0C377D4E-80B1-4051-9438-5403749A64FE}"/>
    <cellStyle name="Currency 4 3 9 3" xfId="11548" xr:uid="{0BB00F3B-32C6-45D3-8764-2C694BF52872}"/>
    <cellStyle name="Currency 4 3 9 3 2" xfId="21928" xr:uid="{C3744CEE-0F3B-439F-AE70-7556DF7FA767}"/>
    <cellStyle name="Currency 4 3 9 4" xfId="27024" xr:uid="{7366C550-7A2A-46C4-B2C6-9FA891548DF0}"/>
    <cellStyle name="Currency 4 3 9 5" xfId="25932" xr:uid="{616CD1AB-1B85-44E7-9724-B42505400F6B}"/>
    <cellStyle name="Currency 4 3 9 6" xfId="16262" xr:uid="{EDA75DD9-58EA-492E-8249-0664B4196C9A}"/>
    <cellStyle name="Currency 4 4" xfId="568" xr:uid="{00000000-0005-0000-0000-000089030000}"/>
    <cellStyle name="Currency 4 4 10" xfId="6698" xr:uid="{404CEE2B-BD34-48EE-B90B-E3D8AC3D9FC6}"/>
    <cellStyle name="Currency 4 4 10 2" xfId="17078" xr:uid="{45E71150-9A8E-45BF-917B-DDE4AC91A546}"/>
    <cellStyle name="Currency 4 4 11" xfId="9531" xr:uid="{CBB5FE6E-E9CC-4D61-926F-9DED3D90AEED}"/>
    <cellStyle name="Currency 4 4 11 2" xfId="19911" xr:uid="{48800006-4CE4-48BA-A891-70824E9FF7EE}"/>
    <cellStyle name="Currency 4 4 12" xfId="25097" xr:uid="{77469EB1-1EFB-4C22-A1EE-BED7AA70A80D}"/>
    <cellStyle name="Currency 4 4 13" xfId="12436" xr:uid="{8CB51D5A-F1E7-4E3A-9646-89AA26D74E5B}"/>
    <cellStyle name="Currency 4 4 2" xfId="569" xr:uid="{00000000-0005-0000-0000-00008A030000}"/>
    <cellStyle name="Currency 4 4 2 10" xfId="9532" xr:uid="{BA4B807B-EBC4-4CE9-9480-9551FC4002E6}"/>
    <cellStyle name="Currency 4 4 2 10 2" xfId="19912" xr:uid="{2B0EBC39-CF5A-4313-97C3-FE1473BB0A80}"/>
    <cellStyle name="Currency 4 4 2 11" xfId="23202" xr:uid="{63598945-3864-4262-B140-8013553060D5}"/>
    <cellStyle name="Currency 4 4 2 12" xfId="12527" xr:uid="{5789DC16-1E00-4F5A-A367-B8B17870A40B}"/>
    <cellStyle name="Currency 4 4 2 2" xfId="570" xr:uid="{00000000-0005-0000-0000-00008B030000}"/>
    <cellStyle name="Currency 4 4 2 2 10" xfId="13111" xr:uid="{D6539105-A78B-4395-96BE-89FF952F2316}"/>
    <cellStyle name="Currency 4 4 2 2 2" xfId="1900" xr:uid="{00000000-0005-0000-0000-00008C030000}"/>
    <cellStyle name="Currency 4 4 2 2 2 2" xfId="3102" xr:uid="{00000000-0005-0000-0000-0000A7020000}"/>
    <cellStyle name="Currency 4 4 2 2 2 2 2" xfId="8182" xr:uid="{904F3012-57A0-4FAC-A0C4-16E2551489D6}"/>
    <cellStyle name="Currency 4 4 2 2 2 2 2 2" xfId="28851" xr:uid="{F9DF3389-46C0-4F6D-87EA-4F9FA8FDD3EC}"/>
    <cellStyle name="Currency 4 4 2 2 2 2 2 3" xfId="26208" xr:uid="{A847656F-3BE7-420F-8BB9-FE71ECFC7CB1}"/>
    <cellStyle name="Currency 4 4 2 2 2 2 2 4" xfId="18562" xr:uid="{F9C791EA-47C4-4D6F-84B3-278E92AA242F}"/>
    <cellStyle name="Currency 4 4 2 2 2 2 3" xfId="11015" xr:uid="{B479306D-E10B-45A5-9E29-8F290E3E7518}"/>
    <cellStyle name="Currency 4 4 2 2 2 2 3 2" xfId="21395" xr:uid="{7B3583D4-0490-439D-9C9D-67AB612751A6}"/>
    <cellStyle name="Currency 4 4 2 2 2 2 4" xfId="25769" xr:uid="{ADDBE3C1-5401-4A68-A34B-E3EEB1E9444B}"/>
    <cellStyle name="Currency 4 4 2 2 2 2 5" xfId="15729" xr:uid="{FC29D236-847B-4302-B653-8FA99C016C7C}"/>
    <cellStyle name="Currency 4 4 2 2 2 3" xfId="2059" xr:uid="{00000000-0005-0000-0000-00008C030000}"/>
    <cellStyle name="Currency 4 4 2 2 2 4" xfId="5688" xr:uid="{49DCF050-5439-44B0-B2A0-27FBC55DC5F2}"/>
    <cellStyle name="Currency 4 4 2 2 2 4 2" xfId="29972" xr:uid="{D1DCE2EF-CF6D-4E8A-B51C-2B950AC4303B}"/>
    <cellStyle name="Currency 4 4 2 2 2 5" xfId="25499" xr:uid="{6C76CE48-A73C-420F-850E-F2D87934E8E8}"/>
    <cellStyle name="Currency 4 4 2 2 2 6" xfId="13617" xr:uid="{B236BE07-737A-4F1E-AECD-C28CF3BB3BBF}"/>
    <cellStyle name="Currency 4 4 2 2 3" xfId="1901" xr:uid="{00000000-0005-0000-0000-00008D030000}"/>
    <cellStyle name="Currency 4 4 2 2 3 2" xfId="4637" xr:uid="{0C00C94B-26DF-4D56-86FA-2DE02AE2073A}"/>
    <cellStyle name="Currency 4 4 2 2 3 2 2" xfId="9400" xr:uid="{8FB0F8C5-0716-4305-9138-95591A01C0EC}"/>
    <cellStyle name="Currency 4 4 2 2 3 2 2 2" xfId="19780" xr:uid="{EA6C1482-82CF-48AC-AB9E-080BC2C233C5}"/>
    <cellStyle name="Currency 4 4 2 2 3 2 3" xfId="12233" xr:uid="{0EF530DB-0878-4B04-871E-A8959322BCC1}"/>
    <cellStyle name="Currency 4 4 2 2 3 2 3 2" xfId="22613" xr:uid="{1E50517A-98E6-403B-AAB3-C323593220CF}"/>
    <cellStyle name="Currency 4 4 2 2 3 2 4" xfId="28532" xr:uid="{C961A8A3-2CAC-486B-AA24-F13E980734BC}"/>
    <cellStyle name="Currency 4 4 2 2 3 2 5" xfId="27741" xr:uid="{BEA10562-25F9-4A67-ABCB-2331AD229B15}"/>
    <cellStyle name="Currency 4 4 2 2 3 2 6" xfId="16947" xr:uid="{1E765E18-2498-4D09-BA71-010723323D88}"/>
    <cellStyle name="Currency 4 4 2 2 3 3" xfId="25166" xr:uid="{6CF94AE3-F2BC-4D46-A438-01193BD28FD6}"/>
    <cellStyle name="Currency 4 4 2 2 3 3 2" xfId="29915" xr:uid="{4DEBB916-963E-4C15-96CA-2D790B655BDA}"/>
    <cellStyle name="Currency 4 4 2 2 3 4" xfId="30026" xr:uid="{C5F67086-089E-473F-A519-DBC59DD5DC2B}"/>
    <cellStyle name="Currency 4 4 2 2 4" xfId="1899" xr:uid="{00000000-0005-0000-0000-00008E030000}"/>
    <cellStyle name="Currency 4 4 2 2 4 2" xfId="26966" xr:uid="{7B61A0D3-E365-47E1-BF65-D22D21EAE7CE}"/>
    <cellStyle name="Currency 4 4 2 2 4 3" xfId="26337" xr:uid="{E01B3AF2-4017-4494-9A21-EB0A702E2343}"/>
    <cellStyle name="Currency 4 4 2 2 5" xfId="4276" xr:uid="{6DC5CC5C-81B1-41CA-AF6F-42D5C858E366}"/>
    <cellStyle name="Currency 4 4 2 2 5 2" xfId="9048" xr:uid="{872823FF-714C-4919-9973-525F488C0AD6}"/>
    <cellStyle name="Currency 4 4 2 2 5 2 2" xfId="19428" xr:uid="{DA923F79-00BA-43E4-88B8-1823DF5B7DDC}"/>
    <cellStyle name="Currency 4 4 2 2 5 2 3" xfId="31052" xr:uid="{67C2670F-6277-4849-9F51-8CFAF8E73D83}"/>
    <cellStyle name="Currency 4 4 2 2 5 2 4" xfId="30855" xr:uid="{971BAED6-D407-4FD7-A43D-F427F1A24A97}"/>
    <cellStyle name="Currency 4 4 2 2 5 3" xfId="11881" xr:uid="{4488F104-BB63-424A-B6A4-DF65B16FE62A}"/>
    <cellStyle name="Currency 4 4 2 2 5 3 2" xfId="22261" xr:uid="{335289AC-A5B9-4F76-87A6-C8B175484858}"/>
    <cellStyle name="Currency 4 4 2 2 5 4" xfId="28124" xr:uid="{13C84519-E98E-4148-B72C-47FE7DBA1F15}"/>
    <cellStyle name="Currency 4 4 2 2 5 5" xfId="27305" xr:uid="{B8E4A41B-B127-429B-98E1-6EF7377FA336}"/>
    <cellStyle name="Currency 4 4 2 2 5 6" xfId="16595" xr:uid="{67B8AC4C-076B-42B0-9A7C-6FC78E05BE64}"/>
    <cellStyle name="Currency 4 4 2 2 6" xfId="4952" xr:uid="{EAAD5C14-B388-4533-BDE9-BA38E3AF803A}"/>
    <cellStyle name="Currency 4 4 2 2 6 2" xfId="25888" xr:uid="{E49C18D3-FB38-469E-8EA2-39A1D214DC13}"/>
    <cellStyle name="Currency 4 4 2 2 6 3" xfId="28566" xr:uid="{2E1853E3-62B7-4CC5-B257-0D16C2DE95E9}"/>
    <cellStyle name="Currency 4 4 2 2 6 4" xfId="14247" xr:uid="{8F5DAE46-A7AD-4C60-AF86-494ADEBA80E8}"/>
    <cellStyle name="Currency 4 4 2 2 7" xfId="6700" xr:uid="{53544C6D-2AA2-4246-8F53-958AF5BCE891}"/>
    <cellStyle name="Currency 4 4 2 2 7 2" xfId="17080" xr:uid="{21941154-B79A-4F77-838D-8F5E673FC827}"/>
    <cellStyle name="Currency 4 4 2 2 8" xfId="9533" xr:uid="{1D27AFAA-4D01-4EE1-B2E9-62A529030E4B}"/>
    <cellStyle name="Currency 4 4 2 2 8 2" xfId="19913" xr:uid="{ED8FA4F6-2117-4996-B6FC-DDA7A2612F4F}"/>
    <cellStyle name="Currency 4 4 2 2 9" xfId="23042" xr:uid="{61B35C58-98F4-487B-AA0D-5B8797BD6998}"/>
    <cellStyle name="Currency 4 4 2 3" xfId="1902" xr:uid="{00000000-0005-0000-0000-00008F030000}"/>
    <cellStyle name="Currency 4 4 2 3 2" xfId="3103" xr:uid="{00000000-0005-0000-0000-0000A8020000}"/>
    <cellStyle name="Currency 4 4 2 3 2 2" xfId="8183" xr:uid="{3B528368-0FAA-46F3-A206-3A93A5B139D4}"/>
    <cellStyle name="Currency 4 4 2 3 2 2 2" xfId="28852" xr:uid="{A30D016A-33D0-433E-9A70-42BF902C9450}"/>
    <cellStyle name="Currency 4 4 2 3 2 2 2 2" xfId="31236" xr:uid="{E94BF9FB-9A35-482A-8B21-EE0A99A9AEF2}"/>
    <cellStyle name="Currency 4 4 2 3 2 2 2 3" xfId="30857" xr:uid="{84D2B151-C397-47FE-9C49-48B74BB9F4A9}"/>
    <cellStyle name="Currency 4 4 2 3 2 2 3" xfId="26572" xr:uid="{CAF3D6DB-8A27-4249-9DF8-58FA3009249E}"/>
    <cellStyle name="Currency 4 4 2 3 2 2 4" xfId="18563" xr:uid="{59533188-AAA2-4A27-84AC-9B729203AB49}"/>
    <cellStyle name="Currency 4 4 2 3 2 3" xfId="11016" xr:uid="{59A4FE0E-396F-4DB4-BED8-6EA8B4E36012}"/>
    <cellStyle name="Currency 4 4 2 3 2 3 2" xfId="21396" xr:uid="{3C3A709D-827E-4127-A388-92EE304839C4}"/>
    <cellStyle name="Currency 4 4 2 3 2 4" xfId="23261" xr:uid="{12A27AB1-F8A3-47B3-9C80-05B24D69BA66}"/>
    <cellStyle name="Currency 4 4 2 3 2 5" xfId="15730" xr:uid="{8E99F1F0-99DF-4F1D-BEBD-3FA027A3087B}"/>
    <cellStyle name="Currency 4 4 2 3 3" xfId="3692" xr:uid="{00000000-0005-0000-0000-00008F030000}"/>
    <cellStyle name="Currency 4 4 2 3 4" xfId="4429" xr:uid="{F8CB2A5C-4D26-4BAD-8830-9C4F07E2F2A3}"/>
    <cellStyle name="Currency 4 4 2 3 4 2" xfId="9201" xr:uid="{4DC3113D-FC04-454A-85D0-39366B9F0756}"/>
    <cellStyle name="Currency 4 4 2 3 4 2 2" xfId="19581" xr:uid="{A8304793-2B18-4B4C-9B60-EDFE5C9562EF}"/>
    <cellStyle name="Currency 4 4 2 3 4 2 3" xfId="31095" xr:uid="{DBDCC3BC-59A6-4FDF-8CB5-5162634392A0}"/>
    <cellStyle name="Currency 4 4 2 3 4 2 4" xfId="30856" xr:uid="{E266DC82-37B3-4A61-9149-D8B676B10235}"/>
    <cellStyle name="Currency 4 4 2 3 4 3" xfId="12034" xr:uid="{CC4055C3-9AB9-48BA-B8E9-6F062B9F8F27}"/>
    <cellStyle name="Currency 4 4 2 3 4 3 2" xfId="22414" xr:uid="{3A3D4CBD-6E01-4641-AD71-CF8A85125E52}"/>
    <cellStyle name="Currency 4 4 2 3 4 4" xfId="16748" xr:uid="{9F1DF4B1-6A9D-463B-89D0-8A2B6CDAB99D}"/>
    <cellStyle name="Currency 4 4 2 3 5" xfId="5689" xr:uid="{C340B98F-AC3B-46E2-A9ED-DC08D3F861F0}"/>
    <cellStyle name="Currency 4 4 2 3 5 2" xfId="29703" xr:uid="{3EFD9C23-21A4-42B7-958E-84631AA98301}"/>
    <cellStyle name="Currency 4 4 2 3 5 2 2" xfId="30991" xr:uid="{8BD50B0A-F77B-4D5C-9272-98C9DD72C43D}"/>
    <cellStyle name="Currency 4 4 2 3 6" xfId="23542" xr:uid="{46D9FF0A-A3C3-41E8-8AD7-2B3DFD6AED77}"/>
    <cellStyle name="Currency 4 4 2 3 7" xfId="13618" xr:uid="{542F7D67-A4C1-4700-BB7E-DADA16235EDD}"/>
    <cellStyle name="Currency 4 4 2 4" xfId="1903" xr:uid="{00000000-0005-0000-0000-000090030000}"/>
    <cellStyle name="Currency 4 4 2 4 2" xfId="3101" xr:uid="{00000000-0005-0000-0000-0000A9020000}"/>
    <cellStyle name="Currency 4 4 2 4 2 2" xfId="8181" xr:uid="{17B8D159-7256-494F-B250-69E5D9BAD987}"/>
    <cellStyle name="Currency 4 4 2 4 2 2 2" xfId="28850" xr:uid="{EC7EE37A-1F50-4984-B8F6-00D4FE7D8E0D}"/>
    <cellStyle name="Currency 4 4 2 4 2 2 3" xfId="28629" xr:uid="{C9A4E31C-CD58-49A0-9548-1EEEE3BD061D}"/>
    <cellStyle name="Currency 4 4 2 4 2 2 4" xfId="18561" xr:uid="{2FBDEEA3-5C6D-4F5E-AA43-C3D5A9AD4D5E}"/>
    <cellStyle name="Currency 4 4 2 4 2 3" xfId="11014" xr:uid="{5CA98DED-1729-4747-B387-2556E0E9DF5F}"/>
    <cellStyle name="Currency 4 4 2 4 2 3 2" xfId="21394" xr:uid="{64DE3F4C-3939-4F6B-80DF-1E2EF6213C4F}"/>
    <cellStyle name="Currency 4 4 2 4 2 4" xfId="23674" xr:uid="{66CB5B40-14CE-477C-AA1C-4296E2E86AD6}"/>
    <cellStyle name="Currency 4 4 2 4 2 5" xfId="15728" xr:uid="{04B5EFF6-90EA-46B9-8433-3DA27578DA20}"/>
    <cellStyle name="Currency 4 4 2 4 3" xfId="3557" xr:uid="{00000000-0005-0000-0000-000090030000}"/>
    <cellStyle name="Currency 4 4 2 4 4" xfId="5690" xr:uid="{5A4FEA78-B599-41CC-9868-BAC943503E9D}"/>
    <cellStyle name="Currency 4 4 2 4 4 2" xfId="29971" xr:uid="{B94433C2-4C03-4B4D-94A5-E917D4637908}"/>
    <cellStyle name="Currency 4 4 2 4 5" xfId="25241" xr:uid="{1189934D-B514-4902-8BD7-4DD15F495D81}"/>
    <cellStyle name="Currency 4 4 2 4 6" xfId="13616" xr:uid="{FA1F9B35-0FF6-4C7F-BD90-8D63413D74B5}"/>
    <cellStyle name="Currency 4 4 2 5" xfId="1898" xr:uid="{00000000-0005-0000-0000-000091030000}"/>
    <cellStyle name="Currency 4 4 2 5 2" xfId="2613" xr:uid="{00000000-0005-0000-0000-0000AA020000}"/>
    <cellStyle name="Currency 4 4 2 5 2 2" xfId="7738" xr:uid="{37D6E4AC-6E33-48CD-B4F6-0F2D4F7211EE}"/>
    <cellStyle name="Currency 4 4 2 5 2 2 2" xfId="18118" xr:uid="{D5A6CDF3-81CB-4326-A0F4-7C6106191F34}"/>
    <cellStyle name="Currency 4 4 2 5 2 3" xfId="10571" xr:uid="{360FB14A-F563-424E-8F6B-7C3C04B9D6BE}"/>
    <cellStyle name="Currency 4 4 2 5 2 3 2" xfId="20951" xr:uid="{D5B3335F-D1F0-43A7-8E43-044703D0FA0A}"/>
    <cellStyle name="Currency 4 4 2 5 2 4" xfId="28619" xr:uid="{809EF085-D442-48A5-8B95-365BB7689706}"/>
    <cellStyle name="Currency 4 4 2 5 2 5" xfId="28704" xr:uid="{2E3EEC90-EDBD-455D-B6D2-470488E51772}"/>
    <cellStyle name="Currency 4 4 2 5 2 6" xfId="15285" xr:uid="{69626681-85A9-4215-9E2D-76B0326E7A5E}"/>
    <cellStyle name="Currency 4 4 2 5 3" xfId="3661" xr:uid="{00000000-0005-0000-0000-000091030000}"/>
    <cellStyle name="Currency 4 4 2 5 4" xfId="5687" xr:uid="{9A95B928-1804-4328-A082-0B5689D37A2C}"/>
    <cellStyle name="Currency 4 4 2 5 4 2" xfId="29886" xr:uid="{1E337AB5-CDC0-4D6B-AC88-B5A57522C2AF}"/>
    <cellStyle name="Currency 4 4 2 5 5" xfId="24928" xr:uid="{8411776B-11BF-4BE8-ABFA-40E931CBA0E3}"/>
    <cellStyle name="Currency 4 4 2 5 6" xfId="13001" xr:uid="{3E4E4568-3942-4CB4-B949-E39BC913EBD6}"/>
    <cellStyle name="Currency 4 4 2 6" xfId="2295" xr:uid="{00000000-0005-0000-0000-0000A5020000}"/>
    <cellStyle name="Currency 4 4 2 6 2" xfId="7422" xr:uid="{E769182C-50E2-494B-B656-84B35C9E559F}"/>
    <cellStyle name="Currency 4 4 2 6 2 2" xfId="17802" xr:uid="{84CAB30E-1C3F-4459-AD27-1DC4F7CF4018}"/>
    <cellStyle name="Currency 4 4 2 6 3" xfId="10255" xr:uid="{EC05B593-AEE7-4DB6-BC0C-A9497656B60F}"/>
    <cellStyle name="Currency 4 4 2 6 3 2" xfId="20635" xr:uid="{83854D91-4B8B-4C36-82F1-7F454EDB584A}"/>
    <cellStyle name="Currency 4 4 2 6 4" xfId="24743" xr:uid="{C669A425-66C2-4ED1-A1DF-A830A5952BA5}"/>
    <cellStyle name="Currency 4 4 2 6 5" xfId="28463" xr:uid="{912F3BA5-9B24-44BA-8038-B34D4DF4ED18}"/>
    <cellStyle name="Currency 4 4 2 6 6" xfId="14969" xr:uid="{641CB3F8-BA3B-4F14-922D-071F117F0920}"/>
    <cellStyle name="Currency 4 4 2 7" xfId="3830" xr:uid="{3FE98610-9D18-4345-AD19-91A8C7D105E1}"/>
    <cellStyle name="Currency 4 4 2 7 2" xfId="8663" xr:uid="{5C5AC266-51EB-4694-89B0-52A9EFCE5390}"/>
    <cellStyle name="Currency 4 4 2 7 2 2" xfId="19043" xr:uid="{015B5D4E-6227-4C9C-ABC6-C1B4B6FAFFEA}"/>
    <cellStyle name="Currency 4 4 2 7 3" xfId="11496" xr:uid="{27C27FC8-0E34-4E18-A02C-78CA3130BED3}"/>
    <cellStyle name="Currency 4 4 2 7 3 2" xfId="21876" xr:uid="{1C3B1938-8D74-4943-B0AF-DC54C33600CD}"/>
    <cellStyle name="Currency 4 4 2 7 4" xfId="27627" xr:uid="{0462E136-9BD1-4F29-83FA-58F2DDCE40C6}"/>
    <cellStyle name="Currency 4 4 2 7 5" xfId="28513" xr:uid="{A60B902E-5467-4FE7-9F66-80C1EDACA61A}"/>
    <cellStyle name="Currency 4 4 2 7 6" xfId="16210" xr:uid="{34ED2F95-0A2F-4442-AB6C-F9A33800E411}"/>
    <cellStyle name="Currency 4 4 2 8" xfId="4951" xr:uid="{070C5DCD-F2E8-4339-A158-DD67509D6194}"/>
    <cellStyle name="Currency 4 4 2 8 2" xfId="14246" xr:uid="{18E2B826-99F8-4C7C-A55E-3ABFEFCC4102}"/>
    <cellStyle name="Currency 4 4 2 9" xfId="6699" xr:uid="{7D36F73A-72D9-4DA8-A62D-5C3412A1B7BA}"/>
    <cellStyle name="Currency 4 4 2 9 2" xfId="17079" xr:uid="{E341D44A-0501-45F4-9C3E-5483722A356E}"/>
    <cellStyle name="Currency 4 4 3" xfId="571" xr:uid="{00000000-0005-0000-0000-000092030000}"/>
    <cellStyle name="Currency 4 4 3 10" xfId="12685" xr:uid="{FEA75997-780D-472D-A3E4-56A6D8F8D8D1}"/>
    <cellStyle name="Currency 4 4 3 2" xfId="1905" xr:uid="{00000000-0005-0000-0000-000093030000}"/>
    <cellStyle name="Currency 4 4 3 2 2" xfId="3104" xr:uid="{00000000-0005-0000-0000-0000AC020000}"/>
    <cellStyle name="Currency 4 4 3 2 2 2" xfId="8184" xr:uid="{28A35267-3598-4547-B6FF-E3EA3107BCDF}"/>
    <cellStyle name="Currency 4 4 3 2 2 2 2" xfId="28853" xr:uid="{C67EC69A-2795-4635-AE3E-6A52A68182C3}"/>
    <cellStyle name="Currency 4 4 3 2 2 2 3" xfId="28467" xr:uid="{1D2F5812-0DA1-46AE-A5EC-23E1466B517C}"/>
    <cellStyle name="Currency 4 4 3 2 2 2 4" xfId="18564" xr:uid="{D286A884-068B-4F1B-B885-4ECF551E0351}"/>
    <cellStyle name="Currency 4 4 3 2 2 3" xfId="11017" xr:uid="{700160F2-40F2-48D5-9BE8-A4A1DCE89E6E}"/>
    <cellStyle name="Currency 4 4 3 2 2 3 2" xfId="21397" xr:uid="{32E4A722-FF26-4FBB-A586-1710AD22DEE3}"/>
    <cellStyle name="Currency 4 4 3 2 2 4" xfId="24461" xr:uid="{E2B1710F-D7E1-4F28-AC95-993566A223BF}"/>
    <cellStyle name="Currency 4 4 3 2 2 5" xfId="15731" xr:uid="{8A4C1AFD-8D7A-4968-B92C-20CA0B358FAF}"/>
    <cellStyle name="Currency 4 4 3 2 3" xfId="3554" xr:uid="{00000000-0005-0000-0000-000093030000}"/>
    <cellStyle name="Currency 4 4 3 2 4" xfId="5691" xr:uid="{AC107150-D7A8-43D6-A222-7FFF60EC771B}"/>
    <cellStyle name="Currency 4 4 3 2 4 2" xfId="29973" xr:uid="{C447A071-5548-47AC-88AC-3044929A90F6}"/>
    <cellStyle name="Currency 4 4 3 2 5" xfId="23788" xr:uid="{6D5A2966-DEC8-4195-9E57-33702C82F7AF}"/>
    <cellStyle name="Currency 4 4 3 2 6" xfId="13619" xr:uid="{41C66B63-F1BD-466A-91A3-EE4E189FBDC5}"/>
    <cellStyle name="Currency 4 4 3 3" xfId="1906" xr:uid="{00000000-0005-0000-0000-000094030000}"/>
    <cellStyle name="Currency 4 4 3 3 2" xfId="2695" xr:uid="{00000000-0005-0000-0000-0000AD020000}"/>
    <cellStyle name="Currency 4 4 3 3 2 2" xfId="7819" xr:uid="{F4A44545-97FC-4ABC-B0CA-0534910A0E56}"/>
    <cellStyle name="Currency 4 4 3 3 2 2 2" xfId="18199" xr:uid="{4FCEEDDB-95A9-49A5-A002-DB520D4E0F2F}"/>
    <cellStyle name="Currency 4 4 3 3 2 3" xfId="10652" xr:uid="{A00B99ED-6FFB-4878-96CC-4D02ACAF498A}"/>
    <cellStyle name="Currency 4 4 3 3 2 3 2" xfId="21032" xr:uid="{4899BC26-5703-4E8C-9F3A-C9D8141923CF}"/>
    <cellStyle name="Currency 4 4 3 3 2 4" xfId="15366" xr:uid="{B68A6950-1935-433C-9F30-5649A67CDB1F}"/>
    <cellStyle name="Currency 4 4 3 3 2 5" xfId="30452" xr:uid="{3220311B-FB69-4A21-9EA6-BA827237813C}"/>
    <cellStyle name="Currency 4 4 3 3 3" xfId="3584" xr:uid="{00000000-0005-0000-0000-000094030000}"/>
    <cellStyle name="Currency 4 4 3 3 4" xfId="5692" xr:uid="{193A20EF-0047-4A6C-B664-DEFD302C7B8D}"/>
    <cellStyle name="Currency 4 4 3 3 4 2" xfId="29914" xr:uid="{42A8928A-AD1B-4DB0-86BB-E8BF6D29469A}"/>
    <cellStyle name="Currency 4 4 3 3 5" xfId="22806" xr:uid="{D25D342D-75CA-4B2D-B80B-1365CC0697DE}"/>
    <cellStyle name="Currency 4 4 3 3 6" xfId="13110" xr:uid="{F258322D-6E49-4C94-BB42-D022721D18A1}"/>
    <cellStyle name="Currency 4 4 3 4" xfId="1904" xr:uid="{00000000-0005-0000-0000-000095030000}"/>
    <cellStyle name="Currency 4 4 3 4 2" xfId="3770" xr:uid="{07F20531-A377-448D-B2B8-5E0726E4CBB2}"/>
    <cellStyle name="Currency 4 4 3 4 2 2" xfId="8614" xr:uid="{76E14BB7-D181-41E8-B76A-F4E1F05ABA42}"/>
    <cellStyle name="Currency 4 4 3 4 2 2 2" xfId="18994" xr:uid="{E2D1C956-7BE2-4240-9848-9C0D30018986}"/>
    <cellStyle name="Currency 4 4 3 4 2 3" xfId="11447" xr:uid="{A905F953-8ED5-4CF9-95A4-615ED1708C5A}"/>
    <cellStyle name="Currency 4 4 3 4 2 3 2" xfId="21827" xr:uid="{802B883D-F7B5-4863-84E2-8110B3E7C1FB}"/>
    <cellStyle name="Currency 4 4 3 4 2 4" xfId="25972" xr:uid="{7B0FDD69-632A-4DC5-87F6-15114CCC50D2}"/>
    <cellStyle name="Currency 4 4 3 4 2 5" xfId="27419" xr:uid="{B0617012-55C5-4B9D-9146-D67D52658F3F}"/>
    <cellStyle name="Currency 4 4 3 4 2 6" xfId="16161" xr:uid="{575C6C11-3418-4007-9630-4BC7159E78AA}"/>
    <cellStyle name="Currency 4 4 3 4 3" xfId="22864" xr:uid="{1A29221E-C015-45FA-9134-C2C3C9F98B1E}"/>
    <cellStyle name="Currency 4 4 3 5" xfId="4139" xr:uid="{D4B1C4AC-16F6-4633-954B-0E0639E01914}"/>
    <cellStyle name="Currency 4 4 3 5 2" xfId="8911" xr:uid="{D7A5433B-2D57-4DA7-A6D4-3BD9D4C7D0DC}"/>
    <cellStyle name="Currency 4 4 3 5 2 2" xfId="29014" xr:uid="{EC1ADC02-8593-4A90-A032-DC0937DEC627}"/>
    <cellStyle name="Currency 4 4 3 5 2 3" xfId="26750" xr:uid="{551323B0-0D08-4463-B72F-EEF383D59218}"/>
    <cellStyle name="Currency 4 4 3 5 2 4" xfId="19291" xr:uid="{A9E9D21B-0A62-44F0-AB74-22AE5AD93639}"/>
    <cellStyle name="Currency 4 4 3 5 2 5" xfId="31021" xr:uid="{C772FF49-A530-4A0E-B7EF-F2DE775CB904}"/>
    <cellStyle name="Currency 4 4 3 5 3" xfId="11744" xr:uid="{7FB50B49-0896-451A-BBB1-938C24C33B3A}"/>
    <cellStyle name="Currency 4 4 3 5 3 2" xfId="22124" xr:uid="{AAA9B7F7-BD78-41D7-90CE-DE4F4B1FCF26}"/>
    <cellStyle name="Currency 4 4 3 5 4" xfId="25538" xr:uid="{5242B304-AD13-4A62-B493-DDBA6577F6BA}"/>
    <cellStyle name="Currency 4 4 3 5 5" xfId="16458" xr:uid="{D206A757-E919-4031-A5E0-10222AEA5ABD}"/>
    <cellStyle name="Currency 4 4 3 6" xfId="4953" xr:uid="{FA65F11D-481D-4170-8FA9-798AA2830B03}"/>
    <cellStyle name="Currency 4 4 3 6 2" xfId="27068" xr:uid="{BF1A825B-FB2D-457F-BB69-1A877B3C389E}"/>
    <cellStyle name="Currency 4 4 3 6 3" xfId="26850" xr:uid="{7A281B76-9630-499F-A6B8-7D065D0DF04C}"/>
    <cellStyle name="Currency 4 4 3 6 4" xfId="14248" xr:uid="{F93EA684-5F36-4F2A-9DA9-44F08D372E5C}"/>
    <cellStyle name="Currency 4 4 3 7" xfId="6701" xr:uid="{5212CBAC-1EE9-4989-8552-1BB543D5560E}"/>
    <cellStyle name="Currency 4 4 3 7 2" xfId="26031" xr:uid="{AE55EBFC-81F0-4FFF-A7C4-B51FE344C49E}"/>
    <cellStyle name="Currency 4 4 3 7 3" xfId="27023" xr:uid="{F22A5A6A-32A6-49E5-96B0-484D43E6094B}"/>
    <cellStyle name="Currency 4 4 3 7 4" xfId="17081" xr:uid="{4022AFF0-7B99-4C08-BBE1-DF9E77BD4DA2}"/>
    <cellStyle name="Currency 4 4 3 8" xfId="9534" xr:uid="{BC568C3D-AE73-4B82-BFB4-A38DC814868E}"/>
    <cellStyle name="Currency 4 4 3 8 2" xfId="19914" xr:uid="{F0944CF6-52BD-4779-B313-62D489AF6120}"/>
    <cellStyle name="Currency 4 4 3 9" xfId="25501" xr:uid="{F6E34D30-A59B-4D54-AD44-B7D52207DF03}"/>
    <cellStyle name="Currency 4 4 4" xfId="572" xr:uid="{00000000-0005-0000-0000-000096030000}"/>
    <cellStyle name="Currency 4 4 4 10" xfId="13620" xr:uid="{22A6E31E-BFED-4155-83F3-C6B38C339ED3}"/>
    <cellStyle name="Currency 4 4 4 2" xfId="1908" xr:uid="{00000000-0005-0000-0000-000097030000}"/>
    <cellStyle name="Currency 4 4 4 2 2" xfId="23514" xr:uid="{6C469949-B796-41B0-A72C-3324EE72B59F}"/>
    <cellStyle name="Currency 4 4 4 2 2 2" xfId="29795" xr:uid="{F7B71C15-7722-459E-8BE7-FADD50187F71}"/>
    <cellStyle name="Currency 4 4 4 2 2 2 2" xfId="30859" xr:uid="{9D9B1BB6-7F98-4579-9936-669B30E05F76}"/>
    <cellStyle name="Currency 4 4 4 2 3" xfId="23158" xr:uid="{84ACC6A3-99BA-4642-A269-125562AF4504}"/>
    <cellStyle name="Currency 4 4 4 2 4" xfId="30064" xr:uid="{1B217033-AB76-4D61-9FDE-F4F6F11BB015}"/>
    <cellStyle name="Currency 4 4 4 3" xfId="1909" xr:uid="{00000000-0005-0000-0000-000098030000}"/>
    <cellStyle name="Currency 4 4 4 4" xfId="1907" xr:uid="{00000000-0005-0000-0000-000099030000}"/>
    <cellStyle name="Currency 4 4 4 5" xfId="4430" xr:uid="{85B45310-3D57-4A81-877C-479B1DFC9977}"/>
    <cellStyle name="Currency 4 4 4 5 2" xfId="9202" xr:uid="{2BBECCD9-6495-43AF-86E0-81F64B2A7737}"/>
    <cellStyle name="Currency 4 4 4 5 2 2" xfId="19582" xr:uid="{23BF737A-2D23-4F63-9F38-0B7BFF6210B1}"/>
    <cellStyle name="Currency 4 4 4 5 2 3" xfId="31096" xr:uid="{922E07EA-F204-451A-9C0B-BC8E8926C35D}"/>
    <cellStyle name="Currency 4 4 4 5 2 4" xfId="30858" xr:uid="{301E1222-4E62-42A9-A362-C26BC40FFCB3}"/>
    <cellStyle name="Currency 4 4 4 5 3" xfId="12035" xr:uid="{2444FECE-BC68-423D-839C-5CE3B4F9BC1B}"/>
    <cellStyle name="Currency 4 4 4 5 3 2" xfId="22415" xr:uid="{58EF8FE6-53F6-4028-B2BB-75F236249CBD}"/>
    <cellStyle name="Currency 4 4 4 5 4" xfId="16749" xr:uid="{B558872C-317E-4B14-AB9F-874B55B2F5C5}"/>
    <cellStyle name="Currency 4 4 4 6" xfId="4954" xr:uid="{18ABB6A8-C403-456C-98F4-0EE04349E584}"/>
    <cellStyle name="Currency 4 4 4 6 2" xfId="14249" xr:uid="{58E46FBB-755C-4FB2-A35F-47E549F0BD49}"/>
    <cellStyle name="Currency 4 4 4 7" xfId="6702" xr:uid="{596064E9-A3D6-4168-8E40-533C5FE5261B}"/>
    <cellStyle name="Currency 4 4 4 7 2" xfId="17082" xr:uid="{4EDFE94E-D8DB-4C33-9E32-6E6954FC7DB2}"/>
    <cellStyle name="Currency 4 4 4 8" xfId="9535" xr:uid="{7E8CFD0C-E04E-4D79-A5B5-E36825FD963E}"/>
    <cellStyle name="Currency 4 4 4 8 2" xfId="19915" xr:uid="{D344D597-610C-4218-9B56-5A1108029B26}"/>
    <cellStyle name="Currency 4 4 4 9" xfId="22776" xr:uid="{273C5658-5482-4CBD-8210-7DC046A9AB81}"/>
    <cellStyle name="Currency 4 4 5" xfId="1910" xr:uid="{00000000-0005-0000-0000-00009A030000}"/>
    <cellStyle name="Currency 4 4 5 2" xfId="2884" xr:uid="{00000000-0005-0000-0000-0000AF020000}"/>
    <cellStyle name="Currency 4 4 5 2 2" xfId="8001" xr:uid="{E706C878-2C34-422A-A8A0-D864701A29BC}"/>
    <cellStyle name="Currency 4 4 5 2 2 2" xfId="26459" xr:uid="{8F6912E3-A45B-4771-8C84-42F8D99A8E39}"/>
    <cellStyle name="Currency 4 4 5 2 2 2 2" xfId="31177" xr:uid="{E6ECC9DB-DC28-467B-B7F1-CDE8E720F8D3}"/>
    <cellStyle name="Currency 4 4 5 2 2 2 3" xfId="30860" xr:uid="{8A1F00C7-AFCE-4683-94ED-A78DC54E07F5}"/>
    <cellStyle name="Currency 4 4 5 2 2 3" xfId="28363" xr:uid="{3E644810-A0E0-49AF-9121-6E0D617C9F9B}"/>
    <cellStyle name="Currency 4 4 5 2 2 4" xfId="18381" xr:uid="{48D5BEDA-330E-4BCC-B7F7-1F58EFDF3FAB}"/>
    <cellStyle name="Currency 4 4 5 2 3" xfId="10834" xr:uid="{8385A4A4-CAE6-464C-8D6D-09A97C966A1D}"/>
    <cellStyle name="Currency 4 4 5 2 3 2" xfId="21214" xr:uid="{2D781732-0962-4F77-983C-1CDD76FA6BB9}"/>
    <cellStyle name="Currency 4 4 5 2 4" xfId="25204" xr:uid="{4BA2EDA2-92EE-40D3-8CD0-5982FF26CE6C}"/>
    <cellStyle name="Currency 4 4 5 2 5" xfId="15548" xr:uid="{6D334121-FCC4-4222-AF17-882F68418372}"/>
    <cellStyle name="Currency 4 4 5 3" xfId="3560" xr:uid="{00000000-0005-0000-0000-00009A030000}"/>
    <cellStyle name="Currency 4 4 5 4" xfId="5693" xr:uid="{185473FA-8510-43D0-BF8C-2C41F88C632B}"/>
    <cellStyle name="Currency 4 4 5 4 2" xfId="29849" xr:uid="{53673545-98E4-4DAE-8363-8BC88BF5941E}"/>
    <cellStyle name="Currency 4 4 5 5" xfId="22972" xr:uid="{C3CB335E-5D79-45F9-AA49-2C67A54AC125}"/>
    <cellStyle name="Currency 4 4 5 6" xfId="13383" xr:uid="{E33E0FD3-8ACA-447C-B22D-09D67C881F8C}"/>
    <cellStyle name="Currency 4 4 6" xfId="1911" xr:uid="{00000000-0005-0000-0000-00009B030000}"/>
    <cellStyle name="Currency 4 4 6 2" xfId="2450" xr:uid="{00000000-0005-0000-0000-0000B0020000}"/>
    <cellStyle name="Currency 4 4 6 2 2" xfId="7575" xr:uid="{8C7E1CB5-24B2-4C06-B574-3CCF8E4D4FAF}"/>
    <cellStyle name="Currency 4 4 6 2 2 2" xfId="17955" xr:uid="{6A488EF1-40BC-410B-A9DD-E4DD703411B9}"/>
    <cellStyle name="Currency 4 4 6 2 3" xfId="10408" xr:uid="{2C895468-9D6B-45DE-9B6E-63DB10E7354C}"/>
    <cellStyle name="Currency 4 4 6 2 3 2" xfId="20788" xr:uid="{04CD12E1-4B0D-4532-9DDB-BE35C5B28512}"/>
    <cellStyle name="Currency 4 4 6 2 4" xfId="27416" xr:uid="{D1E79319-E313-4D2C-9D9E-08BDF44ED27D}"/>
    <cellStyle name="Currency 4 4 6 2 5" xfId="26268" xr:uid="{1AE1D3C1-28D4-4D37-86B0-3452ECD9B6AA}"/>
    <cellStyle name="Currency 4 4 6 2 6" xfId="15122" xr:uid="{C20D0B3A-B542-4016-967C-E7A10907E596}"/>
    <cellStyle name="Currency 4 4 6 3" xfId="3592" xr:uid="{00000000-0005-0000-0000-00009B030000}"/>
    <cellStyle name="Currency 4 4 6 4" xfId="5694" xr:uid="{2C0CC53D-152E-44E5-AED9-191AC3BD2EEB}"/>
    <cellStyle name="Currency 4 4 6 4 2" xfId="29860" xr:uid="{349FD21A-67D9-40B3-8E31-F2333293EFC2}"/>
    <cellStyle name="Currency 4 4 6 5" xfId="25350" xr:uid="{8FD0F9DD-B8DA-44AE-86E7-B484DD0FA26C}"/>
    <cellStyle name="Currency 4 4 6 6" xfId="12838" xr:uid="{AD2A135C-E052-4007-9C51-0C179C5E7320}"/>
    <cellStyle name="Currency 4 4 7" xfId="1897" xr:uid="{00000000-0005-0000-0000-00009C030000}"/>
    <cellStyle name="Currency 4 4 7 2" xfId="2204" xr:uid="{00000000-0005-0000-0000-0000A4020000}"/>
    <cellStyle name="Currency 4 4 7 2 2" xfId="7331" xr:uid="{62EF3B49-9C3F-4DB0-8470-22FF7A1A9DB0}"/>
    <cellStyle name="Currency 4 4 7 2 2 2" xfId="17711" xr:uid="{8274FE90-26AD-47D5-B025-2D6ABB711C56}"/>
    <cellStyle name="Currency 4 4 7 2 3" xfId="10164" xr:uid="{080EBF57-24D2-4B02-8980-3C5D00F55BB7}"/>
    <cellStyle name="Currency 4 4 7 2 3 2" xfId="20544" xr:uid="{0372398F-1696-4722-9F52-2C7BF476EABC}"/>
    <cellStyle name="Currency 4 4 7 2 4" xfId="27694" xr:uid="{260BCC71-9ADF-41F7-9F7F-8DDE0748C47A}"/>
    <cellStyle name="Currency 4 4 7 2 5" xfId="26532" xr:uid="{CD9566BE-C759-4FE2-8BFE-14AD9676A026}"/>
    <cellStyle name="Currency 4 4 7 2 6" xfId="14878" xr:uid="{70853DB0-5ABB-4046-A264-8072BB939B1E}"/>
    <cellStyle name="Currency 4 4 7 3" xfId="3550" xr:uid="{00000000-0005-0000-0000-00009C030000}"/>
    <cellStyle name="Currency 4 4 7 4" xfId="23996" xr:uid="{3627A03A-4482-445B-90C3-B16E8F917721}"/>
    <cellStyle name="Currency 4 4 8" xfId="3884" xr:uid="{8F492FEB-DD26-4D92-B639-56080C96DAD0}"/>
    <cellStyle name="Currency 4 4 8 2" xfId="8716" xr:uid="{DAD2360B-067F-4D07-A858-480B67333D2B}"/>
    <cellStyle name="Currency 4 4 8 2 2" xfId="19096" xr:uid="{C7898B95-E082-451B-B2EC-50C3150B9BA5}"/>
    <cellStyle name="Currency 4 4 8 3" xfId="11549" xr:uid="{5D0C0B8C-1995-4240-B3F9-561A2014C994}"/>
    <cellStyle name="Currency 4 4 8 3 2" xfId="21929" xr:uid="{EE1C25E8-167D-4C7C-B018-6839FBE69164}"/>
    <cellStyle name="Currency 4 4 8 4" xfId="26449" xr:uid="{82287D56-B02D-4F68-B9A6-64009DFF896E}"/>
    <cellStyle name="Currency 4 4 8 5" xfId="28737" xr:uid="{F831583E-FE89-4A56-8161-10A6D8C24FD3}"/>
    <cellStyle name="Currency 4 4 8 6" xfId="16263" xr:uid="{30ACCFBB-EB86-4E6F-8833-07FD0F8ACD5B}"/>
    <cellStyle name="Currency 4 4 9" xfId="4950" xr:uid="{CDC5A57C-39E3-4F44-8543-1AF3DDF56F13}"/>
    <cellStyle name="Currency 4 4 9 2" xfId="26486" xr:uid="{B2BCE877-50E5-41D9-B7EB-2E62128CFE4F}"/>
    <cellStyle name="Currency 4 4 9 3" xfId="28379" xr:uid="{B9AD3C45-5151-45F4-9C1E-9B37CB2D1074}"/>
    <cellStyle name="Currency 4 4 9 4" xfId="14245" xr:uid="{8E423349-87EE-42D6-AED9-9F1C41279132}"/>
    <cellStyle name="Currency 4 5" xfId="573" xr:uid="{00000000-0005-0000-0000-00009D030000}"/>
    <cellStyle name="Currency 4 5 10" xfId="6703" xr:uid="{96D8005A-5D5D-4F79-BBBF-7E5CB28B4B4F}"/>
    <cellStyle name="Currency 4 5 10 2" xfId="17083" xr:uid="{81F424D6-4264-4E30-BEB1-0817CD168E12}"/>
    <cellStyle name="Currency 4 5 11" xfId="9536" xr:uid="{3F991DD6-16B1-4177-928C-BAF66C83B4F2}"/>
    <cellStyle name="Currency 4 5 11 2" xfId="19916" xr:uid="{A7B41CDA-B897-4123-A170-00939D138172}"/>
    <cellStyle name="Currency 4 5 12" xfId="23112" xr:uid="{E500777F-BE40-4CCF-A9CD-C9040D92E351}"/>
    <cellStyle name="Currency 4 5 13" xfId="12528" xr:uid="{1D7A1179-43DD-4B78-BF9D-06270AD4081B}"/>
    <cellStyle name="Currency 4 5 2" xfId="574" xr:uid="{00000000-0005-0000-0000-00009E030000}"/>
    <cellStyle name="Currency 4 5 2 10" xfId="24625" xr:uid="{936AD911-D8C4-43A4-826C-E4A0CEE467A1}"/>
    <cellStyle name="Currency 4 5 2 11" xfId="12686" xr:uid="{3BE07639-9D6E-46C0-8899-0CFA846D1B4E}"/>
    <cellStyle name="Currency 4 5 2 2" xfId="575" xr:uid="{00000000-0005-0000-0000-00009F030000}"/>
    <cellStyle name="Currency 4 5 2 2 2" xfId="1915" xr:uid="{00000000-0005-0000-0000-0000A0030000}"/>
    <cellStyle name="Currency 4 5 2 2 2 2" xfId="25698" xr:uid="{4DA1172A-F308-41C1-8CF1-3AFF6E52A4D0}"/>
    <cellStyle name="Currency 4 5 2 2 2 2 2" xfId="29814" xr:uid="{54AEC88B-7641-4033-8E17-654214DB9AAB}"/>
    <cellStyle name="Currency 4 5 2 2 2 2 2 2" xfId="30862" xr:uid="{7381C2EE-3CA1-46AD-B6E8-34B86631DCC2}"/>
    <cellStyle name="Currency 4 5 2 2 2 3" xfId="25549" xr:uid="{28F1393C-3413-4434-818B-1BEA030FD1C4}"/>
    <cellStyle name="Currency 4 5 2 2 2 4" xfId="30065" xr:uid="{0B5255B4-B7A2-4EE0-89D0-EB53C585A7A2}"/>
    <cellStyle name="Currency 4 5 2 2 3" xfId="1916" xr:uid="{00000000-0005-0000-0000-0000A1030000}"/>
    <cellStyle name="Currency 4 5 2 2 3 2" xfId="28278" xr:uid="{50B40CE8-5CD9-417B-992B-76488973FBEE}"/>
    <cellStyle name="Currency 4 5 2 2 3 3" xfId="27748" xr:uid="{8C12FD05-3DB0-4D9C-B5B8-A93CD492E9A2}"/>
    <cellStyle name="Currency 4 5 2 2 4" xfId="1914" xr:uid="{00000000-0005-0000-0000-0000A2030000}"/>
    <cellStyle name="Currency 4 5 2 2 5" xfId="4957" xr:uid="{06F5503A-5501-48DF-AE79-3F46F4403A51}"/>
    <cellStyle name="Currency 4 5 2 2 5 2" xfId="28397" xr:uid="{6F744894-9EB6-451C-8783-B144588227CA}"/>
    <cellStyle name="Currency 4 5 2 2 5 2 2" xfId="31205" xr:uid="{D619C706-0816-463B-AC58-19A8A3D29D53}"/>
    <cellStyle name="Currency 4 5 2 2 5 2 3" xfId="30861" xr:uid="{B367D80E-8DFE-4B0E-B803-BCECA40AD35A}"/>
    <cellStyle name="Currency 4 5 2 2 5 3" xfId="26343" xr:uid="{DD6A66B5-B137-407F-9C2F-621CDB3F8CC8}"/>
    <cellStyle name="Currency 4 5 2 2 5 4" xfId="14252" xr:uid="{D83F280C-9B11-4050-AC8A-E67693348519}"/>
    <cellStyle name="Currency 4 5 2 2 6" xfId="6705" xr:uid="{EE93D6B9-B3EB-4524-A2EE-0312B0817817}"/>
    <cellStyle name="Currency 4 5 2 2 6 2" xfId="17085" xr:uid="{53293CAC-3243-4905-A96F-0BE3DAB1F405}"/>
    <cellStyle name="Currency 4 5 2 2 7" xfId="9538" xr:uid="{EBBCB11B-E385-46E9-9E80-D9F72677C98A}"/>
    <cellStyle name="Currency 4 5 2 2 7 2" xfId="19918" xr:uid="{F9E1AEC7-09F0-49FB-96CF-0604B4EEA2D1}"/>
    <cellStyle name="Currency 4 5 2 2 8" xfId="24940" xr:uid="{3AB8780B-A800-4DD5-8250-85632D3B4D59}"/>
    <cellStyle name="Currency 4 5 2 2 9" xfId="13621" xr:uid="{A648DF40-1D57-43EF-902C-77D60F3FB356}"/>
    <cellStyle name="Currency 4 5 2 3" xfId="1917" xr:uid="{00000000-0005-0000-0000-0000A3030000}"/>
    <cellStyle name="Currency 4 5 2 3 2" xfId="2696" xr:uid="{00000000-0005-0000-0000-0000B4020000}"/>
    <cellStyle name="Currency 4 5 2 3 2 2" xfId="7820" xr:uid="{67C18852-F72D-450B-B688-FF3BB6681BEB}"/>
    <cellStyle name="Currency 4 5 2 3 2 2 2" xfId="18200" xr:uid="{6B9144A4-11AF-4880-AF7A-EFF01DABC516}"/>
    <cellStyle name="Currency 4 5 2 3 2 3" xfId="10653" xr:uid="{DACA02BB-B318-4FFD-A752-9E48C2216722}"/>
    <cellStyle name="Currency 4 5 2 3 2 3 2" xfId="21033" xr:uid="{E723C75D-F9F7-4F0C-B47B-9E2213D69722}"/>
    <cellStyle name="Currency 4 5 2 3 2 4" xfId="15367" xr:uid="{B860F650-DF92-412F-A990-63AF6856B0E9}"/>
    <cellStyle name="Currency 4 5 2 3 2 5" xfId="30453" xr:uid="{355E64D1-2E56-48F9-84A3-D2E0274B7114}"/>
    <cellStyle name="Currency 4 5 2 3 3" xfId="3675" xr:uid="{00000000-0005-0000-0000-0000A3030000}"/>
    <cellStyle name="Currency 4 5 2 3 4" xfId="5695" xr:uid="{0CD193E0-BEC1-4BF2-9788-987F9986CB96}"/>
    <cellStyle name="Currency 4 5 2 3 4 2" xfId="29759" xr:uid="{99F86FCC-1A9F-4D57-BA3E-48351CE66BC9}"/>
    <cellStyle name="Currency 4 5 2 3 5" xfId="25187" xr:uid="{125BE751-1BD6-47F7-842E-CEBBAC01888C}"/>
    <cellStyle name="Currency 4 5 2 3 6" xfId="13112" xr:uid="{21994009-8AC5-412E-B726-0E1FDA509878}"/>
    <cellStyle name="Currency 4 5 2 4" xfId="1918" xr:uid="{00000000-0005-0000-0000-0000A4030000}"/>
    <cellStyle name="Currency 4 5 2 4 2" xfId="4631" xr:uid="{BA18F28B-B30E-475A-A9D3-122AB6CEE39E}"/>
    <cellStyle name="Currency 4 5 2 4 2 2" xfId="9398" xr:uid="{9A68ECEB-8860-4DAC-A876-F0FFE7E1EBBD}"/>
    <cellStyle name="Currency 4 5 2 4 2 2 2" xfId="19778" xr:uid="{3A8E03A7-588B-4FE6-96FE-51678034FA98}"/>
    <cellStyle name="Currency 4 5 2 4 2 2 3" xfId="31107" xr:uid="{49C92F80-9083-4A60-A898-B9E99DF67213}"/>
    <cellStyle name="Currency 4 5 2 4 2 2 4" xfId="30863" xr:uid="{6CEECFC6-3451-4ABE-A9DF-E8C6F4B15275}"/>
    <cellStyle name="Currency 4 5 2 4 2 3" xfId="12231" xr:uid="{8EC2CF1B-DDA4-40E6-82CF-831E173360E4}"/>
    <cellStyle name="Currency 4 5 2 4 2 3 2" xfId="22611" xr:uid="{6B75FAE7-0EB2-4AF6-90E3-7863B23C4EC5}"/>
    <cellStyle name="Currency 4 5 2 4 2 4" xfId="27723" xr:uid="{21ADC332-137F-4210-8E5E-06BFA4605AD4}"/>
    <cellStyle name="Currency 4 5 2 4 2 5" xfId="28414" xr:uid="{4D589DCE-7D71-4DC6-8C8F-0F643AD2B7CC}"/>
    <cellStyle name="Currency 4 5 2 4 2 6" xfId="16945" xr:uid="{735BD329-52F2-4E9F-8861-1305BAC1A1BF}"/>
    <cellStyle name="Currency 4 5 2 4 3" xfId="22665" xr:uid="{B1B04259-86DC-4B25-824F-1D24D88090AB}"/>
    <cellStyle name="Currency 4 5 2 4 3 2" xfId="29916" xr:uid="{5BBE9C94-0D99-4B58-8FC7-D89D9325D11D}"/>
    <cellStyle name="Currency 4 5 2 4 4" xfId="30027" xr:uid="{9967B865-BEDC-4A63-801B-5525C2EDC36C}"/>
    <cellStyle name="Currency 4 5 2 5" xfId="1913" xr:uid="{00000000-0005-0000-0000-0000A5030000}"/>
    <cellStyle name="Currency 4 5 2 5 2" xfId="24046" xr:uid="{0D05523D-B528-4033-A555-6E964F1AABAC}"/>
    <cellStyle name="Currency 4 5 2 5 3" xfId="25821" xr:uid="{F99162FC-7F1B-4FCA-89F8-447E787AAD95}"/>
    <cellStyle name="Currency 4 5 2 6" xfId="4140" xr:uid="{50D9385E-5919-4685-9204-577765CC4A3B}"/>
    <cellStyle name="Currency 4 5 2 6 2" xfId="8912" xr:uid="{AEBA6F39-5836-428B-9617-79274402EF9A}"/>
    <cellStyle name="Currency 4 5 2 6 2 2" xfId="19292" xr:uid="{2F0A757F-31C8-4EED-B23D-7F988BF96807}"/>
    <cellStyle name="Currency 4 5 2 6 3" xfId="11745" xr:uid="{E263A163-386C-412B-BA71-3CDC89A52DAA}"/>
    <cellStyle name="Currency 4 5 2 6 3 2" xfId="22125" xr:uid="{528AAB7A-FF20-4760-844E-90D0F881E7A4}"/>
    <cellStyle name="Currency 4 5 2 6 4" xfId="27902" xr:uid="{5DC743F1-2CEC-4105-92A1-374C9B082498}"/>
    <cellStyle name="Currency 4 5 2 6 5" xfId="27780" xr:uid="{6B6A6791-AA8B-4932-B61E-E7194F5E38FA}"/>
    <cellStyle name="Currency 4 5 2 6 6" xfId="16459" xr:uid="{EB6EFB00-28D2-4BD3-ADF9-75B56417D836}"/>
    <cellStyle name="Currency 4 5 2 7" xfId="4956" xr:uid="{FF155009-9AE8-472A-9786-1C5CC368329D}"/>
    <cellStyle name="Currency 4 5 2 7 2" xfId="27017" xr:uid="{1795F53F-CF1C-4045-9A4C-F0F3A2201498}"/>
    <cellStyle name="Currency 4 5 2 7 3" xfId="26115" xr:uid="{F40AD9EC-DE66-45CF-B0E2-400E0AE4591C}"/>
    <cellStyle name="Currency 4 5 2 7 4" xfId="14251" xr:uid="{50F566A2-5536-4CA9-B693-1925A58069AE}"/>
    <cellStyle name="Currency 4 5 2 8" xfId="6704" xr:uid="{1EDC8D52-5429-4EA0-BC30-B850169953D7}"/>
    <cellStyle name="Currency 4 5 2 8 2" xfId="17084" xr:uid="{18CDBB35-502C-46D6-A711-7757F3F93718}"/>
    <cellStyle name="Currency 4 5 2 9" xfId="9537" xr:uid="{2E013ABA-A669-4820-9CC5-6735C91F7EA0}"/>
    <cellStyle name="Currency 4 5 2 9 2" xfId="19917" xr:uid="{5FEF1FDC-1A94-4A05-910B-3E5D62136936}"/>
    <cellStyle name="Currency 4 5 3" xfId="576" xr:uid="{00000000-0005-0000-0000-0000A6030000}"/>
    <cellStyle name="Currency 4 5 3 10" xfId="13622" xr:uid="{334D3E92-60E7-42E3-8CC0-E74FC9A43C56}"/>
    <cellStyle name="Currency 4 5 3 2" xfId="1920" xr:uid="{00000000-0005-0000-0000-0000A7030000}"/>
    <cellStyle name="Currency 4 5 3 2 2" xfId="23943" xr:uid="{AAF0F971-3028-4122-875F-31812B9A5C10}"/>
    <cellStyle name="Currency 4 5 3 2 2 2" xfId="29817" xr:uid="{4B3D4FBF-846C-4EAB-8330-290E50CB5918}"/>
    <cellStyle name="Currency 4 5 3 2 2 2 2" xfId="30865" xr:uid="{56E3ECBD-CC6C-4809-A0CF-27A26DF84B37}"/>
    <cellStyle name="Currency 4 5 3 2 3" xfId="25619" xr:uid="{CE950C91-DA13-4A1B-A20A-059D6EE2D92A}"/>
    <cellStyle name="Currency 4 5 3 2 3 2" xfId="26036" xr:uid="{BE3BCC2F-6352-4B40-AC21-B009231F1344}"/>
    <cellStyle name="Currency 4 5 3 2 4" xfId="30066" xr:uid="{B604ADA6-9D95-4C24-AA2C-55BB6B9DA913}"/>
    <cellStyle name="Currency 4 5 3 3" xfId="1921" xr:uid="{00000000-0005-0000-0000-0000A8030000}"/>
    <cellStyle name="Currency 4 5 3 4" xfId="1919" xr:uid="{00000000-0005-0000-0000-0000A9030000}"/>
    <cellStyle name="Currency 4 5 3 4 2" xfId="22935" xr:uid="{71B5603C-6766-4D0C-B1CC-BB0C74847168}"/>
    <cellStyle name="Currency 4 5 3 4 3" xfId="23188" xr:uid="{1205E03B-BC6A-4DE9-88A4-2BEF1DEAC256}"/>
    <cellStyle name="Currency 4 5 3 5" xfId="4431" xr:uid="{3AA8AD3D-7C60-4403-BB09-DDF91B3CAE59}"/>
    <cellStyle name="Currency 4 5 3 5 2" xfId="9203" xr:uid="{A3A5C4BF-1097-4467-8467-E6868B8BA4F4}"/>
    <cellStyle name="Currency 4 5 3 5 2 2" xfId="19583" xr:uid="{49F42FB0-91CB-458C-A7D4-235AF0A55179}"/>
    <cellStyle name="Currency 4 5 3 5 2 3" xfId="31097" xr:uid="{33326015-762D-4E88-83D4-A64BE6A0CC24}"/>
    <cellStyle name="Currency 4 5 3 5 2 4" xfId="30864" xr:uid="{F643D74F-7AFF-4B03-A864-927FA527D96F}"/>
    <cellStyle name="Currency 4 5 3 5 3" xfId="12036" xr:uid="{E00CD68C-A290-4DB5-A1CF-3644D0747AC5}"/>
    <cellStyle name="Currency 4 5 3 5 3 2" xfId="22416" xr:uid="{E84E2549-6431-44F9-B607-FBBBD1DC9327}"/>
    <cellStyle name="Currency 4 5 3 5 4" xfId="28381" xr:uid="{0F213479-C7BF-460B-921C-9BF2F16D4990}"/>
    <cellStyle name="Currency 4 5 3 5 5" xfId="28281" xr:uid="{22548A9C-4DD8-41F0-A41C-723D58FD4503}"/>
    <cellStyle name="Currency 4 5 3 5 6" xfId="16750" xr:uid="{52FEF294-8412-4EB3-8765-5D8BDE2BE71D}"/>
    <cellStyle name="Currency 4 5 3 6" xfId="4958" xr:uid="{761BB72E-4A93-4F6D-952A-D789235B3BEF}"/>
    <cellStyle name="Currency 4 5 3 6 2" xfId="25856" xr:uid="{CC96E5FE-101D-49B5-AFF2-F0D67BAF3B1D}"/>
    <cellStyle name="Currency 4 5 3 6 3" xfId="25957" xr:uid="{2BE1B934-0731-458E-BBB0-C55DFA45F7BC}"/>
    <cellStyle name="Currency 4 5 3 6 4" xfId="14253" xr:uid="{8405B132-7A1C-4C01-9D7B-5EB24C9806D1}"/>
    <cellStyle name="Currency 4 5 3 7" xfId="6706" xr:uid="{E097C61D-B8A4-4BA3-A749-1FB076D1944C}"/>
    <cellStyle name="Currency 4 5 3 7 2" xfId="17086" xr:uid="{A011E640-EF48-4A1F-8560-DE3E220E899D}"/>
    <cellStyle name="Currency 4 5 3 8" xfId="9539" xr:uid="{AC37EC65-F8CF-42B4-8DC6-FADD287AB63E}"/>
    <cellStyle name="Currency 4 5 3 8 2" xfId="19919" xr:uid="{C869296A-CF30-471C-9C5F-F51BBB60F5C0}"/>
    <cellStyle name="Currency 4 5 3 9" xfId="23967" xr:uid="{F443B76C-96A1-45EC-9AFC-26C101FCEB45}"/>
    <cellStyle name="Currency 4 5 4" xfId="577" xr:uid="{00000000-0005-0000-0000-0000AA030000}"/>
    <cellStyle name="Currency 4 5 4 2" xfId="1923" xr:uid="{00000000-0005-0000-0000-0000AB030000}"/>
    <cellStyle name="Currency 4 5 4 2 2" xfId="24662" xr:uid="{263B1B22-114C-495E-9350-2ABE6490124D}"/>
    <cellStyle name="Currency 4 5 4 2 2 2" xfId="29801" xr:uid="{C804928D-1D33-4538-9314-49B044D66F42}"/>
    <cellStyle name="Currency 4 5 4 2 2 2 2" xfId="30867" xr:uid="{B0C9A63D-7494-4D52-8251-421A392B421C}"/>
    <cellStyle name="Currency 4 5 4 2 3" xfId="24066" xr:uid="{0D856946-7117-49EA-AC01-0064A38C42CE}"/>
    <cellStyle name="Currency 4 5 4 2 4" xfId="30043" xr:uid="{EEFDFB76-2D08-40FB-A6B7-3476F3E82C64}"/>
    <cellStyle name="Currency 4 5 4 3" xfId="1924" xr:uid="{00000000-0005-0000-0000-0000AC030000}"/>
    <cellStyle name="Currency 4 5 4 4" xfId="1922" xr:uid="{00000000-0005-0000-0000-0000AD030000}"/>
    <cellStyle name="Currency 4 5 4 5" xfId="4959" xr:uid="{87419F56-CBBC-4EC5-A5FA-A3AF979B0915}"/>
    <cellStyle name="Currency 4 5 4 5 2" xfId="14254" xr:uid="{8C5EB694-52CC-490F-B3E9-4913D21D4D43}"/>
    <cellStyle name="Currency 4 5 4 5 2 2" xfId="31118" xr:uid="{599ACB9C-A937-47CA-9D0F-C4AB326FB162}"/>
    <cellStyle name="Currency 4 5 4 5 2 3" xfId="30866" xr:uid="{E8603F16-F09A-4E09-9D28-44B44FEF8439}"/>
    <cellStyle name="Currency 4 5 4 6" xfId="6707" xr:uid="{1798A0C3-0F0E-4A89-8589-844DF65E9F42}"/>
    <cellStyle name="Currency 4 5 4 6 2" xfId="17087" xr:uid="{D3FD206B-DAD5-4DAA-A970-AB8DDC53341A}"/>
    <cellStyle name="Currency 4 5 4 7" xfId="9540" xr:uid="{34AC5E68-4DFB-4911-BF94-7C4459F2FB46}"/>
    <cellStyle name="Currency 4 5 4 7 2" xfId="19920" xr:uid="{1F244D45-9C5C-42D4-8B24-CE2D3F89822F}"/>
    <cellStyle name="Currency 4 5 4 8" xfId="22684" xr:uid="{4C3C79CF-25CE-4C16-9BB0-1769F28B1B20}"/>
    <cellStyle name="Currency 4 5 4 9" xfId="13384" xr:uid="{E635F5DB-2E3E-441B-8400-72BF51338561}"/>
    <cellStyle name="Currency 4 5 5" xfId="1925" xr:uid="{00000000-0005-0000-0000-0000AE030000}"/>
    <cellStyle name="Currency 4 5 5 2" xfId="2510" xr:uid="{00000000-0005-0000-0000-0000B7020000}"/>
    <cellStyle name="Currency 4 5 5 2 2" xfId="7635" xr:uid="{4D22E8A7-EB57-45C4-8DF7-78D97C020D56}"/>
    <cellStyle name="Currency 4 5 5 2 2 2" xfId="18015" xr:uid="{BA4C1423-C482-4431-9131-04E1CC4EBD81}"/>
    <cellStyle name="Currency 4 5 5 2 3" xfId="10468" xr:uid="{01F0FA39-D08C-48DA-938C-69F3BAC55A8E}"/>
    <cellStyle name="Currency 4 5 5 2 3 2" xfId="20848" xr:uid="{A02A1E62-6C59-45F9-97D0-856E7E73EC12}"/>
    <cellStyle name="Currency 4 5 5 2 4" xfId="15182" xr:uid="{96FC25C0-6B7E-46EA-8430-CD9F99FE003C}"/>
    <cellStyle name="Currency 4 5 5 2 5" xfId="30454" xr:uid="{D1D92241-B440-4161-9AD3-507B6B28F8E2}"/>
    <cellStyle name="Currency 4 5 5 3" xfId="3686" xr:uid="{00000000-0005-0000-0000-0000AE030000}"/>
    <cellStyle name="Currency 4 5 5 4" xfId="5696" xr:uid="{87D1524C-BFE7-422B-B989-9D522BADBCA1}"/>
    <cellStyle name="Currency 4 5 5 4 2" xfId="29850" xr:uid="{866D774B-6445-4880-8BA7-0099CB8DF3AA}"/>
    <cellStyle name="Currency 4 5 5 5" xfId="22724" xr:uid="{EF4411FA-DFA8-451D-B7E7-839389F36923}"/>
    <cellStyle name="Currency 4 5 5 6" xfId="12898" xr:uid="{C5E1F394-9FDA-44B8-BAB0-E2548220D597}"/>
    <cellStyle name="Currency 4 5 6" xfId="1926" xr:uid="{00000000-0005-0000-0000-0000AF030000}"/>
    <cellStyle name="Currency 4 5 6 2" xfId="2296" xr:uid="{00000000-0005-0000-0000-0000B1020000}"/>
    <cellStyle name="Currency 4 5 6 2 2" xfId="7423" xr:uid="{27282295-7FE3-42E8-957D-24B26439D840}"/>
    <cellStyle name="Currency 4 5 6 2 2 2" xfId="17803" xr:uid="{8C24B4EF-0358-4F54-A912-98B5E3379049}"/>
    <cellStyle name="Currency 4 5 6 2 3" xfId="10256" xr:uid="{FDFC2E07-E644-4F02-BCB8-66A9F1B8790E}"/>
    <cellStyle name="Currency 4 5 6 2 3 2" xfId="20636" xr:uid="{1A61F4DB-4348-4174-B239-F5DF689F2EE0}"/>
    <cellStyle name="Currency 4 5 6 2 4" xfId="27455" xr:uid="{B9F256C9-BCCC-4534-8886-D9B3C7D21615}"/>
    <cellStyle name="Currency 4 5 6 2 5" xfId="28510" xr:uid="{73746A97-BD3D-47E7-A938-B4DCC51B3BDF}"/>
    <cellStyle name="Currency 4 5 6 2 6" xfId="14970" xr:uid="{CAE99062-2993-4F26-AC84-E97E092E225E}"/>
    <cellStyle name="Currency 4 5 6 3" xfId="2049" xr:uid="{00000000-0005-0000-0000-0000AF030000}"/>
    <cellStyle name="Currency 4 5 6 4" xfId="24323" xr:uid="{E848D214-C233-4FDB-AA84-DF3F125B0AE0}"/>
    <cellStyle name="Currency 4 5 6 4 2" xfId="29872" xr:uid="{AB0F7101-5019-4E1F-BD3B-6E1E7DC5302C}"/>
    <cellStyle name="Currency 4 5 6 5" xfId="30002" xr:uid="{8A598608-F3B4-41BB-B471-9AEA4AC2105B}"/>
    <cellStyle name="Currency 4 5 7" xfId="1912" xr:uid="{00000000-0005-0000-0000-0000B0030000}"/>
    <cellStyle name="Currency 4 5 7 2" xfId="25774" xr:uid="{E7C99D6A-38BF-4E4B-8018-AFD0CBFA99FB}"/>
    <cellStyle name="Currency 4 5 7 3" xfId="24240" xr:uid="{76B8FB3E-46A1-4D15-A448-AE8DEDB8CB73}"/>
    <cellStyle name="Currency 4 5 8" xfId="3885" xr:uid="{BB75FD07-1C78-4151-9DF4-68E424D3C4F2}"/>
    <cellStyle name="Currency 4 5 8 2" xfId="8717" xr:uid="{DD397074-4919-4D6A-A38A-F372E30130F0}"/>
    <cellStyle name="Currency 4 5 8 2 2" xfId="19097" xr:uid="{DEB98FC7-18DE-4F8A-97A3-431584117BB8}"/>
    <cellStyle name="Currency 4 5 8 3" xfId="11550" xr:uid="{359770BD-143E-4F4F-AA98-5F7305CF618B}"/>
    <cellStyle name="Currency 4 5 8 3 2" xfId="21930" xr:uid="{E66B9320-DBDD-445D-8DE7-4A10CDECB151}"/>
    <cellStyle name="Currency 4 5 8 4" xfId="28026" xr:uid="{D526BE72-91DA-4754-AA1C-03DB8E0B0E8A}"/>
    <cellStyle name="Currency 4 5 8 5" xfId="27121" xr:uid="{497ECD56-B183-48DE-AA7E-44F24EB94C74}"/>
    <cellStyle name="Currency 4 5 8 6" xfId="16264" xr:uid="{F82953C5-58DF-4A68-B24B-5112198EFBCF}"/>
    <cellStyle name="Currency 4 5 9" xfId="4955" xr:uid="{2BF12BF6-A88D-4CD8-B463-BE6A723B4788}"/>
    <cellStyle name="Currency 4 5 9 2" xfId="28424" xr:uid="{CE4A9F61-2D6F-40AD-B611-F92BB82A6F93}"/>
    <cellStyle name="Currency 4 5 9 3" xfId="28541" xr:uid="{7D4837C6-7F11-49AB-8B5C-DA6D94A2B26B}"/>
    <cellStyle name="Currency 4 5 9 4" xfId="14250" xr:uid="{7B7D4E74-8C23-4621-9E92-669FBB089CC4}"/>
    <cellStyle name="Currency 4 6" xfId="578" xr:uid="{00000000-0005-0000-0000-0000B1030000}"/>
    <cellStyle name="Currency 4 6 10" xfId="6708" xr:uid="{B07F9FF6-3CB0-41E2-BE48-9F074A4EFF3F}"/>
    <cellStyle name="Currency 4 6 10 2" xfId="17088" xr:uid="{AE70F2C7-B997-463B-B121-3804A5096F80}"/>
    <cellStyle name="Currency 4 6 11" xfId="9541" xr:uid="{91979687-FDE0-42FF-AD58-6BBF9A4F60A5}"/>
    <cellStyle name="Currency 4 6 11 2" xfId="19921" xr:uid="{4896E6C4-B379-47ED-86FC-84F546494045}"/>
    <cellStyle name="Currency 4 6 12" xfId="24980" xr:uid="{7B097255-9119-4B78-A77F-24C10930B021}"/>
    <cellStyle name="Currency 4 6 13" xfId="12529" xr:uid="{B856397C-6609-41B2-9AE5-C15254210415}"/>
    <cellStyle name="Currency 4 6 2" xfId="579" xr:uid="{00000000-0005-0000-0000-0000B2030000}"/>
    <cellStyle name="Currency 4 6 2 10" xfId="23957" xr:uid="{1E0057A9-BBA2-4D46-B7EA-18EF09872F67}"/>
    <cellStyle name="Currency 4 6 2 11" xfId="12687" xr:uid="{6D82921E-0A4A-470C-944C-C94A67F7B50E}"/>
    <cellStyle name="Currency 4 6 2 2" xfId="580" xr:uid="{00000000-0005-0000-0000-0000B3030000}"/>
    <cellStyle name="Currency 4 6 2 2 2" xfId="1930" xr:uid="{00000000-0005-0000-0000-0000B4030000}"/>
    <cellStyle name="Currency 4 6 2 2 2 2" xfId="24065" xr:uid="{1A248772-3124-424D-BDF8-03CF48AD404B}"/>
    <cellStyle name="Currency 4 6 2 2 2 2 2" xfId="29800" xr:uid="{909C59C1-8B84-41E5-BC5D-A742D25F0966}"/>
    <cellStyle name="Currency 4 6 2 2 2 2 2 2" xfId="30869" xr:uid="{33A67EFD-F51B-4EDD-ACDC-7AA56856132E}"/>
    <cellStyle name="Currency 4 6 2 2 2 3" xfId="25070" xr:uid="{E0EA9661-5210-4CF1-B311-A122A5430DBF}"/>
    <cellStyle name="Currency 4 6 2 2 2 4" xfId="30067" xr:uid="{B544388C-494D-4615-984D-2FF79A0A057C}"/>
    <cellStyle name="Currency 4 6 2 2 3" xfId="1931" xr:uid="{00000000-0005-0000-0000-0000B5030000}"/>
    <cellStyle name="Currency 4 6 2 2 3 2" xfId="27018" xr:uid="{6D4BFB8F-F4E3-488F-AE7F-8B569DEE806B}"/>
    <cellStyle name="Currency 4 6 2 2 3 3" xfId="28380" xr:uid="{8E7070DA-EB58-4185-BD19-1566856F6854}"/>
    <cellStyle name="Currency 4 6 2 2 4" xfId="1929" xr:uid="{00000000-0005-0000-0000-0000B6030000}"/>
    <cellStyle name="Currency 4 6 2 2 5" xfId="4962" xr:uid="{2250466A-D110-4398-98F0-42A79CBF6180}"/>
    <cellStyle name="Currency 4 6 2 2 5 2" xfId="28536" xr:uid="{891F3589-F1CB-45CE-84A4-2A06312D3154}"/>
    <cellStyle name="Currency 4 6 2 2 5 2 2" xfId="31207" xr:uid="{0C5E9D99-D942-47ED-AA42-8E46FBC624DE}"/>
    <cellStyle name="Currency 4 6 2 2 5 2 3" xfId="30868" xr:uid="{AFFC98E0-9F11-4EDB-A318-463DF76AA7AC}"/>
    <cellStyle name="Currency 4 6 2 2 5 3" xfId="28571" xr:uid="{A706AA9B-20B4-41A2-8CB2-06ABDF2DCB6C}"/>
    <cellStyle name="Currency 4 6 2 2 5 4" xfId="14257" xr:uid="{D0255818-1554-4D74-96D0-52D65F034DCA}"/>
    <cellStyle name="Currency 4 6 2 2 6" xfId="6710" xr:uid="{45FD87FF-A2B1-4E29-9C9F-D546B2E334A5}"/>
    <cellStyle name="Currency 4 6 2 2 6 2" xfId="17090" xr:uid="{BA993446-4CF5-4070-9D3E-44C57E92FAF0}"/>
    <cellStyle name="Currency 4 6 2 2 7" xfId="9543" xr:uid="{1C96D7B5-F815-48C5-8BC9-BE47EAD44157}"/>
    <cellStyle name="Currency 4 6 2 2 7 2" xfId="19923" xr:uid="{4F90AFAC-EF2A-48EB-AE86-2E926B19D934}"/>
    <cellStyle name="Currency 4 6 2 2 8" xfId="23432" xr:uid="{BAE1E1BE-A151-440D-A3FD-1B74FF6E838B}"/>
    <cellStyle name="Currency 4 6 2 2 9" xfId="13623" xr:uid="{69D5B8D4-D772-40A6-A8B6-2592C5AE2DBC}"/>
    <cellStyle name="Currency 4 6 2 3" xfId="1932" xr:uid="{00000000-0005-0000-0000-0000B7030000}"/>
    <cellStyle name="Currency 4 6 2 3 2" xfId="2697" xr:uid="{00000000-0005-0000-0000-0000BB020000}"/>
    <cellStyle name="Currency 4 6 2 3 2 2" xfId="7821" xr:uid="{9141CB2B-C0D0-46F5-A473-8965105435F5}"/>
    <cellStyle name="Currency 4 6 2 3 2 2 2" xfId="18201" xr:uid="{58125A39-26CC-49B5-BB19-D1DF4CDA251E}"/>
    <cellStyle name="Currency 4 6 2 3 2 3" xfId="10654" xr:uid="{39219585-75A2-4539-B70E-18DB55ACB9D9}"/>
    <cellStyle name="Currency 4 6 2 3 2 3 2" xfId="21034" xr:uid="{3A80A820-F0DF-4A51-840B-F2D3EC169472}"/>
    <cellStyle name="Currency 4 6 2 3 2 4" xfId="15368" xr:uid="{03AA89C8-A028-4B49-8381-59A5B0E5E97C}"/>
    <cellStyle name="Currency 4 6 2 3 2 5" xfId="30455" xr:uid="{78266109-4A71-4784-91E5-B862DD85110C}"/>
    <cellStyle name="Currency 4 6 2 3 3" xfId="3635" xr:uid="{00000000-0005-0000-0000-0000B7030000}"/>
    <cellStyle name="Currency 4 6 2 3 4" xfId="5697" xr:uid="{B38A81BB-9A36-40AA-950D-281B6FFF8927}"/>
    <cellStyle name="Currency 4 6 2 3 4 2" xfId="29760" xr:uid="{67054A47-93D4-47AB-AD53-E56BF5421076}"/>
    <cellStyle name="Currency 4 6 2 3 5" xfId="22980" xr:uid="{B6E933DD-A71A-437B-AB0D-1555CA191641}"/>
    <cellStyle name="Currency 4 6 2 3 6" xfId="13113" xr:uid="{97F811E8-74C9-46E0-BE4A-E9879D19FAC3}"/>
    <cellStyle name="Currency 4 6 2 4" xfId="1933" xr:uid="{00000000-0005-0000-0000-0000B8030000}"/>
    <cellStyle name="Currency 4 6 2 4 2" xfId="3769" xr:uid="{711868DE-36E0-40D7-A79D-79449C7A383C}"/>
    <cellStyle name="Currency 4 6 2 4 2 2" xfId="8613" xr:uid="{F546AFF6-7058-4C82-90AC-4A81EC8083D9}"/>
    <cellStyle name="Currency 4 6 2 4 2 2 2" xfId="18993" xr:uid="{E88E79F6-1F23-4001-9309-BDEA1C2F6BF3}"/>
    <cellStyle name="Currency 4 6 2 4 2 2 3" xfId="30999" xr:uid="{50D06B9C-4AB5-43C5-B1A6-6C448FBE4A75}"/>
    <cellStyle name="Currency 4 6 2 4 2 2 4" xfId="30870" xr:uid="{04687B75-08B5-48CB-8CF3-ADAA48B62C27}"/>
    <cellStyle name="Currency 4 6 2 4 2 3" xfId="11446" xr:uid="{2DD8B225-19F8-4553-BC04-74AC6264B56E}"/>
    <cellStyle name="Currency 4 6 2 4 2 3 2" xfId="21826" xr:uid="{FC3F1D3B-7AA2-4711-B757-CB01029872EA}"/>
    <cellStyle name="Currency 4 6 2 4 2 4" xfId="28627" xr:uid="{D1889FEE-D5E8-4C56-976E-BB0BF757AFB4}"/>
    <cellStyle name="Currency 4 6 2 4 2 5" xfId="27299" xr:uid="{4CED908C-E0B3-49F6-AEE7-7441216FCEE4}"/>
    <cellStyle name="Currency 4 6 2 4 2 6" xfId="16160" xr:uid="{83C002B8-BD9C-4D22-8A9D-BA9F67B034FD}"/>
    <cellStyle name="Currency 4 6 2 4 3" xfId="25295" xr:uid="{F7CEB48C-B5A7-412F-9C5F-E2E4C2E67336}"/>
    <cellStyle name="Currency 4 6 2 4 3 2" xfId="29917" xr:uid="{5A87EBC1-D111-497B-B547-E9E6BC33C8DF}"/>
    <cellStyle name="Currency 4 6 2 4 4" xfId="30028" xr:uid="{8DDC0C0A-0576-413A-A87E-09C0201918F9}"/>
    <cellStyle name="Currency 4 6 2 5" xfId="1928" xr:uid="{00000000-0005-0000-0000-0000B9030000}"/>
    <cellStyle name="Currency 4 6 2 5 2" xfId="23049" xr:uid="{DEB66FCC-EAF6-49BE-BE1E-44208B92D060}"/>
    <cellStyle name="Currency 4 6 2 5 3" xfId="25804" xr:uid="{450EC3BB-E536-4A0F-ADBB-326E1FBE7306}"/>
    <cellStyle name="Currency 4 6 2 6" xfId="4141" xr:uid="{6809CE90-3BD2-4B14-B987-2478FE084EC5}"/>
    <cellStyle name="Currency 4 6 2 6 2" xfId="8913" xr:uid="{BF742BF3-4A54-4718-BBA4-B70ABFCB325F}"/>
    <cellStyle name="Currency 4 6 2 6 2 2" xfId="19293" xr:uid="{5AEACD83-2843-4E92-9040-B7E679159810}"/>
    <cellStyle name="Currency 4 6 2 6 3" xfId="11746" xr:uid="{A514B5F4-9004-4CED-84F6-59A48E97A795}"/>
    <cellStyle name="Currency 4 6 2 6 3 2" xfId="22126" xr:uid="{6ECBD18E-EA1B-4676-AF35-72C30BB44837}"/>
    <cellStyle name="Currency 4 6 2 6 4" xfId="26525" xr:uid="{AC3EA581-D422-4D75-92EF-30FFC4170AA4}"/>
    <cellStyle name="Currency 4 6 2 6 5" xfId="26881" xr:uid="{73973956-B136-4DDB-A0F9-8C9BC541783A}"/>
    <cellStyle name="Currency 4 6 2 6 6" xfId="16460" xr:uid="{2B2A8B2D-56B9-4B2F-ACC8-74592709D082}"/>
    <cellStyle name="Currency 4 6 2 7" xfId="4961" xr:uid="{DC1DDCAA-438F-4D69-A3BE-2C2B2BF09732}"/>
    <cellStyle name="Currency 4 6 2 7 2" xfId="27131" xr:uid="{6E317467-9D0D-42C3-9EA7-11486512D191}"/>
    <cellStyle name="Currency 4 6 2 7 3" xfId="26146" xr:uid="{D0347F24-C2A8-4668-BC74-81112063EE9F}"/>
    <cellStyle name="Currency 4 6 2 7 4" xfId="14256" xr:uid="{608F617D-8CC8-4305-BB38-54EA70AEDA53}"/>
    <cellStyle name="Currency 4 6 2 8" xfId="6709" xr:uid="{F62F604B-18CC-4DDC-B82F-9B55E4F25239}"/>
    <cellStyle name="Currency 4 6 2 8 2" xfId="17089" xr:uid="{C4A721BE-FE4D-496E-98CD-FD18782DD36D}"/>
    <cellStyle name="Currency 4 6 2 9" xfId="9542" xr:uid="{69CFD19C-2246-45B2-9FE6-6E2A756EAC3A}"/>
    <cellStyle name="Currency 4 6 2 9 2" xfId="19922" xr:uid="{DB01D7A8-7C61-4D43-9903-A09A922AE58A}"/>
    <cellStyle name="Currency 4 6 3" xfId="581" xr:uid="{00000000-0005-0000-0000-0000BA030000}"/>
    <cellStyle name="Currency 4 6 3 10" xfId="13624" xr:uid="{E2B005EC-0FC7-4563-9527-17FDC2EF4E14}"/>
    <cellStyle name="Currency 4 6 3 2" xfId="1935" xr:uid="{00000000-0005-0000-0000-0000BB030000}"/>
    <cellStyle name="Currency 4 6 3 2 2" xfId="24889" xr:uid="{C36765B5-20D3-4E36-850B-6ABAEC0FF880}"/>
    <cellStyle name="Currency 4 6 3 2 2 2" xfId="29792" xr:uid="{5BD17850-E81F-4D87-8CFA-6F1B58B55BE2}"/>
    <cellStyle name="Currency 4 6 3 2 2 2 2" xfId="30872" xr:uid="{4106EB6B-C055-4934-8903-1EC3CEE1C66A}"/>
    <cellStyle name="Currency 4 6 3 2 3" xfId="23226" xr:uid="{2C26A46C-6DAC-4B8D-A2CE-FB3895391873}"/>
    <cellStyle name="Currency 4 6 3 2 3 2" xfId="27863" xr:uid="{10E1699B-2241-47D5-9787-3D9730D666CE}"/>
    <cellStyle name="Currency 4 6 3 2 4" xfId="30068" xr:uid="{C6C642F4-8913-48F4-A9F0-7CC515AFA269}"/>
    <cellStyle name="Currency 4 6 3 3" xfId="1936" xr:uid="{00000000-0005-0000-0000-0000BC030000}"/>
    <cellStyle name="Currency 4 6 3 4" xfId="1934" xr:uid="{00000000-0005-0000-0000-0000BD030000}"/>
    <cellStyle name="Currency 4 6 3 4 2" xfId="27206" xr:uid="{76CF2D70-31C2-4FE1-8EE7-818EBE82C205}"/>
    <cellStyle name="Currency 4 6 3 4 3" xfId="28334" xr:uid="{32B145DB-C29E-4812-BF17-9D7B62B1F686}"/>
    <cellStyle name="Currency 4 6 3 5" xfId="4432" xr:uid="{8E2BD8CA-0D4D-4E62-BC0A-ED15E529F6CD}"/>
    <cellStyle name="Currency 4 6 3 5 2" xfId="9204" xr:uid="{0270927F-5680-4C53-B40F-53E15082B603}"/>
    <cellStyle name="Currency 4 6 3 5 2 2" xfId="19584" xr:uid="{0BB2AAF7-C416-498D-9B8B-9B560F3D4281}"/>
    <cellStyle name="Currency 4 6 3 5 2 3" xfId="31098" xr:uid="{61AF2E4D-FDA5-40C5-9E4A-57B74CB50473}"/>
    <cellStyle name="Currency 4 6 3 5 2 4" xfId="30871" xr:uid="{03009555-2AD8-4DBA-836C-59EF688A36D7}"/>
    <cellStyle name="Currency 4 6 3 5 3" xfId="12037" xr:uid="{AFFC388E-3DF7-4EFE-AAE8-CB07387570F2}"/>
    <cellStyle name="Currency 4 6 3 5 3 2" xfId="22417" xr:uid="{DE035A88-F17D-4998-A618-16A3E9A1EB7B}"/>
    <cellStyle name="Currency 4 6 3 5 4" xfId="28533" xr:uid="{6DF86680-28CD-4D06-9B04-0CF22F6BCB13}"/>
    <cellStyle name="Currency 4 6 3 5 5" xfId="27207" xr:uid="{6226D374-F607-49AC-91C2-FC30A724A561}"/>
    <cellStyle name="Currency 4 6 3 5 6" xfId="16751" xr:uid="{8022CEF5-0D2F-4278-A2EB-218C34FF6C4C}"/>
    <cellStyle name="Currency 4 6 3 6" xfId="4963" xr:uid="{4330E251-CD90-4B32-93FC-55EAA4CDFFD9}"/>
    <cellStyle name="Currency 4 6 3 6 2" xfId="28480" xr:uid="{215BA51B-A8B7-44C4-9585-F41E758D65E3}"/>
    <cellStyle name="Currency 4 6 3 6 3" xfId="28659" xr:uid="{9EB08D96-3FD3-47EA-B870-C504493DB19B}"/>
    <cellStyle name="Currency 4 6 3 6 4" xfId="14258" xr:uid="{60E90AF3-05F3-47F4-A189-98678D978807}"/>
    <cellStyle name="Currency 4 6 3 7" xfId="6711" xr:uid="{E7E018BF-333B-44B4-92CA-F7E2C56EB859}"/>
    <cellStyle name="Currency 4 6 3 7 2" xfId="17091" xr:uid="{D7F8E667-89B4-4688-B8FD-C186A76ABA1A}"/>
    <cellStyle name="Currency 4 6 3 8" xfId="9544" xr:uid="{5923932E-B7A2-4154-924A-867AD747AB75}"/>
    <cellStyle name="Currency 4 6 3 8 2" xfId="19924" xr:uid="{96D35695-3217-4658-B362-5229A795E688}"/>
    <cellStyle name="Currency 4 6 3 9" xfId="24328" xr:uid="{11F1C252-E24B-475A-A6CB-0594284AF6DE}"/>
    <cellStyle name="Currency 4 6 4" xfId="582" xr:uid="{00000000-0005-0000-0000-0000BE030000}"/>
    <cellStyle name="Currency 4 6 4 2" xfId="1938" xr:uid="{00000000-0005-0000-0000-0000BF030000}"/>
    <cellStyle name="Currency 4 6 4 2 2" xfId="24732" xr:uid="{F6B067B5-A3E8-44C1-A0BD-699CBD37ED89}"/>
    <cellStyle name="Currency 4 6 4 2 2 2" xfId="29804" xr:uid="{50A05FD2-552A-489D-921C-33EF4CB07C26}"/>
    <cellStyle name="Currency 4 6 4 2 2 2 2" xfId="30874" xr:uid="{20DD1A3A-4C66-426C-8AF0-5DD8ECADACD2}"/>
    <cellStyle name="Currency 4 6 4 2 3" xfId="22733" xr:uid="{49722CC7-D743-4F52-82C1-3F54B76E2373}"/>
    <cellStyle name="Currency 4 6 4 2 4" xfId="30044" xr:uid="{103C0001-4553-4204-B33E-FA357C6EA3AE}"/>
    <cellStyle name="Currency 4 6 4 3" xfId="1939" xr:uid="{00000000-0005-0000-0000-0000C0030000}"/>
    <cellStyle name="Currency 4 6 4 4" xfId="1937" xr:uid="{00000000-0005-0000-0000-0000C1030000}"/>
    <cellStyle name="Currency 4 6 4 5" xfId="4964" xr:uid="{E8104B68-60BF-44F6-A198-148619EA8402}"/>
    <cellStyle name="Currency 4 6 4 5 2" xfId="14259" xr:uid="{F993D79C-324D-4094-90E8-80912C5B10B5}"/>
    <cellStyle name="Currency 4 6 4 5 2 2" xfId="31119" xr:uid="{9BFE5A8D-C545-4F3A-8596-DCD99BE51191}"/>
    <cellStyle name="Currency 4 6 4 5 2 3" xfId="30873" xr:uid="{A064A3F5-5B54-4892-9309-AD84AB3D99CF}"/>
    <cellStyle name="Currency 4 6 4 6" xfId="6712" xr:uid="{B47C4504-D587-4D4B-A5E5-B5D92E7C2E97}"/>
    <cellStyle name="Currency 4 6 4 6 2" xfId="17092" xr:uid="{C233BEB7-DD31-4D3D-A7D9-62A75FCF85AD}"/>
    <cellStyle name="Currency 4 6 4 7" xfId="9545" xr:uid="{AB973561-B002-4343-AC5F-1462A0AC63B3}"/>
    <cellStyle name="Currency 4 6 4 7 2" xfId="19925" xr:uid="{F17DB19A-C246-4994-86EC-1CC8D02BB663}"/>
    <cellStyle name="Currency 4 6 4 8" xfId="24956" xr:uid="{F86C4079-2D3E-4067-BF88-768835AA9419}"/>
    <cellStyle name="Currency 4 6 4 9" xfId="13385" xr:uid="{FBE96D83-CC4B-4205-B350-C9D1F5359855}"/>
    <cellStyle name="Currency 4 6 5" xfId="1940" xr:uid="{00000000-0005-0000-0000-0000C2030000}"/>
    <cellStyle name="Currency 4 6 5 2" xfId="2573" xr:uid="{00000000-0005-0000-0000-0000BE020000}"/>
    <cellStyle name="Currency 4 6 5 2 2" xfId="7698" xr:uid="{F5D68F96-F0DA-4749-84B4-D6B389395435}"/>
    <cellStyle name="Currency 4 6 5 2 2 2" xfId="18078" xr:uid="{16F57B8C-289B-40FB-9E86-96BDD41AD2DE}"/>
    <cellStyle name="Currency 4 6 5 2 3" xfId="10531" xr:uid="{26C5C6E3-E275-4B47-AA68-731DCEF045DA}"/>
    <cellStyle name="Currency 4 6 5 2 3 2" xfId="20911" xr:uid="{343B79BB-FD30-4CBF-B8D2-4EADF47A6AD8}"/>
    <cellStyle name="Currency 4 6 5 2 4" xfId="15245" xr:uid="{60EFE88D-3491-47D8-A831-9D6B14B3372A}"/>
    <cellStyle name="Currency 4 6 5 2 5" xfId="30456" xr:uid="{E18A8C60-CC08-4E1E-A0CA-FB0ED894DFBA}"/>
    <cellStyle name="Currency 4 6 5 3" xfId="2084" xr:uid="{00000000-0005-0000-0000-0000C2030000}"/>
    <cellStyle name="Currency 4 6 5 4" xfId="5698" xr:uid="{7B617730-E9B4-416A-9358-07A6A410E9D6}"/>
    <cellStyle name="Currency 4 6 5 4 2" xfId="29851" xr:uid="{E0193312-E9E5-449A-AE34-3BA53CF5D6B0}"/>
    <cellStyle name="Currency 4 6 5 5" xfId="24699" xr:uid="{463D0040-66A8-4624-B6B9-13090BDD56A9}"/>
    <cellStyle name="Currency 4 6 5 6" xfId="12961" xr:uid="{BEAC7C64-E13E-4CCE-A360-392E2851F7F6}"/>
    <cellStyle name="Currency 4 6 6" xfId="1941" xr:uid="{00000000-0005-0000-0000-0000C3030000}"/>
    <cellStyle name="Currency 4 6 6 2" xfId="2297" xr:uid="{00000000-0005-0000-0000-0000B8020000}"/>
    <cellStyle name="Currency 4 6 6 2 2" xfId="7424" xr:uid="{3A032AAF-4944-4C9B-8E3F-725920A81EF8}"/>
    <cellStyle name="Currency 4 6 6 2 2 2" xfId="17804" xr:uid="{D7495DBE-760B-494D-B401-8FBC27B6F3E8}"/>
    <cellStyle name="Currency 4 6 6 2 3" xfId="10257" xr:uid="{4684E2E0-4CBE-4AA0-AC83-2A299CC44737}"/>
    <cellStyle name="Currency 4 6 6 2 3 2" xfId="20637" xr:uid="{B444816C-3FAE-4F49-BEE5-6B9562F8C546}"/>
    <cellStyle name="Currency 4 6 6 2 4" xfId="26426" xr:uid="{7CC14572-D99A-45ED-9A72-5F853AB95C6C}"/>
    <cellStyle name="Currency 4 6 6 2 5" xfId="27669" xr:uid="{50E25C06-2115-445B-B9B8-E34236366B27}"/>
    <cellStyle name="Currency 4 6 6 2 6" xfId="14971" xr:uid="{D3E9DC08-5AB2-4141-BCE7-79ABD7C17FC4}"/>
    <cellStyle name="Currency 4 6 6 3" xfId="3567" xr:uid="{00000000-0005-0000-0000-0000C3030000}"/>
    <cellStyle name="Currency 4 6 6 4" xfId="23614" xr:uid="{F73A3D5D-7C63-4474-93C8-2F8C85107F04}"/>
    <cellStyle name="Currency 4 6 6 4 2" xfId="29883" xr:uid="{99FEDB83-0EE7-41D5-884E-FFFD18F1BF1A}"/>
    <cellStyle name="Currency 4 6 6 5" xfId="30006" xr:uid="{1460142F-DF54-4A6F-A3ED-28B82CD6A1AD}"/>
    <cellStyle name="Currency 4 6 7" xfId="1927" xr:uid="{00000000-0005-0000-0000-0000C4030000}"/>
    <cellStyle name="Currency 4 6 7 2" xfId="28517" xr:uid="{2B3A5AD4-3B72-4F07-A3C7-D11D3D3B1C66}"/>
    <cellStyle name="Currency 4 6 7 3" xfId="27210" xr:uid="{5F1C9F25-9141-46C1-A1B3-03D885C2C8D1}"/>
    <cellStyle name="Currency 4 6 8" xfId="3886" xr:uid="{321DE718-E9DD-4CC6-9A43-BD6F7C64AB7F}"/>
    <cellStyle name="Currency 4 6 8 2" xfId="8718" xr:uid="{AD18585E-0449-46B3-922D-ACB393122CAA}"/>
    <cellStyle name="Currency 4 6 8 2 2" xfId="19098" xr:uid="{4D1C51FA-2DFF-4B0C-A693-C516D66EA62D}"/>
    <cellStyle name="Currency 4 6 8 3" xfId="11551" xr:uid="{1F5E6A13-92D4-46EC-9A46-2A9CB594B694}"/>
    <cellStyle name="Currency 4 6 8 3 2" xfId="21931" xr:uid="{A633267D-7F4D-48B2-A353-1F07ACD67AB0}"/>
    <cellStyle name="Currency 4 6 8 4" xfId="27777" xr:uid="{DA6FD5AD-9B55-4E2B-B7EA-D19834A23184}"/>
    <cellStyle name="Currency 4 6 8 5" xfId="28436" xr:uid="{BD2F0D9E-4719-4DF7-87A2-968EC5181914}"/>
    <cellStyle name="Currency 4 6 8 6" xfId="16265" xr:uid="{0A23D878-012A-4A19-A859-A12D6AEE8510}"/>
    <cellStyle name="Currency 4 6 9" xfId="4960" xr:uid="{DE7EAA6F-BFD6-4F03-B088-0A8D226152DC}"/>
    <cellStyle name="Currency 4 6 9 2" xfId="27118" xr:uid="{06CA89B7-6312-4E86-9D6C-FD22CC4C758E}"/>
    <cellStyle name="Currency 4 6 9 3" xfId="25948" xr:uid="{E0EC0313-2058-4B8D-B267-99353C57F5E2}"/>
    <cellStyle name="Currency 4 6 9 4" xfId="14255" xr:uid="{7833206C-B6D0-426E-BE34-4FCBBBB89811}"/>
    <cellStyle name="Currency 4 7" xfId="583" xr:uid="{00000000-0005-0000-0000-0000C5030000}"/>
    <cellStyle name="Currency 4 7 10" xfId="9546" xr:uid="{01959434-F34D-4B0B-8F37-8B08E578F8AF}"/>
    <cellStyle name="Currency 4 7 10 2" xfId="19926" xr:uid="{FA30C7BA-0903-4083-8A76-27524D961128}"/>
    <cellStyle name="Currency 4 7 11" xfId="24122" xr:uid="{3B9E7350-C702-438E-80B8-77257FFCE4AC}"/>
    <cellStyle name="Currency 4 7 12" xfId="12530"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2" xr:uid="{6B603E88-43AA-46D0-B30C-7C5E2BA0DCA6}"/>
    <cellStyle name="Currency 4 7 2 2 2 2 2" xfId="18382" xr:uid="{3104BB23-EFDE-4A36-BB1E-E3882DCC46F1}"/>
    <cellStyle name="Currency 4 7 2 2 2 2 2 2" xfId="31138" xr:uid="{2D7C246A-68B7-4CFD-A4B1-20F461BF2A36}"/>
    <cellStyle name="Currency 4 7 2 2 2 2 2 3" xfId="30875" xr:uid="{58998F0B-85AE-486C-A382-95439DE4F342}"/>
    <cellStyle name="Currency 4 7 2 2 2 3" xfId="10835" xr:uid="{0B57C376-07B2-4A4E-8EC5-44E61586E5AF}"/>
    <cellStyle name="Currency 4 7 2 2 2 3 2" xfId="21215" xr:uid="{57CDE2AC-2F0C-4449-821A-49DD0ACB7F52}"/>
    <cellStyle name="Currency 4 7 2 2 2 4" xfId="27604" xr:uid="{B2E46E50-9B9F-44C6-AFD4-8A5B5F6A0169}"/>
    <cellStyle name="Currency 4 7 2 2 2 5" xfId="28027" xr:uid="{553B760F-710B-46B0-B275-FCB41B94D847}"/>
    <cellStyle name="Currency 4 7 2 2 2 6" xfId="15549" xr:uid="{9237B366-6A9D-4927-9B96-8F59977269B7}"/>
    <cellStyle name="Currency 4 7 2 2 3" xfId="3674" xr:uid="{00000000-0005-0000-0000-0000C7030000}"/>
    <cellStyle name="Currency 4 7 2 2 4" xfId="5699" xr:uid="{22D5A381-C581-4E10-97AC-9DBF758EBF8B}"/>
    <cellStyle name="Currency 4 7 2 2 4 2" xfId="29769" xr:uid="{0C7B32D4-BB29-4F76-8B8A-FD0BCD18A388}"/>
    <cellStyle name="Currency 4 7 2 2 5" xfId="23224" xr:uid="{AAE7014B-67D7-4C40-B0E9-01940099DFC8}"/>
    <cellStyle name="Currency 4 7 2 2 6" xfId="13386" xr:uid="{79982C24-3858-4D30-A106-E097CF27C8FA}"/>
    <cellStyle name="Currency 4 7 2 3" xfId="1945" xr:uid="{00000000-0005-0000-0000-0000C8030000}"/>
    <cellStyle name="Currency 4 7 2 3 2" xfId="22778" xr:uid="{C881F5B4-F3A9-4ED8-B9EF-E79DA3E8F815}"/>
    <cellStyle name="Currency 4 7 2 3 2 2" xfId="30876" xr:uid="{46A40648-E8C7-46BB-B02E-964BBBAC44C8}"/>
    <cellStyle name="Currency 4 7 2 3 2 3" xfId="30558" xr:uid="{7FB00D90-5EFF-407A-A2EE-BCB114692E06}"/>
    <cellStyle name="Currency 4 7 2 3 3" xfId="24174" xr:uid="{26544DD9-D091-4B2C-811F-DB5F89FFB9E2}"/>
    <cellStyle name="Currency 4 7 2 3 4" xfId="30045" xr:uid="{03F34DAA-9662-4CDA-B389-E9B2513FC7EF}"/>
    <cellStyle name="Currency 4 7 2 3 5" xfId="29665" xr:uid="{B1A5471A-E9DF-4A58-98F4-687E63BF72A9}"/>
    <cellStyle name="Currency 4 7 2 4" xfId="1943" xr:uid="{00000000-0005-0000-0000-0000C9030000}"/>
    <cellStyle name="Currency 4 7 2 4 2" xfId="27766" xr:uid="{35AA840F-E0D9-4801-A904-7666944D530D}"/>
    <cellStyle name="Currency 4 7 2 4 2 2" xfId="30877" xr:uid="{1515B294-8235-40E8-A6B4-154D4660E385}"/>
    <cellStyle name="Currency 4 7 2 4 2 3" xfId="30593" xr:uid="{1E8B89AC-8DA1-43FC-A4C2-8D0D6782A5B1}"/>
    <cellStyle name="Currency 4 7 2 4 3" xfId="27554" xr:uid="{309E2BD4-6415-423E-9A3A-269217115A99}"/>
    <cellStyle name="Currency 4 7 2 5" xfId="4966" xr:uid="{9BE4CE84-067E-4295-A27D-905C278DD623}"/>
    <cellStyle name="Currency 4 7 2 5 2" xfId="26372" xr:uid="{3D365F35-CF2A-4441-B8D2-A563921F7C70}"/>
    <cellStyle name="Currency 4 7 2 5 3" xfId="28208" xr:uid="{C26C9849-AAC5-4C2E-BD2A-17A120A28152}"/>
    <cellStyle name="Currency 4 7 2 5 4" xfId="14261" xr:uid="{15504211-C8FB-48E3-ABE1-52F60A82B2EA}"/>
    <cellStyle name="Currency 4 7 2 5 5" xfId="30615" xr:uid="{21AA2613-708A-4885-9EF8-F8F95C75AC44}"/>
    <cellStyle name="Currency 4 7 2 6" xfId="6714" xr:uid="{BEB38E83-4F2F-4E06-B525-7C7B913DDC00}"/>
    <cellStyle name="Currency 4 7 2 6 2" xfId="27671" xr:uid="{B3B20FE0-6D17-420D-A700-4AF685066E12}"/>
    <cellStyle name="Currency 4 7 2 6 3" xfId="27316" xr:uid="{783F09BB-E3D5-4BB4-AAF7-C9480B15745D}"/>
    <cellStyle name="Currency 4 7 2 6 4" xfId="17094" xr:uid="{86F38118-6FB7-423B-811B-008EFB0E9E1C}"/>
    <cellStyle name="Currency 4 7 2 7" xfId="9547" xr:uid="{873BF6CA-07A0-4CE0-A052-DE6BD5390744}"/>
    <cellStyle name="Currency 4 7 2 7 2" xfId="19927" xr:uid="{AB1AAE0F-D698-4FBA-AF06-EF0C6B5B4929}"/>
    <cellStyle name="Currency 4 7 2 8" xfId="22884" xr:uid="{EF53D26A-A562-47AF-9875-D9B1DACB83A1}"/>
    <cellStyle name="Currency 4 7 2 9" xfId="12688" xr:uid="{7A29D792-EFEE-4E6D-BDD9-6CAF58E6AD12}"/>
    <cellStyle name="Currency 4 7 3" xfId="585" xr:uid="{00000000-0005-0000-0000-0000CA030000}"/>
    <cellStyle name="Currency 4 7 3 2" xfId="1947" xr:uid="{00000000-0005-0000-0000-0000CB030000}"/>
    <cellStyle name="Currency 4 7 3 2 2" xfId="28432" xr:uid="{B4A62C14-DA6C-4FEF-A267-1F04A97C9276}"/>
    <cellStyle name="Currency 4 7 3 2 2 2" xfId="30879" xr:uid="{0702549B-AD85-4AE4-A433-868C879C86F7}"/>
    <cellStyle name="Currency 4 7 3 2 2 3" xfId="30606" xr:uid="{A38BBF4E-F180-48DE-B4A0-4A2613B2FFB9}"/>
    <cellStyle name="Currency 4 7 3 2 3" xfId="27993" xr:uid="{B87E3442-56D6-4DE3-9FCB-CCFCEF4BF84C}"/>
    <cellStyle name="Currency 4 7 3 3" xfId="1948" xr:uid="{00000000-0005-0000-0000-0000CC030000}"/>
    <cellStyle name="Currency 4 7 3 4" xfId="1946" xr:uid="{00000000-0005-0000-0000-0000CD030000}"/>
    <cellStyle name="Currency 4 7 3 5" xfId="4967" xr:uid="{AA653B47-EB77-473A-AE3F-55E72BE8DAE9}"/>
    <cellStyle name="Currency 4 7 3 5 2" xfId="26651" xr:uid="{F73D796E-D2FC-4D1D-804E-0483698AE38C}"/>
    <cellStyle name="Currency 4 7 3 5 2 2" xfId="31180" xr:uid="{60D792DD-C0A3-4059-B1B7-EE8D93B21A3E}"/>
    <cellStyle name="Currency 4 7 3 5 2 3" xfId="30878" xr:uid="{965771F9-B135-4B0F-888D-B2C2DB99A4E6}"/>
    <cellStyle name="Currency 4 7 3 5 3" xfId="27687" xr:uid="{3C6439A3-0637-4EC0-A383-FC5F4D8D1E46}"/>
    <cellStyle name="Currency 4 7 3 5 4" xfId="14262" xr:uid="{003F3429-F97A-40D6-994C-FCB7138F97CF}"/>
    <cellStyle name="Currency 4 7 3 6" xfId="6715" xr:uid="{19B11A2C-F7D2-418F-B52D-2DFDE34271BB}"/>
    <cellStyle name="Currency 4 7 3 6 2" xfId="17095" xr:uid="{62A2C9DA-8A04-4F2E-BAA4-FE6F50340982}"/>
    <cellStyle name="Currency 4 7 3 7" xfId="9548" xr:uid="{F966EB47-0C3E-4CAD-B1A0-0DDDE86F84C8}"/>
    <cellStyle name="Currency 4 7 3 7 2" xfId="19928" xr:uid="{CF16DF1A-19C2-439F-89B1-FE7280222081}"/>
    <cellStyle name="Currency 4 7 3 8" xfId="24319" xr:uid="{9F439C94-388B-49EA-AE61-E9EB10CD7F2D}"/>
    <cellStyle name="Currency 4 7 3 9" xfId="13114" xr:uid="{59F93EE0-36F1-41C3-BE48-868E13347F87}"/>
    <cellStyle name="Currency 4 7 4" xfId="1949" xr:uid="{00000000-0005-0000-0000-0000CE030000}"/>
    <cellStyle name="Currency 4 7 4 2" xfId="2298" xr:uid="{00000000-0005-0000-0000-0000BF020000}"/>
    <cellStyle name="Currency 4 7 4 2 2" xfId="7425" xr:uid="{E48ED43D-F5C3-466C-8932-8EA701B06B69}"/>
    <cellStyle name="Currency 4 7 4 2 2 2" xfId="17805" xr:uid="{021EBDA7-4A55-4B1A-8E08-9A45AC1DAE19}"/>
    <cellStyle name="Currency 4 7 4 2 2 2 2" xfId="31128" xr:uid="{5CB58FDC-842F-4366-B972-CDDC1BFA162B}"/>
    <cellStyle name="Currency 4 7 4 2 2 2 3" xfId="30880" xr:uid="{89EB998A-6F45-4617-8268-95C9947F0B85}"/>
    <cellStyle name="Currency 4 7 4 2 3" xfId="10258" xr:uid="{5F500F5C-9323-4E28-A82A-5EE59E6F1C0D}"/>
    <cellStyle name="Currency 4 7 4 2 3 2" xfId="20638" xr:uid="{7905FF4E-937E-4733-8C99-F1A3D0F00B32}"/>
    <cellStyle name="Currency 4 7 4 2 4" xfId="26105" xr:uid="{78E47DCE-5F4E-4AD3-BF2E-A24265D35436}"/>
    <cellStyle name="Currency 4 7 4 2 5" xfId="25919" xr:uid="{60C943FF-852C-4686-A2F2-471DCBB227B8}"/>
    <cellStyle name="Currency 4 7 4 2 6" xfId="14972" xr:uid="{2C1DD2A8-26E0-4FA0-850F-EB722BC0EC15}"/>
    <cellStyle name="Currency 4 7 4 3" xfId="3636" xr:uid="{00000000-0005-0000-0000-0000CE030000}"/>
    <cellStyle name="Currency 4 7 4 4" xfId="24131" xr:uid="{C3AEE799-7253-4F20-A455-E163AF421BCE}"/>
    <cellStyle name="Currency 4 7 4 4 2" xfId="29739" xr:uid="{424C1383-0C0A-4A87-94FC-0B530D5B9FC1}"/>
    <cellStyle name="Currency 4 7 4 5" xfId="29852" xr:uid="{83D46F38-F5C3-4492-BE02-3C9E29784F87}"/>
    <cellStyle name="Currency 4 7 4 6" xfId="29994" xr:uid="{D5B75D03-C87F-4FB3-9F1A-AC55BC0986B3}"/>
    <cellStyle name="Currency 4 7 5" xfId="1950" xr:uid="{00000000-0005-0000-0000-0000CF030000}"/>
    <cellStyle name="Currency 4 7 5 2" xfId="25267" xr:uid="{CDE00D5B-E828-41FA-A68A-9B3CE7066B15}"/>
    <cellStyle name="Currency 4 7 5 2 2" xfId="29732" xr:uid="{6772595D-F27B-4705-AC0E-A786A7A8AE55}"/>
    <cellStyle name="Currency 4 7 5 2 2 2" xfId="30881" xr:uid="{1E6F16AA-3248-4BCF-B673-DB6874B6D555}"/>
    <cellStyle name="Currency 4 7 5 3" xfId="25599" xr:uid="{6CD831BA-6D09-4C68-9F08-905171E640CA}"/>
    <cellStyle name="Currency 4 7 5 4" xfId="30029" xr:uid="{540ADC2A-6053-4F65-B211-C07661CCB067}"/>
    <cellStyle name="Currency 4 7 6" xfId="1942" xr:uid="{00000000-0005-0000-0000-0000D0030000}"/>
    <cellStyle name="Currency 4 7 6 2" xfId="26142" xr:uid="{D0C1945C-72AA-4573-AA8D-1633DBEA2CAD}"/>
    <cellStyle name="Currency 4 7 6 2 2" xfId="30882" xr:uid="{BD05442E-4299-43AF-92D8-BA01610430CE}"/>
    <cellStyle name="Currency 4 7 6 2 3" xfId="30592" xr:uid="{D3EEBA4A-4BA4-4D6E-A7B4-E64301858765}"/>
    <cellStyle name="Currency 4 7 6 3" xfId="26610" xr:uid="{80965D0B-9059-4A46-AB05-60F1B5BE61C6}"/>
    <cellStyle name="Currency 4 7 7" xfId="3887" xr:uid="{3CBD11E9-3EFC-4C96-87B7-EE0635EA82F6}"/>
    <cellStyle name="Currency 4 7 7 2" xfId="8719" xr:uid="{C09B8340-DE6C-4EA8-BFDB-E3BDAC3AEDB5}"/>
    <cellStyle name="Currency 4 7 7 2 2" xfId="28967" xr:uid="{DA69CAC2-1877-47CD-8950-A4DBE86E05FA}"/>
    <cellStyle name="Currency 4 7 7 2 3" xfId="26338" xr:uid="{3095DECA-ABD6-4A11-BFFB-415C87BB631B}"/>
    <cellStyle name="Currency 4 7 7 2 4" xfId="19099" xr:uid="{844FAEA3-8AE7-4FF2-9811-CD15EE833D2C}"/>
    <cellStyle name="Currency 4 7 7 3" xfId="11552" xr:uid="{520FC835-1AC3-4133-BB04-81EC5AF58F3A}"/>
    <cellStyle name="Currency 4 7 7 3 2" xfId="21932" xr:uid="{56B72C26-D985-4269-A376-6B44A11A5B02}"/>
    <cellStyle name="Currency 4 7 7 4" xfId="26170" xr:uid="{19CA4702-B36A-4E5B-BA4B-964627BCA4F1}"/>
    <cellStyle name="Currency 4 7 7 5" xfId="16266" xr:uid="{76069791-02B8-4769-971D-31681C043604}"/>
    <cellStyle name="Currency 4 7 8" xfId="4965" xr:uid="{E34E299F-AD46-449C-B1A5-51BB76C325C5}"/>
    <cellStyle name="Currency 4 7 8 2" xfId="26216" xr:uid="{110CC1CA-6673-4FEF-9546-96A44FD1D013}"/>
    <cellStyle name="Currency 4 7 8 3" xfId="26110" xr:uid="{13470DEA-F8EA-4EC0-8163-E6E509DC569E}"/>
    <cellStyle name="Currency 4 7 8 4" xfId="14260" xr:uid="{7183D54A-FE39-464F-AC51-ABB77E7320DC}"/>
    <cellStyle name="Currency 4 7 9" xfId="6713" xr:uid="{7A444773-9948-4586-8685-1453BE4EF030}"/>
    <cellStyle name="Currency 4 7 9 2" xfId="27940" xr:uid="{4F70E5F3-9058-4E7A-A4A6-D7B8B9CB4522}"/>
    <cellStyle name="Currency 4 7 9 3" xfId="25930" xr:uid="{E8AB6CF0-D2D9-41EE-B58D-ECFE27D21A7A}"/>
    <cellStyle name="Currency 4 7 9 4" xfId="17093" xr:uid="{EB6CB191-D83A-4A53-B2B2-AF23D0F26A38}"/>
    <cellStyle name="Currency 4 8" xfId="586" xr:uid="{00000000-0005-0000-0000-0000D1030000}"/>
    <cellStyle name="Currency 4 8 10" xfId="9549" xr:uid="{518031D6-4FCB-461D-A0DD-8E4DEA690AE2}"/>
    <cellStyle name="Currency 4 8 10 2" xfId="19929" xr:uid="{184D2E45-1BC4-44DB-8F5B-2B1B1E655BD7}"/>
    <cellStyle name="Currency 4 8 11" xfId="24277" xr:uid="{A45ACE86-53A0-47D8-AFEE-FA1132DBDB5D}"/>
    <cellStyle name="Currency 4 8 12" xfId="12531"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3" xr:uid="{E548F0CD-450D-4E66-B747-E1F07B4CE89B}"/>
    <cellStyle name="Currency 4 8 2 2 2 2 2" xfId="18383" xr:uid="{AA0CD93F-8B9E-48DE-BC3E-C028EAF890B7}"/>
    <cellStyle name="Currency 4 8 2 2 2 2 2 2" xfId="31139" xr:uid="{AAC7DD63-F3B0-4EA7-A2AB-A56CAF05FE90}"/>
    <cellStyle name="Currency 4 8 2 2 2 2 2 3" xfId="30883" xr:uid="{27A2AC4E-6837-47B5-B15A-55F5344721D7}"/>
    <cellStyle name="Currency 4 8 2 2 2 3" xfId="10836" xr:uid="{FB0535CB-6403-4CD1-BBC9-99FE07A18266}"/>
    <cellStyle name="Currency 4 8 2 2 2 3 2" xfId="21216" xr:uid="{D31FD4FE-8859-499C-A08A-C800879E72ED}"/>
    <cellStyle name="Currency 4 8 2 2 2 4" xfId="27567" xr:uid="{5E9F9818-4E59-4FD4-AE8B-AAB6D387220B}"/>
    <cellStyle name="Currency 4 8 2 2 2 5" xfId="26663" xr:uid="{EED42D54-F4B2-462E-AAA6-BE60A2E7D909}"/>
    <cellStyle name="Currency 4 8 2 2 2 6" xfId="15550" xr:uid="{3D7AB569-1D06-4E43-90FC-96E2AEDF0612}"/>
    <cellStyle name="Currency 4 8 2 2 3" xfId="3563" xr:uid="{00000000-0005-0000-0000-0000D3030000}"/>
    <cellStyle name="Currency 4 8 2 2 4" xfId="5700" xr:uid="{887A2B17-B989-4808-B3BE-25836BED9DF9}"/>
    <cellStyle name="Currency 4 8 2 2 4 2" xfId="29770" xr:uid="{2A63CC11-416D-448A-B04D-B1999AFE4288}"/>
    <cellStyle name="Currency 4 8 2 2 5" xfId="24340" xr:uid="{538A3F27-62A4-40A7-AE9E-6B0991C0545A}"/>
    <cellStyle name="Currency 4 8 2 2 6" xfId="13387" xr:uid="{0891E334-E200-4194-AB74-154CC4C3C0A4}"/>
    <cellStyle name="Currency 4 8 2 3" xfId="1954" xr:uid="{00000000-0005-0000-0000-0000D4030000}"/>
    <cellStyle name="Currency 4 8 2 3 2" xfId="23759" xr:uid="{4167CAEE-D7F3-4B74-BE25-2A71A9085DE6}"/>
    <cellStyle name="Currency 4 8 2 3 2 2" xfId="30884" xr:uid="{757A3CB7-1C55-4D56-B945-482D3CE86FCE}"/>
    <cellStyle name="Currency 4 8 2 3 2 3" xfId="30559" xr:uid="{1C10DF34-CC59-4FAB-BE80-EACF5A93CA72}"/>
    <cellStyle name="Currency 4 8 2 3 3" xfId="23119" xr:uid="{1602DC18-E900-4AE9-A316-7D2565CB3207}"/>
    <cellStyle name="Currency 4 8 2 3 4" xfId="30046" xr:uid="{1CDABCE1-0483-422E-A6D0-DA2E0546B955}"/>
    <cellStyle name="Currency 4 8 2 3 5" xfId="29666" xr:uid="{791DC7EE-5FE3-4AE5-8D27-7C884F499AE2}"/>
    <cellStyle name="Currency 4 8 2 4" xfId="1952" xr:uid="{00000000-0005-0000-0000-0000D5030000}"/>
    <cellStyle name="Currency 4 8 2 4 2" xfId="28680" xr:uid="{83965D3F-0DFF-4118-9460-A46F81EC8DEC}"/>
    <cellStyle name="Currency 4 8 2 4 2 2" xfId="30885" xr:uid="{6A9CCD15-757E-42F7-A126-7DE3F6BF7048}"/>
    <cellStyle name="Currency 4 8 2 4 2 3" xfId="30595" xr:uid="{A308E91F-CE51-4207-A946-3A96D42EA8B7}"/>
    <cellStyle name="Currency 4 8 2 4 3" xfId="28187" xr:uid="{6E725EBC-1C03-473F-9833-307F8ED7DBCB}"/>
    <cellStyle name="Currency 4 8 2 5" xfId="4969" xr:uid="{FE49F526-4A03-4D67-942E-39B9CEE06BC7}"/>
    <cellStyle name="Currency 4 8 2 5 2" xfId="27185" xr:uid="{CCEF0CE8-ED12-41CC-A5DA-75CBBE495874}"/>
    <cellStyle name="Currency 4 8 2 5 3" xfId="25832" xr:uid="{1E7BBEEA-1730-44BA-8B2F-82CB56AA59C3}"/>
    <cellStyle name="Currency 4 8 2 5 4" xfId="14264" xr:uid="{5C96AFE2-855B-4472-BA64-DE3E33E7118E}"/>
    <cellStyle name="Currency 4 8 2 5 5" xfId="30638" xr:uid="{145C9633-4B64-48AF-8723-20B8C3906735}"/>
    <cellStyle name="Currency 4 8 2 6" xfId="6717" xr:uid="{3D58F211-A727-433E-A8B3-2D8FC8B20216}"/>
    <cellStyle name="Currency 4 8 2 6 2" xfId="28000" xr:uid="{D57B6D92-A933-4D4A-83E2-10FE3DE01E32}"/>
    <cellStyle name="Currency 4 8 2 6 3" xfId="26500" xr:uid="{A2D3AB61-87CE-41E9-8B2B-F2F8BFB69031}"/>
    <cellStyle name="Currency 4 8 2 6 4" xfId="17097" xr:uid="{0AA9968E-AC9E-442A-8CB7-C801B0D797A3}"/>
    <cellStyle name="Currency 4 8 2 7" xfId="9550" xr:uid="{8098CF5B-4973-49BE-8D14-5AB93CF6AA1E}"/>
    <cellStyle name="Currency 4 8 2 7 2" xfId="19930" xr:uid="{07DD1F18-8F7C-4C8C-AE04-17172020A973}"/>
    <cellStyle name="Currency 4 8 2 8" xfId="24218" xr:uid="{D229254F-E064-430C-BF8B-3F30208DFEBF}"/>
    <cellStyle name="Currency 4 8 2 9" xfId="12689" xr:uid="{C192F418-C48E-4364-A551-71DCACA3D032}"/>
    <cellStyle name="Currency 4 8 3" xfId="588" xr:uid="{00000000-0005-0000-0000-0000D6030000}"/>
    <cellStyle name="Currency 4 8 3 2" xfId="1956" xr:uid="{00000000-0005-0000-0000-0000D7030000}"/>
    <cellStyle name="Currency 4 8 3 2 2" xfId="28583" xr:uid="{7EA758D2-EF56-4EBA-A852-ECFF349D9C77}"/>
    <cellStyle name="Currency 4 8 3 2 2 2" xfId="30887" xr:uid="{6B43E411-504A-48A0-881D-A4CB093416FC}"/>
    <cellStyle name="Currency 4 8 3 2 2 3" xfId="30607" xr:uid="{E9C158B3-78D8-4AF3-8BD1-0F4A0B4EB020}"/>
    <cellStyle name="Currency 4 8 3 2 3" xfId="28376" xr:uid="{2BDE907B-0B78-4F02-BEEA-9C16113F20AA}"/>
    <cellStyle name="Currency 4 8 3 3" xfId="1957" xr:uid="{00000000-0005-0000-0000-0000D8030000}"/>
    <cellStyle name="Currency 4 8 3 4" xfId="1955" xr:uid="{00000000-0005-0000-0000-0000D9030000}"/>
    <cellStyle name="Currency 4 8 3 5" xfId="4970" xr:uid="{1B67C4BD-FEAB-4343-81B0-70E336F834C2}"/>
    <cellStyle name="Currency 4 8 3 5 2" xfId="27523" xr:uid="{933B019B-A4E7-43F1-BD1A-DA7B8BE0F85B}"/>
    <cellStyle name="Currency 4 8 3 5 2 2" xfId="31193" xr:uid="{1FA06368-9692-4F87-BA84-A8F7113127B3}"/>
    <cellStyle name="Currency 4 8 3 5 2 3" xfId="30886" xr:uid="{74CDC86A-7890-43A0-9099-81F98F0722EF}"/>
    <cellStyle name="Currency 4 8 3 5 3" xfId="26318" xr:uid="{FB2441D9-4696-44F3-B408-41CC938A49F8}"/>
    <cellStyle name="Currency 4 8 3 5 4" xfId="14265" xr:uid="{DE8D23D6-F8F1-4D45-8451-54228F7AAD04}"/>
    <cellStyle name="Currency 4 8 3 6" xfId="6718" xr:uid="{C23168E2-68BC-429D-9D04-F8821D43FD9B}"/>
    <cellStyle name="Currency 4 8 3 6 2" xfId="17098" xr:uid="{84173598-8D21-4CAF-A027-41BC34BC5835}"/>
    <cellStyle name="Currency 4 8 3 7" xfId="9551" xr:uid="{9FBCFA64-336F-422C-9C68-0F81301671C2}"/>
    <cellStyle name="Currency 4 8 3 7 2" xfId="19931" xr:uid="{CC8E98EB-A85B-4F27-BEB5-132F1C32EB97}"/>
    <cellStyle name="Currency 4 8 3 8" xfId="25285" xr:uid="{79F85939-2849-403A-99CB-8B646D555D1A}"/>
    <cellStyle name="Currency 4 8 3 9" xfId="13115" xr:uid="{8288B027-EE5F-4543-886C-BA48309EFD97}"/>
    <cellStyle name="Currency 4 8 4" xfId="1958" xr:uid="{00000000-0005-0000-0000-0000DA030000}"/>
    <cellStyle name="Currency 4 8 4 2" xfId="2299" xr:uid="{00000000-0005-0000-0000-0000C3020000}"/>
    <cellStyle name="Currency 4 8 4 2 2" xfId="7426" xr:uid="{AF1ECB60-ACC3-4E29-8CD9-99C548D0A883}"/>
    <cellStyle name="Currency 4 8 4 2 2 2" xfId="17806" xr:uid="{FC9917A7-7396-417E-BADB-979A351E7805}"/>
    <cellStyle name="Currency 4 8 4 2 2 2 2" xfId="31129" xr:uid="{1050FCCF-014F-4A61-8409-ABEAF81E4B6C}"/>
    <cellStyle name="Currency 4 8 4 2 2 2 3" xfId="30888" xr:uid="{FC86CB32-E70B-4812-90F6-F48A30AB6E2C}"/>
    <cellStyle name="Currency 4 8 4 2 3" xfId="10259" xr:uid="{9517CDA0-EE05-48CD-8A06-CA12BAA552D6}"/>
    <cellStyle name="Currency 4 8 4 2 3 2" xfId="20639" xr:uid="{101B4E7A-75C1-48B0-8903-922C92FA678A}"/>
    <cellStyle name="Currency 4 8 4 2 4" xfId="28396" xr:uid="{85CDAA97-1CAD-4B64-90D6-923E8F129023}"/>
    <cellStyle name="Currency 4 8 4 2 5" xfId="25949" xr:uid="{D643E276-0D8D-4A16-BA2F-D2D2976E80BC}"/>
    <cellStyle name="Currency 4 8 4 2 6" xfId="14973" xr:uid="{A33E5F38-7B4F-4342-831F-1643BCEDB035}"/>
    <cellStyle name="Currency 4 8 4 3" xfId="2088" xr:uid="{00000000-0005-0000-0000-0000DA030000}"/>
    <cellStyle name="Currency 4 8 4 4" xfId="25541" xr:uid="{6404CD47-CF8C-4F73-BCAE-891702C8F286}"/>
    <cellStyle name="Currency 4 8 4 4 2" xfId="29740" xr:uid="{95BBA192-E16E-479F-A9AC-4984C46E7EF3}"/>
    <cellStyle name="Currency 4 8 4 5" xfId="29853" xr:uid="{C8D3D891-209E-4B26-9316-25A831B4C4AB}"/>
    <cellStyle name="Currency 4 8 4 6" xfId="29995" xr:uid="{86931842-3154-47E1-A149-1B03081C7CA9}"/>
    <cellStyle name="Currency 4 8 5" xfId="1959" xr:uid="{00000000-0005-0000-0000-0000DB030000}"/>
    <cellStyle name="Currency 4 8 5 2" xfId="25622" xr:uid="{FDE13DD4-4BFE-4241-AF39-D2C68C9AD7B0}"/>
    <cellStyle name="Currency 4 8 5 2 2" xfId="29813" xr:uid="{51867E3E-322C-45C2-AAB5-A9260D89EAA5}"/>
    <cellStyle name="Currency 4 8 5 2 2 2" xfId="30889" xr:uid="{1A883A60-46C3-43A6-A992-715105DD7CC1}"/>
    <cellStyle name="Currency 4 8 5 3" xfId="23098" xr:uid="{7A60B91C-EC8E-45C0-8A86-C875998593D9}"/>
    <cellStyle name="Currency 4 8 5 4" xfId="30030" xr:uid="{A621AE50-9826-4A13-9FC9-FFD777B68BD3}"/>
    <cellStyle name="Currency 4 8 6" xfId="1951" xr:uid="{00000000-0005-0000-0000-0000DC030000}"/>
    <cellStyle name="Currency 4 8 6 2" xfId="25842" xr:uid="{F485F629-3DA4-44A2-B8A8-546D8AA4877F}"/>
    <cellStyle name="Currency 4 8 6 2 2" xfId="30890" xr:uid="{529C92E7-70BA-45B3-AD7F-442288B598B1}"/>
    <cellStyle name="Currency 4 8 6 2 3" xfId="30594" xr:uid="{C285BB10-709D-4317-88CD-0FA126CCFB66}"/>
    <cellStyle name="Currency 4 8 6 3" xfId="27930" xr:uid="{67E7D5C4-4291-414C-B668-C038AB5B4730}"/>
    <cellStyle name="Currency 4 8 7" xfId="3888" xr:uid="{75AA0707-E7A1-49F2-96B5-A9DDA61F2F28}"/>
    <cellStyle name="Currency 4 8 7 2" xfId="8720" xr:uid="{DAEA6783-1B67-4BC5-9B10-29C804B64F3F}"/>
    <cellStyle name="Currency 4 8 7 2 2" xfId="28968" xr:uid="{85DBFA5D-B137-4531-BDFE-283897605602}"/>
    <cellStyle name="Currency 4 8 7 2 3" xfId="28270" xr:uid="{AC920C50-ED0E-4719-96D3-5B5D50A74886}"/>
    <cellStyle name="Currency 4 8 7 2 4" xfId="19100" xr:uid="{5DA4536C-9937-4FA0-AD85-B74BF051B58E}"/>
    <cellStyle name="Currency 4 8 7 3" xfId="11553" xr:uid="{47C6DD1A-A8F8-40D0-8141-553D7D95F5FA}"/>
    <cellStyle name="Currency 4 8 7 3 2" xfId="21933" xr:uid="{6AE81B20-7D9E-4468-80C1-003CA6D3DF48}"/>
    <cellStyle name="Currency 4 8 7 4" xfId="26295" xr:uid="{F07E7FD3-1053-4F4D-BAED-6E1CAC6C222D}"/>
    <cellStyle name="Currency 4 8 7 5" xfId="16267" xr:uid="{18D8913E-BFAE-4FD9-B645-B3A6A40A1E7E}"/>
    <cellStyle name="Currency 4 8 8" xfId="4968" xr:uid="{9E8825FE-50AE-4262-80AB-C3CBD6D88B2F}"/>
    <cellStyle name="Currency 4 8 8 2" xfId="27767" xr:uid="{DF2BDCE6-4C51-452D-A0A5-87AAC2CC1C69}"/>
    <cellStyle name="Currency 4 8 8 3" xfId="26136" xr:uid="{AF02D72E-3ADE-4F23-ACEF-46F911C96B37}"/>
    <cellStyle name="Currency 4 8 8 4" xfId="14263" xr:uid="{56112834-C55F-41FB-A3AF-7D3A241E4254}"/>
    <cellStyle name="Currency 4 8 9" xfId="6716" xr:uid="{47385384-7DC7-43EA-9D98-865E182695F7}"/>
    <cellStyle name="Currency 4 8 9 2" xfId="26113" xr:uid="{7DA3908F-553E-45FE-8585-31B030A5F62A}"/>
    <cellStyle name="Currency 4 8 9 3" xfId="28032" xr:uid="{14C37885-BFB7-4575-B570-1CCC1080F5EA}"/>
    <cellStyle name="Currency 4 8 9 4" xfId="17096" xr:uid="{26C25D8C-F834-4199-A88F-910068EE38EC}"/>
    <cellStyle name="Currency 4 9" xfId="589" xr:uid="{00000000-0005-0000-0000-0000DD030000}"/>
    <cellStyle name="Currency 4 9 10" xfId="12523" xr:uid="{11D205F3-DE9A-4585-96C1-3790524650F3}"/>
    <cellStyle name="Currency 4 9 2" xfId="1961" xr:uid="{00000000-0005-0000-0000-0000DE030000}"/>
    <cellStyle name="Currency 4 9 2 2" xfId="3105" xr:uid="{00000000-0005-0000-0000-0000C8020000}"/>
    <cellStyle name="Currency 4 9 2 2 2" xfId="8185" xr:uid="{E0C42976-7985-468B-A550-00C105659867}"/>
    <cellStyle name="Currency 4 9 2 2 2 2" xfId="18565" xr:uid="{0DB0E157-2439-41AF-9E6E-4B439D093BCA}"/>
    <cellStyle name="Currency 4 9 2 2 2 2 2" xfId="31144" xr:uid="{ED8C307C-F610-47C6-A831-49895CEE396D}"/>
    <cellStyle name="Currency 4 9 2 2 2 2 3" xfId="30891" xr:uid="{33621EAE-9D95-48E9-891A-0F259B49272F}"/>
    <cellStyle name="Currency 4 9 2 2 3" xfId="11018" xr:uid="{D7DEB894-76C8-4B7B-B912-EBD1C82FE3F2}"/>
    <cellStyle name="Currency 4 9 2 2 3 2" xfId="21398" xr:uid="{8065ECFA-8095-493D-9111-5F5913647C23}"/>
    <cellStyle name="Currency 4 9 2 2 4" xfId="25611" xr:uid="{A7FF5CE1-F4BB-4703-8B1C-0C380512F35C}"/>
    <cellStyle name="Currency 4 9 2 2 4 2" xfId="30075" xr:uid="{A4FDCC8D-1AF2-4A28-BC45-E5AB8BDBB980}"/>
    <cellStyle name="Currency 4 9 2 2 5" xfId="27511" xr:uid="{C5753C4E-F4AE-4664-A289-C298AAB6A474}"/>
    <cellStyle name="Currency 4 9 2 2 6" xfId="15732" xr:uid="{12DC9B3A-26A7-4B40-A2C7-BD544A7C2F73}"/>
    <cellStyle name="Currency 4 9 2 3" xfId="3685" xr:uid="{00000000-0005-0000-0000-0000DE030000}"/>
    <cellStyle name="Currency 4 9 2 3 2" xfId="27013" xr:uid="{B8A8630C-F521-49C0-9A08-B8D1C46D1721}"/>
    <cellStyle name="Currency 4 9 2 3 3" xfId="28317" xr:uid="{DEC5B4E7-8E1A-47EA-AF52-8C7579DC672B}"/>
    <cellStyle name="Currency 4 9 2 4" xfId="5701" xr:uid="{B6CD54E5-5D90-49B7-A633-F341EAD9C0A5}"/>
    <cellStyle name="Currency 4 9 2 4 2" xfId="29782" xr:uid="{F000CD1D-B1BA-49CE-A26C-7AEFE89CA9A5}"/>
    <cellStyle name="Currency 4 9 2 5" xfId="24271" xr:uid="{85355DC1-7AA6-4677-8462-5632C34BF0BE}"/>
    <cellStyle name="Currency 4 9 2 5 2" xfId="26911" xr:uid="{E28A2460-A64C-4999-BF1B-1A22498ADAD4}"/>
    <cellStyle name="Currency 4 9 2 6" xfId="28082" xr:uid="{BBBB1EFF-5326-432C-BD02-5C918A2E7B14}"/>
    <cellStyle name="Currency 4 9 2 7" xfId="13625" xr:uid="{7EDD3587-7095-4A81-B74E-8090122F2B34}"/>
    <cellStyle name="Currency 4 9 3" xfId="1962" xr:uid="{00000000-0005-0000-0000-0000DF030000}"/>
    <cellStyle name="Currency 4 9 3 2" xfId="2689" xr:uid="{00000000-0005-0000-0000-0000C9020000}"/>
    <cellStyle name="Currency 4 9 3 2 2" xfId="7813" xr:uid="{499AF24C-55A5-43E5-8835-11CA6641B905}"/>
    <cellStyle name="Currency 4 9 3 2 2 2" xfId="18193" xr:uid="{9DAB7D1E-765A-44CC-B652-721FFFD8C93B}"/>
    <cellStyle name="Currency 4 9 3 2 3" xfId="10646" xr:uid="{28A4B673-4DE0-49FC-9A42-CFD31A36EA67}"/>
    <cellStyle name="Currency 4 9 3 2 3 2" xfId="21026" xr:uid="{8C89E73C-B22B-4568-BBBC-10F63CA44619}"/>
    <cellStyle name="Currency 4 9 3 2 4" xfId="15360" xr:uid="{1A747241-6007-4043-8042-4BD7A52ED86B}"/>
    <cellStyle name="Currency 4 9 3 2 5" xfId="30457" xr:uid="{E82066D7-0909-4523-8345-4B323B12606B}"/>
    <cellStyle name="Currency 4 9 3 3" xfId="3655" xr:uid="{00000000-0005-0000-0000-0000DF030000}"/>
    <cellStyle name="Currency 4 9 3 4" xfId="5702" xr:uid="{572965EA-1F6C-4640-9DDC-DE1E721E4148}"/>
    <cellStyle name="Currency 4 9 3 4 2" xfId="29757" xr:uid="{B6BCDE65-9BFA-44F5-9903-F31404CCA55C}"/>
    <cellStyle name="Currency 4 9 3 5" xfId="23303" xr:uid="{EC92654A-2F5D-49BE-A509-D34B0A753554}"/>
    <cellStyle name="Currency 4 9 3 6" xfId="13102" xr:uid="{47CEFBAA-F193-4528-BF13-F969C4A1BCEF}"/>
    <cellStyle name="Currency 4 9 4" xfId="1960" xr:uid="{00000000-0005-0000-0000-0000E0030000}"/>
    <cellStyle name="Currency 4 9 4 2" xfId="2291" xr:uid="{00000000-0005-0000-0000-0000C7020000}"/>
    <cellStyle name="Currency 4 9 4 2 2" xfId="7418" xr:uid="{7A09F447-6EA0-45DE-A9B3-A1537B9AA0F4}"/>
    <cellStyle name="Currency 4 9 4 2 2 2" xfId="17798" xr:uid="{010FA966-37C5-491A-82C2-DD3903AA0F71}"/>
    <cellStyle name="Currency 4 9 4 2 3" xfId="10251" xr:uid="{7380F39E-75E2-45CC-A417-0B9249EE1EC5}"/>
    <cellStyle name="Currency 4 9 4 2 3 2" xfId="20631" xr:uid="{46E0CA4A-9B8F-4B3A-AF50-0F606033AE0B}"/>
    <cellStyle name="Currency 4 9 4 2 4" xfId="26542" xr:uid="{9ADB49FD-3CB9-4CDC-8AAA-C677630C1A11}"/>
    <cellStyle name="Currency 4 9 4 2 5" xfId="28116" xr:uid="{0CD4B079-9BBC-47CC-94A8-0E21C37AAE90}"/>
    <cellStyle name="Currency 4 9 4 2 6" xfId="14965" xr:uid="{C3DDA060-F454-4492-AC0D-4E8A716A4AEF}"/>
    <cellStyle name="Currency 4 9 4 3" xfId="3644" xr:uid="{00000000-0005-0000-0000-0000E0030000}"/>
    <cellStyle name="Currency 4 9 4 4" xfId="23983" xr:uid="{D7ECF183-A9FB-4F7A-A59A-272E2F6F535B}"/>
    <cellStyle name="Currency 4 9 5" xfId="3826" xr:uid="{000ACA94-2153-4302-8B6A-722AE35328B8}"/>
    <cellStyle name="Currency 4 9 5 2" xfId="8659" xr:uid="{11C3A1BE-D6BB-4FEA-9A33-5739A5F19DCD}"/>
    <cellStyle name="Currency 4 9 5 2 2" xfId="28960" xr:uid="{E30A7CFA-2FBE-4A31-8130-E3872CD9262E}"/>
    <cellStyle name="Currency 4 9 5 2 3" xfId="27858" xr:uid="{750A93EA-6EC4-4482-8E09-BB7898C875FF}"/>
    <cellStyle name="Currency 4 9 5 2 4" xfId="19039" xr:uid="{A4156738-3B33-45C9-8F87-F92746E6BC31}"/>
    <cellStyle name="Currency 4 9 5 3" xfId="11492" xr:uid="{54DAEE57-6E01-4FD8-A9B2-EE7413C74CE5}"/>
    <cellStyle name="Currency 4 9 5 3 2" xfId="21872" xr:uid="{3975A300-1731-4B47-A5A3-B76F484A0F52}"/>
    <cellStyle name="Currency 4 9 5 4" xfId="25753" xr:uid="{250618F8-EF53-42EA-BF04-9BA8BA23A39C}"/>
    <cellStyle name="Currency 4 9 5 5" xfId="16206" xr:uid="{B2215B16-2AAC-4F29-86DA-A576F75C9006}"/>
    <cellStyle name="Currency 4 9 6" xfId="4971" xr:uid="{956C2F0C-4E4E-480B-96A2-4BBD31510532}"/>
    <cellStyle name="Currency 4 9 6 2" xfId="28185" xr:uid="{45A2E1B6-8B39-4378-BE7B-C76A7ABED3EE}"/>
    <cellStyle name="Currency 4 9 6 3" xfId="28729" xr:uid="{899332CF-46F8-49BA-8867-DB0F2C08DFEE}"/>
    <cellStyle name="Currency 4 9 6 4" xfId="14266" xr:uid="{CE595702-DCCF-41D9-BDC1-4D86F6395577}"/>
    <cellStyle name="Currency 4 9 7" xfId="6719" xr:uid="{E35CBB27-1B3C-4ACE-AD83-4A5591761FD0}"/>
    <cellStyle name="Currency 4 9 7 2" xfId="26024" xr:uid="{86AA3093-66DE-4256-A269-75B7758D8FC7}"/>
    <cellStyle name="Currency 4 9 7 3" xfId="26677" xr:uid="{606BAAFF-75AE-49D7-9979-D40C7276D32D}"/>
    <cellStyle name="Currency 4 9 7 4" xfId="17099" xr:uid="{29091485-7FBD-4321-846C-24EB68313981}"/>
    <cellStyle name="Currency 4 9 8" xfId="9552" xr:uid="{4A590147-89C2-47D7-838D-C3AB6BAC093D}"/>
    <cellStyle name="Currency 4 9 8 2" xfId="19932" xr:uid="{D10AACFD-BBEE-484B-B36A-84DE24B11EED}"/>
    <cellStyle name="Currency 4 9 9" xfId="24553" xr:uid="{498B69E5-0439-4408-87C4-7EF87E505B1E}"/>
    <cellStyle name="Currency 5" xfId="590" xr:uid="{00000000-0005-0000-0000-0000E1030000}"/>
    <cellStyle name="Currency 5 10" xfId="4972" xr:uid="{0127C852-060E-4046-8C0D-4B566FAC3A77}"/>
    <cellStyle name="Currency 5 10 2" xfId="26244" xr:uid="{C59BE194-529F-4702-B46B-7874E29DE31A}"/>
    <cellStyle name="Currency 5 10 3" xfId="26441" xr:uid="{ADFDD67C-45AA-450C-A480-B07F7596B9D6}"/>
    <cellStyle name="Currency 5 10 4" xfId="14267" xr:uid="{240572AE-B301-4AFC-8245-514967858343}"/>
    <cellStyle name="Currency 5 11" xfId="6720" xr:uid="{0A1A5FF7-B1C8-4455-BC0A-1A0494662DFA}"/>
    <cellStyle name="Currency 5 11 2" xfId="17100" xr:uid="{CE1C590A-1E08-492D-A5D4-C48EC666C3D4}"/>
    <cellStyle name="Currency 5 12" xfId="9553" xr:uid="{D0967022-4EB5-4BE0-9D2F-A8094341CF11}"/>
    <cellStyle name="Currency 5 12 2" xfId="19933" xr:uid="{BE20113A-F2EE-459C-BCE6-ECDBC109DA46}"/>
    <cellStyle name="Currency 5 13" xfId="23093" xr:uid="{F26D2CE7-28B3-4E2E-9C07-3001E7351776}"/>
    <cellStyle name="Currency 5 14" xfId="12406" xr:uid="{CF35860C-8F77-4620-8FAD-AD17DEF49300}"/>
    <cellStyle name="Currency 5 2" xfId="591" xr:uid="{00000000-0005-0000-0000-0000E2030000}"/>
    <cellStyle name="Currency 5 2 10" xfId="6721" xr:uid="{E241A098-71E3-45C7-B9E5-0F648599E5C0}"/>
    <cellStyle name="Currency 5 2 10 2" xfId="17101" xr:uid="{9DB1438C-B8F5-4138-997F-97D84CE6F65E}"/>
    <cellStyle name="Currency 5 2 11" xfId="9554" xr:uid="{380C6E5F-325D-453D-B49C-0AD68D0C9071}"/>
    <cellStyle name="Currency 5 2 11 2" xfId="19934" xr:uid="{8C168D19-AB32-4FC5-AE1E-523857214607}"/>
    <cellStyle name="Currency 5 2 12" xfId="22829" xr:uid="{CD754010-E9EC-4548-95AF-18F4EA7CC937}"/>
    <cellStyle name="Currency 5 2 13" xfId="12466" xr:uid="{96E8DC89-4338-4D2F-9FB1-91BCDCC04C70}"/>
    <cellStyle name="Currency 5 2 2" xfId="592" xr:uid="{00000000-0005-0000-0000-0000E3030000}"/>
    <cellStyle name="Currency 5 2 2 10" xfId="9555" xr:uid="{12517C23-DBF5-49AA-90FA-E749FF9B3FD9}"/>
    <cellStyle name="Currency 5 2 2 10 2" xfId="19935" xr:uid="{C8BE885C-3F64-4CD4-9BDA-5C4C40B1FE9E}"/>
    <cellStyle name="Currency 5 2 2 11" xfId="25374" xr:uid="{9F58AD45-78BC-432D-82CA-4ADD14D6E206}"/>
    <cellStyle name="Currency 5 2 2 12" xfId="12533" xr:uid="{E802454A-CA30-4ECF-9F44-10C3636636FD}"/>
    <cellStyle name="Currency 5 2 2 2" xfId="1966" xr:uid="{00000000-0005-0000-0000-0000E4030000}"/>
    <cellStyle name="Currency 5 2 2 2 2" xfId="3107" xr:uid="{00000000-0005-0000-0000-0000CE020000}"/>
    <cellStyle name="Currency 5 2 2 2 2 2" xfId="6173" xr:uid="{BE24A938-2881-4F5D-B62A-4F1162D03E33}"/>
    <cellStyle name="Currency 5 2 2 2 2 2 2" xfId="25852" xr:uid="{F20382A5-D65C-4100-B2A8-7EB455708DDE}"/>
    <cellStyle name="Currency 5 2 2 2 2 2 3" xfId="26680" xr:uid="{8EBAF09A-2434-47C3-B9AB-2BF0BE142A89}"/>
    <cellStyle name="Currency 5 2 2 2 2 2 4" xfId="15734" xr:uid="{71DF357E-08E2-481E-A961-D9A9A85D0FE6}"/>
    <cellStyle name="Currency 5 2 2 2 2 3" xfId="8187" xr:uid="{F888BC8D-2822-4D7A-8F80-B60D7A25CE3A}"/>
    <cellStyle name="Currency 5 2 2 2 2 3 2" xfId="18567" xr:uid="{691322DB-4935-4B9B-9354-691D3668F327}"/>
    <cellStyle name="Currency 5 2 2 2 2 4" xfId="11020" xr:uid="{59742B54-0DA4-486F-9740-1D38F5BE12FD}"/>
    <cellStyle name="Currency 5 2 2 2 2 4 2" xfId="21400" xr:uid="{F9F6A6C8-279B-4E64-9E63-3C8E184E9F76}"/>
    <cellStyle name="Currency 5 2 2 2 2 5" xfId="23950" xr:uid="{088AD340-C2CC-47BE-8891-D6CC3414FE2E}"/>
    <cellStyle name="Currency 5 2 2 2 2 6" xfId="27620" xr:uid="{3C20AB5A-5E9F-43FE-AFE1-016CD4FFEADD}"/>
    <cellStyle name="Currency 5 2 2 2 2 7" xfId="13627" xr:uid="{B10AB8D8-0FC4-4067-ACD0-E5B0002F9029}"/>
    <cellStyle name="Currency 5 2 2 2 3" xfId="2700" xr:uid="{00000000-0005-0000-0000-0000CD020000}"/>
    <cellStyle name="Currency 5 2 2 2 3 2" xfId="7824" xr:uid="{0FA2EE59-89F7-42BE-AFCA-13B241F95610}"/>
    <cellStyle name="Currency 5 2 2 2 3 2 2" xfId="28282" xr:uid="{C2137D5F-7224-4361-94BB-42021950E03A}"/>
    <cellStyle name="Currency 5 2 2 2 3 2 3" xfId="27886" xr:uid="{8B47DE6B-C0A3-4808-BD11-76C664370C32}"/>
    <cellStyle name="Currency 5 2 2 2 3 2 4" xfId="18204" xr:uid="{DE64AA34-7A3F-4BE8-AC87-76B82DFB15AA}"/>
    <cellStyle name="Currency 5 2 2 2 3 3" xfId="10657" xr:uid="{4D2AD998-5A82-41E0-A69E-3F76050FA43C}"/>
    <cellStyle name="Currency 5 2 2 2 3 3 2" xfId="21037" xr:uid="{BF6A1076-4AD6-4E1B-8DA6-B5CA46C39230}"/>
    <cellStyle name="Currency 5 2 2 2 3 4" xfId="23308" xr:uid="{799AABCF-471B-405C-90D8-CDB7F1658679}"/>
    <cellStyle name="Currency 5 2 2 2 3 5" xfId="15371" xr:uid="{7ACDB224-994C-428F-913A-C2A5B9336ACA}"/>
    <cellStyle name="Currency 5 2 2 2 4" xfId="2047" xr:uid="{00000000-0005-0000-0000-0000E4030000}"/>
    <cellStyle name="Currency 5 2 2 2 4 2" xfId="26834" xr:uid="{C64A4FF9-2FD0-4583-B837-5708E557185E}"/>
    <cellStyle name="Currency 5 2 2 2 4 3" xfId="28443" xr:uid="{70E40412-F726-4A29-B8F5-5630BE3A9276}"/>
    <cellStyle name="Currency 5 2 2 2 5" xfId="4277" xr:uid="{C3D7F732-DE5D-41EF-8592-DE3D2EBC22AC}"/>
    <cellStyle name="Currency 5 2 2 2 5 2" xfId="9049" xr:uid="{2D83AAB7-EE53-414D-B71E-98FD02A0314D}"/>
    <cellStyle name="Currency 5 2 2 2 5 2 2" xfId="19429" xr:uid="{3729AD62-DADD-410C-836C-C0173341262F}"/>
    <cellStyle name="Currency 5 2 2 2 5 2 3" xfId="31053" xr:uid="{65379D5D-A019-44C2-A4F5-8978204D96E1}"/>
    <cellStyle name="Currency 5 2 2 2 5 2 4" xfId="30892" xr:uid="{742D8526-B98A-43F7-82DB-E1B0DFFD6C96}"/>
    <cellStyle name="Currency 5 2 2 2 5 3" xfId="11882" xr:uid="{0FE592E7-404D-48FC-A7B7-7FDE44FBAA0E}"/>
    <cellStyle name="Currency 5 2 2 2 5 3 2" xfId="22262" xr:uid="{9B9EB93E-D50F-45EE-81A7-B342F4A32DB7}"/>
    <cellStyle name="Currency 5 2 2 2 5 4" xfId="26407" xr:uid="{B91ECD61-4C35-4E4A-8D9C-C36D8ADEC10B}"/>
    <cellStyle name="Currency 5 2 2 2 5 5" xfId="26848" xr:uid="{EE06C130-8C70-4964-9F7A-D8C37715BFD6}"/>
    <cellStyle name="Currency 5 2 2 2 5 6" xfId="16596" xr:uid="{4301A36F-BCF2-4881-9C48-F364E56E7571}"/>
    <cellStyle name="Currency 5 2 2 2 6" xfId="5705" xr:uid="{56AE04DD-2B1B-45C9-B774-49C5775046E0}"/>
    <cellStyle name="Currency 5 2 2 2 6 2" xfId="29729" xr:uid="{65C9FCB2-3DEC-4426-9C59-F87A66AA0CC0}"/>
    <cellStyle name="Currency 5 2 2 2 6 2 2" xfId="30992" xr:uid="{AFC39984-8795-40B8-B32F-0117AF697C54}"/>
    <cellStyle name="Currency 5 2 2 2 7" xfId="24565" xr:uid="{EC4152A8-D2AF-4A3A-9787-6E2DEE37E7D4}"/>
    <cellStyle name="Currency 5 2 2 2 8" xfId="13118" xr:uid="{E767FA5A-7327-467C-AF41-77D3C067A458}"/>
    <cellStyle name="Currency 5 2 2 3" xfId="1967" xr:uid="{00000000-0005-0000-0000-0000E5030000}"/>
    <cellStyle name="Currency 5 2 2 3 2" xfId="3108" xr:uid="{00000000-0005-0000-0000-0000CF020000}"/>
    <cellStyle name="Currency 5 2 2 3 2 2" xfId="8188" xr:uid="{13245339-F13E-40A8-839B-4D77E86C6D7A}"/>
    <cellStyle name="Currency 5 2 2 3 2 2 2" xfId="28855" xr:uid="{49F4AEF3-A94A-4BB7-93FF-EEDEC1683101}"/>
    <cellStyle name="Currency 5 2 2 3 2 2 2 2" xfId="31237" xr:uid="{87F82027-79CD-47F8-AA9B-02A445559384}"/>
    <cellStyle name="Currency 5 2 2 3 2 2 2 3" xfId="30894" xr:uid="{17A3B4CC-F29C-453C-BBA9-895349B92972}"/>
    <cellStyle name="Currency 5 2 2 3 2 2 3" xfId="26107" xr:uid="{565CDC13-D9D4-436A-BAA9-98069B5E57AD}"/>
    <cellStyle name="Currency 5 2 2 3 2 2 4" xfId="18568" xr:uid="{7A405561-471D-43CB-9F39-50752F34F453}"/>
    <cellStyle name="Currency 5 2 2 3 2 3" xfId="11021" xr:uid="{3F84DF8C-8F7C-4373-BE1E-22BAFE9DD44F}"/>
    <cellStyle name="Currency 5 2 2 3 2 3 2" xfId="21401" xr:uid="{9DFEDBB8-6F7C-4CBC-8F69-9531275ED852}"/>
    <cellStyle name="Currency 5 2 2 3 2 4" xfId="23583" xr:uid="{9906515C-0ACF-40FA-AA3D-B1FEC0FE45AD}"/>
    <cellStyle name="Currency 5 2 2 3 2 5" xfId="15735" xr:uid="{09C152D0-E30A-445F-806F-9A2FB440B1E9}"/>
    <cellStyle name="Currency 5 2 2 3 3" xfId="3548" xr:uid="{00000000-0005-0000-0000-0000E5030000}"/>
    <cellStyle name="Currency 5 2 2 3 4" xfId="4433" xr:uid="{32BAE54B-9351-4830-AA5E-63816AB07ED5}"/>
    <cellStyle name="Currency 5 2 2 3 4 2" xfId="9205" xr:uid="{87614C63-EABE-46FA-900D-6B5F9639F88D}"/>
    <cellStyle name="Currency 5 2 2 3 4 2 2" xfId="19585" xr:uid="{F36A6D76-44E8-433A-86D5-8EEC553E5D49}"/>
    <cellStyle name="Currency 5 2 2 3 4 2 3" xfId="31099" xr:uid="{448935C6-ECC2-4E7F-9166-42A235C27226}"/>
    <cellStyle name="Currency 5 2 2 3 4 2 4" xfId="30893" xr:uid="{C5657449-ECBB-4564-A545-23B9D035DF66}"/>
    <cellStyle name="Currency 5 2 2 3 4 3" xfId="12038" xr:uid="{E7C9D73E-8A42-41F0-8DDC-A7D39D80369F}"/>
    <cellStyle name="Currency 5 2 2 3 4 3 2" xfId="22418" xr:uid="{85B7CB9A-F6D9-4C07-9848-E505521E2E02}"/>
    <cellStyle name="Currency 5 2 2 3 4 4" xfId="16752" xr:uid="{55D64D6B-C1B4-467E-962E-74EF844202D6}"/>
    <cellStyle name="Currency 5 2 2 3 5" xfId="5706" xr:uid="{64BFFDB4-46D1-483C-8C4F-E280CB1ECB1C}"/>
    <cellStyle name="Currency 5 2 2 3 5 2" xfId="29711" xr:uid="{DD288719-AB35-4C89-88F1-540C0355360C}"/>
    <cellStyle name="Currency 5 2 2 3 5 2 2" xfId="30993" xr:uid="{2203EE67-0F45-4FCA-8501-AF4CCD1B0C73}"/>
    <cellStyle name="Currency 5 2 2 3 6" xfId="24898" xr:uid="{F8B21FAF-1CA2-4C0F-B3E2-9F62AED2DA5F}"/>
    <cellStyle name="Currency 5 2 2 3 7" xfId="13628" xr:uid="{006AB017-2D5D-4BEE-A7CB-912CA41008FB}"/>
    <cellStyle name="Currency 5 2 2 4" xfId="1965" xr:uid="{00000000-0005-0000-0000-0000E6030000}"/>
    <cellStyle name="Currency 5 2 2 4 2" xfId="3106" xr:uid="{00000000-0005-0000-0000-0000D0020000}"/>
    <cellStyle name="Currency 5 2 2 4 2 2" xfId="8186" xr:uid="{EC4D431F-F668-4FCE-815C-FD5EACEEDF85}"/>
    <cellStyle name="Currency 5 2 2 4 2 2 2" xfId="28854" xr:uid="{7C5B0695-8C13-41C0-ACF4-145D7F65FF93}"/>
    <cellStyle name="Currency 5 2 2 4 2 2 3" xfId="28614" xr:uid="{8D54ADB9-69AE-475B-AE53-5F93F4C469AC}"/>
    <cellStyle name="Currency 5 2 2 4 2 2 4" xfId="18566" xr:uid="{3CB38A1D-D5FD-45BB-979C-084854CB23D1}"/>
    <cellStyle name="Currency 5 2 2 4 2 3" xfId="11019" xr:uid="{1EDC9C14-BB5A-42E7-8C1B-2A6A66C32E66}"/>
    <cellStyle name="Currency 5 2 2 4 2 3 2" xfId="21399" xr:uid="{4B569564-AC9C-4E2F-A36D-AB280A0C0C45}"/>
    <cellStyle name="Currency 5 2 2 4 2 4" xfId="26802" xr:uid="{D3CBC96C-8DCC-4604-856F-C197D0CBC5C0}"/>
    <cellStyle name="Currency 5 2 2 4 2 5" xfId="15733" xr:uid="{EC11DDBB-96CA-4144-A30D-CF3021608613}"/>
    <cellStyle name="Currency 5 2 2 4 3" xfId="3680" xr:uid="{00000000-0005-0000-0000-0000E6030000}"/>
    <cellStyle name="Currency 5 2 2 4 4" xfId="5704" xr:uid="{F0F3577E-AEB9-46D9-839A-DC5FBFCEA274}"/>
    <cellStyle name="Currency 5 2 2 4 4 2" xfId="29974" xr:uid="{1A47C2B6-3535-4DAD-8D31-63333AA84210}"/>
    <cellStyle name="Currency 5 2 2 4 5" xfId="22999" xr:uid="{33E7FD05-6AC1-4553-A763-5F9ADDC95EFB}"/>
    <cellStyle name="Currency 5 2 2 4 6" xfId="13626" xr:uid="{A1CD338B-CC30-4727-B3F0-0E4E5CC6C8A2}"/>
    <cellStyle name="Currency 5 2 2 5" xfId="2642" xr:uid="{00000000-0005-0000-0000-0000D1020000}"/>
    <cellStyle name="Currency 5 2 2 5 2" xfId="5904" xr:uid="{01A77C53-D4B3-4B4A-A7AA-DA49AF807277}"/>
    <cellStyle name="Currency 5 2 2 5 2 2" xfId="28062" xr:uid="{8EF9D5B8-AD4E-41E9-A228-6AF16D4B036F}"/>
    <cellStyle name="Currency 5 2 2 5 2 2 2" xfId="31200" xr:uid="{E9A01D91-80DD-41A2-BDF4-F2C3BA223E61}"/>
    <cellStyle name="Currency 5 2 2 5 2 2 3" xfId="30895" xr:uid="{4927734C-1128-4F35-ADA5-EBE5F5527F8D}"/>
    <cellStyle name="Currency 5 2 2 5 2 3" xfId="28472" xr:uid="{82D05B3D-86D8-4506-AE14-DBD6FF00D9F8}"/>
    <cellStyle name="Currency 5 2 2 5 2 4" xfId="15314" xr:uid="{73BC589D-4447-4249-B1BB-4F0E836F79EB}"/>
    <cellStyle name="Currency 5 2 2 5 3" xfId="7767" xr:uid="{0BCD7F6B-EB32-4F4B-BE32-1005B1112FD0}"/>
    <cellStyle name="Currency 5 2 2 5 3 2" xfId="18147" xr:uid="{39F2C129-AC1D-49B2-8889-3EA2F448443B}"/>
    <cellStyle name="Currency 5 2 2 5 4" xfId="10600" xr:uid="{D3A2D10F-02C4-4FC8-8984-C693054A334C}"/>
    <cellStyle name="Currency 5 2 2 5 4 2" xfId="20980" xr:uid="{7E6ADA5D-3DC7-41ED-99C9-A4042922E532}"/>
    <cellStyle name="Currency 5 2 2 5 5" xfId="23544" xr:uid="{2A62B28A-3D7D-44E1-830E-A4B18F3C462C}"/>
    <cellStyle name="Currency 5 2 2 5 6" xfId="13031" xr:uid="{BC0D04A2-EDC2-44C0-8A7A-ECF31AD1A87E}"/>
    <cellStyle name="Currency 5 2 2 6" xfId="2301" xr:uid="{00000000-0005-0000-0000-0000CC020000}"/>
    <cellStyle name="Currency 5 2 2 6 2" xfId="7428" xr:uid="{33D726B9-173A-495B-A4BA-834CE620BF69}"/>
    <cellStyle name="Currency 5 2 2 6 2 2" xfId="17808" xr:uid="{856799D2-AB87-4DD2-9C94-BFDB3D72AE03}"/>
    <cellStyle name="Currency 5 2 2 6 3" xfId="10261" xr:uid="{A462F4E5-48AC-4A2C-992B-92C429FC328E}"/>
    <cellStyle name="Currency 5 2 2 6 3 2" xfId="20641" xr:uid="{5D9F252F-0DAB-4171-9706-3A1FB1F31BA3}"/>
    <cellStyle name="Currency 5 2 2 6 4" xfId="22671" xr:uid="{60C51A38-352A-40DD-A8EB-74F53D2FCD6C}"/>
    <cellStyle name="Currency 5 2 2 6 5" xfId="28364" xr:uid="{3779EA25-6211-41A3-BEC2-2229A6763BFA}"/>
    <cellStyle name="Currency 5 2 2 6 6" xfId="14975" xr:uid="{5552B899-4FCC-4E4B-BB6F-B5232499BD8E}"/>
    <cellStyle name="Currency 5 2 2 7" xfId="3832" xr:uid="{58CAFAE7-4ECC-4D05-802A-591E6F0FD407}"/>
    <cellStyle name="Currency 5 2 2 7 2" xfId="8665" xr:uid="{3E47732A-E67C-496E-A27B-A49411598E3D}"/>
    <cellStyle name="Currency 5 2 2 7 2 2" xfId="19045" xr:uid="{E366572E-1173-45A7-B79D-6E597AD48165}"/>
    <cellStyle name="Currency 5 2 2 7 3" xfId="11498" xr:uid="{5D129DB0-375F-4A95-A0F4-3754244C1E48}"/>
    <cellStyle name="Currency 5 2 2 7 3 2" xfId="21878" xr:uid="{172E324E-C1CA-4DC2-9EC6-D823E04B7C3C}"/>
    <cellStyle name="Currency 5 2 2 7 4" xfId="28164" xr:uid="{D0852ACE-D955-4A7A-B56D-9C118288E0DC}"/>
    <cellStyle name="Currency 5 2 2 7 5" xfId="26371" xr:uid="{40CB9855-3EF7-4ABB-B7BD-BE754A9C6D1E}"/>
    <cellStyle name="Currency 5 2 2 7 6" xfId="16212" xr:uid="{28EF5B7D-0FFC-4496-99BB-22D48954D381}"/>
    <cellStyle name="Currency 5 2 2 8" xfId="4974" xr:uid="{9D741363-ECFB-4E78-AFE7-4000DC29E105}"/>
    <cellStyle name="Currency 5 2 2 8 2" xfId="14269" xr:uid="{D1F2BAB2-2536-4CDA-B233-F70097286BE6}"/>
    <cellStyle name="Currency 5 2 2 9" xfId="6722" xr:uid="{D10E9798-92C9-4F75-AC71-6A5E424527EA}"/>
    <cellStyle name="Currency 5 2 2 9 2" xfId="17102" xr:uid="{1919B9F7-EDFA-44F2-944A-76EF107B027F}"/>
    <cellStyle name="Currency 5 2 3" xfId="593" xr:uid="{00000000-0005-0000-0000-0000E7030000}"/>
    <cellStyle name="Currency 5 2 3 10" xfId="12691" xr:uid="{49183BEA-A4DB-49F9-8A1B-1EAE12D1B3C9}"/>
    <cellStyle name="Currency 5 2 3 2" xfId="1969" xr:uid="{00000000-0005-0000-0000-0000E8030000}"/>
    <cellStyle name="Currency 5 2 3 2 2" xfId="3109" xr:uid="{00000000-0005-0000-0000-0000D3020000}"/>
    <cellStyle name="Currency 5 2 3 2 2 2" xfId="8189" xr:uid="{E868AF50-4A6D-44BC-83C9-209DB309BB0F}"/>
    <cellStyle name="Currency 5 2 3 2 2 2 2" xfId="28856" xr:uid="{3BF9C56A-BDC1-4F4D-A53B-A83632B095C2}"/>
    <cellStyle name="Currency 5 2 3 2 2 2 3" xfId="28155" xr:uid="{4F0EEC13-E5DE-4629-8270-13F61F99DAFD}"/>
    <cellStyle name="Currency 5 2 3 2 2 2 4" xfId="18569" xr:uid="{BA89C912-96B1-42CB-9CB7-76ECD2E69A53}"/>
    <cellStyle name="Currency 5 2 3 2 2 3" xfId="11022" xr:uid="{B32F4D25-280E-4123-BC8C-A882B4C247D2}"/>
    <cellStyle name="Currency 5 2 3 2 2 3 2" xfId="21402" xr:uid="{AB4B76B5-E409-402B-A20C-F8E07C5FC7A2}"/>
    <cellStyle name="Currency 5 2 3 2 2 4" xfId="24399" xr:uid="{19D40202-82EB-4A14-9C2F-762EB18BA50F}"/>
    <cellStyle name="Currency 5 2 3 2 2 5" xfId="15736" xr:uid="{B043A422-93FE-44A2-A3D7-AC99CBEFA6FB}"/>
    <cellStyle name="Currency 5 2 3 2 3" xfId="3664" xr:uid="{00000000-0005-0000-0000-0000E8030000}"/>
    <cellStyle name="Currency 5 2 3 2 4" xfId="5707" xr:uid="{5ED9074E-CFC1-4F0E-AAA7-8ED93D6F736E}"/>
    <cellStyle name="Currency 5 2 3 2 4 2" xfId="29975" xr:uid="{EA9668FA-7D48-4451-A463-CEDC38FAAA6D}"/>
    <cellStyle name="Currency 5 2 3 2 5" xfId="24147" xr:uid="{A436BADA-01CA-44B5-B13D-BF91D5BD6C72}"/>
    <cellStyle name="Currency 5 2 3 2 6" xfId="13629" xr:uid="{2A0D9A90-7C39-497B-99CC-B6BDC390AD1B}"/>
    <cellStyle name="Currency 5 2 3 3" xfId="1970" xr:uid="{00000000-0005-0000-0000-0000E9030000}"/>
    <cellStyle name="Currency 5 2 3 3 2" xfId="2699" xr:uid="{00000000-0005-0000-0000-0000D4020000}"/>
    <cellStyle name="Currency 5 2 3 3 2 2" xfId="7823" xr:uid="{D0CDFCE5-20BF-42ED-9EFB-FAB04946587F}"/>
    <cellStyle name="Currency 5 2 3 3 2 2 2" xfId="18203" xr:uid="{3BCED285-7CC5-4070-8A11-76E588F6BC4F}"/>
    <cellStyle name="Currency 5 2 3 3 2 3" xfId="10656" xr:uid="{33CCFA73-7431-4161-8256-7B377A9BDBFA}"/>
    <cellStyle name="Currency 5 2 3 3 2 3 2" xfId="21036" xr:uid="{9BC23E41-2CDA-49D1-80AC-DF071D9AEEBF}"/>
    <cellStyle name="Currency 5 2 3 3 2 4" xfId="15370" xr:uid="{0B0E1420-F3F3-4F8F-A6BE-B2272087307F}"/>
    <cellStyle name="Currency 5 2 3 3 2 5" xfId="30458" xr:uid="{DAB7CACA-8941-4CE4-B122-9A8774B9A021}"/>
    <cellStyle name="Currency 5 2 3 3 3" xfId="3578" xr:uid="{00000000-0005-0000-0000-0000E9030000}"/>
    <cellStyle name="Currency 5 2 3 3 4" xfId="5708" xr:uid="{59616245-D824-46F1-81B0-F7CE84542057}"/>
    <cellStyle name="Currency 5 2 3 3 4 2" xfId="29918" xr:uid="{9D672207-4D78-471A-8306-1D5902F0DCD8}"/>
    <cellStyle name="Currency 5 2 3 3 5" xfId="25056" xr:uid="{F07ECF11-1D7B-4D79-A0FD-D2F0BF3D7837}"/>
    <cellStyle name="Currency 5 2 3 3 6" xfId="13117" xr:uid="{FF00E2A5-B4FB-49BB-96AB-5F24D126800F}"/>
    <cellStyle name="Currency 5 2 3 4" xfId="1968" xr:uid="{00000000-0005-0000-0000-0000EA030000}"/>
    <cellStyle name="Currency 5 2 3 4 2" xfId="3774" xr:uid="{9AA53097-E567-4935-BA95-65CC50D0B73B}"/>
    <cellStyle name="Currency 5 2 3 4 2 2" xfId="8616" xr:uid="{CCB07CC6-C475-4E96-BCAA-C52F5825DCF7}"/>
    <cellStyle name="Currency 5 2 3 4 2 2 2" xfId="18996" xr:uid="{04CD8D01-CEF3-4C9C-9BD0-1F5042A669E1}"/>
    <cellStyle name="Currency 5 2 3 4 2 3" xfId="11449" xr:uid="{225A8900-8F68-4269-B454-4E2E9025351E}"/>
    <cellStyle name="Currency 5 2 3 4 2 3 2" xfId="21829" xr:uid="{C188CF2C-115D-430F-9000-0E4E6571A19D}"/>
    <cellStyle name="Currency 5 2 3 4 2 4" xfId="26214" xr:uid="{0570CA31-8D59-46B5-8184-FEF8F7383B00}"/>
    <cellStyle name="Currency 5 2 3 4 2 5" xfId="26374" xr:uid="{28A2C1DE-F28A-4A55-9019-D1FB2D6D72D0}"/>
    <cellStyle name="Currency 5 2 3 4 2 6" xfId="16163" xr:uid="{F5D30928-98B2-467C-B2BC-D2080B97E6F0}"/>
    <cellStyle name="Currency 5 2 3 4 3" xfId="23678" xr:uid="{D15642E2-80E6-4635-98B9-0DDE89D66073}"/>
    <cellStyle name="Currency 5 2 3 5" xfId="4143" xr:uid="{BBE70D2D-604E-48B2-9D68-4A06E241AAB5}"/>
    <cellStyle name="Currency 5 2 3 5 2" xfId="8915" xr:uid="{A3449125-85BB-4347-9B52-EF23126E01C2}"/>
    <cellStyle name="Currency 5 2 3 5 2 2" xfId="29016" xr:uid="{6EB8AFAA-0881-4674-A52E-7A008315E4E0}"/>
    <cellStyle name="Currency 5 2 3 5 2 3" xfId="27597" xr:uid="{6EAEA2C4-443D-4C95-8CB1-EB87AE134AB5}"/>
    <cellStyle name="Currency 5 2 3 5 2 4" xfId="19295" xr:uid="{3D378635-15D0-4947-BD6B-4C612F00492B}"/>
    <cellStyle name="Currency 5 2 3 5 2 5" xfId="31023" xr:uid="{0D38C156-3687-44A0-89ED-AC90BFF6346D}"/>
    <cellStyle name="Currency 5 2 3 5 3" xfId="11748" xr:uid="{10C9EC3E-9AE2-4D9B-8479-211D3D07ED47}"/>
    <cellStyle name="Currency 5 2 3 5 3 2" xfId="22128" xr:uid="{15C832C3-6FF0-4856-A177-D03E7D068492}"/>
    <cellStyle name="Currency 5 2 3 5 4" xfId="26967" xr:uid="{F0640651-E4BA-485E-91B0-95C69E14D0AE}"/>
    <cellStyle name="Currency 5 2 3 5 5" xfId="16462" xr:uid="{BF109E69-ADD6-4229-AE11-DEB910336621}"/>
    <cellStyle name="Currency 5 2 3 6" xfId="4975" xr:uid="{19071EE0-5BFD-4F9E-9132-C53B4E247934}"/>
    <cellStyle name="Currency 5 2 3 6 2" xfId="28608" xr:uid="{5CCE0AB4-0287-4537-BF16-6DCB69FE2869}"/>
    <cellStyle name="Currency 5 2 3 6 3" xfId="27544" xr:uid="{69E98944-73A7-42A3-85AF-E17CD6BE819A}"/>
    <cellStyle name="Currency 5 2 3 6 4" xfId="14270" xr:uid="{9F6DB649-75FE-4421-9D34-EF7190C56541}"/>
    <cellStyle name="Currency 5 2 3 7" xfId="6723" xr:uid="{159000B8-7CC5-4955-8443-5AF2213C3E1C}"/>
    <cellStyle name="Currency 5 2 3 7 2" xfId="27879" xr:uid="{F909FE96-1CC9-415B-BC21-01A6FFCF83BC}"/>
    <cellStyle name="Currency 5 2 3 7 3" xfId="25975" xr:uid="{94FF8E5B-AA91-4B15-97A2-1A1AE04C25C4}"/>
    <cellStyle name="Currency 5 2 3 7 4" xfId="17103" xr:uid="{1DC87CFE-6CBF-4909-AECA-D5D13067C0F9}"/>
    <cellStyle name="Currency 5 2 3 8" xfId="9556" xr:uid="{2E40F6E5-2FED-4555-BFC0-2C0C435350C4}"/>
    <cellStyle name="Currency 5 2 3 8 2" xfId="19936" xr:uid="{220242D1-ABC7-43E6-B0E8-FF42CA590FC7}"/>
    <cellStyle name="Currency 5 2 3 9" xfId="22664" xr:uid="{D9AD0612-914B-436B-8DAE-F1188956DD8B}"/>
    <cellStyle name="Currency 5 2 4" xfId="1971" xr:uid="{00000000-0005-0000-0000-0000EB030000}"/>
    <cellStyle name="Currency 5 2 4 2" xfId="3110" xr:uid="{00000000-0005-0000-0000-0000D5020000}"/>
    <cellStyle name="Currency 5 2 4 2 2" xfId="8190" xr:uid="{25AFDB09-23E2-482C-8E76-09BB28DEADCF}"/>
    <cellStyle name="Currency 5 2 4 2 2 2" xfId="28857" xr:uid="{06FCD6AD-893B-4A36-A0AD-D369F771C15A}"/>
    <cellStyle name="Currency 5 2 4 2 2 2 2" xfId="31238" xr:uid="{73676227-5E83-4702-8972-5E4E8CEB392D}"/>
    <cellStyle name="Currency 5 2 4 2 2 2 3" xfId="30897" xr:uid="{13AFE293-B1E9-4C3C-B65C-D9B74021402C}"/>
    <cellStyle name="Currency 5 2 4 2 2 3" xfId="26051" xr:uid="{4EF20C12-2878-49D2-8D87-1A4B0612BC68}"/>
    <cellStyle name="Currency 5 2 4 2 2 4" xfId="18570" xr:uid="{53A0814F-3C91-470B-9122-F71FDD3F23C7}"/>
    <cellStyle name="Currency 5 2 4 2 3" xfId="11023" xr:uid="{B5B91CCF-256F-4CE3-BF8B-CED889D41FC5}"/>
    <cellStyle name="Currency 5 2 4 2 3 2" xfId="21403" xr:uid="{0C977F6E-A74F-42C8-9858-D8827CB31566}"/>
    <cellStyle name="Currency 5 2 4 2 4" xfId="23956" xr:uid="{83B7EFE6-940B-4612-89E7-D38FCF8EE350}"/>
    <cellStyle name="Currency 5 2 4 2 5" xfId="15737" xr:uid="{E729032C-0C99-45F8-AE83-A66126EFFACB}"/>
    <cellStyle name="Currency 5 2 4 3" xfId="2048" xr:uid="{00000000-0005-0000-0000-0000EB030000}"/>
    <cellStyle name="Currency 5 2 4 4" xfId="4434" xr:uid="{EAF59091-946C-4F5C-9343-3EB106ED6014}"/>
    <cellStyle name="Currency 5 2 4 4 2" xfId="9206" xr:uid="{9DE673C5-9FAC-4C6B-A3AD-1258CD7F4F41}"/>
    <cellStyle name="Currency 5 2 4 4 2 2" xfId="19586" xr:uid="{7306ABE8-FFF7-463F-8A00-99CCC9E3B069}"/>
    <cellStyle name="Currency 5 2 4 4 2 3" xfId="31100" xr:uid="{04F8AB4D-3583-413E-A867-E9E1E954177D}"/>
    <cellStyle name="Currency 5 2 4 4 2 4" xfId="30896" xr:uid="{033065B8-3DEE-4E7E-9008-7D6E15491596}"/>
    <cellStyle name="Currency 5 2 4 4 3" xfId="12039" xr:uid="{84643D44-AB5A-4804-B4B3-D8D413675A2D}"/>
    <cellStyle name="Currency 5 2 4 4 3 2" xfId="22419" xr:uid="{BB6414FD-0893-461E-A134-D075A290A690}"/>
    <cellStyle name="Currency 5 2 4 4 4" xfId="28672" xr:uid="{D727F6B1-6619-4645-A993-510B5AE51350}"/>
    <cellStyle name="Currency 5 2 4 4 5" xfId="28189" xr:uid="{E3AEF5FB-7525-4F93-99F2-9954E237AACE}"/>
    <cellStyle name="Currency 5 2 4 4 6" xfId="16753" xr:uid="{3E4750C6-930A-4339-AE91-F90BECE985F2}"/>
    <cellStyle name="Currency 5 2 4 5" xfId="5709" xr:uid="{81CCBD4C-4647-4780-BDEB-D175A3F5ADBE}"/>
    <cellStyle name="Currency 5 2 4 5 2" xfId="29693" xr:uid="{5AD77B6F-1F47-49A8-8F2D-FBDD0BA971A3}"/>
    <cellStyle name="Currency 5 2 4 5 2 2" xfId="30994" xr:uid="{61B4BDAA-FE5F-4AB7-9E5D-32E54EF4F78A}"/>
    <cellStyle name="Currency 5 2 4 6" xfId="22715" xr:uid="{912E2D58-135C-466F-977B-D7FCE32E6FF0}"/>
    <cellStyle name="Currency 5 2 4 7" xfId="13630" xr:uid="{3CE5B02C-94B0-4AC5-8DF4-DCF0A61C21CA}"/>
    <cellStyle name="Currency 5 2 5" xfId="1972" xr:uid="{00000000-0005-0000-0000-0000EC030000}"/>
    <cellStyle name="Currency 5 2 5 2" xfId="2888" xr:uid="{00000000-0005-0000-0000-0000D6020000}"/>
    <cellStyle name="Currency 5 2 5 2 2" xfId="8005" xr:uid="{76E26953-D137-4A0D-A497-4B6AC98CE538}"/>
    <cellStyle name="Currency 5 2 5 2 2 2" xfId="28656" xr:uid="{63423EA7-9E9C-41A3-9548-819C174CD01F}"/>
    <cellStyle name="Currency 5 2 5 2 2 2 2" xfId="31211" xr:uid="{BF6DB955-8871-4EAF-9EB8-C68B85D30551}"/>
    <cellStyle name="Currency 5 2 5 2 2 2 3" xfId="30898" xr:uid="{C2C9D297-6FFA-48E8-8FCF-9BB4213F41C3}"/>
    <cellStyle name="Currency 5 2 5 2 2 3" xfId="26011" xr:uid="{37321E1F-694C-4E0C-9870-7424F46302A7}"/>
    <cellStyle name="Currency 5 2 5 2 2 4" xfId="18385" xr:uid="{7CFBABE8-19D0-41B9-A18C-0F534E5095CC}"/>
    <cellStyle name="Currency 5 2 5 2 3" xfId="10838" xr:uid="{B90DC41B-6A12-425B-AEEF-D5D78A8A4A53}"/>
    <cellStyle name="Currency 5 2 5 2 3 2" xfId="21218" xr:uid="{3D52AE92-5923-457B-9350-B22A4AE1191A}"/>
    <cellStyle name="Currency 5 2 5 2 4" xfId="25927" xr:uid="{DAB2A62E-EF04-4D21-ABCA-3D8381BF181C}"/>
    <cellStyle name="Currency 5 2 5 2 5" xfId="15552" xr:uid="{86AEB658-238E-45DA-8F63-23B312B7D1A9}"/>
    <cellStyle name="Currency 5 2 5 3" xfId="3607" xr:uid="{00000000-0005-0000-0000-0000EC030000}"/>
    <cellStyle name="Currency 5 2 5 4" xfId="5710" xr:uid="{34D882F9-3A98-4786-A61F-2BA19F885A26}"/>
    <cellStyle name="Currency 5 2 5 4 2" xfId="29928" xr:uid="{7102F65A-C7BE-4D84-A759-F42C9E8516B6}"/>
    <cellStyle name="Currency 5 2 5 5" xfId="23044" xr:uid="{C6FB78A3-7FB3-4C8B-AE13-0BA29A31CEF6}"/>
    <cellStyle name="Currency 5 2 5 6" xfId="13389" xr:uid="{23481EF7-DAB4-448F-896D-7EFA49323FD9}"/>
    <cellStyle name="Currency 5 2 6" xfId="1964" xr:uid="{00000000-0005-0000-0000-0000ED030000}"/>
    <cellStyle name="Currency 5 2 6 2" xfId="2540" xr:uid="{00000000-0005-0000-0000-0000D7020000}"/>
    <cellStyle name="Currency 5 2 6 2 2" xfId="7665" xr:uid="{74261CAA-4101-473F-B347-C83F8EAEB42F}"/>
    <cellStyle name="Currency 5 2 6 2 2 2" xfId="18045" xr:uid="{49FBE54B-FD8E-4F2D-838F-4B8FC9ADB860}"/>
    <cellStyle name="Currency 5 2 6 2 3" xfId="10498" xr:uid="{556E629B-FE91-426B-933D-E95FA4998D76}"/>
    <cellStyle name="Currency 5 2 6 2 3 2" xfId="20878" xr:uid="{E11A0ED8-348A-4DA6-9D90-EEF14F0BBC40}"/>
    <cellStyle name="Currency 5 2 6 2 4" xfId="26577" xr:uid="{C9B861A8-D8EB-43AD-B25A-681F5470E314}"/>
    <cellStyle name="Currency 5 2 6 2 5" xfId="25902" xr:uid="{66E2E6D2-0C15-4FBD-B3CD-FFBE6CC078CC}"/>
    <cellStyle name="Currency 5 2 6 2 6" xfId="15212" xr:uid="{2507063B-74EC-4F1F-AF09-CFD95B288AF3}"/>
    <cellStyle name="Currency 5 2 6 3" xfId="3593" xr:uid="{00000000-0005-0000-0000-0000ED030000}"/>
    <cellStyle name="Currency 5 2 6 4" xfId="5703" xr:uid="{6044BC41-93EB-4D46-8847-7E28FDC1C7F0}"/>
    <cellStyle name="Currency 5 2 6 4 2" xfId="29878" xr:uid="{C483D0FC-BB86-4D28-A080-8736F3CBDE28}"/>
    <cellStyle name="Currency 5 2 6 5" xfId="23120" xr:uid="{DFB24F9D-60E6-480E-886E-475EF7F1242B}"/>
    <cellStyle name="Currency 5 2 6 6" xfId="12928" xr:uid="{244FD039-EA37-4B72-A255-228CC58257FA}"/>
    <cellStyle name="Currency 5 2 7" xfId="2234" xr:uid="{00000000-0005-0000-0000-0000CB020000}"/>
    <cellStyle name="Currency 5 2 7 2" xfId="7361" xr:uid="{46D783E5-C67D-4AD0-83C0-CF4DD70F2D04}"/>
    <cellStyle name="Currency 5 2 7 2 2" xfId="26297" xr:uid="{0094EF5E-9118-446E-8932-915721C49C84}"/>
    <cellStyle name="Currency 5 2 7 2 2 2" xfId="31174" xr:uid="{0ABF76C8-146E-4EA9-9EF4-12330D97B2F4}"/>
    <cellStyle name="Currency 5 2 7 2 2 3" xfId="30899" xr:uid="{B13E3068-9BEB-46ED-BF85-C4985B631957}"/>
    <cellStyle name="Currency 5 2 7 2 3" xfId="26141" xr:uid="{8D63E90A-D234-400F-9E75-4182E9C21698}"/>
    <cellStyle name="Currency 5 2 7 2 4" xfId="17741" xr:uid="{F397A08D-393B-4E26-BD24-2E6F720FBD36}"/>
    <cellStyle name="Currency 5 2 7 3" xfId="10194" xr:uid="{E9F0637B-A05F-4E9D-8BA2-C2EBC2EFAA4D}"/>
    <cellStyle name="Currency 5 2 7 3 2" xfId="20574" xr:uid="{BC39AA1D-EDCB-4BA3-9D5E-5853FA61C57D}"/>
    <cellStyle name="Currency 5 2 7 4" xfId="25305" xr:uid="{35146824-73C6-468D-82D5-4BCD67342811}"/>
    <cellStyle name="Currency 5 2 7 5" xfId="14908" xr:uid="{7EB1EE87-E11D-47CB-A2B8-C4724D639E82}"/>
    <cellStyle name="Currency 5 2 8" xfId="3890" xr:uid="{F5558CD4-A4A2-4E3D-AB6A-144E8681197F}"/>
    <cellStyle name="Currency 5 2 8 2" xfId="8722" xr:uid="{2F1B63F7-D083-429E-B1CA-1A6BFE7DDEA4}"/>
    <cellStyle name="Currency 5 2 8 2 2" xfId="19102" xr:uid="{AA81A8B7-20C9-4F9B-90A1-BEB1376ACEFA}"/>
    <cellStyle name="Currency 5 2 8 3" xfId="11555" xr:uid="{75471A33-C8F0-40CF-B5BF-4A81D5F9A038}"/>
    <cellStyle name="Currency 5 2 8 3 2" xfId="21935" xr:uid="{1A25BBFC-EAD0-476B-B10E-5BE1DFD38444}"/>
    <cellStyle name="Currency 5 2 8 4" xfId="27960" xr:uid="{38D58FC1-9BAF-45DE-9227-885220FBB692}"/>
    <cellStyle name="Currency 5 2 8 5" xfId="28578" xr:uid="{145D1AFD-484B-4FDE-876F-13C665ED8789}"/>
    <cellStyle name="Currency 5 2 8 6" xfId="16269" xr:uid="{82A908FC-D9AF-4CB9-9FAE-0596054F1EA2}"/>
    <cellStyle name="Currency 5 2 9" xfId="4973" xr:uid="{83D789FE-00E7-4353-9F50-F27A53E5C0A6}"/>
    <cellStyle name="Currency 5 2 9 2" xfId="25928" xr:uid="{D31F2547-600E-4F5D-B779-A3F82E3BA780}"/>
    <cellStyle name="Currency 5 2 9 3" xfId="27070" xr:uid="{080F0B0A-5BC7-4901-AD69-507C20B1622B}"/>
    <cellStyle name="Currency 5 2 9 4" xfId="14268" xr:uid="{5C56210C-0634-43D4-9558-692036755A96}"/>
    <cellStyle name="Currency 5 3" xfId="594" xr:uid="{00000000-0005-0000-0000-0000EE030000}"/>
    <cellStyle name="Currency 5 3 10" xfId="9557" xr:uid="{2A505504-F946-417F-8A75-43BF4BB35F9D}"/>
    <cellStyle name="Currency 5 3 10 2" xfId="19937" xr:uid="{A7220A94-B2B4-4AE1-9570-D96C08F7CB0B}"/>
    <cellStyle name="Currency 5 3 11" xfId="23032" xr:uid="{526A7DBF-D3D2-442D-9A54-DD31D9FDF6E8}"/>
    <cellStyle name="Currency 5 3 12" xfId="12532" xr:uid="{20BE156C-F121-4FA0-B6FD-EE6E99003D67}"/>
    <cellStyle name="Currency 5 3 2" xfId="1974" xr:uid="{00000000-0005-0000-0000-0000EF030000}"/>
    <cellStyle name="Currency 5 3 2 2" xfId="3112" xr:uid="{00000000-0005-0000-0000-0000DA020000}"/>
    <cellStyle name="Currency 5 3 2 2 2" xfId="6174" xr:uid="{2A83A707-9693-4504-A63C-CB91999D274E}"/>
    <cellStyle name="Currency 5 3 2 2 2 2" xfId="24180" xr:uid="{957406F0-CF59-4D3C-9C8C-E18064A609A3}"/>
    <cellStyle name="Currency 5 3 2 2 2 2 2" xfId="28715" xr:uid="{30692465-3C1C-4D4C-BF5B-4B86D75AD3A7}"/>
    <cellStyle name="Currency 5 3 2 2 2 2 3" xfId="31150" xr:uid="{50F8AEFD-436B-4734-8134-882238514C1B}"/>
    <cellStyle name="Currency 5 3 2 2 2 3" xfId="28080" xr:uid="{44E0DBA9-7F9D-4F75-A250-7B439F25517A}"/>
    <cellStyle name="Currency 5 3 2 2 2 4" xfId="15739" xr:uid="{ECECBAE7-FE6A-418C-A364-9CC2967EB8CB}"/>
    <cellStyle name="Currency 5 3 2 2 3" xfId="8192" xr:uid="{B638F41F-98D3-49A1-A601-35D9335CCE81}"/>
    <cellStyle name="Currency 5 3 2 2 3 2" xfId="18572" xr:uid="{DCE59326-8858-4E51-A3B0-845F3FA7CFDF}"/>
    <cellStyle name="Currency 5 3 2 2 4" xfId="11025" xr:uid="{56957B04-499B-48B4-98D4-D7E7F4C67751}"/>
    <cellStyle name="Currency 5 3 2 2 4 2" xfId="21405" xr:uid="{8C77967D-6BBC-4B84-B128-12C314811052}"/>
    <cellStyle name="Currency 5 3 2 2 5" xfId="24903" xr:uid="{54FD32AF-935F-4AE0-935A-654E37BB2CEA}"/>
    <cellStyle name="Currency 5 3 2 2 5 2" xfId="30076" xr:uid="{F958E69A-68BF-4BA9-81F7-14578EED27A9}"/>
    <cellStyle name="Currency 5 3 2 2 6" xfId="26920" xr:uid="{AF32DBC3-ACF6-4745-AD7B-F110F70C1559}"/>
    <cellStyle name="Currency 5 3 2 2 7" xfId="13632" xr:uid="{76CCBC9C-1C00-49D1-B059-63613061B900}"/>
    <cellStyle name="Currency 5 3 2 3" xfId="2701" xr:uid="{00000000-0005-0000-0000-0000D9020000}"/>
    <cellStyle name="Currency 5 3 2 3 2" xfId="7825" xr:uid="{5C7BCAA3-9C9F-492F-8861-2AD267BF934E}"/>
    <cellStyle name="Currency 5 3 2 3 2 2" xfId="27067" xr:uid="{55EF035C-8796-42AA-B3B7-EB9756ADAED2}"/>
    <cellStyle name="Currency 5 3 2 3 2 3" xfId="27408" xr:uid="{24DD1B34-5BDA-469F-96C6-8E6E015D9E3F}"/>
    <cellStyle name="Currency 5 3 2 3 2 4" xfId="18205" xr:uid="{12DA4345-B994-4CCF-88F1-B9C2539AD072}"/>
    <cellStyle name="Currency 5 3 2 3 3" xfId="10658" xr:uid="{2C015DA8-CF23-4D00-8256-2EACF4E418A2}"/>
    <cellStyle name="Currency 5 3 2 3 3 2" xfId="21038" xr:uid="{70FD7D19-0E93-462C-9581-32C4AEB2F859}"/>
    <cellStyle name="Currency 5 3 2 3 4" xfId="24099" xr:uid="{FB9ECE9D-A2D2-4743-BCED-964CFCC7B75D}"/>
    <cellStyle name="Currency 5 3 2 3 5" xfId="15372" xr:uid="{9C8C138F-CE6E-4288-94A8-950FEF0B812D}"/>
    <cellStyle name="Currency 5 3 2 4" xfId="3699" xr:uid="{00000000-0005-0000-0000-0000EF030000}"/>
    <cellStyle name="Currency 5 3 2 4 2" xfId="26890" xr:uid="{C9DBE510-EFCE-4A0C-8EE8-48DD9ED241FF}"/>
    <cellStyle name="Currency 5 3 2 4 3" xfId="26496" xr:uid="{49081016-EABC-4DB1-B361-D6F414E29952}"/>
    <cellStyle name="Currency 5 3 2 5" xfId="4278" xr:uid="{313F8346-39CD-4124-8B3A-C4CAB3DD2ECA}"/>
    <cellStyle name="Currency 5 3 2 5 2" xfId="9050" xr:uid="{099BCFBD-F523-4301-A1A6-C0079B714369}"/>
    <cellStyle name="Currency 5 3 2 5 2 2" xfId="19430" xr:uid="{27CFA0D3-4438-46F6-878B-42D727E86880}"/>
    <cellStyle name="Currency 5 3 2 5 2 3" xfId="31054" xr:uid="{033E1420-9C77-473B-804F-C41CBED77E74}"/>
    <cellStyle name="Currency 5 3 2 5 2 4" xfId="30900" xr:uid="{13CA0AD7-30C4-4001-B64F-03E7560C4A03}"/>
    <cellStyle name="Currency 5 3 2 5 3" xfId="11883" xr:uid="{E5116A94-E160-444D-A2C3-020F35D29607}"/>
    <cellStyle name="Currency 5 3 2 5 3 2" xfId="22263" xr:uid="{D7658E5A-BB9F-4E05-855D-29A5263DD5F0}"/>
    <cellStyle name="Currency 5 3 2 5 4" xfId="26953" xr:uid="{95732337-E1E3-4AC6-B7DD-8469E5DEFCBB}"/>
    <cellStyle name="Currency 5 3 2 5 5" xfId="27488" xr:uid="{B5F126A9-6131-4F53-870D-FC414775705C}"/>
    <cellStyle name="Currency 5 3 2 5 6" xfId="16597" xr:uid="{CC305DE1-2E81-4E5A-9508-CAE9EA08AB9C}"/>
    <cellStyle name="Currency 5 3 2 6" xfId="5712" xr:uid="{2162A165-A601-451F-A59D-9BF2EFCF87E1}"/>
    <cellStyle name="Currency 5 3 2 6 2" xfId="29730" xr:uid="{7E661BEA-FF8D-4BD4-AFEB-927EC4D8CCA8}"/>
    <cellStyle name="Currency 5 3 2 6 2 2" xfId="30995" xr:uid="{6539BE70-08E3-4AA4-B58E-F300449EC90E}"/>
    <cellStyle name="Currency 5 3 2 7" xfId="22909" xr:uid="{2A10CFEC-0929-4835-ABE0-3A392EEEC7A6}"/>
    <cellStyle name="Currency 5 3 2 8" xfId="13119" xr:uid="{47A9C792-CC8F-4DF3-B7EE-6BD5C7B06878}"/>
    <cellStyle name="Currency 5 3 2 9" xfId="29996" xr:uid="{2C104A3A-A926-488C-8CAB-843E476B7B22}"/>
    <cellStyle name="Currency 5 3 3" xfId="1975" xr:uid="{00000000-0005-0000-0000-0000F0030000}"/>
    <cellStyle name="Currency 5 3 3 2" xfId="3113" xr:uid="{00000000-0005-0000-0000-0000DB020000}"/>
    <cellStyle name="Currency 5 3 3 2 2" xfId="8193" xr:uid="{86FFB7B9-2A55-4AB6-B2B2-D1802A59687B}"/>
    <cellStyle name="Currency 5 3 3 2 2 2" xfId="28859" xr:uid="{01C80663-FA5B-4EA7-9670-DC6D2E0C723D}"/>
    <cellStyle name="Currency 5 3 3 2 2 2 2" xfId="31239" xr:uid="{3C0EFCA0-5665-4D69-876A-58B83D160D6D}"/>
    <cellStyle name="Currency 5 3 3 2 2 2 3" xfId="30902" xr:uid="{DFA99822-3024-4E51-8F42-35A278ABE4E4}"/>
    <cellStyle name="Currency 5 3 3 2 2 3" xfId="26629" xr:uid="{685863A7-BFEF-415D-A2CE-7B02227AD743}"/>
    <cellStyle name="Currency 5 3 3 2 2 4" xfId="18573" xr:uid="{2B83C1F7-E7AD-42DC-AFA0-80882660E932}"/>
    <cellStyle name="Currency 5 3 3 2 3" xfId="11026" xr:uid="{D850F367-3396-4AD9-B76D-E56459C3DE3C}"/>
    <cellStyle name="Currency 5 3 3 2 3 2" xfId="21406" xr:uid="{C9751C7E-EED7-40B7-99CB-553163E6D914}"/>
    <cellStyle name="Currency 5 3 3 2 4" xfId="24125" xr:uid="{F1D85D90-2F0F-4588-A85A-C8D9E996F941}"/>
    <cellStyle name="Currency 5 3 3 2 5" xfId="15740" xr:uid="{0A1C1433-46CA-4D11-98FF-9932F571D779}"/>
    <cellStyle name="Currency 5 3 3 3" xfId="2086" xr:uid="{00000000-0005-0000-0000-0000F0030000}"/>
    <cellStyle name="Currency 5 3 3 4" xfId="4435" xr:uid="{20CFB897-666F-4149-87D6-72BD94186F0A}"/>
    <cellStyle name="Currency 5 3 3 4 2" xfId="9207" xr:uid="{FEBB92A8-84BF-498D-9CC9-F630B4376368}"/>
    <cellStyle name="Currency 5 3 3 4 2 2" xfId="19587" xr:uid="{62507DBF-4272-4F62-BCDC-95743CA0B033}"/>
    <cellStyle name="Currency 5 3 3 4 2 3" xfId="31101" xr:uid="{785265B5-1F83-4815-9163-77914337B262}"/>
    <cellStyle name="Currency 5 3 3 4 2 4" xfId="30901" xr:uid="{7FC14047-A419-4FF0-AC80-82C714D7AF82}"/>
    <cellStyle name="Currency 5 3 3 4 3" xfId="12040" xr:uid="{6051F4A6-5D37-4162-ADF9-79B7787E3719}"/>
    <cellStyle name="Currency 5 3 3 4 3 2" xfId="22420" xr:uid="{2436F9F3-320D-4752-9AF1-E43DC261CDA1}"/>
    <cellStyle name="Currency 5 3 3 4 4" xfId="16754" xr:uid="{6F6A6062-2CE2-4B46-864C-7998CC3BFE47}"/>
    <cellStyle name="Currency 5 3 3 5" xfId="5713" xr:uid="{B225AD9D-70E2-4841-A531-CDA142155BD0}"/>
    <cellStyle name="Currency 5 3 3 5 2" xfId="29697" xr:uid="{A379AF37-E0F1-412B-A298-3E3C42206E20}"/>
    <cellStyle name="Currency 5 3 3 5 2 2" xfId="30996" xr:uid="{1F76261D-623D-47D8-8A94-50739780B2FC}"/>
    <cellStyle name="Currency 5 3 3 6" xfId="23072" xr:uid="{F18CE366-3398-446C-8744-B602531D5D21}"/>
    <cellStyle name="Currency 5 3 3 7" xfId="13633" xr:uid="{DF8FB77F-CD78-4108-AC65-79380C8B667D}"/>
    <cellStyle name="Currency 5 3 4" xfId="1973" xr:uid="{00000000-0005-0000-0000-0000F1030000}"/>
    <cellStyle name="Currency 5 3 4 2" xfId="3111" xr:uid="{00000000-0005-0000-0000-0000DC020000}"/>
    <cellStyle name="Currency 5 3 4 2 2" xfId="8191" xr:uid="{12605518-45C2-4A5E-B142-B539828DFC7C}"/>
    <cellStyle name="Currency 5 3 4 2 2 2" xfId="28858" xr:uid="{F2C64340-B6DF-456D-A36F-9ED0B197E7CF}"/>
    <cellStyle name="Currency 5 3 4 2 2 3" xfId="28283" xr:uid="{50F5FF16-544C-433F-AD2A-CC87A8B1AA2D}"/>
    <cellStyle name="Currency 5 3 4 2 2 4" xfId="18571" xr:uid="{2A125001-18F0-499F-A790-154D829D4369}"/>
    <cellStyle name="Currency 5 3 4 2 3" xfId="11024" xr:uid="{EBBBB68E-B7A9-4727-B8A5-CA63FBCD5FE7}"/>
    <cellStyle name="Currency 5 3 4 2 3 2" xfId="21404" xr:uid="{E180010A-2FCD-46F1-BA44-5BA0B1F655D8}"/>
    <cellStyle name="Currency 5 3 4 2 4" xfId="22874" xr:uid="{F8FA9813-888C-472C-A853-49F365954C32}"/>
    <cellStyle name="Currency 5 3 4 2 5" xfId="15738" xr:uid="{7F15E761-E3B1-4282-80AD-D5D4A5947524}"/>
    <cellStyle name="Currency 5 3 4 3" xfId="3544" xr:uid="{00000000-0005-0000-0000-0000F1030000}"/>
    <cellStyle name="Currency 5 3 4 4" xfId="5711" xr:uid="{3EEC26B5-3962-41F9-B6A3-EC813AA1EBAC}"/>
    <cellStyle name="Currency 5 3 4 4 2" xfId="29976" xr:uid="{D1112619-8F7B-4CEF-915B-708D2443B095}"/>
    <cellStyle name="Currency 5 3 4 5" xfId="24981" xr:uid="{B04AF8FD-6114-4C71-A9D7-E976CE18350C}"/>
    <cellStyle name="Currency 5 3 4 6" xfId="13631" xr:uid="{1BA1C8B1-6A6F-459D-B36D-75354FAD0DB3}"/>
    <cellStyle name="Currency 5 3 5" xfId="2583" xr:uid="{00000000-0005-0000-0000-0000DD020000}"/>
    <cellStyle name="Currency 5 3 5 2" xfId="5848" xr:uid="{3F6A570E-8A5C-4C20-A93D-0E180E864A90}"/>
    <cellStyle name="Currency 5 3 5 2 2" xfId="26968" xr:uid="{D1EBB5CD-FC7A-4F10-B519-46CA29184018}"/>
    <cellStyle name="Currency 5 3 5 2 2 2" xfId="31186" xr:uid="{C9C22307-3BA8-47BE-87A8-DE51ADDD98DB}"/>
    <cellStyle name="Currency 5 3 5 2 2 3" xfId="30903" xr:uid="{D3CCDC70-5088-44B7-86FC-33B08181C61A}"/>
    <cellStyle name="Currency 5 3 5 2 3" xfId="27435" xr:uid="{A30D7B8C-6247-4972-9E66-87FE75BA273A}"/>
    <cellStyle name="Currency 5 3 5 2 4" xfId="15255" xr:uid="{5A8FF11C-9103-4B97-B92A-D4028022214B}"/>
    <cellStyle name="Currency 5 3 5 3" xfId="7708" xr:uid="{9460C487-FB9F-432D-B8BA-58C64B66EF9C}"/>
    <cellStyle name="Currency 5 3 5 3 2" xfId="18088" xr:uid="{F4EF039A-E7C5-446C-85C1-54823D809576}"/>
    <cellStyle name="Currency 5 3 5 4" xfId="10541" xr:uid="{76470AA5-DD44-48EC-BF0C-40932FC056F6}"/>
    <cellStyle name="Currency 5 3 5 4 2" xfId="20921" xr:uid="{3D8BF286-0DD9-4AB7-85AA-76A759003684}"/>
    <cellStyle name="Currency 5 3 5 5" xfId="22928" xr:uid="{EB799ACC-0960-4BBD-AFBD-116C4BD090D4}"/>
    <cellStyle name="Currency 5 3 5 6" xfId="12971" xr:uid="{15AE4B7D-C61A-47C5-9B30-FD9BCA05DBB6}"/>
    <cellStyle name="Currency 5 3 6" xfId="2300" xr:uid="{00000000-0005-0000-0000-0000D8020000}"/>
    <cellStyle name="Currency 5 3 6 2" xfId="7427" xr:uid="{37D454D2-98EC-4ECA-875B-525C939A12B9}"/>
    <cellStyle name="Currency 5 3 6 2 2" xfId="17807" xr:uid="{FD2A3EEF-D7B3-4708-9FF7-7DBA0EEEC3A6}"/>
    <cellStyle name="Currency 5 3 6 3" xfId="10260" xr:uid="{66DE0595-77D0-44E2-BBAB-22A938590D29}"/>
    <cellStyle name="Currency 5 3 6 3 2" xfId="20640" xr:uid="{5A5654FD-D243-4742-BB0B-511AAA74AA3D}"/>
    <cellStyle name="Currency 5 3 6 4" xfId="24667" xr:uid="{953EE173-511B-4B9D-A92A-2D18C7063975}"/>
    <cellStyle name="Currency 5 3 6 5" xfId="28652" xr:uid="{8A1E049F-A38F-4793-A084-89101582F1E5}"/>
    <cellStyle name="Currency 5 3 6 6" xfId="14974" xr:uid="{A75CB0B2-BEB0-40BE-BC81-57A1FBA3825F}"/>
    <cellStyle name="Currency 5 3 7" xfId="3831" xr:uid="{4F7D27AA-E36A-485B-B1CA-FAD81716445B}"/>
    <cellStyle name="Currency 5 3 7 2" xfId="8664" xr:uid="{CA439490-CAC7-4667-8AAC-FC5DAB444913}"/>
    <cellStyle name="Currency 5 3 7 2 2" xfId="19044" xr:uid="{CA2B8348-30AA-4FB0-AE43-CECC40FCD663}"/>
    <cellStyle name="Currency 5 3 7 3" xfId="11497" xr:uid="{B425CEAF-FDE3-4E01-8713-78F3DCD91BC4}"/>
    <cellStyle name="Currency 5 3 7 3 2" xfId="21877" xr:uid="{D7EFDDC8-32C9-4BC3-A30B-61BCCA7B0596}"/>
    <cellStyle name="Currency 5 3 7 4" xfId="26161" xr:uid="{02640B68-3BEC-48B3-AC71-22D042167650}"/>
    <cellStyle name="Currency 5 3 7 5" xfId="25942" xr:uid="{B7C5EF07-BCE7-453B-898D-822557617857}"/>
    <cellStyle name="Currency 5 3 7 6" xfId="16211" xr:uid="{E8BDBC14-C79C-495C-87FC-BF87E75E23FC}"/>
    <cellStyle name="Currency 5 3 8" xfId="4976" xr:uid="{72549817-FBAA-4BE4-BCFB-74426F487CE8}"/>
    <cellStyle name="Currency 5 3 8 2" xfId="14271" xr:uid="{84018680-E061-4D9B-B808-5B964A2F0278}"/>
    <cellStyle name="Currency 5 3 9" xfId="6724" xr:uid="{7F742B85-07C3-4481-90BB-0054BDEEFD95}"/>
    <cellStyle name="Currency 5 3 9 2" xfId="17104" xr:uid="{86DC57A8-873C-436C-A7EF-6D6D1E4794F1}"/>
    <cellStyle name="Currency 5 4" xfId="595" xr:uid="{00000000-0005-0000-0000-0000F2030000}"/>
    <cellStyle name="Currency 5 4 10" xfId="12690" xr:uid="{91FE20A7-7F48-4F48-AD49-63CAB8CF3EEC}"/>
    <cellStyle name="Currency 5 4 2" xfId="1977" xr:uid="{00000000-0005-0000-0000-0000F3030000}"/>
    <cellStyle name="Currency 5 4 2 2" xfId="3114" xr:uid="{00000000-0005-0000-0000-0000DF020000}"/>
    <cellStyle name="Currency 5 4 2 2 2" xfId="8194" xr:uid="{608C7477-457B-446D-B4DA-1DE51946CB0C}"/>
    <cellStyle name="Currency 5 4 2 2 2 2" xfId="28860" xr:uid="{E574C560-A659-49CE-8A64-D1A07C293872}"/>
    <cellStyle name="Currency 5 4 2 2 2 3" xfId="27736" xr:uid="{A8559155-7CA4-4F41-9566-ACCBE439BD16}"/>
    <cellStyle name="Currency 5 4 2 2 2 4" xfId="18574" xr:uid="{326B5A18-FE67-48F1-857D-9002C90345F5}"/>
    <cellStyle name="Currency 5 4 2 2 3" xfId="11027" xr:uid="{92F448A3-E2F1-491A-BEB4-F0D29626B307}"/>
    <cellStyle name="Currency 5 4 2 2 3 2" xfId="21407" xr:uid="{8E9DA054-293F-4B35-9F07-D93D74CA882A}"/>
    <cellStyle name="Currency 5 4 2 2 4" xfId="23746" xr:uid="{0CC4DA2D-40A8-4977-A8A0-7877AAC19348}"/>
    <cellStyle name="Currency 5 4 2 2 5" xfId="15741" xr:uid="{A7D646FF-DCED-4ADD-A46C-B4FB30D778F5}"/>
    <cellStyle name="Currency 5 4 2 3" xfId="3641" xr:uid="{00000000-0005-0000-0000-0000F3030000}"/>
    <cellStyle name="Currency 5 4 2 4" xfId="5714" xr:uid="{671213EE-3688-4CDB-B942-51A717C3AE88}"/>
    <cellStyle name="Currency 5 4 2 4 2" xfId="29783" xr:uid="{19716B96-BD5D-41F7-9047-88F0E9D8F84C}"/>
    <cellStyle name="Currency 5 4 2 5" xfId="22822" xr:uid="{93D8A375-BAFB-437F-86FC-856A9BB2B527}"/>
    <cellStyle name="Currency 5 4 2 6" xfId="13634" xr:uid="{59CC9632-D058-4580-807A-C5EA2077C297}"/>
    <cellStyle name="Currency 5 4 3" xfId="1978" xr:uid="{00000000-0005-0000-0000-0000F4030000}"/>
    <cellStyle name="Currency 5 4 3 2" xfId="2698" xr:uid="{00000000-0005-0000-0000-0000E0020000}"/>
    <cellStyle name="Currency 5 4 3 2 2" xfId="7822" xr:uid="{9341D43D-1C0E-42BD-9D8B-CA18E72E65F2}"/>
    <cellStyle name="Currency 5 4 3 2 2 2" xfId="18202" xr:uid="{EB82C059-FCC5-413A-933D-7D4E33815D96}"/>
    <cellStyle name="Currency 5 4 3 2 3" xfId="10655" xr:uid="{B84212C0-4E2C-4BC6-AF4A-87BB56C1A2BC}"/>
    <cellStyle name="Currency 5 4 3 2 3 2" xfId="21035" xr:uid="{0E5706C4-251B-4ACD-847A-54DAED91BE3A}"/>
    <cellStyle name="Currency 5 4 3 2 4" xfId="15369" xr:uid="{1DDD8357-BD14-4A90-A5B6-F047397DF222}"/>
    <cellStyle name="Currency 5 4 3 2 5" xfId="30459" xr:uid="{C4BF89D7-9F8D-4225-9959-7ECED6738608}"/>
    <cellStyle name="Currency 5 4 3 3" xfId="2075" xr:uid="{00000000-0005-0000-0000-0000F4030000}"/>
    <cellStyle name="Currency 5 4 3 4" xfId="5715" xr:uid="{C626BE1A-2589-41B4-9BF0-6DAE18296A2F}"/>
    <cellStyle name="Currency 5 4 3 4 2" xfId="29761" xr:uid="{0D89A086-9FE6-4E3D-B526-1494DED2FF2F}"/>
    <cellStyle name="Currency 5 4 3 5" xfId="24140" xr:uid="{A701F4B5-A178-4B62-9F6D-3F10986EB839}"/>
    <cellStyle name="Currency 5 4 3 6" xfId="13116" xr:uid="{016BC64A-2097-4BBD-A94A-7AB945153B0D}"/>
    <cellStyle name="Currency 5 4 4" xfId="1976" xr:uid="{00000000-0005-0000-0000-0000F5030000}"/>
    <cellStyle name="Currency 5 4 4 2" xfId="4686" xr:uid="{4A9AF939-667D-426D-BF72-468498A1B299}"/>
    <cellStyle name="Currency 5 4 4 2 2" xfId="9418" xr:uid="{DCC31A4E-62FC-4BBF-B111-099F2404D1D3}"/>
    <cellStyle name="Currency 5 4 4 2 2 2" xfId="19798" xr:uid="{1A9D43C8-75CA-4A65-86DA-6C19B5A8B3C2}"/>
    <cellStyle name="Currency 5 4 4 2 3" xfId="12251" xr:uid="{A6A378A7-7F53-4A49-B81B-6D854337725F}"/>
    <cellStyle name="Currency 5 4 4 2 3 2" xfId="22631" xr:uid="{036EA76D-6C2F-4A47-BAFD-8A3C8A6EB59F}"/>
    <cellStyle name="Currency 5 4 4 2 4" xfId="26956" xr:uid="{A643EE9A-7110-41F1-BE5E-9E5F937DAD2E}"/>
    <cellStyle name="Currency 5 4 4 2 5" xfId="27889" xr:uid="{B1C1B6A2-8145-467F-BFC5-731084B68B53}"/>
    <cellStyle name="Currency 5 4 4 2 6" xfId="16965" xr:uid="{FAF55C85-0749-4872-95DC-8EF33A3C598C}"/>
    <cellStyle name="Currency 5 4 4 3" xfId="25437" xr:uid="{CA55A9C6-C83B-4E04-9403-84DCF3766DC3}"/>
    <cellStyle name="Currency 5 4 5" xfId="4142" xr:uid="{4351797D-9F35-45B9-A501-D6C8B37865AB}"/>
    <cellStyle name="Currency 5 4 5 2" xfId="8914" xr:uid="{58F36EE9-2E46-479C-9774-5A44F1F69E95}"/>
    <cellStyle name="Currency 5 4 5 2 2" xfId="29015" xr:uid="{2A89CA53-4B3E-48BB-BFC5-A31C57775E4F}"/>
    <cellStyle name="Currency 5 4 5 2 3" xfId="27420" xr:uid="{9F5A11DB-F689-4946-97CF-E74A490888DF}"/>
    <cellStyle name="Currency 5 4 5 2 4" xfId="19294" xr:uid="{8310129C-6CF4-4DC5-AFA2-A7C7B72CA879}"/>
    <cellStyle name="Currency 5 4 5 2 5" xfId="31022" xr:uid="{FA1B9D74-2E46-4D44-8B9F-96DCD9E4367B}"/>
    <cellStyle name="Currency 5 4 5 3" xfId="11747" xr:uid="{EA5370BB-422B-45AF-91B1-117312D9EF82}"/>
    <cellStyle name="Currency 5 4 5 3 2" xfId="22127" xr:uid="{4FB895CC-5250-42D6-B349-900B7EC8493D}"/>
    <cellStyle name="Currency 5 4 5 4" xfId="25807" xr:uid="{1B0D57D7-4222-41ED-906A-604F94DFF6BF}"/>
    <cellStyle name="Currency 5 4 5 5" xfId="16461" xr:uid="{89F97546-8E0D-4D87-BD1D-2D9C95D03802}"/>
    <cellStyle name="Currency 5 4 6" xfId="4977" xr:uid="{05AA86AA-B956-4C7D-A85F-E71ECC7E3D77}"/>
    <cellStyle name="Currency 5 4 6 2" xfId="27406" xr:uid="{1D6F3CF0-6FC0-4471-864E-B6327B69F8F3}"/>
    <cellStyle name="Currency 5 4 6 3" xfId="28474" xr:uid="{7FB88171-DFFE-466B-8BFD-5009AC714BDE}"/>
    <cellStyle name="Currency 5 4 6 4" xfId="14272" xr:uid="{7F2B38FB-4F6E-42CE-8FAB-D074634CBA5E}"/>
    <cellStyle name="Currency 5 4 7" xfId="6725" xr:uid="{F09D6F83-2D9D-49C9-A0DD-63FB6631CDAF}"/>
    <cellStyle name="Currency 5 4 7 2" xfId="27470" xr:uid="{3E163E22-5C8D-462B-A9C0-375C535D2B24}"/>
    <cellStyle name="Currency 5 4 7 3" xfId="26589" xr:uid="{FFE8322E-E7E0-4E1B-94B0-854A7D0E1DC2}"/>
    <cellStyle name="Currency 5 4 7 4" xfId="17105" xr:uid="{3FDF2449-9107-48F9-AB7E-CCFE792520C0}"/>
    <cellStyle name="Currency 5 4 8" xfId="9558" xr:uid="{FFB26C31-5CDB-487B-B8B5-EA32DD2E44C9}"/>
    <cellStyle name="Currency 5 4 8 2" xfId="19938" xr:uid="{5F7B9E25-5849-4F68-B7D7-0E93C280E9FF}"/>
    <cellStyle name="Currency 5 4 9" xfId="24091" xr:uid="{0C8BFE14-6BAD-41F0-B421-3FE0ED6862E4}"/>
    <cellStyle name="Currency 5 5" xfId="596" xr:uid="{00000000-0005-0000-0000-0000F6030000}"/>
    <cellStyle name="Currency 5 5 10" xfId="13635" xr:uid="{C24FF668-0F55-4C40-B058-589BF35CA821}"/>
    <cellStyle name="Currency 5 5 2" xfId="1980" xr:uid="{00000000-0005-0000-0000-0000F7030000}"/>
    <cellStyle name="Currency 5 5 2 2" xfId="25668" xr:uid="{790EC5A2-5E7E-41A1-9E04-568B7350D030}"/>
    <cellStyle name="Currency 5 5 2 2 2" xfId="29791" xr:uid="{1F4A1241-11FA-4754-B428-B23B31049367}"/>
    <cellStyle name="Currency 5 5 2 2 2 2" xfId="30905" xr:uid="{80A3C272-8E3F-47B7-88D9-24B437AF7685}"/>
    <cellStyle name="Currency 5 5 2 3" xfId="23371" xr:uid="{B1715BAC-BC59-417D-8714-CAE2DF61EF57}"/>
    <cellStyle name="Currency 5 5 2 4" xfId="30069" xr:uid="{71DD050B-1240-4EA7-9026-B2947CE56546}"/>
    <cellStyle name="Currency 5 5 3" xfId="1981" xr:uid="{00000000-0005-0000-0000-0000F8030000}"/>
    <cellStyle name="Currency 5 5 4" xfId="1979" xr:uid="{00000000-0005-0000-0000-0000F9030000}"/>
    <cellStyle name="Currency 5 5 5" xfId="4436" xr:uid="{DAAD0B37-ADB8-4F3A-B982-31942735FAA9}"/>
    <cellStyle name="Currency 5 5 5 2" xfId="9208" xr:uid="{9F8D59D1-09B3-40C2-8B8B-F268F51DD1BB}"/>
    <cellStyle name="Currency 5 5 5 2 2" xfId="19588" xr:uid="{E3D20698-26E1-4A07-B56F-F00E9B23B379}"/>
    <cellStyle name="Currency 5 5 5 2 3" xfId="31102" xr:uid="{B937916B-8AE6-4502-9C61-03713E9CBD21}"/>
    <cellStyle name="Currency 5 5 5 2 4" xfId="30904" xr:uid="{4ACA4BB3-F1EB-41B8-9D97-8BA7228130D4}"/>
    <cellStyle name="Currency 5 5 5 3" xfId="12041" xr:uid="{F5B7CD9A-2460-4120-9BDA-946B16A1F489}"/>
    <cellStyle name="Currency 5 5 5 3 2" xfId="22421" xr:uid="{49C8612A-B147-4726-9FC5-A28CE79D1144}"/>
    <cellStyle name="Currency 5 5 5 4" xfId="16755" xr:uid="{04719F41-4A62-4119-84DB-2843D9CB414A}"/>
    <cellStyle name="Currency 5 5 6" xfId="4978" xr:uid="{1AAFD49D-1AC0-435F-A1BE-BB2B4E0816E8}"/>
    <cellStyle name="Currency 5 5 6 2" xfId="14273" xr:uid="{1DB61BD0-C769-437A-BCF9-6F8208D65BA2}"/>
    <cellStyle name="Currency 5 5 7" xfId="6726" xr:uid="{76D83108-19A4-4119-B570-B4BB73744FC8}"/>
    <cellStyle name="Currency 5 5 7 2" xfId="17106" xr:uid="{3F366261-FB4D-4435-85E6-7F4A971C6329}"/>
    <cellStyle name="Currency 5 5 8" xfId="9559" xr:uid="{EE655E4D-0198-4FDF-B8D8-1829D78D95FE}"/>
    <cellStyle name="Currency 5 5 8 2" xfId="19939" xr:uid="{88DD83A9-4B72-41FF-83A9-1B6BD2B45F06}"/>
    <cellStyle name="Currency 5 5 9" xfId="24977" xr:uid="{8A0125E3-2A7B-4AD7-91C0-3A287C64D067}"/>
    <cellStyle name="Currency 5 6" xfId="1982" xr:uid="{00000000-0005-0000-0000-0000FA030000}"/>
    <cellStyle name="Currency 5 6 2" xfId="2887" xr:uid="{00000000-0005-0000-0000-0000E2020000}"/>
    <cellStyle name="Currency 5 6 2 2" xfId="8004" xr:uid="{2E193E91-A01E-474F-B187-BDECE44FC3CE}"/>
    <cellStyle name="Currency 5 6 2 2 2" xfId="28210" xr:uid="{14B6FC4E-13C6-486E-BD2F-5876CC7E56F9}"/>
    <cellStyle name="Currency 5 6 2 2 2 2" xfId="31202" xr:uid="{ABAD1DC5-D818-4810-B437-4255C3E9C2B6}"/>
    <cellStyle name="Currency 5 6 2 2 2 3" xfId="30906" xr:uid="{8826BB34-1D56-4F2D-8AA5-9443D9B05EC7}"/>
    <cellStyle name="Currency 5 6 2 2 3" xfId="25936" xr:uid="{7B1B73F0-B870-470B-B1FF-EC0D27148914}"/>
    <cellStyle name="Currency 5 6 2 2 4" xfId="18384" xr:uid="{76291567-BE7E-43A2-82AA-B861F2BCB18B}"/>
    <cellStyle name="Currency 5 6 2 3" xfId="10837" xr:uid="{8F3BAA17-2897-4FC4-B162-B95A2EF15202}"/>
    <cellStyle name="Currency 5 6 2 3 2" xfId="21217" xr:uid="{59BCAAB1-0305-4051-9B80-D7CB1593BCE7}"/>
    <cellStyle name="Currency 5 6 2 4" xfId="24077" xr:uid="{F76CEBF8-4834-40F1-A0A9-6F44D2561F5C}"/>
    <cellStyle name="Currency 5 6 2 5" xfId="15551" xr:uid="{42E59D82-A4BB-4E12-8D3B-A7ADF868AE10}"/>
    <cellStyle name="Currency 5 6 3" xfId="3690" xr:uid="{00000000-0005-0000-0000-0000FA030000}"/>
    <cellStyle name="Currency 5 6 4" xfId="5716" xr:uid="{44AFBA4B-F3DA-45E7-8031-F5B823D74560}"/>
    <cellStyle name="Currency 5 6 4 2" xfId="29771" xr:uid="{05354970-BE85-4C7B-82A1-A927A75CB5E7}"/>
    <cellStyle name="Currency 5 6 5" xfId="24382" xr:uid="{CEE84C07-4DD9-4E37-9909-5EA26BFF24D9}"/>
    <cellStyle name="Currency 5 6 6" xfId="13388" xr:uid="{FE2E4751-23A1-443E-A06D-B4B73D4BD3D1}"/>
    <cellStyle name="Currency 5 7" xfId="1983" xr:uid="{00000000-0005-0000-0000-0000FB030000}"/>
    <cellStyle name="Currency 5 7 2" xfId="2480" xr:uid="{00000000-0005-0000-0000-0000E3020000}"/>
    <cellStyle name="Currency 5 7 2 2" xfId="7605" xr:uid="{81B6ED4A-CE42-4A61-BC5D-69B84F9C950A}"/>
    <cellStyle name="Currency 5 7 2 2 2" xfId="17985" xr:uid="{EC1E4757-EBAC-4784-BD20-FAE4953C5107}"/>
    <cellStyle name="Currency 5 7 2 3" xfId="10438" xr:uid="{D96C0D71-7FB5-47A8-A8D2-DFF0C562FC28}"/>
    <cellStyle name="Currency 5 7 2 3 2" xfId="20818" xr:uid="{5704FB28-4B0F-4916-BAB8-DD4E455FE1C1}"/>
    <cellStyle name="Currency 5 7 2 4" xfId="28060" xr:uid="{176DABD7-062A-41D4-A3E9-5125FE11A5A2}"/>
    <cellStyle name="Currency 5 7 2 5" xfId="28111" xr:uid="{089B1CD4-9833-4307-A3A8-197B98A42D20}"/>
    <cellStyle name="Currency 5 7 2 6" xfId="15152" xr:uid="{E7288997-845B-4A37-A39E-CB8CA64486CE}"/>
    <cellStyle name="Currency 5 7 3" xfId="3646" xr:uid="{00000000-0005-0000-0000-0000FB030000}"/>
    <cellStyle name="Currency 5 7 4" xfId="5717" xr:uid="{D5A2B45C-A8A1-436C-867B-5602BB3F9600}"/>
    <cellStyle name="Currency 5 7 4 2" xfId="29866" xr:uid="{78EF0E7C-CE30-48B2-8566-392947B9B818}"/>
    <cellStyle name="Currency 5 7 5" xfId="25197" xr:uid="{F805B778-1D64-4E1D-8196-D016BB112E02}"/>
    <cellStyle name="Currency 5 7 6" xfId="12868" xr:uid="{0768B0B1-F2DF-46EA-BF3F-F005417F30AF}"/>
    <cellStyle name="Currency 5 8" xfId="1963" xr:uid="{00000000-0005-0000-0000-0000FC030000}"/>
    <cellStyle name="Currency 5 8 2" xfId="2174" xr:uid="{00000000-0005-0000-0000-0000CA020000}"/>
    <cellStyle name="Currency 5 8 2 2" xfId="7301" xr:uid="{2BA16162-0B6E-4C20-8A60-28E540FB236F}"/>
    <cellStyle name="Currency 5 8 2 2 2" xfId="17681" xr:uid="{2CEA732B-993F-4E49-B872-4050164EE667}"/>
    <cellStyle name="Currency 5 8 2 3" xfId="10134" xr:uid="{66F8AB2E-3877-4275-A413-CAAED56745D9}"/>
    <cellStyle name="Currency 5 8 2 3 2" xfId="20514" xr:uid="{F81159EA-7D78-4921-A44E-95C8EE2125C2}"/>
    <cellStyle name="Currency 5 8 2 4" xfId="26737" xr:uid="{6FD107C8-114F-437F-825E-FA84EED388ED}"/>
    <cellStyle name="Currency 5 8 2 5" xfId="26489" xr:uid="{D98CFA33-C3DA-4AA7-9704-EC68A6C02AD1}"/>
    <cellStyle name="Currency 5 8 2 6" xfId="14848" xr:uid="{E36A90A7-BB3D-4AB2-AD35-1E4820D63B8B}"/>
    <cellStyle name="Currency 5 8 3" xfId="3698" xr:uid="{00000000-0005-0000-0000-0000FC030000}"/>
    <cellStyle name="Currency 5 8 4" xfId="23105" xr:uid="{CBC88581-24CC-458C-88B9-2467C62CDA1B}"/>
    <cellStyle name="Currency 5 9" xfId="3889" xr:uid="{089FD322-7546-4AC5-8174-2B983C2A3FFE}"/>
    <cellStyle name="Currency 5 9 2" xfId="8721" xr:uid="{46C8EBAA-AF0F-49E2-B11D-4F23B851DDE3}"/>
    <cellStyle name="Currency 5 9 2 2" xfId="19101" xr:uid="{3CB0A62C-3199-451E-93BA-2F628417CE2F}"/>
    <cellStyle name="Currency 5 9 3" xfId="11554" xr:uid="{412B073C-4D5A-4365-8D2A-427813A664D6}"/>
    <cellStyle name="Currency 5 9 3 2" xfId="21934" xr:uid="{380DAE2D-2C25-449B-A3D6-DCB50C838165}"/>
    <cellStyle name="Currency 5 9 4" xfId="26138" xr:uid="{369AE772-9A07-4F68-A207-2E6415819356}"/>
    <cellStyle name="Currency 5 9 5" xfId="25848" xr:uid="{EBFBB05E-9A8E-4913-AC3E-CC6EB926AF5B}"/>
    <cellStyle name="Currency 5 9 6" xfId="16268" xr:uid="{0C6BF226-38BF-43C2-AEDA-7E1BF8DDD751}"/>
    <cellStyle name="Currency 6" xfId="597" xr:uid="{00000000-0005-0000-0000-0000FD030000}"/>
    <cellStyle name="Currency 6 10" xfId="9560" xr:uid="{1EA0F611-3155-48A5-8C31-EEC6CE029B84}"/>
    <cellStyle name="Currency 6 10 2" xfId="19940" xr:uid="{14666BCF-C789-4475-BFDE-8152F12E9745}"/>
    <cellStyle name="Currency 6 11" xfId="23618" xr:uid="{7664BDC0-6195-4172-9E81-37B7AE460F56}"/>
    <cellStyle name="Currency 6 12" xfId="12491" xr:uid="{D12D9897-9D11-4078-925E-AEBA1F89B9F2}"/>
    <cellStyle name="Currency 6 2" xfId="1985" xr:uid="{00000000-0005-0000-0000-0000FE030000}"/>
    <cellStyle name="Currency 6 2 2" xfId="3116" xr:uid="{00000000-0005-0000-0000-0000E6020000}"/>
    <cellStyle name="Currency 6 2 2 2" xfId="6175" xr:uid="{41933847-B37D-4CF3-B1C3-C2A3F0023F76}"/>
    <cellStyle name="Currency 6 2 2 2 2" xfId="25463" xr:uid="{C5B4FCA3-71BB-46EB-B165-796FF42A1962}"/>
    <cellStyle name="Currency 6 2 2 2 2 2" xfId="26041" xr:uid="{49327C3C-5CC5-4E00-A2C7-077FC4F6646A}"/>
    <cellStyle name="Currency 6 2 2 2 2 3" xfId="31159" xr:uid="{7174CBCE-36C5-49A4-8A6A-16D407A6799D}"/>
    <cellStyle name="Currency 6 2 2 2 3" xfId="27793" xr:uid="{F7BA3B34-2026-45D8-BC9D-A78B757B57CC}"/>
    <cellStyle name="Currency 6 2 2 2 4" xfId="15743" xr:uid="{96897134-F6B2-40EC-9D96-14782BAB8DB0}"/>
    <cellStyle name="Currency 6 2 2 3" xfId="8196" xr:uid="{935FC321-B1BF-4E0C-9691-C96009EC3645}"/>
    <cellStyle name="Currency 6 2 2 3 2" xfId="18576" xr:uid="{41DDD923-352C-4561-812D-9F1C77F6D68A}"/>
    <cellStyle name="Currency 6 2 2 4" xfId="11029" xr:uid="{12F3EE4D-909E-4E6C-BAB4-2A665E6B37D7}"/>
    <cellStyle name="Currency 6 2 2 4 2" xfId="21409" xr:uid="{B12CEDAB-C56F-4467-9B7D-62209E82D808}"/>
    <cellStyle name="Currency 6 2 2 5" xfId="24480" xr:uid="{B9ABA610-844E-4614-BED9-97A27F232E46}"/>
    <cellStyle name="Currency 6 2 2 5 2" xfId="30089" xr:uid="{0BC24850-1976-4B8D-9771-DD8AE4D32C86}"/>
    <cellStyle name="Currency 6 2 2 6" xfId="28367" xr:uid="{EBCA16AE-96D4-488D-A986-859CC7AA8139}"/>
    <cellStyle name="Currency 6 2 2 7" xfId="13637" xr:uid="{C0201F41-C9BE-43C8-A20F-53347090CEC1}"/>
    <cellStyle name="Currency 6 2 3" xfId="2702" xr:uid="{00000000-0005-0000-0000-0000E5020000}"/>
    <cellStyle name="Currency 6 2 3 2" xfId="7826" xr:uid="{F41249D0-7A9D-49D8-B97E-C71575881320}"/>
    <cellStyle name="Currency 6 2 3 2 2" xfId="27036" xr:uid="{C6DBE360-F8D9-4524-8089-2596FC9BD3A5}"/>
    <cellStyle name="Currency 6 2 3 2 3" xfId="28226" xr:uid="{D945A51B-627C-432C-82FB-D3AEB4B6BA7C}"/>
    <cellStyle name="Currency 6 2 3 2 4" xfId="18206" xr:uid="{E8D108F8-6C70-4CA6-BB20-483DC8D21A83}"/>
    <cellStyle name="Currency 6 2 3 3" xfId="10659" xr:uid="{EA5F64A1-BB6C-4133-87BA-209B1E04BE7A}"/>
    <cellStyle name="Currency 6 2 3 3 2" xfId="21039" xr:uid="{2209A6D1-CB4E-49BC-BE78-A9256B537895}"/>
    <cellStyle name="Currency 6 2 3 4" xfId="24804" xr:uid="{90B1C746-CEC8-4244-AC5B-0741602C24AB}"/>
    <cellStyle name="Currency 6 2 3 5" xfId="15373" xr:uid="{932ADFCE-F4FC-461A-828F-1AE3D6AE8352}"/>
    <cellStyle name="Currency 6 2 4" xfId="3654" xr:uid="{00000000-0005-0000-0000-0000FE030000}"/>
    <cellStyle name="Currency 6 2 4 2" xfId="28453" xr:uid="{63F8D999-7F7B-4DAE-890C-454CEE7A69B1}"/>
    <cellStyle name="Currency 6 2 4 3" xfId="25893" xr:uid="{7C3EFCC2-60A4-44AB-9B00-3C8AEB3CC08F}"/>
    <cellStyle name="Currency 6 2 5" xfId="4279" xr:uid="{0A54B1B6-D5EC-4B60-8488-8E844F69E768}"/>
    <cellStyle name="Currency 6 2 5 2" xfId="9051" xr:uid="{96D08450-67FA-427F-A700-EE2FA7C1E6D0}"/>
    <cellStyle name="Currency 6 2 5 2 2" xfId="19431" xr:uid="{8B446E14-3E80-406E-AB72-E793AB585FB6}"/>
    <cellStyle name="Currency 6 2 5 2 3" xfId="31055" xr:uid="{5A5FF8E9-866E-408A-B46E-C2931AFFF820}"/>
    <cellStyle name="Currency 6 2 5 2 4" xfId="30908" xr:uid="{BE2DD6EC-46BA-44B9-B70A-5F3A211DC23A}"/>
    <cellStyle name="Currency 6 2 5 3" xfId="11884" xr:uid="{6FED515D-769D-402D-BE61-E7E5C151CA14}"/>
    <cellStyle name="Currency 6 2 5 3 2" xfId="22264" xr:uid="{77DDBDA7-10D1-494E-853A-E3E54A80E644}"/>
    <cellStyle name="Currency 6 2 5 4" xfId="26218" xr:uid="{F88209D4-2611-4A4D-80C0-183001678291}"/>
    <cellStyle name="Currency 6 2 5 5" xfId="27665" xr:uid="{EDFDCC1C-357B-436A-9571-FC29BC349F21}"/>
    <cellStyle name="Currency 6 2 5 6" xfId="16598" xr:uid="{689D998D-21E7-44E1-B5E5-EEF577F2B970}"/>
    <cellStyle name="Currency 6 2 6" xfId="5719" xr:uid="{211A447E-EC8D-47DF-A862-D72C839427FA}"/>
    <cellStyle name="Currency 6 2 6 2" xfId="29731" xr:uid="{CA4427FA-A10B-4481-823D-5EF31B041201}"/>
    <cellStyle name="Currency 6 2 6 2 2" xfId="30997" xr:uid="{EF69C268-86AE-4EDB-AC7E-3233C401BC61}"/>
    <cellStyle name="Currency 6 2 7" xfId="24757" xr:uid="{E9123834-46AB-4CF8-ABC6-146C5D9A9E59}"/>
    <cellStyle name="Currency 6 2 8" xfId="13120" xr:uid="{AF98AD0D-47DC-446A-B679-F04EDFEFA06F}"/>
    <cellStyle name="Currency 6 2 9" xfId="29997" xr:uid="{9296D3E2-4786-402C-9F10-BE45CC94E49E}"/>
    <cellStyle name="Currency 6 3" xfId="1986" xr:uid="{00000000-0005-0000-0000-0000FF030000}"/>
    <cellStyle name="Currency 6 3 2" xfId="3117" xr:uid="{00000000-0005-0000-0000-0000E7020000}"/>
    <cellStyle name="Currency 6 3 2 2" xfId="8197" xr:uid="{A42269E5-EF6D-4546-883F-087D96D68D71}"/>
    <cellStyle name="Currency 6 3 2 2 2" xfId="28862" xr:uid="{D8DF697A-1BCE-42F1-B1E7-69818B45F003}"/>
    <cellStyle name="Currency 6 3 2 2 3" xfId="27522" xr:uid="{01BC7D5D-223E-4CAC-ACAC-DEE3D97D95FD}"/>
    <cellStyle name="Currency 6 3 2 2 4" xfId="18577" xr:uid="{BAFB95C7-D894-4254-9F23-CC8D8627E608}"/>
    <cellStyle name="Currency 6 3 2 3" xfId="11030" xr:uid="{DB002C45-3523-403B-92E9-95BAF0B84C52}"/>
    <cellStyle name="Currency 6 3 2 3 2" xfId="21410" xr:uid="{97F49ADB-395D-4F19-8B4A-AA2DD331D327}"/>
    <cellStyle name="Currency 6 3 2 4" xfId="23411" xr:uid="{331CA974-3839-4E27-88BD-C4F3536B56DC}"/>
    <cellStyle name="Currency 6 3 2 5" xfId="15744" xr:uid="{3D44AFBD-6996-4D3D-9D97-27BC1D839A73}"/>
    <cellStyle name="Currency 6 3 3" xfId="3547" xr:uid="{00000000-0005-0000-0000-0000FF030000}"/>
    <cellStyle name="Currency 6 3 4" xfId="4437" xr:uid="{ED58BECA-A716-49F3-8373-3BDA6CD396BE}"/>
    <cellStyle name="Currency 6 3 4 2" xfId="9209" xr:uid="{F7AB1362-96BC-4846-AC98-58AA61C4ADF0}"/>
    <cellStyle name="Currency 6 3 4 2 2" xfId="19589" xr:uid="{2416904C-F46A-405C-9FE3-E739BF625B09}"/>
    <cellStyle name="Currency 6 3 4 2 3" xfId="31103" xr:uid="{7343AD9B-9F62-4FE0-BEFA-F619984343F2}"/>
    <cellStyle name="Currency 6 3 4 2 4" xfId="30909" xr:uid="{B5D80BAF-81AD-475A-AFB2-441CB8F3FF0E}"/>
    <cellStyle name="Currency 6 3 4 3" xfId="12042" xr:uid="{808FC44F-BE7D-400B-865D-37EAC5AE0468}"/>
    <cellStyle name="Currency 6 3 4 3 2" xfId="22422" xr:uid="{63D3AC90-D885-4124-992E-75268A560771}"/>
    <cellStyle name="Currency 6 3 4 4" xfId="16756" xr:uid="{D834180F-68F2-40D5-B9E3-BE0B0228C591}"/>
    <cellStyle name="Currency 6 3 5" xfId="5720" xr:uid="{216E36E5-E6BE-4018-A098-F238F6D5197E}"/>
    <cellStyle name="Currency 6 3 5 2" xfId="29715" xr:uid="{00913BD0-ABC3-4764-9C14-4A1079851A3F}"/>
    <cellStyle name="Currency 6 3 6" xfId="23592" xr:uid="{816385BB-9A36-41AC-AB41-223E5D48DAF7}"/>
    <cellStyle name="Currency 6 3 7" xfId="13638" xr:uid="{F82B903B-0C41-4CDC-8103-12D78468FD01}"/>
    <cellStyle name="Currency 6 4" xfId="1984" xr:uid="{00000000-0005-0000-0000-000000040000}"/>
    <cellStyle name="Currency 6 4 2" xfId="3115" xr:uid="{00000000-0005-0000-0000-0000E8020000}"/>
    <cellStyle name="Currency 6 4 2 2" xfId="8195" xr:uid="{9CBED767-ABC8-441E-B684-E9B5EBA52657}"/>
    <cellStyle name="Currency 6 4 2 2 2" xfId="28861" xr:uid="{7C250B5E-154C-4DE5-A0CC-D6485A63AF0C}"/>
    <cellStyle name="Currency 6 4 2 2 3" xfId="27792" xr:uid="{167F707A-BFA8-4003-BC7C-34480F30AF81}"/>
    <cellStyle name="Currency 6 4 2 2 4" xfId="18575" xr:uid="{9E96AF3C-CC09-4EC3-A506-996BCEF3600D}"/>
    <cellStyle name="Currency 6 4 2 3" xfId="11028" xr:uid="{E127B122-23EA-477E-A860-ECEA5366CDB4}"/>
    <cellStyle name="Currency 6 4 2 3 2" xfId="21408" xr:uid="{132D29D2-3492-42D0-A488-324147D9FCA5}"/>
    <cellStyle name="Currency 6 4 2 4" xfId="25756" xr:uid="{765C5510-ED98-4DB0-9C6E-A26BCE9DF2E0}"/>
    <cellStyle name="Currency 6 4 2 5" xfId="15742" xr:uid="{48F901EA-C6B5-43C6-9851-A3444CE29B6A}"/>
    <cellStyle name="Currency 6 4 3" xfId="3552" xr:uid="{00000000-0005-0000-0000-000000040000}"/>
    <cellStyle name="Currency 6 4 4" xfId="5718" xr:uid="{11FA6911-EB75-43D7-84D4-A0499B2EEBBB}"/>
    <cellStyle name="Currency 6 4 4 2" xfId="29977" xr:uid="{AF218B08-8952-477D-9428-2F58BAAF89AB}"/>
    <cellStyle name="Currency 6 4 5" xfId="24859" xr:uid="{5F7FD4A1-DB18-425B-B6D1-66A6965E70C1}"/>
    <cellStyle name="Currency 6 4 6" xfId="13636" xr:uid="{6DF1BF81-40CD-468A-B241-4518F1185C6D}"/>
    <cellStyle name="Currency 6 5" xfId="2654" xr:uid="{00000000-0005-0000-0000-0000E9020000}"/>
    <cellStyle name="Currency 6 5 2" xfId="5914" xr:uid="{884454CE-9BB5-4952-A318-76C10FC2969B}"/>
    <cellStyle name="Currency 6 5 2 2" xfId="27782" xr:uid="{4FDB38CB-03AA-42FF-B207-98D7582340D6}"/>
    <cellStyle name="Currency 6 5 2 3" xfId="28531" xr:uid="{A6A2558C-E1CD-4C2B-9176-8E13D2286CC5}"/>
    <cellStyle name="Currency 6 5 2 4" xfId="15326" xr:uid="{D9FDA700-08F4-4C71-93E9-9407BC6B886E}"/>
    <cellStyle name="Currency 6 5 3" xfId="7779" xr:uid="{F2FAB7B5-F236-4DC4-B28B-3A6854E4B875}"/>
    <cellStyle name="Currency 6 5 3 2" xfId="18159" xr:uid="{0C874C31-2A39-405A-A16A-A06F88C1AC35}"/>
    <cellStyle name="Currency 6 5 4" xfId="10612" xr:uid="{CB2DA553-5D06-48A8-AB3B-AACFD3650070}"/>
    <cellStyle name="Currency 6 5 4 2" xfId="20992" xr:uid="{1403120B-21CB-46E2-9B76-9DD978DC38D4}"/>
    <cellStyle name="Currency 6 5 5" xfId="24612" xr:uid="{67F13161-25AE-4408-95FE-08905A1D8AA1}"/>
    <cellStyle name="Currency 6 5 6" xfId="13056" xr:uid="{E9754CFD-B7FF-45FA-A0ED-3474F3A0F8F5}"/>
    <cellStyle name="Currency 6 6" xfId="2259" xr:uid="{00000000-0005-0000-0000-0000E4020000}"/>
    <cellStyle name="Currency 6 6 2" xfId="7386" xr:uid="{7C3D1EAE-4B6B-474E-9444-4BA9474956D4}"/>
    <cellStyle name="Currency 6 6 2 2" xfId="17766" xr:uid="{7157F5A0-44A1-4505-AA98-97C60BBF8A9B}"/>
    <cellStyle name="Currency 6 6 3" xfId="10219" xr:uid="{2FF151E0-A286-4D71-B98D-0244C7A48819}"/>
    <cellStyle name="Currency 6 6 3 2" xfId="20599" xr:uid="{B845B794-5689-492F-9725-A7C4850136EE}"/>
    <cellStyle name="Currency 6 6 4" xfId="24752" xr:uid="{ECD448A1-191F-40A2-AC56-85EC7F255739}"/>
    <cellStyle name="Currency 6 6 5" xfId="27106" xr:uid="{E7222C6F-38D4-4265-BAD5-F6A728370D82}"/>
    <cellStyle name="Currency 6 6 6" xfId="14933" xr:uid="{9160889B-8DC8-4D98-822E-48072C4B21D1}"/>
    <cellStyle name="Currency 6 7" xfId="3878" xr:uid="{360D4F66-F527-41D6-8F24-FCC5A5565C18}"/>
    <cellStyle name="Currency 6 7 2" xfId="8710" xr:uid="{17793515-7535-4B1E-AA90-9C7F622372E0}"/>
    <cellStyle name="Currency 6 7 2 2" xfId="19090" xr:uid="{04A3C4D1-648D-45E3-9B5E-0D47174CAAE3}"/>
    <cellStyle name="Currency 6 7 2 3" xfId="31004" xr:uid="{975FE8FC-D74B-4BAB-BB02-E6313F0E9F56}"/>
    <cellStyle name="Currency 6 7 2 4" xfId="30907" xr:uid="{8B99E9DC-DF10-4D98-B2A7-FC4E44B23349}"/>
    <cellStyle name="Currency 6 7 3" xfId="11543" xr:uid="{8A54C42F-7E13-48C8-80EA-59EB08013AEF}"/>
    <cellStyle name="Currency 6 7 3 2" xfId="21923" xr:uid="{7BBA711C-00CF-466C-9E78-9C3F01AD11AB}"/>
    <cellStyle name="Currency 6 7 4" xfId="26482" xr:uid="{E34036AA-DC09-4709-8C5E-380A56D25544}"/>
    <cellStyle name="Currency 6 7 5" xfId="27946" xr:uid="{467C4526-CA73-4ED5-8981-41B423076598}"/>
    <cellStyle name="Currency 6 7 6" xfId="16257" xr:uid="{7BC8DB39-A4BD-44E8-BB49-CB6E0CA6B3C2}"/>
    <cellStyle name="Currency 6 8" xfId="4979" xr:uid="{B78EC983-8FF8-45D6-A2BE-5944B0A2127E}"/>
    <cellStyle name="Currency 6 8 2" xfId="14274" xr:uid="{457A1028-6AA1-48DA-861B-93D3474006AF}"/>
    <cellStyle name="Currency 6 9" xfId="6727" xr:uid="{FEDA079E-B119-4EF6-B8D5-5B72B9E2447A}"/>
    <cellStyle name="Currency 6 9 2" xfId="17107" xr:uid="{C5054BCD-63D8-4D93-8946-F8D687080C64}"/>
    <cellStyle name="Currency 7" xfId="2688" xr:uid="{00000000-0005-0000-0000-0000EA020000}"/>
    <cellStyle name="Currency 7 2" xfId="3118" xr:uid="{00000000-0005-0000-0000-0000EB020000}"/>
    <cellStyle name="Currency 7 2 2" xfId="6176" xr:uid="{D9E1B83A-3F24-471B-9EDA-B54E6533FE98}"/>
    <cellStyle name="Currency 7 2 2 2" xfId="24684" xr:uid="{CEFCDACB-282E-4FF9-BC48-3099B0FC7EE8}"/>
    <cellStyle name="Currency 7 2 2 2 2" xfId="26464" xr:uid="{A5B4D759-8536-4897-8E66-68106CAB1926}"/>
    <cellStyle name="Currency 7 2 2 2 3" xfId="31154" xr:uid="{A4B65126-91AD-4731-B18E-C941117B3CBF}"/>
    <cellStyle name="Currency 7 2 2 3" xfId="27288" xr:uid="{AB679207-A083-4BDA-AAF7-C356897E6C22}"/>
    <cellStyle name="Currency 7 2 2 4" xfId="15745" xr:uid="{D39065B7-B32F-45CB-83B8-87230959F43A}"/>
    <cellStyle name="Currency 7 2 3" xfId="8198" xr:uid="{3C3DEA77-9252-4CA8-95EE-509344333E7F}"/>
    <cellStyle name="Currency 7 2 3 2" xfId="28863" xr:uid="{68F4C44D-B657-416C-80FC-5D2B8078A738}"/>
    <cellStyle name="Currency 7 2 3 3" xfId="25955" xr:uid="{764CC72C-A203-49F1-83F5-21D1E1AC9C73}"/>
    <cellStyle name="Currency 7 2 3 4" xfId="18578" xr:uid="{46A679A2-A92A-43BF-8655-ACEB4DC7A7E3}"/>
    <cellStyle name="Currency 7 2 4" xfId="11031" xr:uid="{CE58C3F8-7D55-4BB5-BCAF-F941D45451FF}"/>
    <cellStyle name="Currency 7 2 4 2" xfId="21411" xr:uid="{3C7DC662-43E0-46B4-AC8B-4A2C14775DCF}"/>
    <cellStyle name="Currency 7 2 5" xfId="24753" xr:uid="{1744AF6C-B642-4038-B9F9-51CE37983E0F}"/>
    <cellStyle name="Currency 7 2 6" xfId="13639" xr:uid="{C64D0CCC-D5E4-4BBA-8D76-FCFD2937BB16}"/>
    <cellStyle name="Currency 7 2 6 2" xfId="30083" xr:uid="{A2DDCFAE-5DAF-42B0-8BC1-D233D3247146}"/>
    <cellStyle name="Currency 7 3" xfId="4270" xr:uid="{5108D09C-1E19-45C4-93DC-64048A56B178}"/>
    <cellStyle name="Currency 7 3 2" xfId="9042" xr:uid="{8F7597DB-637C-46B3-83BD-6588FA3E34D5}"/>
    <cellStyle name="Currency 7 3 2 2" xfId="29094" xr:uid="{06FC2BF0-EBD5-4CEB-9242-29A9386AB13C}"/>
    <cellStyle name="Currency 7 3 2 3" xfId="28686" xr:uid="{A3FB48B2-3692-4591-8E9F-3E16484E5530}"/>
    <cellStyle name="Currency 7 3 2 4" xfId="19422" xr:uid="{8B236A8B-DEBD-4E86-A4CE-0E6F116B28C3}"/>
    <cellStyle name="Currency 7 3 2 5" xfId="31046" xr:uid="{FF6DB03D-F4BC-4037-887B-3140CF3B8F7C}"/>
    <cellStyle name="Currency 7 3 3" xfId="11875" xr:uid="{C614D5A7-091C-4DD5-BA80-8AEEF15D9816}"/>
    <cellStyle name="Currency 7 3 3 2" xfId="22255" xr:uid="{945F5127-9043-4071-B578-DE8BFB6A1213}"/>
    <cellStyle name="Currency 7 3 4" xfId="24602" xr:uid="{3F6D4EEB-B317-43CE-93BF-EB575C97ED08}"/>
    <cellStyle name="Currency 7 3 5" xfId="16589" xr:uid="{C10B803F-9C27-4444-8090-74F8AD11404E}"/>
    <cellStyle name="Currency 7 4" xfId="5921" xr:uid="{888BDFFC-D2BF-45F4-A2B0-4399EE5C49DE}"/>
    <cellStyle name="Currency 7 4 2" xfId="25903" xr:uid="{3BF6F9AB-DC2E-447F-A41D-2567B62C22C6}"/>
    <cellStyle name="Currency 7 4 3" xfId="28061" xr:uid="{AA463E49-7A22-4909-979B-7CAF52DEDD91}"/>
    <cellStyle name="Currency 7 4 4" xfId="15359" xr:uid="{F3E089C9-EB82-4D8E-A808-DBDDFDF0CBC6}"/>
    <cellStyle name="Currency 7 5" xfId="7812" xr:uid="{6050E524-E0E1-4F67-919D-9C66FA0948FE}"/>
    <cellStyle name="Currency 7 5 2" xfId="28083" xr:uid="{A188E16C-5F3D-4633-9AD1-4AE3F6637154}"/>
    <cellStyle name="Currency 7 5 3" xfId="27116" xr:uid="{9FBEB50B-1AEB-4BCF-8344-A76646EF3686}"/>
    <cellStyle name="Currency 7 5 4" xfId="18192" xr:uid="{C204D0C8-FB98-404D-9491-702EDA690BB0}"/>
    <cellStyle name="Currency 7 6" xfId="10645" xr:uid="{6C513F88-72EA-4351-861A-D129ADD4254E}"/>
    <cellStyle name="Currency 7 6 2" xfId="21025" xr:uid="{FEDA0071-305A-4ED3-9BCA-BD38BD64DF1D}"/>
    <cellStyle name="Currency 7 7" xfId="23841" xr:uid="{18EA0297-8161-4A87-A071-53E82500C750}"/>
    <cellStyle name="Currency 7 8" xfId="24055" xr:uid="{D9559532-AA1D-410A-986C-78FAAC4D8BA3}"/>
    <cellStyle name="Currency 7 8 2" xfId="29984" xr:uid="{38CCC4F8-3A05-4E8F-A88E-F9A4A5382814}"/>
    <cellStyle name="Currency 7 9" xfId="13101" xr:uid="{30FB82D5-F473-4E05-BB1D-109AEF4101FC}"/>
    <cellStyle name="Currency 8" xfId="4934" xr:uid="{F197CEBD-2C5D-4CBF-9D96-43D31DB105BC}"/>
    <cellStyle name="Currency 8 2" xfId="25601" xr:uid="{0A3EC9D9-FE1A-46FC-829B-E8E11294A4C2}"/>
    <cellStyle name="Currency 8 3" xfId="14226" xr:uid="{12253B7A-9A70-4C29-8C8E-F200B7DAA98B}"/>
    <cellStyle name="Currency 8 4" xfId="30929" xr:uid="{D45966F1-6C24-42C2-8D71-F9FB2965BA9E}"/>
    <cellStyle name="Currency 9" xfId="6679" xr:uid="{92AD7E56-FF09-4440-B173-1094A71FB0D3}"/>
    <cellStyle name="Currency 9 2" xfId="17059"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5" builtinId="53" customBuiltin="1"/>
    <cellStyle name="Explanatory Text 2" xfId="29552" xr:uid="{B4576BC8-55D4-46C7-856A-8A52C91891FA}"/>
    <cellStyle name="FundHeaderRowCol.*" xfId="12313" xr:uid="{30107591-BA76-4D19-A887-3FEAE1650577}"/>
    <cellStyle name="FundHeaderRowCol.1" xfId="12314" xr:uid="{00EFF92D-2F4D-4486-B652-96404B414C85}"/>
    <cellStyle name="FundHeaderRowCol.2" xfId="12315" xr:uid="{69018372-DFBE-43C7-B42A-CF4B4A9EA553}"/>
    <cellStyle name="FundSectionHeaderRowDescCol" xfId="12316" xr:uid="{8BD053DD-2230-48D8-AC57-44B3DE83240D}"/>
    <cellStyle name="FundSectionHeaderRowJERefCol" xfId="12317" xr:uid="{8CE873D4-FF14-4149-A394-6FF189B8DF37}"/>
    <cellStyle name="FundSectionHeaderRowNameCol" xfId="12318" xr:uid="{AF61B6DD-8826-4CF0-90CF-282A2B921CC6}"/>
    <cellStyle name="Good" xfId="4830" builtinId="26" customBuiltin="1"/>
    <cellStyle name="Good 2" xfId="601" xr:uid="{00000000-0005-0000-0000-000004040000}"/>
    <cellStyle name="Good 3" xfId="602" xr:uid="{00000000-0005-0000-0000-000005040000}"/>
    <cellStyle name="Good 4" xfId="29553" xr:uid="{73D04EFA-6288-4DE1-AC60-080AD9DDB73A}"/>
    <cellStyle name="GroupSectionHeaderRowBalance" xfId="12319" xr:uid="{DA166E2E-B504-4B9A-8852-CD4BEAFC2AAE}"/>
    <cellStyle name="GroupSectionHeaderRowDescCol" xfId="12320" xr:uid="{09A65350-37C6-483C-9076-B9B9EE9DB424}"/>
    <cellStyle name="GroupSectionHeaderRowNameCol" xfId="12321" xr:uid="{48CEC677-4043-42C1-A934-4F76033302EF}"/>
    <cellStyle name="GroupSelectionHeaderRowJERefCol" xfId="12322" xr:uid="{94232F09-04F3-4E6D-B7DB-04F59E9CD5DE}"/>
    <cellStyle name="Heading 1" xfId="4826" builtinId="16" customBuiltin="1"/>
    <cellStyle name="Heading 1 2" xfId="603" xr:uid="{00000000-0005-0000-0000-000006040000}"/>
    <cellStyle name="Heading 1 3" xfId="604" xr:uid="{00000000-0005-0000-0000-000007040000}"/>
    <cellStyle name="Heading 1 4" xfId="29554" xr:uid="{CA4BF050-0BB8-4C07-AB32-EEDEC7DE8D02}"/>
    <cellStyle name="Heading 2" xfId="4827" builtinId="17" customBuiltin="1"/>
    <cellStyle name="Heading 2 2" xfId="605" xr:uid="{00000000-0005-0000-0000-000008040000}"/>
    <cellStyle name="Heading 2 3" xfId="606" xr:uid="{00000000-0005-0000-0000-000009040000}"/>
    <cellStyle name="Heading 2 4" xfId="29555" xr:uid="{C46319D0-77EB-4CD4-930D-A0782678B5C8}"/>
    <cellStyle name="Heading 3" xfId="4828" builtinId="18" customBuiltin="1"/>
    <cellStyle name="Heading 3 2" xfId="607" xr:uid="{00000000-0005-0000-0000-00000A040000}"/>
    <cellStyle name="Heading 3 2 2" xfId="29556" xr:uid="{34280CFD-9731-497F-BC7D-6606D1BE1D50}"/>
    <cellStyle name="Heading 3 3" xfId="608" xr:uid="{00000000-0005-0000-0000-00000B040000}"/>
    <cellStyle name="Heading 3 3 2" xfId="29557" xr:uid="{7F9170D1-699D-48ED-ACD3-2207BA3A3A38}"/>
    <cellStyle name="Heading 3 4" xfId="29558" xr:uid="{32EE2CF5-75CA-4329-B9DB-F327B55E31FB}"/>
    <cellStyle name="Heading 4" xfId="4829" builtinId="19" customBuiltin="1"/>
    <cellStyle name="Heading 4 2" xfId="609" xr:uid="{00000000-0005-0000-0000-00000C040000}"/>
    <cellStyle name="Heading 4 3" xfId="610" xr:uid="{00000000-0005-0000-0000-00000D040000}"/>
    <cellStyle name="Heading 4 4" xfId="29559" xr:uid="{26CF4506-3C0C-4149-82F5-67DE7222738E}"/>
    <cellStyle name="Hyperlink" xfId="611" builtinId="8"/>
    <cellStyle name="Hyperlink 2" xfId="612" xr:uid="{00000000-0005-0000-0000-00000F040000}"/>
    <cellStyle name="Hyperlink 2 2" xfId="29595" xr:uid="{AFC0C00D-F11C-4445-A195-9C58C7F6F9AF}"/>
    <cellStyle name="Hyperlink 3" xfId="613" xr:uid="{00000000-0005-0000-0000-000010040000}"/>
    <cellStyle name="Hyperlink 4" xfId="614" xr:uid="{00000000-0005-0000-0000-000011040000}"/>
    <cellStyle name="Hyperlink 5" xfId="29596" xr:uid="{53BF9B33-031B-4A47-A462-794552C5F5C4}"/>
    <cellStyle name="Input" xfId="4832" builtinId="20" customBuiltin="1"/>
    <cellStyle name="Input 2" xfId="615" xr:uid="{00000000-0005-0000-0000-000012040000}"/>
    <cellStyle name="Input 3" xfId="616" xr:uid="{00000000-0005-0000-0000-000013040000}"/>
    <cellStyle name="Input 4" xfId="29560" xr:uid="{C0B9884E-84BA-41A6-ADBA-85A7A4A4B29C}"/>
    <cellStyle name="JEDescriptionRowNameCol" xfId="12323" xr:uid="{D7AC7BB0-9688-456A-B8D3-FA09DD0137F5}"/>
    <cellStyle name="JEDetailRowCreditCol" xfId="12324" xr:uid="{2B66B052-A8A2-4315-8820-BA95C9FC0D86}"/>
    <cellStyle name="JEDetailRowDebitCol" xfId="12325" xr:uid="{BA43A963-4B13-4778-AB36-88E6086C035F}"/>
    <cellStyle name="JEDetailRowDescCol" xfId="12326" xr:uid="{866EA52A-1467-4A66-8C56-CBBB989288FF}"/>
    <cellStyle name="JEDetailRowNameCol" xfId="12327" xr:uid="{D5EDB40B-5B17-40F4-BA94-A5C2FF9895DF}"/>
    <cellStyle name="JEDetailRowWPRefCol" xfId="12328" xr:uid="{388908A3-E726-44B7-A73F-A3C06954DF15}"/>
    <cellStyle name="JEIdentityRowDescCol" xfId="12329" xr:uid="{825B0865-A30D-4C62-8B41-AA14FFCCB4D4}"/>
    <cellStyle name="JEIdentityRowNameCol" xfId="12330" xr:uid="{A0A88C57-EFB6-4680-B416-FABA545BB0F9}"/>
    <cellStyle name="JEIdentityRowWPRefCol" xfId="12331" xr:uid="{AA8FCA78-A35F-435A-9773-AE7D5DFEB05A}"/>
    <cellStyle name="JETotalRowCreditCol" xfId="12332" xr:uid="{CBC2F19F-9212-4A47-B1E9-F8CBBFEB30BF}"/>
    <cellStyle name="JETotalRowDebitCol" xfId="12333" xr:uid="{86004B0D-F111-43BD-91D6-74F17F1148B0}"/>
    <cellStyle name="JETotalRowDescCol" xfId="12334" xr:uid="{E60B60DE-39B9-4650-86A4-D2C09E6902FC}"/>
    <cellStyle name="JETotalRowNameCol" xfId="12335" xr:uid="{054CE1E2-C09D-4C50-B388-27AA302258ED}"/>
    <cellStyle name="JETotalRowWPRefCol" xfId="12336" xr:uid="{61C2FCFF-EC42-4DF3-8C13-5AD2D79709C0}"/>
    <cellStyle name="JETypeDescriptionRowDescCol" xfId="12337" xr:uid="{8065F69E-3861-45A6-A349-5CFDE18A5F97}"/>
    <cellStyle name="JETypeDescriptionRowNameCol" xfId="12338" xr:uid="{52E08EE2-90C8-4506-BF47-147EE565D429}"/>
    <cellStyle name="Linked Cell" xfId="4835" builtinId="24" customBuiltin="1"/>
    <cellStyle name="Linked Cell 2" xfId="617" xr:uid="{00000000-0005-0000-0000-000014040000}"/>
    <cellStyle name="Linked Cell 3" xfId="618" xr:uid="{00000000-0005-0000-0000-000015040000}"/>
    <cellStyle name="Linked Cell 4" xfId="29561" xr:uid="{8B4B6641-0453-4E55-B892-08C524C0A5B2}"/>
    <cellStyle name="NetIncomeLossRowBalance" xfId="12339" xr:uid="{1433FCB7-B0C9-4DF0-B9B6-271B460A2FE0}"/>
    <cellStyle name="NetIncomeLossRowDescCol" xfId="12340" xr:uid="{597C11A1-FC41-41D2-B06D-C46DAEDC1B38}"/>
    <cellStyle name="NetIncomeLossRowJERefCol" xfId="12341" xr:uid="{63E13319-5232-4EEA-94AD-7E617E4FE709}"/>
    <cellStyle name="NetIncomeLossRowNameCol" xfId="12342" xr:uid="{FBC05D99-2A3C-4D44-8907-1C72E5EF1406}"/>
    <cellStyle name="NetIncomeLossRowVarPectCol" xfId="12343" xr:uid="{34E3AE3A-34B2-4329-B9E3-10C568F30822}"/>
    <cellStyle name="NetIncomeLossRowWPRefCol" xfId="12344" xr:uid="{0373C2AB-7463-4889-B6F1-C9B138613C3F}"/>
    <cellStyle name="Neutral 2" xfId="619" xr:uid="{00000000-0005-0000-0000-000016040000}"/>
    <cellStyle name="Neutral 3" xfId="620" xr:uid="{00000000-0005-0000-0000-000017040000}"/>
    <cellStyle name="Neutral 4" xfId="12253" xr:uid="{C7790D3F-7D01-4B5C-A199-EBC5EBD75914}"/>
    <cellStyle name="Neutral 4 2" xfId="29562"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7" xr:uid="{A48A6148-8147-4125-A12B-D8297B0DC6CE}"/>
    <cellStyle name="Normal 10 10 2 2 2" xfId="25731" xr:uid="{B93DA6C7-7B79-4108-B9B5-B8A81754163B}"/>
    <cellStyle name="Normal 10 10 2 2 3" xfId="26657" xr:uid="{3251EC09-E98D-432F-9FC1-719234C11B5F}"/>
    <cellStyle name="Normal 10 10 2 2 4" xfId="15746" xr:uid="{2CD1E5DE-C9FF-4874-8003-89ED02E976BC}"/>
    <cellStyle name="Normal 10 10 2 3" xfId="8199" xr:uid="{1E044D6B-77A0-49E0-8B6C-5F8F91E4792D}"/>
    <cellStyle name="Normal 10 10 2 3 2" xfId="28864" xr:uid="{F1BD571F-1560-49E1-8425-9B4799EE4C95}"/>
    <cellStyle name="Normal 10 10 2 3 3" xfId="18579" xr:uid="{C1410412-EC63-425F-8309-06C9FBE86E43}"/>
    <cellStyle name="Normal 10 10 2 4" xfId="11032" xr:uid="{5BA87819-5ABC-4ED4-AEBE-8E4FF6B09B7D}"/>
    <cellStyle name="Normal 10 10 2 4 2" xfId="21412" xr:uid="{1F718540-6159-4DED-BADE-5D719579F358}"/>
    <cellStyle name="Normal 10 10 2 5" xfId="23358" xr:uid="{A2F437CA-096E-4AD7-ABF2-8FC71022E231}"/>
    <cellStyle name="Normal 10 10 2 6" xfId="13640" xr:uid="{A8B787A3-15CD-49C8-88EB-15F04FD33F37}"/>
    <cellStyle name="Normal 10 10 3" xfId="2858" xr:uid="{00000000-0005-0000-0000-000006030000}"/>
    <cellStyle name="Normal 10 10 3 2" xfId="6071" xr:uid="{04870463-D7A8-44C0-B512-4B2CCF31F619}"/>
    <cellStyle name="Normal 10 10 3 2 2" xfId="28551" xr:uid="{0AD1D515-099A-47C0-BF64-E4C2E245900B}"/>
    <cellStyle name="Normal 10 10 3 2 3" xfId="15527" xr:uid="{C4E869DD-5012-4D41-AFFC-13C01508893B}"/>
    <cellStyle name="Normal 10 10 3 3" xfId="7980" xr:uid="{03B7D17F-8189-4ACE-923B-BDA665E25C79}"/>
    <cellStyle name="Normal 10 10 3 3 2" xfId="18360" xr:uid="{9C417B3D-0AD0-4992-A722-66D546994356}"/>
    <cellStyle name="Normal 10 10 3 4" xfId="10813" xr:uid="{3689B4B7-D4D3-4C10-9185-0F3DB2326800}"/>
    <cellStyle name="Normal 10 10 3 4 2" xfId="21193" xr:uid="{19B5D9BC-9C95-4340-ADA3-A7B5FA429E57}"/>
    <cellStyle name="Normal 10 10 3 5" xfId="25370" xr:uid="{2F619995-6181-409A-ADB1-EC322F973720}"/>
    <cellStyle name="Normal 10 10 3 6" xfId="13347" xr:uid="{586F1DD7-06A8-47EA-861F-D9CA85A788C6}"/>
    <cellStyle name="Normal 10 10 4" xfId="4144" xr:uid="{E80EB3A7-2CB6-4571-B043-917518450B51}"/>
    <cellStyle name="Normal 10 10 4 2" xfId="8916" xr:uid="{6EF97CAD-3298-4E65-98A6-6064F4C57182}"/>
    <cellStyle name="Normal 10 10 4 2 2" xfId="29017" xr:uid="{417C58D3-9799-4D46-9F6E-85B0D5026EAA}"/>
    <cellStyle name="Normal 10 10 4 2 3" xfId="19296" xr:uid="{0F9E426B-F47A-45A8-908C-E03D1FBEF688}"/>
    <cellStyle name="Normal 10 10 4 3" xfId="11749" xr:uid="{FD8848E4-23E2-4675-A872-E92E6F18DEB4}"/>
    <cellStyle name="Normal 10 10 4 3 2" xfId="22129" xr:uid="{50D26883-7F62-478C-AC5A-4239A024C1CD}"/>
    <cellStyle name="Normal 10 10 4 4" xfId="26284" xr:uid="{09455926-8F40-4E56-AA80-029CE8CB3D13}"/>
    <cellStyle name="Normal 10 10 4 5" xfId="16463" xr:uid="{A1987070-EC4A-44EF-A443-F203EA91973B}"/>
    <cellStyle name="Normal 10 10 5" xfId="4981" xr:uid="{E753EFC7-DAAA-43D3-B599-9A8598387912}"/>
    <cellStyle name="Normal 10 10 5 2" xfId="27335" xr:uid="{00F6F234-CF51-4305-9F2C-ADABAAABFC62}"/>
    <cellStyle name="Normal 10 10 5 3" xfId="14276" xr:uid="{45C443CD-DFC3-4F30-AF6B-047E441B48B0}"/>
    <cellStyle name="Normal 10 10 6" xfId="6729" xr:uid="{F769CB9A-5118-40B8-BFE1-BA45F45B3866}"/>
    <cellStyle name="Normal 10 10 6 2" xfId="17109" xr:uid="{96160406-AA55-4F3A-89A2-A36B462387BC}"/>
    <cellStyle name="Normal 10 10 7" xfId="9562" xr:uid="{8CE60302-7137-4977-ACE2-0CB0D21166D4}"/>
    <cellStyle name="Normal 10 10 7 2" xfId="19942" xr:uid="{BD059445-37A6-42A9-BBB6-2958E62DD1D8}"/>
    <cellStyle name="Normal 10 10 8" xfId="22898" xr:uid="{E2F28D9D-80D1-4AA1-950E-7F88298C357A}"/>
    <cellStyle name="Normal 10 10 9" xfId="12692" xr:uid="{BF623A86-DEA6-43D7-A8DF-075214355472}"/>
    <cellStyle name="Normal 10 11" xfId="623" xr:uid="{00000000-0005-0000-0000-00001B040000}"/>
    <cellStyle name="Normal 10 11 2" xfId="4982" xr:uid="{4A05A02C-96FD-4D1C-B9EA-2D237A2C3E1A}"/>
    <cellStyle name="Normal 10 11 2 2" xfId="24791" xr:uid="{80136C4F-516F-4571-8124-CA54C4A0D6E6}"/>
    <cellStyle name="Normal 10 11 2 3" xfId="27939" xr:uid="{6CA6B494-D6D1-42DD-8636-F29BE1730242}"/>
    <cellStyle name="Normal 10 11 2 4" xfId="14277" xr:uid="{7EA7914E-1DFE-465B-A512-FB4CB6AD8339}"/>
    <cellStyle name="Normal 10 11 3" xfId="6730" xr:uid="{972F9648-428D-46F0-ADB4-CF0E092FA608}"/>
    <cellStyle name="Normal 10 11 3 2" xfId="26904" xr:uid="{06042D5C-60F2-4660-9E2E-27D032A92803}"/>
    <cellStyle name="Normal 10 11 3 3" xfId="17110" xr:uid="{60BFD8D1-729B-455C-805A-FC03EBE5BF80}"/>
    <cellStyle name="Normal 10 11 4" xfId="9563" xr:uid="{EF0D317D-E54A-4A22-A8F7-62430034A042}"/>
    <cellStyle name="Normal 10 11 4 2" xfId="19943" xr:uid="{6040C0D3-6DF1-43CD-A964-89078F3349CF}"/>
    <cellStyle name="Normal 10 11 5" xfId="24544" xr:uid="{A8967592-2218-41C3-B75C-802374552DA4}"/>
    <cellStyle name="Normal 10 11 6" xfId="13390" xr:uid="{EAA21CE2-9C63-4B7D-A2A9-38AA0689EBAD}"/>
    <cellStyle name="Normal 10 11 7" xfId="31253" xr:uid="{28E00C5A-101C-4D57-87F3-FFA1BE1BED88}"/>
    <cellStyle name="Normal 10 12" xfId="624" xr:uid="{00000000-0005-0000-0000-00001C040000}"/>
    <cellStyle name="Normal 10 12 2" xfId="4983" xr:uid="{81C5B629-06FA-4C73-953D-3DE3B667ECA5}"/>
    <cellStyle name="Normal 10 12 2 2" xfId="28683" xr:uid="{70D88F76-2598-4C16-8EE5-C3E673473E1F}"/>
    <cellStyle name="Normal 10 12 2 3" xfId="14278" xr:uid="{89C68C09-9400-4D3A-AAB7-DA5D79F33409}"/>
    <cellStyle name="Normal 10 12 3" xfId="6731" xr:uid="{57ACEA7E-EF16-4D67-A33B-4FF3DC7A1D93}"/>
    <cellStyle name="Normal 10 12 3 2" xfId="17111" xr:uid="{D1ABC6DD-7170-43EB-B1CB-741E1C0DD98A}"/>
    <cellStyle name="Normal 10 12 4" xfId="9564" xr:uid="{87002A86-8D06-487A-AC53-CE9ED5BA9106}"/>
    <cellStyle name="Normal 10 12 4 2" xfId="19944" xr:uid="{BFDDF5AC-6A3D-4842-8E39-CF390305EE0E}"/>
    <cellStyle name="Normal 10 12 5" xfId="25343" xr:uid="{79FBB3CA-C3EC-4A74-86B1-41F1BED65901}"/>
    <cellStyle name="Normal 10 12 6" xfId="12829" xr:uid="{7D54B555-AEC5-4C97-9972-9E98BAF09667}"/>
    <cellStyle name="Normal 10 13" xfId="2172" xr:uid="{00000000-0005-0000-0000-000003030000}"/>
    <cellStyle name="Normal 10 13 2" xfId="7299" xr:uid="{7471D1E5-75EE-4ED7-BD7F-6DF83D0E9EB3}"/>
    <cellStyle name="Normal 10 13 2 2" xfId="26229" xr:uid="{FE4CFAEE-5A24-4CA5-9A6F-D15D149AEF8B}"/>
    <cellStyle name="Normal 10 13 2 3" xfId="17679" xr:uid="{C8E76887-BB42-4116-AB46-494CEC4EA311}"/>
    <cellStyle name="Normal 10 13 3" xfId="10132" xr:uid="{8CC65BA9-FB64-4FED-8E5E-40F54B9077A2}"/>
    <cellStyle name="Normal 10 13 3 2" xfId="20512" xr:uid="{DB027F51-F73F-4F34-AED5-42AF3848CBC3}"/>
    <cellStyle name="Normal 10 13 4" xfId="24626" xr:uid="{BA4460E7-40E0-4E0D-AA35-A58B189F0726}"/>
    <cellStyle name="Normal 10 13 5" xfId="14846" xr:uid="{37C09BCD-6E46-4E63-AABA-545A983990B3}"/>
    <cellStyle name="Normal 10 14" xfId="3903" xr:uid="{7725DFF7-5497-4F7F-AD85-E7F55E85149E}"/>
    <cellStyle name="Normal 10 14 2" xfId="8735" xr:uid="{D3261DEB-D026-4F7B-8A63-7BD33965FEFC}"/>
    <cellStyle name="Normal 10 14 2 2" xfId="19115" xr:uid="{380C6917-A8A9-4DB7-9E0B-B3881FEAE402}"/>
    <cellStyle name="Normal 10 14 3" xfId="11568" xr:uid="{301B0EC4-1920-4FE8-9DAB-CDC888ED9AD6}"/>
    <cellStyle name="Normal 10 14 3 2" xfId="21948" xr:uid="{8007155B-0D73-4E13-85BF-1868E391322A}"/>
    <cellStyle name="Normal 10 14 4" xfId="24488" xr:uid="{DD5DDC51-8259-4362-8BB5-3571609555BA}"/>
    <cellStyle name="Normal 10 14 5" xfId="16282" xr:uid="{5334FDBE-99E4-43B0-9536-0E4983E9CFFC}"/>
    <cellStyle name="Normal 10 15" xfId="4980" xr:uid="{7CC6FFB8-54FD-4DB8-994D-5373C639D597}"/>
    <cellStyle name="Normal 10 15 2" xfId="14275" xr:uid="{9D18A003-1AFB-4E00-826E-418CD25DC677}"/>
    <cellStyle name="Normal 10 16" xfId="6728" xr:uid="{9F24BD89-D286-4571-8C43-0DA4709BB7A6}"/>
    <cellStyle name="Normal 10 16 2" xfId="17108" xr:uid="{4D7CE34E-C0EB-4B47-B925-99E2328FCD47}"/>
    <cellStyle name="Normal 10 17" xfId="9561" xr:uid="{1F5857E8-0180-43B6-A67A-D8A50D53EE2D}"/>
    <cellStyle name="Normal 10 17 2" xfId="19941" xr:uid="{28EA8336-B58D-4001-97E1-1918AD18C978}"/>
    <cellStyle name="Normal 10 18" xfId="22964" xr:uid="{742F234D-82A3-42A6-B583-194E4A5AFD22}"/>
    <cellStyle name="Normal 10 19" xfId="12404" xr:uid="{F5251D3C-5E86-4A72-9FC4-354A3A96E2D8}"/>
    <cellStyle name="Normal 10 2" xfId="625" xr:uid="{00000000-0005-0000-0000-00001D040000}"/>
    <cellStyle name="Normal 10 2 10" xfId="4984" xr:uid="{AF9C9F13-AE12-416F-AE40-EC642CC2467C}"/>
    <cellStyle name="Normal 10 2 10 2" xfId="14279" xr:uid="{854A259B-B3C1-41B4-AF59-D6117453A646}"/>
    <cellStyle name="Normal 10 2 11" xfId="6732" xr:uid="{F38BD8C0-9421-42A1-8328-B5BC33C98FA2}"/>
    <cellStyle name="Normal 10 2 11 2" xfId="17112" xr:uid="{8E9DC401-4643-4F67-B21F-7F04CAF49562}"/>
    <cellStyle name="Normal 10 2 12" xfId="9565" xr:uid="{54731853-DF17-4F3C-8343-C979F78B6C83}"/>
    <cellStyle name="Normal 10 2 12 2" xfId="19945" xr:uid="{40651727-1308-4000-9898-92BFF5BA47AB}"/>
    <cellStyle name="Normal 10 2 13" xfId="22652" xr:uid="{7651A22B-3469-4C2B-915E-B0399D89FE02}"/>
    <cellStyle name="Normal 10 2 14" xfId="12427" xr:uid="{0FAB5A96-8730-4777-B641-7813F9F03870}"/>
    <cellStyle name="Normal 10 2 2" xfId="626" xr:uid="{00000000-0005-0000-0000-00001E040000}"/>
    <cellStyle name="Normal 10 2 2 10" xfId="6733" xr:uid="{5DEEFE5E-DCB4-4FB8-B9D0-9F375FA6CE18}"/>
    <cellStyle name="Normal 10 2 2 10 2" xfId="17113" xr:uid="{6B3362CF-1EAE-44AD-8E7C-6F8884070197}"/>
    <cellStyle name="Normal 10 2 2 11" xfId="9566" xr:uid="{C5321B08-B5F0-4349-9FC9-DE9D93B783A2}"/>
    <cellStyle name="Normal 10 2 2 11 2" xfId="19946" xr:uid="{BD78E8AA-A088-4DFF-8DB9-13392B6FBD50}"/>
    <cellStyle name="Normal 10 2 2 12" xfId="23868" xr:uid="{D7019344-E4F0-4EAD-A39E-0177C41E3B6B}"/>
    <cellStyle name="Normal 10 2 2 13" xfId="12487" xr:uid="{C372DA4C-48CA-4BB5-B2ED-2CF5B05C7D9B}"/>
    <cellStyle name="Normal 10 2 2 2" xfId="627" xr:uid="{00000000-0005-0000-0000-00001F040000}"/>
    <cellStyle name="Normal 10 2 2 2 10" xfId="13052" xr:uid="{D22D6458-D1DC-4AF5-8DFD-A093A36FDE01}"/>
    <cellStyle name="Normal 10 2 2 2 2" xfId="628" xr:uid="{00000000-0005-0000-0000-000020040000}"/>
    <cellStyle name="Normal 10 2 2 2 2 2" xfId="3122" xr:uid="{00000000-0005-0000-0000-00000D030000}"/>
    <cellStyle name="Normal 10 2 2 2 2 2 2" xfId="6180" xr:uid="{8892C1C8-BA0C-49CC-998F-780716EF93FA}"/>
    <cellStyle name="Normal 10 2 2 2 2 2 2 2" xfId="23344" xr:uid="{7DD4C7C2-B7B8-4A07-A0CB-863E7FD205F2}"/>
    <cellStyle name="Normal 10 2 2 2 2 2 2 3" xfId="15749" xr:uid="{04E6806C-7482-4417-8D92-21640E43690F}"/>
    <cellStyle name="Normal 10 2 2 2 2 2 3" xfId="8202" xr:uid="{CE95F44B-0481-40F9-81DF-031D79118290}"/>
    <cellStyle name="Normal 10 2 2 2 2 2 3 2" xfId="18582" xr:uid="{FB00175E-8C54-4F49-A0C0-F63484131B1D}"/>
    <cellStyle name="Normal 10 2 2 2 2 2 4" xfId="11035" xr:uid="{174873F6-C547-4786-A0B5-95F1612AD408}"/>
    <cellStyle name="Normal 10 2 2 2 2 2 4 2" xfId="21415" xr:uid="{BC9E8C52-4E9E-4F82-BC19-DEE42A19635E}"/>
    <cellStyle name="Normal 10 2 2 2 2 2 5" xfId="24509" xr:uid="{BD0491B1-769E-4376-BB95-956B81D9FAFD}"/>
    <cellStyle name="Normal 10 2 2 2 2 2 6" xfId="13643" xr:uid="{901212EF-41CF-4F24-8CB8-0D1DDE0AC254}"/>
    <cellStyle name="Normal 10 2 2 2 2 3" xfId="4281" xr:uid="{ACAE5F72-B919-4576-BC83-C3FD833AB1D4}"/>
    <cellStyle name="Normal 10 2 2 2 2 3 2" xfId="9053" xr:uid="{3AAA8962-D937-47D1-9A1D-B77E1ED0C51B}"/>
    <cellStyle name="Normal 10 2 2 2 2 3 2 2" xfId="29096" xr:uid="{979D5129-1C24-480B-A486-28EFA77CBE6D}"/>
    <cellStyle name="Normal 10 2 2 2 2 3 2 3" xfId="19433" xr:uid="{8602EA7C-0304-44EA-9F5F-2C6CBBB27DCE}"/>
    <cellStyle name="Normal 10 2 2 2 2 3 3" xfId="11886" xr:uid="{5FD814A5-9474-41D9-B7E0-A872F7B57471}"/>
    <cellStyle name="Normal 10 2 2 2 2 3 3 2" xfId="22266" xr:uid="{62E22EB4-6F34-4C11-A610-E66C71AAB67C}"/>
    <cellStyle name="Normal 10 2 2 2 2 3 4" xfId="24519" xr:uid="{C870E03D-2651-4024-82C9-F9C038A7E458}"/>
    <cellStyle name="Normal 10 2 2 2 2 3 5" xfId="16600" xr:uid="{D410EB35-9C13-475F-B509-4399F7E15C5F}"/>
    <cellStyle name="Normal 10 2 2 2 2 4" xfId="4987" xr:uid="{33657853-CCCE-4302-B0EA-6563BF685939}"/>
    <cellStyle name="Normal 10 2 2 2 2 4 2" xfId="26221" xr:uid="{E63D3BC4-CAE8-4CA8-B9EF-663319E45499}"/>
    <cellStyle name="Normal 10 2 2 2 2 4 3" xfId="14282" xr:uid="{2E27CB9C-65EF-432E-BC69-EC5871C28694}"/>
    <cellStyle name="Normal 10 2 2 2 2 5" xfId="6735" xr:uid="{18B0B3AE-F00C-44A4-A0BB-D96BC596D169}"/>
    <cellStyle name="Normal 10 2 2 2 2 5 2" xfId="17115" xr:uid="{43ED36AD-FE12-4253-9FDB-568A257CFF1C}"/>
    <cellStyle name="Normal 10 2 2 2 2 6" xfId="9568" xr:uid="{D6EF9651-6789-4D71-98F0-25F6733E9671}"/>
    <cellStyle name="Normal 10 2 2 2 2 6 2" xfId="19948" xr:uid="{215801CB-DDFC-4481-A3A3-2CEE6AD78369}"/>
    <cellStyle name="Normal 10 2 2 2 2 7" xfId="24123" xr:uid="{B5C766AC-D80E-4C99-BD59-6B9CA2AA78CC}"/>
    <cellStyle name="Normal 10 2 2 2 2 8" xfId="13124" xr:uid="{529951AB-5337-4B58-AF34-28E627BFA22D}"/>
    <cellStyle name="Normal 10 2 2 2 3" xfId="3123" xr:uid="{00000000-0005-0000-0000-00000E030000}"/>
    <cellStyle name="Normal 10 2 2 2 3 2" xfId="4438" xr:uid="{E2AA89EB-C97D-45BE-B966-48B716394DC9}"/>
    <cellStyle name="Normal 10 2 2 2 3 2 2" xfId="9210" xr:uid="{A3B3B5A1-450A-4876-9D75-2993D84F44F3}"/>
    <cellStyle name="Normal 10 2 2 2 3 2 2 2" xfId="19590" xr:uid="{618354FD-25C4-458F-BFA6-C1EDB634E19D}"/>
    <cellStyle name="Normal 10 2 2 2 3 2 3" xfId="12043" xr:uid="{D5657C4F-0073-4FED-BB23-E2D66386C214}"/>
    <cellStyle name="Normal 10 2 2 2 3 2 3 2" xfId="22423" xr:uid="{15DFA9D5-A74F-4957-834C-89B1892B51BE}"/>
    <cellStyle name="Normal 10 2 2 2 3 2 4" xfId="27377" xr:uid="{2C986A78-EA2D-4068-986C-4E50A0F9FB45}"/>
    <cellStyle name="Normal 10 2 2 2 3 2 5" xfId="16757" xr:uid="{5ED5E4E4-5416-4C27-92D6-B47855558055}"/>
    <cellStyle name="Normal 10 2 2 2 3 3" xfId="6181" xr:uid="{4E29BB3B-DC72-4DB0-B11F-BE88024F461F}"/>
    <cellStyle name="Normal 10 2 2 2 3 3 2" xfId="15750" xr:uid="{EB54DE73-99AA-4D15-B8EB-3C02BD029B8A}"/>
    <cellStyle name="Normal 10 2 2 2 3 4" xfId="8203" xr:uid="{024080C8-FA45-445F-A9C2-075CF8735947}"/>
    <cellStyle name="Normal 10 2 2 2 3 4 2" xfId="18583" xr:uid="{CFD5300B-1A3A-4915-A199-BFB4713B9D53}"/>
    <cellStyle name="Normal 10 2 2 2 3 5" xfId="11036" xr:uid="{15B46448-C47E-4D53-8BA5-BAB75DA022BA}"/>
    <cellStyle name="Normal 10 2 2 2 3 5 2" xfId="21416" xr:uid="{46A57970-6CE9-4A9D-99DC-DA644B6031D5}"/>
    <cellStyle name="Normal 10 2 2 2 3 6" xfId="25015" xr:uid="{6BD65E36-2C60-492E-BF6B-E21F3E861AC8}"/>
    <cellStyle name="Normal 10 2 2 2 3 7" xfId="13644" xr:uid="{FC53FECB-58BA-4718-8075-86664A1E6322}"/>
    <cellStyle name="Normal 10 2 2 2 4" xfId="3121" xr:uid="{00000000-0005-0000-0000-00000F030000}"/>
    <cellStyle name="Normal 10 2 2 2 4 2" xfId="6179" xr:uid="{D9AC5840-A868-42B7-9B07-5467B903D80D}"/>
    <cellStyle name="Normal 10 2 2 2 4 2 2" xfId="27786" xr:uid="{6564ECEB-9CA3-4A47-94F0-5EC4020FDC7A}"/>
    <cellStyle name="Normal 10 2 2 2 4 2 3" xfId="15748" xr:uid="{4D09A5EA-43A7-4061-94DA-4B6895A7D0CB}"/>
    <cellStyle name="Normal 10 2 2 2 4 3" xfId="8201" xr:uid="{D06D1FBF-1680-4C3E-9F8A-32347ED393AD}"/>
    <cellStyle name="Normal 10 2 2 2 4 3 2" xfId="18581" xr:uid="{86D4CCAD-D172-455E-81A3-1B1576D47BE7}"/>
    <cellStyle name="Normal 10 2 2 2 4 4" xfId="11034" xr:uid="{47AAC3C3-12E0-4688-8845-ED89CF201C9A}"/>
    <cellStyle name="Normal 10 2 2 2 4 4 2" xfId="21414" xr:uid="{599659D8-BCA0-4A15-BD36-14286147DB92}"/>
    <cellStyle name="Normal 10 2 2 2 4 5" xfId="25231" xr:uid="{1467B399-15F1-469F-89D4-8D378EDA1FA0}"/>
    <cellStyle name="Normal 10 2 2 2 4 6" xfId="13642" xr:uid="{BDB8401F-D8F7-4119-B70B-3F723D886614}"/>
    <cellStyle name="Normal 10 2 2 2 5" xfId="4249" xr:uid="{94DF746F-DA76-404E-A5D8-2B1EE8D78DA3}"/>
    <cellStyle name="Normal 10 2 2 2 5 2" xfId="9021" xr:uid="{51F0B0BE-85FE-4E4E-B024-52D05B01FDCD}"/>
    <cellStyle name="Normal 10 2 2 2 5 2 2" xfId="29092" xr:uid="{73998EA0-D064-4F29-A126-C4B7190220D2}"/>
    <cellStyle name="Normal 10 2 2 2 5 2 3" xfId="19401" xr:uid="{D71AF534-1369-4686-BCE9-85026FB57262}"/>
    <cellStyle name="Normal 10 2 2 2 5 3" xfId="11854" xr:uid="{FE6B161D-014D-401F-8215-1201007CF6F0}"/>
    <cellStyle name="Normal 10 2 2 2 5 3 2" xfId="22234" xr:uid="{69257FAD-A830-4407-BCFF-14E744BD8843}"/>
    <cellStyle name="Normal 10 2 2 2 5 4" xfId="24847" xr:uid="{BF300921-F94D-44A8-A812-EA36D6C647C1}"/>
    <cellStyle name="Normal 10 2 2 2 5 5" xfId="16568" xr:uid="{F2AE2A62-5EF8-4BFC-A25A-0A40AF8873BD}"/>
    <cellStyle name="Normal 10 2 2 2 6" xfId="4986" xr:uid="{6DEC9617-4757-4E64-BC38-968162AA2B65}"/>
    <cellStyle name="Normal 10 2 2 2 6 2" xfId="27151" xr:uid="{EA5B05D8-4061-4FF1-9F63-73DCD8376713}"/>
    <cellStyle name="Normal 10 2 2 2 6 3" xfId="14281" xr:uid="{E995415C-5015-4182-B255-64042699E0EA}"/>
    <cellStyle name="Normal 10 2 2 2 7" xfId="6734" xr:uid="{2237665E-E1E3-429A-B237-ABFA50A6625D}"/>
    <cellStyle name="Normal 10 2 2 2 7 2" xfId="17114" xr:uid="{814AB8BE-BD1F-4884-809F-2EB47B6090D0}"/>
    <cellStyle name="Normal 10 2 2 2 8" xfId="9567" xr:uid="{DB6FA345-7CDC-4D88-9112-5692E390DAA1}"/>
    <cellStyle name="Normal 10 2 2 2 8 2" xfId="19947" xr:uid="{9A481BF5-C7A2-4A10-BABA-A2E3BC565592}"/>
    <cellStyle name="Normal 10 2 2 2 9" xfId="23955" xr:uid="{BA52BDE3-7C7F-4D71-B637-52CBEA0DC3C0}"/>
    <cellStyle name="Normal 10 2 2 3" xfId="2705" xr:uid="{00000000-0005-0000-0000-000010030000}"/>
    <cellStyle name="Normal 10 2 2 3 2" xfId="3124" xr:uid="{00000000-0005-0000-0000-000011030000}"/>
    <cellStyle name="Normal 10 2 2 3 2 2" xfId="6182" xr:uid="{48C97DF0-1B66-4E10-823D-2ACA6DD41F45}"/>
    <cellStyle name="Normal 10 2 2 3 2 2 2" xfId="26483" xr:uid="{13AF5A21-8AB7-489C-8F85-C901E665D8C3}"/>
    <cellStyle name="Normal 10 2 2 3 2 2 3" xfId="15751" xr:uid="{4F3E3C81-A716-4B7A-B445-DA0536082110}"/>
    <cellStyle name="Normal 10 2 2 3 2 3" xfId="8204" xr:uid="{679CFA99-C008-41F0-B3C2-7EFA4FE36039}"/>
    <cellStyle name="Normal 10 2 2 3 2 3 2" xfId="18584" xr:uid="{97598FA3-C428-4140-AB50-8DCC1F0285F1}"/>
    <cellStyle name="Normal 10 2 2 3 2 4" xfId="11037" xr:uid="{30298B94-DD4A-4294-9F1A-80A691CD9A12}"/>
    <cellStyle name="Normal 10 2 2 3 2 4 2" xfId="21417" xr:uid="{D3554601-3873-4F72-B7E5-991D36B2D377}"/>
    <cellStyle name="Normal 10 2 2 3 2 5" xfId="25075" xr:uid="{DE176F45-4FA0-4E85-A104-C6FF0B1E6858}"/>
    <cellStyle name="Normal 10 2 2 3 2 6" xfId="13645" xr:uid="{16879DED-629F-4609-BF09-A8A776EE44C9}"/>
    <cellStyle name="Normal 10 2 2 3 3" xfId="4280" xr:uid="{1FAC44FA-4E51-4628-9445-2D7F98E054FF}"/>
    <cellStyle name="Normal 10 2 2 3 3 2" xfId="9052" xr:uid="{9D2B4F89-3C6D-45B9-8FC0-CFBC91013C54}"/>
    <cellStyle name="Normal 10 2 2 3 3 2 2" xfId="29095" xr:uid="{31B8CD6C-56D8-4712-AD9D-5A096EDB8514}"/>
    <cellStyle name="Normal 10 2 2 3 3 2 3" xfId="19432" xr:uid="{1DB8198A-E086-435C-92A5-D58553A06934}"/>
    <cellStyle name="Normal 10 2 2 3 3 3" xfId="11885" xr:uid="{1F979839-73B0-43B0-8E2C-F9D05D14CE39}"/>
    <cellStyle name="Normal 10 2 2 3 3 3 2" xfId="22265" xr:uid="{7189CD82-BC97-4C66-B6C8-20310049DF0B}"/>
    <cellStyle name="Normal 10 2 2 3 3 4" xfId="22910" xr:uid="{29581224-7E1A-4F3D-8D71-43A05C9C3CF3}"/>
    <cellStyle name="Normal 10 2 2 3 3 5" xfId="16599" xr:uid="{8C62D345-4F4D-478F-9D49-90B9453F88AE}"/>
    <cellStyle name="Normal 10 2 2 3 4" xfId="5923" xr:uid="{87D7F008-1DE4-4403-922B-D43A674A8AF2}"/>
    <cellStyle name="Normal 10 2 2 3 4 2" xfId="28200" xr:uid="{216470CD-747B-4C14-BE39-4CD59150A29E}"/>
    <cellStyle name="Normal 10 2 2 3 4 3" xfId="15376" xr:uid="{6ECE865A-6850-41C4-B5FB-9021FDD1F7F1}"/>
    <cellStyle name="Normal 10 2 2 3 5" xfId="7829" xr:uid="{B72C48AE-99C2-4CF0-8F6E-9DCCFB35ECE3}"/>
    <cellStyle name="Normal 10 2 2 3 5 2" xfId="18209" xr:uid="{78E51D10-62FB-47C7-8EEF-7DBD6583F8BC}"/>
    <cellStyle name="Normal 10 2 2 3 6" xfId="10662" xr:uid="{C9754DF2-04FB-4E00-96FF-A8F0C6CA43F7}"/>
    <cellStyle name="Normal 10 2 2 3 6 2" xfId="21042" xr:uid="{38B2FB28-ED29-4378-A066-79B7D0569704}"/>
    <cellStyle name="Normal 10 2 2 3 7" xfId="25118" xr:uid="{1FB94C85-7A95-4041-A50D-4E4803B1F68D}"/>
    <cellStyle name="Normal 10 2 2 3 8" xfId="13123" xr:uid="{810DCD6C-AD33-40D9-96A4-AEDFAE5EB9D5}"/>
    <cellStyle name="Normal 10 2 2 4" xfId="3125" xr:uid="{00000000-0005-0000-0000-000012030000}"/>
    <cellStyle name="Normal 10 2 2 4 2" xfId="4439" xr:uid="{6A906AE3-F548-4ECA-BD57-FC395690FEB4}"/>
    <cellStyle name="Normal 10 2 2 4 2 2" xfId="9211" xr:uid="{7E3EDC44-BAC1-489F-BB1B-4FE1DAA125F6}"/>
    <cellStyle name="Normal 10 2 2 4 2 2 2" xfId="19591" xr:uid="{EE763FE1-8B4F-4ED7-8C96-891A9D75D388}"/>
    <cellStyle name="Normal 10 2 2 4 2 3" xfId="12044" xr:uid="{67E1344F-0FB7-4417-A708-415AF897B88A}"/>
    <cellStyle name="Normal 10 2 2 4 2 3 2" xfId="22424" xr:uid="{14DC1667-F57E-4E9E-A7B5-C34D3228285B}"/>
    <cellStyle name="Normal 10 2 2 4 2 4" xfId="28310" xr:uid="{6BAEB0CE-AD41-4B42-A657-24E562108FAE}"/>
    <cellStyle name="Normal 10 2 2 4 2 5" xfId="16758" xr:uid="{4B9A97F8-D356-4D13-89D2-1EBC3BFF3B45}"/>
    <cellStyle name="Normal 10 2 2 4 3" xfId="6183" xr:uid="{19FFAA4F-CA95-48BE-8A08-FDBB7385607E}"/>
    <cellStyle name="Normal 10 2 2 4 3 2" xfId="15752" xr:uid="{36457E7F-C528-4151-997A-D93BE52C0390}"/>
    <cellStyle name="Normal 10 2 2 4 4" xfId="8205" xr:uid="{062830E6-052A-4E08-8036-A8A8E008D303}"/>
    <cellStyle name="Normal 10 2 2 4 4 2" xfId="18585" xr:uid="{274EC4F0-70C6-4FE1-9118-7B00898CED38}"/>
    <cellStyle name="Normal 10 2 2 4 5" xfId="11038" xr:uid="{2235F72D-D9D8-451D-A44F-6D478CBDF570}"/>
    <cellStyle name="Normal 10 2 2 4 5 2" xfId="21418" xr:uid="{3E96E501-BEDA-4F0D-9220-39A1146CF4C8}"/>
    <cellStyle name="Normal 10 2 2 4 6" xfId="25454" xr:uid="{A2FF38E6-342E-457A-A41E-F5A0C44280FB}"/>
    <cellStyle name="Normal 10 2 2 4 7" xfId="13646" xr:uid="{90C28F50-ECB7-4081-8BEE-F5EB3141D9C0}"/>
    <cellStyle name="Normal 10 2 2 5" xfId="3120" xr:uid="{00000000-0005-0000-0000-000013030000}"/>
    <cellStyle name="Normal 10 2 2 5 2" xfId="6178" xr:uid="{AAE91224-3FEA-4689-A1E2-BFE40525C04F}"/>
    <cellStyle name="Normal 10 2 2 5 2 2" xfId="26987" xr:uid="{65C35670-8E2B-47FB-B53E-DCCC7AAE461E}"/>
    <cellStyle name="Normal 10 2 2 5 2 3" xfId="15747" xr:uid="{9B8C1A40-5D77-4300-BF2C-8D0ECB82559B}"/>
    <cellStyle name="Normal 10 2 2 5 3" xfId="8200" xr:uid="{B2634CB7-F7A0-4518-BE1A-015DA6363A14}"/>
    <cellStyle name="Normal 10 2 2 5 3 2" xfId="18580" xr:uid="{7267FF51-299B-4E4E-80F9-90C0C9B72B63}"/>
    <cellStyle name="Normal 10 2 2 5 4" xfId="11033" xr:uid="{E3CDB59C-41AB-43F2-85A3-03249FD04521}"/>
    <cellStyle name="Normal 10 2 2 5 4 2" xfId="21413" xr:uid="{758D40D6-153A-4892-BC0F-E00FA5E16AB2}"/>
    <cellStyle name="Normal 10 2 2 5 5" xfId="24599" xr:uid="{BC000EEA-3EE4-42FF-A305-B87A508F8440}"/>
    <cellStyle name="Normal 10 2 2 5 6" xfId="13641" xr:uid="{428F0E52-915D-48E4-8517-0440EBB4D1A1}"/>
    <cellStyle name="Normal 10 2 2 6" xfId="2561" xr:uid="{00000000-0005-0000-0000-000014030000}"/>
    <cellStyle name="Normal 10 2 2 6 2" xfId="5831" xr:uid="{C2B45855-423A-47FB-9D6B-CB7368A13FAB}"/>
    <cellStyle name="Normal 10 2 2 6 2 2" xfId="27721" xr:uid="{B8E57B14-3087-4FD8-A70F-558C6E2EFEEF}"/>
    <cellStyle name="Normal 10 2 2 6 2 3" xfId="15233" xr:uid="{1BA6B575-E010-4591-AF3E-E793868702D3}"/>
    <cellStyle name="Normal 10 2 2 6 3" xfId="7686" xr:uid="{13D7AF40-FEAB-4878-BA8F-FA0C3D7D1285}"/>
    <cellStyle name="Normal 10 2 2 6 3 2" xfId="18066" xr:uid="{2C2250EA-CDE2-4AD7-B12C-9C5FF7FE71DA}"/>
    <cellStyle name="Normal 10 2 2 6 4" xfId="10519" xr:uid="{1E2817E8-F6C1-422A-AFF1-B08F6C4EC9EB}"/>
    <cellStyle name="Normal 10 2 2 6 4 2" xfId="20899" xr:uid="{649F1F4D-1B63-4577-AC77-F280D4AD418F}"/>
    <cellStyle name="Normal 10 2 2 6 5" xfId="23235" xr:uid="{A9A7B9A4-10FD-49F2-9A94-1BE00B532B9A}"/>
    <cellStyle name="Normal 10 2 2 6 6" xfId="12949" xr:uid="{8F8890C7-BEA1-4B46-92AD-CFB11FD11F2D}"/>
    <cellStyle name="Normal 10 2 2 7" xfId="2255" xr:uid="{00000000-0005-0000-0000-00000A030000}"/>
    <cellStyle name="Normal 10 2 2 7 2" xfId="7382" xr:uid="{BD878DF1-E595-4B3A-B030-1A4B86DE4C21}"/>
    <cellStyle name="Normal 10 2 2 7 2 2" xfId="17762" xr:uid="{96FB03A1-1F58-4F36-A6A6-BC99F5CC940D}"/>
    <cellStyle name="Normal 10 2 2 7 3" xfId="10215" xr:uid="{7BF5D359-D939-4B06-906E-7B39368A0073}"/>
    <cellStyle name="Normal 10 2 2 7 3 2" xfId="20595" xr:uid="{45D50ACB-C477-45EC-831A-F6720E857490}"/>
    <cellStyle name="Normal 10 2 2 7 4" xfId="25307" xr:uid="{B0BFD245-6F57-4792-B8AD-25314C9A3201}"/>
    <cellStyle name="Normal 10 2 2 7 5" xfId="14929" xr:uid="{9E1162FB-4068-4B26-9EE1-0DC7552744FA}"/>
    <cellStyle name="Normal 10 2 2 8" xfId="3805" xr:uid="{DE5EA038-3A02-4C47-8DE6-3A1441EDFAFA}"/>
    <cellStyle name="Normal 10 2 2 8 2" xfId="8641" xr:uid="{D2E15AB2-9668-4E5F-A639-514A11FF50D6}"/>
    <cellStyle name="Normal 10 2 2 8 2 2" xfId="19021" xr:uid="{3480B3A6-F662-4937-99DC-49EAFB9EA7A0}"/>
    <cellStyle name="Normal 10 2 2 8 3" xfId="11474" xr:uid="{A75F9D08-7B58-4EAA-A634-12F25C9A3922}"/>
    <cellStyle name="Normal 10 2 2 8 3 2" xfId="21854" xr:uid="{944B4970-0F84-4A3B-980A-849E2953B158}"/>
    <cellStyle name="Normal 10 2 2 8 4" xfId="16188" xr:uid="{BA2B70A8-69BA-4C67-B45B-50196AACCD26}"/>
    <cellStyle name="Normal 10 2 2 9" xfId="4985" xr:uid="{86C9F154-476B-4468-9FC4-5F160EBE9B49}"/>
    <cellStyle name="Normal 10 2 2 9 2" xfId="14280" xr:uid="{E3E2A61B-9D40-43EB-9D48-D96BFD3B58D0}"/>
    <cellStyle name="Normal 10 2 3" xfId="629" xr:uid="{00000000-0005-0000-0000-000021040000}"/>
    <cellStyle name="Normal 10 2 3 10" xfId="9569" xr:uid="{2C97D25C-BB1A-476C-B040-C7129D7C78F8}"/>
    <cellStyle name="Normal 10 2 3 10 2" xfId="19949" xr:uid="{C26B30B1-CA24-4063-9990-E82CA8D30A9E}"/>
    <cellStyle name="Normal 10 2 3 11" xfId="23693" xr:uid="{F46EF993-5487-4161-8132-6E4469E10AEF}"/>
    <cellStyle name="Normal 10 2 3 12" xfId="12535" xr:uid="{30ABFEF1-F302-48E8-80C8-FD85B566AB15}"/>
    <cellStyle name="Normal 10 2 3 2" xfId="2706" xr:uid="{00000000-0005-0000-0000-000016030000}"/>
    <cellStyle name="Normal 10 2 3 2 2" xfId="3127" xr:uid="{00000000-0005-0000-0000-000017030000}"/>
    <cellStyle name="Normal 10 2 3 2 2 2" xfId="6185" xr:uid="{F21BBDC9-8812-4296-AE4A-F43642B538F5}"/>
    <cellStyle name="Normal 10 2 3 2 2 2 2" xfId="26666" xr:uid="{D968F027-8C5A-4D5B-B2BC-79932E896B70}"/>
    <cellStyle name="Normal 10 2 3 2 2 2 3" xfId="15754" xr:uid="{2C3E5444-0944-4235-BBC7-58B631C232E9}"/>
    <cellStyle name="Normal 10 2 3 2 2 3" xfId="8207" xr:uid="{748CFDF7-39AA-4B48-846D-DFD53DCCDE46}"/>
    <cellStyle name="Normal 10 2 3 2 2 3 2" xfId="18587" xr:uid="{45C7548F-ABE9-4FD8-83DB-E4116F5BE0B7}"/>
    <cellStyle name="Normal 10 2 3 2 2 4" xfId="11040" xr:uid="{4B9FDFC5-57BF-47DF-8AEB-61C1EC11D3B0}"/>
    <cellStyle name="Normal 10 2 3 2 2 4 2" xfId="21420" xr:uid="{E77E9332-7AC6-44BC-80D8-AEA8D4B6FAC2}"/>
    <cellStyle name="Normal 10 2 3 2 2 5" xfId="23464" xr:uid="{DFBE45BE-79EF-49C6-BDC8-FF482BE25A0D}"/>
    <cellStyle name="Normal 10 2 3 2 2 6" xfId="13648" xr:uid="{50B21915-FBD1-44FF-955B-D305CBBC1A89}"/>
    <cellStyle name="Normal 10 2 3 2 3" xfId="4282" xr:uid="{2B94F73E-A71F-4B45-AB1A-F96E9B6FFBF5}"/>
    <cellStyle name="Normal 10 2 3 2 3 2" xfId="9054" xr:uid="{9FD5F957-C578-4F01-9FC1-69B359F5BAA4}"/>
    <cellStyle name="Normal 10 2 3 2 3 2 2" xfId="29097" xr:uid="{11FBA423-68F9-439E-B708-B9AF85FDFE2B}"/>
    <cellStyle name="Normal 10 2 3 2 3 2 3" xfId="19434" xr:uid="{4415A3C6-10BF-4B36-BC90-6F409E7AFDE1}"/>
    <cellStyle name="Normal 10 2 3 2 3 3" xfId="11887" xr:uid="{73E975D7-4723-457E-9759-1D54AC5E7481}"/>
    <cellStyle name="Normal 10 2 3 2 3 3 2" xfId="22267" xr:uid="{23334B30-CD1E-46BA-AA8F-928E8AA57B4B}"/>
    <cellStyle name="Normal 10 2 3 2 3 4" xfId="24450" xr:uid="{5EB69AA1-13EC-42BD-8FFE-6B2134503511}"/>
    <cellStyle name="Normal 10 2 3 2 3 5" xfId="16601" xr:uid="{A384552F-2090-445E-BAE5-6698F6D122C7}"/>
    <cellStyle name="Normal 10 2 3 2 4" xfId="5924" xr:uid="{CDA1F97D-60A1-407B-B633-AC0832D801F2}"/>
    <cellStyle name="Normal 10 2 3 2 4 2" xfId="28676" xr:uid="{A36775EF-6401-4226-A35F-5E9C74DF1AE6}"/>
    <cellStyle name="Normal 10 2 3 2 4 3" xfId="15377" xr:uid="{68E1D7BA-AD29-4DAD-950B-38FC6C839C0D}"/>
    <cellStyle name="Normal 10 2 3 2 5" xfId="7830" xr:uid="{85DC09AA-F078-4D23-AA13-CB516827E64E}"/>
    <cellStyle name="Normal 10 2 3 2 5 2" xfId="18210" xr:uid="{8981F427-A24D-4F3E-B774-84932F365DD4}"/>
    <cellStyle name="Normal 10 2 3 2 6" xfId="10663" xr:uid="{76110124-625D-47D4-AF91-BED10133DE30}"/>
    <cellStyle name="Normal 10 2 3 2 6 2" xfId="21043" xr:uid="{BE01F4B8-1875-492C-A5AD-83F27D3906D7}"/>
    <cellStyle name="Normal 10 2 3 2 7" xfId="24963" xr:uid="{A0FFC7DF-C238-474F-B0A2-5445E1885BE2}"/>
    <cellStyle name="Normal 10 2 3 2 8" xfId="13125" xr:uid="{50D78E67-3B19-4C22-AEF5-DF8C50160B8B}"/>
    <cellStyle name="Normal 10 2 3 3" xfId="3128" xr:uid="{00000000-0005-0000-0000-000018030000}"/>
    <cellStyle name="Normal 10 2 3 3 2" xfId="4440" xr:uid="{395FBBAC-4EB4-44DD-8BC8-3E17ADF9C3C0}"/>
    <cellStyle name="Normal 10 2 3 3 2 2" xfId="9212" xr:uid="{4044E785-F68D-497F-9D5B-50D7712F8C51}"/>
    <cellStyle name="Normal 10 2 3 3 2 2 2" xfId="29205" xr:uid="{F50990A4-77BD-4A19-9863-0010F3A43A57}"/>
    <cellStyle name="Normal 10 2 3 3 2 2 3" xfId="19592" xr:uid="{00874A4E-4DC7-4779-B725-0D034CD349DA}"/>
    <cellStyle name="Normal 10 2 3 3 2 3" xfId="12045" xr:uid="{651E0D9F-48E2-4C7E-B5CF-4E86AAEBDD58}"/>
    <cellStyle name="Normal 10 2 3 3 2 3 2" xfId="22425" xr:uid="{48A2501C-7E6B-4B28-BE41-C2D0983E25E3}"/>
    <cellStyle name="Normal 10 2 3 3 2 4" xfId="25826" xr:uid="{577FDCE4-8711-41C9-988F-AA44708C4806}"/>
    <cellStyle name="Normal 10 2 3 3 2 5" xfId="16759" xr:uid="{F5EB9542-0769-4B8A-91A4-7565AA0988C4}"/>
    <cellStyle name="Normal 10 2 3 3 3" xfId="6186" xr:uid="{ADCA5275-39F2-482D-8C01-D8EBC900C88A}"/>
    <cellStyle name="Normal 10 2 3 3 3 2" xfId="26223" xr:uid="{20EDA385-3F6C-463F-B9BB-E0DE71B26C1E}"/>
    <cellStyle name="Normal 10 2 3 3 3 3" xfId="15755" xr:uid="{EFE888DE-88DF-48D1-8F6B-2E83EDEA6128}"/>
    <cellStyle name="Normal 10 2 3 3 4" xfId="8208" xr:uid="{F0E2F6A5-BD42-4693-8AD0-A0C2526BA6B5}"/>
    <cellStyle name="Normal 10 2 3 3 4 2" xfId="18588" xr:uid="{D9C95B31-CCAA-4855-A2DF-2B2A41476B74}"/>
    <cellStyle name="Normal 10 2 3 3 5" xfId="11041" xr:uid="{12E48EE7-DB63-4777-854C-58E263EEB5CB}"/>
    <cellStyle name="Normal 10 2 3 3 5 2" xfId="21421" xr:uid="{9BE837BB-437F-4A9C-8324-8CA1E2D2D28C}"/>
    <cellStyle name="Normal 10 2 3 3 6" xfId="23787" xr:uid="{40569D23-61AB-45F8-AA45-BF39002CE525}"/>
    <cellStyle name="Normal 10 2 3 3 7" xfId="13649" xr:uid="{559FA790-3884-4188-B322-850E090BEBA9}"/>
    <cellStyle name="Normal 10 2 3 4" xfId="3126" xr:uid="{00000000-0005-0000-0000-000019030000}"/>
    <cellStyle name="Normal 10 2 3 4 2" xfId="6184" xr:uid="{6F80E080-F8C7-483A-84F6-435A6A402000}"/>
    <cellStyle name="Normal 10 2 3 4 2 2" xfId="28014" xr:uid="{CFCDEAE0-D338-4091-AC15-668D3B295B8B}"/>
    <cellStyle name="Normal 10 2 3 4 2 3" xfId="15753" xr:uid="{960A2809-F7FF-48CB-B2EB-DB8E348B18EC}"/>
    <cellStyle name="Normal 10 2 3 4 3" xfId="8206" xr:uid="{302DF909-5642-4A8D-88D7-5BFCE03896E9}"/>
    <cellStyle name="Normal 10 2 3 4 3 2" xfId="18586" xr:uid="{AB93101C-88F5-4130-A19E-5E38DF614E7E}"/>
    <cellStyle name="Normal 10 2 3 4 4" xfId="11039" xr:uid="{0B293727-8820-41D2-A0EB-ED5FCBF3C6B4}"/>
    <cellStyle name="Normal 10 2 3 4 4 2" xfId="21419" xr:uid="{98F15AD6-31E3-4DB6-85DB-7BFEF91DDA77}"/>
    <cellStyle name="Normal 10 2 3 4 5" xfId="23741" xr:uid="{4DEFB253-2EDE-47A7-8D1D-E3D674008FF9}"/>
    <cellStyle name="Normal 10 2 3 4 6" xfId="13647" xr:uid="{AFDB53F8-9F26-4C3F-BA97-172B32C285DF}"/>
    <cellStyle name="Normal 10 2 3 5" xfId="2604" xr:uid="{00000000-0005-0000-0000-00001A030000}"/>
    <cellStyle name="Normal 10 2 3 5 2" xfId="5869" xr:uid="{1F649C14-9E5E-422A-970C-FA8E95C730BA}"/>
    <cellStyle name="Normal 10 2 3 5 2 2" xfId="28059" xr:uid="{9C373D47-6388-4819-BB1F-656D0917F65C}"/>
    <cellStyle name="Normal 10 2 3 5 2 3" xfId="15276" xr:uid="{891E1580-5625-4160-8DB8-13978498474D}"/>
    <cellStyle name="Normal 10 2 3 5 3" xfId="7729" xr:uid="{A4A6A792-4386-4B80-9437-B711498C0164}"/>
    <cellStyle name="Normal 10 2 3 5 3 2" xfId="18109" xr:uid="{FCDC4A15-63D9-48D4-B37F-F0FF50324AE8}"/>
    <cellStyle name="Normal 10 2 3 5 4" xfId="10562" xr:uid="{DC0E6A81-5298-47EC-95E1-D37895DB0800}"/>
    <cellStyle name="Normal 10 2 3 5 4 2" xfId="20942" xr:uid="{C5FF6D72-279D-449B-A4B1-66785E62441F}"/>
    <cellStyle name="Normal 10 2 3 5 5" xfId="23813" xr:uid="{3974C175-0484-428C-819E-385B5B192098}"/>
    <cellStyle name="Normal 10 2 3 5 6" xfId="12992" xr:uid="{B567E562-90E7-4D8E-AAA7-875E9F4F5717}"/>
    <cellStyle name="Normal 10 2 3 6" xfId="2303" xr:uid="{00000000-0005-0000-0000-000015030000}"/>
    <cellStyle name="Normal 10 2 3 6 2" xfId="7430" xr:uid="{F65338EF-E7C1-4C21-ADD6-C3AE8BACAA87}"/>
    <cellStyle name="Normal 10 2 3 6 2 2" xfId="17810" xr:uid="{FAAE8B82-D8D7-4E2D-9117-A7D262707BC4}"/>
    <cellStyle name="Normal 10 2 3 6 3" xfId="10263" xr:uid="{92434D7F-4325-4704-BC8A-75EEF454854D}"/>
    <cellStyle name="Normal 10 2 3 6 3 2" xfId="20643" xr:uid="{6F76CD2A-A882-4BE1-9036-58E856D0DF41}"/>
    <cellStyle name="Normal 10 2 3 6 4" xfId="24567" xr:uid="{F399ECA1-22BC-4C28-BAC2-CEF11C98ECB3}"/>
    <cellStyle name="Normal 10 2 3 6 5" xfId="14977" xr:uid="{830DE2F1-D4F3-45C3-9DBE-14ADA1AAA0A6}"/>
    <cellStyle name="Normal 10 2 3 7" xfId="3834" xr:uid="{8B8290D7-AE8C-4937-9A4F-00917BF737BC}"/>
    <cellStyle name="Normal 10 2 3 7 2" xfId="8667" xr:uid="{EA0FCEC4-836D-4690-A6E7-8DC48BC34E27}"/>
    <cellStyle name="Normal 10 2 3 7 2 2" xfId="19047" xr:uid="{EF39DD86-7CBF-44F7-A0CA-DADF53320C47}"/>
    <cellStyle name="Normal 10 2 3 7 3" xfId="11500" xr:uid="{E7C24303-4015-422A-8765-8C895ECC8561}"/>
    <cellStyle name="Normal 10 2 3 7 3 2" xfId="21880" xr:uid="{9D168038-5E4A-4E92-B20D-4299A65F34C0}"/>
    <cellStyle name="Normal 10 2 3 7 4" xfId="16214" xr:uid="{88B26A2A-744C-4C28-A600-D8665AC5EC8A}"/>
    <cellStyle name="Normal 10 2 3 8" xfId="4988" xr:uid="{ED7C97D3-0FB5-4457-A673-C604FF5B7447}"/>
    <cellStyle name="Normal 10 2 3 8 2" xfId="14283" xr:uid="{91F9CF94-E671-4888-B146-8AAE97D323D1}"/>
    <cellStyle name="Normal 10 2 3 9" xfId="6736" xr:uid="{49615C31-75D1-4474-9BA1-F20597FA187A}"/>
    <cellStyle name="Normal 10 2 3 9 2" xfId="17116" xr:uid="{12A1D631-F493-4267-A179-AE8F3EBBF983}"/>
    <cellStyle name="Normal 10 2 4" xfId="630" xr:uid="{00000000-0005-0000-0000-000022040000}"/>
    <cellStyle name="Normal 10 2 4 2" xfId="3129" xr:uid="{00000000-0005-0000-0000-00001C030000}"/>
    <cellStyle name="Normal 10 2 4 2 2" xfId="6187" xr:uid="{CD81C353-7344-4C59-8828-166DB4D348FE}"/>
    <cellStyle name="Normal 10 2 4 2 2 2" xfId="28345" xr:uid="{761D17AF-64FC-417E-82CE-5B8063632213}"/>
    <cellStyle name="Normal 10 2 4 2 2 3" xfId="15756" xr:uid="{3302B5E1-2623-4BDC-99AF-F55B35D19A11}"/>
    <cellStyle name="Normal 10 2 4 2 3" xfId="8209" xr:uid="{15B50D38-A3A0-4A3A-B597-1BDBAC43A9B1}"/>
    <cellStyle name="Normal 10 2 4 2 3 2" xfId="18589" xr:uid="{9CB06398-FD5C-46CA-819B-B9D9A4A38E1D}"/>
    <cellStyle name="Normal 10 2 4 2 4" xfId="11042" xr:uid="{18D219A1-E916-4473-A30E-0EE6E957F7FC}"/>
    <cellStyle name="Normal 10 2 4 2 4 2" xfId="21422" xr:uid="{F6950B87-B095-4A92-9CDB-E62C0DF212BF}"/>
    <cellStyle name="Normal 10 2 4 2 5" xfId="24516" xr:uid="{FA73F80A-DCD5-4B61-8B84-C4D4B7693C92}"/>
    <cellStyle name="Normal 10 2 4 2 6" xfId="13650" xr:uid="{F767D00E-752E-4CFE-92E0-30323D098EBD}"/>
    <cellStyle name="Normal 10 2 4 3" xfId="2704" xr:uid="{00000000-0005-0000-0000-00001D030000}"/>
    <cellStyle name="Normal 10 2 4 3 2" xfId="5922" xr:uid="{0CCC0FB0-A059-4BCB-8DA1-770EA4429DFA}"/>
    <cellStyle name="Normal 10 2 4 3 2 2" xfId="26615" xr:uid="{802FFC82-4CAD-45AB-877A-9FA01D5FD3BF}"/>
    <cellStyle name="Normal 10 2 4 3 2 3" xfId="15375" xr:uid="{E2F920D3-F6FB-4E7E-9047-6D662B6AB81B}"/>
    <cellStyle name="Normal 10 2 4 3 3" xfId="7828" xr:uid="{74B90E5E-ED06-4B53-9B1F-8F05E7797B5F}"/>
    <cellStyle name="Normal 10 2 4 3 3 2" xfId="18208" xr:uid="{349E2243-017D-4FE5-BD7D-A90B7A3AB615}"/>
    <cellStyle name="Normal 10 2 4 3 4" xfId="10661" xr:uid="{C824EB2A-2B0A-4B36-A699-DDBAA50CF09F}"/>
    <cellStyle name="Normal 10 2 4 3 4 2" xfId="21041" xr:uid="{405BC94C-5055-4760-A913-4B930CAB0E7E}"/>
    <cellStyle name="Normal 10 2 4 3 5" xfId="24197" xr:uid="{73BF47DB-4558-46E0-9682-515D48F68056}"/>
    <cellStyle name="Normal 10 2 4 3 6" xfId="13122" xr:uid="{0F44A364-78A2-4162-90F3-50FE8FA80242}"/>
    <cellStyle name="Normal 10 2 4 4" xfId="4145" xr:uid="{F5B8E602-5C20-4A6E-97E5-C382727F07E8}"/>
    <cellStyle name="Normal 10 2 4 4 2" xfId="8917" xr:uid="{964DB0DE-F5F5-4ABA-BCC8-41DD10D7565A}"/>
    <cellStyle name="Normal 10 2 4 4 2 2" xfId="19297" xr:uid="{C47C3A9A-B917-4B8F-902B-F0A583A5B4EA}"/>
    <cellStyle name="Normal 10 2 4 4 3" xfId="11750" xr:uid="{7ED79008-29F0-476F-8C01-46DE75F05338}"/>
    <cellStyle name="Normal 10 2 4 4 3 2" xfId="22130" xr:uid="{BC7CF7BB-416D-4990-9C30-F72688ECBA70}"/>
    <cellStyle name="Normal 10 2 4 4 4" xfId="22945" xr:uid="{A370B6D4-A1E7-4B01-949F-2BE08000CCBB}"/>
    <cellStyle name="Normal 10 2 4 4 5" xfId="16464" xr:uid="{71362419-E58F-4356-B691-ED3DEF516EA1}"/>
    <cellStyle name="Normal 10 2 4 5" xfId="4989" xr:uid="{3620BA03-891B-4B6C-B831-2F7A09D9D59D}"/>
    <cellStyle name="Normal 10 2 4 5 2" xfId="14284" xr:uid="{13F992D6-3CE3-4B6A-882E-DC9C16A5E430}"/>
    <cellStyle name="Normal 10 2 4 6" xfId="6737" xr:uid="{11EE109C-25B0-4477-B953-6C38A2D79450}"/>
    <cellStyle name="Normal 10 2 4 6 2" xfId="17117" xr:uid="{1ABB1FCB-A73C-47FD-A1F2-908B22603DF6}"/>
    <cellStyle name="Normal 10 2 4 7" xfId="9570" xr:uid="{035FBA25-20E3-48E3-A528-D611C212017A}"/>
    <cellStyle name="Normal 10 2 4 7 2" xfId="19950" xr:uid="{F1863EE5-2F73-4F0D-865C-DE77E05A4C14}"/>
    <cellStyle name="Normal 10 2 4 8" xfId="25199" xr:uid="{FA6DC77F-6C8F-4F7B-A62E-33AABEEFCA03}"/>
    <cellStyle name="Normal 10 2 4 9" xfId="12693" xr:uid="{ECC619C5-78D3-4209-B844-DE894BEC0E7E}"/>
    <cellStyle name="Normal 10 2 5" xfId="3130" xr:uid="{00000000-0005-0000-0000-00001E030000}"/>
    <cellStyle name="Normal 10 2 5 2" xfId="4441" xr:uid="{9E338F2E-BE96-4E83-90F2-E16A4690B5A9}"/>
    <cellStyle name="Normal 10 2 5 2 2" xfId="9213" xr:uid="{BA65854E-AF92-4803-80F5-7C22DCC8293B}"/>
    <cellStyle name="Normal 10 2 5 2 2 2" xfId="29206" xr:uid="{6314A263-83F1-4B28-ABCE-765CABFD8127}"/>
    <cellStyle name="Normal 10 2 5 2 2 3" xfId="19593" xr:uid="{370D15FE-C276-4A45-83E6-DF6F800B0860}"/>
    <cellStyle name="Normal 10 2 5 2 3" xfId="12046" xr:uid="{496D436E-B032-4A07-B26D-488CDFFEC77E}"/>
    <cellStyle name="Normal 10 2 5 2 3 2" xfId="22426" xr:uid="{766BF66E-6196-4E68-9B7C-FF0C469F7940}"/>
    <cellStyle name="Normal 10 2 5 2 4" xfId="25621" xr:uid="{157B87D2-C5CA-4D5E-B2DA-1D3FC9672306}"/>
    <cellStyle name="Normal 10 2 5 2 5" xfId="16760" xr:uid="{7082362A-ECD0-4F4B-848B-5CCF414252C3}"/>
    <cellStyle name="Normal 10 2 5 3" xfId="6188" xr:uid="{BD1BFEE4-9F62-4A48-BD95-D53BC4D82615}"/>
    <cellStyle name="Normal 10 2 5 3 2" xfId="28202" xr:uid="{3A30FCB9-803E-4EC5-9919-163306731BC1}"/>
    <cellStyle name="Normal 10 2 5 3 3" xfId="15757" xr:uid="{3F571267-5D40-4D73-81AC-EC846B65A91F}"/>
    <cellStyle name="Normal 10 2 5 4" xfId="8210" xr:uid="{DD3F144C-0B72-4220-AF0F-6C8AF931DF96}"/>
    <cellStyle name="Normal 10 2 5 4 2" xfId="18590" xr:uid="{D44E319F-2FC8-4885-8CA0-4D3D7071A191}"/>
    <cellStyle name="Normal 10 2 5 5" xfId="11043" xr:uid="{4C93613D-EEC5-4473-A995-AFA6F2F8F050}"/>
    <cellStyle name="Normal 10 2 5 5 2" xfId="21423" xr:uid="{63931744-0C21-4ECC-BD7A-9138DB1EEDD1}"/>
    <cellStyle name="Normal 10 2 5 6" xfId="24522" xr:uid="{9F740B7E-7987-49C4-82C9-35191C4BEAEE}"/>
    <cellStyle name="Normal 10 2 5 7" xfId="13651" xr:uid="{5417E4E0-F7F8-4917-9C5E-6C988C3578DF}"/>
    <cellStyle name="Normal 10 2 6" xfId="2889" xr:uid="{00000000-0005-0000-0000-00001F030000}"/>
    <cellStyle name="Normal 10 2 6 2" xfId="6075" xr:uid="{B8B7211B-FFDA-4B81-A375-DD45B1DD517E}"/>
    <cellStyle name="Normal 10 2 6 2 2" xfId="27183" xr:uid="{76D46EE7-A365-41C6-8123-6B42149712D0}"/>
    <cellStyle name="Normal 10 2 6 2 3" xfId="15553" xr:uid="{0796DDD0-7B21-41F0-BCC5-C48576AB08EE}"/>
    <cellStyle name="Normal 10 2 6 3" xfId="8006" xr:uid="{0CA1C121-A45E-4913-9CCA-CBBAA3AE18EB}"/>
    <cellStyle name="Normal 10 2 6 3 2" xfId="18386" xr:uid="{93B5654E-534E-47BD-BD90-C53F0B89EC8A}"/>
    <cellStyle name="Normal 10 2 6 4" xfId="10839" xr:uid="{E7171419-1314-4CBA-B06A-C3721FCD9CA9}"/>
    <cellStyle name="Normal 10 2 6 4 2" xfId="21219" xr:uid="{C8AF0209-EC6E-43EB-9357-A1E5EC0623EF}"/>
    <cellStyle name="Normal 10 2 6 5" xfId="24835" xr:uid="{2AA68A3A-DCAE-496A-82A2-4D3838D9ABF1}"/>
    <cellStyle name="Normal 10 2 6 6" xfId="13391" xr:uid="{14C536AA-DB87-428A-B8DD-54EAB2B90CD1}"/>
    <cellStyle name="Normal 10 2 7" xfId="2501" xr:uid="{00000000-0005-0000-0000-000020030000}"/>
    <cellStyle name="Normal 10 2 7 2" xfId="5782" xr:uid="{D0B4CEE4-5864-4622-B725-5D5D21567676}"/>
    <cellStyle name="Normal 10 2 7 2 2" xfId="27112" xr:uid="{978E091B-8C60-428F-8E28-08D94C396028}"/>
    <cellStyle name="Normal 10 2 7 2 3" xfId="15173" xr:uid="{CE2A363D-DDDE-4623-A501-AAAF537750CD}"/>
    <cellStyle name="Normal 10 2 7 3" xfId="7626" xr:uid="{7A984B8F-FF27-492E-BA0E-F5C3E75B7C54}"/>
    <cellStyle name="Normal 10 2 7 3 2" xfId="18006" xr:uid="{45DE27C2-5F10-4CA5-BF51-54192B24021B}"/>
    <cellStyle name="Normal 10 2 7 4" xfId="10459" xr:uid="{5B46C42E-A9F8-44A4-B466-83BEF0D6B08F}"/>
    <cellStyle name="Normal 10 2 7 4 2" xfId="20839" xr:uid="{A911A6C3-C177-4436-98E2-79D9650DA797}"/>
    <cellStyle name="Normal 10 2 7 5" xfId="22948" xr:uid="{EF1259EB-84F5-4CD6-8766-0001F2586003}"/>
    <cellStyle name="Normal 10 2 7 6" xfId="12889" xr:uid="{62449018-77E9-4C59-A406-BD186A7876FD}"/>
    <cellStyle name="Normal 10 2 8" xfId="2195" xr:uid="{00000000-0005-0000-0000-000009030000}"/>
    <cellStyle name="Normal 10 2 8 2" xfId="7322" xr:uid="{CD3D437D-65A4-45F7-BD24-8B506936D243}"/>
    <cellStyle name="Normal 10 2 8 2 2" xfId="17702" xr:uid="{459D8D6A-E723-445E-8E7D-E58CC4E9DB9E}"/>
    <cellStyle name="Normal 10 2 8 3" xfId="10155" xr:uid="{A4E6239E-293D-43CF-BAE1-920FC2436C0D}"/>
    <cellStyle name="Normal 10 2 8 3 2" xfId="20535" xr:uid="{58CF501C-C41C-4CE0-9DC0-D9DF3C98CCAA}"/>
    <cellStyle name="Normal 10 2 8 4" xfId="23946" xr:uid="{B16A613C-DC7C-4BAB-9CE5-D2D4386F503D}"/>
    <cellStyle name="Normal 10 2 8 5" xfId="14869" xr:uid="{D2AC8B86-F8E4-403F-B63E-A61C29DDF6FC}"/>
    <cellStyle name="Normal 10 2 9" xfId="3904" xr:uid="{8D267ABA-D2E7-4AB9-85B6-698D2920A9CF}"/>
    <cellStyle name="Normal 10 2 9 2" xfId="8736" xr:uid="{AF649095-E975-4879-A024-D9E79D05AA14}"/>
    <cellStyle name="Normal 10 2 9 2 2" xfId="19116" xr:uid="{3191403E-2306-45DA-906D-6C9E51CA3AEA}"/>
    <cellStyle name="Normal 10 2 9 3" xfId="11569" xr:uid="{D853CF8D-5370-4F11-A2CD-EB1C71549CBB}"/>
    <cellStyle name="Normal 10 2 9 3 2" xfId="21949" xr:uid="{967439E1-E452-43A8-80DA-4BBE4EACCEE0}"/>
    <cellStyle name="Normal 10 2 9 4" xfId="16283" xr:uid="{D850474B-04FD-41D5-9E02-5BDAD9D1B3B8}"/>
    <cellStyle name="Normal 10 3" xfId="631" xr:uid="{00000000-0005-0000-0000-000023040000}"/>
    <cellStyle name="Normal 10 3 10" xfId="4990" xr:uid="{B971CAB3-4E5E-42A8-8E41-7E9B5496E5A2}"/>
    <cellStyle name="Normal 10 3 10 2" xfId="14285" xr:uid="{1D1E5673-3166-446E-874B-A45C646CA6F2}"/>
    <cellStyle name="Normal 10 3 11" xfId="6738" xr:uid="{2ED9A2C1-5D97-491C-ACA5-960CC9F31B2C}"/>
    <cellStyle name="Normal 10 3 11 2" xfId="17118" xr:uid="{0911746F-79BE-42B5-8D11-8F7DD6FFFB9D}"/>
    <cellStyle name="Normal 10 3 12" xfId="9571" xr:uid="{255DC69B-92E1-4FEB-9EFA-4F0D81443FB9}"/>
    <cellStyle name="Normal 10 3 12 2" xfId="19951" xr:uid="{7DB05A14-DDDF-42E0-BCD6-AF6AB9D9B9C4}"/>
    <cellStyle name="Normal 10 3 13" xfId="23886" xr:uid="{6272B891-EDDC-4148-A2A1-936240A89EBA}"/>
    <cellStyle name="Normal 10 3 14" xfId="12464" xr:uid="{359FC0B9-F250-4559-B02E-40DB23ABD1A8}"/>
    <cellStyle name="Normal 10 3 2" xfId="632" xr:uid="{00000000-0005-0000-0000-000024040000}"/>
    <cellStyle name="Normal 10 3 2 10" xfId="9572" xr:uid="{51C02921-58A3-463A-B4FC-F82EDF76A44E}"/>
    <cellStyle name="Normal 10 3 2 10 2" xfId="19952" xr:uid="{928C13C0-E605-4FA9-8E38-6C8897FF5498}"/>
    <cellStyle name="Normal 10 3 2 11" xfId="23012" xr:uid="{1AEADB29-65B1-4D02-9750-E5CD446409E6}"/>
    <cellStyle name="Normal 10 3 2 12" xfId="12536" xr:uid="{E0A41ED9-2C13-409B-93F2-56564369BD81}"/>
    <cellStyle name="Normal 10 3 2 2" xfId="633" xr:uid="{00000000-0005-0000-0000-000025040000}"/>
    <cellStyle name="Normal 10 3 2 2 2" xfId="3132" xr:uid="{00000000-0005-0000-0000-000024030000}"/>
    <cellStyle name="Normal 10 3 2 2 2 2" xfId="6190" xr:uid="{818E3871-8BBD-49A5-8F2F-3AA2809212CC}"/>
    <cellStyle name="Normal 10 3 2 2 2 2 2" xfId="26168" xr:uid="{EA40498E-9AB9-4A85-918E-BFACEC00A1BF}"/>
    <cellStyle name="Normal 10 3 2 2 2 2 3" xfId="25885" xr:uid="{53D87904-1416-4640-96E8-2900CC5A05C6}"/>
    <cellStyle name="Normal 10 3 2 2 2 2 4" xfId="15759" xr:uid="{528ECC10-08C3-4C6E-BA5F-675B8F05A6D1}"/>
    <cellStyle name="Normal 10 3 2 2 2 3" xfId="8212" xr:uid="{C721729A-2337-4936-B79F-891C05B4A559}"/>
    <cellStyle name="Normal 10 3 2 2 2 3 2" xfId="28865" xr:uid="{B96E90F2-99D0-4B90-805E-5BE51C97634A}"/>
    <cellStyle name="Normal 10 3 2 2 2 3 3" xfId="18592" xr:uid="{87839693-9F0F-49A5-850D-92BA297E6CB6}"/>
    <cellStyle name="Normal 10 3 2 2 2 4" xfId="11045" xr:uid="{BF195E82-5187-4D41-BD8C-60ED6733DFB5}"/>
    <cellStyle name="Normal 10 3 2 2 2 4 2" xfId="21425" xr:uid="{040CE62B-8DD3-48FD-885B-700066E6B86B}"/>
    <cellStyle name="Normal 10 3 2 2 2 5" xfId="22877" xr:uid="{BBA932E6-1E09-4080-98F2-0F79EA82D601}"/>
    <cellStyle name="Normal 10 3 2 2 2 6" xfId="13653" xr:uid="{5DADBDA1-26F8-4BD9-873A-036A9D4F8118}"/>
    <cellStyle name="Normal 10 3 2 2 3" xfId="4284" xr:uid="{A53AD929-881D-4AA3-8224-140DAE4C1638}"/>
    <cellStyle name="Normal 10 3 2 2 3 2" xfId="9056" xr:uid="{8C75F184-FFC8-4F9E-AACF-5A5E3057638C}"/>
    <cellStyle name="Normal 10 3 2 2 3 2 2" xfId="29099" xr:uid="{3FA52B86-173F-47DB-A46D-08887A85E943}"/>
    <cellStyle name="Normal 10 3 2 2 3 2 3" xfId="19436" xr:uid="{CF9251E8-D165-4028-9B55-9DFABB159669}"/>
    <cellStyle name="Normal 10 3 2 2 3 3" xfId="11889" xr:uid="{7B657372-A9AB-4CC8-A4F1-DA61F6B8BD3E}"/>
    <cellStyle name="Normal 10 3 2 2 3 3 2" xfId="22269" xr:uid="{7A27E98F-A5A0-4A1D-9085-C99D62911EC4}"/>
    <cellStyle name="Normal 10 3 2 2 3 4" xfId="24764" xr:uid="{B0263DA0-4320-4DB7-B5C5-010F7FD3EAA0}"/>
    <cellStyle name="Normal 10 3 2 2 3 5" xfId="16603" xr:uid="{DCC0A920-4C3C-4AB7-BF06-0525ABDD4CEB}"/>
    <cellStyle name="Normal 10 3 2 2 4" xfId="4992" xr:uid="{8FBD8140-B9BC-491C-8D7F-C7C1AAC31563}"/>
    <cellStyle name="Normal 10 3 2 2 4 2" xfId="26245" xr:uid="{5A9FC39D-CFFE-4712-BA37-6A6B52AF9965}"/>
    <cellStyle name="Normal 10 3 2 2 4 3" xfId="14287" xr:uid="{07170A62-D7A3-4CF8-AF7A-00C71D5117E1}"/>
    <cellStyle name="Normal 10 3 2 2 5" xfId="6740" xr:uid="{F488103A-1068-48DE-89EF-889B889BB68C}"/>
    <cellStyle name="Normal 10 3 2 2 5 2" xfId="17120" xr:uid="{723E325F-12B8-4F4B-BDC3-0F57FCB0A260}"/>
    <cellStyle name="Normal 10 3 2 2 6" xfId="9573" xr:uid="{6ED5D63F-9B82-414B-88E6-E4DB8CB3E9EB}"/>
    <cellStyle name="Normal 10 3 2 2 6 2" xfId="19953" xr:uid="{8BE44BC7-DC90-4F84-B987-DC25E2CE5C9D}"/>
    <cellStyle name="Normal 10 3 2 2 7" xfId="25180" xr:uid="{2F7CE6EA-3726-424C-8D77-756D4623EE51}"/>
    <cellStyle name="Normal 10 3 2 2 8" xfId="13127" xr:uid="{B9446284-ECCF-4080-BA5F-5D5B591A76AD}"/>
    <cellStyle name="Normal 10 3 2 3" xfId="3133" xr:uid="{00000000-0005-0000-0000-000025030000}"/>
    <cellStyle name="Normal 10 3 2 3 2" xfId="4442" xr:uid="{AB4DC996-997D-43F3-A978-07BE861BA132}"/>
    <cellStyle name="Normal 10 3 2 3 2 2" xfId="9214" xr:uid="{A96D1B7B-5F8C-4D05-9DC8-DE3645EF2A3D}"/>
    <cellStyle name="Normal 10 3 2 3 2 2 2" xfId="29207" xr:uid="{843C4DA1-F182-487D-80F5-0E6BE11C9AF5}"/>
    <cellStyle name="Normal 10 3 2 3 2 2 3" xfId="19594" xr:uid="{2E2CD963-89F6-41AE-88AD-9526C805221B}"/>
    <cellStyle name="Normal 10 3 2 3 2 3" xfId="12047" xr:uid="{3E76F8F7-3EC2-480D-BE7A-4019B720399F}"/>
    <cellStyle name="Normal 10 3 2 3 2 3 2" xfId="22427" xr:uid="{C1D9A5B9-0886-4A15-B4AC-905F0C43B983}"/>
    <cellStyle name="Normal 10 3 2 3 2 4" xfId="24899" xr:uid="{EF39CD07-3306-40C4-AC6B-FFC0565E7D10}"/>
    <cellStyle name="Normal 10 3 2 3 2 5" xfId="16761" xr:uid="{78EC5100-9684-4998-9F40-39204151AC55}"/>
    <cellStyle name="Normal 10 3 2 3 3" xfId="6191" xr:uid="{4FA7B985-F3FD-4BB1-BE6E-726FBE11C1C7}"/>
    <cellStyle name="Normal 10 3 2 3 3 2" xfId="28118" xr:uid="{CEA23EA0-2236-4A39-8BAD-FB0EC0DB315A}"/>
    <cellStyle name="Normal 10 3 2 3 3 3" xfId="15760" xr:uid="{9144E66A-91B6-4E51-ACAA-56ACDAF6CBAE}"/>
    <cellStyle name="Normal 10 3 2 3 4" xfId="8213" xr:uid="{0277978F-4825-43B0-B34A-710A6A851632}"/>
    <cellStyle name="Normal 10 3 2 3 4 2" xfId="18593" xr:uid="{72752379-22DD-4D52-BF80-11B385A74B1D}"/>
    <cellStyle name="Normal 10 3 2 3 5" xfId="11046" xr:uid="{1C342EAE-3E22-40BE-A5C7-8125513E85B4}"/>
    <cellStyle name="Normal 10 3 2 3 5 2" xfId="21426" xr:uid="{3BCAC77F-4504-4411-91D6-CDBAD0294ACA}"/>
    <cellStyle name="Normal 10 3 2 3 6" xfId="25053" xr:uid="{B1DA9158-FF4F-43E3-81BC-72A67E9F1FCA}"/>
    <cellStyle name="Normal 10 3 2 3 7" xfId="13654" xr:uid="{5F15AA7E-F44B-4554-B334-229175320190}"/>
    <cellStyle name="Normal 10 3 2 4" xfId="3131" xr:uid="{00000000-0005-0000-0000-000026030000}"/>
    <cellStyle name="Normal 10 3 2 4 2" xfId="6189" xr:uid="{B077E13E-CA6B-45D4-9087-D61876575884}"/>
    <cellStyle name="Normal 10 3 2 4 2 2" xfId="26601" xr:uid="{92FF2D64-E0F2-4AAB-81C6-B9C1DA63E523}"/>
    <cellStyle name="Normal 10 3 2 4 2 3" xfId="15758" xr:uid="{4B82FBAC-F2C9-4089-824F-815BB8080F6F}"/>
    <cellStyle name="Normal 10 3 2 4 3" xfId="8211" xr:uid="{B2BFB5DC-6009-4CCA-94A5-544F7797A084}"/>
    <cellStyle name="Normal 10 3 2 4 3 2" xfId="18591" xr:uid="{7E9BCD89-84C1-498B-B93E-51EAF88235C7}"/>
    <cellStyle name="Normal 10 3 2 4 4" xfId="11044" xr:uid="{E028B317-F9CA-4C90-B28A-1E0061DE4622}"/>
    <cellStyle name="Normal 10 3 2 4 4 2" xfId="21424" xr:uid="{66936DCA-6B75-429F-9723-956BD3D56201}"/>
    <cellStyle name="Normal 10 3 2 4 5" xfId="23279" xr:uid="{A2698027-CC44-496E-A047-99571E1CFE91}"/>
    <cellStyle name="Normal 10 3 2 4 6" xfId="13652" xr:uid="{B746249F-45B3-4BC8-9F06-58E0393BEAB6}"/>
    <cellStyle name="Normal 10 3 2 5" xfId="2538" xr:uid="{00000000-0005-0000-0000-000027030000}"/>
    <cellStyle name="Normal 10 3 2 5 2" xfId="5812" xr:uid="{3AFAD17B-9CB7-4043-92C4-690A02D02BCC}"/>
    <cellStyle name="Normal 10 3 2 5 2 2" xfId="28503" xr:uid="{EBF5EBE1-ED80-4526-AEB5-FBEF36F58529}"/>
    <cellStyle name="Normal 10 3 2 5 2 3" xfId="15210" xr:uid="{6989A562-4251-4F9F-8419-A33C25A59A25}"/>
    <cellStyle name="Normal 10 3 2 5 3" xfId="7663" xr:uid="{1831CD6D-9BE7-41B6-B199-6DCD146669B3}"/>
    <cellStyle name="Normal 10 3 2 5 3 2" xfId="18043" xr:uid="{BD83013A-EEF5-42AE-A6F5-16BD16D55753}"/>
    <cellStyle name="Normal 10 3 2 5 4" xfId="10496" xr:uid="{012ED8AA-B686-49AB-AFE6-52E2F18ECBDD}"/>
    <cellStyle name="Normal 10 3 2 5 4 2" xfId="20876" xr:uid="{DDCB5631-F786-43E1-AFAE-8891BC06A146}"/>
    <cellStyle name="Normal 10 3 2 5 5" xfId="24093" xr:uid="{81847829-8D06-4E14-B304-A1014F7064EF}"/>
    <cellStyle name="Normal 10 3 2 5 6" xfId="12926" xr:uid="{DF20E022-3898-4380-82B3-AC87090882AC}"/>
    <cellStyle name="Normal 10 3 2 6" xfId="2304" xr:uid="{00000000-0005-0000-0000-000022030000}"/>
    <cellStyle name="Normal 10 3 2 6 2" xfId="7431" xr:uid="{EAE563C9-0ED2-48F8-9124-2A92354E338C}"/>
    <cellStyle name="Normal 10 3 2 6 2 2" xfId="17811" xr:uid="{9E740C62-6C9B-4F4E-930E-6A6A3F2F3603}"/>
    <cellStyle name="Normal 10 3 2 6 3" xfId="10264" xr:uid="{49165BC3-52B0-4C24-A6C9-50659493E6C0}"/>
    <cellStyle name="Normal 10 3 2 6 3 2" xfId="20644" xr:uid="{9F65774C-CA03-4F18-9D11-43914841E605}"/>
    <cellStyle name="Normal 10 3 2 6 4" xfId="24222" xr:uid="{932920D9-C582-48DA-A395-DE5A8D4E9988}"/>
    <cellStyle name="Normal 10 3 2 6 5" xfId="14978" xr:uid="{58451BA6-A69A-4535-AEA4-F75B5AF1C6C4}"/>
    <cellStyle name="Normal 10 3 2 7" xfId="3835" xr:uid="{5DE2482C-58BB-48C3-BFAB-C7FEF5582713}"/>
    <cellStyle name="Normal 10 3 2 7 2" xfId="8668" xr:uid="{8DB17317-09E6-4641-BC0A-ED4C68F648C6}"/>
    <cellStyle name="Normal 10 3 2 7 2 2" xfId="19048" xr:uid="{353414D2-5965-4C88-9155-5637FB721339}"/>
    <cellStyle name="Normal 10 3 2 7 3" xfId="11501" xr:uid="{A50C2AEA-0E22-4976-9959-F2741F1D478D}"/>
    <cellStyle name="Normal 10 3 2 7 3 2" xfId="21881" xr:uid="{6537CBDA-0B47-4A02-9559-AE5B06F9477F}"/>
    <cellStyle name="Normal 10 3 2 7 4" xfId="16215" xr:uid="{D36FE6EB-A15E-44F2-8054-6C2B99B90891}"/>
    <cellStyle name="Normal 10 3 2 8" xfId="4991" xr:uid="{AABF2103-4513-4583-A363-6F64B000444F}"/>
    <cellStyle name="Normal 10 3 2 8 2" xfId="14286" xr:uid="{7022F2AB-98F8-4CC8-95C8-F55383562AED}"/>
    <cellStyle name="Normal 10 3 2 9" xfId="6739" xr:uid="{1FB954EC-E729-41E3-BF60-916B01A6773C}"/>
    <cellStyle name="Normal 10 3 2 9 2" xfId="17119" xr:uid="{066F68D1-A22B-4004-9509-9E7EFB117A42}"/>
    <cellStyle name="Normal 10 3 3" xfId="634" xr:uid="{00000000-0005-0000-0000-000026040000}"/>
    <cellStyle name="Normal 10 3 3 10" xfId="24634" xr:uid="{FC8A1D8D-9502-4418-BE56-E62F82A545E2}"/>
    <cellStyle name="Normal 10 3 3 11" xfId="12694" xr:uid="{107F9FA7-0259-4E3D-8341-5FD559C59C48}"/>
    <cellStyle name="Normal 10 3 3 2" xfId="2707" xr:uid="{00000000-0005-0000-0000-000029030000}"/>
    <cellStyle name="Normal 10 3 3 2 2" xfId="3135" xr:uid="{00000000-0005-0000-0000-00002A030000}"/>
    <cellStyle name="Normal 10 3 3 2 2 2" xfId="6193" xr:uid="{CD6BC6DD-65A0-4460-A783-00734090C10A}"/>
    <cellStyle name="Normal 10 3 3 2 2 2 2" xfId="27547" xr:uid="{F6E9DF03-CA51-4FF2-BF49-97DE818A30D7}"/>
    <cellStyle name="Normal 10 3 3 2 2 2 3" xfId="15762" xr:uid="{0C0BC6BF-440D-42B6-9B31-E981D40669B5}"/>
    <cellStyle name="Normal 10 3 3 2 2 3" xfId="8215" xr:uid="{E70CDCB3-2C59-4855-AC91-BC2EE6F71F41}"/>
    <cellStyle name="Normal 10 3 3 2 2 3 2" xfId="18595" xr:uid="{B6009367-2002-477F-ADA8-D12A52FB6F22}"/>
    <cellStyle name="Normal 10 3 3 2 2 4" xfId="11048" xr:uid="{511DD6FF-718F-40CE-8B3D-66AD6CA908FC}"/>
    <cellStyle name="Normal 10 3 3 2 2 4 2" xfId="21428" xr:uid="{2E00B27A-A42E-4F8B-B13D-BBB37244772E}"/>
    <cellStyle name="Normal 10 3 3 2 2 5" xfId="25086" xr:uid="{6363B84C-CDDF-4381-9906-941F5A74FE90}"/>
    <cellStyle name="Normal 10 3 3 2 2 6" xfId="13656" xr:uid="{F1911E96-22FE-4804-BF2B-2DC39E7E8FCF}"/>
    <cellStyle name="Normal 10 3 3 2 3" xfId="4285" xr:uid="{1084E21D-2F01-48DF-8530-0DD6342FD1D6}"/>
    <cellStyle name="Normal 10 3 3 2 3 2" xfId="9057" xr:uid="{3A87375D-5DC6-42E2-ACD4-630770DB3433}"/>
    <cellStyle name="Normal 10 3 3 2 3 2 2" xfId="29100" xr:uid="{8FB4BF09-347C-4E03-9A17-26F38F50AD2F}"/>
    <cellStyle name="Normal 10 3 3 2 3 2 3" xfId="19437" xr:uid="{F2F6F10E-DE6A-4D03-A63B-95C80F4D8ECB}"/>
    <cellStyle name="Normal 10 3 3 2 3 3" xfId="11890" xr:uid="{B5FEBB2C-18BD-4B11-9079-92D4D09B2BB6}"/>
    <cellStyle name="Normal 10 3 3 2 3 3 2" xfId="22270" xr:uid="{192847B9-433A-4DBD-8D2A-7ECB95F601F6}"/>
    <cellStyle name="Normal 10 3 3 2 3 4" xfId="24208" xr:uid="{CE8311F5-474D-495D-8F29-9C610027580A}"/>
    <cellStyle name="Normal 10 3 3 2 3 5" xfId="16604" xr:uid="{AA0CBE19-0038-472F-BE01-2DE5D8879BD4}"/>
    <cellStyle name="Normal 10 3 3 2 4" xfId="5925" xr:uid="{49AE9B8B-60D5-412E-A13F-852B75B379C2}"/>
    <cellStyle name="Normal 10 3 3 2 4 2" xfId="28292" xr:uid="{F2CB1B38-AB99-424C-B821-A6989D844967}"/>
    <cellStyle name="Normal 10 3 3 2 4 3" xfId="15378" xr:uid="{8864088A-97F7-4F3D-A94D-BC5AD6843D58}"/>
    <cellStyle name="Normal 10 3 3 2 5" xfId="7831" xr:uid="{AC1960BB-B33A-452C-9BAB-4826B5F1C111}"/>
    <cellStyle name="Normal 10 3 3 2 5 2" xfId="18211" xr:uid="{9738F909-F88A-4DA2-9ADF-3E9855FAB67C}"/>
    <cellStyle name="Normal 10 3 3 2 6" xfId="10664" xr:uid="{1713B0A9-4DFC-43D7-B3CB-4E5CCC9FB9E3}"/>
    <cellStyle name="Normal 10 3 3 2 6 2" xfId="21044" xr:uid="{67AD1D3A-BC95-4F8F-9E67-E20FAC2AEDBB}"/>
    <cellStyle name="Normal 10 3 3 2 7" xfId="24700" xr:uid="{579A7D72-7FBB-4A0B-8AC2-8B77510F8FBA}"/>
    <cellStyle name="Normal 10 3 3 2 8" xfId="13128" xr:uid="{6FCAC9DB-4A81-42EC-A4AF-158C0FC5212E}"/>
    <cellStyle name="Normal 10 3 3 3" xfId="3136" xr:uid="{00000000-0005-0000-0000-00002B030000}"/>
    <cellStyle name="Normal 10 3 3 3 2" xfId="4443" xr:uid="{F11CDAB9-888A-47CC-A013-7F0EA6C8B225}"/>
    <cellStyle name="Normal 10 3 3 3 2 2" xfId="9215" xr:uid="{7538ED8B-886C-49A0-B978-7D4B6B68CB80}"/>
    <cellStyle name="Normal 10 3 3 3 2 2 2" xfId="29208" xr:uid="{64ED5053-508E-494D-8FC0-805F9147E2BE}"/>
    <cellStyle name="Normal 10 3 3 3 2 2 3" xfId="19595" xr:uid="{76FD16F7-01B8-4248-A574-98D03BECB22C}"/>
    <cellStyle name="Normal 10 3 3 3 2 3" xfId="12048" xr:uid="{D05F6A24-CCAD-4391-AE37-AE46768AE2AA}"/>
    <cellStyle name="Normal 10 3 3 3 2 3 2" xfId="22428" xr:uid="{9CB67378-A7E5-4DFF-8039-EA53630F68B4}"/>
    <cellStyle name="Normal 10 3 3 3 2 4" xfId="25687" xr:uid="{59D31921-BD7B-410B-995B-A240C490AAC4}"/>
    <cellStyle name="Normal 10 3 3 3 2 5" xfId="16762" xr:uid="{41C32BF1-2AEF-4FCB-B0FB-832D71E9265B}"/>
    <cellStyle name="Normal 10 3 3 3 3" xfId="6194" xr:uid="{38472D4B-C516-4A45-A07C-56DE8DF449E4}"/>
    <cellStyle name="Normal 10 3 3 3 3 2" xfId="26854" xr:uid="{D4921790-E0C7-425A-8388-42044F8799DA}"/>
    <cellStyle name="Normal 10 3 3 3 3 3" xfId="15763" xr:uid="{80E669C7-FC3B-4E63-B72A-C7C6CC2DDC7B}"/>
    <cellStyle name="Normal 10 3 3 3 4" xfId="8216" xr:uid="{0736BEBB-3583-4FED-9AE4-002B3151CD49}"/>
    <cellStyle name="Normal 10 3 3 3 4 2" xfId="18596" xr:uid="{E149C1C9-FD91-4C75-B8C4-600B9FBC45EB}"/>
    <cellStyle name="Normal 10 3 3 3 5" xfId="11049" xr:uid="{2990E9DE-F821-4438-BA00-5B96F3E4EC3D}"/>
    <cellStyle name="Normal 10 3 3 3 5 2" xfId="21429" xr:uid="{CDD16F88-02D7-4B9A-B06B-6A19C7C01B37}"/>
    <cellStyle name="Normal 10 3 3 3 6" xfId="23027" xr:uid="{0EF7FB8A-31D6-40C1-8A48-66E85E1AE895}"/>
    <cellStyle name="Normal 10 3 3 3 7" xfId="13657" xr:uid="{5D07802A-295C-40F9-9CCC-ED8C4ABAD191}"/>
    <cellStyle name="Normal 10 3 3 4" xfId="3134" xr:uid="{00000000-0005-0000-0000-00002C030000}"/>
    <cellStyle name="Normal 10 3 3 4 2" xfId="6192" xr:uid="{CC2E32D4-5362-4611-AF3F-C0F3B40A61C9}"/>
    <cellStyle name="Normal 10 3 3 4 2 2" xfId="27849" xr:uid="{E7631E61-E7EB-487E-AFA4-2FDCD2DEF47E}"/>
    <cellStyle name="Normal 10 3 3 4 2 3" xfId="15761" xr:uid="{2BF59D66-C81C-499C-A46A-B1E17B24526C}"/>
    <cellStyle name="Normal 10 3 3 4 3" xfId="8214" xr:uid="{4B1740DF-DA70-4371-8F14-AB8C840FB985}"/>
    <cellStyle name="Normal 10 3 3 4 3 2" xfId="18594" xr:uid="{A18AFC81-B1D5-4A27-9E55-AA891CB5A47D}"/>
    <cellStyle name="Normal 10 3 3 4 4" xfId="11047" xr:uid="{A00259E1-939B-4EE5-B516-39DDAEFB0C33}"/>
    <cellStyle name="Normal 10 3 3 4 4 2" xfId="21427" xr:uid="{82B9EB5A-BF13-4A91-B6C3-D4633F88A1BF}"/>
    <cellStyle name="Normal 10 3 3 4 5" xfId="23474" xr:uid="{88365AA0-F73F-4C93-85F9-8056223A3BB7}"/>
    <cellStyle name="Normal 10 3 3 4 6" xfId="13655" xr:uid="{7AC675F4-EDE3-49BF-9A92-3810128595BF}"/>
    <cellStyle name="Normal 10 3 3 5" xfId="2640" xr:uid="{00000000-0005-0000-0000-00002D030000}"/>
    <cellStyle name="Normal 10 3 3 5 2" xfId="5902" xr:uid="{7317C662-3FFA-44C0-8540-BB269EC96C05}"/>
    <cellStyle name="Normal 10 3 3 5 2 2" xfId="28029" xr:uid="{4CBB18E1-F517-4DFF-847C-0B3F7CD6D389}"/>
    <cellStyle name="Normal 10 3 3 5 2 3" xfId="15312" xr:uid="{D2D60040-57CB-48AC-A06D-BA5300FEA18D}"/>
    <cellStyle name="Normal 10 3 3 5 3" xfId="7765" xr:uid="{65C29C45-4F49-4B4C-ACD4-B306EBC5733B}"/>
    <cellStyle name="Normal 10 3 3 5 3 2" xfId="18145" xr:uid="{1EE2A97B-CBB0-483E-BFD9-E0EBA9854283}"/>
    <cellStyle name="Normal 10 3 3 5 4" xfId="10598" xr:uid="{538FCF69-8E10-4AE3-BF4A-413C4FDB95A5}"/>
    <cellStyle name="Normal 10 3 3 5 4 2" xfId="20978" xr:uid="{CA4C8EE0-D68A-423B-AF9F-FEB3A83A347E}"/>
    <cellStyle name="Normal 10 3 3 5 5" xfId="24262" xr:uid="{9EE9879A-47D9-4A6A-B4AB-0EA40920AE79}"/>
    <cellStyle name="Normal 10 3 3 5 6" xfId="13029" xr:uid="{B3FC1032-6990-49BF-84CD-EA042BF26A29}"/>
    <cellStyle name="Normal 10 3 3 6" xfId="4146" xr:uid="{720A314B-D736-4B55-91D2-0A9538020FD9}"/>
    <cellStyle name="Normal 10 3 3 6 2" xfId="8918" xr:uid="{146BDAE5-801A-4480-9109-EF36CF3B3DAA}"/>
    <cellStyle name="Normal 10 3 3 6 2 2" xfId="19298" xr:uid="{F8E6BE30-8223-49EA-B7BC-C94DE5882EE1}"/>
    <cellStyle name="Normal 10 3 3 6 3" xfId="11751" xr:uid="{A25CFEF2-6593-4B5E-BD21-853D15FEBE47}"/>
    <cellStyle name="Normal 10 3 3 6 3 2" xfId="22131" xr:uid="{E2B4B273-0C6E-46FC-9E81-7BEC7BDA1D81}"/>
    <cellStyle name="Normal 10 3 3 6 4" xfId="24870" xr:uid="{6DEEF9DD-47F9-4373-AAF8-CDDE7FDB613C}"/>
    <cellStyle name="Normal 10 3 3 6 5" xfId="16465" xr:uid="{6F742FA1-D46B-4D41-83A7-CE84B26DD2D2}"/>
    <cellStyle name="Normal 10 3 3 7" xfId="4993" xr:uid="{76F195E5-F9BA-4629-A81C-7B3E73E89933}"/>
    <cellStyle name="Normal 10 3 3 7 2" xfId="14288" xr:uid="{793A3B51-E81A-4FCA-A6B8-8CAA78409040}"/>
    <cellStyle name="Normal 10 3 3 8" xfId="6741" xr:uid="{BB120FCB-8F6F-4A47-B67F-5468A5DC608A}"/>
    <cellStyle name="Normal 10 3 3 8 2" xfId="17121" xr:uid="{85583FF8-70AD-437B-93D6-4F13048E3AF1}"/>
    <cellStyle name="Normal 10 3 3 9" xfId="9574" xr:uid="{41F6E2E7-A077-43F8-9D5A-AD836BAB6389}"/>
    <cellStyle name="Normal 10 3 3 9 2" xfId="19954" xr:uid="{114E6468-8F35-48AA-8672-BACA8957B9DF}"/>
    <cellStyle name="Normal 10 3 4" xfId="635" xr:uid="{00000000-0005-0000-0000-000027040000}"/>
    <cellStyle name="Normal 10 3 4 2" xfId="3137" xr:uid="{00000000-0005-0000-0000-00002F030000}"/>
    <cellStyle name="Normal 10 3 4 2 2" xfId="6195" xr:uid="{EC9CB456-353B-44ED-8A95-68E8A608ACEA}"/>
    <cellStyle name="Normal 10 3 4 2 2 2" xfId="26078" xr:uid="{75B4E989-52C1-44C7-8D64-9F4442940882}"/>
    <cellStyle name="Normal 10 3 4 2 2 3" xfId="15764" xr:uid="{89FB9AF6-D2C0-4323-B17D-0D9743F23090}"/>
    <cellStyle name="Normal 10 3 4 2 3" xfId="8217" xr:uid="{D9E85761-58C7-4D3B-A2E5-044FD81D648F}"/>
    <cellStyle name="Normal 10 3 4 2 3 2" xfId="18597" xr:uid="{3AD4567C-F8F1-4839-95DF-E6D1F272F4E9}"/>
    <cellStyle name="Normal 10 3 4 2 4" xfId="11050" xr:uid="{D5C8DE77-E2A0-4247-806C-9D1FB1DA9EF6}"/>
    <cellStyle name="Normal 10 3 4 2 4 2" xfId="21430" xr:uid="{77712E07-E454-4FD2-841B-CDCBB182B862}"/>
    <cellStyle name="Normal 10 3 4 2 5" xfId="23007" xr:uid="{BDA9C7EB-35AD-4DBD-98B6-607A7BF34470}"/>
    <cellStyle name="Normal 10 3 4 2 6" xfId="13658" xr:uid="{C702F0AE-C2AB-4C81-997D-9B38F9C4558A}"/>
    <cellStyle name="Normal 10 3 4 3" xfId="4283" xr:uid="{727D90BB-C968-4920-862C-C2445E4027CE}"/>
    <cellStyle name="Normal 10 3 4 3 2" xfId="9055" xr:uid="{863D40C7-53A3-4DDB-B49D-A4C79F4AD3D9}"/>
    <cellStyle name="Normal 10 3 4 3 2 2" xfId="29098" xr:uid="{64B61225-A459-4345-8D2E-74E1F3B1BE4D}"/>
    <cellStyle name="Normal 10 3 4 3 2 3" xfId="19435" xr:uid="{4EC32CE8-1524-4A45-B50A-B559E9C19604}"/>
    <cellStyle name="Normal 10 3 4 3 3" xfId="11888" xr:uid="{84BC5F95-4EFD-4694-AFF7-81748F31181C}"/>
    <cellStyle name="Normal 10 3 4 3 3 2" xfId="22268" xr:uid="{E621FF38-7BB4-4CAD-B98F-3ED2F043755D}"/>
    <cellStyle name="Normal 10 3 4 3 4" xfId="24840" xr:uid="{874E08A6-1CA2-4DFD-BF71-3686E26141B8}"/>
    <cellStyle name="Normal 10 3 4 3 5" xfId="16602" xr:uid="{F19BB2E2-EA6D-4675-BBF3-E9766FA2DA92}"/>
    <cellStyle name="Normal 10 3 4 4" xfId="4994" xr:uid="{B3771ED7-7A4F-40E1-87A2-DD284B4D1FB0}"/>
    <cellStyle name="Normal 10 3 4 4 2" xfId="27710" xr:uid="{80240733-1F28-42D8-B52E-02AE0A900E69}"/>
    <cellStyle name="Normal 10 3 4 4 3" xfId="14289" xr:uid="{BC0FB313-E332-491A-A5A7-6B4708A96082}"/>
    <cellStyle name="Normal 10 3 4 5" xfId="6742" xr:uid="{B3EB4B11-BE2B-43D1-B380-671FAA13BD8B}"/>
    <cellStyle name="Normal 10 3 4 5 2" xfId="17122" xr:uid="{5F8A9B4C-9FF1-4D8C-9496-FB59C5921250}"/>
    <cellStyle name="Normal 10 3 4 6" xfId="9575" xr:uid="{6E895E4C-005B-4662-9C39-27B82A4CC90B}"/>
    <cellStyle name="Normal 10 3 4 6 2" xfId="19955" xr:uid="{6EC62299-454E-4B07-ACE0-9500222FE647}"/>
    <cellStyle name="Normal 10 3 4 7" xfId="25260" xr:uid="{9EC4ACD6-11A5-4535-A452-6040A01BCAA4}"/>
    <cellStyle name="Normal 10 3 4 8" xfId="13126" xr:uid="{5F516308-ACFA-4B49-ACB9-72422E653091}"/>
    <cellStyle name="Normal 10 3 5" xfId="3138" xr:uid="{00000000-0005-0000-0000-000030030000}"/>
    <cellStyle name="Normal 10 3 5 2" xfId="4444" xr:uid="{62BD4B13-781A-4338-ADA1-0DC58DB46F2D}"/>
    <cellStyle name="Normal 10 3 5 2 2" xfId="9216" xr:uid="{D51671E0-8C4B-44E4-868D-63BEE2417B69}"/>
    <cellStyle name="Normal 10 3 5 2 2 2" xfId="29209" xr:uid="{6B1E295B-F988-45A4-BC42-71E89C2D3DF1}"/>
    <cellStyle name="Normal 10 3 5 2 2 3" xfId="19596" xr:uid="{023E5AED-B5A8-49BA-8431-DBEBB38239BE}"/>
    <cellStyle name="Normal 10 3 5 2 3" xfId="12049" xr:uid="{909C78E4-B07A-4982-B196-49877638CD02}"/>
    <cellStyle name="Normal 10 3 5 2 3 2" xfId="22429" xr:uid="{A6376CE5-989F-4195-817F-5BEAB3B9170C}"/>
    <cellStyle name="Normal 10 3 5 2 4" xfId="22916" xr:uid="{77B4ADC0-A2C8-40E6-9F1C-F642C569F62A}"/>
    <cellStyle name="Normal 10 3 5 2 5" xfId="16763" xr:uid="{9C623E23-6903-4F72-9EE1-85955EAC33BA}"/>
    <cellStyle name="Normal 10 3 5 3" xfId="6196" xr:uid="{CE4477DA-1B11-4CBA-AD1A-7D1380E3DD0C}"/>
    <cellStyle name="Normal 10 3 5 3 2" xfId="28358" xr:uid="{609100A2-1C49-43BA-AFFB-B525D809C074}"/>
    <cellStyle name="Normal 10 3 5 3 3" xfId="15765" xr:uid="{E3A4951F-3AAB-42EB-8126-F57A869F346F}"/>
    <cellStyle name="Normal 10 3 5 4" xfId="8218" xr:uid="{310D63A0-24A3-4583-9A58-6F43F74A70F5}"/>
    <cellStyle name="Normal 10 3 5 4 2" xfId="18598" xr:uid="{473F5B53-4F3E-4867-A798-E2C5F0893558}"/>
    <cellStyle name="Normal 10 3 5 5" xfId="11051" xr:uid="{7D0B090E-B73A-4CEB-B990-6AEF5FBDED22}"/>
    <cellStyle name="Normal 10 3 5 5 2" xfId="21431" xr:uid="{1679AD0C-73AF-4ABB-A95F-69279A289615}"/>
    <cellStyle name="Normal 10 3 5 6" xfId="23808" xr:uid="{D907B0AC-9064-445B-82B3-C52D4CD7D1A4}"/>
    <cellStyle name="Normal 10 3 5 7" xfId="13659" xr:uid="{0BFE96D1-7E73-457E-8B74-D53EC3A2F9E0}"/>
    <cellStyle name="Normal 10 3 6" xfId="2890" xr:uid="{00000000-0005-0000-0000-000031030000}"/>
    <cellStyle name="Normal 10 3 6 2" xfId="6076" xr:uid="{63A2D3D4-354F-449C-B873-B13D65947A08}"/>
    <cellStyle name="Normal 10 3 6 2 2" xfId="25915" xr:uid="{7DE0E2F3-70A6-43B5-93B0-198AD3C5775D}"/>
    <cellStyle name="Normal 10 3 6 2 3" xfId="15554" xr:uid="{C889F172-5532-4A43-BB5E-6EFA80DE8FAA}"/>
    <cellStyle name="Normal 10 3 6 3" xfId="8007" xr:uid="{AD5B01FF-F810-4694-8B59-D841ABAC3A1D}"/>
    <cellStyle name="Normal 10 3 6 3 2" xfId="18387" xr:uid="{58414A3F-B83C-40A9-87CD-F6D074149D43}"/>
    <cellStyle name="Normal 10 3 6 4" xfId="10840" xr:uid="{68254EF4-AEDE-4D34-B040-74F5D68FD5F5}"/>
    <cellStyle name="Normal 10 3 6 4 2" xfId="21220" xr:uid="{3271912B-DD9A-4C23-A609-AD4A7076B685}"/>
    <cellStyle name="Normal 10 3 6 5" xfId="24749" xr:uid="{AD44433C-85A8-4C20-9673-689AB694C163}"/>
    <cellStyle name="Normal 10 3 6 6" xfId="13392" xr:uid="{94555134-64E5-494E-AB15-1E9A2FAA925D}"/>
    <cellStyle name="Normal 10 3 7" xfId="2478" xr:uid="{00000000-0005-0000-0000-000032030000}"/>
    <cellStyle name="Normal 10 3 7 2" xfId="5766" xr:uid="{35DABF79-AA0F-4397-B432-85D30F5B920E}"/>
    <cellStyle name="Normal 10 3 7 2 2" xfId="26004" xr:uid="{FBC0DBAE-8A1D-42BA-BF39-C45491425BDB}"/>
    <cellStyle name="Normal 10 3 7 2 3" xfId="15150" xr:uid="{46D098F0-24F6-4176-88F8-57985AC6B38B}"/>
    <cellStyle name="Normal 10 3 7 3" xfId="7603" xr:uid="{FA9123AC-D647-47A4-9914-D64BDD0110B6}"/>
    <cellStyle name="Normal 10 3 7 3 2" xfId="17983" xr:uid="{38861170-D29E-45DC-8318-4891B525C210}"/>
    <cellStyle name="Normal 10 3 7 4" xfId="10436" xr:uid="{DC90A635-41B1-4961-ACC7-F29EBD1693E0}"/>
    <cellStyle name="Normal 10 3 7 4 2" xfId="20816" xr:uid="{AC535C21-3E7B-4184-A68E-5617BE88C281}"/>
    <cellStyle name="Normal 10 3 7 5" xfId="25490" xr:uid="{C7698235-9481-465F-B45D-D05D6DF59E2A}"/>
    <cellStyle name="Normal 10 3 7 6" xfId="12866" xr:uid="{DA3547F9-157C-4BFC-B3B8-8754CCE8ABEC}"/>
    <cellStyle name="Normal 10 3 8" xfId="2232" xr:uid="{00000000-0005-0000-0000-000021030000}"/>
    <cellStyle name="Normal 10 3 8 2" xfId="7359" xr:uid="{72DDA263-81F6-43F0-8CA4-35ED37362871}"/>
    <cellStyle name="Normal 10 3 8 2 2" xfId="17739" xr:uid="{D0A43869-7421-42CA-AF8E-1A675A7319A5}"/>
    <cellStyle name="Normal 10 3 8 3" xfId="10192" xr:uid="{249BBC59-308D-4AB7-994C-5BA0CB273377}"/>
    <cellStyle name="Normal 10 3 8 3 2" xfId="20572" xr:uid="{B2AE14CA-27EC-4C5A-96EC-CF5A0B662E47}"/>
    <cellStyle name="Normal 10 3 8 4" xfId="23520" xr:uid="{DDCD5947-88AE-4CE7-AD1A-EE9946108DAD}"/>
    <cellStyle name="Normal 10 3 8 5" xfId="14906" xr:uid="{02D250B9-C265-425D-9921-FF6CCCAE255F}"/>
    <cellStyle name="Normal 10 3 9" xfId="3905" xr:uid="{DFAFEC0D-1123-40C7-8396-37B72A42A4E3}"/>
    <cellStyle name="Normal 10 3 9 2" xfId="8737" xr:uid="{0F6D0A89-C57D-4D60-909D-6327E96986AB}"/>
    <cellStyle name="Normal 10 3 9 2 2" xfId="19117" xr:uid="{F5AC2B97-3B86-43D1-AC13-952EA5581640}"/>
    <cellStyle name="Normal 10 3 9 3" xfId="11570" xr:uid="{A4405A67-BCE0-4793-905D-62F3F5DB56A9}"/>
    <cellStyle name="Normal 10 3 9 3 2" xfId="21950" xr:uid="{C3E35E6D-E8DA-48DB-A53C-AD965A433A5D}"/>
    <cellStyle name="Normal 10 3 9 4" xfId="16284" xr:uid="{7A4E722F-1587-42FD-B760-787107CE8583}"/>
    <cellStyle name="Normal 10 4" xfId="636" xr:uid="{00000000-0005-0000-0000-000028040000}"/>
    <cellStyle name="Normal 10 4 10" xfId="6743" xr:uid="{5920DC48-8D65-4018-A698-5A50362A0AE9}"/>
    <cellStyle name="Normal 10 4 10 2" xfId="17123" xr:uid="{44F67FD2-AE53-45BF-A513-ADCA8928DB4C}"/>
    <cellStyle name="Normal 10 4 11" xfId="9576" xr:uid="{B50B7FAB-23C0-4688-A51D-D6CD38E5B80C}"/>
    <cellStyle name="Normal 10 4 11 2" xfId="19956" xr:uid="{125C44FF-B7ED-432F-81AE-C213AA8C7EA1}"/>
    <cellStyle name="Normal 10 4 12" xfId="24681" xr:uid="{07D436A0-15B4-481A-8FE0-DDD06F0E7513}"/>
    <cellStyle name="Normal 10 4 13" xfId="12444" xr:uid="{9AC2E468-90FE-4AEA-8091-0C552D6D5FFB}"/>
    <cellStyle name="Normal 10 4 2" xfId="637" xr:uid="{00000000-0005-0000-0000-000029040000}"/>
    <cellStyle name="Normal 10 4 2 10" xfId="9577" xr:uid="{D4EA277E-FCC7-408B-9F3A-15E2DCB74069}"/>
    <cellStyle name="Normal 10 4 2 10 2" xfId="19957" xr:uid="{D6C62D71-8F1E-42A7-908F-5455BBDA1460}"/>
    <cellStyle name="Normal 10 4 2 11" xfId="25127" xr:uid="{BBCCF5EB-D03B-4D18-8B03-4B5ACA3F8E52}"/>
    <cellStyle name="Normal 10 4 2 12" xfId="12537" xr:uid="{67D8D94B-B82C-4209-95DD-0E71EBF554E7}"/>
    <cellStyle name="Normal 10 4 2 2" xfId="638" xr:uid="{00000000-0005-0000-0000-00002A040000}"/>
    <cellStyle name="Normal 10 4 2 2 2" xfId="3140" xr:uid="{00000000-0005-0000-0000-000036030000}"/>
    <cellStyle name="Normal 10 4 2 2 2 2" xfId="6198" xr:uid="{06F2B0D2-BE3F-4D5B-AE7B-D9F8BAA9692B}"/>
    <cellStyle name="Normal 10 4 2 2 2 2 2" xfId="26131" xr:uid="{EFF958C4-7ABB-4414-90EB-6A9CA6062F73}"/>
    <cellStyle name="Normal 10 4 2 2 2 2 3" xfId="28299" xr:uid="{E8C8467E-3FA8-4BAD-BD59-FD8074EF5103}"/>
    <cellStyle name="Normal 10 4 2 2 2 2 4" xfId="15767" xr:uid="{82792F97-AF95-4AE6-AA11-BB1C251B447A}"/>
    <cellStyle name="Normal 10 4 2 2 2 3" xfId="8220" xr:uid="{E8796C8C-6CB8-435E-9FAA-835CE642407F}"/>
    <cellStyle name="Normal 10 4 2 2 2 3 2" xfId="28866" xr:uid="{5C8AB1BF-315E-4194-950D-C7136336B9A1}"/>
    <cellStyle name="Normal 10 4 2 2 2 3 3" xfId="18600" xr:uid="{151C9F4C-E7BF-4FEC-B6A0-55545E0CB77B}"/>
    <cellStyle name="Normal 10 4 2 2 2 4" xfId="11053" xr:uid="{311656CA-3B45-45CB-A8D1-CA97EE9093C5}"/>
    <cellStyle name="Normal 10 4 2 2 2 4 2" xfId="21433" xr:uid="{9F359290-AB77-40CE-84DD-0746890789C4}"/>
    <cellStyle name="Normal 10 4 2 2 2 5" xfId="24713" xr:uid="{F315BE77-CBE9-40FF-A827-0A56A7F13A4E}"/>
    <cellStyle name="Normal 10 4 2 2 2 6" xfId="13661" xr:uid="{FC7B5103-5216-4ECD-BF0E-B0BF8325ADC0}"/>
    <cellStyle name="Normal 10 4 2 2 3" xfId="4286" xr:uid="{B33BE118-5B4D-42C0-8D8A-297D42D660E7}"/>
    <cellStyle name="Normal 10 4 2 2 3 2" xfId="9058" xr:uid="{011992E4-0B30-44AE-A330-84E6552E89A3}"/>
    <cellStyle name="Normal 10 4 2 2 3 2 2" xfId="29101" xr:uid="{EB6DCA00-11B9-45E4-850C-5A399C944CBC}"/>
    <cellStyle name="Normal 10 4 2 2 3 2 3" xfId="19438" xr:uid="{1E17F9D3-6FD9-4450-99BC-C17CF8C82ACF}"/>
    <cellStyle name="Normal 10 4 2 2 3 3" xfId="11891" xr:uid="{97A9FCD3-A616-4251-8DFA-44C6F1ADE11B}"/>
    <cellStyle name="Normal 10 4 2 2 3 3 2" xfId="22271" xr:uid="{B101FA82-953C-48BB-A152-913C8A344D20}"/>
    <cellStyle name="Normal 10 4 2 2 3 4" xfId="24820" xr:uid="{4F0432A1-A14C-4239-BDE4-C460D67AE82C}"/>
    <cellStyle name="Normal 10 4 2 2 3 5" xfId="16605" xr:uid="{322B70BC-6257-49F5-B228-4413C8E07220}"/>
    <cellStyle name="Normal 10 4 2 2 4" xfId="4997" xr:uid="{DAC04E3E-B1F8-4219-8EEB-0CCC0602482F}"/>
    <cellStyle name="Normal 10 4 2 2 4 2" xfId="27180" xr:uid="{6D7294A7-36FD-411B-8AA4-9FEE1CBCAF8E}"/>
    <cellStyle name="Normal 10 4 2 2 4 3" xfId="14292" xr:uid="{A0DBF87B-3249-475F-9F52-469F0EC7E109}"/>
    <cellStyle name="Normal 10 4 2 2 5" xfId="6745" xr:uid="{A4EB902D-3F9F-482C-86AD-9B66CF3E6B6F}"/>
    <cellStyle name="Normal 10 4 2 2 5 2" xfId="17125" xr:uid="{360D45F0-3803-4399-8218-0E713D188873}"/>
    <cellStyle name="Normal 10 4 2 2 6" xfId="9578" xr:uid="{6837B5A4-4671-4052-B884-5815B8212445}"/>
    <cellStyle name="Normal 10 4 2 2 6 2" xfId="19958" xr:uid="{F386D1A6-ABF7-4A9B-80BB-1D559C002524}"/>
    <cellStyle name="Normal 10 4 2 2 7" xfId="23059" xr:uid="{562739F2-F603-449E-9354-410FD527F77C}"/>
    <cellStyle name="Normal 10 4 2 2 8" xfId="13130" xr:uid="{9088F7F0-E3D0-4740-BC17-78C6ECDB3265}"/>
    <cellStyle name="Normal 10 4 2 3" xfId="3141" xr:uid="{00000000-0005-0000-0000-000037030000}"/>
    <cellStyle name="Normal 10 4 2 3 2" xfId="4445" xr:uid="{993D9A1E-0007-45A2-BDBD-615C6FF77875}"/>
    <cellStyle name="Normal 10 4 2 3 2 2" xfId="9217" xr:uid="{796D87CC-9C72-4436-9930-353404431198}"/>
    <cellStyle name="Normal 10 4 2 3 2 2 2" xfId="29210" xr:uid="{C9ABEA5E-0955-415D-B46F-B2F425FD2BEA}"/>
    <cellStyle name="Normal 10 4 2 3 2 2 3" xfId="19597" xr:uid="{947B9434-2737-4894-9CC1-886C18DE310E}"/>
    <cellStyle name="Normal 10 4 2 3 2 3" xfId="12050" xr:uid="{0017D429-C5F7-490A-95D2-40E3BACD14ED}"/>
    <cellStyle name="Normal 10 4 2 3 2 3 2" xfId="22430" xr:uid="{E15CCBB8-A745-4C41-8B06-D2E218F02349}"/>
    <cellStyle name="Normal 10 4 2 3 2 4" xfId="25645" xr:uid="{8EA90F6A-A0A5-454C-8877-AE245AD0F1CD}"/>
    <cellStyle name="Normal 10 4 2 3 2 5" xfId="16764" xr:uid="{D1707C35-54BC-42A0-B0DB-1F0221CD4D31}"/>
    <cellStyle name="Normal 10 4 2 3 3" xfId="6199" xr:uid="{3DA9AEB0-7430-4CD8-9759-403B2B29CB6E}"/>
    <cellStyle name="Normal 10 4 2 3 3 2" xfId="26247" xr:uid="{3988C583-4C03-4BA0-AD61-B9CD7F2D84B7}"/>
    <cellStyle name="Normal 10 4 2 3 3 3" xfId="15768" xr:uid="{9E97FCAA-40EF-49B6-BAB0-C8A96DEE02DB}"/>
    <cellStyle name="Normal 10 4 2 3 4" xfId="8221" xr:uid="{F9E0C1BB-B07A-45D9-A20E-5C7E023AFF5B}"/>
    <cellStyle name="Normal 10 4 2 3 4 2" xfId="18601" xr:uid="{5A7EDB01-41B1-4940-A948-C970566C72FF}"/>
    <cellStyle name="Normal 10 4 2 3 5" xfId="11054" xr:uid="{EABB47FE-094A-474B-A42F-A7A3FC429DAA}"/>
    <cellStyle name="Normal 10 4 2 3 5 2" xfId="21434" xr:uid="{45C324ED-D85E-4D25-862F-2C30CCA2847A}"/>
    <cellStyle name="Normal 10 4 2 3 6" xfId="22954" xr:uid="{BDD945F4-126B-4310-A9CC-2F9EAEE48A6C}"/>
    <cellStyle name="Normal 10 4 2 3 7" xfId="13662" xr:uid="{3E05150E-F02D-4C9A-AF6B-FB73AF8C6753}"/>
    <cellStyle name="Normal 10 4 2 4" xfId="3139" xr:uid="{00000000-0005-0000-0000-000038030000}"/>
    <cellStyle name="Normal 10 4 2 4 2" xfId="6197" xr:uid="{F68DC60C-0CB8-4A45-BAC8-8424ACFD301F}"/>
    <cellStyle name="Normal 10 4 2 4 2 2" xfId="27848" xr:uid="{BD935948-09BD-4AA5-82A6-309D057C86D6}"/>
    <cellStyle name="Normal 10 4 2 4 2 3" xfId="15766" xr:uid="{A4908460-27B0-484F-92FF-93FF6395B6CD}"/>
    <cellStyle name="Normal 10 4 2 4 3" xfId="8219" xr:uid="{8DA40B03-6080-411D-A100-B17AD3AAEB20}"/>
    <cellStyle name="Normal 10 4 2 4 3 2" xfId="18599" xr:uid="{210C5264-BF80-42B2-94FF-154D54786E94}"/>
    <cellStyle name="Normal 10 4 2 4 4" xfId="11052" xr:uid="{1B409DD8-EB9C-4B23-A0A3-166A63E15783}"/>
    <cellStyle name="Normal 10 4 2 4 4 2" xfId="21432" xr:uid="{83A1F8ED-7D53-4A69-89E7-AE220B6CF328}"/>
    <cellStyle name="Normal 10 4 2 4 5" xfId="24869" xr:uid="{6EC4A12D-7401-478A-88CC-9CEAEB506704}"/>
    <cellStyle name="Normal 10 4 2 4 6" xfId="13660" xr:uid="{88C1FCDE-2E73-41E3-8E0D-E934FA0EA4CD}"/>
    <cellStyle name="Normal 10 4 2 5" xfId="2621" xr:uid="{00000000-0005-0000-0000-000039030000}"/>
    <cellStyle name="Normal 10 4 2 5 2" xfId="5883" xr:uid="{7917804F-2066-4009-AC2B-830867C24119}"/>
    <cellStyle name="Normal 10 4 2 5 2 2" xfId="27755" xr:uid="{D102A650-5E04-4406-B6B7-8060D68E0AB1}"/>
    <cellStyle name="Normal 10 4 2 5 2 3" xfId="15293" xr:uid="{A8C87728-B097-4C76-A74E-DDF95D9FEE7C}"/>
    <cellStyle name="Normal 10 4 2 5 3" xfId="7746" xr:uid="{4B540000-AE30-4A5F-ADEB-495A25D7A052}"/>
    <cellStyle name="Normal 10 4 2 5 3 2" xfId="18126" xr:uid="{45E63A77-7412-4FF8-A4B0-6E92CBB14507}"/>
    <cellStyle name="Normal 10 4 2 5 4" xfId="10579" xr:uid="{C2A5C0CF-02E0-40E3-BA57-074EAA4B0557}"/>
    <cellStyle name="Normal 10 4 2 5 4 2" xfId="20959" xr:uid="{26DADC33-1F0D-4A63-AC2E-045E04BC48F6}"/>
    <cellStyle name="Normal 10 4 2 5 5" xfId="23694" xr:uid="{990F2A7C-A315-40A3-9E57-81A6FF4430F8}"/>
    <cellStyle name="Normal 10 4 2 5 6" xfId="13009" xr:uid="{3484E672-7684-4267-BB0F-3C5E93887B9E}"/>
    <cellStyle name="Normal 10 4 2 6" xfId="2305" xr:uid="{00000000-0005-0000-0000-000034030000}"/>
    <cellStyle name="Normal 10 4 2 6 2" xfId="7432" xr:uid="{BE5C89C6-840C-4D3D-9726-B49AF4747209}"/>
    <cellStyle name="Normal 10 4 2 6 2 2" xfId="17812" xr:uid="{954947CA-450C-4C41-AB3A-EB4432C2DD6E}"/>
    <cellStyle name="Normal 10 4 2 6 3" xfId="10265" xr:uid="{01117BE3-C7B3-4B34-B74A-E7A6E6080D2D}"/>
    <cellStyle name="Normal 10 4 2 6 3 2" xfId="20645" xr:uid="{7D36C5F0-7A94-445A-9AB6-40883BD93440}"/>
    <cellStyle name="Normal 10 4 2 6 4" xfId="25347" xr:uid="{5FF42BE9-003E-4F23-A987-93A9A6D87DA6}"/>
    <cellStyle name="Normal 10 4 2 6 5" xfId="14979" xr:uid="{BBD008D9-0D26-492B-8B56-9A8562448128}"/>
    <cellStyle name="Normal 10 4 2 7" xfId="3836" xr:uid="{7142DFA1-FE94-4334-A0D7-6C68B979514B}"/>
    <cellStyle name="Normal 10 4 2 7 2" xfId="8669" xr:uid="{384817B5-8FD6-4447-BB73-A5B71EE33F12}"/>
    <cellStyle name="Normal 10 4 2 7 2 2" xfId="19049" xr:uid="{46EA25DB-CEB0-45D5-85EE-E6E6C3B22B7B}"/>
    <cellStyle name="Normal 10 4 2 7 3" xfId="11502" xr:uid="{B1C3691F-7152-4061-9FCA-DA33E83D3158}"/>
    <cellStyle name="Normal 10 4 2 7 3 2" xfId="21882" xr:uid="{33FCF75F-0A24-4BC5-923D-974A5A02D885}"/>
    <cellStyle name="Normal 10 4 2 7 4" xfId="16216" xr:uid="{38104868-A40D-4F57-8878-59FCCA185F3D}"/>
    <cellStyle name="Normal 10 4 2 8" xfId="4996" xr:uid="{F5620966-7500-46ED-ADF1-F39A527642D9}"/>
    <cellStyle name="Normal 10 4 2 8 2" xfId="14291" xr:uid="{D9E36E45-AB1F-4C71-B895-C81DBBE23A85}"/>
    <cellStyle name="Normal 10 4 2 9" xfId="6744" xr:uid="{3B20EA16-B0DA-4F52-80D8-4A1A0A0C6CA7}"/>
    <cellStyle name="Normal 10 4 2 9 2" xfId="17124" xr:uid="{D75970FD-2A89-47B8-99E7-A2D9AB51E08D}"/>
    <cellStyle name="Normal 10 4 3" xfId="639" xr:uid="{00000000-0005-0000-0000-00002B040000}"/>
    <cellStyle name="Normal 10 4 3 2" xfId="3142" xr:uid="{00000000-0005-0000-0000-00003B030000}"/>
    <cellStyle name="Normal 10 4 3 2 2" xfId="6200" xr:uid="{8F85BE44-7EF3-4891-845F-2DCD5C213315}"/>
    <cellStyle name="Normal 10 4 3 2 2 2" xfId="24701" xr:uid="{1F5188A0-6D56-4E17-B88D-A7F231F86F17}"/>
    <cellStyle name="Normal 10 4 3 2 2 3" xfId="25958" xr:uid="{081438D6-0364-449B-92F6-660801982FCC}"/>
    <cellStyle name="Normal 10 4 3 2 2 4" xfId="15769" xr:uid="{73B2B1C6-F505-4F47-89A5-6CD78220D768}"/>
    <cellStyle name="Normal 10 4 3 2 3" xfId="8222" xr:uid="{CB49CE44-5EDE-4732-AF65-C4DEDE36D4C3}"/>
    <cellStyle name="Normal 10 4 3 2 3 2" xfId="28867" xr:uid="{2DF24A94-F17A-48E4-9285-3B04406C1BF2}"/>
    <cellStyle name="Normal 10 4 3 2 3 3" xfId="18602" xr:uid="{78738C8F-D1EA-446D-9460-7CA52EF59C6F}"/>
    <cellStyle name="Normal 10 4 3 2 4" xfId="11055" xr:uid="{4029CED2-7EB8-4117-B79B-450103ADD0FA}"/>
    <cellStyle name="Normal 10 4 3 2 4 2" xfId="21435" xr:uid="{89715F7D-B3FC-47EA-A310-712CF50AEFEA}"/>
    <cellStyle name="Normal 10 4 3 2 5" xfId="25532" xr:uid="{6A394A0E-95C8-4E61-97DD-6E9845B52B8B}"/>
    <cellStyle name="Normal 10 4 3 2 6" xfId="13663" xr:uid="{8C4953EC-805E-4453-9DBF-E6316EA73EFA}"/>
    <cellStyle name="Normal 10 4 3 3" xfId="2708" xr:uid="{00000000-0005-0000-0000-00003C030000}"/>
    <cellStyle name="Normal 10 4 3 3 2" xfId="5926" xr:uid="{E87DED74-5821-4857-BC63-6E961DE4D68E}"/>
    <cellStyle name="Normal 10 4 3 3 2 2" xfId="26869" xr:uid="{1AB606FD-7B4A-4E77-9ED0-D6A0BE3B2D8A}"/>
    <cellStyle name="Normal 10 4 3 3 2 3" xfId="15379" xr:uid="{BECC7A84-5C45-406F-B230-8C7832F7B885}"/>
    <cellStyle name="Normal 10 4 3 3 3" xfId="7832" xr:uid="{E69B4CBA-360D-49EB-A290-5485BDB1CBD4}"/>
    <cellStyle name="Normal 10 4 3 3 3 2" xfId="18212" xr:uid="{ADC9A054-D12B-485F-B2B5-93D9AA501CFE}"/>
    <cellStyle name="Normal 10 4 3 3 4" xfId="10665" xr:uid="{599ACBAD-8074-481F-8522-B8A6AA968E3A}"/>
    <cellStyle name="Normal 10 4 3 3 4 2" xfId="21045" xr:uid="{AF954BE9-B8D8-488D-B848-D1C6059FC95C}"/>
    <cellStyle name="Normal 10 4 3 3 5" xfId="24079" xr:uid="{E1FA7AE9-4B99-48AE-A6C0-8B9A1136EE4D}"/>
    <cellStyle name="Normal 10 4 3 3 6" xfId="13129" xr:uid="{348E9538-5BF6-4A8B-B83B-885F374C5708}"/>
    <cellStyle name="Normal 10 4 3 4" xfId="4147" xr:uid="{070D1809-360B-4990-A48A-9E25559891D3}"/>
    <cellStyle name="Normal 10 4 3 4 2" xfId="8919" xr:uid="{C14CCB26-7312-4AD7-833C-AB9D9B8AAB42}"/>
    <cellStyle name="Normal 10 4 3 4 2 2" xfId="29018" xr:uid="{2BCAA687-A7A8-4059-BAD7-6FAFAC315C04}"/>
    <cellStyle name="Normal 10 4 3 4 2 3" xfId="19299" xr:uid="{B0FCB9C4-92EC-4CA7-8EB0-9A23ED324B83}"/>
    <cellStyle name="Normal 10 4 3 4 3" xfId="11752" xr:uid="{CD4AEE46-359D-48CB-9B99-8C7A97D1F520}"/>
    <cellStyle name="Normal 10 4 3 4 3 2" xfId="22132" xr:uid="{8DAD3DEC-E9A7-495A-89B7-F14352CB269B}"/>
    <cellStyle name="Normal 10 4 3 4 4" xfId="25014" xr:uid="{2902129C-7B15-4B58-83AE-8C5C219BCA07}"/>
    <cellStyle name="Normal 10 4 3 4 5" xfId="16466" xr:uid="{A188AB4A-1B58-4C30-8023-79EA61F360E0}"/>
    <cellStyle name="Normal 10 4 3 5" xfId="4998" xr:uid="{D198BE66-4998-4CAE-9F89-01324D1C2DE2}"/>
    <cellStyle name="Normal 10 4 3 5 2" xfId="27211" xr:uid="{E7120924-463D-4C57-B848-00559370920B}"/>
    <cellStyle name="Normal 10 4 3 5 3" xfId="14293" xr:uid="{A453E66D-77BC-4EB6-BE7F-5AAD45936D9F}"/>
    <cellStyle name="Normal 10 4 3 6" xfId="6746" xr:uid="{03C4DB5A-EABD-457E-A697-0F4671C8956C}"/>
    <cellStyle name="Normal 10 4 3 6 2" xfId="17126" xr:uid="{41EE90C5-6814-4D0A-9303-2F921AE41FCC}"/>
    <cellStyle name="Normal 10 4 3 7" xfId="9579" xr:uid="{4F105625-756E-480C-B94F-3F476E725CBC}"/>
    <cellStyle name="Normal 10 4 3 7 2" xfId="19959" xr:uid="{3F4E1114-A756-4379-96E3-1E614F3FC23F}"/>
    <cellStyle name="Normal 10 4 3 8" xfId="23734" xr:uid="{D3699B06-F6E4-4343-BA14-3AFD9E6C5024}"/>
    <cellStyle name="Normal 10 4 3 9" xfId="12695" xr:uid="{B2FFDC8E-DEA9-4E59-9738-598153DBA741}"/>
    <cellStyle name="Normal 10 4 4" xfId="640" xr:uid="{00000000-0005-0000-0000-00002C040000}"/>
    <cellStyle name="Normal 10 4 4 2" xfId="4446" xr:uid="{FED6DE40-C019-4713-873E-099153FC2462}"/>
    <cellStyle name="Normal 10 4 4 2 2" xfId="9218" xr:uid="{ADDE207E-B207-4521-AA01-418E8FD87EAC}"/>
    <cellStyle name="Normal 10 4 4 2 2 2" xfId="29211" xr:uid="{0117A776-8209-429E-B511-2166081CE8C5}"/>
    <cellStyle name="Normal 10 4 4 2 2 3" xfId="19598" xr:uid="{758C5FCF-8A69-40A6-A8FC-9F17C6AFC487}"/>
    <cellStyle name="Normal 10 4 4 2 3" xfId="12051" xr:uid="{0CB694A1-516B-435E-8AD8-D7D9EEE10627}"/>
    <cellStyle name="Normal 10 4 4 2 3 2" xfId="22431" xr:uid="{1F5E7C9E-7277-4887-8E27-6B294F10874B}"/>
    <cellStyle name="Normal 10 4 4 2 4" xfId="24843" xr:uid="{448F5F0F-3DCC-4A78-870C-B32C436A8893}"/>
    <cellStyle name="Normal 10 4 4 2 5" xfId="16765" xr:uid="{214A2348-DC70-4C8D-A503-8F33E34207FB}"/>
    <cellStyle name="Normal 10 4 4 3" xfId="4999" xr:uid="{4EC831B8-43EE-4E74-BE6D-34012E779941}"/>
    <cellStyle name="Normal 10 4 4 3 2" xfId="26611" xr:uid="{F2478B7F-F2C5-4DAB-B8D5-13B59E8F8C2C}"/>
    <cellStyle name="Normal 10 4 4 3 3" xfId="14294" xr:uid="{4BD185A4-710F-4A33-93A6-B29A09C48BC3}"/>
    <cellStyle name="Normal 10 4 4 4" xfId="6747" xr:uid="{ACF83967-AFFD-4259-B641-CDF2E52DB754}"/>
    <cellStyle name="Normal 10 4 4 4 2" xfId="17127" xr:uid="{B3998039-080B-449A-8BB8-E6DFB21D490A}"/>
    <cellStyle name="Normal 10 4 4 5" xfId="9580" xr:uid="{0315C2AD-26DD-44A0-BC81-2138529DB183}"/>
    <cellStyle name="Normal 10 4 4 5 2" xfId="19960" xr:uid="{D93830F2-A53A-48E8-9C81-32A1C026D838}"/>
    <cellStyle name="Normal 10 4 4 6" xfId="22690" xr:uid="{05A5BCF4-7269-4638-ADA4-BCC60A0C206E}"/>
    <cellStyle name="Normal 10 4 4 7" xfId="13664" xr:uid="{CD3F9ABD-7191-4096-9CF6-ECB8A76C26A1}"/>
    <cellStyle name="Normal 10 4 5" xfId="2891" xr:uid="{00000000-0005-0000-0000-00003E030000}"/>
    <cellStyle name="Normal 10 4 5 2" xfId="6077" xr:uid="{EE912FDA-3587-4907-B455-C7712AB88464}"/>
    <cellStyle name="Normal 10 4 5 2 2" xfId="24997" xr:uid="{F76EBA85-BD92-4A09-B34F-0106A2D1DA3C}"/>
    <cellStyle name="Normal 10 4 5 2 3" xfId="26002" xr:uid="{B764BD81-9438-4D8D-92F1-EB1BB9AF4B44}"/>
    <cellStyle name="Normal 10 4 5 2 4" xfId="15555" xr:uid="{D06332D8-C06B-43DF-BF3F-83CBA4628405}"/>
    <cellStyle name="Normal 10 4 5 3" xfId="8008" xr:uid="{CE8C9C37-020C-4A8B-94F1-20CBF2F8BF50}"/>
    <cellStyle name="Normal 10 4 5 3 2" xfId="27916" xr:uid="{840F7BC9-A550-48E0-B7AE-996D58D5931E}"/>
    <cellStyle name="Normal 10 4 5 3 3" xfId="18388" xr:uid="{123E7895-5FD6-4BD2-B883-866B21142F08}"/>
    <cellStyle name="Normal 10 4 5 4" xfId="10841" xr:uid="{6270DEFA-E90F-4669-AEEE-BABC43DA7B6F}"/>
    <cellStyle name="Normal 10 4 5 4 2" xfId="21221" xr:uid="{7F47293F-5670-4749-A092-33C076919B41}"/>
    <cellStyle name="Normal 10 4 5 5" xfId="23792" xr:uid="{358142E0-908E-4AAE-B622-B79C6883EFF6}"/>
    <cellStyle name="Normal 10 4 5 6" xfId="13393" xr:uid="{F7E2404C-B0F7-4039-9E3C-735C7B365134}"/>
    <cellStyle name="Normal 10 4 6" xfId="2458" xr:uid="{00000000-0005-0000-0000-00003F030000}"/>
    <cellStyle name="Normal 10 4 6 2" xfId="5750" xr:uid="{0F23FB93-E217-41B5-ABF7-350F5ACA6F09}"/>
    <cellStyle name="Normal 10 4 6 2 2" xfId="28043" xr:uid="{8F6684C6-94DC-4FB6-B196-01445336A2BA}"/>
    <cellStyle name="Normal 10 4 6 2 3" xfId="15130" xr:uid="{2DF106B1-9B11-4BE2-B006-712D322DCFB7}"/>
    <cellStyle name="Normal 10 4 6 3" xfId="7583" xr:uid="{82E8652B-3E60-4EBE-B46C-ADDBB56DA047}"/>
    <cellStyle name="Normal 10 4 6 3 2" xfId="17963" xr:uid="{436F72D8-A605-401A-908A-B0DBEA597B52}"/>
    <cellStyle name="Normal 10 4 6 4" xfId="10416" xr:uid="{A0533D02-5157-40E1-A203-2FECB84DE265}"/>
    <cellStyle name="Normal 10 4 6 4 2" xfId="20796" xr:uid="{79DB107B-E074-4A46-805C-95DF99F83734}"/>
    <cellStyle name="Normal 10 4 6 5" xfId="24671" xr:uid="{3D96A320-90F3-41AB-B2A1-89FF4A0B9F65}"/>
    <cellStyle name="Normal 10 4 6 6" xfId="12846" xr:uid="{08DCF182-B7AD-4771-9695-0E35C8C1E668}"/>
    <cellStyle name="Normal 10 4 7" xfId="2212" xr:uid="{00000000-0005-0000-0000-000033030000}"/>
    <cellStyle name="Normal 10 4 7 2" xfId="7339" xr:uid="{BE331FC6-BE1F-4BA6-AB16-71F52CB804EC}"/>
    <cellStyle name="Normal 10 4 7 2 2" xfId="17719" xr:uid="{0871289B-5172-4539-A590-E8E25D2E3C85}"/>
    <cellStyle name="Normal 10 4 7 3" xfId="10172" xr:uid="{E60D71B5-629D-4C19-AE8A-9AB81C5D8AD5}"/>
    <cellStyle name="Normal 10 4 7 3 2" xfId="20552" xr:uid="{FDCD28BB-B3A4-4792-9841-DCC21490CF0B}"/>
    <cellStyle name="Normal 10 4 7 4" xfId="23794" xr:uid="{3E0EE174-F350-44F2-9E95-FE2DB17BBCFF}"/>
    <cellStyle name="Normal 10 4 7 5" xfId="14886" xr:uid="{71D0AC05-FEF8-4414-B6D8-72B294B5EF98}"/>
    <cellStyle name="Normal 10 4 8" xfId="3906" xr:uid="{E3CE3152-8EE9-4765-97AE-16B5954DFA2E}"/>
    <cellStyle name="Normal 10 4 8 2" xfId="8738" xr:uid="{FBF29ED0-88FE-4D24-B021-2C77A98FAD44}"/>
    <cellStyle name="Normal 10 4 8 2 2" xfId="19118" xr:uid="{8E9E50EC-59FF-49B7-8FA7-842DC8E7714B}"/>
    <cellStyle name="Normal 10 4 8 3" xfId="11571" xr:uid="{94E00386-5F15-48F7-A089-4B70EBC6EC14}"/>
    <cellStyle name="Normal 10 4 8 3 2" xfId="21951" xr:uid="{22A81BC2-86F5-4CA8-B327-6A8EB93F4376}"/>
    <cellStyle name="Normal 10 4 8 4" xfId="16285" xr:uid="{B590C8A2-F06D-459F-9E43-58AD1DF85E43}"/>
    <cellStyle name="Normal 10 4 9" xfId="4995" xr:uid="{40C4E1E8-B710-44B3-B4BB-CE66911A92FA}"/>
    <cellStyle name="Normal 10 4 9 2" xfId="14290" xr:uid="{149E8972-AEFC-4542-8FFD-BE8B167B9E89}"/>
    <cellStyle name="Normal 10 5" xfId="641" xr:uid="{00000000-0005-0000-0000-00002D040000}"/>
    <cellStyle name="Normal 10 5 10" xfId="9581" xr:uid="{3D2B9324-A82E-4310-BA59-5AAAC4517DA5}"/>
    <cellStyle name="Normal 10 5 10 2" xfId="19961" xr:uid="{2A62569E-31BE-42E9-8263-EB5CA8F29318}"/>
    <cellStyle name="Normal 10 5 11" xfId="22741" xr:uid="{02FDCA8D-FC0E-421D-8178-10DA43CB3C64}"/>
    <cellStyle name="Normal 10 5 12" xfId="12538" xr:uid="{3E9093EA-65F2-4765-9D30-4458D25DA0AC}"/>
    <cellStyle name="Normal 10 5 2" xfId="642" xr:uid="{00000000-0005-0000-0000-00002E040000}"/>
    <cellStyle name="Normal 10 5 2 2" xfId="643" xr:uid="{00000000-0005-0000-0000-00002F040000}"/>
    <cellStyle name="Normal 10 5 2 2 2" xfId="5002" xr:uid="{13D49CC8-AF93-4DCC-BD3F-FEAC19EECBB2}"/>
    <cellStyle name="Normal 10 5 2 2 2 2" xfId="24668" xr:uid="{BB52119C-4708-4E9D-B6D8-6144069A5569}"/>
    <cellStyle name="Normal 10 5 2 2 2 3" xfId="26413" xr:uid="{4B6F5A75-3F2A-4C3B-A9D7-7C32620B3E88}"/>
    <cellStyle name="Normal 10 5 2 2 2 4" xfId="14297" xr:uid="{6A7D45E9-B50D-49D4-9206-BF6526123D9A}"/>
    <cellStyle name="Normal 10 5 2 2 3" xfId="6750" xr:uid="{1E5737D2-CB2F-4760-B114-DEA854BDCBAF}"/>
    <cellStyle name="Normal 10 5 2 2 3 2" xfId="27556" xr:uid="{DAD4E840-AE7B-4604-88DE-1DA4F46BC69D}"/>
    <cellStyle name="Normal 10 5 2 2 3 3" xfId="28230" xr:uid="{3903B8F2-BFE6-4927-92BC-837A5CA78D6C}"/>
    <cellStyle name="Normal 10 5 2 2 3 4" xfId="17130" xr:uid="{F1F2EFC7-890A-42A4-8F8F-1B2CDB6CC3EC}"/>
    <cellStyle name="Normal 10 5 2 2 4" xfId="9583" xr:uid="{CAD3B168-4B51-4F45-A4A6-B0EF52358EEC}"/>
    <cellStyle name="Normal 10 5 2 2 4 2" xfId="29361" xr:uid="{A58EEC2B-C5A6-4934-828C-ACC0AFE19E0D}"/>
    <cellStyle name="Normal 10 5 2 2 4 3" xfId="19963" xr:uid="{F3835EC0-EA80-433B-9448-5E8DA8E2DE32}"/>
    <cellStyle name="Normal 10 5 2 2 5" xfId="24432" xr:uid="{F7137F87-C20B-4970-8EB6-9521C484C005}"/>
    <cellStyle name="Normal 10 5 2 2 6" xfId="13665" xr:uid="{96944166-BF2D-4EC8-AF70-F2B3AC679B41}"/>
    <cellStyle name="Normal 10 5 2 3" xfId="2709" xr:uid="{00000000-0005-0000-0000-000043030000}"/>
    <cellStyle name="Normal 10 5 2 3 2" xfId="5927" xr:uid="{772520A7-40DF-45D0-9E4E-FD7AF4BB6A20}"/>
    <cellStyle name="Normal 10 5 2 3 2 2" xfId="27374" xr:uid="{7A3A82BE-EB4F-476B-B6FD-7DF6A1D7563E}"/>
    <cellStyle name="Normal 10 5 2 3 2 3" xfId="15380" xr:uid="{7C1A99EC-7531-413E-B4BB-B21DCD684756}"/>
    <cellStyle name="Normal 10 5 2 3 3" xfId="7833" xr:uid="{805BA3C6-0E3E-41ED-A52D-7F9F85B1D98D}"/>
    <cellStyle name="Normal 10 5 2 3 3 2" xfId="18213" xr:uid="{917B624F-01F8-4CA3-A25A-91E857DFFD2F}"/>
    <cellStyle name="Normal 10 5 2 3 4" xfId="10666" xr:uid="{9FAF3AC9-C2DE-40F2-9886-9CD6589B79B0}"/>
    <cellStyle name="Normal 10 5 2 3 4 2" xfId="21046" xr:uid="{82B45561-8EBB-40BF-92C0-375D1B890D86}"/>
    <cellStyle name="Normal 10 5 2 3 5" xfId="23284" xr:uid="{6A6ACFC4-79D8-40A9-B65B-0910BE26AEF2}"/>
    <cellStyle name="Normal 10 5 2 3 6" xfId="13131" xr:uid="{681CAA0D-E8B8-49BA-B0B3-28EF143CAD39}"/>
    <cellStyle name="Normal 10 5 2 4" xfId="4148" xr:uid="{4C14400C-E34E-4C01-8887-3A8C6B63E03D}"/>
    <cellStyle name="Normal 10 5 2 4 2" xfId="8920" xr:uid="{4C48EBA9-F59B-44C9-A24D-4C314E207F08}"/>
    <cellStyle name="Normal 10 5 2 4 2 2" xfId="29019" xr:uid="{850F509F-AFB1-43C9-A790-A6106DBEC02C}"/>
    <cellStyle name="Normal 10 5 2 4 2 3" xfId="19300" xr:uid="{DDEA77CE-47E8-4C55-B8CA-A51C47F69F9B}"/>
    <cellStyle name="Normal 10 5 2 4 3" xfId="11753" xr:uid="{8A2BC8F2-81EF-4856-B76C-10D0DB1454DD}"/>
    <cellStyle name="Normal 10 5 2 4 3 2" xfId="22133" xr:uid="{E7DDCA76-C229-4331-8EAB-786FA0788B6F}"/>
    <cellStyle name="Normal 10 5 2 4 4" xfId="24228" xr:uid="{9CBC4316-7037-4C1A-BDDA-46CE9450F7A3}"/>
    <cellStyle name="Normal 10 5 2 4 5" xfId="16467" xr:uid="{506FDB89-9F30-4141-8870-1C8528927F5A}"/>
    <cellStyle name="Normal 10 5 2 5" xfId="5001" xr:uid="{E18094E2-C432-45DE-95D6-D948243380F5}"/>
    <cellStyle name="Normal 10 5 2 5 2" xfId="27227" xr:uid="{6371D496-E745-437C-B631-0188C249A7EB}"/>
    <cellStyle name="Normal 10 5 2 5 3" xfId="14296" xr:uid="{51A22F7E-012E-46DF-8F82-3FEC58DCF068}"/>
    <cellStyle name="Normal 10 5 2 6" xfId="6749" xr:uid="{2A293268-34C3-48B4-9B72-611DF3FD6758}"/>
    <cellStyle name="Normal 10 5 2 6 2" xfId="17129" xr:uid="{F5AF693C-6D25-4EB1-80B9-1AED14FDC168}"/>
    <cellStyle name="Normal 10 5 2 7" xfId="9582" xr:uid="{80B9C11C-C180-499F-94BA-C2393C403DCA}"/>
    <cellStyle name="Normal 10 5 2 7 2" xfId="19962" xr:uid="{50467DCE-313E-4E47-9BF5-3DD2E127CD9A}"/>
    <cellStyle name="Normal 10 5 2 8" xfId="24849" xr:uid="{090F4E05-A381-40D4-83E2-B26A823EB859}"/>
    <cellStyle name="Normal 10 5 2 9" xfId="12696" xr:uid="{1183FED9-4BD0-4E2F-B2A2-2A128B767239}"/>
    <cellStyle name="Normal 10 5 3" xfId="644" xr:uid="{00000000-0005-0000-0000-000030040000}"/>
    <cellStyle name="Normal 10 5 3 2" xfId="4447" xr:uid="{0A89EA51-063E-43AC-A1E7-E9682E1A5497}"/>
    <cellStyle name="Normal 10 5 3 2 2" xfId="9219" xr:uid="{BEC788BE-A140-47A0-B3F9-6E478422E98D}"/>
    <cellStyle name="Normal 10 5 3 2 2 2" xfId="29212" xr:uid="{DABD82A6-5D8A-4CD2-A5BA-EA9936FF7A45}"/>
    <cellStyle name="Normal 10 5 3 2 2 3" xfId="19599" xr:uid="{1516450A-92D9-4C04-A5EF-E0289F31968B}"/>
    <cellStyle name="Normal 10 5 3 2 3" xfId="12052" xr:uid="{450FDA87-BE48-4598-9290-D9138991DE06}"/>
    <cellStyle name="Normal 10 5 3 2 3 2" xfId="22432" xr:uid="{BC9E09BB-F40E-48A8-BF2D-26B7FBEB0079}"/>
    <cellStyle name="Normal 10 5 3 2 4" xfId="23608" xr:uid="{E0D3A3F8-EB89-463E-A537-660C646B716F}"/>
    <cellStyle name="Normal 10 5 3 2 5" xfId="16766" xr:uid="{A73D3805-4815-48AE-91F3-8E8A74EFB2F3}"/>
    <cellStyle name="Normal 10 5 3 3" xfId="5003" xr:uid="{2370935C-0FC5-43A0-B006-381702E8725C}"/>
    <cellStyle name="Normal 10 5 3 3 2" xfId="25809" xr:uid="{D470DAD1-5445-4CFC-8A2E-461D6B61F8AB}"/>
    <cellStyle name="Normal 10 5 3 3 3" xfId="27072" xr:uid="{B3BFE8E5-F51E-4A6E-A205-5A81DABFDB4F}"/>
    <cellStyle name="Normal 10 5 3 3 4" xfId="14298" xr:uid="{F97CC1F0-6D94-4297-99C7-E2005BFF54E9}"/>
    <cellStyle name="Normal 10 5 3 4" xfId="6751" xr:uid="{E7AB4243-2699-44EE-86F7-5E6A13B8BF80}"/>
    <cellStyle name="Normal 10 5 3 4 2" xfId="23554" xr:uid="{AECD84E2-8C9B-4A09-845D-7B4BAC66D262}"/>
    <cellStyle name="Normal 10 5 3 4 3" xfId="25864" xr:uid="{967A894D-8409-42A0-9782-D490A7D8F21F}"/>
    <cellStyle name="Normal 10 5 3 4 4" xfId="17131" xr:uid="{0CD599A4-10FD-4AA5-B6CC-D23A883806A2}"/>
    <cellStyle name="Normal 10 5 3 5" xfId="9584" xr:uid="{C2C14DB3-8908-4AE5-9D05-EE391474FF2A}"/>
    <cellStyle name="Normal 10 5 3 5 2" xfId="29362" xr:uid="{E48737DB-D702-4530-90D0-CED34E2AC31F}"/>
    <cellStyle name="Normal 10 5 3 5 3" xfId="19964" xr:uid="{57DC1D03-C575-4F1F-B700-D45B4650807B}"/>
    <cellStyle name="Normal 10 5 3 6" xfId="22957" xr:uid="{8E3ADA48-1E77-4039-A3ED-B3239EEBB099}"/>
    <cellStyle name="Normal 10 5 3 7" xfId="13666" xr:uid="{F7C40710-1C7D-4DD7-9825-22D0FC919B80}"/>
    <cellStyle name="Normal 10 5 4" xfId="645" xr:uid="{00000000-0005-0000-0000-000031040000}"/>
    <cellStyle name="Normal 10 5 4 2" xfId="5004" xr:uid="{4342FE0B-AA8F-4CEF-8AD1-7F6AF0BAB1FB}"/>
    <cellStyle name="Normal 10 5 4 2 2" xfId="24353" xr:uid="{A6E43774-BD8C-4352-9908-2DD351546716}"/>
    <cellStyle name="Normal 10 5 4 2 3" xfId="28075" xr:uid="{1B7574FF-4C54-4A95-BA18-173F16F58F3C}"/>
    <cellStyle name="Normal 10 5 4 2 4" xfId="14299" xr:uid="{CA8685CF-F32A-49BA-A644-620267EB76E8}"/>
    <cellStyle name="Normal 10 5 4 3" xfId="6752" xr:uid="{8B908391-30BF-46C0-AA2C-C0D141E31238}"/>
    <cellStyle name="Normal 10 5 4 3 2" xfId="27125" xr:uid="{3F3BF598-F57C-483C-99A5-D3D11EB02E14}"/>
    <cellStyle name="Normal 10 5 4 3 3" xfId="17132" xr:uid="{873FA108-CC8F-47ED-A58C-0134C2E980E2}"/>
    <cellStyle name="Normal 10 5 4 4" xfId="9585" xr:uid="{1E2FBCC0-D82F-4FC5-8A20-6B8C1DB5846F}"/>
    <cellStyle name="Normal 10 5 4 4 2" xfId="19965" xr:uid="{3CD86438-3BE1-48B8-8F94-F0338F604759}"/>
    <cellStyle name="Normal 10 5 4 5" xfId="24982" xr:uid="{4E7198E2-82D7-4B8A-9BC2-CBA7836F1157}"/>
    <cellStyle name="Normal 10 5 4 6" xfId="13394" xr:uid="{7D5D3E02-3D43-4193-B040-52D83F08A6FC}"/>
    <cellStyle name="Normal 10 5 5" xfId="2518" xr:uid="{00000000-0005-0000-0000-000046030000}"/>
    <cellStyle name="Normal 10 5 5 2" xfId="5796" xr:uid="{BBA602D0-A568-4ACB-A67E-F91E93CC6FB9}"/>
    <cellStyle name="Normal 10 5 5 2 2" xfId="27273" xr:uid="{0B555C7B-8EB6-444C-87A4-233D442D0B8D}"/>
    <cellStyle name="Normal 10 5 5 2 3" xfId="15190" xr:uid="{AEB8587F-0FDA-4BC6-9D25-F9DCC8287AB3}"/>
    <cellStyle name="Normal 10 5 5 3" xfId="7643" xr:uid="{2258F18E-951D-40CC-939D-CC1294766736}"/>
    <cellStyle name="Normal 10 5 5 3 2" xfId="18023" xr:uid="{06AFD005-437F-4727-BAE7-1B77907A3A1E}"/>
    <cellStyle name="Normal 10 5 5 4" xfId="10476" xr:uid="{A582D02C-1155-4180-AF05-3E13FA4C7CF6}"/>
    <cellStyle name="Normal 10 5 5 4 2" xfId="20856" xr:uid="{876FD3E6-5094-4C04-8674-5EC01CA7F588}"/>
    <cellStyle name="Normal 10 5 5 5" xfId="22699" xr:uid="{C02C73A9-6AA3-4D62-9381-1FD4F2BFB20C}"/>
    <cellStyle name="Normal 10 5 5 6" xfId="12906" xr:uid="{35683F76-71DE-490F-88CF-96BBEFF827C0}"/>
    <cellStyle name="Normal 10 5 6" xfId="2306" xr:uid="{00000000-0005-0000-0000-000040030000}"/>
    <cellStyle name="Normal 10 5 6 2" xfId="7433" xr:uid="{FC3D809D-CE2E-4EF5-857E-C0DCF26C42B7}"/>
    <cellStyle name="Normal 10 5 6 2 2" xfId="28730" xr:uid="{5C524D39-9C2B-4775-B9F3-C1B576EC8853}"/>
    <cellStyle name="Normal 10 5 6 2 3" xfId="17813" xr:uid="{210D17FB-841F-4727-85E3-5FE3FCC4ADD0}"/>
    <cellStyle name="Normal 10 5 6 3" xfId="10266" xr:uid="{D7731DE1-1F39-414E-94E8-F93ADE22AD36}"/>
    <cellStyle name="Normal 10 5 6 3 2" xfId="20646" xr:uid="{6AB2DD84-FC1E-4FCE-9A41-8AEC43B77AAB}"/>
    <cellStyle name="Normal 10 5 6 4" xfId="23215" xr:uid="{76D85C28-61AE-4219-984D-F64C2F08EF9D}"/>
    <cellStyle name="Normal 10 5 6 5" xfId="14980" xr:uid="{C73A3F77-5F9B-499C-99C1-C10AACA792FB}"/>
    <cellStyle name="Normal 10 5 7" xfId="3907" xr:uid="{8F1ECAB9-B2D0-4C66-A8C8-D8DB6AE70677}"/>
    <cellStyle name="Normal 10 5 7 2" xfId="8739" xr:uid="{3B338859-2BB7-4162-AFF2-8CE799F2D2F0}"/>
    <cellStyle name="Normal 10 5 7 2 2" xfId="19119" xr:uid="{1B97DD6F-C6DE-4CAA-9607-CC5F4AB82DA6}"/>
    <cellStyle name="Normal 10 5 7 3" xfId="11572" xr:uid="{3774D303-F796-402A-B72D-4E421037825C}"/>
    <cellStyle name="Normal 10 5 7 3 2" xfId="21952" xr:uid="{74694248-7D61-4DFB-9E54-39B70FA0DFA2}"/>
    <cellStyle name="Normal 10 5 7 4" xfId="27266" xr:uid="{80689584-B09C-4DBC-87BF-32AC6A054E81}"/>
    <cellStyle name="Normal 10 5 7 5" xfId="16286" xr:uid="{6C2AA31C-BC46-426A-BCD1-F32302E9D9C0}"/>
    <cellStyle name="Normal 10 5 8" xfId="5000" xr:uid="{E8BB7741-C876-45CA-BF01-E4DE7743D2A4}"/>
    <cellStyle name="Normal 10 5 8 2" xfId="14295" xr:uid="{BF531C93-9C84-44B1-B904-F3017FB86359}"/>
    <cellStyle name="Normal 10 5 9" xfId="6748" xr:uid="{60DF6826-08A1-4306-AFE5-63AAD1DDEB6D}"/>
    <cellStyle name="Normal 10 5 9 2" xfId="17128" xr:uid="{E47FA28B-42D9-4FDB-980B-CAB964F7C739}"/>
    <cellStyle name="Normal 10 6" xfId="646" xr:uid="{00000000-0005-0000-0000-000032040000}"/>
    <cellStyle name="Normal 10 6 10" xfId="9586" xr:uid="{BF9B7503-A44F-4390-8711-F07ABCCD2540}"/>
    <cellStyle name="Normal 10 6 10 2" xfId="19966" xr:uid="{8D28974B-C0A7-4A9A-9372-EF4CD004BAA0}"/>
    <cellStyle name="Normal 10 6 11" xfId="22726" xr:uid="{5324FDD6-CA57-4197-9D3A-497320850AF3}"/>
    <cellStyle name="Normal 10 6 12" xfId="12539" xr:uid="{920E345F-4955-448A-AE07-68A5F8ACB112}"/>
    <cellStyle name="Normal 10 6 2" xfId="647" xr:uid="{00000000-0005-0000-0000-000033040000}"/>
    <cellStyle name="Normal 10 6 2 2" xfId="648" xr:uid="{00000000-0005-0000-0000-000034040000}"/>
    <cellStyle name="Normal 10 6 2 2 2" xfId="5007" xr:uid="{39B56996-BACF-4C65-A039-1E7FA06B282E}"/>
    <cellStyle name="Normal 10 6 2 2 2 2" xfId="23703" xr:uid="{FA70729C-931C-4F65-90D9-27DCECD14F7E}"/>
    <cellStyle name="Normal 10 6 2 2 2 3" xfId="26249" xr:uid="{5EE40F8D-F9A4-4B99-822E-0104FF14354B}"/>
    <cellStyle name="Normal 10 6 2 2 2 4" xfId="14302" xr:uid="{10A92140-0D30-4480-BE1A-B6DC52AB4AE1}"/>
    <cellStyle name="Normal 10 6 2 2 3" xfId="6755" xr:uid="{A3F6FFA8-BCE9-488B-9DAC-B79C01361B55}"/>
    <cellStyle name="Normal 10 6 2 2 3 2" xfId="27558" xr:uid="{110C6E9B-7D3A-4776-8589-104B17B83A69}"/>
    <cellStyle name="Normal 10 6 2 2 3 3" xfId="26633" xr:uid="{F8DD828C-3596-4401-950D-AEDD6C57E035}"/>
    <cellStyle name="Normal 10 6 2 2 3 4" xfId="17135" xr:uid="{8F5C6642-B6A5-4231-A1E7-37158AF94102}"/>
    <cellStyle name="Normal 10 6 2 2 4" xfId="9588" xr:uid="{305A9460-1FB6-4B41-8A6E-1AAE76A5C45A}"/>
    <cellStyle name="Normal 10 6 2 2 4 2" xfId="29363" xr:uid="{61129D0B-387D-43DF-A959-20681714EEBD}"/>
    <cellStyle name="Normal 10 6 2 2 4 3" xfId="19968" xr:uid="{77C006B7-64F7-4BAE-AB5B-40567A449837}"/>
    <cellStyle name="Normal 10 6 2 2 5" xfId="23511" xr:uid="{1B56C959-4940-425F-953A-BE4766795580}"/>
    <cellStyle name="Normal 10 6 2 2 6" xfId="13667" xr:uid="{19F67F96-623F-4268-81C2-6B6E4B910625}"/>
    <cellStyle name="Normal 10 6 2 3" xfId="2710" xr:uid="{00000000-0005-0000-0000-00004A030000}"/>
    <cellStyle name="Normal 10 6 2 3 2" xfId="5928" xr:uid="{5982D64B-25C3-4AA1-B3A0-5D662BD0F663}"/>
    <cellStyle name="Normal 10 6 2 3 2 2" xfId="27901" xr:uid="{7E953B40-9F92-4B00-85F0-A374002C4C29}"/>
    <cellStyle name="Normal 10 6 2 3 2 3" xfId="15381" xr:uid="{0CE8BE64-1BB4-466E-8F36-32925D194118}"/>
    <cellStyle name="Normal 10 6 2 3 3" xfId="7834" xr:uid="{E59735AA-3C3C-4813-AF49-F60A6B61A21D}"/>
    <cellStyle name="Normal 10 6 2 3 3 2" xfId="18214" xr:uid="{0DC37640-7389-4FC8-8837-844B7798AD45}"/>
    <cellStyle name="Normal 10 6 2 3 4" xfId="10667" xr:uid="{2E3654C4-1C74-4339-9077-F92F9F9760F7}"/>
    <cellStyle name="Normal 10 6 2 3 4 2" xfId="21047" xr:uid="{880B7BB3-86A3-475B-935A-15DA7BC57CF9}"/>
    <cellStyle name="Normal 10 6 2 3 5" xfId="25294" xr:uid="{95709B43-6BF3-48EB-A15D-1920011B77FD}"/>
    <cellStyle name="Normal 10 6 2 3 6" xfId="13132" xr:uid="{F97B7FDC-819B-42EA-A182-A16499E8E5BA}"/>
    <cellStyle name="Normal 10 6 2 4" xfId="4149" xr:uid="{EAC5EE57-A6D6-4D64-8CB4-5F4C05BE2785}"/>
    <cellStyle name="Normal 10 6 2 4 2" xfId="8921" xr:uid="{B5C4E55E-AC21-412A-98AF-BE94B7998617}"/>
    <cellStyle name="Normal 10 6 2 4 2 2" xfId="29020" xr:uid="{880A3DEA-76D8-4573-A4D0-5E4C9480521D}"/>
    <cellStyle name="Normal 10 6 2 4 2 3" xfId="19301" xr:uid="{DBBE1912-80A6-4A42-A3FC-441F30A86E8B}"/>
    <cellStyle name="Normal 10 6 2 4 3" xfId="11754" xr:uid="{8E1B8FA6-9491-4279-BC88-632B6882E82C}"/>
    <cellStyle name="Normal 10 6 2 4 3 2" xfId="22134" xr:uid="{FF12EACC-A967-47BE-BE98-85132AE840E3}"/>
    <cellStyle name="Normal 10 6 2 4 4" xfId="25068" xr:uid="{0E0762A2-528D-416B-9669-382F11E08718}"/>
    <cellStyle name="Normal 10 6 2 4 5" xfId="16468" xr:uid="{DE694583-FED0-46AA-85CF-E78DF760D596}"/>
    <cellStyle name="Normal 10 6 2 5" xfId="5006" xr:uid="{DF1F6823-25E7-4F05-B57E-1EB8AA24D56D}"/>
    <cellStyle name="Normal 10 6 2 5 2" xfId="26551" xr:uid="{A0F6A9B4-5712-4C48-BDE6-DCD858684072}"/>
    <cellStyle name="Normal 10 6 2 5 3" xfId="14301" xr:uid="{84ACA945-8CE1-4B7E-82F0-C166E3A49B8C}"/>
    <cellStyle name="Normal 10 6 2 6" xfId="6754" xr:uid="{9F471B51-AA82-43BA-A861-84BE83FCD1DC}"/>
    <cellStyle name="Normal 10 6 2 6 2" xfId="17134" xr:uid="{A8ED8A8A-D036-48DD-ABBA-ED8B778C2FE3}"/>
    <cellStyle name="Normal 10 6 2 7" xfId="9587" xr:uid="{25BBE8C9-962D-48BE-A0BD-CF2937216FEC}"/>
    <cellStyle name="Normal 10 6 2 7 2" xfId="19967" xr:uid="{BDC739E1-E4E4-4E6B-A607-0B284BF6181C}"/>
    <cellStyle name="Normal 10 6 2 8" xfId="24088" xr:uid="{A2D4E8B2-D1DA-4754-A7F5-B003BAD84636}"/>
    <cellStyle name="Normal 10 6 2 9" xfId="12697" xr:uid="{34815816-84EF-47F5-8A53-5BDEE672354A}"/>
    <cellStyle name="Normal 10 6 3" xfId="649" xr:uid="{00000000-0005-0000-0000-000035040000}"/>
    <cellStyle name="Normal 10 6 3 2" xfId="4448" xr:uid="{F34BD96A-DB02-481B-9106-BFF9E529D8D4}"/>
    <cellStyle name="Normal 10 6 3 2 2" xfId="9220" xr:uid="{B885A5E0-403D-44AF-9BE1-09DAF86C44C0}"/>
    <cellStyle name="Normal 10 6 3 2 2 2" xfId="29213" xr:uid="{C1E3D8E8-BE48-47A5-B322-D45967D645FE}"/>
    <cellStyle name="Normal 10 6 3 2 2 3" xfId="19600" xr:uid="{16BA06DF-F5B4-43E4-AB90-6062B7824A70}"/>
    <cellStyle name="Normal 10 6 3 2 3" xfId="12053" xr:uid="{9CE428CC-3F08-4A0B-AB7D-6EAE5E11E180}"/>
    <cellStyle name="Normal 10 6 3 2 3 2" xfId="22433" xr:uid="{8D085CAC-80A9-49FB-962B-432B8CE290D6}"/>
    <cellStyle name="Normal 10 6 3 2 4" xfId="24863" xr:uid="{B3055D71-81D0-437D-9D41-F2836BE07C9E}"/>
    <cellStyle name="Normal 10 6 3 2 5" xfId="16767" xr:uid="{4A766B7B-E0F0-456B-A7A7-B6061B2E056F}"/>
    <cellStyle name="Normal 10 6 3 3" xfId="5008" xr:uid="{B637C1DD-301C-44F4-B7A7-79AD509BD66D}"/>
    <cellStyle name="Normal 10 6 3 3 2" xfId="26760" xr:uid="{0A587C40-267B-43F6-8529-3D992534D524}"/>
    <cellStyle name="Normal 10 6 3 3 3" xfId="26382" xr:uid="{8A39AC38-4960-4189-A4F2-FEA8F3F1D7E7}"/>
    <cellStyle name="Normal 10 6 3 3 4" xfId="14303" xr:uid="{6636712E-787F-45E7-B7CE-7C4B22CF90BB}"/>
    <cellStyle name="Normal 10 6 3 4" xfId="6756" xr:uid="{521F4715-30F3-450A-8E70-59A4C856F53B}"/>
    <cellStyle name="Normal 10 6 3 4 2" xfId="28493" xr:uid="{68D5B81F-06F9-4F91-8DA7-F99E5FB63E70}"/>
    <cellStyle name="Normal 10 6 3 4 3" xfId="27729" xr:uid="{A66326AE-615D-4899-9097-F01331D0DC14}"/>
    <cellStyle name="Normal 10 6 3 4 4" xfId="17136" xr:uid="{DFE05748-833C-49B5-8FC2-581C2F669F45}"/>
    <cellStyle name="Normal 10 6 3 5" xfId="9589" xr:uid="{9BEA53C0-A74E-473E-95EB-6E1EFC8E46DA}"/>
    <cellStyle name="Normal 10 6 3 5 2" xfId="29364" xr:uid="{1B00EA1A-C873-4984-AD72-859ACAA6BCF7}"/>
    <cellStyle name="Normal 10 6 3 5 3" xfId="19969" xr:uid="{C54DFF6E-8683-4C6A-AE25-D82FB9F4C314}"/>
    <cellStyle name="Normal 10 6 3 6" xfId="23752" xr:uid="{C3E94CB5-A5A2-47A9-A8D2-C9F20271064B}"/>
    <cellStyle name="Normal 10 6 3 7" xfId="13668" xr:uid="{431234E6-A6AB-4CDD-9650-3B70FE740AD1}"/>
    <cellStyle name="Normal 10 6 4" xfId="650" xr:uid="{00000000-0005-0000-0000-000036040000}"/>
    <cellStyle name="Normal 10 6 4 2" xfId="5009" xr:uid="{CDC7742B-7B1D-44B1-A6C7-1F7BF825D790}"/>
    <cellStyle name="Normal 10 6 4 2 2" xfId="25618" xr:uid="{90403AD1-87A2-4A06-B8D4-461532C87A2B}"/>
    <cellStyle name="Normal 10 6 4 2 3" xfId="26948" xr:uid="{8F25B05A-6692-41D6-AC10-02DF8228ABF7}"/>
    <cellStyle name="Normal 10 6 4 2 4" xfId="14304" xr:uid="{DE45C426-2429-44FA-BF31-64B37C6D2B76}"/>
    <cellStyle name="Normal 10 6 4 3" xfId="6757" xr:uid="{8DD2C49C-88CC-4D1E-9FC3-B3DB4EDF03DE}"/>
    <cellStyle name="Normal 10 6 4 3 2" xfId="27044" xr:uid="{29447C94-2B87-406A-A6EC-A96BA26D6005}"/>
    <cellStyle name="Normal 10 6 4 3 3" xfId="17137" xr:uid="{DA62D91E-8730-4317-BBDC-371015900A8A}"/>
    <cellStyle name="Normal 10 6 4 4" xfId="9590" xr:uid="{8D5F5DC9-0F6D-4E91-BB28-C2224301C004}"/>
    <cellStyle name="Normal 10 6 4 4 2" xfId="19970" xr:uid="{BDE4E12D-F3FD-40EB-ADC3-760BA283CA50}"/>
    <cellStyle name="Normal 10 6 4 5" xfId="23635" xr:uid="{EA37B6BC-5E00-4185-891A-4FC7F30E6DE9}"/>
    <cellStyle name="Normal 10 6 4 6" xfId="13395" xr:uid="{AE8005BD-9DD0-4DFB-9025-EA49D1ED0B05}"/>
    <cellStyle name="Normal 10 6 5" xfId="2581" xr:uid="{00000000-0005-0000-0000-00004D030000}"/>
    <cellStyle name="Normal 10 6 5 2" xfId="5846" xr:uid="{FE6DE163-301C-4795-9D06-4A5573B6961C}"/>
    <cellStyle name="Normal 10 6 5 2 2" xfId="26620" xr:uid="{3B123A76-95AA-4AF0-B4E8-68558BE41F55}"/>
    <cellStyle name="Normal 10 6 5 2 3" xfId="15253" xr:uid="{508EC014-028B-40B4-A293-3AE342E1137C}"/>
    <cellStyle name="Normal 10 6 5 3" xfId="7706" xr:uid="{03F66AF6-0F94-47D4-BCE0-E4F38834EC61}"/>
    <cellStyle name="Normal 10 6 5 3 2" xfId="18086" xr:uid="{09400E10-ADC3-428B-86CB-4AF8165E69E4}"/>
    <cellStyle name="Normal 10 6 5 4" xfId="10539" xr:uid="{86986A51-A91C-4172-AC43-10C674BD080F}"/>
    <cellStyle name="Normal 10 6 5 4 2" xfId="20919" xr:uid="{22F9676A-0A99-40C1-8725-F5A266751B24}"/>
    <cellStyle name="Normal 10 6 5 5" xfId="23403" xr:uid="{E89352E2-534E-475D-8CD3-48D0129E04DA}"/>
    <cellStyle name="Normal 10 6 5 6" xfId="12969" xr:uid="{D3105435-CF6A-4D95-9759-F0B25EEDE91F}"/>
    <cellStyle name="Normal 10 6 6" xfId="2307" xr:uid="{00000000-0005-0000-0000-000047030000}"/>
    <cellStyle name="Normal 10 6 6 2" xfId="7434" xr:uid="{F1276FE4-3F1A-44B8-B22D-1BCFFE76D63A}"/>
    <cellStyle name="Normal 10 6 6 2 2" xfId="26778" xr:uid="{B0BBD40A-C10E-4E20-8B65-20FF403BF4C4}"/>
    <cellStyle name="Normal 10 6 6 2 3" xfId="17814" xr:uid="{C074B1F8-18E2-4DEE-A23E-D7FDFD521CA2}"/>
    <cellStyle name="Normal 10 6 6 3" xfId="10267" xr:uid="{285AAFDB-F04D-43BE-9987-4E22A93AECB8}"/>
    <cellStyle name="Normal 10 6 6 3 2" xfId="20647" xr:uid="{B193B365-E63E-4F24-A47E-36330FBA0B4B}"/>
    <cellStyle name="Normal 10 6 6 4" xfId="24797" xr:uid="{9786D1C4-93E6-461A-BB9A-2F390036C635}"/>
    <cellStyle name="Normal 10 6 6 5" xfId="14981" xr:uid="{958DBBFA-20D9-4A0B-BE07-59CAABDC4B74}"/>
    <cellStyle name="Normal 10 6 7" xfId="3908" xr:uid="{A60CFB81-47FF-43EC-B87D-7B2942726973}"/>
    <cellStyle name="Normal 10 6 7 2" xfId="8740" xr:uid="{117CF4B0-DC20-439A-9C13-DE813CBE2479}"/>
    <cellStyle name="Normal 10 6 7 2 2" xfId="19120" xr:uid="{6D224E80-2EC9-4682-B730-A7D49657996C}"/>
    <cellStyle name="Normal 10 6 7 3" xfId="11573" xr:uid="{6E3979E6-29FC-4AD6-A1C8-A556A0047BFD}"/>
    <cellStyle name="Normal 10 6 7 3 2" xfId="21953" xr:uid="{0D3647C2-022A-4930-85A8-0685315DF9D0}"/>
    <cellStyle name="Normal 10 6 7 4" xfId="26978" xr:uid="{1AFC1FBA-F9D5-46EC-A43F-0046A8D48EC0}"/>
    <cellStyle name="Normal 10 6 7 5" xfId="16287" xr:uid="{946ACEF6-C366-4EA0-B9A2-DD5644EA8DD7}"/>
    <cellStyle name="Normal 10 6 8" xfId="5005" xr:uid="{CFAADE8E-03E3-433D-842C-3097079E60E5}"/>
    <cellStyle name="Normal 10 6 8 2" xfId="14300" xr:uid="{BD482CB5-9EAB-4853-B0E2-071175A9790D}"/>
    <cellStyle name="Normal 10 6 9" xfId="6753" xr:uid="{2058E728-6CCA-4E62-8143-E5BCB0205D8E}"/>
    <cellStyle name="Normal 10 6 9 2" xfId="17133" xr:uid="{FAA1640A-AFD2-4287-AD13-70DFDB6442C3}"/>
    <cellStyle name="Normal 10 7" xfId="651" xr:uid="{00000000-0005-0000-0000-000037040000}"/>
    <cellStyle name="Normal 10 7 10" xfId="12540" xr:uid="{F821FDA3-12BC-4518-8F28-E452748F667F}"/>
    <cellStyle name="Normal 10 7 2" xfId="652" xr:uid="{00000000-0005-0000-0000-000038040000}"/>
    <cellStyle name="Normal 10 7 2 2" xfId="2892" xr:uid="{00000000-0005-0000-0000-000050030000}"/>
    <cellStyle name="Normal 10 7 2 2 2" xfId="6078" xr:uid="{CC2ECD8F-407B-4927-ABEA-D40D40D24F66}"/>
    <cellStyle name="Normal 10 7 2 2 2 2" xfId="27281" xr:uid="{882C2F25-DCBF-4694-AA17-02BB48F7B57E}"/>
    <cellStyle name="Normal 10 7 2 2 2 3" xfId="26432" xr:uid="{DF87DB64-E865-49CB-9FDC-157286E0647D}"/>
    <cellStyle name="Normal 10 7 2 2 2 4" xfId="15556" xr:uid="{7EA5F5C9-C78D-415C-9D6F-9362545C0D7C}"/>
    <cellStyle name="Normal 10 7 2 2 3" xfId="8009" xr:uid="{94FA797D-4915-4A54-A568-7FEF5F6F8D40}"/>
    <cellStyle name="Normal 10 7 2 2 3 2" xfId="28450" xr:uid="{AEE86EF5-1F81-4D7C-8A04-C59592590F03}"/>
    <cellStyle name="Normal 10 7 2 2 3 3" xfId="18389" xr:uid="{228C6A02-AE5C-4173-A679-937E957CD907}"/>
    <cellStyle name="Normal 10 7 2 2 4" xfId="10842" xr:uid="{CF1B72B4-4A3F-4F90-A469-E1241D344A7F}"/>
    <cellStyle name="Normal 10 7 2 2 4 2" xfId="21222" xr:uid="{45CCC362-57C6-49C0-993A-DE7C70B0BADB}"/>
    <cellStyle name="Normal 10 7 2 2 5" xfId="24893" xr:uid="{57C54EAD-27D1-4A4D-9B91-6F36FCFB2DFE}"/>
    <cellStyle name="Normal 10 7 2 2 6" xfId="13396" xr:uid="{5FF3E50C-48B5-4A13-A404-BC06F6BFCA6D}"/>
    <cellStyle name="Normal 10 7 2 3" xfId="5011" xr:uid="{FBDBE7E8-6F8E-4593-9927-D38559C06384}"/>
    <cellStyle name="Normal 10 7 2 3 2" xfId="25201" xr:uid="{992B24E4-E892-44B1-90A3-931ACC9D3048}"/>
    <cellStyle name="Normal 10 7 2 3 3" xfId="28699" xr:uid="{90F417C6-03DE-4C3A-92A9-AC7D5FE1C73C}"/>
    <cellStyle name="Normal 10 7 2 3 4" xfId="14306" xr:uid="{0CF190E2-42DC-4B88-88DA-17A866438CF3}"/>
    <cellStyle name="Normal 10 7 2 4" xfId="6759" xr:uid="{A0459E73-A983-4DDF-9714-8E97BD05D5D6}"/>
    <cellStyle name="Normal 10 7 2 4 2" xfId="28297" xr:uid="{A292C127-3B59-4345-8BF7-9EC1B8D0DC4A}"/>
    <cellStyle name="Normal 10 7 2 4 3" xfId="27531" xr:uid="{EAD04638-6469-4367-8D06-21510AA38F8E}"/>
    <cellStyle name="Normal 10 7 2 4 4" xfId="17139" xr:uid="{558ABC0A-95E8-4546-9D32-71B526151466}"/>
    <cellStyle name="Normal 10 7 2 5" xfId="9592" xr:uid="{1784AC74-1DFC-4771-AE3E-D68ED207F8EE}"/>
    <cellStyle name="Normal 10 7 2 5 2" xfId="29365" xr:uid="{CF24331F-8507-4C5D-BFCC-1D3F38373ABE}"/>
    <cellStyle name="Normal 10 7 2 5 3" xfId="19972" xr:uid="{C3ECC58A-68DB-4012-A294-0326A38AC199}"/>
    <cellStyle name="Normal 10 7 2 6" xfId="22777" xr:uid="{B22A62FB-71E1-4CEA-8DA1-514420CD1381}"/>
    <cellStyle name="Normal 10 7 2 7" xfId="12698" xr:uid="{E4679F30-9D82-48AD-8C5B-CE3E86709B40}"/>
    <cellStyle name="Normal 10 7 3" xfId="653" xr:uid="{00000000-0005-0000-0000-000039040000}"/>
    <cellStyle name="Normal 10 7 3 2" xfId="5012" xr:uid="{C88D703C-81D9-4E77-A9D3-E3A21517C11B}"/>
    <cellStyle name="Normal 10 7 3 2 2" xfId="26637" xr:uid="{D73DE642-9C95-4957-8D2E-3DF02C734610}"/>
    <cellStyle name="Normal 10 7 3 2 3" xfId="26235" xr:uid="{638ADA3B-9727-4610-9F27-6A8251079301}"/>
    <cellStyle name="Normal 10 7 3 2 4" xfId="14307" xr:uid="{97DB6D93-0FB0-40C0-8035-803DA0B0EED5}"/>
    <cellStyle name="Normal 10 7 3 3" xfId="6760" xr:uid="{4E8E6403-062F-4D33-B367-EFB72E124076}"/>
    <cellStyle name="Normal 10 7 3 3 2" xfId="26746" xr:uid="{50992C7C-F8DB-4CD2-A1D6-F4DB4AA7DF31}"/>
    <cellStyle name="Normal 10 7 3 3 3" xfId="26567" xr:uid="{5EE0FC62-3A65-427E-BAF7-A25739160E17}"/>
    <cellStyle name="Normal 10 7 3 3 4" xfId="17140" xr:uid="{A8AA640D-8C7D-4575-AAFC-4DAADC06BCDA}"/>
    <cellStyle name="Normal 10 7 3 4" xfId="9593" xr:uid="{EE2FC9AD-A65D-4B9A-8732-6B708047D937}"/>
    <cellStyle name="Normal 10 7 3 4 2" xfId="29366" xr:uid="{32611AD5-F7BB-4BC4-BCB9-A2E09C46AC95}"/>
    <cellStyle name="Normal 10 7 3 4 3" xfId="19973" xr:uid="{2B1A8C81-742B-46B5-84AD-00923842F051}"/>
    <cellStyle name="Normal 10 7 3 5" xfId="22870" xr:uid="{4DDD050D-7732-43E9-90C4-007065CD737D}"/>
    <cellStyle name="Normal 10 7 3 6" xfId="13133" xr:uid="{5F5A99A5-EF3A-4D04-B501-071509441D16}"/>
    <cellStyle name="Normal 10 7 4" xfId="2308" xr:uid="{00000000-0005-0000-0000-00004E030000}"/>
    <cellStyle name="Normal 10 7 4 2" xfId="7435" xr:uid="{BAF217EA-ABDC-42D9-9E6F-41A7B7DE8930}"/>
    <cellStyle name="Normal 10 7 4 2 2" xfId="28146" xr:uid="{A559740B-61C2-4534-A1F4-8F727F634966}"/>
    <cellStyle name="Normal 10 7 4 2 3" xfId="17815" xr:uid="{AB56073A-238B-40AC-BFBA-98C82DDD024F}"/>
    <cellStyle name="Normal 10 7 4 3" xfId="10268" xr:uid="{DDDC7BD6-B3FE-46EE-9E13-DD6DB8618B71}"/>
    <cellStyle name="Normal 10 7 4 3 2" xfId="20648" xr:uid="{C96C7EF9-3262-4674-BF86-7BD8EC2521DD}"/>
    <cellStyle name="Normal 10 7 4 4" xfId="23389" xr:uid="{458D4371-4EFE-4C1D-832F-9A8A629CD593}"/>
    <cellStyle name="Normal 10 7 4 5" xfId="14982" xr:uid="{B299F396-D6F3-4F44-804C-772EFBD69A4E}"/>
    <cellStyle name="Normal 10 7 5" xfId="3909" xr:uid="{61C603DD-50F2-47B0-BCA8-B5EB6B4B49E1}"/>
    <cellStyle name="Normal 10 7 5 2" xfId="8741" xr:uid="{B49ABC57-6C3A-4AA0-B697-397F7ABD4B90}"/>
    <cellStyle name="Normal 10 7 5 2 2" xfId="28969" xr:uid="{ECD4C1E9-2E16-4E43-BC25-666E2AB156C1}"/>
    <cellStyle name="Normal 10 7 5 2 3" xfId="19121" xr:uid="{17C24AE6-B0A5-4521-86AC-96BAD9EAE656}"/>
    <cellStyle name="Normal 10 7 5 3" xfId="11574" xr:uid="{C81BDC82-E733-4F9D-938D-25440A8EEDD4}"/>
    <cellStyle name="Normal 10 7 5 3 2" xfId="21954" xr:uid="{DE0AD418-101F-4343-93B5-357FED240FAF}"/>
    <cellStyle name="Normal 10 7 5 4" xfId="25689" xr:uid="{DA66FF33-3ED4-4FF5-884F-8E76CA287F4D}"/>
    <cellStyle name="Normal 10 7 5 5" xfId="16288" xr:uid="{3A0456F9-E35C-4571-BD66-61535D499AF1}"/>
    <cellStyle name="Normal 10 7 6" xfId="5010" xr:uid="{85677112-D774-4197-804C-C7161A506172}"/>
    <cellStyle name="Normal 10 7 6 2" xfId="26308" xr:uid="{7EF06433-0338-44F1-A066-86EA325F5537}"/>
    <cellStyle name="Normal 10 7 6 3" xfId="27161" xr:uid="{EAE7A6D8-C933-46E4-B21C-514D984637C4}"/>
    <cellStyle name="Normal 10 7 6 4" xfId="14305" xr:uid="{2B4195E4-819A-4BBE-99A5-78CA492C5487}"/>
    <cellStyle name="Normal 10 7 7" xfId="6758" xr:uid="{6CB15D54-D6BE-4B60-8229-8F91DBFF0962}"/>
    <cellStyle name="Normal 10 7 7 2" xfId="27449" xr:uid="{4345BBE0-7708-4EFA-B388-A2920912B8B0}"/>
    <cellStyle name="Normal 10 7 7 3" xfId="17138" xr:uid="{3FA8B168-32A7-44B9-A805-AC0D19DB1902}"/>
    <cellStyle name="Normal 10 7 8" xfId="9591" xr:uid="{A30B71C2-1253-4D9E-8E5A-96397D10B1A0}"/>
    <cellStyle name="Normal 10 7 8 2" xfId="19971" xr:uid="{68E2C79B-3351-427E-90A4-9F8EE4F19241}"/>
    <cellStyle name="Normal 10 7 9" xfId="22894" xr:uid="{EE917F65-BFB8-4AFD-A29D-EA140501DFF2}"/>
    <cellStyle name="Normal 10 8" xfId="654" xr:uid="{00000000-0005-0000-0000-00003A040000}"/>
    <cellStyle name="Normal 10 8 10" xfId="12541" xr:uid="{EE31A128-3B45-438F-9726-B19FCB184595}"/>
    <cellStyle name="Normal 10 8 2" xfId="655" xr:uid="{00000000-0005-0000-0000-00003B040000}"/>
    <cellStyle name="Normal 10 8 2 2" xfId="2893" xr:uid="{00000000-0005-0000-0000-000054030000}"/>
    <cellStyle name="Normal 10 8 2 2 2" xfId="6079" xr:uid="{A0CFB994-EA60-4B02-AA68-B03074C76735}"/>
    <cellStyle name="Normal 10 8 2 2 2 2" xfId="28398" xr:uid="{D5975A2B-9295-469A-A133-0EBC572336E0}"/>
    <cellStyle name="Normal 10 8 2 2 2 3" xfId="27063" xr:uid="{70555EC4-546F-41C0-B750-52D6A322269C}"/>
    <cellStyle name="Normal 10 8 2 2 2 4" xfId="15557" xr:uid="{794DBC6E-14A2-4734-99F7-70D117FBBAD0}"/>
    <cellStyle name="Normal 10 8 2 2 3" xfId="8010" xr:uid="{FBAF8402-64FF-45F9-A42F-592C594DC771}"/>
    <cellStyle name="Normal 10 8 2 2 3 2" xfId="25986" xr:uid="{9097DAC1-B209-4E21-AE4E-BCAE804BAEFE}"/>
    <cellStyle name="Normal 10 8 2 2 3 3" xfId="18390" xr:uid="{CAE71BF5-3F3D-4465-B553-BCFC6E73AF9D}"/>
    <cellStyle name="Normal 10 8 2 2 4" xfId="10843" xr:uid="{6FC633C3-D4A3-42B9-AFCB-1ECA9A33E754}"/>
    <cellStyle name="Normal 10 8 2 2 4 2" xfId="21223" xr:uid="{1D1CE3C8-1DB9-4DB7-A522-1FDDFAADDA5E}"/>
    <cellStyle name="Normal 10 8 2 2 5" xfId="24857" xr:uid="{EB632C0D-AD4B-4FCC-8228-E986BEAEE4B1}"/>
    <cellStyle name="Normal 10 8 2 2 6" xfId="13397" xr:uid="{4FED0E67-E53E-4A17-AAA0-0A54730B296C}"/>
    <cellStyle name="Normal 10 8 2 3" xfId="5014" xr:uid="{409B2478-6962-4107-A19E-0FB21C35F15C}"/>
    <cellStyle name="Normal 10 8 2 3 2" xfId="24766" xr:uid="{CFA91C3D-2253-4631-B07D-0522ADC66C9B}"/>
    <cellStyle name="Normal 10 8 2 3 3" xfId="28165" xr:uid="{972AC645-2F54-44C0-987C-BB9102FC5DE8}"/>
    <cellStyle name="Normal 10 8 2 3 4" xfId="14309" xr:uid="{2D2E11D5-34E7-4B68-A643-72F678070917}"/>
    <cellStyle name="Normal 10 8 2 4" xfId="6762" xr:uid="{1584479C-892A-4314-962F-4E68ADB6D5E5}"/>
    <cellStyle name="Normal 10 8 2 4 2" xfId="28374" xr:uid="{CA89F0A2-B79D-43E4-9223-BD20D06DFA40}"/>
    <cellStyle name="Normal 10 8 2 4 3" xfId="26653" xr:uid="{F72933AC-3920-49BC-A29A-2ADF779F0C81}"/>
    <cellStyle name="Normal 10 8 2 4 4" xfId="17142" xr:uid="{21D46F1C-F270-4F2E-B443-4BE2392A6BB7}"/>
    <cellStyle name="Normal 10 8 2 5" xfId="9595" xr:uid="{317A581C-C5FB-445B-93C4-0A1BE1730DE7}"/>
    <cellStyle name="Normal 10 8 2 5 2" xfId="29367" xr:uid="{D0F43B31-E562-48A9-9176-AA5F40F37B3C}"/>
    <cellStyle name="Normal 10 8 2 5 3" xfId="19975" xr:uid="{92C0130D-6161-4069-ACD0-5D1D49843D38}"/>
    <cellStyle name="Normal 10 8 2 6" xfId="24666" xr:uid="{8DE1D7DF-FF9D-4516-A4A3-9FF161B67641}"/>
    <cellStyle name="Normal 10 8 2 7" xfId="12699" xr:uid="{F3D7643F-E5BE-412E-90FF-8EDF06986B0A}"/>
    <cellStyle name="Normal 10 8 3" xfId="656" xr:uid="{00000000-0005-0000-0000-00003C040000}"/>
    <cellStyle name="Normal 10 8 3 2" xfId="5015" xr:uid="{CAE5D93E-5D45-48CC-B987-3875BFAADF96}"/>
    <cellStyle name="Normal 10 8 3 2 2" xfId="26529" xr:uid="{47C137B0-9F61-45C8-BF19-4E2E1C05E6FE}"/>
    <cellStyle name="Normal 10 8 3 2 3" xfId="27571" xr:uid="{E8F109B9-33A9-41CC-91A6-5AB2C9B69C61}"/>
    <cellStyle name="Normal 10 8 3 2 4" xfId="14310" xr:uid="{AB4E8A9C-01B8-438D-9B99-62BE1966F05F}"/>
    <cellStyle name="Normal 10 8 3 3" xfId="6763" xr:uid="{A22C5863-B2D3-4AEC-A96F-85228836E625}"/>
    <cellStyle name="Normal 10 8 3 3 2" xfId="26856" xr:uid="{6ABAE12B-5A3C-48EC-A6EA-795259A43F37}"/>
    <cellStyle name="Normal 10 8 3 3 3" xfId="26173" xr:uid="{64A3C3EE-5345-4EA9-A7ED-8F7696168E86}"/>
    <cellStyle name="Normal 10 8 3 3 4" xfId="17143" xr:uid="{734FADE0-5EE3-4874-8BF2-008752407627}"/>
    <cellStyle name="Normal 10 8 3 4" xfId="9596" xr:uid="{EB7E1E39-BF3C-4703-8287-CB441AAE210D}"/>
    <cellStyle name="Normal 10 8 3 4 2" xfId="29368" xr:uid="{B25A99E3-6995-487D-A1B1-71C4FF5FF6CF}"/>
    <cellStyle name="Normal 10 8 3 4 3" xfId="19976" xr:uid="{F471CF1F-0349-4DBC-9773-0612DF90A625}"/>
    <cellStyle name="Normal 10 8 3 5" xfId="23461" xr:uid="{D0EFAB01-FE0D-4A03-A9A3-CA9F0E3D1FE0}"/>
    <cellStyle name="Normal 10 8 3 6" xfId="13134" xr:uid="{35FEE4B3-836F-4F9E-9143-C316473FB6F6}"/>
    <cellStyle name="Normal 10 8 4" xfId="2309" xr:uid="{00000000-0005-0000-0000-000052030000}"/>
    <cellStyle name="Normal 10 8 4 2" xfId="7436" xr:uid="{8FF68166-9F49-494D-8462-25DE2B08EE2E}"/>
    <cellStyle name="Normal 10 8 4 2 2" xfId="26885" xr:uid="{4669CDC5-AE32-433E-B6A4-3AE4679915BE}"/>
    <cellStyle name="Normal 10 8 4 2 3" xfId="17816" xr:uid="{70364681-6142-4D63-B7DE-0F5B7101ADAD}"/>
    <cellStyle name="Normal 10 8 4 3" xfId="10269" xr:uid="{488C0532-C5F5-45E2-B7BD-5CA7C011EA91}"/>
    <cellStyle name="Normal 10 8 4 3 2" xfId="20649" xr:uid="{30FDD3FA-02F4-47DB-8A7A-CAC4633D2432}"/>
    <cellStyle name="Normal 10 8 4 4" xfId="24216" xr:uid="{5EFFEEF8-FFC8-4640-85FA-258239ACB54A}"/>
    <cellStyle name="Normal 10 8 4 5" xfId="14983" xr:uid="{C9A74A77-D189-4A5F-BE8B-C46B08914AE5}"/>
    <cellStyle name="Normal 10 8 5" xfId="3910" xr:uid="{C8F123DD-E0F6-4353-820B-E926F9972A75}"/>
    <cellStyle name="Normal 10 8 5 2" xfId="8742" xr:uid="{8F970CBC-8B8E-4BE5-91D5-B32D299E0C52}"/>
    <cellStyle name="Normal 10 8 5 2 2" xfId="28970" xr:uid="{1B312749-DA4D-4BFD-8951-FB227F931A60}"/>
    <cellStyle name="Normal 10 8 5 2 3" xfId="19122" xr:uid="{F076B2C6-4BA3-4F4A-9744-89DC8E5F2DA0}"/>
    <cellStyle name="Normal 10 8 5 3" xfId="11575" xr:uid="{DAE36C14-F7EF-42EC-9DDD-DA03FD75FAFE}"/>
    <cellStyle name="Normal 10 8 5 3 2" xfId="21955" xr:uid="{D7DADB29-3C49-4D5F-B11D-4483FA22B25D}"/>
    <cellStyle name="Normal 10 8 5 4" xfId="23050" xr:uid="{6A8155D8-4B40-41BD-8C49-098456DFD963}"/>
    <cellStyle name="Normal 10 8 5 5" xfId="16289" xr:uid="{02F3164E-78E2-46D4-9BA6-C9EC3EA0CA17}"/>
    <cellStyle name="Normal 10 8 6" xfId="5013" xr:uid="{73290ACF-874E-4463-BF29-35BF3C392A42}"/>
    <cellStyle name="Normal 10 8 6 2" xfId="27012" xr:uid="{05E55131-60F5-414F-90BD-5809515F18DE}"/>
    <cellStyle name="Normal 10 8 6 3" xfId="28622" xr:uid="{FA43042F-556E-47EF-BE99-43541F3F04F3}"/>
    <cellStyle name="Normal 10 8 6 4" xfId="14308" xr:uid="{7A1DFDA4-BFFE-4316-976D-5C0000D69D46}"/>
    <cellStyle name="Normal 10 8 7" xfId="6761" xr:uid="{833A8830-F59C-4B79-94D7-4628C3C62663}"/>
    <cellStyle name="Normal 10 8 7 2" xfId="27919" xr:uid="{545609B8-E434-4CC6-8A8F-8B96C19D7E3D}"/>
    <cellStyle name="Normal 10 8 7 3" xfId="17141" xr:uid="{DB5D6570-175C-4332-8757-3BF2DA3031F1}"/>
    <cellStyle name="Normal 10 8 8" xfId="9594" xr:uid="{D3C09DE8-C693-446C-B052-83ABF954DF2A}"/>
    <cellStyle name="Normal 10 8 8 2" xfId="19974" xr:uid="{1C13563C-18B1-4DF8-ABE6-F35F41AFD964}"/>
    <cellStyle name="Normal 10 8 9" xfId="24296" xr:uid="{B603D7A7-04B1-4ED7-88ED-BFC0E0C71988}"/>
    <cellStyle name="Normal 10 9" xfId="657" xr:uid="{00000000-0005-0000-0000-00003D040000}"/>
    <cellStyle name="Normal 10 9 10" xfId="12534" xr:uid="{6A35C548-C03B-41DB-89F5-E67E3EC2B6B8}"/>
    <cellStyle name="Normal 10 9 2" xfId="658" xr:uid="{00000000-0005-0000-0000-00003E040000}"/>
    <cellStyle name="Normal 10 9 2 2" xfId="5017" xr:uid="{44EA2E7B-0E28-4354-ADFF-C1824D0A66F5}"/>
    <cellStyle name="Normal 10 9 2 2 2" xfId="25679" xr:uid="{49F5C2C5-B8A4-4A2F-B8EF-288E2B6DD99D}"/>
    <cellStyle name="Normal 10 9 2 2 3" xfId="28069" xr:uid="{C5C0F6E1-80A2-467C-8197-E34ABA307372}"/>
    <cellStyle name="Normal 10 9 2 2 4" xfId="14312" xr:uid="{BC7474D3-290D-4433-9889-54AF8D03D824}"/>
    <cellStyle name="Normal 10 9 2 3" xfId="6765" xr:uid="{35CE7DCA-172E-41D1-AEDF-D6BDD15EF4BE}"/>
    <cellStyle name="Normal 10 9 2 3 2" xfId="26055" xr:uid="{037D4F64-AFC1-4B88-8F04-59F028158B0E}"/>
    <cellStyle name="Normal 10 9 2 3 3" xfId="26706" xr:uid="{727E0F45-F15A-4771-A83B-58D00358145B}"/>
    <cellStyle name="Normal 10 9 2 3 4" xfId="17145" xr:uid="{BEBCC9DC-6C69-4362-8885-4504A4A3058D}"/>
    <cellStyle name="Normal 10 9 2 4" xfId="9598" xr:uid="{3012AD1B-DAF3-4034-8022-9E938CE83436}"/>
    <cellStyle name="Normal 10 9 2 4 2" xfId="29369" xr:uid="{332065EF-1C3C-48D9-8992-87DE9C467AFE}"/>
    <cellStyle name="Normal 10 9 2 4 3" xfId="19978" xr:uid="{42CEACA7-1BC8-4363-853A-DF1FCF5E462A}"/>
    <cellStyle name="Normal 10 9 2 5" xfId="24585" xr:uid="{9CAE7B6A-39D2-4C48-9EE7-84D4FD6E1A64}"/>
    <cellStyle name="Normal 10 9 2 6" xfId="13669" xr:uid="{9DEB3DFF-343C-40F6-A724-425256BF1796}"/>
    <cellStyle name="Normal 10 9 3" xfId="659" xr:uid="{00000000-0005-0000-0000-00003F040000}"/>
    <cellStyle name="Normal 10 9 3 2" xfId="2703" xr:uid="{00000000-0005-0000-0000-000058030000}"/>
    <cellStyle name="Normal 10 9 3 2 2" xfId="7827" xr:uid="{2BC96A01-13A6-43CF-9A41-B31CCAED71FF}"/>
    <cellStyle name="Normal 10 9 3 2 2 2" xfId="18207" xr:uid="{D0E5DF64-B356-420C-A17C-FC4B250E48FB}"/>
    <cellStyle name="Normal 10 9 3 2 3" xfId="10660" xr:uid="{109CB8A7-E0E7-403C-BF11-6492C60BA467}"/>
    <cellStyle name="Normal 10 9 3 2 3 2" xfId="21040" xr:uid="{CB50AAB3-2FDA-4AE0-BAAD-EE57FEBDB697}"/>
    <cellStyle name="Normal 10 9 3 2 4" xfId="27811" xr:uid="{7DB748C1-9AD9-4060-ABE2-5B42446CC4E2}"/>
    <cellStyle name="Normal 10 9 3 2 5" xfId="15374" xr:uid="{8A1082E3-E28F-4BA8-BE5A-701F36954EB8}"/>
    <cellStyle name="Normal 10 9 3 3" xfId="3626" xr:uid="{00000000-0005-0000-0000-00003F040000}"/>
    <cellStyle name="Normal 10 9 3 4" xfId="5018" xr:uid="{0C061EC0-651E-4DB0-B891-F07E2F1BDD54}"/>
    <cellStyle name="Normal 10 9 3 4 2" xfId="29762" xr:uid="{7DD32FFB-9842-4328-84E5-E9D8D2B0F68E}"/>
    <cellStyle name="Normal 10 9 3 5" xfId="25107" xr:uid="{A45BE94C-D0DC-47D2-B563-6A624B103F55}"/>
    <cellStyle name="Normal 10 9 3 6" xfId="13121" xr:uid="{C69776D5-8F20-4F3F-A364-1CB5A543619C}"/>
    <cellStyle name="Normal 10 9 4" xfId="2302" xr:uid="{00000000-0005-0000-0000-000056030000}"/>
    <cellStyle name="Normal 10 9 4 2" xfId="7429" xr:uid="{9EF342DE-D374-45F9-84AF-CFDBD2020EC2}"/>
    <cellStyle name="Normal 10 9 4 2 2" xfId="26515" xr:uid="{47B76C65-A14F-45B4-86BE-32651113DE28}"/>
    <cellStyle name="Normal 10 9 4 2 3" xfId="17809" xr:uid="{6A00B2B1-1E41-43BF-844E-E441F7A086EB}"/>
    <cellStyle name="Normal 10 9 4 3" xfId="10262" xr:uid="{682143A9-6192-47B4-93BA-0CB37927D3EE}"/>
    <cellStyle name="Normal 10 9 4 3 2" xfId="20642" xr:uid="{53B223BB-7E51-48BD-B152-655A411727BD}"/>
    <cellStyle name="Normal 10 9 4 4" xfId="24826" xr:uid="{4B75FB7A-6443-4AD5-A663-73E034A91ED2}"/>
    <cellStyle name="Normal 10 9 4 5" xfId="14976" xr:uid="{B9FD1D9C-4B85-4425-9107-F3FAA7C3292F}"/>
    <cellStyle name="Normal 10 9 5" xfId="3833" xr:uid="{38BEE9A2-138A-41C8-B897-26528965E9DC}"/>
    <cellStyle name="Normal 10 9 5 2" xfId="8666" xr:uid="{B1742B3F-F04A-46A7-9828-8E973F14E9E6}"/>
    <cellStyle name="Normal 10 9 5 2 2" xfId="19046" xr:uid="{12F12C3C-1009-41E4-BBFA-73E7EDC440C5}"/>
    <cellStyle name="Normal 10 9 5 3" xfId="11499" xr:uid="{A752D179-299D-4CED-84AC-43D333648C84}"/>
    <cellStyle name="Normal 10 9 5 3 2" xfId="21879" xr:uid="{CE83D025-6021-4861-A652-A8E895DDA20B}"/>
    <cellStyle name="Normal 10 9 5 4" xfId="24303" xr:uid="{7E973DDE-E521-4FF7-8B24-244FD6CEED26}"/>
    <cellStyle name="Normal 10 9 5 5" xfId="16213" xr:uid="{4CE5572E-57F1-406B-B8C2-60A4D9CDF3DA}"/>
    <cellStyle name="Normal 10 9 6" xfId="5016" xr:uid="{AEAAFD5F-4136-4B13-B97E-E1E6C09730CD}"/>
    <cellStyle name="Normal 10 9 6 2" xfId="14311" xr:uid="{4C8CA4C8-5764-4A18-B6E2-6CF1E28FDB22}"/>
    <cellStyle name="Normal 10 9 7" xfId="6764" xr:uid="{8784D988-4DCD-4478-948C-0E41BDC10F40}"/>
    <cellStyle name="Normal 10 9 7 2" xfId="17144" xr:uid="{25522DA6-EE50-4885-8B3B-D83433D1611A}"/>
    <cellStyle name="Normal 10 9 8" xfId="9597" xr:uid="{27AEA380-710C-4BDB-900B-A2D1A307B94E}"/>
    <cellStyle name="Normal 10 9 8 2" xfId="19977" xr:uid="{30E46A4B-4D08-4DB9-B09C-757CA4C06A5D}"/>
    <cellStyle name="Normal 10 9 9" xfId="23672" xr:uid="{85013132-E928-4914-B06F-88A658A30795}"/>
    <cellStyle name="Normal 11" xfId="660" xr:uid="{00000000-0005-0000-0000-000040040000}"/>
    <cellStyle name="Normal 11 10" xfId="3911" xr:uid="{B5FFDD0D-8E0B-4ED0-8A0D-4B8007D11A86}"/>
    <cellStyle name="Normal 11 10 2" xfId="8743" xr:uid="{AAB818BF-5CBB-4811-A7E4-A58D68CC5CE6}"/>
    <cellStyle name="Normal 11 10 2 2" xfId="19123" xr:uid="{C4FDB22F-4B32-4AFE-B1AC-B26D9CF0FEB6}"/>
    <cellStyle name="Normal 11 10 3" xfId="11576" xr:uid="{D8EDAFB7-A8BA-4FFF-91B2-6F2F30E36C13}"/>
    <cellStyle name="Normal 11 10 3 2" xfId="21956" xr:uid="{482897BE-7CE2-40D9-842C-3D6ACA578724}"/>
    <cellStyle name="Normal 11 10 4" xfId="27742" xr:uid="{34AA4C46-2A82-4BEC-A34F-A934DFD40F05}"/>
    <cellStyle name="Normal 11 10 5" xfId="16290" xr:uid="{D3184AC5-B09E-4D07-9B20-2FC93E3C3148}"/>
    <cellStyle name="Normal 11 11" xfId="5019" xr:uid="{4441E4E4-3C73-4FAC-9B9C-BDA790075A13}"/>
    <cellStyle name="Normal 11 11 2" xfId="14313" xr:uid="{646FA8FC-F484-45CF-B8FB-D6C592D859AF}"/>
    <cellStyle name="Normal 11 12" xfId="6766" xr:uid="{A351784F-7502-4117-838D-712C558F09FF}"/>
    <cellStyle name="Normal 11 12 2" xfId="17146" xr:uid="{2569FF26-C820-41A3-B9C6-C00588A74406}"/>
    <cellStyle name="Normal 11 13" xfId="9599" xr:uid="{A86FF662-0F53-4B38-8D1E-BE7AAF8E4A33}"/>
    <cellStyle name="Normal 11 13 2" xfId="19979" xr:uid="{0FC1EA5E-0F5F-486C-9AF6-605A65B49914}"/>
    <cellStyle name="Normal 11 14" xfId="22815" xr:uid="{5833387D-E9A9-4441-B9FE-4D9EAFAC98D4}"/>
    <cellStyle name="Normal 11 15" xfId="12488" xr:uid="{7EFC5989-DA7E-48B8-880F-CC6997E49A5D}"/>
    <cellStyle name="Normal 11 2" xfId="661" xr:uid="{00000000-0005-0000-0000-000041040000}"/>
    <cellStyle name="Normal 11 2 10" xfId="12543" xr:uid="{7E869A50-9584-4C5E-9D24-F234CDB98485}"/>
    <cellStyle name="Normal 11 2 2" xfId="662" xr:uid="{00000000-0005-0000-0000-000042040000}"/>
    <cellStyle name="Normal 11 2 2 2" xfId="663" xr:uid="{00000000-0005-0000-0000-000043040000}"/>
    <cellStyle name="Normal 11 2 2 2 2" xfId="5022" xr:uid="{BA8DA40D-765F-4216-82AB-BCD7EFE51A86}"/>
    <cellStyle name="Normal 11 2 2 2 2 2" xfId="26767" xr:uid="{D7BC8985-AC76-484A-83F1-F401BDDEC26E}"/>
    <cellStyle name="Normal 11 2 2 2 2 3" xfId="26093" xr:uid="{395AE3D6-859A-4CE7-A280-6E488F1674D3}"/>
    <cellStyle name="Normal 11 2 2 2 2 4" xfId="14316" xr:uid="{B2FC0D89-6FFE-420A-BBC4-6244EB26879D}"/>
    <cellStyle name="Normal 11 2 2 2 3" xfId="6769" xr:uid="{6ED8C70E-7C6C-4CA0-891E-0EEECA17AA0B}"/>
    <cellStyle name="Normal 11 2 2 2 3 2" xfId="27561" xr:uid="{094EEDDA-A4DD-4F1C-ABB6-2BE7049EC4E0}"/>
    <cellStyle name="Normal 11 2 2 2 3 3" xfId="17149" xr:uid="{6439F4BB-E5F4-4187-B455-B2E1C3FE540A}"/>
    <cellStyle name="Normal 11 2 2 2 4" xfId="9602" xr:uid="{18713007-5CA2-4DE3-A579-91CDBA2B003D}"/>
    <cellStyle name="Normal 11 2 2 2 4 2" xfId="19982" xr:uid="{B954F003-7930-465D-BCF0-331C99E7F348}"/>
    <cellStyle name="Normal 11 2 2 2 5" xfId="22838" xr:uid="{71469C86-025B-4C88-9D43-019C15117EF9}"/>
    <cellStyle name="Normal 11 2 2 2 6" xfId="13399" xr:uid="{86A143AF-F29F-4F80-B659-86F5E63994C2}"/>
    <cellStyle name="Normal 11 2 2 3" xfId="5021" xr:uid="{3666E523-EAB3-4F61-8F2A-1ED85699C265}"/>
    <cellStyle name="Normal 11 2 2 3 2" xfId="25103" xr:uid="{A78CBC4B-639F-4CB4-8708-3B4C0F09661D}"/>
    <cellStyle name="Normal 11 2 2 3 3" xfId="28020" xr:uid="{429137E1-1FD7-4D02-BE96-8AE50CA8DCE0}"/>
    <cellStyle name="Normal 11 2 2 3 4" xfId="14315" xr:uid="{92DA86C5-C158-4A16-B7A1-8B534FB7D785}"/>
    <cellStyle name="Normal 11 2 2 4" xfId="6768" xr:uid="{E0CD5663-441D-498F-A2EB-60988238896E}"/>
    <cellStyle name="Normal 11 2 2 4 2" xfId="23148" xr:uid="{B44FB618-BE3C-4955-9D18-97BD37EE7801}"/>
    <cellStyle name="Normal 11 2 2 4 3" xfId="26285" xr:uid="{32FF9B93-DE82-4AF8-A8A0-FB357E510D26}"/>
    <cellStyle name="Normal 11 2 2 4 4" xfId="17148" xr:uid="{A617F348-0250-40A7-9E68-6603C4F1233F}"/>
    <cellStyle name="Normal 11 2 2 5" xfId="9601" xr:uid="{669B17C0-DD9D-485B-8A13-678C00CFD102}"/>
    <cellStyle name="Normal 11 2 2 5 2" xfId="29370" xr:uid="{5BED36D4-72D3-43BB-A326-B56F2A7DB586}"/>
    <cellStyle name="Normal 11 2 2 5 3" xfId="19981" xr:uid="{04AF60EA-E3B2-4C0D-888A-5643CF5F053A}"/>
    <cellStyle name="Normal 11 2 2 6" xfId="24036" xr:uid="{2A976BB5-7227-426B-BAF5-710F9FB7AD66}"/>
    <cellStyle name="Normal 11 2 2 7" xfId="12701" xr:uid="{B9B44B2F-09F4-4F5A-81A4-A363C3B08CD8}"/>
    <cellStyle name="Normal 11 2 3" xfId="664" xr:uid="{00000000-0005-0000-0000-000044040000}"/>
    <cellStyle name="Normal 11 2 3 2" xfId="5023" xr:uid="{8D7B7765-0EE9-4AB0-9533-6D02F1D32CA6}"/>
    <cellStyle name="Normal 11 2 3 2 2" xfId="24060" xr:uid="{13EE7752-BAC5-4761-8D52-865BD1687F8B}"/>
    <cellStyle name="Normal 11 2 3 2 3" xfId="26422" xr:uid="{3F65E947-7EC7-4CA6-9FA9-31FBAAC4DB31}"/>
    <cellStyle name="Normal 11 2 3 2 4" xfId="14317" xr:uid="{36110C57-00AC-439B-9109-7B28C2CE2368}"/>
    <cellStyle name="Normal 11 2 3 3" xfId="6770" xr:uid="{D2360609-4E98-41CE-9402-047DAEBF7659}"/>
    <cellStyle name="Normal 11 2 3 3 2" xfId="25744" xr:uid="{9BF657A4-76E3-4294-96AC-9699E9AD370A}"/>
    <cellStyle name="Normal 11 2 3 3 3" xfId="28560" xr:uid="{5B8552F4-CAA9-45AB-A23A-F3B977DEA90C}"/>
    <cellStyle name="Normal 11 2 3 3 4" xfId="17150" xr:uid="{1EE0F6BE-5908-4A06-8918-BCBC0962A927}"/>
    <cellStyle name="Normal 11 2 3 4" xfId="9603" xr:uid="{E227C0A7-82F8-433F-AAF0-F42C79778371}"/>
    <cellStyle name="Normal 11 2 3 4 2" xfId="29371" xr:uid="{47494459-9E4E-4E1E-9967-DF12DF0B497D}"/>
    <cellStyle name="Normal 11 2 3 4 3" xfId="19983" xr:uid="{FC34B077-EBC7-4E7B-B96A-5617E40A1C2B}"/>
    <cellStyle name="Normal 11 2 3 5" xfId="25353" xr:uid="{2C1C60BF-0ED5-4A71-A86B-258F3212A8ED}"/>
    <cellStyle name="Normal 11 2 3 6" xfId="13136" xr:uid="{CE0F4D07-EED5-46F9-80EE-7ECBB432934E}"/>
    <cellStyle name="Normal 11 2 4" xfId="665" xr:uid="{00000000-0005-0000-0000-000045040000}"/>
    <cellStyle name="Normal 11 2 4 2" xfId="6771" xr:uid="{6FC13055-6C37-4A68-84C0-0EF1382DF28E}"/>
    <cellStyle name="Normal 11 2 4 2 2" xfId="27254" xr:uid="{41EC3C82-FA1C-4CB9-A3E7-F65B4905A12C}"/>
    <cellStyle name="Normal 11 2 4 2 3" xfId="17151" xr:uid="{2AEBD2DB-F0C3-47CB-BEF5-8D3B2C03CCC4}"/>
    <cellStyle name="Normal 11 2 4 3" xfId="9604" xr:uid="{149F13F6-B3CB-4D97-A0CE-2FFA9F125BEF}"/>
    <cellStyle name="Normal 11 2 4 3 2" xfId="19984" xr:uid="{05C9874B-CE67-4883-ABF1-BF3E014ED98B}"/>
    <cellStyle name="Normal 11 2 4 4" xfId="24290" xr:uid="{7EA0A519-3A89-48B0-9F76-76FA7FC64127}"/>
    <cellStyle name="Normal 11 2 4 5" xfId="14318" xr:uid="{3B4D1103-8FD6-4B6F-A67D-2616A7686505}"/>
    <cellStyle name="Normal 11 2 5" xfId="3912" xr:uid="{6D6FC8A0-19C3-4AFB-B0F3-1A70299C8861}"/>
    <cellStyle name="Normal 11 2 5 2" xfId="8744" xr:uid="{F42E2E87-920C-451F-A729-A8A289DF4DA6}"/>
    <cellStyle name="Normal 11 2 5 2 2" xfId="28971" xr:uid="{54456655-4F9A-48B2-BDC1-89B46144FB14}"/>
    <cellStyle name="Normal 11 2 5 2 3" xfId="19124" xr:uid="{65BFA062-C9FB-4635-A3E3-75513F96D177}"/>
    <cellStyle name="Normal 11 2 5 3" xfId="11577" xr:uid="{1B5C27D1-9672-4C2A-AFF7-0103D9DCCFF8}"/>
    <cellStyle name="Normal 11 2 5 3 2" xfId="21957" xr:uid="{D4500874-26D1-47F2-BA91-E45F7B7C840F}"/>
    <cellStyle name="Normal 11 2 5 4" xfId="25610" xr:uid="{FF225065-C54F-40C4-9707-1FAC0F1087E9}"/>
    <cellStyle name="Normal 11 2 5 5" xfId="16291" xr:uid="{93EDE843-9A22-4B3F-A14C-23A596433670}"/>
    <cellStyle name="Normal 11 2 6" xfId="5020" xr:uid="{3D522979-40D5-4A0D-812B-B82FFA87AAE4}"/>
    <cellStyle name="Normal 11 2 6 2" xfId="25733" xr:uid="{A09E37DF-F035-4BCA-A2E3-7A1295B00C72}"/>
    <cellStyle name="Normal 11 2 6 3" xfId="26553" xr:uid="{2C88A89D-BE01-464B-ACA7-6C72CCE9D11C}"/>
    <cellStyle name="Normal 11 2 6 4" xfId="14314" xr:uid="{7644D493-7267-4E52-AE60-1BA38E58EDDC}"/>
    <cellStyle name="Normal 11 2 7" xfId="6767" xr:uid="{41A70720-8E2A-42FE-9FBA-A60213032968}"/>
    <cellStyle name="Normal 11 2 7 2" xfId="27773" xr:uid="{ECB8DF8A-84B3-4F5D-B320-3B309D58FA40}"/>
    <cellStyle name="Normal 11 2 7 3" xfId="17147" xr:uid="{D41CF98A-C869-4219-9D61-63C9438080EF}"/>
    <cellStyle name="Normal 11 2 8" xfId="9600" xr:uid="{03680630-C21E-427F-A1D7-05E958DC8ADA}"/>
    <cellStyle name="Normal 11 2 8 2" xfId="19980" xr:uid="{8E89BE1B-ADF8-4A58-B216-FE5A5BCD1E3C}"/>
    <cellStyle name="Normal 11 2 9" xfId="23176" xr:uid="{81460E23-6EB1-49D8-A645-1A3E44E65310}"/>
    <cellStyle name="Normal 11 3" xfId="666" xr:uid="{00000000-0005-0000-0000-000046040000}"/>
    <cellStyle name="Normal 11 3 10" xfId="12544" xr:uid="{DE5CB4EC-3856-4404-8BD5-694F19EB3F2D}"/>
    <cellStyle name="Normal 11 3 2" xfId="667" xr:uid="{00000000-0005-0000-0000-000047040000}"/>
    <cellStyle name="Normal 11 3 2 2" xfId="668" xr:uid="{00000000-0005-0000-0000-000048040000}"/>
    <cellStyle name="Normal 11 3 2 2 2" xfId="5026" xr:uid="{C586F6EF-9902-4006-9902-EFBD3D1B3642}"/>
    <cellStyle name="Normal 11 3 2 2 2 2" xfId="26768" xr:uid="{0E88BB26-8DE8-4727-8EE1-C4104993574F}"/>
    <cellStyle name="Normal 11 3 2 2 2 3" xfId="26174" xr:uid="{9B686E4D-46C1-400F-BDB0-7E4DF50065AF}"/>
    <cellStyle name="Normal 11 3 2 2 2 4" xfId="14321" xr:uid="{4C7A75A4-55C7-4E8D-9CC7-EAF58D0D639A}"/>
    <cellStyle name="Normal 11 3 2 2 3" xfId="6774" xr:uid="{61E2EB25-B676-4750-8EF4-67A1701A3DF1}"/>
    <cellStyle name="Normal 11 3 2 2 3 2" xfId="27562" xr:uid="{9975980D-517F-4D31-8D2C-7D36363CCB32}"/>
    <cellStyle name="Normal 11 3 2 2 3 3" xfId="17154" xr:uid="{FB084660-5EC1-4824-888F-AAD9D6A5A50B}"/>
    <cellStyle name="Normal 11 3 2 2 4" xfId="9607" xr:uid="{B93F1DC8-F2EB-4222-9E05-D11416E9425E}"/>
    <cellStyle name="Normal 11 3 2 2 4 2" xfId="19987" xr:uid="{FA781ABD-CA61-4631-8DAF-3991ED4F265C}"/>
    <cellStyle name="Normal 11 3 2 2 5" xfId="24448" xr:uid="{DAC33619-D368-4550-A016-8622F25A9985}"/>
    <cellStyle name="Normal 11 3 2 2 6" xfId="13400" xr:uid="{D18452EE-469E-4F40-A03A-DF8D1F87B9CF}"/>
    <cellStyle name="Normal 11 3 2 3" xfId="5025" xr:uid="{DBAD4C82-4BF6-469F-81BD-0D549C5FFEAE}"/>
    <cellStyle name="Normal 11 3 2 3 2" xfId="23760" xr:uid="{EC0EF743-3D30-43D1-B983-4201625E7AD6}"/>
    <cellStyle name="Normal 11 3 2 3 3" xfId="28496" xr:uid="{8E1709E5-F404-41D5-B7E0-7AEA04AEB1FD}"/>
    <cellStyle name="Normal 11 3 2 3 4" xfId="14320" xr:uid="{5A480C38-8B8B-4B06-8B69-93FA2FF2396C}"/>
    <cellStyle name="Normal 11 3 2 4" xfId="6773" xr:uid="{05A750AD-AE05-48AD-B276-D9CA212BFE29}"/>
    <cellStyle name="Normal 11 3 2 4 2" xfId="24828" xr:uid="{0BBCF30A-9949-44A1-B8C4-E0C4D4D5D345}"/>
    <cellStyle name="Normal 11 3 2 4 3" xfId="28613" xr:uid="{C01ED12D-4FAB-49DF-A5F2-D3A87905D3BD}"/>
    <cellStyle name="Normal 11 3 2 4 4" xfId="17153" xr:uid="{3B0486EB-1E20-4ED3-A24E-DD6F37DF8F78}"/>
    <cellStyle name="Normal 11 3 2 5" xfId="9606" xr:uid="{549D58CD-3A88-48EC-9E8F-308ACBA6E02D}"/>
    <cellStyle name="Normal 11 3 2 5 2" xfId="29372" xr:uid="{EA46AE19-808A-4B5C-B068-F29641C577CC}"/>
    <cellStyle name="Normal 11 3 2 5 3" xfId="19986" xr:uid="{6B09AE4B-A9F8-4E59-AF75-B41B85C3F703}"/>
    <cellStyle name="Normal 11 3 2 6" xfId="23837" xr:uid="{27B6450B-2151-40CE-BF23-437819165869}"/>
    <cellStyle name="Normal 11 3 2 7" xfId="12702" xr:uid="{AEE0F9C2-DBED-4C83-9B30-1BFF1EF0E86D}"/>
    <cellStyle name="Normal 11 3 3" xfId="669" xr:uid="{00000000-0005-0000-0000-000049040000}"/>
    <cellStyle name="Normal 11 3 3 2" xfId="5027" xr:uid="{8C06DBC2-DDA8-4EF3-BD25-C5AA42C4564D}"/>
    <cellStyle name="Normal 11 3 3 2 2" xfId="26769" xr:uid="{A25B506B-BAF3-4505-8C8B-22FF2B6837ED}"/>
    <cellStyle name="Normal 11 3 3 2 3" xfId="28291" xr:uid="{CB6A426F-82A5-4260-A673-F81C3686242E}"/>
    <cellStyle name="Normal 11 3 3 2 4" xfId="14322" xr:uid="{0935CDD8-A7DB-4461-A014-80E9BEF715E7}"/>
    <cellStyle name="Normal 11 3 3 3" xfId="6775" xr:uid="{A41BC5D5-5123-4ED0-95F1-D9D160AC9C9D}"/>
    <cellStyle name="Normal 11 3 3 3 2" xfId="27563" xr:uid="{1A5F9BCC-B8AF-4809-8026-C15ADB9475A0}"/>
    <cellStyle name="Normal 11 3 3 3 3" xfId="26755" xr:uid="{477DA55A-367C-46B8-AC6D-106F743997AE}"/>
    <cellStyle name="Normal 11 3 3 3 4" xfId="17155" xr:uid="{93677684-FB0B-435D-A229-1C0AA2DA0D95}"/>
    <cellStyle name="Normal 11 3 3 4" xfId="9608" xr:uid="{6F0DFD3F-9895-4D8B-A8F5-981B36E0833D}"/>
    <cellStyle name="Normal 11 3 3 4 2" xfId="29373" xr:uid="{37D965CF-A197-4014-AFCA-5E70F1CD73C5}"/>
    <cellStyle name="Normal 11 3 3 4 3" xfId="19988" xr:uid="{296E0623-3297-40EC-93A6-E57B3F4A63A3}"/>
    <cellStyle name="Normal 11 3 3 5" xfId="24234" xr:uid="{0D851AD1-5272-4B55-9B36-BC31461895C4}"/>
    <cellStyle name="Normal 11 3 3 6" xfId="13137" xr:uid="{72F81136-ACE5-4FE5-A423-15E999396A2B}"/>
    <cellStyle name="Normal 11 3 4" xfId="670" xr:uid="{00000000-0005-0000-0000-00004A040000}"/>
    <cellStyle name="Normal 11 3 4 2" xfId="6776" xr:uid="{525E3984-2309-474D-8E61-2FBEDEDD798E}"/>
    <cellStyle name="Normal 11 3 4 2 2" xfId="27239" xr:uid="{18DF850A-9BB7-49F7-87DC-E6724D416728}"/>
    <cellStyle name="Normal 11 3 4 2 3" xfId="17156" xr:uid="{D4BEB83E-59B7-466C-B2C6-BE7ED1AC57D3}"/>
    <cellStyle name="Normal 11 3 4 3" xfId="9609" xr:uid="{7B93175C-3CC7-4031-B187-09D083BC8DD3}"/>
    <cellStyle name="Normal 11 3 4 3 2" xfId="19989" xr:uid="{EA99FA9B-4552-4798-981D-D2D03430BACB}"/>
    <cellStyle name="Normal 11 3 4 4" xfId="22881" xr:uid="{BA692C8E-869D-49A4-9FBB-086A65872992}"/>
    <cellStyle name="Normal 11 3 4 5" xfId="14323" xr:uid="{429B78E7-79ED-4010-8247-8AE18B06BFDD}"/>
    <cellStyle name="Normal 11 3 5" xfId="3913" xr:uid="{5F8D0651-3182-4A9E-AA1E-9C3AA1F77872}"/>
    <cellStyle name="Normal 11 3 5 2" xfId="8745" xr:uid="{1E1AD780-6E4E-4309-A722-2ECEAD03D09D}"/>
    <cellStyle name="Normal 11 3 5 2 2" xfId="28972" xr:uid="{30B45775-90E9-42E7-8B5C-46CCA9BAF7D7}"/>
    <cellStyle name="Normal 11 3 5 2 3" xfId="19125" xr:uid="{B67135CF-3284-4839-AAB7-7A6E3C0EBE03}"/>
    <cellStyle name="Normal 11 3 5 3" xfId="11578" xr:uid="{BD6BA976-0F9A-4F2C-90BB-CC1A607DED1A}"/>
    <cellStyle name="Normal 11 3 5 3 2" xfId="21958" xr:uid="{DE7A4E47-0D13-4BFE-8D85-77E6EBB294CC}"/>
    <cellStyle name="Normal 11 3 5 4" xfId="23999" xr:uid="{FC38D255-9A66-4C5C-B6F8-2FA9BE087CEF}"/>
    <cellStyle name="Normal 11 3 5 5" xfId="16292" xr:uid="{7DBADBA1-71E0-4C63-BF7C-8B98471971B0}"/>
    <cellStyle name="Normal 11 3 6" xfId="5024" xr:uid="{D4B640ED-396F-451B-B450-FED05EC40CCF}"/>
    <cellStyle name="Normal 11 3 6 2" xfId="23498" xr:uid="{45C3B587-B34B-4C0C-88D8-F99AF9F39D21}"/>
    <cellStyle name="Normal 11 3 6 3" xfId="27393" xr:uid="{D818418A-E729-4CFB-82CD-736FF1664127}"/>
    <cellStyle name="Normal 11 3 6 4" xfId="14319" xr:uid="{6A686EA7-3EC9-44F1-A330-0BA34D3C04DE}"/>
    <cellStyle name="Normal 11 3 7" xfId="6772" xr:uid="{AFE4D348-22E3-4EB0-8EB2-3C3195851085}"/>
    <cellStyle name="Normal 11 3 7 2" xfId="27384" xr:uid="{35B54A7C-0AE2-4961-8813-85FFE7E9F321}"/>
    <cellStyle name="Normal 11 3 7 3" xfId="17152" xr:uid="{E8A39245-1E46-4E1B-BEC6-4CE9E1F208E1}"/>
    <cellStyle name="Normal 11 3 8" xfId="9605" xr:uid="{E413EBD7-91A4-4C65-A0EC-EBF30833767A}"/>
    <cellStyle name="Normal 11 3 8 2" xfId="19985" xr:uid="{1B735CB8-671D-4E0E-B092-914FB5F16E02}"/>
    <cellStyle name="Normal 11 3 9" xfId="24660" xr:uid="{2AE20C54-B79E-4CDD-8E85-0E151CBDC13D}"/>
    <cellStyle name="Normal 11 4" xfId="671" xr:uid="{00000000-0005-0000-0000-00004B040000}"/>
    <cellStyle name="Normal 11 4 10" xfId="12545" xr:uid="{32DA3DB1-B217-4604-9AFD-0F53DC3D9D79}"/>
    <cellStyle name="Normal 11 4 2" xfId="672" xr:uid="{00000000-0005-0000-0000-00004C040000}"/>
    <cellStyle name="Normal 11 4 2 2" xfId="2894" xr:uid="{00000000-0005-0000-0000-000064030000}"/>
    <cellStyle name="Normal 11 4 2 2 2" xfId="6080" xr:uid="{638AB7AD-2EFD-4587-8170-B6C9ABC8A860}"/>
    <cellStyle name="Normal 11 4 2 2 2 2" xfId="27504" xr:uid="{44BCF25B-3303-491B-9398-AC74199A8FB7}"/>
    <cellStyle name="Normal 11 4 2 2 2 3" xfId="27958" xr:uid="{421CA5BC-66DE-4C11-8560-8085836A964F}"/>
    <cellStyle name="Normal 11 4 2 2 2 4" xfId="15558" xr:uid="{77D678A6-FB04-499A-8D50-6CC3EF7377B6}"/>
    <cellStyle name="Normal 11 4 2 2 3" xfId="8011" xr:uid="{92A64233-E5FA-4DF0-9033-18F2C8D20752}"/>
    <cellStyle name="Normal 11 4 2 2 3 2" xfId="27482" xr:uid="{A24A71F0-CF05-4172-B496-E2FD313B6CA9}"/>
    <cellStyle name="Normal 11 4 2 2 3 3" xfId="18391" xr:uid="{8535BAF6-E18C-4E47-A456-D14F8A6AAF7D}"/>
    <cellStyle name="Normal 11 4 2 2 4" xfId="10844" xr:uid="{0E33385C-032E-4B16-86D0-C2EC2609EB17}"/>
    <cellStyle name="Normal 11 4 2 2 4 2" xfId="21224" xr:uid="{0A965AF9-165C-4F2E-A797-A6545CDDAC86}"/>
    <cellStyle name="Normal 11 4 2 2 5" xfId="24841" xr:uid="{6C4EF4A7-F04B-40EB-B0CB-D2FB244C5B1D}"/>
    <cellStyle name="Normal 11 4 2 2 6" xfId="13401" xr:uid="{FF490721-9360-45FF-B598-4A6DEAEF1BD9}"/>
    <cellStyle name="Normal 11 4 2 3" xfId="5029" xr:uid="{09D41346-65F9-4754-8981-A6AE4D6D2B71}"/>
    <cellStyle name="Normal 11 4 2 3 2" xfId="23138" xr:uid="{A5B4D553-00F5-4278-A192-BCA5460DB1D2}"/>
    <cellStyle name="Normal 11 4 2 3 3" xfId="27655" xr:uid="{DA2178ED-C0B4-47E7-9A18-D04930947376}"/>
    <cellStyle name="Normal 11 4 2 3 4" xfId="14325" xr:uid="{8C3C65EE-A230-4AE1-A48F-8F19DD39C15D}"/>
    <cellStyle name="Normal 11 4 2 4" xfId="6778" xr:uid="{3FC43918-8A16-43A7-86EC-EF093A22A354}"/>
    <cellStyle name="Normal 11 4 2 4 2" xfId="26985" xr:uid="{F9C89338-8822-49FE-A0F9-344C1828451B}"/>
    <cellStyle name="Normal 11 4 2 4 3" xfId="28196" xr:uid="{CAFE39BD-9339-49FD-BE1D-24FC802D2383}"/>
    <cellStyle name="Normal 11 4 2 4 4" xfId="17158" xr:uid="{BE195126-BF42-46F0-80F9-B7BDBD2D837F}"/>
    <cellStyle name="Normal 11 4 2 5" xfId="9611" xr:uid="{FA3BF229-151C-4960-B5B6-9BD084993B34}"/>
    <cellStyle name="Normal 11 4 2 5 2" xfId="29374" xr:uid="{C66D6D37-59E4-46D1-9486-9A0AA0B9946A}"/>
    <cellStyle name="Normal 11 4 2 5 3" xfId="19991" xr:uid="{15262610-0F77-49C1-8B94-420F88791E14}"/>
    <cellStyle name="Normal 11 4 2 6" xfId="23280" xr:uid="{9B5595E7-9D85-47DE-A5FF-B00EA32836C6}"/>
    <cellStyle name="Normal 11 4 2 7" xfId="12703" xr:uid="{CE0D822D-5F48-4257-89C6-FAE62D7003F1}"/>
    <cellStyle name="Normal 11 4 3" xfId="673" xr:uid="{00000000-0005-0000-0000-00004D040000}"/>
    <cellStyle name="Normal 11 4 3 2" xfId="5030" xr:uid="{0C5810A7-7868-4A70-B763-EFD90EACFF69}"/>
    <cellStyle name="Normal 11 4 3 2 2" xfId="27263" xr:uid="{95ED38D0-6E85-4036-B35C-1751487878B3}"/>
    <cellStyle name="Normal 11 4 3 2 3" xfId="28067" xr:uid="{04B9A4C7-6478-42D6-90BF-88A3E2705691}"/>
    <cellStyle name="Normal 11 4 3 2 4" xfId="14326" xr:uid="{5C58E733-5A2F-4AD8-8A2A-8E8AFD15AB66}"/>
    <cellStyle name="Normal 11 4 3 3" xfId="6779" xr:uid="{D2ABF370-7D95-4DC2-9860-4CF5DB0775BE}"/>
    <cellStyle name="Normal 11 4 3 3 2" xfId="27795" xr:uid="{8DB23A2A-405D-4EF1-BDCA-91298B2F4FDA}"/>
    <cellStyle name="Normal 11 4 3 3 3" xfId="28404" xr:uid="{542C35E4-DE9B-4FD1-AC17-9798A51217D5}"/>
    <cellStyle name="Normal 11 4 3 3 4" xfId="17159" xr:uid="{69FE33AE-1816-4A43-89F9-3170E4FBBB41}"/>
    <cellStyle name="Normal 11 4 3 4" xfId="9612" xr:uid="{DC1B4FCE-FA02-4419-A0F4-7832434EF505}"/>
    <cellStyle name="Normal 11 4 3 4 2" xfId="29375" xr:uid="{1B44CD20-4F94-4165-8758-24170B523D18}"/>
    <cellStyle name="Normal 11 4 3 4 3" xfId="19992" xr:uid="{6EEE6ED3-74BF-4802-9021-5CF73EF5E5E3}"/>
    <cellStyle name="Normal 11 4 3 5" xfId="23337" xr:uid="{913A5553-8E2D-491A-9ECD-001DA73C9D57}"/>
    <cellStyle name="Normal 11 4 3 6" xfId="13138" xr:uid="{D9C8ABD3-EB57-455D-B81C-45325FB4E9B5}"/>
    <cellStyle name="Normal 11 4 4" xfId="2311" xr:uid="{00000000-0005-0000-0000-000062030000}"/>
    <cellStyle name="Normal 11 4 4 2" xfId="7438" xr:uid="{394811E4-217E-4816-8676-94FAE0589D3B}"/>
    <cellStyle name="Normal 11 4 4 2 2" xfId="26726" xr:uid="{1AF97864-D37D-4037-84D1-6CCD2AE37F6A}"/>
    <cellStyle name="Normal 11 4 4 2 3" xfId="17818" xr:uid="{22C4DDA3-0E64-4F06-8798-CE2CF1C14E38}"/>
    <cellStyle name="Normal 11 4 4 3" xfId="10271" xr:uid="{9A3D01F3-3A79-4FC6-B0B3-6124229E4D93}"/>
    <cellStyle name="Normal 11 4 4 3 2" xfId="20651" xr:uid="{C29B0363-002B-411E-895A-035368462CED}"/>
    <cellStyle name="Normal 11 4 4 4" xfId="25164" xr:uid="{D83C62A1-72F3-433C-BBC3-3EA1C796A097}"/>
    <cellStyle name="Normal 11 4 4 5" xfId="14985" xr:uid="{E5B598D3-FBC0-4B13-8358-920035AFF140}"/>
    <cellStyle name="Normal 11 4 5" xfId="3914" xr:uid="{9902BB13-0532-49D2-AEAD-792FC1809C68}"/>
    <cellStyle name="Normal 11 4 5 2" xfId="8746" xr:uid="{15F0FC37-5EC8-4DBB-AB36-1807EBF63018}"/>
    <cellStyle name="Normal 11 4 5 2 2" xfId="28973" xr:uid="{8CB43262-9F07-43E1-A748-EC554C77FA7B}"/>
    <cellStyle name="Normal 11 4 5 2 3" xfId="19126" xr:uid="{75928AAB-E63A-4E0D-B91B-1CB56A039DA7}"/>
    <cellStyle name="Normal 11 4 5 3" xfId="11579" xr:uid="{0405A663-ADD8-4A00-B9EC-955BAA456DF8}"/>
    <cellStyle name="Normal 11 4 5 3 2" xfId="21959" xr:uid="{23CC4FBC-7AC6-4FC7-BB7E-4EC14EF4FD8B}"/>
    <cellStyle name="Normal 11 4 5 4" xfId="23501" xr:uid="{CFD8BA40-1C3D-4CC8-8CB4-2F43131FAC8C}"/>
    <cellStyle name="Normal 11 4 5 5" xfId="16293" xr:uid="{608C74BC-40EF-43E7-8644-7C6CDFA9BA1E}"/>
    <cellStyle name="Normal 11 4 6" xfId="5028" xr:uid="{530B1860-0E38-4AB1-82D5-34D2D503466A}"/>
    <cellStyle name="Normal 11 4 6 2" xfId="26625" xr:uid="{6E4FFAB8-89DA-48A3-860E-AECD758CC5DF}"/>
    <cellStyle name="Normal 11 4 6 3" xfId="28681" xr:uid="{3FB66B60-3A9D-4335-8BCD-F245C49E3A54}"/>
    <cellStyle name="Normal 11 4 6 4" xfId="14324" xr:uid="{D3CE1157-80D7-4098-A91E-25BC0F82AE7C}"/>
    <cellStyle name="Normal 11 4 7" xfId="6777" xr:uid="{FA6FE495-F3FF-4302-943D-6B551539A985}"/>
    <cellStyle name="Normal 11 4 7 2" xfId="26817" xr:uid="{C8C05CDF-F846-41C0-A7BD-E6BF2BBE40CA}"/>
    <cellStyle name="Normal 11 4 7 3" xfId="17157" xr:uid="{C919DAC2-5ED6-4CA6-9C63-167B91DD9B7C}"/>
    <cellStyle name="Normal 11 4 8" xfId="9610" xr:uid="{E9EBDB79-4531-45D4-BD3C-274B2FF4B4C8}"/>
    <cellStyle name="Normal 11 4 8 2" xfId="19990" xr:uid="{FFA46CB1-C19C-4FD7-86AB-486C0515D668}"/>
    <cellStyle name="Normal 11 4 9" xfId="24256" xr:uid="{E8D0F19D-FDF9-43A5-91F0-731DE19A0A38}"/>
    <cellStyle name="Normal 11 5" xfId="674" xr:uid="{00000000-0005-0000-0000-00004E040000}"/>
    <cellStyle name="Normal 11 5 10" xfId="12542" xr:uid="{51AC1F11-C3FE-4EE9-8A11-26E03486E04E}"/>
    <cellStyle name="Normal 11 5 2" xfId="675" xr:uid="{00000000-0005-0000-0000-00004F040000}"/>
    <cellStyle name="Normal 11 5 2 2" xfId="5032" xr:uid="{2ECDA429-4EC8-4F67-98C9-7D876071CA03}"/>
    <cellStyle name="Normal 11 5 2 2 2" xfId="23179" xr:uid="{D6939B94-C692-4BBC-915C-45AE47A84439}"/>
    <cellStyle name="Normal 11 5 2 2 3" xfId="28360" xr:uid="{D36EC450-F19F-4975-AFB9-0B6FBC0C572B}"/>
    <cellStyle name="Normal 11 5 2 2 4" xfId="14328" xr:uid="{5D1E616E-3750-4D32-8DF1-D7426BDEB46B}"/>
    <cellStyle name="Normal 11 5 2 3" xfId="6781" xr:uid="{D1E164DC-1B11-469A-A7D5-A802A85B6DB3}"/>
    <cellStyle name="Normal 11 5 2 3 2" xfId="27565" xr:uid="{88109015-6CD9-4DC7-AE64-38E719ED4739}"/>
    <cellStyle name="Normal 11 5 2 3 3" xfId="28263" xr:uid="{0F2F7947-5A46-4A3D-8922-F710568EAD34}"/>
    <cellStyle name="Normal 11 5 2 3 4" xfId="17161" xr:uid="{D65AD02B-E74C-4006-B96B-120B8260D3AF}"/>
    <cellStyle name="Normal 11 5 2 4" xfId="9614" xr:uid="{E3B27907-6F21-42C4-BE25-292AEB6116F5}"/>
    <cellStyle name="Normal 11 5 2 4 2" xfId="29376" xr:uid="{88499F2D-8EDE-4595-B670-5C59F4C4079E}"/>
    <cellStyle name="Normal 11 5 2 4 3" xfId="19994" xr:uid="{A0AC8923-E63F-4815-87E4-1F847DC99337}"/>
    <cellStyle name="Normal 11 5 2 5" xfId="22897" xr:uid="{10AC2A4C-25B8-407B-86EB-D23AC8AE782F}"/>
    <cellStyle name="Normal 11 5 2 6" xfId="13670" xr:uid="{76BB1F48-F840-4163-B2ED-D67E928F6313}"/>
    <cellStyle name="Normal 11 5 3" xfId="2711" xr:uid="{00000000-0005-0000-0000-000068030000}"/>
    <cellStyle name="Normal 11 5 3 2" xfId="5929" xr:uid="{6F92EF33-8D36-4526-A477-9E3E38C0EF3D}"/>
    <cellStyle name="Normal 11 5 3 2 2" xfId="28482" xr:uid="{3D87EF29-19C2-41BB-8C2A-1F71A97B2050}"/>
    <cellStyle name="Normal 11 5 3 2 3" xfId="15382" xr:uid="{61F7D16C-D0BE-4935-AD5F-5C37E576F00C}"/>
    <cellStyle name="Normal 11 5 3 3" xfId="7835" xr:uid="{DC9D65AA-0A05-4438-B41F-99F031A1D619}"/>
    <cellStyle name="Normal 11 5 3 3 2" xfId="18215" xr:uid="{39276640-D55F-4F75-835D-12F838513141}"/>
    <cellStyle name="Normal 11 5 3 4" xfId="10668" xr:uid="{37F29275-441E-4E18-BABE-CF5B89C41A13}"/>
    <cellStyle name="Normal 11 5 3 4 2" xfId="21048" xr:uid="{5843CE77-DEA0-46CE-BA6D-3AA8FC5A9BC7}"/>
    <cellStyle name="Normal 11 5 3 5" xfId="24015" xr:uid="{4F462E06-2789-43B4-9538-4BFEF5954722}"/>
    <cellStyle name="Normal 11 5 3 6" xfId="13135" xr:uid="{99B4E794-325F-4CD6-91D4-ACCEC952CE5D}"/>
    <cellStyle name="Normal 11 5 4" xfId="2310" xr:uid="{00000000-0005-0000-0000-000066030000}"/>
    <cellStyle name="Normal 11 5 4 2" xfId="7437" xr:uid="{35B10574-9D4D-4578-AC4E-A61C69771504}"/>
    <cellStyle name="Normal 11 5 4 2 2" xfId="27376" xr:uid="{C8368EE2-DA1F-43DE-8F75-E476DF764D55}"/>
    <cellStyle name="Normal 11 5 4 2 3" xfId="17817" xr:uid="{419A3659-2A11-44E1-A28C-26C85944F939}"/>
    <cellStyle name="Normal 11 5 4 3" xfId="10270" xr:uid="{C8B48D61-49CA-4B57-9C8B-DBD170D7F774}"/>
    <cellStyle name="Normal 11 5 4 3 2" xfId="20650" xr:uid="{DCC9D1B5-17C8-42D9-BC5F-22A86B416D42}"/>
    <cellStyle name="Normal 11 5 4 4" xfId="25359" xr:uid="{5C49BD4A-9C02-47AF-9DA1-A08A087E6962}"/>
    <cellStyle name="Normal 11 5 4 5" xfId="14984" xr:uid="{A07DE548-936A-4CB8-94E7-52FA4E3A9589}"/>
    <cellStyle name="Normal 11 5 5" xfId="3837" xr:uid="{D19BC1C9-2E10-4B47-B0C8-B6F0346CE62D}"/>
    <cellStyle name="Normal 11 5 5 2" xfId="8670" xr:uid="{98449998-45F3-41E3-BEFC-C7A5CD274203}"/>
    <cellStyle name="Normal 11 5 5 2 2" xfId="19050" xr:uid="{D9DFE239-6AE4-49FD-91BC-4D8FE9CC916D}"/>
    <cellStyle name="Normal 11 5 5 3" xfId="11503" xr:uid="{ECB60C65-AE28-4FD2-A77A-C8F5F5E542F8}"/>
    <cellStyle name="Normal 11 5 5 3 2" xfId="21883" xr:uid="{D537F629-95BF-4A91-AE3A-8202DF7F1EAD}"/>
    <cellStyle name="Normal 11 5 5 4" xfId="26818" xr:uid="{1132127F-3DB5-46A5-BB43-6BCF4B34D10F}"/>
    <cellStyle name="Normal 11 5 5 5" xfId="16217" xr:uid="{7BA8269A-E710-4EEF-BE55-A3B6C7D256FA}"/>
    <cellStyle name="Normal 11 5 6" xfId="5031" xr:uid="{ACC57913-C41D-415C-AB56-B836E90863CC}"/>
    <cellStyle name="Normal 11 5 6 2" xfId="14327" xr:uid="{3918465B-9A15-4C3E-9B12-CCF9B5CA9EF1}"/>
    <cellStyle name="Normal 11 5 7" xfId="6780" xr:uid="{BA1E19AF-9C0A-4A8D-8781-6A9D8108365F}"/>
    <cellStyle name="Normal 11 5 7 2" xfId="17160" xr:uid="{8BE4348E-2A2B-4371-99E8-1FAAFC57962E}"/>
    <cellStyle name="Normal 11 5 8" xfId="9613" xr:uid="{1EF09A24-7522-4965-91FA-F627EED0F86E}"/>
    <cellStyle name="Normal 11 5 8 2" xfId="19993" xr:uid="{36C7FCF1-DF08-49D1-B277-C0EA1EF462A2}"/>
    <cellStyle name="Normal 11 5 9" xfId="23309" xr:uid="{0BB148A3-0364-4042-9D78-23888DA62354}"/>
    <cellStyle name="Normal 11 6" xfId="676" xr:uid="{00000000-0005-0000-0000-000050040000}"/>
    <cellStyle name="Normal 11 6 2" xfId="3143" xr:uid="{00000000-0005-0000-0000-00006A030000}"/>
    <cellStyle name="Normal 11 6 2 2" xfId="6201" xr:uid="{BD2FB26E-5A54-4702-8AD8-BF4594B190BE}"/>
    <cellStyle name="Normal 11 6 2 2 2" xfId="27433" xr:uid="{8411C2E7-6F5C-4B86-9ABF-BFF24311035C}"/>
    <cellStyle name="Normal 11 6 2 2 3" xfId="27278" xr:uid="{99477210-CFF4-4DA4-9107-C7EDD774EF58}"/>
    <cellStyle name="Normal 11 6 2 2 4" xfId="15770" xr:uid="{2A1554A1-6644-46C6-AD6B-A491CE4466C2}"/>
    <cellStyle name="Normal 11 6 2 3" xfId="8223" xr:uid="{1977EEAB-C78B-4F89-A0A2-57B4FE295A7A}"/>
    <cellStyle name="Normal 11 6 2 3 2" xfId="28868" xr:uid="{9AEE0E77-4E08-48C3-9C2F-5E9C4C8DCA98}"/>
    <cellStyle name="Normal 11 6 2 3 3" xfId="18603" xr:uid="{4FB95FB6-A6BC-4810-A27B-07F758FEBEF0}"/>
    <cellStyle name="Normal 11 6 2 4" xfId="11056" xr:uid="{5DC9A81C-8400-4BF9-B424-33BD0E155F50}"/>
    <cellStyle name="Normal 11 6 2 4 2" xfId="21436" xr:uid="{3245FFD4-9E08-459A-805A-681AC8FDAD7D}"/>
    <cellStyle name="Normal 11 6 2 5" xfId="24378" xr:uid="{9788469F-2D8A-4D77-A45D-F5DD89018255}"/>
    <cellStyle name="Normal 11 6 2 6" xfId="13671" xr:uid="{6D5378A5-9F6A-4DD9-88B5-A35EDAE7891B}"/>
    <cellStyle name="Normal 11 6 3" xfId="2859" xr:uid="{00000000-0005-0000-0000-00006B030000}"/>
    <cellStyle name="Normal 11 6 3 2" xfId="6072" xr:uid="{15DD6167-203B-433F-A9E3-2A16E6DED355}"/>
    <cellStyle name="Normal 11 6 3 2 2" xfId="26194" xr:uid="{4BEDC51B-725A-4593-9E6F-94F99D7F80AA}"/>
    <cellStyle name="Normal 11 6 3 2 3" xfId="15528" xr:uid="{49E981A8-79E2-4F5A-B95F-10B2AB8193C5}"/>
    <cellStyle name="Normal 11 6 3 3" xfId="7981" xr:uid="{08214E28-A72D-40B5-A0FF-BBC0FE4C1529}"/>
    <cellStyle name="Normal 11 6 3 3 2" xfId="18361" xr:uid="{43EB3EFD-E78F-4679-BBDC-835B346BDB3B}"/>
    <cellStyle name="Normal 11 6 3 4" xfId="10814" xr:uid="{A1CE415C-D7A7-430E-B35E-FA2D26E8C63C}"/>
    <cellStyle name="Normal 11 6 3 4 2" xfId="21194" xr:uid="{3E53748C-901F-4ABE-B0FB-05984115E6B7}"/>
    <cellStyle name="Normal 11 6 3 5" xfId="24150" xr:uid="{D95C5E7B-8D7F-4AFD-9FFC-363BC5D9368F}"/>
    <cellStyle name="Normal 11 6 3 6" xfId="13348" xr:uid="{A7160CAA-E05C-42CC-9C4E-7CF2940DD71A}"/>
    <cellStyle name="Normal 11 6 4" xfId="4150" xr:uid="{8897D64D-3888-4BB8-9522-58EB076CD29F}"/>
    <cellStyle name="Normal 11 6 4 2" xfId="8922" xr:uid="{34FD39BE-6E6B-4AD5-BEC0-389BB156B5B3}"/>
    <cellStyle name="Normal 11 6 4 2 2" xfId="29021" xr:uid="{96374AE3-3679-4035-B9B3-F79B3DA14166}"/>
    <cellStyle name="Normal 11 6 4 2 3" xfId="19302" xr:uid="{217AB037-360E-43AE-B0B0-259481AA9338}"/>
    <cellStyle name="Normal 11 6 4 3" xfId="11755" xr:uid="{A9DA5D51-E46E-4BCB-8481-C81DCA54B20A}"/>
    <cellStyle name="Normal 11 6 4 3 2" xfId="22135" xr:uid="{2FF41ADB-2ECD-4F50-AC3B-147B5FE36219}"/>
    <cellStyle name="Normal 11 6 4 4" xfId="28484" xr:uid="{75AA98EB-F151-4117-9127-C1275A9C0006}"/>
    <cellStyle name="Normal 11 6 4 5" xfId="16469" xr:uid="{078E3D01-56AA-4595-9FB7-B04864440EC3}"/>
    <cellStyle name="Normal 11 6 5" xfId="5033" xr:uid="{CC1A95E0-B1E7-46CF-AFFF-52BB857E64C8}"/>
    <cellStyle name="Normal 11 6 5 2" xfId="27489" xr:uid="{64B45BFB-1BBC-4084-97A0-74B6A5E9A3EA}"/>
    <cellStyle name="Normal 11 6 5 3" xfId="14329" xr:uid="{FA70D1E4-E891-43DE-A664-7C2EE46E6787}"/>
    <cellStyle name="Normal 11 6 6" xfId="6782" xr:uid="{7D48E33C-69FE-439E-942C-4531C77FC840}"/>
    <cellStyle name="Normal 11 6 6 2" xfId="17162" xr:uid="{C9D6E1D2-24A2-448A-B67A-2510BAAC2BC4}"/>
    <cellStyle name="Normal 11 6 7" xfId="9615" xr:uid="{D7C41B80-F05F-49AC-9D45-D2A58C8503A3}"/>
    <cellStyle name="Normal 11 6 7 2" xfId="19995" xr:uid="{B05B765F-6156-4216-9857-FFAFC4C46E29}"/>
    <cellStyle name="Normal 11 6 8" xfId="25569" xr:uid="{F67A65D7-3B24-4110-8BA4-D4600D14EC47}"/>
    <cellStyle name="Normal 11 6 9" xfId="12700" xr:uid="{7B8BA89E-E580-44A4-B170-94A6475269B6}"/>
    <cellStyle name="Normal 11 7" xfId="677" xr:uid="{00000000-0005-0000-0000-000051040000}"/>
    <cellStyle name="Normal 11 7 2" xfId="5034" xr:uid="{E2F2A623-6DC7-4ADF-87D8-C8404433EF29}"/>
    <cellStyle name="Normal 11 7 2 2" xfId="24299" xr:uid="{6658F537-39AE-4CEA-A705-BFA760AE7921}"/>
    <cellStyle name="Normal 11 7 2 3" xfId="28287" xr:uid="{4AF7F0B1-F341-4D19-B61E-35484FCA54DA}"/>
    <cellStyle name="Normal 11 7 2 4" xfId="14330" xr:uid="{172FED5F-EF95-4CE1-895E-131F5BFE53E3}"/>
    <cellStyle name="Normal 11 7 3" xfId="6783" xr:uid="{C70B7F4A-CFDA-408D-8E8C-60D74F6957C8}"/>
    <cellStyle name="Normal 11 7 3 2" xfId="26915" xr:uid="{45EE320C-490B-472A-84F1-B3CD9D7A21FE}"/>
    <cellStyle name="Normal 11 7 3 3" xfId="17163" xr:uid="{DA37AFFF-3F63-4AF7-BA68-6F52E5231E45}"/>
    <cellStyle name="Normal 11 7 4" xfId="9616" xr:uid="{207D58B0-82A5-4E81-BBD0-2A00B8F9B192}"/>
    <cellStyle name="Normal 11 7 4 2" xfId="19996" xr:uid="{217F3421-304B-4632-AAD6-496D87CB8017}"/>
    <cellStyle name="Normal 11 7 5" xfId="24073" xr:uid="{17114C85-D6E0-4CA6-8C08-BE54408EB7E6}"/>
    <cellStyle name="Normal 11 7 6" xfId="13398" xr:uid="{FA874369-E5D4-4170-94AB-236BD918FFB8}"/>
    <cellStyle name="Normal 11 8" xfId="2651" xr:uid="{00000000-0005-0000-0000-00006D030000}"/>
    <cellStyle name="Normal 11 8 2" xfId="5913" xr:uid="{3C16B3C4-9BA2-4BA5-B56C-569FDC9C4593}"/>
    <cellStyle name="Normal 11 8 2 2" xfId="26111" xr:uid="{54BF3F3F-E486-4A98-8F86-41E336AFA9FE}"/>
    <cellStyle name="Normal 11 8 2 3" xfId="15323" xr:uid="{C9968FD0-A6FD-4FFC-8DD2-8D5D8F8B13DB}"/>
    <cellStyle name="Normal 11 8 3" xfId="7776" xr:uid="{1CBB693E-D222-4711-9277-F48DC820F811}"/>
    <cellStyle name="Normal 11 8 3 2" xfId="18156" xr:uid="{695EB2FB-8162-4F8F-AB9B-77C49AC9BC6D}"/>
    <cellStyle name="Normal 11 8 4" xfId="10609" xr:uid="{9DDBDCA2-A42D-46D7-A65A-9B5B5F7571DF}"/>
    <cellStyle name="Normal 11 8 4 2" xfId="20989" xr:uid="{E64107D0-E411-4EED-ABAC-042DFC620510}"/>
    <cellStyle name="Normal 11 8 5" xfId="24148" xr:uid="{DE3B9CCD-AB2F-43CC-8B21-43E9D3C24ECA}"/>
    <cellStyle name="Normal 11 8 6" xfId="13053" xr:uid="{683EF287-66DA-4C6E-89BD-CBED583B0E34}"/>
    <cellStyle name="Normal 11 9" xfId="2256" xr:uid="{00000000-0005-0000-0000-000059030000}"/>
    <cellStyle name="Normal 11 9 2" xfId="7383" xr:uid="{CC45CD05-6C38-4C8F-969D-40CD46DD4EC2}"/>
    <cellStyle name="Normal 11 9 2 2" xfId="27280" xr:uid="{72E147AB-D952-44EA-AF13-327D60A7B6A6}"/>
    <cellStyle name="Normal 11 9 2 3" xfId="17763" xr:uid="{8A41127B-A9DB-421D-8BAB-419AD756C79D}"/>
    <cellStyle name="Normal 11 9 3" xfId="10216" xr:uid="{1EAA9FB2-92CE-410F-B029-E2AE91B18BE7}"/>
    <cellStyle name="Normal 11 9 3 2" xfId="20596" xr:uid="{4321BE4B-2DA1-492D-8447-49E3C6028460}"/>
    <cellStyle name="Normal 11 9 4" xfId="23172" xr:uid="{9FB7D291-3478-42A8-8F80-95239D39C086}"/>
    <cellStyle name="Normal 11 9 5" xfId="14930" xr:uid="{9FD45EBF-AC69-4791-830E-35A1B66B4468}"/>
    <cellStyle name="Normal 12" xfId="678" xr:uid="{00000000-0005-0000-0000-000052040000}"/>
    <cellStyle name="Normal 12 10" xfId="22965" xr:uid="{033343EA-8A5A-4D18-A061-28041EF0DCC6}"/>
    <cellStyle name="Normal 12 11" xfId="12496" xr:uid="{C76A44B9-FF9F-49AA-868F-89A514942165}"/>
    <cellStyle name="Normal 12 2" xfId="679" xr:uid="{00000000-0005-0000-0000-000053040000}"/>
    <cellStyle name="Normal 12 2 2" xfId="5036" xr:uid="{AD475A3E-73E0-4B12-B0FE-634B3B93A6DB}"/>
    <cellStyle name="Normal 12 2 2 2" xfId="25710" xr:uid="{7DEF7E45-F8D2-4063-B834-3C42CF35FB5A}"/>
    <cellStyle name="Normal 12 2 2 3" xfId="28324" xr:uid="{47B5D16A-CAC2-48DD-97F0-0C9E4E57B817}"/>
    <cellStyle name="Normal 12 2 2 4" xfId="14332" xr:uid="{073FA9A3-B4A4-40BF-82B1-D44419344B16}"/>
    <cellStyle name="Normal 12 2 3" xfId="6785" xr:uid="{7E55DEA3-BC79-4550-9BF7-EE947CFB9519}"/>
    <cellStyle name="Normal 12 2 3 2" xfId="26153" xr:uid="{81BE5766-15C6-4192-B29B-386BCB362BB7}"/>
    <cellStyle name="Normal 12 2 3 3" xfId="28618" xr:uid="{41EE9D90-22B5-4D91-B56D-7AEBE4D80B29}"/>
    <cellStyle name="Normal 12 2 3 4" xfId="17165" xr:uid="{EB77552A-3E39-4B3A-B257-4C2ECD7599FC}"/>
    <cellStyle name="Normal 12 2 4" xfId="9618" xr:uid="{F376DB83-EF64-4A8A-8A23-F57AF8F0224E}"/>
    <cellStyle name="Normal 12 2 4 2" xfId="29377" xr:uid="{16BF253E-C692-4009-9718-45A3A081B9C4}"/>
    <cellStyle name="Normal 12 2 4 3" xfId="19998" xr:uid="{C7955B86-9016-4C69-83B8-7A3A2A612F4F}"/>
    <cellStyle name="Normal 12 2 5" xfId="23084" xr:uid="{01633C0A-A72D-4EE4-9F1A-3DF12E369B3B}"/>
    <cellStyle name="Normal 12 2 6" xfId="13349" xr:uid="{04ADC0D9-B86A-46C2-99CE-0C892D77FB6D}"/>
    <cellStyle name="Normal 12 3" xfId="3144" xr:uid="{00000000-0005-0000-0000-000070030000}"/>
    <cellStyle name="Normal 12 3 2" xfId="6202" xr:uid="{7D022FC5-7870-45D9-8D59-60C6C14ADAA5}"/>
    <cellStyle name="Normal 12 3 2 2" xfId="22821" xr:uid="{A94978FC-D56E-43B3-9DC5-0274A2631273}"/>
    <cellStyle name="Normal 12 3 2 3" xfId="28691" xr:uid="{B751A062-B9D7-469D-A5F7-D39FB081053B}"/>
    <cellStyle name="Normal 12 3 2 4" xfId="15771" xr:uid="{12715E97-5114-4E2C-8FB6-DE55CB85D0A7}"/>
    <cellStyle name="Normal 12 3 3" xfId="8224" xr:uid="{280E29AF-96C5-490F-A35E-4FE1D8B8925E}"/>
    <cellStyle name="Normal 12 3 3 2" xfId="28869" xr:uid="{DB1364C7-AF5D-4030-A5A3-4EC5C448E437}"/>
    <cellStyle name="Normal 12 3 3 3" xfId="18604" xr:uid="{4A4433A0-54AB-4011-AC64-8F7A09961B7A}"/>
    <cellStyle name="Normal 12 3 4" xfId="11057" xr:uid="{967ED9CC-BE3E-49B9-B845-28C03999D68A}"/>
    <cellStyle name="Normal 12 3 4 2" xfId="21437" xr:uid="{709F180A-4DE2-4C8B-8544-6FE558FA0956}"/>
    <cellStyle name="Normal 12 3 5" xfId="23530" xr:uid="{D5234BF6-12FD-419A-8C41-7A9641DE3930}"/>
    <cellStyle name="Normal 12 3 6" xfId="13672" xr:uid="{0E151977-D1A2-40E0-AF8A-9538AD77A839}"/>
    <cellStyle name="Normal 12 4" xfId="2659" xr:uid="{00000000-0005-0000-0000-000071030000}"/>
    <cellStyle name="Normal 12 4 2" xfId="5919" xr:uid="{770C451C-813B-4FF8-B587-13F9DBD1EDDF}"/>
    <cellStyle name="Normal 12 4 2 2" xfId="26365" xr:uid="{A71634E2-0DF5-493D-84C0-FC73DA14EE97}"/>
    <cellStyle name="Normal 12 4 2 3" xfId="15331" xr:uid="{CC0B48EF-C0F2-4E06-A1BC-09A8A75F57FE}"/>
    <cellStyle name="Normal 12 4 3" xfId="7784" xr:uid="{BE42800C-35A8-4D46-A402-C7092A9B236B}"/>
    <cellStyle name="Normal 12 4 3 2" xfId="18164" xr:uid="{7B232A74-B0B6-4F4E-96AB-6D93C640B5A0}"/>
    <cellStyle name="Normal 12 4 4" xfId="10617" xr:uid="{FA08CA2A-FAAF-443C-9DDE-1D77E1DEA92C}"/>
    <cellStyle name="Normal 12 4 4 2" xfId="20997" xr:uid="{92F78D94-E3D1-471E-BEDA-A74745FCF85D}"/>
    <cellStyle name="Normal 12 4 5" xfId="23750" xr:uid="{DD1E9B09-6FEC-4C59-9677-7A102651FFEB}"/>
    <cellStyle name="Normal 12 4 6" xfId="13061" xr:uid="{A5C88BF8-7A2F-4C5B-A0D7-BBF24B97022B}"/>
    <cellStyle name="Normal 12 5" xfId="2264" xr:uid="{00000000-0005-0000-0000-00006E030000}"/>
    <cellStyle name="Normal 12 5 2" xfId="7391" xr:uid="{7E50454D-933B-4840-8B3F-BB52394ED944}"/>
    <cellStyle name="Normal 12 5 2 2" xfId="17771" xr:uid="{4048479F-63F7-41DF-BC82-7A11D85C922E}"/>
    <cellStyle name="Normal 12 5 3" xfId="10224" xr:uid="{F12FA1EC-A2E7-45E9-BE43-2774C2E1BC84}"/>
    <cellStyle name="Normal 12 5 3 2" xfId="20604" xr:uid="{B9D70D8E-2672-4BF9-9869-6734F15C2519}"/>
    <cellStyle name="Normal 12 5 4" xfId="24477" xr:uid="{DFAA973F-326E-446E-A2AD-301ABEE1A675}"/>
    <cellStyle name="Normal 12 5 5" xfId="14938" xr:uid="{10721356-729C-4D58-94C5-73C19FEC5DA1}"/>
    <cellStyle name="Normal 12 6" xfId="3787" xr:uid="{FC5D471A-BA1A-4CEB-A00A-3C532FA45458}"/>
    <cellStyle name="Normal 12 6 2" xfId="8626" xr:uid="{4A058FC5-A2EB-4011-AFB4-00F15F2B6912}"/>
    <cellStyle name="Normal 12 6 2 2" xfId="19006" xr:uid="{317FE9FD-0925-4241-B2DD-16B933DBA824}"/>
    <cellStyle name="Normal 12 6 3" xfId="11459" xr:uid="{F70DC20A-4CB9-48B4-9B61-85C555A8C8E9}"/>
    <cellStyle name="Normal 12 6 3 2" xfId="21839" xr:uid="{0810842A-5B40-4B7C-9C40-6719AEEE95F9}"/>
    <cellStyle name="Normal 12 6 4" xfId="16173" xr:uid="{5BB47EA7-B128-4837-9360-E10735DAAB63}"/>
    <cellStyle name="Normal 12 7" xfId="5035" xr:uid="{D8E44DB6-B01F-4F4D-BD68-0CD5A36983BA}"/>
    <cellStyle name="Normal 12 7 2" xfId="14331" xr:uid="{8BB7854B-15D0-42A0-B9E8-58D48B1E44D2}"/>
    <cellStyle name="Normal 12 8" xfId="6784" xr:uid="{A16B3C71-8F9F-450E-843E-AC7EFF0240D8}"/>
    <cellStyle name="Normal 12 8 2" xfId="17164" xr:uid="{B73FF3CB-5A5C-4E83-9F3D-74B341F1AA0B}"/>
    <cellStyle name="Normal 12 9" xfId="9617" xr:uid="{1F8F4189-B832-4E1E-A1D8-D39FD28B04F1}"/>
    <cellStyle name="Normal 12 9 2" xfId="19997" xr:uid="{8DD72BD7-34D7-44AA-991F-BA6B4ED22B16}"/>
    <cellStyle name="Normal 13" xfId="680" xr:uid="{00000000-0005-0000-0000-000054040000}"/>
    <cellStyle name="Normal 13 2" xfId="2857" xr:uid="{00000000-0005-0000-0000-000073030000}"/>
    <cellStyle name="Normal 13 2 2" xfId="6070" xr:uid="{AA45E48B-09ED-4685-8AB6-AA6F639FBB2D}"/>
    <cellStyle name="Normal 13 2 2 2" xfId="27453" xr:uid="{0ECDDCD3-2C26-43D1-B28A-9066ED64A0C3}"/>
    <cellStyle name="Normal 13 2 2 3" xfId="15526" xr:uid="{5315A895-933C-4175-B1C5-5A178C13C8AC}"/>
    <cellStyle name="Normal 13 2 3" xfId="7979" xr:uid="{D6ED7299-EB16-4696-9CA3-92A77439F31C}"/>
    <cellStyle name="Normal 13 2 3 2" xfId="18359" xr:uid="{D5E1AFA7-D19D-42A0-9BA6-AB9511E67ADC}"/>
    <cellStyle name="Normal 13 2 4" xfId="10812" xr:uid="{A6E33D61-2B9E-43E3-8C2E-E87F8B37CAB6}"/>
    <cellStyle name="Normal 13 2 4 2" xfId="21192" xr:uid="{0F36D579-9F20-4F18-916E-96830EF010CE}"/>
    <cellStyle name="Normal 13 2 5" xfId="25076" xr:uid="{4FF1AE43-EA66-47B5-B73F-454B5E6A16AC}"/>
    <cellStyle name="Normal 13 2 6" xfId="13346" xr:uid="{D4F3D36C-A7FC-4FDC-AAE9-E1EEBC23B8B9}"/>
    <cellStyle name="Normal 13 3" xfId="5037" xr:uid="{5EF0DBC1-19E6-4D57-AA65-7566483BF4E3}"/>
    <cellStyle name="Normal 13 3 2" xfId="23887" xr:uid="{BAF24BDA-9EA4-4E49-9C2F-0A1B24FBA196}"/>
    <cellStyle name="Normal 13 3 3" xfId="14333" xr:uid="{9DE4D361-8895-4AF1-9B4A-485DAAF66D82}"/>
    <cellStyle name="Normal 13 3 4" xfId="30031" xr:uid="{A3EAF4AB-5115-481D-A447-9586BF9ECF1A}"/>
    <cellStyle name="Normal 13 4" xfId="6786" xr:uid="{E5B61214-23AE-4E08-9C32-6624FB8807D7}"/>
    <cellStyle name="Normal 13 4 2" xfId="24750" xr:uid="{30EAA314-B589-4A22-96C7-402013D2E5F1}"/>
    <cellStyle name="Normal 13 4 3" xfId="17166" xr:uid="{CD1AFCFF-8A29-40F4-BCB3-13A9938CCB65}"/>
    <cellStyle name="Normal 13 5" xfId="9619" xr:uid="{A64C81F3-8753-4787-8678-DA3C0B4E0D5D}"/>
    <cellStyle name="Normal 13 5 2" xfId="19999" xr:uid="{6AD10095-07EB-44EC-BF77-DAA26E917E4A}"/>
    <cellStyle name="Normal 13 6" xfId="24643" xr:uid="{C31D4092-6773-469F-B36E-534BE4E414D1}"/>
    <cellStyle name="Normal 13 7" xfId="12654" xr:uid="{8816A397-40EB-4D81-AB75-F4B738433536}"/>
    <cellStyle name="Normal 14" xfId="681" xr:uid="{00000000-0005-0000-0000-000055040000}"/>
    <cellStyle name="Normal 14 2" xfId="5038" xr:uid="{0D3D8E5F-1EDF-435C-B1B0-BD478797D276}"/>
    <cellStyle name="Normal 14 2 2" xfId="24478" xr:uid="{C034AB12-76B5-486A-9894-6A048BC7366A}"/>
    <cellStyle name="Normal 14 2 3" xfId="27542" xr:uid="{2A7A1040-187C-4B84-82AB-F3A4C14E60F4}"/>
    <cellStyle name="Normal 14 2 4" xfId="14334" xr:uid="{1F912A46-1F27-4E86-990F-1ED3312AE108}"/>
    <cellStyle name="Normal 14 3" xfId="6787" xr:uid="{F3711F9B-2A3C-4CD8-BBD7-40DE750693A8}"/>
    <cellStyle name="Normal 14 3 2" xfId="26276" xr:uid="{2E219A78-E01D-45C7-835F-4A082BBDE51C}"/>
    <cellStyle name="Normal 14 3 3" xfId="17167" xr:uid="{98E27F91-1457-4546-AA50-24A60B093E5D}"/>
    <cellStyle name="Normal 14 4" xfId="9620" xr:uid="{24ACE589-6F58-480C-A0A9-E0CCB13410CC}"/>
    <cellStyle name="Normal 14 4 2" xfId="20000" xr:uid="{34A16C81-10AF-4836-996D-F492EE7E1506}"/>
    <cellStyle name="Normal 14 5" xfId="24460" xr:uid="{B2C5D97A-D174-4AE7-8B7D-B2C708EFC8E7}"/>
    <cellStyle name="Normal 14 6" xfId="13352" xr:uid="{A6F71BD5-6E29-429D-86A0-A3FE750FA4A2}"/>
    <cellStyle name="Normal 15" xfId="2426" xr:uid="{00000000-0005-0000-0000-000075030000}"/>
    <cellStyle name="Normal 15 2" xfId="23095" xr:uid="{2C9AB8CE-D120-4791-BB69-A1D95A2CF072}"/>
    <cellStyle name="Normal 15 3" xfId="25234" xr:uid="{43C97933-000E-4EB9-ADD0-F68EC944A8A0}"/>
    <cellStyle name="Normal 15 4" xfId="29985" xr:uid="{4C44E769-B72D-47F8-BFD8-967FDABB778E}"/>
    <cellStyle name="Normal 16" xfId="2425" xr:uid="{00000000-0005-0000-0000-000076030000}"/>
    <cellStyle name="Normal 16 2" xfId="5725" xr:uid="{B477EC25-0A93-45EF-93C3-5F54D32200CD}"/>
    <cellStyle name="Normal 16 2 2" xfId="28319" xr:uid="{D5DCF4FC-BC09-4702-B3D6-AB3F7724FBFD}"/>
    <cellStyle name="Normal 16 2 3" xfId="15099" xr:uid="{29037CB6-2C9A-47AC-9730-FFD64DBF95FD}"/>
    <cellStyle name="Normal 16 3" xfId="7552" xr:uid="{63D701BD-ABDA-4964-8C51-6402DDBE271A}"/>
    <cellStyle name="Normal 16 3 2" xfId="17932" xr:uid="{9D219CFE-1969-42B2-A553-D5847A6DA9DD}"/>
    <cellStyle name="Normal 16 4" xfId="10385" xr:uid="{D2522661-93A0-4956-9697-D1730F5CFA20}"/>
    <cellStyle name="Normal 16 4 2" xfId="20765" xr:uid="{5137FD37-CDFD-4897-8D9B-C3DCFC154183}"/>
    <cellStyle name="Normal 16 5" xfId="25181" xr:uid="{7A977A69-078F-4B3B-A863-D178A5FF7356}"/>
    <cellStyle name="Normal 16 6" xfId="12812" xr:uid="{29E9BBF2-7804-4601-B0CA-D6862E03B065}"/>
    <cellStyle name="Normal 17" xfId="4845" xr:uid="{4EC3EDA1-0B49-4397-ACE6-F65BB86475E3}"/>
    <cellStyle name="Normal 17 2" xfId="26264" xr:uid="{F9058EFE-70AF-4C20-8F8B-416CE835CA40}"/>
    <cellStyle name="Normal 17 3" xfId="14133" xr:uid="{19AEF679-6457-4A98-AD6A-ED8181B653C8}"/>
    <cellStyle name="Normal 17 4" xfId="29613" xr:uid="{1408406F-0F3E-4B32-8FAF-E9953EA12EC1}"/>
    <cellStyle name="Normal 17 5" xfId="29588" xr:uid="{4ED93E39-21EF-4DCF-B005-6E3097EA06BD}"/>
    <cellStyle name="Normal 17 5 2" xfId="29640" xr:uid="{45B16796-CAAF-4DF6-B906-098BDC71E282}"/>
    <cellStyle name="Normal 17 5 2 2" xfId="30107" xr:uid="{F7E39ECD-4D10-4D07-8F21-75FAF9DEBFA7}"/>
    <cellStyle name="Normal 17 5 3" xfId="30382" xr:uid="{B45CE350-A162-4B94-B9BF-8DDA18EE9D32}"/>
    <cellStyle name="Normal 17 5 4" xfId="30369" xr:uid="{8603D28E-B236-4EC6-AE4B-CCA2E34ECDF2}"/>
    <cellStyle name="Normal 17 5 4 2" xfId="31708" xr:uid="{8378316B-0AEB-4628-8314-F5A160EE652A}"/>
    <cellStyle name="Normal 17 6" xfId="29638" xr:uid="{2615603F-F587-465C-9DB1-DFE5AAD13470}"/>
    <cellStyle name="Normal 17 6 2" xfId="30106" xr:uid="{1CE297B0-511C-45BD-82B6-9F5EFC6F4E9E}"/>
    <cellStyle name="Normal 17 7" xfId="30352" xr:uid="{B6AE06BD-E46D-4EF1-88E1-B52B46EEF606}"/>
    <cellStyle name="Normal 17 7 2" xfId="31692" xr:uid="{715E5696-15DC-46D7-B1F6-6B19405350CB}"/>
    <cellStyle name="Normal 18" xfId="6586" xr:uid="{41350291-B8D4-4B0F-BB97-B6A2FEFF55C8}"/>
    <cellStyle name="Normal 18 2" xfId="16966" xr:uid="{A08ADA9E-880A-423A-BC21-A77F0F152E4B}"/>
    <cellStyle name="Normal 19" xfId="9419" xr:uid="{EEFE1ADD-8068-4691-A806-69EFDD9F49C8}"/>
    <cellStyle name="Normal 19 2" xfId="19799" xr:uid="{B56B06F7-E066-401E-BD37-8901D45D37C2}"/>
    <cellStyle name="Normal 2" xfId="682" xr:uid="{00000000-0005-0000-0000-000056040000}"/>
    <cellStyle name="Normal 2 10" xfId="683" xr:uid="{00000000-0005-0000-0000-000057040000}"/>
    <cellStyle name="Normal 2 10 10" xfId="9621" xr:uid="{6A978DBD-1903-4566-A76F-D9BD2824005F}"/>
    <cellStyle name="Normal 2 10 10 2" xfId="20001" xr:uid="{FCAF2797-04A4-45F3-AAB4-4974094B7C05}"/>
    <cellStyle name="Normal 2 10 11" xfId="24309" xr:uid="{7CE40F8D-2C6C-40A0-827F-401595517E6B}"/>
    <cellStyle name="Normal 2 10 12" xfId="12546" xr:uid="{D8F2B4BC-75C0-46DD-AA3E-912AAFB27616}"/>
    <cellStyle name="Normal 2 10 2" xfId="684" xr:uid="{00000000-0005-0000-0000-000058040000}"/>
    <cellStyle name="Normal 2 10 2 10" xfId="12704" xr:uid="{03590174-D100-4823-9470-1F863032040F}"/>
    <cellStyle name="Normal 2 10 2 2" xfId="685" xr:uid="{00000000-0005-0000-0000-000059040000}"/>
    <cellStyle name="Normal 2 10 2 2 2" xfId="5041" xr:uid="{4B1D97E6-96DB-48FB-BE29-9C4A808EEAF1}"/>
    <cellStyle name="Normal 2 10 2 2 2 2" xfId="25027" xr:uid="{85EF3525-AC41-4E56-B053-2013675EAF5F}"/>
    <cellStyle name="Normal 2 10 2 2 2 3" xfId="27770" xr:uid="{E3908DE8-2AA8-4280-BAA0-A0384637A422}"/>
    <cellStyle name="Normal 2 10 2 2 2 4" xfId="14337" xr:uid="{715D0DB7-0BAC-4BB5-8734-41CF55C22CDC}"/>
    <cellStyle name="Normal 2 10 2 2 3" xfId="6790" xr:uid="{0E5A8F5D-0961-4D45-9D50-F9720832934F}"/>
    <cellStyle name="Normal 2 10 2 2 3 2" xfId="27569" xr:uid="{FC2BD4B1-3FF0-4C9B-B62C-30EB7E056146}"/>
    <cellStyle name="Normal 2 10 2 2 3 3" xfId="28314" xr:uid="{2E712B32-BDE8-415B-A965-6709DFF53A01}"/>
    <cellStyle name="Normal 2 10 2 2 3 4" xfId="17170" xr:uid="{7732C903-252A-4177-B4EE-01EA203637C3}"/>
    <cellStyle name="Normal 2 10 2 2 4" xfId="9623" xr:uid="{90E5D0CC-8E0F-4145-AD1C-7A6B585F163D}"/>
    <cellStyle name="Normal 2 10 2 2 4 2" xfId="29378" xr:uid="{48816090-0EC0-4318-9EF0-31208B402F94}"/>
    <cellStyle name="Normal 2 10 2 2 4 3" xfId="20003" xr:uid="{BAC9179B-5B3E-4B5E-946C-494A9C64BE30}"/>
    <cellStyle name="Normal 2 10 2 2 5" xfId="24022" xr:uid="{69D296D9-4E64-4349-A6C1-12380EBC0D27}"/>
    <cellStyle name="Normal 2 10 2 2 6" xfId="13673" xr:uid="{21AB60BC-1520-40B2-80EB-15E14175247D}"/>
    <cellStyle name="Normal 2 10 2 3" xfId="2712" xr:uid="{00000000-0005-0000-0000-00007B030000}"/>
    <cellStyle name="Normal 2 10 2 3 2" xfId="5930" xr:uid="{6F9B445A-F519-4F2B-841F-0828963C8272}"/>
    <cellStyle name="Normal 2 10 2 3 2 2" xfId="27657" xr:uid="{84CDA419-4F55-43FC-ADC1-410564068752}"/>
    <cellStyle name="Normal 2 10 2 3 2 3" xfId="15383" xr:uid="{4BF48A87-A58E-48C5-B237-DBBC0B37BCFF}"/>
    <cellStyle name="Normal 2 10 2 3 3" xfId="7836" xr:uid="{756D2142-0636-4E39-AA65-B82595E47ED9}"/>
    <cellStyle name="Normal 2 10 2 3 3 2" xfId="18216" xr:uid="{8974FC1F-3940-4551-8566-90BF8E1DBE46}"/>
    <cellStyle name="Normal 2 10 2 3 4" xfId="10669" xr:uid="{981C3D8B-0BC7-4C56-8B70-DF9DCC096F32}"/>
    <cellStyle name="Normal 2 10 2 3 4 2" xfId="21049" xr:uid="{04A75ED6-0273-48B9-957F-A9EF01D42227}"/>
    <cellStyle name="Normal 2 10 2 3 5" xfId="23045" xr:uid="{A8EBECA3-327C-48A7-853D-6A48EDFE396E}"/>
    <cellStyle name="Normal 2 10 2 3 6" xfId="13139" xr:uid="{C2DFDE86-C1D5-41D4-BE4E-0A9C42D6D918}"/>
    <cellStyle name="Normal 2 10 2 4" xfId="2420" xr:uid="{00000000-0005-0000-0000-000079030000}"/>
    <cellStyle name="Normal 2 10 2 4 2" xfId="7547" xr:uid="{3B36CAC2-FF81-448A-95FB-1AA5EF72530D}"/>
    <cellStyle name="Normal 2 10 2 4 2 2" xfId="27933" xr:uid="{D2FE575E-6C08-4270-98DA-54828BC91846}"/>
    <cellStyle name="Normal 2 10 2 4 2 3" xfId="17927" xr:uid="{F6D443BF-C32A-492D-865E-6B60716A332A}"/>
    <cellStyle name="Normal 2 10 2 4 3" xfId="10380" xr:uid="{78384D6C-1B9B-4ED5-A6E0-75FBD89CE93B}"/>
    <cellStyle name="Normal 2 10 2 4 3 2" xfId="20760" xr:uid="{B112BDC5-E73D-4943-A297-053DD2012967}"/>
    <cellStyle name="Normal 2 10 2 4 4" xfId="24924" xr:uid="{54163CFA-A981-416D-A52A-8376976FC0C9}"/>
    <cellStyle name="Normal 2 10 2 4 5" xfId="15094" xr:uid="{5725EBF2-79D5-45F0-9961-B3DD42B887C3}"/>
    <cellStyle name="Normal 2 10 2 5" xfId="3916" xr:uid="{BD5E7341-68BF-4756-8305-A435157C6732}"/>
    <cellStyle name="Normal 2 10 2 5 2" xfId="8748" xr:uid="{7215D1F5-0354-459D-8EC2-14DB0923EF4F}"/>
    <cellStyle name="Normal 2 10 2 5 2 2" xfId="19128" xr:uid="{1B946FF3-D8FF-49C9-8E18-EDA76F7B3291}"/>
    <cellStyle name="Normal 2 10 2 5 3" xfId="11581" xr:uid="{A2149190-495C-499F-817F-63A921074BCE}"/>
    <cellStyle name="Normal 2 10 2 5 3 2" xfId="21961" xr:uid="{CCB3DD2F-6369-4CCF-A0BB-9B6FD6A06564}"/>
    <cellStyle name="Normal 2 10 2 5 4" xfId="26099" xr:uid="{12B3E98C-809D-4A86-BBB9-BCD3ED4B0349}"/>
    <cellStyle name="Normal 2 10 2 5 5" xfId="16295" xr:uid="{12D5A544-ABFE-4F3E-BCE3-3E0259E3DDDD}"/>
    <cellStyle name="Normal 2 10 2 6" xfId="5040" xr:uid="{D5B2E7E1-955B-4DE0-AE72-078AEA147FA3}"/>
    <cellStyle name="Normal 2 10 2 6 2" xfId="14336" xr:uid="{B1481CA9-47DB-478D-B9E6-EDCB74F5F9FE}"/>
    <cellStyle name="Normal 2 10 2 7" xfId="6789" xr:uid="{836EDE06-7085-4C14-AD6D-C9F5F92FC2A3}"/>
    <cellStyle name="Normal 2 10 2 7 2" xfId="17169" xr:uid="{38C9EFBA-9DB9-48BD-96E0-0CB7D0C9787F}"/>
    <cellStyle name="Normal 2 10 2 8" xfId="9622" xr:uid="{B9D44309-A423-4CC3-8623-A597779FE67A}"/>
    <cellStyle name="Normal 2 10 2 8 2" xfId="20002" xr:uid="{D7D18A0B-24F2-45BA-8A57-C998D2A2B2F1}"/>
    <cellStyle name="Normal 2 10 2 9" xfId="23586" xr:uid="{8CE583E1-4E59-4591-9A6A-677E69EF0669}"/>
    <cellStyle name="Normal 2 10 3" xfId="686" xr:uid="{00000000-0005-0000-0000-00005A040000}"/>
    <cellStyle name="Normal 2 10 3 2" xfId="4449" xr:uid="{056BFCF5-1274-4918-A4DB-F87B2191CBDF}"/>
    <cellStyle name="Normal 2 10 3 2 2" xfId="9221" xr:uid="{050CFBA6-16B7-4853-A509-E414C781678D}"/>
    <cellStyle name="Normal 2 10 3 2 2 2" xfId="29214" xr:uid="{2BA3FFC7-FF5D-4274-8170-8C001DC032FF}"/>
    <cellStyle name="Normal 2 10 3 2 2 3" xfId="19601" xr:uid="{3F2C4159-088E-40FF-8CC1-40E4F01F2175}"/>
    <cellStyle name="Normal 2 10 3 2 3" xfId="12054" xr:uid="{1737CD57-5D2B-42D0-AF93-FA54A6266609}"/>
    <cellStyle name="Normal 2 10 3 2 3 2" xfId="22434" xr:uid="{92A273E8-584A-4750-B49B-6A439EE7CDCF}"/>
    <cellStyle name="Normal 2 10 3 2 4" xfId="25658" xr:uid="{939EA17D-5404-42BF-9BCE-F96FB7F08C8C}"/>
    <cellStyle name="Normal 2 10 3 2 5" xfId="16768" xr:uid="{5BD07587-E792-4E60-81B5-E88AF2F62CBA}"/>
    <cellStyle name="Normal 2 10 3 3" xfId="5042" xr:uid="{A07D5222-E95C-4645-B95C-D413E152A2E0}"/>
    <cellStyle name="Normal 2 10 3 3 2" xfId="24507" xr:uid="{E4FB581A-5B57-460F-9BFE-9BBB58D36D54}"/>
    <cellStyle name="Normal 2 10 3 3 3" xfId="26533" xr:uid="{EB907162-DEC4-4F5E-9493-D102550CE772}"/>
    <cellStyle name="Normal 2 10 3 3 4" xfId="14338" xr:uid="{42913208-0214-447A-AAC1-150923146ADA}"/>
    <cellStyle name="Normal 2 10 3 4" xfId="6791" xr:uid="{C7792434-52BD-4AF3-90AC-0E6F0DB2DE3B}"/>
    <cellStyle name="Normal 2 10 3 4 2" xfId="24387" xr:uid="{ACBB8426-ADCF-4399-A188-1C03473A4B6F}"/>
    <cellStyle name="Normal 2 10 3 4 3" xfId="25865" xr:uid="{C99A89DD-C295-4A1A-AEFA-162926ACA3B9}"/>
    <cellStyle name="Normal 2 10 3 4 4" xfId="17171" xr:uid="{0F2D2FA9-4751-42CD-9D77-7FED9BC3B7DD}"/>
    <cellStyle name="Normal 2 10 3 5" xfId="9624" xr:uid="{D3E6235E-5788-4E8F-827B-7F0456FA5E08}"/>
    <cellStyle name="Normal 2 10 3 5 2" xfId="29379" xr:uid="{23296332-AF0F-4B31-8C10-BDC4A4C91A07}"/>
    <cellStyle name="Normal 2 10 3 5 3" xfId="20004" xr:uid="{0A543DC3-5871-41AF-A95F-CCCD8399027A}"/>
    <cellStyle name="Normal 2 10 3 6" xfId="23881" xr:uid="{88A6EF82-244A-4931-A304-409A70362C02}"/>
    <cellStyle name="Normal 2 10 3 7" xfId="13674" xr:uid="{35D9751C-52C4-44B3-AE92-A0BE2C32FF41}"/>
    <cellStyle name="Normal 2 10 4" xfId="687" xr:uid="{00000000-0005-0000-0000-00005B040000}"/>
    <cellStyle name="Normal 2 10 4 2" xfId="5043" xr:uid="{F0F1627E-1D02-477B-9062-80DFA671F4A1}"/>
    <cellStyle name="Normal 2 10 4 2 2" xfId="25678" xr:uid="{EFD2D526-1985-4BBF-B4E7-627FD67D47DC}"/>
    <cellStyle name="Normal 2 10 4 2 3" xfId="27923" xr:uid="{C17E5783-7881-49DD-859E-5D6DC5FCDACD}"/>
    <cellStyle name="Normal 2 10 4 2 4" xfId="14339" xr:uid="{0D9E0302-872C-41EE-AAD3-1D698F8F637D}"/>
    <cellStyle name="Normal 2 10 4 3" xfId="6792" xr:uid="{2E122C95-0419-48D1-B781-FE19679BDA09}"/>
    <cellStyle name="Normal 2 10 4 3 2" xfId="26672" xr:uid="{756C9BF8-7F4E-4D5D-BFEA-0DC97959D1C8}"/>
    <cellStyle name="Normal 2 10 4 3 3" xfId="17172" xr:uid="{6C9C85BD-F9DC-424A-8FA1-5460624278FD}"/>
    <cellStyle name="Normal 2 10 4 4" xfId="9625" xr:uid="{326FC538-9A19-44D5-B746-510789696F5A}"/>
    <cellStyle name="Normal 2 10 4 4 2" xfId="20005" xr:uid="{C629BCCB-DEA1-46F1-8FCC-A0F4FCAC0B9B}"/>
    <cellStyle name="Normal 2 10 4 5" xfId="24325" xr:uid="{D3B42B4B-9B2D-4347-967B-69A50EED4634}"/>
    <cellStyle name="Normal 2 10 4 6" xfId="13402" xr:uid="{0F9FA0E0-BEE7-41CF-AF3D-4AB2C0132119}"/>
    <cellStyle name="Normal 2 10 5" xfId="2503" xr:uid="{00000000-0005-0000-0000-00007E030000}"/>
    <cellStyle name="Normal 2 10 5 2" xfId="5783" xr:uid="{35CEC759-4A6C-40CC-BF8A-236861E32D53}"/>
    <cellStyle name="Normal 2 10 5 2 2" xfId="28491" xr:uid="{45F6E169-BB30-4E7B-9E02-EE4370FD78A0}"/>
    <cellStyle name="Normal 2 10 5 2 3" xfId="15175" xr:uid="{1C2128C8-39D5-467D-B67D-C52C1ACE183E}"/>
    <cellStyle name="Normal 2 10 5 3" xfId="7628" xr:uid="{58E3CCDA-41AC-456B-8B87-365313B280B1}"/>
    <cellStyle name="Normal 2 10 5 3 2" xfId="18008" xr:uid="{3B8B6460-2202-4356-BD8D-D6C673D66CAF}"/>
    <cellStyle name="Normal 2 10 5 4" xfId="10461" xr:uid="{7BD48EB6-81F0-4168-9D24-324DCFC2998C}"/>
    <cellStyle name="Normal 2 10 5 4 2" xfId="20841" xr:uid="{E05399EA-7298-4A1B-8A5D-E719A730BCFD}"/>
    <cellStyle name="Normal 2 10 5 5" xfId="23021" xr:uid="{A4F06588-7611-44B0-941D-2B3DAE839F8A}"/>
    <cellStyle name="Normal 2 10 5 6" xfId="12891" xr:uid="{77731914-FBAD-4C62-8728-7EB91800362C}"/>
    <cellStyle name="Normal 2 10 6" xfId="2312" xr:uid="{00000000-0005-0000-0000-000078030000}"/>
    <cellStyle name="Normal 2 10 6 2" xfId="7439" xr:uid="{823EDB6F-E493-41CE-A857-F74FF97C3104}"/>
    <cellStyle name="Normal 2 10 6 2 2" xfId="28348" xr:uid="{F9D97EDC-77FD-4C92-8C2F-CB40999DFDDD}"/>
    <cellStyle name="Normal 2 10 6 2 3" xfId="17819" xr:uid="{F5C772A3-31A2-4AF6-92E9-FDFC9BB82E61}"/>
    <cellStyle name="Normal 2 10 6 3" xfId="10272" xr:uid="{97712D6C-5236-40BF-BEE6-725451375070}"/>
    <cellStyle name="Normal 2 10 6 3 2" xfId="20652" xr:uid="{68EC7E14-846C-47E4-A899-7D9526CC3A2A}"/>
    <cellStyle name="Normal 2 10 6 4" xfId="24082" xr:uid="{4D8E30FC-2E63-43FE-A0C3-711DD8F4D046}"/>
    <cellStyle name="Normal 2 10 6 5" xfId="14986" xr:uid="{1181DD5C-0855-4543-8E8D-3FA0D1405AC4}"/>
    <cellStyle name="Normal 2 10 7" xfId="3786" xr:uid="{518FA295-D8E6-4FED-B958-7995796B86E0}"/>
    <cellStyle name="Normal 2 10 7 2" xfId="8625" xr:uid="{DF8E0C14-C08B-4D4E-8B85-5D64FADE70B5}"/>
    <cellStyle name="Normal 2 10 7 2 2" xfId="19005" xr:uid="{ACBA6765-E82B-40E4-8880-08D673526B82}"/>
    <cellStyle name="Normal 2 10 7 3" xfId="11458" xr:uid="{B3B5DF78-D8AF-4EDA-998E-39990D31FCD8}"/>
    <cellStyle name="Normal 2 10 7 3 2" xfId="21838" xr:uid="{92F6B062-43CF-4C49-BC32-F58100DAAC0E}"/>
    <cellStyle name="Normal 2 10 7 4" xfId="26543" xr:uid="{740D2E73-59CD-42D3-B046-5A1CFF56CCE5}"/>
    <cellStyle name="Normal 2 10 7 5" xfId="16172" xr:uid="{E850A9D8-B814-422E-8901-B9B7BCB32F8B}"/>
    <cellStyle name="Normal 2 10 8" xfId="5039" xr:uid="{8B8E9146-C08B-4340-A020-2D969D66A976}"/>
    <cellStyle name="Normal 2 10 8 2" xfId="14335" xr:uid="{E740B02E-4A03-4B04-9557-5007D61D822E}"/>
    <cellStyle name="Normal 2 10 9" xfId="6788" xr:uid="{93F39D5F-0B91-48F9-A606-E5256C9A4BF8}"/>
    <cellStyle name="Normal 2 10 9 2" xfId="17168" xr:uid="{02CFE5B8-BBCE-4940-BE7B-08B07D6A68F7}"/>
    <cellStyle name="Normal 2 11" xfId="688" xr:uid="{00000000-0005-0000-0000-00005C040000}"/>
    <cellStyle name="Normal 2 11 10" xfId="9626" xr:uid="{7548FCAA-9289-4A47-BA79-68BAFF6D3460}"/>
    <cellStyle name="Normal 2 11 10 2" xfId="20006" xr:uid="{A173D02A-D76A-45AF-9D7E-CF93B835499F}"/>
    <cellStyle name="Normal 2 11 11" xfId="23296" xr:uid="{17368848-A1E5-4BD5-A1FE-E3698DB59D92}"/>
    <cellStyle name="Normal 2 11 12" xfId="12547" xr:uid="{CDFC12FC-8415-4608-AA79-491AC8CBA97C}"/>
    <cellStyle name="Normal 2 11 2" xfId="689" xr:uid="{00000000-0005-0000-0000-00005D040000}"/>
    <cellStyle name="Normal 2 11 2 2" xfId="690" xr:uid="{00000000-0005-0000-0000-00005E040000}"/>
    <cellStyle name="Normal 2 11 2 2 2" xfId="5046" xr:uid="{A121F22B-E9DC-42F4-B6C5-AB0316A4170F}"/>
    <cellStyle name="Normal 2 11 2 2 2 2" xfId="24720" xr:uid="{FB5F1BBE-6AB3-41AF-8185-463AD36EB213}"/>
    <cellStyle name="Normal 2 11 2 2 2 3" xfId="26689" xr:uid="{FF9964BB-61F7-4489-80BE-4BF8BFA0CAFD}"/>
    <cellStyle name="Normal 2 11 2 2 2 4" xfId="14342" xr:uid="{85C26CF3-9A61-41B4-9EFA-809A6A39FA16}"/>
    <cellStyle name="Normal 2 11 2 2 3" xfId="6795" xr:uid="{463C792A-969D-45EA-890B-D4320993EA6A}"/>
    <cellStyle name="Normal 2 11 2 2 3 2" xfId="27572" xr:uid="{2450452C-7EDC-4CDD-8592-E8D48DD6E376}"/>
    <cellStyle name="Normal 2 11 2 2 3 3" xfId="26774" xr:uid="{441DF291-444B-43E1-A2AC-6EDBE1179BC5}"/>
    <cellStyle name="Normal 2 11 2 2 3 4" xfId="17175" xr:uid="{E6E690B2-CFF4-4E20-8FE2-C1CE4943C2CE}"/>
    <cellStyle name="Normal 2 11 2 2 4" xfId="9628" xr:uid="{DB6D3923-1ED3-4A63-89AA-B99AC5FED05C}"/>
    <cellStyle name="Normal 2 11 2 2 4 2" xfId="29380" xr:uid="{70BD47A4-93BD-4240-828D-C84766DEECF7}"/>
    <cellStyle name="Normal 2 11 2 2 4 3" xfId="20008" xr:uid="{0E3F1D15-7B3C-4D4B-8FE1-584FDBF7F8E3}"/>
    <cellStyle name="Normal 2 11 2 2 5" xfId="24824" xr:uid="{EBA2E477-AD16-452A-88E4-24DD740FE92F}"/>
    <cellStyle name="Normal 2 11 2 2 6" xfId="13675" xr:uid="{0C357037-5A12-4E9F-A359-B6EE41BB8FAC}"/>
    <cellStyle name="Normal 2 11 2 3" xfId="2713" xr:uid="{00000000-0005-0000-0000-000082030000}"/>
    <cellStyle name="Normal 2 11 2 3 2" xfId="5931" xr:uid="{9A09F166-FA77-4869-954E-ADAB91502713}"/>
    <cellStyle name="Normal 2 11 2 3 2 2" xfId="27083" xr:uid="{D2CD80BB-9D3A-4852-8F45-D9B4481616CB}"/>
    <cellStyle name="Normal 2 11 2 3 2 3" xfId="15384" xr:uid="{F33F2DAC-F98D-48AB-8924-842E8DBA5A51}"/>
    <cellStyle name="Normal 2 11 2 3 3" xfId="7837" xr:uid="{B4A9C05E-4CE1-4774-BB3D-6872279E97A9}"/>
    <cellStyle name="Normal 2 11 2 3 3 2" xfId="18217" xr:uid="{B64314EC-7446-45FD-9DDF-84AD8E4E2989}"/>
    <cellStyle name="Normal 2 11 2 3 4" xfId="10670" xr:uid="{57A0FED7-EE91-4F36-B209-B14BD447FFDB}"/>
    <cellStyle name="Normal 2 11 2 3 4 2" xfId="21050" xr:uid="{4C7B949E-1FB9-4AAC-8BF3-235375D74781}"/>
    <cellStyle name="Normal 2 11 2 3 5" xfId="25371" xr:uid="{0DCA70EE-9F8E-474B-9424-83BEB2617289}"/>
    <cellStyle name="Normal 2 11 2 3 6" xfId="13140" xr:uid="{31C34A61-71BC-4FA9-A305-6233FF33ADB2}"/>
    <cellStyle name="Normal 2 11 2 4" xfId="4151" xr:uid="{6318FECA-3F45-4155-812A-21138AD32A2F}"/>
    <cellStyle name="Normal 2 11 2 4 2" xfId="8923" xr:uid="{B9EC27BE-90BB-40FA-83FF-1CD425CCCAAF}"/>
    <cellStyle name="Normal 2 11 2 4 2 2" xfId="29022" xr:uid="{3A3C317C-E6AC-433D-BEFA-7B1878C467AC}"/>
    <cellStyle name="Normal 2 11 2 4 2 3" xfId="19303" xr:uid="{0A00667E-00DE-44A3-AE8F-86910B1AEDDC}"/>
    <cellStyle name="Normal 2 11 2 4 3" xfId="11756" xr:uid="{D08207BA-352E-413A-819E-FA704D7726FA}"/>
    <cellStyle name="Normal 2 11 2 4 3 2" xfId="22136" xr:uid="{F91428F8-9EF9-4878-98DE-CE6DE92C1F16}"/>
    <cellStyle name="Normal 2 11 2 4 4" xfId="24821" xr:uid="{B6F9C03E-37D1-4BF4-A756-E837032DF0A1}"/>
    <cellStyle name="Normal 2 11 2 4 5" xfId="16470" xr:uid="{BEF11B16-C78A-4FD0-AFBE-C19E85D82267}"/>
    <cellStyle name="Normal 2 11 2 5" xfId="5045" xr:uid="{2109241C-B5BC-4E24-B38E-4BB82FE72988}"/>
    <cellStyle name="Normal 2 11 2 5 2" xfId="27693" xr:uid="{5798BFE2-BADB-43AD-945A-44D3BCAF67DE}"/>
    <cellStyle name="Normal 2 11 2 5 3" xfId="14341" xr:uid="{B3AFDC84-0E9C-4CF5-A8AB-E3F38705A0A1}"/>
    <cellStyle name="Normal 2 11 2 6" xfId="6794" xr:uid="{40B32340-8D5B-460B-8831-8EF4ACC8C41B}"/>
    <cellStyle name="Normal 2 11 2 6 2" xfId="17174" xr:uid="{996A3F2C-39EB-4707-A2F2-F78D870EB6E8}"/>
    <cellStyle name="Normal 2 11 2 7" xfId="9627" xr:uid="{52B71E2C-50C5-44A7-90E1-88009A44BF23}"/>
    <cellStyle name="Normal 2 11 2 7 2" xfId="20007" xr:uid="{A438D991-6F78-4109-A30C-894D3D31F343}"/>
    <cellStyle name="Normal 2 11 2 8" xfId="24104" xr:uid="{AF03A40D-7B56-4DA0-ADCC-41B065F1C27F}"/>
    <cellStyle name="Normal 2 11 2 9" xfId="12705" xr:uid="{5B829EA5-7AAB-4415-9D70-13C1EC52E975}"/>
    <cellStyle name="Normal 2 11 3" xfId="691" xr:uid="{00000000-0005-0000-0000-00005F040000}"/>
    <cellStyle name="Normal 2 11 3 2" xfId="4450" xr:uid="{E4AA06BD-7FE9-48CD-90B1-A362FCBD00C8}"/>
    <cellStyle name="Normal 2 11 3 2 2" xfId="9222" xr:uid="{F0550F66-C55F-492A-A3AD-90BFD7C6BBDC}"/>
    <cellStyle name="Normal 2 11 3 2 2 2" xfId="29215" xr:uid="{37E09FE3-3014-4F20-BFD7-8E250D838089}"/>
    <cellStyle name="Normal 2 11 3 2 2 3" xfId="19602" xr:uid="{3C72F442-633A-4228-8991-E78B9EB79B03}"/>
    <cellStyle name="Normal 2 11 3 2 3" xfId="12055" xr:uid="{B946B2CC-E385-4F3B-AAC6-D354A5957472}"/>
    <cellStyle name="Normal 2 11 3 2 3 2" xfId="22435" xr:uid="{E93E7978-5662-40B0-81D3-620034DA0316}"/>
    <cellStyle name="Normal 2 11 3 2 4" xfId="25492" xr:uid="{D84B4758-CB8C-4D79-8E7D-7EE6146C1370}"/>
    <cellStyle name="Normal 2 11 3 2 5" xfId="16769" xr:uid="{095285EF-4D64-4392-9B31-8190D4A20ED2}"/>
    <cellStyle name="Normal 2 11 3 3" xfId="5047" xr:uid="{E89A2EE6-1ED1-47F2-B0C8-EA5ED086468D}"/>
    <cellStyle name="Normal 2 11 3 3 2" xfId="26775" xr:uid="{8827C68F-BD88-4085-8760-A7E1A3FA6C26}"/>
    <cellStyle name="Normal 2 11 3 3 3" xfId="28720" xr:uid="{662A2953-B65F-4D77-BC6A-49B049514D0B}"/>
    <cellStyle name="Normal 2 11 3 3 4" xfId="14343" xr:uid="{FCA7E365-B79A-448B-BA9F-C1559274F769}"/>
    <cellStyle name="Normal 2 11 3 4" xfId="6796" xr:uid="{C614A644-0336-47E7-A754-B93549ACD5B1}"/>
    <cellStyle name="Normal 2 11 3 4 2" xfId="26104" xr:uid="{BD6077F8-424E-45BA-890F-381664F411F8}"/>
    <cellStyle name="Normal 2 11 3 4 3" xfId="27927" xr:uid="{91779748-978F-4488-92EC-023F7053C0F9}"/>
    <cellStyle name="Normal 2 11 3 4 4" xfId="17176" xr:uid="{E121E7C8-2AD4-413C-B568-6D6773F8980D}"/>
    <cellStyle name="Normal 2 11 3 5" xfId="9629" xr:uid="{A96993EA-D2CD-46B2-AA33-7CA4B13204C7}"/>
    <cellStyle name="Normal 2 11 3 5 2" xfId="29381" xr:uid="{F415137C-BA0B-471C-A285-A0165AA071B4}"/>
    <cellStyle name="Normal 2 11 3 5 3" xfId="20009" xr:uid="{69F6D4C8-E326-4E7C-A2F4-77FAD8FE2A55}"/>
    <cellStyle name="Normal 2 11 3 6" xfId="25039" xr:uid="{24C1CE92-4BC4-4CB8-9D5C-F637E06C03CE}"/>
    <cellStyle name="Normal 2 11 3 7" xfId="13676" xr:uid="{C070D5ED-9226-4525-8A50-EBFAA8BEBDF9}"/>
    <cellStyle name="Normal 2 11 4" xfId="692" xr:uid="{00000000-0005-0000-0000-000060040000}"/>
    <cellStyle name="Normal 2 11 4 2" xfId="5048" xr:uid="{B459AB12-4828-4AA2-8E40-F8B486715A2D}"/>
    <cellStyle name="Normal 2 11 4 2 2" xfId="25261" xr:uid="{5E960269-814D-4456-95E2-655708844D34}"/>
    <cellStyle name="Normal 2 11 4 2 3" xfId="26089" xr:uid="{2C256AD7-078B-4201-9285-BA4F52ED228D}"/>
    <cellStyle name="Normal 2 11 4 2 4" xfId="14344" xr:uid="{6A39B338-3722-45EB-8A96-EA61AD7CBAA7}"/>
    <cellStyle name="Normal 2 11 4 3" xfId="6797" xr:uid="{3CF92346-50DA-4EB4-9C5C-3CCF6DDBC05C}"/>
    <cellStyle name="Normal 2 11 4 3 2" xfId="28542" xr:uid="{B32E054C-5B25-4561-AF31-1988B222402D}"/>
    <cellStyle name="Normal 2 11 4 3 3" xfId="17177" xr:uid="{5B29483F-8037-4C59-95DF-1295B2B45F5D}"/>
    <cellStyle name="Normal 2 11 4 4" xfId="9630" xr:uid="{8C4681F5-AAAA-46E5-9AF1-527E58636B02}"/>
    <cellStyle name="Normal 2 11 4 4 2" xfId="20010" xr:uid="{E0A811DB-F42D-4E4B-B5CF-B8996681460E}"/>
    <cellStyle name="Normal 2 11 4 5" xfId="23097" xr:uid="{C8991AE7-7C46-4C24-A122-733EF8D1EDE0}"/>
    <cellStyle name="Normal 2 11 4 6" xfId="13403" xr:uid="{62845E8B-48F5-4245-B069-A95A01B8AF7B}"/>
    <cellStyle name="Normal 2 11 5" xfId="2563" xr:uid="{00000000-0005-0000-0000-000085030000}"/>
    <cellStyle name="Normal 2 11 5 2" xfId="5832" xr:uid="{3843DFB2-AF84-43EE-B4D8-AE7AFCBBA700}"/>
    <cellStyle name="Normal 2 11 5 2 2" xfId="27268" xr:uid="{8D4F960F-5476-4E3F-B11B-250FAC601B6D}"/>
    <cellStyle name="Normal 2 11 5 2 3" xfId="15235" xr:uid="{D0010BDF-DB6D-45C2-9BF5-B06545F845E0}"/>
    <cellStyle name="Normal 2 11 5 3" xfId="7688" xr:uid="{44B9F64B-A6E0-4186-B934-BA18663C252F}"/>
    <cellStyle name="Normal 2 11 5 3 2" xfId="18068" xr:uid="{97428237-8D3A-49DB-965A-577A4C3636D2}"/>
    <cellStyle name="Normal 2 11 5 4" xfId="10521" xr:uid="{671E1D28-6DC0-42BC-B9C0-60C548BCDE3F}"/>
    <cellStyle name="Normal 2 11 5 4 2" xfId="20901" xr:uid="{A880F3B5-688A-4283-B8C5-7C7FE41008B3}"/>
    <cellStyle name="Normal 2 11 5 5" xfId="23034" xr:uid="{3E971D98-ED51-449C-8034-B00CD32D0621}"/>
    <cellStyle name="Normal 2 11 5 6" xfId="12951" xr:uid="{E1E1477C-2118-45A7-9CD4-049AB2E9D66F}"/>
    <cellStyle name="Normal 2 11 6" xfId="2313" xr:uid="{00000000-0005-0000-0000-00007F030000}"/>
    <cellStyle name="Normal 2 11 6 2" xfId="7440" xr:uid="{69E11F5C-F7BF-4C8E-AD28-0E8B14D6579A}"/>
    <cellStyle name="Normal 2 11 6 2 2" xfId="26937" xr:uid="{9E12E909-DDE7-4313-AB68-987C5001D703}"/>
    <cellStyle name="Normal 2 11 6 2 3" xfId="17820" xr:uid="{373AEC07-D39E-4183-8813-DBA35C3F2492}"/>
    <cellStyle name="Normal 2 11 6 3" xfId="10273" xr:uid="{539AB551-65C7-4741-B5A2-D5FCDB5026CD}"/>
    <cellStyle name="Normal 2 11 6 3 2" xfId="20653" xr:uid="{A8188C4A-C06A-45AD-B4D1-6BC021A6D367}"/>
    <cellStyle name="Normal 2 11 6 4" xfId="22765" xr:uid="{116E2B37-4337-40A3-B329-BE5487142260}"/>
    <cellStyle name="Normal 2 11 6 5" xfId="14987" xr:uid="{67241E7E-C338-4013-BCAF-399ABDFB593E}"/>
    <cellStyle name="Normal 2 11 7" xfId="3917" xr:uid="{06BB3BE3-9D12-4985-BD31-756EEB205484}"/>
    <cellStyle name="Normal 2 11 7 2" xfId="8749" xr:uid="{F57683C8-A1C4-4944-8FD6-7F4EE5939C8F}"/>
    <cellStyle name="Normal 2 11 7 2 2" xfId="19129" xr:uid="{CE16FD75-23A0-4DCC-BFCD-A73B6318A001}"/>
    <cellStyle name="Normal 2 11 7 3" xfId="11582" xr:uid="{82F203D4-7521-454E-A00F-E5AD75C1763C}"/>
    <cellStyle name="Normal 2 11 7 3 2" xfId="21962" xr:uid="{FB0B6F23-F158-4F56-B6D4-B7BC8BEDF650}"/>
    <cellStyle name="Normal 2 11 7 4" xfId="26485" xr:uid="{DBD1EC51-B97B-4FB0-A2A1-503AD5AA6633}"/>
    <cellStyle name="Normal 2 11 7 5" xfId="16296" xr:uid="{C552E4D6-655E-41D0-87B8-4B144DD82BBF}"/>
    <cellStyle name="Normal 2 11 8" xfId="5044" xr:uid="{1F883003-EC5B-4260-8FC9-7C6DB9ABE434}"/>
    <cellStyle name="Normal 2 11 8 2" xfId="14340" xr:uid="{C0136DF8-21E1-4D0E-9F14-3B063A768726}"/>
    <cellStyle name="Normal 2 11 9" xfId="6793" xr:uid="{44DE699F-26F4-406B-AC29-3FB1BDB84D9D}"/>
    <cellStyle name="Normal 2 11 9 2" xfId="17173" xr:uid="{17C94238-CFBE-4971-BCCC-B358BCF6191F}"/>
    <cellStyle name="Normal 2 12" xfId="693" xr:uid="{00000000-0005-0000-0000-000061040000}"/>
    <cellStyle name="Normal 2 12 10" xfId="24314" xr:uid="{C4B1694A-5BCF-45DE-9B73-CFCDB20B6893}"/>
    <cellStyle name="Normal 2 12 11" xfId="12548" xr:uid="{BFFFDA71-7163-41DB-9A19-3654BD8B95EB}"/>
    <cellStyle name="Normal 2 12 2" xfId="694" xr:uid="{00000000-0005-0000-0000-000062040000}"/>
    <cellStyle name="Normal 2 12 2 2" xfId="3145" xr:uid="{00000000-0005-0000-0000-000088030000}"/>
    <cellStyle name="Normal 2 12 2 2 2" xfId="6203" xr:uid="{6C071AA9-8052-4A19-BBC4-C8E53F832150}"/>
    <cellStyle name="Normal 2 12 2 2 2 2" xfId="25989" xr:uid="{F695E4B9-4BC3-47BC-9CA0-3B7921F5510E}"/>
    <cellStyle name="Normal 2 12 2 2 2 3" xfId="27229" xr:uid="{38AFDA61-A737-403B-A881-135D42BED6E6}"/>
    <cellStyle name="Normal 2 12 2 2 2 4" xfId="15772" xr:uid="{FD12E452-2EC6-4BC0-9A90-3CB71518575D}"/>
    <cellStyle name="Normal 2 12 2 2 3" xfId="8225" xr:uid="{EC34CF9E-73C1-4F11-877E-764BEF518540}"/>
    <cellStyle name="Normal 2 12 2 2 3 2" xfId="28870" xr:uid="{6779F0AC-58B0-4A9E-9D88-CC257E668B5C}"/>
    <cellStyle name="Normal 2 12 2 2 3 3" xfId="18605" xr:uid="{A4154F23-51F5-449E-8A05-FDD905E69D20}"/>
    <cellStyle name="Normal 2 12 2 2 4" xfId="11058" xr:uid="{D0A10C70-916A-4888-9EEA-ED28F8E4FF6D}"/>
    <cellStyle name="Normal 2 12 2 2 4 2" xfId="21438" xr:uid="{CF5B5B14-00CE-4717-B460-9F1F01FE11E2}"/>
    <cellStyle name="Normal 2 12 2 2 5" xfId="23631" xr:uid="{26CF3B86-1C4D-4D2A-A134-D8A6565FFB65}"/>
    <cellStyle name="Normal 2 12 2 2 6" xfId="13677" xr:uid="{873C0DE1-ED71-4AE4-AD00-59466186DF89}"/>
    <cellStyle name="Normal 2 12 2 3" xfId="4152" xr:uid="{D6D889A8-360D-4F80-BE4E-266A6A20A4BF}"/>
    <cellStyle name="Normal 2 12 2 3 2" xfId="8924" xr:uid="{A16E22F0-1D4D-45A4-AA47-286B6C3ADAA3}"/>
    <cellStyle name="Normal 2 12 2 3 2 2" xfId="29023" xr:uid="{83CBF888-FA03-447F-8596-28C7633A1CC7}"/>
    <cellStyle name="Normal 2 12 2 3 2 3" xfId="19304" xr:uid="{538EA8EF-BD3F-48CE-8778-1FD143DD9B26}"/>
    <cellStyle name="Normal 2 12 2 3 3" xfId="11757" xr:uid="{F3A7152B-C212-4717-A9E4-13C63A060CD2}"/>
    <cellStyle name="Normal 2 12 2 3 3 2" xfId="22137" xr:uid="{CD431837-B461-4DAD-AEF5-D8B2EA3EC706}"/>
    <cellStyle name="Normal 2 12 2 3 4" xfId="25525" xr:uid="{7C6351C7-1DF0-49F4-89CA-46204D01BE09}"/>
    <cellStyle name="Normal 2 12 2 3 5" xfId="16471" xr:uid="{B1C6F4CE-8387-4716-88CE-B2A151364380}"/>
    <cellStyle name="Normal 2 12 2 4" xfId="5050" xr:uid="{F62C2ABC-1BB4-4029-953A-D59273C67F6E}"/>
    <cellStyle name="Normal 2 12 2 4 2" xfId="26665" xr:uid="{0B9CEAF7-1404-42E7-A05F-D198DDED00CE}"/>
    <cellStyle name="Normal 2 12 2 4 3" xfId="26012" xr:uid="{9DEAB642-BE4E-4E78-A67E-70699AD08010}"/>
    <cellStyle name="Normal 2 12 2 4 4" xfId="14346" xr:uid="{48070E90-91AC-435A-A5A8-EE27C64ECD30}"/>
    <cellStyle name="Normal 2 12 2 5" xfId="6799" xr:uid="{BDA83EE7-03C3-42D1-A66E-72EC9F67172F}"/>
    <cellStyle name="Normal 2 12 2 5 2" xfId="27692" xr:uid="{687265EA-AABC-48CA-A712-B105A5D5D19F}"/>
    <cellStyle name="Normal 2 12 2 5 3" xfId="17179" xr:uid="{82FC7CC3-B637-4692-A214-3CD7CFD6DF5D}"/>
    <cellStyle name="Normal 2 12 2 6" xfId="9632" xr:uid="{1638419B-06C1-42AB-9F98-77B9A86A3617}"/>
    <cellStyle name="Normal 2 12 2 6 2" xfId="20012" xr:uid="{6079A914-03B8-4C16-8E6F-9BCDF6ACEFB3}"/>
    <cellStyle name="Normal 2 12 2 7" xfId="23840" xr:uid="{7C71DCE9-5F17-4CC9-9737-9F99AF9F3569}"/>
    <cellStyle name="Normal 2 12 2 8" xfId="12706" xr:uid="{8DDC709A-75C5-4897-9B52-E8F6F1A3181B}"/>
    <cellStyle name="Normal 2 12 3" xfId="695" xr:uid="{00000000-0005-0000-0000-000063040000}"/>
    <cellStyle name="Normal 2 12 3 2" xfId="5051" xr:uid="{CCC813CD-B7C3-42C7-A528-E5AC42534405}"/>
    <cellStyle name="Normal 2 12 3 2 2" xfId="25266" xr:uid="{A77A91DB-57CE-4117-B9A7-D2B1DBB076DB}"/>
    <cellStyle name="Normal 2 12 3 2 3" xfId="28128" xr:uid="{F62CBC98-6ADF-4C8A-8ADE-D1476DB1C7F4}"/>
    <cellStyle name="Normal 2 12 3 2 4" xfId="14347" xr:uid="{1A6A9825-4FB8-448D-8E8D-BB1048C7D29A}"/>
    <cellStyle name="Normal 2 12 3 3" xfId="6800" xr:uid="{1CFA7D1D-7493-40E9-BCE4-7710842CBAFE}"/>
    <cellStyle name="Normal 2 12 3 3 2" xfId="28732" xr:uid="{41CD5769-6139-4791-9F18-3E8DFDE530F4}"/>
    <cellStyle name="Normal 2 12 3 3 3" xfId="28262" xr:uid="{C966000D-184A-49D0-A2FF-DE2BB300B107}"/>
    <cellStyle name="Normal 2 12 3 3 4" xfId="17180" xr:uid="{EBA3E272-AFDC-446B-977E-9F575C9FF67C}"/>
    <cellStyle name="Normal 2 12 3 4" xfId="9633" xr:uid="{C2EE0B6B-E4B6-4424-B574-89BE29F83862}"/>
    <cellStyle name="Normal 2 12 3 4 2" xfId="26925" xr:uid="{D86BA0A1-F63D-4904-BE59-A0269A7B455F}"/>
    <cellStyle name="Normal 2 12 3 4 3" xfId="29382" xr:uid="{787C53C1-CC97-472E-BB39-879554D19472}"/>
    <cellStyle name="Normal 2 12 3 4 4" xfId="20013" xr:uid="{CD4337CD-DEB4-435A-8FF3-AA4B0D6DFDB8}"/>
    <cellStyle name="Normal 2 12 3 5" xfId="24527" xr:uid="{A71F60CB-D922-4F5A-9AD6-54A8BDC0EB0C}"/>
    <cellStyle name="Normal 2 12 3 6" xfId="26865" xr:uid="{1D230C7E-42DC-4938-B1D1-54C79D0144FB}"/>
    <cellStyle name="Normal 2 12 3 7" xfId="13404" xr:uid="{87A5CEEB-4A97-4BFC-BAA5-FB0FCC8F2AB3}"/>
    <cellStyle name="Normal 2 12 4" xfId="2714" xr:uid="{00000000-0005-0000-0000-00008A030000}"/>
    <cellStyle name="Normal 2 12 4 2" xfId="5932" xr:uid="{6EDD2CC7-2227-43CD-82A7-24FAE130A86C}"/>
    <cellStyle name="Normal 2 12 4 2 2" xfId="26959" xr:uid="{024009E2-69BC-4D14-85E4-41DAC904AAC2}"/>
    <cellStyle name="Normal 2 12 4 2 3" xfId="15385" xr:uid="{038E392B-4452-45D1-8175-0D0EF474C8A6}"/>
    <cellStyle name="Normal 2 12 4 3" xfId="7838" xr:uid="{E0B3EA40-2C1C-44F2-B694-F9521881BF73}"/>
    <cellStyle name="Normal 2 12 4 3 2" xfId="18218" xr:uid="{B472CFE4-A8DF-4F8A-BE9A-CF47B3E19988}"/>
    <cellStyle name="Normal 2 12 4 4" xfId="10671" xr:uid="{D99342C7-A30D-4D14-8108-8C3DECC0681A}"/>
    <cellStyle name="Normal 2 12 4 4 2" xfId="21051" xr:uid="{C3B3BD40-4897-4BAB-AE6F-B5D7241EEB89}"/>
    <cellStyle name="Normal 2 12 4 5" xfId="23046" xr:uid="{403BE773-368D-4016-90E9-A4AFA6A0328E}"/>
    <cellStyle name="Normal 2 12 4 6" xfId="13141" xr:uid="{35741350-EEE0-4A6C-A2C8-88454173C03D}"/>
    <cellStyle name="Normal 2 12 5" xfId="2314" xr:uid="{00000000-0005-0000-0000-000086030000}"/>
    <cellStyle name="Normal 2 12 5 2" xfId="7441" xr:uid="{DC74244F-CEF2-40BA-8E8B-AA2F626EA3B1}"/>
    <cellStyle name="Normal 2 12 5 2 2" xfId="27190" xr:uid="{12ED516D-C73E-4159-ABAD-D572C6B0472C}"/>
    <cellStyle name="Normal 2 12 5 2 3" xfId="17821" xr:uid="{A3327FF1-3D14-4461-8F48-9B893F7E937A}"/>
    <cellStyle name="Normal 2 12 5 3" xfId="10274" xr:uid="{2F6BF530-90FD-4764-B767-726AEAE083C0}"/>
    <cellStyle name="Normal 2 12 5 3 2" xfId="20654" xr:uid="{086AB441-B602-4A8B-8825-81A7CE08EDE3}"/>
    <cellStyle name="Normal 2 12 5 4" xfId="23382" xr:uid="{1930B0EF-6E92-4AD4-91BE-C5868B2324D3}"/>
    <cellStyle name="Normal 2 12 5 5" xfId="14988" xr:uid="{24197653-0156-4DCD-AAC4-185551D9B75C}"/>
    <cellStyle name="Normal 2 12 6" xfId="3918" xr:uid="{862F9C56-87FC-4028-AEE0-D599749BAE49}"/>
    <cellStyle name="Normal 2 12 6 2" xfId="8750" xr:uid="{4FE3C1CA-2370-4773-903B-43E21AD7A1A4}"/>
    <cellStyle name="Normal 2 12 6 2 2" xfId="28974" xr:uid="{88234ACF-7E58-4A8D-8098-E71BB925D1F5}"/>
    <cellStyle name="Normal 2 12 6 2 3" xfId="19130" xr:uid="{8A0FA511-4F05-41B9-9E2A-8EDE7BD4E1C5}"/>
    <cellStyle name="Normal 2 12 6 3" xfId="11583" xr:uid="{42E6267B-FCAD-4BAE-BAD2-0197454CED5A}"/>
    <cellStyle name="Normal 2 12 6 3 2" xfId="21963" xr:uid="{9BEE1500-3526-4456-B1DE-487CBCA099FF}"/>
    <cellStyle name="Normal 2 12 6 4" xfId="27261" xr:uid="{9509CF65-F4CD-4A01-B23A-D9B9F2577566}"/>
    <cellStyle name="Normal 2 12 6 5" xfId="16297" xr:uid="{32B63F1B-CB00-443A-B658-9EF61CC085BF}"/>
    <cellStyle name="Normal 2 12 7" xfId="5049" xr:uid="{205DCC1C-D8B2-45D1-9E98-A8EC02216FA7}"/>
    <cellStyle name="Normal 2 12 7 2" xfId="27216" xr:uid="{0DCF1CAA-9412-4493-867B-E55880945362}"/>
    <cellStyle name="Normal 2 12 7 3" xfId="14345" xr:uid="{45B08D12-5F3A-46E1-8825-F340495B8EA6}"/>
    <cellStyle name="Normal 2 12 8" xfId="6798" xr:uid="{3E9A390C-A202-4D43-8789-BFABD91A663E}"/>
    <cellStyle name="Normal 2 12 8 2" xfId="17178" xr:uid="{D6CDDCE8-823E-46BE-93B7-C9BAD3FB48F6}"/>
    <cellStyle name="Normal 2 12 9" xfId="9631" xr:uid="{9A2B37B7-75C6-4AB4-A526-78B3BAB40987}"/>
    <cellStyle name="Normal 2 12 9 2" xfId="20011" xr:uid="{FD04D961-0A2A-4BFA-9186-70C7CDAB289E}"/>
    <cellStyle name="Normal 2 13" xfId="696" xr:uid="{00000000-0005-0000-0000-000064040000}"/>
    <cellStyle name="Normal 2 13 10" xfId="12549" xr:uid="{607C6339-EF34-4CA7-B007-093589A9DFF1}"/>
    <cellStyle name="Normal 2 13 2" xfId="697" xr:uid="{00000000-0005-0000-0000-000065040000}"/>
    <cellStyle name="Normal 2 13 2 2" xfId="2895" xr:uid="{00000000-0005-0000-0000-00008D030000}"/>
    <cellStyle name="Normal 2 13 2 2 2" xfId="6081" xr:uid="{E7CD39CE-381A-480F-8304-93B35A1E0682}"/>
    <cellStyle name="Normal 2 13 2 2 2 2" xfId="28009" xr:uid="{9854EA64-D986-4B49-A540-0ECA80FCEA37}"/>
    <cellStyle name="Normal 2 13 2 2 2 3" xfId="26642" xr:uid="{3F1FD5B6-B6CD-4ACB-81A0-D882C93C8B85}"/>
    <cellStyle name="Normal 2 13 2 2 2 4" xfId="15559" xr:uid="{870D363D-9308-4DD1-890B-6775A99DE0C9}"/>
    <cellStyle name="Normal 2 13 2 2 3" xfId="8012" xr:uid="{25095A88-A81D-42AE-AF2C-DBADA90D3AC1}"/>
    <cellStyle name="Normal 2 13 2 2 3 2" xfId="27897" xr:uid="{312B33F7-0587-48D5-B937-0C1DDA6D7348}"/>
    <cellStyle name="Normal 2 13 2 2 3 3" xfId="18392" xr:uid="{E002EEA5-C0DA-4285-A382-40BA20D929BD}"/>
    <cellStyle name="Normal 2 13 2 2 4" xfId="10845" xr:uid="{71BB9C2D-DF6D-459D-95F5-030FDE47A73E}"/>
    <cellStyle name="Normal 2 13 2 2 4 2" xfId="21225" xr:uid="{C52CE360-551D-43D7-8E1F-982CAD2A7CE3}"/>
    <cellStyle name="Normal 2 13 2 2 5" xfId="24830" xr:uid="{17456269-B238-4D4B-AB28-04A2ABB60D54}"/>
    <cellStyle name="Normal 2 13 2 2 6" xfId="13405" xr:uid="{38B46987-3AED-480E-8634-DEC961362DBF}"/>
    <cellStyle name="Normal 2 13 2 3" xfId="5053" xr:uid="{C9DD66FA-B797-44BE-9410-5751FBD68DB7}"/>
    <cellStyle name="Normal 2 13 2 3 2" xfId="25400" xr:uid="{D76BF7DB-D0CE-4DA6-8D43-039205485AB8}"/>
    <cellStyle name="Normal 2 13 2 3 3" xfId="28711" xr:uid="{A8A6D2A8-1314-49BF-8395-21ABE9006B2F}"/>
    <cellStyle name="Normal 2 13 2 3 4" xfId="14349" xr:uid="{3E9E1CEC-20B8-4297-AF85-22B2129D76E3}"/>
    <cellStyle name="Normal 2 13 2 4" xfId="6802" xr:uid="{5B4DBFDA-5B2E-45CA-A5D1-EE20766DBB63}"/>
    <cellStyle name="Normal 2 13 2 4 2" xfId="26581" xr:uid="{3C5FB58E-3930-4A1D-AAA5-9891C20A8A77}"/>
    <cellStyle name="Normal 2 13 2 4 3" xfId="26781" xr:uid="{D38BDE4A-B84E-4801-ADA2-55FE88D7D48E}"/>
    <cellStyle name="Normal 2 13 2 4 4" xfId="17182" xr:uid="{35B851E9-70DE-4CEE-AE83-D37F0EA6D399}"/>
    <cellStyle name="Normal 2 13 2 5" xfId="9635" xr:uid="{955ACF57-2DC0-4076-81F5-1243B7117EF2}"/>
    <cellStyle name="Normal 2 13 2 5 2" xfId="29383" xr:uid="{4DA17BA7-05FA-4293-AD12-06B398A16DA6}"/>
    <cellStyle name="Normal 2 13 2 5 3" xfId="20015" xr:uid="{213CDD61-EBBA-4353-A7AD-8D16FE7D192B}"/>
    <cellStyle name="Normal 2 13 2 6" xfId="23568" xr:uid="{A0A782DB-AEF9-44EF-BB70-DDB14D6F3F53}"/>
    <cellStyle name="Normal 2 13 2 7" xfId="12707" xr:uid="{49B418C9-0409-418F-8BC6-D6E3895FCCE4}"/>
    <cellStyle name="Normal 2 13 3" xfId="698" xr:uid="{00000000-0005-0000-0000-000066040000}"/>
    <cellStyle name="Normal 2 13 3 2" xfId="5054" xr:uid="{16B57749-BC2F-4EBA-8A66-16C913CCE0A7}"/>
    <cellStyle name="Normal 2 13 3 2 2" xfId="26675" xr:uid="{4CE37BDF-DDA6-4EF4-A8BE-19F02199E1C5}"/>
    <cellStyle name="Normal 2 13 3 2 3" xfId="26169" xr:uid="{C0B932BA-994D-4246-B559-E24B1500E6E2}"/>
    <cellStyle name="Normal 2 13 3 2 4" xfId="14350" xr:uid="{4B9D994D-9B7F-4BAE-9A81-F34F5BDEB577}"/>
    <cellStyle name="Normal 2 13 3 3" xfId="6803" xr:uid="{629CD0E2-4D5B-451A-B552-F635A4777AA9}"/>
    <cellStyle name="Normal 2 13 3 3 2" xfId="27352" xr:uid="{38F693FB-6BC9-4DE0-96E1-669B38E1019A}"/>
    <cellStyle name="Normal 2 13 3 3 3" xfId="27785" xr:uid="{9680442B-8245-4246-A718-160A9B4BF8B1}"/>
    <cellStyle name="Normal 2 13 3 3 4" xfId="17183" xr:uid="{8323F49B-5484-4FB6-A4F9-5C80BEBC965C}"/>
    <cellStyle name="Normal 2 13 3 4" xfId="9636" xr:uid="{F3E931C3-F020-4CB7-9A99-B88618CE1F14}"/>
    <cellStyle name="Normal 2 13 3 4 2" xfId="29384" xr:uid="{D01D4042-F080-4C53-BD18-CDD381A6175C}"/>
    <cellStyle name="Normal 2 13 3 4 3" xfId="20016" xr:uid="{6DB56589-5B17-4810-8000-63FFF2681DCE}"/>
    <cellStyle name="Normal 2 13 3 5" xfId="23212" xr:uid="{7BF45036-8F2B-49EA-B7BD-11796D6E0761}"/>
    <cellStyle name="Normal 2 13 3 6" xfId="13142" xr:uid="{F3A004A6-7AA8-48A4-9171-2AFF8C2B85B7}"/>
    <cellStyle name="Normal 2 13 4" xfId="2315" xr:uid="{00000000-0005-0000-0000-00008B030000}"/>
    <cellStyle name="Normal 2 13 4 2" xfId="7442" xr:uid="{9FDCFD15-2045-4A73-B622-AAF6F3D2DB93}"/>
    <cellStyle name="Normal 2 13 4 2 2" xfId="27132" xr:uid="{BF7D1718-C9FB-4127-BC76-F04B7B5D282A}"/>
    <cellStyle name="Normal 2 13 4 2 3" xfId="17822" xr:uid="{21DDEA4D-1D09-4C5B-962F-FF6625B56D26}"/>
    <cellStyle name="Normal 2 13 4 3" xfId="10275" xr:uid="{940BD426-6BBD-4FF7-93CB-9B9049819199}"/>
    <cellStyle name="Normal 2 13 4 3 2" xfId="20655" xr:uid="{3E70BC60-4938-42BA-ADAC-D4256578727F}"/>
    <cellStyle name="Normal 2 13 4 4" xfId="23221" xr:uid="{BDD319B5-62A8-4F8E-837C-6526D1A0B017}"/>
    <cellStyle name="Normal 2 13 4 5" xfId="14989" xr:uid="{E57267F2-BDCA-4007-B707-B4B798846748}"/>
    <cellStyle name="Normal 2 13 5" xfId="3919" xr:uid="{AC20E962-BB90-4FD9-AACA-F35BDE47B5CC}"/>
    <cellStyle name="Normal 2 13 5 2" xfId="8751" xr:uid="{B76659DB-71A3-4D9A-81B3-85C900BAE2A4}"/>
    <cellStyle name="Normal 2 13 5 2 2" xfId="28975" xr:uid="{ABE0CF6F-4A69-4581-B8E2-387E2E91F688}"/>
    <cellStyle name="Normal 2 13 5 2 3" xfId="19131" xr:uid="{2EEF2137-3ACA-45D2-BDD9-EC95A5EF6D5A}"/>
    <cellStyle name="Normal 2 13 5 3" xfId="11584" xr:uid="{B612831D-FB7F-41B9-906D-ADCD843F1893}"/>
    <cellStyle name="Normal 2 13 5 3 2" xfId="21964" xr:uid="{E4933414-0080-41AE-BF13-7DEFA8A01D4A}"/>
    <cellStyle name="Normal 2 13 5 4" xfId="24186" xr:uid="{93C18363-F828-42DA-900A-A93383C46AF8}"/>
    <cellStyle name="Normal 2 13 5 5" xfId="16298" xr:uid="{8071185E-916E-422A-8C47-1CEDA5601695}"/>
    <cellStyle name="Normal 2 13 6" xfId="5052" xr:uid="{7B2222A7-5518-4240-ABEF-BB54564377AF}"/>
    <cellStyle name="Normal 2 13 6 2" xfId="28664" xr:uid="{509D706F-B397-497B-B228-7E14A9FD0E9D}"/>
    <cellStyle name="Normal 2 13 6 3" xfId="28526" xr:uid="{995C575B-22C2-4EB5-9366-2DA73AF2183D}"/>
    <cellStyle name="Normal 2 13 6 4" xfId="14348" xr:uid="{B52B2403-5BC0-40BA-9B3C-4D3583CA869C}"/>
    <cellStyle name="Normal 2 13 7" xfId="6801" xr:uid="{51956793-B0A0-42C4-AF73-0CD50D0F0060}"/>
    <cellStyle name="Normal 2 13 7 2" xfId="25837" xr:uid="{B020079B-E1E3-4D6B-892E-4E6785B372D3}"/>
    <cellStyle name="Normal 2 13 7 3" xfId="17181" xr:uid="{6FABBDF4-5A02-47AC-8BBA-64ED8D97D7BD}"/>
    <cellStyle name="Normal 2 13 8" xfId="9634" xr:uid="{29066DE0-0AC4-40A5-A210-1F32B4403DD1}"/>
    <cellStyle name="Normal 2 13 8 2" xfId="20014" xr:uid="{40C4E7B4-633A-405F-98B9-71C300C04F3E}"/>
    <cellStyle name="Normal 2 13 9" xfId="23536" xr:uid="{E3D13D6F-55A0-45A0-8F71-C656C2403A8B}"/>
    <cellStyle name="Normal 2 14" xfId="699" xr:uid="{00000000-0005-0000-0000-000067040000}"/>
    <cellStyle name="Normal 2 14 10" xfId="12497" xr:uid="{E4B5DED5-9547-46A4-84B7-2070BD7594F5}"/>
    <cellStyle name="Normal 2 14 2" xfId="700" xr:uid="{00000000-0005-0000-0000-000068040000}"/>
    <cellStyle name="Normal 2 14 2 2" xfId="5056" xr:uid="{1363D8E9-2358-4A8D-9C52-EE95A4EF83AB}"/>
    <cellStyle name="Normal 2 14 2 2 2" xfId="23646" xr:uid="{858CFCC9-7183-4B2F-B333-E1BC88013BC4}"/>
    <cellStyle name="Normal 2 14 2 2 3" xfId="26029" xr:uid="{40B98B3B-FF7B-495D-BA61-32A07F1C7778}"/>
    <cellStyle name="Normal 2 14 2 2 4" xfId="14352" xr:uid="{AEA686FA-6D4B-45CB-AA24-5FCE2B657FDE}"/>
    <cellStyle name="Normal 2 14 2 3" xfId="6805" xr:uid="{B71CAB16-0D84-48BE-9FE6-E95E192B92BF}"/>
    <cellStyle name="Normal 2 14 2 3 2" xfId="26480" xr:uid="{4F89B049-78E2-40D9-B8C7-1D736BF01293}"/>
    <cellStyle name="Normal 2 14 2 3 3" xfId="17185" xr:uid="{EFE3F972-A6A9-417F-8812-50DAFD47C87F}"/>
    <cellStyle name="Normal 2 14 2 4" xfId="9638" xr:uid="{6CA6BDB9-9B84-4635-8818-F3FF250B3FF6}"/>
    <cellStyle name="Normal 2 14 2 4 2" xfId="20018" xr:uid="{8DA8322E-FA58-48C2-9857-5F86B153E87A}"/>
    <cellStyle name="Normal 2 14 2 5" xfId="24373" xr:uid="{CEF9AF8D-2CF6-4C9A-8003-3940DE7E9F12}"/>
    <cellStyle name="Normal 2 14 2 6" xfId="13678" xr:uid="{174C2A17-2022-4783-8EFD-559BCAD0B7C8}"/>
    <cellStyle name="Normal 2 14 3" xfId="2865" xr:uid="{00000000-0005-0000-0000-000091030000}"/>
    <cellStyle name="Normal 2 14 3 2" xfId="6073" xr:uid="{433CEF8A-6A09-4ED8-AB5B-0926C5EB880D}"/>
    <cellStyle name="Normal 2 14 3 2 2" xfId="28114" xr:uid="{ED8068E4-02E9-4FD7-B3C2-595B9801CF8B}"/>
    <cellStyle name="Normal 2 14 3 2 3" xfId="15529" xr:uid="{FD6EB884-8A67-412A-97AB-66F0E8320116}"/>
    <cellStyle name="Normal 2 14 3 3" xfId="7982" xr:uid="{BA1B966F-DF06-49F3-9029-ABF63BD6DC72}"/>
    <cellStyle name="Normal 2 14 3 3 2" xfId="18362" xr:uid="{B5AA080D-5C5E-4BF3-A5AF-C3BA3DFBB6E8}"/>
    <cellStyle name="Normal 2 14 3 4" xfId="10815" xr:uid="{08498F0A-B8A9-456B-824D-8206B1236DB3}"/>
    <cellStyle name="Normal 2 14 3 4 2" xfId="21195" xr:uid="{49E6165B-1E45-482D-A6DA-B1691A0050C5}"/>
    <cellStyle name="Normal 2 14 3 5" xfId="23790" xr:uid="{D5072974-2C03-4927-BE24-8778772FACC3}"/>
    <cellStyle name="Normal 2 14 3 6" xfId="13350" xr:uid="{7CB9BDEC-71AE-46E8-AC9D-08D2EC46FF1D}"/>
    <cellStyle name="Normal 2 14 4" xfId="2265" xr:uid="{00000000-0005-0000-0000-00008F030000}"/>
    <cellStyle name="Normal 2 14 4 2" xfId="7392" xr:uid="{0B907001-6677-447A-A6C2-0B09DF739454}"/>
    <cellStyle name="Normal 2 14 4 2 2" xfId="28253" xr:uid="{C0F8C62A-F16A-4B3C-AF8B-30750ECC8415}"/>
    <cellStyle name="Normal 2 14 4 2 3" xfId="17772" xr:uid="{3C0F6D6B-5410-44C0-A2DB-223EC0D3F1BC}"/>
    <cellStyle name="Normal 2 14 4 3" xfId="10225" xr:uid="{08302955-BB10-41D8-909E-3E8424E9FBB3}"/>
    <cellStyle name="Normal 2 14 4 3 2" xfId="20605" xr:uid="{3013B32C-E195-4AA3-8280-F836F29D0E34}"/>
    <cellStyle name="Normal 2 14 4 4" xfId="23519" xr:uid="{C86BF460-B055-49D0-BA39-328E04DA1CEE}"/>
    <cellStyle name="Normal 2 14 4 5" xfId="14939" xr:uid="{355B811E-59FE-40CC-B377-45F176EF503D}"/>
    <cellStyle name="Normal 2 14 5" xfId="3808" xr:uid="{D9DAA485-8357-442D-9B98-92C0F260699D}"/>
    <cellStyle name="Normal 2 14 5 2" xfId="8643" xr:uid="{FFA257BC-0620-463A-8892-FF98F7E2FEA9}"/>
    <cellStyle name="Normal 2 14 5 2 2" xfId="19023" xr:uid="{C254367F-4AEE-4169-94FB-52330374D4F4}"/>
    <cellStyle name="Normal 2 14 5 3" xfId="11476" xr:uid="{CC096F01-573E-4C8E-A134-F943EA1CE1B8}"/>
    <cellStyle name="Normal 2 14 5 3 2" xfId="21856" xr:uid="{440DB34D-A26C-498E-BEAB-741B827F6018}"/>
    <cellStyle name="Normal 2 14 5 4" xfId="26722" xr:uid="{72278402-EFDA-4577-8A0D-2FF38D6C0467}"/>
    <cellStyle name="Normal 2 14 5 5" xfId="16190" xr:uid="{23538F8E-01F0-4BE4-968D-C2682A3143FB}"/>
    <cellStyle name="Normal 2 14 6" xfId="5055" xr:uid="{003AE1A6-2D71-41E4-8367-493182C6B595}"/>
    <cellStyle name="Normal 2 14 6 2" xfId="14351" xr:uid="{5DC8EE2A-B3AE-479B-8C67-FF5DB3DD5D9A}"/>
    <cellStyle name="Normal 2 14 7" xfId="6804" xr:uid="{BFD99BEB-92C6-46EC-A90C-D7FFF9A4A6DD}"/>
    <cellStyle name="Normal 2 14 7 2" xfId="17184" xr:uid="{C535D681-CD2F-4176-A2D3-4607F3A12937}"/>
    <cellStyle name="Normal 2 14 8" xfId="9637" xr:uid="{4CC85F6F-785C-4071-B5FD-E355E9959BC3}"/>
    <cellStyle name="Normal 2 14 8 2" xfId="20017" xr:uid="{245A27DE-B47D-4235-8FF5-2773DE19B130}"/>
    <cellStyle name="Normal 2 14 9" xfId="25427" xr:uid="{55DD9E7F-4A86-4C45-BB96-9BFBCE3F7FCB}"/>
    <cellStyle name="Normal 2 15" xfId="701" xr:uid="{00000000-0005-0000-0000-000069040000}"/>
    <cellStyle name="Normal 2 15 2" xfId="702" xr:uid="{00000000-0005-0000-0000-00006A040000}"/>
    <cellStyle name="Normal 2 15 2 2" xfId="5058" xr:uid="{2BFEB100-9E5C-4387-B323-D67574CF9B7E}"/>
    <cellStyle name="Normal 2 15 2 2 2" xfId="26554" xr:uid="{A2B43DCB-B00A-482D-A40B-EE72A1E43D53}"/>
    <cellStyle name="Normal 2 15 2 2 3" xfId="14354" xr:uid="{3D68C065-92F3-43AB-99E1-4F65DB8487D7}"/>
    <cellStyle name="Normal 2 15 2 3" xfId="6807" xr:uid="{7B49F8A6-84DA-45DA-9ABE-2256DFC46515}"/>
    <cellStyle name="Normal 2 15 2 3 2" xfId="17187" xr:uid="{CAA3F761-7097-401C-A1B3-3B23208D0B9D}"/>
    <cellStyle name="Normal 2 15 2 4" xfId="9640" xr:uid="{5527F7A9-E05B-4E2E-9705-E11411FA6C58}"/>
    <cellStyle name="Normal 2 15 2 4 2" xfId="20020" xr:uid="{7503549F-4A4C-4279-AD31-4F76F925ABC4}"/>
    <cellStyle name="Normal 2 15 2 5" xfId="22892" xr:uid="{39EF4E33-F99E-4775-AB98-C096AB7B8D4D}"/>
    <cellStyle name="Normal 2 15 2 6" xfId="13353" xr:uid="{31590658-156D-4AB2-BE37-F7F99165142D}"/>
    <cellStyle name="Normal 2 15 3" xfId="5057" xr:uid="{2CBAD390-B99A-43FD-9248-D8EFF22F6AC0}"/>
    <cellStyle name="Normal 2 15 3 2" xfId="25722" xr:uid="{6A9C28D9-3083-46F9-BD79-130EB0FE65BE}"/>
    <cellStyle name="Normal 2 15 3 3" xfId="27308" xr:uid="{74C16C77-A14C-43B2-98C1-C7ADD053C533}"/>
    <cellStyle name="Normal 2 15 3 4" xfId="14353" xr:uid="{5D2F0C45-D806-4776-8CAB-00970BA81410}"/>
    <cellStyle name="Normal 2 15 4" xfId="6806" xr:uid="{6D31F998-186C-4A82-B044-AB8AC20D8683}"/>
    <cellStyle name="Normal 2 15 4 2" xfId="25634" xr:uid="{91E43EBE-1915-4800-B7E0-94D2E29B09F0}"/>
    <cellStyle name="Normal 2 15 4 3" xfId="17186" xr:uid="{623333CB-EDDB-4765-A904-CE9FBC3BF16B}"/>
    <cellStyle name="Normal 2 15 5" xfId="9639" xr:uid="{B7199FFC-96E7-4347-B276-3A7FC63208A7}"/>
    <cellStyle name="Normal 2 15 5 2" xfId="20019" xr:uid="{95357289-5930-45E0-BAB5-2E572F5D4028}"/>
    <cellStyle name="Normal 2 15 6" xfId="24644" xr:uid="{228E92B8-911F-4BEC-90AB-1F2260168AC5}"/>
    <cellStyle name="Normal 2 15 7" xfId="12655" xr:uid="{5EFFA12E-06D8-49A5-8274-9AAF4DD80AA9}"/>
    <cellStyle name="Normal 2 16" xfId="703" xr:uid="{00000000-0005-0000-0000-00006B040000}"/>
    <cellStyle name="Normal 2 16 2" xfId="5059" xr:uid="{51280BA4-E357-4EC2-9A34-789C36438E69}"/>
    <cellStyle name="Normal 2 16 2 2" xfId="25752" xr:uid="{CCCD803B-7AE1-4D41-ABE9-B9F6DA72F6FB}"/>
    <cellStyle name="Normal 2 16 2 3" xfId="14355" xr:uid="{8F0649BB-FB29-4495-8867-9DADDE3172C1}"/>
    <cellStyle name="Normal 2 16 3" xfId="6808" xr:uid="{4AF8C3FB-1633-48BC-AC40-61D949CAD707}"/>
    <cellStyle name="Normal 2 16 3 2" xfId="25304" xr:uid="{5BB29FFF-05A9-49BD-9902-2A0D82D89346}"/>
    <cellStyle name="Normal 2 16 3 3" xfId="17188" xr:uid="{A72A8BC0-DA84-4C90-9A1A-1B149D8DB9CF}"/>
    <cellStyle name="Normal 2 16 4" xfId="9641" xr:uid="{7769E6A8-C929-46BD-9D9B-0CE77F82B4BD}"/>
    <cellStyle name="Normal 2 16 4 2" xfId="20021" xr:uid="{1B964D72-BC3E-4B50-B774-79758B8AF137}"/>
    <cellStyle name="Normal 2 16 5" xfId="25116" xr:uid="{39C6474D-79C0-4B4E-B2DD-74132C6BA907}"/>
    <cellStyle name="Normal 2 16 6" xfId="12814" xr:uid="{6C7A0E04-A236-4994-AD69-90C1FC6ADB2C}"/>
    <cellStyle name="Normal 2 17" xfId="704" xr:uid="{00000000-0005-0000-0000-00006C040000}"/>
    <cellStyle name="Normal 2 17 2" xfId="6809" xr:uid="{1585CA1A-B0BC-44CA-B92E-8C4A5C1CAD0A}"/>
    <cellStyle name="Normal 2 17 2 2" xfId="24635" xr:uid="{3ED16BA5-56C6-4154-967B-867B46BD49CE}"/>
    <cellStyle name="Normal 2 17 2 3" xfId="17189" xr:uid="{568842C7-4E9D-4D74-8F9A-50A419319891}"/>
    <cellStyle name="Normal 2 17 3" xfId="9642" xr:uid="{68A23A47-558E-4E49-9C63-20825D5B2438}"/>
    <cellStyle name="Normal 2 17 3 2" xfId="22673" xr:uid="{B1FAF7FF-9E8C-4DA4-A408-DDB7E7A7F771}"/>
    <cellStyle name="Normal 2 17 3 3" xfId="20022" xr:uid="{E61D0583-2D14-4241-9338-5AB767513FAC}"/>
    <cellStyle name="Normal 2 17 4" xfId="22654" xr:uid="{2D14B024-0C15-4849-A1C9-CC6835BF0F10}"/>
    <cellStyle name="Normal 2 17 5" xfId="25999" xr:uid="{48156FCF-7B74-410D-844E-48DE9A4DB097}"/>
    <cellStyle name="Normal 2 17 6" xfId="14356" xr:uid="{0FDB1D7D-3738-4279-AFC1-D13102CF7782}"/>
    <cellStyle name="Normal 2 18" xfId="3778" xr:uid="{687AD789-15F4-45FC-8C5E-5A0C50946765}"/>
    <cellStyle name="Normal 2 18 2" xfId="8618" xr:uid="{D0E1F64E-A739-4764-9D73-CF87B51A5F00}"/>
    <cellStyle name="Normal 2 18 2 2" xfId="25820" xr:uid="{BEE5FA88-0071-4F52-8AB1-13C8648A6374}"/>
    <cellStyle name="Normal 2 18 2 3" xfId="18998" xr:uid="{F51F4F5B-90B2-4451-9A34-FF469B481271}"/>
    <cellStyle name="Normal 2 18 2 4" xfId="31000" xr:uid="{F18E5E9C-D8D8-4F69-9CEA-1EB84E6CB813}"/>
    <cellStyle name="Normal 2 18 2 5" xfId="30915" xr:uid="{C8A5B2B3-A9B4-4CC3-9248-93D24488B8AF}"/>
    <cellStyle name="Normal 2 18 3" xfId="11451" xr:uid="{CDA90886-5D08-49E0-9163-5C00974CD9B6}"/>
    <cellStyle name="Normal 2 18 3 2" xfId="24300" xr:uid="{0C326032-0FD6-4917-9657-495AC37DBBE3}"/>
    <cellStyle name="Normal 2 18 3 3" xfId="21831" xr:uid="{8A722C41-4A34-4A02-A2B3-53A584E5910E}"/>
    <cellStyle name="Normal 2 18 4" xfId="25128" xr:uid="{BA8BD175-2F83-4035-AE66-B7D2C8E6709A}"/>
    <cellStyle name="Normal 2 18 5" xfId="24075" xr:uid="{FE883123-03AC-49F1-B7FA-8A98A4DAAC28}"/>
    <cellStyle name="Normal 2 18 6" xfId="16165" xr:uid="{184E429F-5396-4319-8D7D-B20F7B31B908}"/>
    <cellStyle name="Normal 2 19" xfId="12345" xr:uid="{2851D229-502A-4D82-8490-01DA0EBA2159}"/>
    <cellStyle name="Normal 2 19 2" xfId="24057" xr:uid="{C9B81072-9CE2-4F0C-B5E2-CE8D5CE0A9C0}"/>
    <cellStyle name="Normal 2 19 3" xfId="24239" xr:uid="{1066F9CC-788C-4F68-89FE-9B9F75C44A5D}"/>
    <cellStyle name="Normal 2 19 4" xfId="25828" xr:uid="{5058E664-5536-45CD-84E0-6FADFD894F75}"/>
    <cellStyle name="Normal 2 19 5" xfId="24508" xr:uid="{D329221E-E5FF-44FA-92BC-FF4B1867B2F5}"/>
    <cellStyle name="Normal 2 19 6" xfId="29616" xr:uid="{903768B7-2C41-46B2-A4D0-9D86B34D41A4}"/>
    <cellStyle name="Normal 2 19 7" xfId="29590" xr:uid="{8AF71700-81D8-4687-AC91-003585AB8325}"/>
    <cellStyle name="Normal 2 19 7 2" xfId="30105" xr:uid="{C4AE6AE8-64C8-4402-93EB-4E613E643CC2}"/>
    <cellStyle name="Normal 2 19 8" xfId="31111" xr:uid="{AD9EAF03-CE2E-4033-B917-F2FC89D9335A}"/>
    <cellStyle name="Normal 2 19 8 2" xfId="31694" xr:uid="{E7154EF1-2601-4A7C-8056-AA513484E4A7}"/>
    <cellStyle name="Normal 2 2" xfId="705" xr:uid="{00000000-0005-0000-0000-00006D040000}"/>
    <cellStyle name="Normal 2 2 10" xfId="706" xr:uid="{00000000-0005-0000-0000-00006E040000}"/>
    <cellStyle name="Normal 2 2 10 10" xfId="9644" xr:uid="{AA7C8D4E-8A4E-47BF-9CCA-4873F35B795C}"/>
    <cellStyle name="Normal 2 2 10 10 2" xfId="20024" xr:uid="{98345C2A-DAC5-4825-A0A8-021C089C2AF2}"/>
    <cellStyle name="Normal 2 2 10 11" xfId="24551" xr:uid="{505E598B-1912-43BF-8BA3-279748371E41}"/>
    <cellStyle name="Normal 2 2 10 12" xfId="12550" xr:uid="{69C35B79-29A5-43FB-862C-7335567D3235}"/>
    <cellStyle name="Normal 2 2 10 2" xfId="707" xr:uid="{00000000-0005-0000-0000-00006F040000}"/>
    <cellStyle name="Normal 2 2 10 2 2" xfId="708" xr:uid="{00000000-0005-0000-0000-000070040000}"/>
    <cellStyle name="Normal 2 2 10 2 2 2" xfId="5063" xr:uid="{E5DB27A1-F095-4B0D-B1FE-17B19E42AD2F}"/>
    <cellStyle name="Normal 2 2 10 2 2 2 2" xfId="24799" xr:uid="{FBA8B858-5805-4A81-83DE-365226052A35}"/>
    <cellStyle name="Normal 2 2 10 2 2 2 3" xfId="25899" xr:uid="{00543A6A-1BC8-44D0-9D96-E92831C3A63A}"/>
    <cellStyle name="Normal 2 2 10 2 2 2 4" xfId="14360" xr:uid="{F19CDEC1-13FD-4EE2-ADEF-DEEB1E15C467}"/>
    <cellStyle name="Normal 2 2 10 2 2 3" xfId="6813" xr:uid="{99174851-CC96-4A4C-91C6-5EB30DC24C04}"/>
    <cellStyle name="Normal 2 2 10 2 2 3 2" xfId="27578" xr:uid="{AF3C2EFA-9EB6-4B79-9DA5-FC9B9457BE6D}"/>
    <cellStyle name="Normal 2 2 10 2 2 3 3" xfId="27903" xr:uid="{BA4D5C2E-54AF-42B6-B1E0-A312C4F38B4D}"/>
    <cellStyle name="Normal 2 2 10 2 2 3 4" xfId="17193" xr:uid="{7F1932C3-573D-48A4-9694-EF8B0597E5E4}"/>
    <cellStyle name="Normal 2 2 10 2 2 4" xfId="9646" xr:uid="{2B8E2916-1FAD-4174-93AD-4FDDE1DA699C}"/>
    <cellStyle name="Normal 2 2 10 2 2 4 2" xfId="29385" xr:uid="{D9B05DEC-3C44-4ABB-92C4-B01E058A307D}"/>
    <cellStyle name="Normal 2 2 10 2 2 4 3" xfId="20026" xr:uid="{E1D17510-D4F8-4DF8-9C86-54A85495661A}"/>
    <cellStyle name="Normal 2 2 10 2 2 5" xfId="24648" xr:uid="{2863DE93-E0E9-4DCA-A783-915B8B2D6A3A}"/>
    <cellStyle name="Normal 2 2 10 2 2 6" xfId="13679" xr:uid="{DA987683-831F-4677-BAD2-DC6A81293BDA}"/>
    <cellStyle name="Normal 2 2 10 2 3" xfId="2716" xr:uid="{00000000-0005-0000-0000-000099030000}"/>
    <cellStyle name="Normal 2 2 10 2 3 2" xfId="5934" xr:uid="{107F8361-8D14-48E4-B386-6681F6985830}"/>
    <cellStyle name="Normal 2 2 10 2 3 2 2" xfId="27979" xr:uid="{439563EB-CDA5-4BE7-8F09-47FBE716BB3B}"/>
    <cellStyle name="Normal 2 2 10 2 3 2 3" xfId="15387" xr:uid="{AB8BAA13-0168-4B0A-A122-BEA762FA4220}"/>
    <cellStyle name="Normal 2 2 10 2 3 3" xfId="7840" xr:uid="{63CB1A3F-51C9-40AA-BDFC-374A71D849BD}"/>
    <cellStyle name="Normal 2 2 10 2 3 3 2" xfId="18220" xr:uid="{E506574E-4CD6-4127-960A-7E103336C974}"/>
    <cellStyle name="Normal 2 2 10 2 3 4" xfId="10673" xr:uid="{09130169-8034-4D96-85F9-4356246BFE9D}"/>
    <cellStyle name="Normal 2 2 10 2 3 4 2" xfId="21053" xr:uid="{1F5D3BB1-A60B-4476-8120-9E675D91B416}"/>
    <cellStyle name="Normal 2 2 10 2 3 5" xfId="25025" xr:uid="{4FFB09B8-3AF9-4044-A95D-D1F4BFC266C5}"/>
    <cellStyle name="Normal 2 2 10 2 3 6" xfId="13144" xr:uid="{88DEC1F8-E74A-47F2-B634-04FE49086530}"/>
    <cellStyle name="Normal 2 2 10 2 4" xfId="4153" xr:uid="{E764446D-83C9-4004-865D-359BF5B5F454}"/>
    <cellStyle name="Normal 2 2 10 2 4 2" xfId="8925" xr:uid="{13B6B776-8552-4F27-A149-221E36F04BD2}"/>
    <cellStyle name="Normal 2 2 10 2 4 2 2" xfId="29024" xr:uid="{68438DB2-A994-485C-B68E-63993A56C537}"/>
    <cellStyle name="Normal 2 2 10 2 4 2 3" xfId="19305" xr:uid="{B3CE92A7-987B-4043-8629-8C2E39A98538}"/>
    <cellStyle name="Normal 2 2 10 2 4 3" xfId="11758" xr:uid="{D0E1A260-329B-4663-B10B-AA9B56A80EFF}"/>
    <cellStyle name="Normal 2 2 10 2 4 3 2" xfId="22138" xr:uid="{B6CF3B47-D87D-45BB-87DF-85B77E70452A}"/>
    <cellStyle name="Normal 2 2 10 2 4 4" xfId="22991" xr:uid="{938AAFBC-6206-4672-B3C4-A0BA08185F9C}"/>
    <cellStyle name="Normal 2 2 10 2 4 5" xfId="16472" xr:uid="{90BFF79D-AAD0-4A91-BEBE-C3458FE2D30F}"/>
    <cellStyle name="Normal 2 2 10 2 5" xfId="5062" xr:uid="{7C5CCD42-756E-44AA-B35D-0888BE67E4DC}"/>
    <cellStyle name="Normal 2 2 10 2 5 2" xfId="26498" xr:uid="{8B0F7587-3D90-44A9-9D4E-94008281CF70}"/>
    <cellStyle name="Normal 2 2 10 2 5 3" xfId="14359" xr:uid="{6BB59D92-C073-4562-AF8F-C02AD369E213}"/>
    <cellStyle name="Normal 2 2 10 2 6" xfId="6812" xr:uid="{064FAEDA-6750-41CD-8BA4-6A0D5049602B}"/>
    <cellStyle name="Normal 2 2 10 2 6 2" xfId="17192" xr:uid="{837E47D0-0D94-4D5F-8367-141ABA0D4D67}"/>
    <cellStyle name="Normal 2 2 10 2 7" xfId="9645" xr:uid="{1E27734E-7094-4271-96C0-49C3F5B2DE9F}"/>
    <cellStyle name="Normal 2 2 10 2 7 2" xfId="20025" xr:uid="{81815907-AA58-4EF1-B4BC-87EBA1A0663F}"/>
    <cellStyle name="Normal 2 2 10 2 8" xfId="24487" xr:uid="{B0AB4854-A5AA-4971-A35C-FD6795C66512}"/>
    <cellStyle name="Normal 2 2 10 2 9" xfId="12708" xr:uid="{443C35AA-3E7C-4729-9C69-8DD456AB955A}"/>
    <cellStyle name="Normal 2 2 10 3" xfId="709" xr:uid="{00000000-0005-0000-0000-000071040000}"/>
    <cellStyle name="Normal 2 2 10 3 2" xfId="4451" xr:uid="{42C8B070-231B-4968-AE45-24977E7CDEBF}"/>
    <cellStyle name="Normal 2 2 10 3 2 2" xfId="9223" xr:uid="{B3100822-4B11-4BA9-940F-F2078324B99E}"/>
    <cellStyle name="Normal 2 2 10 3 2 2 2" xfId="29216" xr:uid="{398D0ABA-3928-427C-8C30-89730A5D7A3C}"/>
    <cellStyle name="Normal 2 2 10 3 2 2 3" xfId="19603" xr:uid="{AD153CD0-B2EC-4F34-96CD-AC815A48A242}"/>
    <cellStyle name="Normal 2 2 10 3 2 3" xfId="12056" xr:uid="{2B843B58-7B92-4A52-B7B1-0B052D6B6194}"/>
    <cellStyle name="Normal 2 2 10 3 2 3 2" xfId="22436" xr:uid="{3AD3D460-9B74-4C95-B9E1-A22A6F72193D}"/>
    <cellStyle name="Normal 2 2 10 3 2 4" xfId="23108" xr:uid="{6419FB7A-3DCF-4E03-99E4-C92D33E270D2}"/>
    <cellStyle name="Normal 2 2 10 3 2 5" xfId="16770" xr:uid="{57F08712-9C9F-4D18-8F3C-BB0511D0669C}"/>
    <cellStyle name="Normal 2 2 10 3 3" xfId="5064" xr:uid="{4A72CBA2-F61E-430F-AD4A-4CD853A42699}"/>
    <cellStyle name="Normal 2 2 10 3 3 2" xfId="26779" xr:uid="{F84AF31A-FE99-4562-B39C-4E385FDC17F3}"/>
    <cellStyle name="Normal 2 2 10 3 3 3" xfId="27557" xr:uid="{44CDE390-F64D-4A78-A0D1-B0C47C36573E}"/>
    <cellStyle name="Normal 2 2 10 3 3 4" xfId="14361" xr:uid="{2E7DDF77-9C26-42DB-8D72-47296D039541}"/>
    <cellStyle name="Normal 2 2 10 3 4" xfId="6814" xr:uid="{9D5CA963-1CB6-4841-BECA-773E3EF2CAA0}"/>
    <cellStyle name="Normal 2 2 10 3 4 2" xfId="26617" xr:uid="{789273C5-3E89-4F22-BC58-9FB25ED07422}"/>
    <cellStyle name="Normal 2 2 10 3 4 3" xfId="27221" xr:uid="{CF839B75-0BF5-4802-B3D9-B5A7B178CBC5}"/>
    <cellStyle name="Normal 2 2 10 3 4 4" xfId="17194" xr:uid="{ED4B26D7-2591-4F59-88AA-D0D54072C88D}"/>
    <cellStyle name="Normal 2 2 10 3 5" xfId="9647" xr:uid="{9019F8E2-FD32-4731-A2A8-6681B973D239}"/>
    <cellStyle name="Normal 2 2 10 3 5 2" xfId="29386" xr:uid="{65370D3C-9EB5-4761-8E5F-554AF99B3F9B}"/>
    <cellStyle name="Normal 2 2 10 3 5 3" xfId="20027" xr:uid="{BA430A4F-FF72-4303-9A89-E1A48B406065}"/>
    <cellStyle name="Normal 2 2 10 3 6" xfId="24517" xr:uid="{49067D6F-8843-4DD1-BAE8-7FA2BF07E820}"/>
    <cellStyle name="Normal 2 2 10 3 7" xfId="13680" xr:uid="{6339AC71-D4C9-41B9-A9DB-829F6C8BF374}"/>
    <cellStyle name="Normal 2 2 10 4" xfId="710" xr:uid="{00000000-0005-0000-0000-000072040000}"/>
    <cellStyle name="Normal 2 2 10 4 2" xfId="5065" xr:uid="{43FAF4F6-5944-411B-9C6E-4A883C4EBCCF}"/>
    <cellStyle name="Normal 2 2 10 4 2 2" xfId="24152" xr:uid="{0FF8B60A-773E-488B-9CA4-80B69D49D6F0}"/>
    <cellStyle name="Normal 2 2 10 4 2 3" xfId="28726" xr:uid="{0044B5AD-CC47-4AD7-9BAC-85830A68790F}"/>
    <cellStyle name="Normal 2 2 10 4 2 4" xfId="14362" xr:uid="{63833D4F-15C8-4AB3-85D1-56CFFDC43AAB}"/>
    <cellStyle name="Normal 2 2 10 4 3" xfId="6815" xr:uid="{6F8A17C8-5B7C-4D0A-89CE-3313691FEA10}"/>
    <cellStyle name="Normal 2 2 10 4 3 2" xfId="28597" xr:uid="{A29D8535-73B2-441D-AB06-3782139610D9}"/>
    <cellStyle name="Normal 2 2 10 4 3 3" xfId="17195" xr:uid="{BF3BCAE3-A914-4FAF-8660-894DFDDE4948}"/>
    <cellStyle name="Normal 2 2 10 4 4" xfId="9648" xr:uid="{F6AF43C2-38D3-4B63-9AFB-550F9CC18867}"/>
    <cellStyle name="Normal 2 2 10 4 4 2" xfId="20028" xr:uid="{0C94FB6B-3908-46B9-B035-AA01DE88862A}"/>
    <cellStyle name="Normal 2 2 10 4 5" xfId="24026" xr:uid="{EDDD3FD3-3F21-4BBB-A21E-5363C936A286}"/>
    <cellStyle name="Normal 2 2 10 4 6" xfId="13406" xr:uid="{52461BEE-55D6-4F43-9398-5A297151B16A}"/>
    <cellStyle name="Normal 2 2 10 5" xfId="2564" xr:uid="{00000000-0005-0000-0000-00009C030000}"/>
    <cellStyle name="Normal 2 2 10 5 2" xfId="5833" xr:uid="{F90F4BDD-8B44-417F-9C44-F07B562A1590}"/>
    <cellStyle name="Normal 2 2 10 5 2 2" xfId="26792" xr:uid="{C347E35F-955F-4394-8027-29A455EB4226}"/>
    <cellStyle name="Normal 2 2 10 5 2 3" xfId="15236" xr:uid="{8D2EC9C0-8C74-410D-8868-1302CCCBA839}"/>
    <cellStyle name="Normal 2 2 10 5 3" xfId="7689" xr:uid="{FAD042E3-0A5D-44D0-9B55-4A5BF2609101}"/>
    <cellStyle name="Normal 2 2 10 5 3 2" xfId="18069" xr:uid="{80FFC775-E0A3-405C-9250-A0FE081BCED3}"/>
    <cellStyle name="Normal 2 2 10 5 4" xfId="10522" xr:uid="{271EE65C-4308-4093-A0CA-EBD53146ED2E}"/>
    <cellStyle name="Normal 2 2 10 5 4 2" xfId="20902" xr:uid="{957E9CC8-329E-4D48-BD47-CE43D3C79F5C}"/>
    <cellStyle name="Normal 2 2 10 5 5" xfId="22943" xr:uid="{7FF42F5A-F766-492C-B313-F86840EA921E}"/>
    <cellStyle name="Normal 2 2 10 5 6" xfId="12952" xr:uid="{AFEA08B3-64BD-49F2-A894-F862B4F7670C}"/>
    <cellStyle name="Normal 2 2 10 6" xfId="2316" xr:uid="{00000000-0005-0000-0000-000096030000}"/>
    <cellStyle name="Normal 2 2 10 6 2" xfId="7443" xr:uid="{49339BE6-5FE9-42AE-9BC6-6DD209B051E8}"/>
    <cellStyle name="Normal 2 2 10 6 2 2" xfId="27931" xr:uid="{7D37FA61-88A9-417F-9E00-1067742685F6}"/>
    <cellStyle name="Normal 2 2 10 6 2 3" xfId="17823" xr:uid="{8BA1A808-3FDE-44C7-9142-154BE5F5E6B6}"/>
    <cellStyle name="Normal 2 2 10 6 3" xfId="10276" xr:uid="{2A7065D5-296E-44B5-86F3-53A1D5651C31}"/>
    <cellStyle name="Normal 2 2 10 6 3 2" xfId="20656" xr:uid="{0CDD9D9A-C9E9-419B-BFC8-FB6779F563E0}"/>
    <cellStyle name="Normal 2 2 10 6 4" xfId="24890" xr:uid="{946DE919-8989-49F0-8624-F124357DCEE6}"/>
    <cellStyle name="Normal 2 2 10 6 5" xfId="14990" xr:uid="{A42EDF13-7335-4FE4-9A95-547834990660}"/>
    <cellStyle name="Normal 2 2 10 7" xfId="3921" xr:uid="{498F4368-C384-4172-A5C5-389852219A0E}"/>
    <cellStyle name="Normal 2 2 10 7 2" xfId="8753" xr:uid="{7A29565A-49DE-496F-9B46-A14210F21EEC}"/>
    <cellStyle name="Normal 2 2 10 7 2 2" xfId="19133" xr:uid="{62EC0076-2ADE-4D86-9020-4C074AF71ABC}"/>
    <cellStyle name="Normal 2 2 10 7 3" xfId="11586" xr:uid="{0B8A006D-0451-4A93-A9DD-3B02EF3D4ED5}"/>
    <cellStyle name="Normal 2 2 10 7 3 2" xfId="21966" xr:uid="{1E17511E-8D69-4181-BF2A-8594B5C37FFA}"/>
    <cellStyle name="Normal 2 2 10 7 4" xfId="26886" xr:uid="{EE14755E-4017-4A11-B3B3-C3690CBE6087}"/>
    <cellStyle name="Normal 2 2 10 7 5" xfId="16300" xr:uid="{774583A9-CB71-49DF-9DC4-54BB1C00CF1D}"/>
    <cellStyle name="Normal 2 2 10 8" xfId="5061" xr:uid="{9A8CA319-5397-4A04-92EC-15A8A45212D4}"/>
    <cellStyle name="Normal 2 2 10 8 2" xfId="14358" xr:uid="{C8D3DA57-87D8-4704-97B7-6849991807F7}"/>
    <cellStyle name="Normal 2 2 10 9" xfId="6811" xr:uid="{6AB13237-9298-49AB-B12E-5BEA92D8EA25}"/>
    <cellStyle name="Normal 2 2 10 9 2" xfId="17191" xr:uid="{54002836-6CE1-4C08-BFD8-E939A1F4DFF9}"/>
    <cellStyle name="Normal 2 2 11" xfId="711" xr:uid="{00000000-0005-0000-0000-000073040000}"/>
    <cellStyle name="Normal 2 2 11 10" xfId="24715" xr:uid="{F360E3F7-4553-4010-BCA7-6D1AE9B901A1}"/>
    <cellStyle name="Normal 2 2 11 11" xfId="12551" xr:uid="{0081C13F-8DD0-413F-9503-D5C8BA41F1B0}"/>
    <cellStyle name="Normal 2 2 11 2" xfId="712" xr:uid="{00000000-0005-0000-0000-000074040000}"/>
    <cellStyle name="Normal 2 2 11 2 2" xfId="3146" xr:uid="{00000000-0005-0000-0000-00009F030000}"/>
    <cellStyle name="Normal 2 2 11 2 2 2" xfId="6204" xr:uid="{FF317ED0-C3C5-4BBA-96D4-A4FA9F71D13C}"/>
    <cellStyle name="Normal 2 2 11 2 2 2 2" xfId="26613" xr:uid="{C3C86F65-1009-45B4-ADDC-6A57ED7AC03D}"/>
    <cellStyle name="Normal 2 2 11 2 2 2 3" xfId="27336" xr:uid="{6C543D13-686B-42FE-9BED-916A8DF160CA}"/>
    <cellStyle name="Normal 2 2 11 2 2 2 4" xfId="15773" xr:uid="{F56D3B67-4334-45F9-8EA7-AB3AD0ED3090}"/>
    <cellStyle name="Normal 2 2 11 2 2 3" xfId="8226" xr:uid="{90B187A8-9982-44B7-9857-A6B63355AC82}"/>
    <cellStyle name="Normal 2 2 11 2 2 3 2" xfId="28871" xr:uid="{7EB596B2-7B15-4D64-83F3-AC9014D1750B}"/>
    <cellStyle name="Normal 2 2 11 2 2 3 3" xfId="18606" xr:uid="{8E5CC260-40CB-4E67-9E15-4F95D03C0961}"/>
    <cellStyle name="Normal 2 2 11 2 2 4" xfId="11059" xr:uid="{0C11086F-936F-4562-A968-407CE5092957}"/>
    <cellStyle name="Normal 2 2 11 2 2 4 2" xfId="21439" xr:uid="{ADB81A79-B7E1-43EB-BA27-D0C539476A90}"/>
    <cellStyle name="Normal 2 2 11 2 2 5" xfId="23264" xr:uid="{0F54DA92-1F69-4FE6-B714-AD6A3B712B6E}"/>
    <cellStyle name="Normal 2 2 11 2 2 6" xfId="13681" xr:uid="{66B84033-BF7F-481B-9AFA-9567FEF2CBE8}"/>
    <cellStyle name="Normal 2 2 11 2 3" xfId="4154" xr:uid="{00F1D4EF-91CF-40E8-B6B5-67F1D0D3D9FB}"/>
    <cellStyle name="Normal 2 2 11 2 3 2" xfId="8926" xr:uid="{0790826B-CA55-4CA9-B627-8A167494FAF5}"/>
    <cellStyle name="Normal 2 2 11 2 3 2 2" xfId="29025" xr:uid="{A608EEA1-12E2-4A50-AA92-15B6A6B67A09}"/>
    <cellStyle name="Normal 2 2 11 2 3 2 3" xfId="19306" xr:uid="{EA885710-01F3-4985-8E77-B95014EDAAF3}"/>
    <cellStyle name="Normal 2 2 11 2 3 3" xfId="11759" xr:uid="{858F1373-6516-4269-95EA-069E9EA42B73}"/>
    <cellStyle name="Normal 2 2 11 2 3 3 2" xfId="22139" xr:uid="{5A6A1CE6-03AA-488A-81B0-1F53FD50E577}"/>
    <cellStyle name="Normal 2 2 11 2 3 4" xfId="25219" xr:uid="{530BCB53-2788-48FC-8732-7713CE1DDE0F}"/>
    <cellStyle name="Normal 2 2 11 2 3 5" xfId="16473" xr:uid="{EB502878-9D72-4A66-8CC3-6FE968AF4A80}"/>
    <cellStyle name="Normal 2 2 11 2 4" xfId="5067" xr:uid="{C97103D0-552A-43CA-9D7F-000BE4CCD9EA}"/>
    <cellStyle name="Normal 2 2 11 2 4 2" xfId="27908" xr:uid="{5350DF39-5008-4E85-A8E3-EA51D3E70538}"/>
    <cellStyle name="Normal 2 2 11 2 4 3" xfId="26436" xr:uid="{45D098FC-3762-4A95-8E63-9E90376ED403}"/>
    <cellStyle name="Normal 2 2 11 2 4 4" xfId="14364" xr:uid="{852E6F0C-3895-4C89-86AC-0372EC1A09FB}"/>
    <cellStyle name="Normal 2 2 11 2 5" xfId="6817" xr:uid="{541B02AB-102A-4D2C-B7E2-2CAFA7B83913}"/>
    <cellStyle name="Normal 2 2 11 2 5 2" xfId="27588" xr:uid="{2B54EA2A-F5D7-4647-A3C3-89DA672DC2B2}"/>
    <cellStyle name="Normal 2 2 11 2 5 3" xfId="17197" xr:uid="{F7667B26-C2B3-4730-BA59-8727ECB0A4C1}"/>
    <cellStyle name="Normal 2 2 11 2 6" xfId="9650" xr:uid="{42FEB642-99A6-4F20-9405-ED218DBCD43E}"/>
    <cellStyle name="Normal 2 2 11 2 6 2" xfId="20030" xr:uid="{2D652F2E-72EB-4499-AC69-741A8BA79020}"/>
    <cellStyle name="Normal 2 2 11 2 7" xfId="22927" xr:uid="{9D773C07-20EF-400A-A5CD-96C731A65415}"/>
    <cellStyle name="Normal 2 2 11 2 8" xfId="12709" xr:uid="{557D45CE-8F42-4ABE-9E84-82DBCC416DEF}"/>
    <cellStyle name="Normal 2 2 11 3" xfId="713" xr:uid="{00000000-0005-0000-0000-000075040000}"/>
    <cellStyle name="Normal 2 2 11 3 2" xfId="5068" xr:uid="{0955E37E-640E-43B0-BD50-B8A99418383A}"/>
    <cellStyle name="Normal 2 2 11 3 2 2" xfId="22753" xr:uid="{2BEE5CBA-6AF4-40AF-B0DB-8908603C96C7}"/>
    <cellStyle name="Normal 2 2 11 3 2 3" xfId="27057" xr:uid="{4D557C4E-47EB-4C41-A11C-E40E615CDB78}"/>
    <cellStyle name="Normal 2 2 11 3 2 4" xfId="14365" xr:uid="{4016AE17-1A41-4C9A-98F4-1B4611B620B6}"/>
    <cellStyle name="Normal 2 2 11 3 3" xfId="6818" xr:uid="{00BD513C-FB94-428B-876A-E8EF0C4F55EF}"/>
    <cellStyle name="Normal 2 2 11 3 3 2" xfId="27764" xr:uid="{7ABA0B96-13D5-447B-85CC-329AC2C6D123}"/>
    <cellStyle name="Normal 2 2 11 3 3 3" xfId="26114" xr:uid="{D8E70133-ADC3-46CD-9CF8-B13AD605DBE3}"/>
    <cellStyle name="Normal 2 2 11 3 3 4" xfId="17198" xr:uid="{17775DBB-41D4-400E-94BF-23CFF9786007}"/>
    <cellStyle name="Normal 2 2 11 3 4" xfId="9651" xr:uid="{E8608BBB-BA40-49FE-9FE2-9263E842B72E}"/>
    <cellStyle name="Normal 2 2 11 3 4 2" xfId="27883" xr:uid="{A559915D-1C89-4A10-9523-59AE7D14C0BE}"/>
    <cellStyle name="Normal 2 2 11 3 4 3" xfId="29387" xr:uid="{3F8F59DF-F173-4A24-8C68-4AD13CC6FB4D}"/>
    <cellStyle name="Normal 2 2 11 3 4 4" xfId="20031" xr:uid="{4A8FE24E-E0C9-4A18-A18A-3252FA41CA10}"/>
    <cellStyle name="Normal 2 2 11 3 5" xfId="23890" xr:uid="{A43DAE62-9E93-4920-8A90-84070D82DB45}"/>
    <cellStyle name="Normal 2 2 11 3 6" xfId="26874" xr:uid="{993D1EDA-F7F0-4197-9D42-8112A38CDE4E}"/>
    <cellStyle name="Normal 2 2 11 3 7" xfId="13407" xr:uid="{0077151E-73EA-4320-85DE-C40187F66014}"/>
    <cellStyle name="Normal 2 2 11 4" xfId="2717" xr:uid="{00000000-0005-0000-0000-0000A1030000}"/>
    <cellStyle name="Normal 2 2 11 4 2" xfId="5935" xr:uid="{63E0683B-ACD4-4AA2-90DC-DB6AEBFA2948}"/>
    <cellStyle name="Normal 2 2 11 4 2 2" xfId="26140" xr:uid="{E537ED85-99E9-4A2C-ADE8-0473EAF8C191}"/>
    <cellStyle name="Normal 2 2 11 4 2 3" xfId="15388" xr:uid="{7E1EF9F7-FD04-4E90-BE93-DE2066F7588A}"/>
    <cellStyle name="Normal 2 2 11 4 3" xfId="7841" xr:uid="{FF13673E-D845-4C55-B7C8-00D6EF36B7D1}"/>
    <cellStyle name="Normal 2 2 11 4 3 2" xfId="18221" xr:uid="{D5B33116-A451-467B-9CE8-8F15637E1DCE}"/>
    <cellStyle name="Normal 2 2 11 4 4" xfId="10674" xr:uid="{93731593-600F-4279-9BC7-1C337825ADA4}"/>
    <cellStyle name="Normal 2 2 11 4 4 2" xfId="21054" xr:uid="{86328D34-6873-4657-BB4D-1FF619BF9538}"/>
    <cellStyle name="Normal 2 2 11 4 5" xfId="24615" xr:uid="{FFEC11AB-DB5A-4402-9B21-590F99BB08F6}"/>
    <cellStyle name="Normal 2 2 11 4 6" xfId="13145" xr:uid="{7C3F6871-62B6-4B36-8448-9E73B188E3DE}"/>
    <cellStyle name="Normal 2 2 11 5" xfId="2317" xr:uid="{00000000-0005-0000-0000-00009D030000}"/>
    <cellStyle name="Normal 2 2 11 5 2" xfId="7444" xr:uid="{7A3307D6-3912-4C07-B0F6-72C6E4F3B661}"/>
    <cellStyle name="Normal 2 2 11 5 2 2" xfId="25946" xr:uid="{1FFCC7DB-DE91-465E-A767-AAEF631C5C7D}"/>
    <cellStyle name="Normal 2 2 11 5 2 3" xfId="17824" xr:uid="{D00543A4-5E81-4315-ABFC-3BE08527D330}"/>
    <cellStyle name="Normal 2 2 11 5 3" xfId="10277" xr:uid="{CAE4606C-9F99-412B-B7A9-5DB4111EB00D}"/>
    <cellStyle name="Normal 2 2 11 5 3 2" xfId="20657" xr:uid="{0FF4E45D-E5E1-40C8-B569-7E751AA1A551}"/>
    <cellStyle name="Normal 2 2 11 5 4" xfId="24918" xr:uid="{121CDEFB-55B8-40A6-A06C-5FDF46209248}"/>
    <cellStyle name="Normal 2 2 11 5 5" xfId="14991" xr:uid="{7F643549-6605-400C-8C36-DF20AF78D7FB}"/>
    <cellStyle name="Normal 2 2 11 6" xfId="3922" xr:uid="{B8846A1D-2C16-48D2-8A11-823ADBAB4F28}"/>
    <cellStyle name="Normal 2 2 11 6 2" xfId="8754" xr:uid="{91A10251-2EEC-445C-82E3-E53D5D0CA3A7}"/>
    <cellStyle name="Normal 2 2 11 6 2 2" xfId="28976" xr:uid="{39F5A64B-9A16-4AC9-8402-214E3758C73A}"/>
    <cellStyle name="Normal 2 2 11 6 2 3" xfId="19134" xr:uid="{D8663FF4-7F2C-4388-B7A9-17831C9372D7}"/>
    <cellStyle name="Normal 2 2 11 6 3" xfId="11587" xr:uid="{D8BC32F4-4140-4BD2-BC51-A4794D42B1FF}"/>
    <cellStyle name="Normal 2 2 11 6 3 2" xfId="21967" xr:uid="{4644D31E-EB41-48D5-B4E9-516AFEBE10EF}"/>
    <cellStyle name="Normal 2 2 11 6 4" xfId="27277" xr:uid="{75C8AD18-4AFE-4842-A978-28943ACC31D9}"/>
    <cellStyle name="Normal 2 2 11 6 5" xfId="16301" xr:uid="{8E42CAA9-3BBD-4E3B-9F0B-24760E32739D}"/>
    <cellStyle name="Normal 2 2 11 7" xfId="5066" xr:uid="{B2DA2C86-A69D-4363-A409-5F20A56822C5}"/>
    <cellStyle name="Normal 2 2 11 7 2" xfId="26477" xr:uid="{8DA8B6FD-9B1D-46D4-BB5E-72F6E93EFE7C}"/>
    <cellStyle name="Normal 2 2 11 7 3" xfId="14363" xr:uid="{B631ECBF-56E4-4E7E-A0A4-2E50DFF99648}"/>
    <cellStyle name="Normal 2 2 11 8" xfId="6816" xr:uid="{0A45DC38-A460-417D-B5FF-5914C4641DB3}"/>
    <cellStyle name="Normal 2 2 11 8 2" xfId="17196" xr:uid="{F9AC5293-430A-4340-83DE-C9501E3F8EAB}"/>
    <cellStyle name="Normal 2 2 11 9" xfId="9649" xr:uid="{AEFEC1A8-311C-4583-9866-B998AF29808A}"/>
    <cellStyle name="Normal 2 2 11 9 2" xfId="20029" xr:uid="{36E210C7-88C1-4054-AA67-CA222587FB4B}"/>
    <cellStyle name="Normal 2 2 12" xfId="714" xr:uid="{00000000-0005-0000-0000-000076040000}"/>
    <cellStyle name="Normal 2 2 12 10" xfId="12552" xr:uid="{1065672E-2A58-4FF3-B14F-7A5A656F2C14}"/>
    <cellStyle name="Normal 2 2 12 2" xfId="715" xr:uid="{00000000-0005-0000-0000-000077040000}"/>
    <cellStyle name="Normal 2 2 12 2 2" xfId="2896" xr:uid="{00000000-0005-0000-0000-0000A4030000}"/>
    <cellStyle name="Normal 2 2 12 2 2 2" xfId="6082" xr:uid="{87D14F9D-0490-40A1-B2DF-6C3236D91088}"/>
    <cellStyle name="Normal 2 2 12 2 2 2 2" xfId="27091" xr:uid="{C3153807-B2E2-4D54-8253-7DBAF51F2DE7}"/>
    <cellStyle name="Normal 2 2 12 2 2 2 3" xfId="26699" xr:uid="{C8350D81-427F-46C9-AD88-E335CC47A38B}"/>
    <cellStyle name="Normal 2 2 12 2 2 2 4" xfId="15560" xr:uid="{39752D66-A282-4578-9662-B9863F6E05F0}"/>
    <cellStyle name="Normal 2 2 12 2 2 3" xfId="8013" xr:uid="{0D9E3B43-EDE7-49DA-AC95-C8D84130DC72}"/>
    <cellStyle name="Normal 2 2 12 2 2 3 2" xfId="27685" xr:uid="{AB1AF7C7-2D5A-48E6-8BF5-E5578B2E77B5}"/>
    <cellStyle name="Normal 2 2 12 2 2 3 3" xfId="18393" xr:uid="{1AFB2ABE-54F2-4B73-BE53-A072DAF3C08C}"/>
    <cellStyle name="Normal 2 2 12 2 2 4" xfId="10846" xr:uid="{4AE1C396-5D59-4371-B09F-AFF16EEF18AE}"/>
    <cellStyle name="Normal 2 2 12 2 2 4 2" xfId="21226" xr:uid="{3288323C-DEC5-4597-ACA5-E75281895242}"/>
    <cellStyle name="Normal 2 2 12 2 2 5" xfId="22929" xr:uid="{451C44D4-D385-49D8-8775-BDE566AC57E3}"/>
    <cellStyle name="Normal 2 2 12 2 2 6" xfId="13408" xr:uid="{CD1B9E5A-8689-4A5D-825F-CA09B31EB215}"/>
    <cellStyle name="Normal 2 2 12 2 3" xfId="5070" xr:uid="{E9CA4D25-7E66-4D37-9C3D-EE609FBB5CD4}"/>
    <cellStyle name="Normal 2 2 12 2 3 2" xfId="25613" xr:uid="{C82A4E5B-713A-4F0B-9C44-41515AA8671E}"/>
    <cellStyle name="Normal 2 2 12 2 3 3" xfId="28119" xr:uid="{D1426DE1-404F-476D-AA0E-23A2566C7733}"/>
    <cellStyle name="Normal 2 2 12 2 3 4" xfId="14367" xr:uid="{201E6DFB-DAAA-47D2-93D5-7D35EEF5EE4A}"/>
    <cellStyle name="Normal 2 2 12 2 4" xfId="6820" xr:uid="{9CE24DF9-8A53-40A5-9B9F-A4ED79DBA681}"/>
    <cellStyle name="Normal 2 2 12 2 4 2" xfId="25846" xr:uid="{DB2D1C67-6117-442B-B678-0E475AA7346F}"/>
    <cellStyle name="Normal 2 2 12 2 4 3" xfId="27932" xr:uid="{51025091-3DC7-4B0E-B201-8992EE577B4E}"/>
    <cellStyle name="Normal 2 2 12 2 4 4" xfId="17200" xr:uid="{83106FBE-5519-470B-B973-DC7EFE978364}"/>
    <cellStyle name="Normal 2 2 12 2 5" xfId="9653" xr:uid="{0B7EACDA-BBDF-48E1-8FE2-FC3073D2F396}"/>
    <cellStyle name="Normal 2 2 12 2 5 2" xfId="29388" xr:uid="{EBF4D029-387B-44E3-9D2A-2D2346652B52}"/>
    <cellStyle name="Normal 2 2 12 2 5 3" xfId="20033" xr:uid="{C0C59DC8-A38B-49A7-8B9B-B6BAEE89D21E}"/>
    <cellStyle name="Normal 2 2 12 2 6" xfId="23521" xr:uid="{58EB0826-388D-445A-8CD5-082685758BAB}"/>
    <cellStyle name="Normal 2 2 12 2 7" xfId="12710" xr:uid="{D90D89C1-CD52-404E-8854-9A6CE05D6A25}"/>
    <cellStyle name="Normal 2 2 12 3" xfId="716" xr:uid="{00000000-0005-0000-0000-000078040000}"/>
    <cellStyle name="Normal 2 2 12 3 2" xfId="5071" xr:uid="{3B181DA7-558B-4F08-91C6-2EF108D18741}"/>
    <cellStyle name="Normal 2 2 12 3 2 2" xfId="26075" xr:uid="{DADFDF4C-031A-4E25-9D4F-90085FBCDD66}"/>
    <cellStyle name="Normal 2 2 12 3 2 3" xfId="27301" xr:uid="{7C3C2C6B-A376-4C08-B672-72DD1C6DDA24}"/>
    <cellStyle name="Normal 2 2 12 3 2 4" xfId="14368" xr:uid="{87AA43E2-ABF6-4CF1-95E1-324AB002C98D}"/>
    <cellStyle name="Normal 2 2 12 3 3" xfId="6821" xr:uid="{E2C41153-FFAB-4ED0-AB8B-6014853786DF}"/>
    <cellStyle name="Normal 2 2 12 3 3 2" xfId="27508" xr:uid="{CC38DC81-9159-4D28-B7A4-DAC637FEB901}"/>
    <cellStyle name="Normal 2 2 12 3 3 3" xfId="27087" xr:uid="{7EF38C80-B0D3-4DFD-9A0A-41F57020FEC4}"/>
    <cellStyle name="Normal 2 2 12 3 3 4" xfId="17201" xr:uid="{26E52485-6547-4818-9BE2-E34CFBD2E42B}"/>
    <cellStyle name="Normal 2 2 12 3 4" xfId="9654" xr:uid="{6F87446E-73B0-415B-B3DF-BCDB2932CF02}"/>
    <cellStyle name="Normal 2 2 12 3 4 2" xfId="29389" xr:uid="{E1AB4123-829E-472B-8201-5042441F9D0E}"/>
    <cellStyle name="Normal 2 2 12 3 4 3" xfId="20034" xr:uid="{B5528FC7-B11C-4B89-AD12-5EA5CEA3F156}"/>
    <cellStyle name="Normal 2 2 12 3 5" xfId="23588" xr:uid="{E4661236-05E0-4733-83E4-BF38DCBD5CFB}"/>
    <cellStyle name="Normal 2 2 12 3 6" xfId="13146" xr:uid="{59784323-D983-4403-A797-10888BEA3561}"/>
    <cellStyle name="Normal 2 2 12 4" xfId="2318" xr:uid="{00000000-0005-0000-0000-0000A2030000}"/>
    <cellStyle name="Normal 2 2 12 4 2" xfId="7445" xr:uid="{BC4AB11F-05B5-41C6-848E-34FE761CDCF0}"/>
    <cellStyle name="Normal 2 2 12 4 2 2" xfId="27509" xr:uid="{1D0CBB2E-B506-46BE-9D6B-6EAEAD8F035C}"/>
    <cellStyle name="Normal 2 2 12 4 2 3" xfId="17825" xr:uid="{F50110FA-FA26-4B8F-BD48-D96B1E0B9EFD}"/>
    <cellStyle name="Normal 2 2 12 4 3" xfId="10278" xr:uid="{04089D3B-4538-4C52-A27C-4A9708A69974}"/>
    <cellStyle name="Normal 2 2 12 4 3 2" xfId="20658" xr:uid="{2E0D2A35-A4E4-431F-A576-04C14ABCDA3C}"/>
    <cellStyle name="Normal 2 2 12 4 4" xfId="23710" xr:uid="{93C07792-30FE-4B44-9573-26AEFF3A7BF0}"/>
    <cellStyle name="Normal 2 2 12 4 5" xfId="14992" xr:uid="{51B5B4D7-F9FA-4226-9AA7-18D07081935F}"/>
    <cellStyle name="Normal 2 2 12 5" xfId="3923" xr:uid="{80B48330-8868-42AD-8BDC-4ABE101D7FE5}"/>
    <cellStyle name="Normal 2 2 12 5 2" xfId="8755" xr:uid="{0552D940-71B3-43C0-B2DB-648923AA1A54}"/>
    <cellStyle name="Normal 2 2 12 5 2 2" xfId="28977" xr:uid="{B40DC248-C826-4482-AFB1-2C50FE8E20F9}"/>
    <cellStyle name="Normal 2 2 12 5 2 3" xfId="19135" xr:uid="{0DBB2F03-198E-4EA9-9FCB-52E1EB65A82B}"/>
    <cellStyle name="Normal 2 2 12 5 3" xfId="11588" xr:uid="{F8030501-846D-475A-A3BE-5B1CA040C545}"/>
    <cellStyle name="Normal 2 2 12 5 3 2" xfId="21968" xr:uid="{93B94236-8E68-420A-B001-78A4B3C4C0E4}"/>
    <cellStyle name="Normal 2 2 12 5 4" xfId="23010" xr:uid="{FF2626A7-2135-440A-A877-AEE80954058E}"/>
    <cellStyle name="Normal 2 2 12 5 5" xfId="16302" xr:uid="{E8CC1F3D-DAFB-4840-966E-72DE70B7AF30}"/>
    <cellStyle name="Normal 2 2 12 6" xfId="5069" xr:uid="{084EAE70-9054-40F8-BFE2-D35318827036}"/>
    <cellStyle name="Normal 2 2 12 6 2" xfId="28309" xr:uid="{E571C781-2D2F-4739-921B-7BDC8F0ACB39}"/>
    <cellStyle name="Normal 2 2 12 6 3" xfId="26134" xr:uid="{68DF8A38-4DBF-4086-9398-2C368CB90CBF}"/>
    <cellStyle name="Normal 2 2 12 6 4" xfId="14366" xr:uid="{E415832E-07C5-4280-9D6D-23D0D3FCCF5E}"/>
    <cellStyle name="Normal 2 2 12 7" xfId="6819" xr:uid="{BF3DB480-ACE2-4974-AD3C-1760B38EE11C}"/>
    <cellStyle name="Normal 2 2 12 7 2" xfId="26793" xr:uid="{64BE9471-4482-46F0-B926-F236CF48DE7A}"/>
    <cellStyle name="Normal 2 2 12 7 3" xfId="17199" xr:uid="{CDA13340-5781-4640-96A4-DAC67D8249D7}"/>
    <cellStyle name="Normal 2 2 12 8" xfId="9652" xr:uid="{EC8A2C6E-8145-4C6B-98CD-6625A6067AC5}"/>
    <cellStyle name="Normal 2 2 12 8 2" xfId="20032" xr:uid="{E34FB326-D462-4975-BFF1-2D6B474B3857}"/>
    <cellStyle name="Normal 2 2 12 9" xfId="24819" xr:uid="{92E2412E-AE0B-4E04-8A02-EE933A9D2232}"/>
    <cellStyle name="Normal 2 2 13" xfId="717" xr:uid="{00000000-0005-0000-0000-000079040000}"/>
    <cellStyle name="Normal 2 2 13 10" xfId="12498" xr:uid="{61170B46-1634-41C8-94F6-182BD1D0ECF0}"/>
    <cellStyle name="Normal 2 2 13 2" xfId="3147" xr:uid="{00000000-0005-0000-0000-0000A7030000}"/>
    <cellStyle name="Normal 2 2 13 2 2" xfId="6205" xr:uid="{1BE0B72C-EB5F-4A68-ADBB-776D2ABC6E28}"/>
    <cellStyle name="Normal 2 2 13 2 2 2" xfId="22858" xr:uid="{53D22A31-D144-49D0-91AA-1D8AA931FF1F}"/>
    <cellStyle name="Normal 2 2 13 2 2 3" xfId="26298" xr:uid="{D8911CED-764F-48E2-9168-73042C5D13ED}"/>
    <cellStyle name="Normal 2 2 13 2 2 4" xfId="15774" xr:uid="{E725DF8F-2486-44A0-9DDC-35451486C16E}"/>
    <cellStyle name="Normal 2 2 13 2 3" xfId="8227" xr:uid="{8FE612A1-40D0-4D13-BCB0-0744C78DD892}"/>
    <cellStyle name="Normal 2 2 13 2 3 2" xfId="26185" xr:uid="{06BF066D-2D8C-4346-B71C-B793C1B4A8CB}"/>
    <cellStyle name="Normal 2 2 13 2 3 3" xfId="28872" xr:uid="{8129AB89-2906-47C8-9BA7-89EE51578157}"/>
    <cellStyle name="Normal 2 2 13 2 3 4" xfId="18607" xr:uid="{64C64456-37D7-4EE3-92B2-E77B6817AC99}"/>
    <cellStyle name="Normal 2 2 13 2 4" xfId="11060" xr:uid="{FD08E1CF-839E-4985-96D9-9AA4F72A3267}"/>
    <cellStyle name="Normal 2 2 13 2 4 2" xfId="29475" xr:uid="{038BD399-35D3-48F3-8F87-83353631008F}"/>
    <cellStyle name="Normal 2 2 13 2 4 3" xfId="21440" xr:uid="{535D86DE-691C-4D4C-97D3-6C9A8B1E520E}"/>
    <cellStyle name="Normal 2 2 13 2 5" xfId="25157" xr:uid="{C24663EF-B84A-4159-827E-04DA4C4C0947}"/>
    <cellStyle name="Normal 2 2 13 2 6" xfId="13682" xr:uid="{D7D50C91-20D1-4F4F-B216-79150BA26CFA}"/>
    <cellStyle name="Normal 2 2 13 3" xfId="2715" xr:uid="{00000000-0005-0000-0000-0000A8030000}"/>
    <cellStyle name="Normal 2 2 13 3 2" xfId="5933" xr:uid="{D0C06B45-2A7E-4AB6-A718-198594DC2508}"/>
    <cellStyle name="Normal 2 2 13 3 2 2" xfId="27394" xr:uid="{6491416E-F12A-4584-81F1-655F94FF171F}"/>
    <cellStyle name="Normal 2 2 13 3 2 3" xfId="15386" xr:uid="{ED351527-011C-4C1E-AC63-0808C644313D}"/>
    <cellStyle name="Normal 2 2 13 3 3" xfId="7839" xr:uid="{906AFB7C-6C05-4D62-9036-BCB3EF4B597A}"/>
    <cellStyle name="Normal 2 2 13 3 3 2" xfId="18219" xr:uid="{70736B79-02B6-4245-8B46-CAAAA5DE7056}"/>
    <cellStyle name="Normal 2 2 13 3 4" xfId="10672" xr:uid="{2CB8B3FA-0C80-47EE-9634-14D33F0FA550}"/>
    <cellStyle name="Normal 2 2 13 3 4 2" xfId="21052" xr:uid="{F769EB83-E13C-416F-9B09-5D4D5057E829}"/>
    <cellStyle name="Normal 2 2 13 3 5" xfId="25239" xr:uid="{6C3C5C07-9AFA-4E02-B0A6-FA91BFF57E6E}"/>
    <cellStyle name="Normal 2 2 13 3 6" xfId="13143" xr:uid="{1162147A-342C-4981-8B63-09F1ABF2E97A}"/>
    <cellStyle name="Normal 2 2 13 4" xfId="2266" xr:uid="{00000000-0005-0000-0000-0000A6030000}"/>
    <cellStyle name="Normal 2 2 13 4 2" xfId="7393" xr:uid="{89FD8668-7FA1-4059-9FE1-C4A120F59806}"/>
    <cellStyle name="Normal 2 2 13 4 2 2" xfId="26379" xr:uid="{30E68958-E569-42E9-BA2F-E453205D9189}"/>
    <cellStyle name="Normal 2 2 13 4 2 3" xfId="17773" xr:uid="{C11B38C0-F736-4D86-A774-66F20C82FCF6}"/>
    <cellStyle name="Normal 2 2 13 4 3" xfId="10226" xr:uid="{C380EA43-0880-44F7-916A-3D91415E0C58}"/>
    <cellStyle name="Normal 2 2 13 4 3 2" xfId="20606" xr:uid="{1B250137-71E8-4861-B427-84820C9A4C85}"/>
    <cellStyle name="Normal 2 2 13 4 4" xfId="25247" xr:uid="{0774F863-049F-497C-9A81-59CA0A5BAD79}"/>
    <cellStyle name="Normal 2 2 13 4 5" xfId="14940" xr:uid="{9D586C60-AB7D-471D-9DEB-58BC88B4A903}"/>
    <cellStyle name="Normal 2 2 13 5" xfId="3920" xr:uid="{88D0797E-A6BF-4D0F-A6C0-FD36B77BCA0E}"/>
    <cellStyle name="Normal 2 2 13 5 2" xfId="8752" xr:uid="{03051166-9FC1-44DA-988E-9FADE5847749}"/>
    <cellStyle name="Normal 2 2 13 5 2 2" xfId="19132" xr:uid="{7E7697FE-260A-4D9E-AA2B-095703FCCC3B}"/>
    <cellStyle name="Normal 2 2 13 5 3" xfId="11585" xr:uid="{94226967-A082-4D5A-8487-E119D38878D8}"/>
    <cellStyle name="Normal 2 2 13 5 3 2" xfId="21965" xr:uid="{8E1EFF97-26F7-4B56-B54B-BA8AE98EEF0A}"/>
    <cellStyle name="Normal 2 2 13 5 4" xfId="28464" xr:uid="{C6513DD1-384B-4C82-BAD2-CE01468518F9}"/>
    <cellStyle name="Normal 2 2 13 5 5" xfId="16299" xr:uid="{CE55F6FE-2C4D-414D-8412-7E9EC598D893}"/>
    <cellStyle name="Normal 2 2 13 6" xfId="5072" xr:uid="{B3B3FD30-0DA2-4D0B-90F4-16E1CD25FDF6}"/>
    <cellStyle name="Normal 2 2 13 6 2" xfId="14369" xr:uid="{13419BAA-B656-4198-A9F7-5A4FD8DA4709}"/>
    <cellStyle name="Normal 2 2 13 7" xfId="6822" xr:uid="{CEB21734-C8F9-465C-B46A-FCCCCCE8CFCF}"/>
    <cellStyle name="Normal 2 2 13 7 2" xfId="17202" xr:uid="{706C0D92-3F15-4226-8081-848ED9C101B0}"/>
    <cellStyle name="Normal 2 2 13 8" xfId="9655" xr:uid="{C8721B46-B374-4413-9AE3-932F85723B3E}"/>
    <cellStyle name="Normal 2 2 13 8 2" xfId="20035" xr:uid="{FEB40EA4-6CE0-42DE-A328-4F68BE1326E9}"/>
    <cellStyle name="Normal 2 2 13 9" xfId="24744" xr:uid="{C60147FB-826F-443F-AA1A-C1D4BD123A46}"/>
    <cellStyle name="Normal 2 2 14" xfId="718" xr:uid="{00000000-0005-0000-0000-00007A040000}"/>
    <cellStyle name="Normal 2 2 14 2" xfId="3148" xr:uid="{00000000-0005-0000-0000-0000AA030000}"/>
    <cellStyle name="Normal 2 2 14 2 2" xfId="6206" xr:uid="{8F05DB9B-6A25-4038-B62A-F4C873DD9350}"/>
    <cellStyle name="Normal 2 2 14 2 2 2" xfId="28570" xr:uid="{33B1D394-50B2-48C6-8C60-F743ED085D4B}"/>
    <cellStyle name="Normal 2 2 14 2 2 3" xfId="15775" xr:uid="{9F35178A-3720-4778-B1B0-CC80F28CC6AB}"/>
    <cellStyle name="Normal 2 2 14 2 3" xfId="8228" xr:uid="{2044CE16-91FB-4D80-914A-CE644F87D8F4}"/>
    <cellStyle name="Normal 2 2 14 2 3 2" xfId="18608" xr:uid="{D2404AF2-005E-4188-9906-4F235B286828}"/>
    <cellStyle name="Normal 2 2 14 2 4" xfId="11061" xr:uid="{978E363D-3991-4448-883D-E2E7811566D6}"/>
    <cellStyle name="Normal 2 2 14 2 4 2" xfId="21441" xr:uid="{7CD9C325-1851-4180-A5CB-3E7F4E214531}"/>
    <cellStyle name="Normal 2 2 14 2 5" xfId="25279" xr:uid="{0E9922C5-37E1-4CFC-A1AD-C203AD371C98}"/>
    <cellStyle name="Normal 2 2 14 2 6" xfId="13683" xr:uid="{FA8C0126-C36E-4F2D-B7DC-A80CBCD032BF}"/>
    <cellStyle name="Normal 2 2 14 3" xfId="4113" xr:uid="{602DFCFD-72D5-44D7-ACF2-C21656B95719}"/>
    <cellStyle name="Normal 2 2 14 3 2" xfId="8885" xr:uid="{2CCE2982-B565-4F22-8E33-8D5CA20D7F6E}"/>
    <cellStyle name="Normal 2 2 14 3 2 2" xfId="29000" xr:uid="{2C74AD77-220B-4613-8EF4-23EA7DCE53B9}"/>
    <cellStyle name="Normal 2 2 14 3 2 3" xfId="19265" xr:uid="{CA98168B-B65C-4AA5-94DF-F59345996913}"/>
    <cellStyle name="Normal 2 2 14 3 3" xfId="11718" xr:uid="{78412A5D-245A-4544-97D0-24E00F40E1FB}"/>
    <cellStyle name="Normal 2 2 14 3 3 2" xfId="22098" xr:uid="{76B852D3-6881-4247-B526-76ED020D3A4D}"/>
    <cellStyle name="Normal 2 2 14 3 4" xfId="25691" xr:uid="{75B9DCA7-9735-49CB-B831-5B7CB6738F60}"/>
    <cellStyle name="Normal 2 2 14 3 5" xfId="16432" xr:uid="{0D9D12F8-7C95-49C3-93C2-5B61176932CC}"/>
    <cellStyle name="Normal 2 2 14 4" xfId="5073" xr:uid="{0FE830B5-3A30-4425-8BA3-1607EFF37B17}"/>
    <cellStyle name="Normal 2 2 14 4 2" xfId="25633" xr:uid="{CA7AE7FF-9709-40FF-9F56-95356DE17C7B}"/>
    <cellStyle name="Normal 2 2 14 4 3" xfId="26938" xr:uid="{C80C593B-D2C3-4351-A7D5-8F610999EDE7}"/>
    <cellStyle name="Normal 2 2 14 4 4" xfId="14370" xr:uid="{1BB74058-6697-4959-92B2-21F05B0323C1}"/>
    <cellStyle name="Normal 2 2 14 5" xfId="6823" xr:uid="{C93C6F00-7AA6-4DFD-83A2-657CD0BC4C50}"/>
    <cellStyle name="Normal 2 2 14 5 2" xfId="28717" xr:uid="{8A97C4F5-E096-4825-9758-77B6F6DA2CD0}"/>
    <cellStyle name="Normal 2 2 14 5 3" xfId="17203" xr:uid="{BE1AB2A4-25C8-48F8-AD75-90D61AD378D0}"/>
    <cellStyle name="Normal 2 2 14 6" xfId="9656" xr:uid="{74930A9B-473A-4A6C-8087-6DB80EE741A5}"/>
    <cellStyle name="Normal 2 2 14 6 2" xfId="20036" xr:uid="{24AF2EAD-E8F1-441C-8B69-9B4ADD7029B5}"/>
    <cellStyle name="Normal 2 2 14 7" xfId="25034" xr:uid="{BEC619D2-5B98-42AF-BBF7-4FB6E12567A9}"/>
    <cellStyle name="Normal 2 2 14 8" xfId="12656" xr:uid="{63162DEC-A129-4FF9-A03A-433E2293C74C}"/>
    <cellStyle name="Normal 2 2 15" xfId="719" xr:uid="{00000000-0005-0000-0000-00007B040000}"/>
    <cellStyle name="Normal 2 2 15 2" xfId="5074" xr:uid="{99306018-F539-426E-AFF6-71AB4177B221}"/>
    <cellStyle name="Normal 2 2 15 2 2" xfId="24897" xr:uid="{E75E3B17-5623-440A-8AC2-87E8488F28F8}"/>
    <cellStyle name="Normal 2 2 15 2 3" xfId="27593" xr:uid="{0DEC1CF2-4696-41D2-BDF1-5213B9DC73D4}"/>
    <cellStyle name="Normal 2 2 15 2 4" xfId="14371" xr:uid="{8A48EF3E-8497-433A-B4E0-FC09E0C9B29D}"/>
    <cellStyle name="Normal 2 2 15 3" xfId="6824" xr:uid="{2AFC4162-E263-4598-B568-AA1597C44A31}"/>
    <cellStyle name="Normal 2 2 15 3 2" xfId="23600" xr:uid="{25F08F60-A152-4AFF-9E13-906EB14A6DBF}"/>
    <cellStyle name="Normal 2 2 15 3 3" xfId="17204" xr:uid="{C4B807F5-A277-4249-AB06-7D0E0B3D6BF2}"/>
    <cellStyle name="Normal 2 2 15 4" xfId="9657" xr:uid="{F7968E4B-B502-4F1E-82C8-90DBD07CB023}"/>
    <cellStyle name="Normal 2 2 15 4 2" xfId="20037" xr:uid="{6CBDC6EB-DB76-4B70-AB04-21547ACF243C}"/>
    <cellStyle name="Normal 2 2 15 5" xfId="25482" xr:uid="{F089609E-A798-4813-922E-69531170DBF7}"/>
    <cellStyle name="Normal 2 2 15 6" xfId="13354" xr:uid="{1F482952-DA57-4E9F-823C-05C97A7B78EE}"/>
    <cellStyle name="Normal 2 2 16" xfId="2429" xr:uid="{00000000-0005-0000-0000-0000AC030000}"/>
    <cellStyle name="Normal 2 2 16 2" xfId="5726" xr:uid="{E66317E7-6FD0-4B91-B500-9D3330F0A614}"/>
    <cellStyle name="Normal 2 2 16 2 2" xfId="26390" xr:uid="{ABDA310A-0346-4DC4-984F-29ED74B584EF}"/>
    <cellStyle name="Normal 2 2 16 2 3" xfId="15101" xr:uid="{A6040207-EB44-4575-8EA9-C4CE90C60DC5}"/>
    <cellStyle name="Normal 2 2 16 3" xfId="7554" xr:uid="{1514F63C-9927-45A2-B5F6-B96FBA1E7225}"/>
    <cellStyle name="Normal 2 2 16 3 2" xfId="17934" xr:uid="{E0721F0A-358B-4AE8-9224-B0BFCC2F56D7}"/>
    <cellStyle name="Normal 2 2 16 4" xfId="10387" xr:uid="{FF4F799A-66E3-4F40-B618-37BB9F15E6A9}"/>
    <cellStyle name="Normal 2 2 16 4 2" xfId="20767" xr:uid="{C773C84F-6066-46CF-883F-384DBDBBE522}"/>
    <cellStyle name="Normal 2 2 16 5" xfId="25421" xr:uid="{A63BB850-207E-4F37-B731-B70170A9DB5E}"/>
    <cellStyle name="Normal 2 2 16 6" xfId="12815" xr:uid="{7EF3574B-DB58-4C59-B778-7C91746B762A}"/>
    <cellStyle name="Normal 2 2 17" xfId="2156" xr:uid="{00000000-0005-0000-0000-000095030000}"/>
    <cellStyle name="Normal 2 2 17 2" xfId="7283" xr:uid="{B4EC62D9-AF82-4025-970D-EA4C3E026774}"/>
    <cellStyle name="Normal 2 2 17 2 2" xfId="26237" xr:uid="{6DAF2BCE-0C86-4D88-9E2F-78E919AFD190}"/>
    <cellStyle name="Normal 2 2 17 2 3" xfId="17663" xr:uid="{1E015E8D-58DC-456F-BDFE-E140A635E965}"/>
    <cellStyle name="Normal 2 2 17 3" xfId="10116" xr:uid="{2EC4786D-A0A0-483A-9CB6-2C0C04AACC31}"/>
    <cellStyle name="Normal 2 2 17 3 2" xfId="20496" xr:uid="{0E6F1898-8781-4A3A-BF71-DBEE4D01B0BB}"/>
    <cellStyle name="Normal 2 2 17 4" xfId="23735" xr:uid="{A8D75A14-F8ED-4363-B00E-9520DBE2BB4B}"/>
    <cellStyle name="Normal 2 2 17 5" xfId="14830" xr:uid="{B1CA58E7-00A2-41F1-9A0F-BDFFC5AAD87E}"/>
    <cellStyle name="Normal 2 2 18" xfId="3779" xr:uid="{1A373675-4207-447F-B1B4-24466C74361E}"/>
    <cellStyle name="Normal 2 2 18 2" xfId="8619" xr:uid="{A213806B-ABAF-492B-B6D9-CA5737F09E61}"/>
    <cellStyle name="Normal 2 2 18 2 2" xfId="18999" xr:uid="{160AAC24-51E3-424E-AD27-F18D3F8AE720}"/>
    <cellStyle name="Normal 2 2 18 3" xfId="11452" xr:uid="{5ACF6E83-7460-44A6-9393-BEDF0BFE2652}"/>
    <cellStyle name="Normal 2 2 18 3 2" xfId="21832" xr:uid="{16E87DC4-FD90-46D1-A322-126D2F2E83E0}"/>
    <cellStyle name="Normal 2 2 18 4" xfId="24737" xr:uid="{AA2FF3AD-A4EF-4B36-8436-1AADB93BDB37}"/>
    <cellStyle name="Normal 2 2 18 5" xfId="16166" xr:uid="{AC157D38-856C-4580-B563-DCA32EBD428F}"/>
    <cellStyle name="Normal 2 2 19" xfId="5060" xr:uid="{BC3E59D0-D094-48BD-81F3-E96859DFE0F0}"/>
    <cellStyle name="Normal 2 2 19 2" xfId="14357" xr:uid="{AD30DF1C-1582-45A7-99EE-46D101CF8C51}"/>
    <cellStyle name="Normal 2 2 2" xfId="720" xr:uid="{00000000-0005-0000-0000-00007C040000}"/>
    <cellStyle name="Normal 2 2 2 2" xfId="29564" xr:uid="{0140F41A-A7F6-4E64-8D0A-7ADB50A575AD}"/>
    <cellStyle name="Normal 2 2 20" xfId="6810" xr:uid="{9AA093BE-465D-42F9-802A-DCF38D2C3E24}"/>
    <cellStyle name="Normal 2 2 20 2" xfId="17190" xr:uid="{B7BD99B6-0B8B-4E45-BB86-E9AAD9928BCD}"/>
    <cellStyle name="Normal 2 2 21" xfId="9643" xr:uid="{0A98CF2D-EF20-429F-B97D-47442972AF38}"/>
    <cellStyle name="Normal 2 2 21 2" xfId="20023" xr:uid="{A91E6670-104C-49CF-BFCC-DB2F2A80100C}"/>
    <cellStyle name="Normal 2 2 22" xfId="23644" xr:uid="{0A2E6619-5DD4-4182-B404-64DD36161338}"/>
    <cellStyle name="Normal 2 2 23" xfId="12387"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7" xr:uid="{D7D969D3-4E61-4406-BF24-BF599DCF1FAF}"/>
    <cellStyle name="Normal 2 2 4 10 2 2 2" xfId="26539" xr:uid="{E88740FE-679A-4BE2-AB30-5E1E4717FB7B}"/>
    <cellStyle name="Normal 2 2 4 10 2 2 3" xfId="15776" xr:uid="{F38DC642-4549-412E-BBDA-A3A6DD21FAE8}"/>
    <cellStyle name="Normal 2 2 4 10 2 3" xfId="8229" xr:uid="{D6982DF3-9915-4EEC-9953-5C07FCBC40B5}"/>
    <cellStyle name="Normal 2 2 4 10 2 3 2" xfId="18609" xr:uid="{0946FFCE-0946-4566-BB07-7342E0525B8C}"/>
    <cellStyle name="Normal 2 2 4 10 2 4" xfId="11062" xr:uid="{526B7178-26B3-4B9F-BAE8-574354D1F0EB}"/>
    <cellStyle name="Normal 2 2 4 10 2 4 2" xfId="21442" xr:uid="{AC1455A0-CF64-4E90-A7EF-26CE4100BB90}"/>
    <cellStyle name="Normal 2 2 4 10 2 5" xfId="24282" xr:uid="{3C5BC3D8-8C4D-426E-8F06-8F3538AF29AB}"/>
    <cellStyle name="Normal 2 2 4 10 2 6" xfId="13684" xr:uid="{48B9F930-0C25-4581-8E69-79189B949E6F}"/>
    <cellStyle name="Normal 2 2 4 10 3" xfId="4155" xr:uid="{0FD2C3DC-255B-49BE-9FF6-4AC92C7D63F7}"/>
    <cellStyle name="Normal 2 2 4 10 3 2" xfId="8927" xr:uid="{80F2C0FB-F1DC-4258-AD0E-0DD06142707D}"/>
    <cellStyle name="Normal 2 2 4 10 3 2 2" xfId="29026" xr:uid="{37D72171-B24D-4194-B4D3-0A959E954D4C}"/>
    <cellStyle name="Normal 2 2 4 10 3 2 3" xfId="19307" xr:uid="{0681EC7E-E68D-4E35-B1B5-2655A10948DE}"/>
    <cellStyle name="Normal 2 2 4 10 3 3" xfId="11760" xr:uid="{FB782192-D2F5-470E-9650-80D7248ADBA5}"/>
    <cellStyle name="Normal 2 2 4 10 3 3 2" xfId="22140" xr:uid="{6E3AFC5A-8E1D-454F-B124-8B28C999AE87}"/>
    <cellStyle name="Normal 2 2 4 10 3 4" xfId="25696" xr:uid="{960F127A-99EC-4F61-836C-569C208D49CA}"/>
    <cellStyle name="Normal 2 2 4 10 3 5" xfId="16474" xr:uid="{9FDA4D38-87A1-433B-9B04-BCCC15C7061F}"/>
    <cellStyle name="Normal 2 2 4 10 4" xfId="5076" xr:uid="{1FCF3AF0-FBC6-4D63-B3BA-20A01A6167FF}"/>
    <cellStyle name="Normal 2 2 4 10 4 2" xfId="24032" xr:uid="{1E9FBC44-0CCC-4A72-9906-A1159634CC09}"/>
    <cellStyle name="Normal 2 2 4 10 4 3" xfId="26851" xr:uid="{C9EF5E2D-A247-4207-82D8-EEE74AFA64FD}"/>
    <cellStyle name="Normal 2 2 4 10 4 4" xfId="14373" xr:uid="{A90D1DCD-BBBB-4311-AE23-3B6BA1E3AF5D}"/>
    <cellStyle name="Normal 2 2 4 10 5" xfId="6826" xr:uid="{3A3629AD-74B0-46DD-930A-D13A43E4B5A8}"/>
    <cellStyle name="Normal 2 2 4 10 5 2" xfId="27193" xr:uid="{EE7C6482-5934-4C5E-8210-9C33C60F11DA}"/>
    <cellStyle name="Normal 2 2 4 10 5 3" xfId="17206" xr:uid="{2EA77B2A-9F6B-494B-9CDD-F0DCBF707307}"/>
    <cellStyle name="Normal 2 2 4 10 6" xfId="9659" xr:uid="{C57FB809-5FE2-45E4-ACDC-C1DBA03283E4}"/>
    <cellStyle name="Normal 2 2 4 10 6 2" xfId="20039" xr:uid="{CDB3F3D8-A21A-4F07-ADB0-05173762F68D}"/>
    <cellStyle name="Normal 2 2 4 10 7" xfId="22879" xr:uid="{5CF308C9-6D51-4643-9E2C-5CA6A840CF6A}"/>
    <cellStyle name="Normal 2 2 4 10 8" xfId="12711" xr:uid="{E7A9E7AD-6F08-45B4-9A3F-FF2B6DF2184A}"/>
    <cellStyle name="Normal 2 2 4 11" xfId="724" xr:uid="{00000000-0005-0000-0000-000080040000}"/>
    <cellStyle name="Normal 2 2 4 11 2" xfId="5077" xr:uid="{B2B51439-26A5-4C50-95D8-D9A322E62328}"/>
    <cellStyle name="Normal 2 2 4 11 2 2" xfId="25677" xr:uid="{C402C1D2-4423-4CDA-ADCF-C57202F1D021}"/>
    <cellStyle name="Normal 2 2 4 11 2 3" xfId="26358" xr:uid="{056DCAAC-24E9-43A1-82A6-0C9A315D56AD}"/>
    <cellStyle name="Normal 2 2 4 11 2 4" xfId="14374" xr:uid="{872521E7-6E08-4614-B377-4B95D2864DA4}"/>
    <cellStyle name="Normal 2 2 4 11 3" xfId="6827" xr:uid="{7C2751A7-702E-4DF4-9E80-C1AE00BF3135}"/>
    <cellStyle name="Normal 2 2 4 11 3 2" xfId="27642" xr:uid="{19F6A390-B923-463C-9013-7110AED7F8C9}"/>
    <cellStyle name="Normal 2 2 4 11 3 3" xfId="17207" xr:uid="{AC1AC1C8-1FF9-407E-943E-53543251EF25}"/>
    <cellStyle name="Normal 2 2 4 11 4" xfId="9660" xr:uid="{19073B8C-2791-4F34-812F-A2DE9320F133}"/>
    <cellStyle name="Normal 2 2 4 11 4 2" xfId="20040" xr:uid="{34810A10-8551-4547-9322-99F6D9A4A5EA}"/>
    <cellStyle name="Normal 2 2 4 11 5" xfId="23141" xr:uid="{416C81B3-0819-4BF8-9A30-32B0AC090322}"/>
    <cellStyle name="Normal 2 2 4 11 6" xfId="13409" xr:uid="{FC688F8D-7DA8-4750-8693-6F6C1C293274}"/>
    <cellStyle name="Normal 2 2 4 12" xfId="2436" xr:uid="{00000000-0005-0000-0000-0000B3030000}"/>
    <cellStyle name="Normal 2 2 4 12 2" xfId="5731" xr:uid="{1CA93B62-87E4-4705-96DD-F355FB40FC33}"/>
    <cellStyle name="Normal 2 2 4 12 2 2" xfId="27528" xr:uid="{693F9F83-E752-4F7D-B8DA-264691227F4E}"/>
    <cellStyle name="Normal 2 2 4 12 2 3" xfId="15108" xr:uid="{F5B0BC0C-3FEA-4385-B77E-05F42AF9B996}"/>
    <cellStyle name="Normal 2 2 4 12 3" xfId="7561" xr:uid="{D54A0966-299F-4FC9-8FED-1E10BBEC96F3}"/>
    <cellStyle name="Normal 2 2 4 12 3 2" xfId="17941" xr:uid="{26E2A7A7-1EAB-45EE-920C-AD013DF7E206}"/>
    <cellStyle name="Normal 2 2 4 12 4" xfId="10394" xr:uid="{C84F7657-F60B-4659-BC49-8D0BE4A04CC6}"/>
    <cellStyle name="Normal 2 2 4 12 4 2" xfId="20774" xr:uid="{5769F3AE-2EF9-48C9-AB5C-93E5211D5A0F}"/>
    <cellStyle name="Normal 2 2 4 12 5" xfId="24007" xr:uid="{FABCEE1E-7C42-4836-8C1F-79CA52228F4A}"/>
    <cellStyle name="Normal 2 2 4 12 6" xfId="12823" xr:uid="{676C421A-797B-4EB2-918A-9AC76E6E9645}"/>
    <cellStyle name="Normal 2 2 4 13" xfId="2166" xr:uid="{00000000-0005-0000-0000-0000AF030000}"/>
    <cellStyle name="Normal 2 2 4 13 2" xfId="7293" xr:uid="{F1BFA181-64C5-4E4A-ABD0-7974201F6931}"/>
    <cellStyle name="Normal 2 2 4 13 2 2" xfId="26397" xr:uid="{C5112DC9-9925-499D-B2E9-335E18D7B2D2}"/>
    <cellStyle name="Normal 2 2 4 13 2 3" xfId="17673" xr:uid="{F344F0F8-8DF6-4F0A-BAB4-42D5F92328BF}"/>
    <cellStyle name="Normal 2 2 4 13 3" xfId="10126" xr:uid="{E442D80D-08EC-4EAA-BC94-B6780007F958}"/>
    <cellStyle name="Normal 2 2 4 13 3 2" xfId="20506" xr:uid="{246E3730-AF31-49D0-A8E0-7E7785E2D887}"/>
    <cellStyle name="Normal 2 2 4 13 4" xfId="23598" xr:uid="{D26C7D18-001A-43BB-9815-B9CF2762C3E7}"/>
    <cellStyle name="Normal 2 2 4 13 5" xfId="14840" xr:uid="{A06D253D-74AA-4949-A3C4-488C2ED85076}"/>
    <cellStyle name="Normal 2 2 4 14" xfId="3926" xr:uid="{9224FE76-AF9F-40C7-9E4B-7A38724FA954}"/>
    <cellStyle name="Normal 2 2 4 14 2" xfId="8758" xr:uid="{6E95594E-0165-4B4D-ADF3-14A3EE4DDC8E}"/>
    <cellStyle name="Normal 2 2 4 14 2 2" xfId="19138" xr:uid="{2422C39E-40B6-44E7-8B83-F4CBD35700F8}"/>
    <cellStyle name="Normal 2 2 4 14 3" xfId="11591" xr:uid="{BC9F1DA9-C5F5-42AD-BD86-0A771A3DF603}"/>
    <cellStyle name="Normal 2 2 4 14 3 2" xfId="21971" xr:uid="{4D8611E8-F2C4-448E-BE12-76FC605A333A}"/>
    <cellStyle name="Normal 2 2 4 14 4" xfId="27369" xr:uid="{FE9CCE05-EF0F-418B-AE5C-0376211A82BB}"/>
    <cellStyle name="Normal 2 2 4 14 5" xfId="16305" xr:uid="{10BBC8C1-DA61-4642-8926-FA9976CAA80E}"/>
    <cellStyle name="Normal 2 2 4 15" xfId="5075" xr:uid="{3F321B4F-E47A-4304-B738-AE2327016E19}"/>
    <cellStyle name="Normal 2 2 4 15 2" xfId="14372" xr:uid="{AE14D018-34CD-4C44-BCC8-1E57CECF4998}"/>
    <cellStyle name="Normal 2 2 4 16" xfId="6825" xr:uid="{1BB3EEC8-AF94-4899-A302-68D57360357C}"/>
    <cellStyle name="Normal 2 2 4 16 2" xfId="17205" xr:uid="{A687550A-8C82-42DC-9A95-3E243EE3767B}"/>
    <cellStyle name="Normal 2 2 4 17" xfId="9658" xr:uid="{C6FCDE00-F4C5-44DE-844A-7083A1A96C98}"/>
    <cellStyle name="Normal 2 2 4 17 2" xfId="20038" xr:uid="{B61EA2A4-DD29-4E0D-90E6-932E4981EC6A}"/>
    <cellStyle name="Normal 2 2 4 18" xfId="23384" xr:uid="{E36E8115-6050-4A3E-9EF7-52F5E1BB4ED5}"/>
    <cellStyle name="Normal 2 2 4 19" xfId="12398" xr:uid="{7149CC92-E14B-4B1D-A89B-503FF7AF0A7B}"/>
    <cellStyle name="Normal 2 2 4 2" xfId="725" xr:uid="{00000000-0005-0000-0000-000081040000}"/>
    <cellStyle name="Normal 2 2 4 2 10" xfId="5078" xr:uid="{082F0210-4C72-422F-80F9-ACC646677EA2}"/>
    <cellStyle name="Normal 2 2 4 2 10 2" xfId="14375" xr:uid="{94822CAF-2092-49A9-B8CD-410DA0A1A116}"/>
    <cellStyle name="Normal 2 2 4 2 11" xfId="6828" xr:uid="{242FD371-17D0-477D-B9D8-109C3D143C7C}"/>
    <cellStyle name="Normal 2 2 4 2 11 2" xfId="17208" xr:uid="{065C0B98-270C-4FA0-BFD9-19E1970F6214}"/>
    <cellStyle name="Normal 2 2 4 2 12" xfId="9661" xr:uid="{9EC68AC5-DB34-4CC7-9026-D9E313DA6B00}"/>
    <cellStyle name="Normal 2 2 4 2 12 2" xfId="20041" xr:uid="{9D0222BA-8F09-45F6-B777-449CA78646CA}"/>
    <cellStyle name="Normal 2 2 4 2 13" xfId="24968" xr:uid="{0C738B10-8E93-4856-BCB1-B19FD7867AA7}"/>
    <cellStyle name="Normal 2 2 4 2 14" xfId="12421" xr:uid="{384D961C-EC37-4EA2-A57F-262696283CE4}"/>
    <cellStyle name="Normal 2 2 4 2 2" xfId="726" xr:uid="{00000000-0005-0000-0000-000082040000}"/>
    <cellStyle name="Normal 2 2 4 2 2 10" xfId="6829" xr:uid="{BE5F802E-0A33-4C0C-B22F-904F96F5C12D}"/>
    <cellStyle name="Normal 2 2 4 2 2 10 2" xfId="17209" xr:uid="{0E0A262A-9010-4CD1-BFCB-467216AADD64}"/>
    <cellStyle name="Normal 2 2 4 2 2 11" xfId="9662" xr:uid="{ABFE3BC2-408D-4C96-99C4-97DE3C927B68}"/>
    <cellStyle name="Normal 2 2 4 2 2 11 2" xfId="20042" xr:uid="{7F457473-275E-44E9-8293-D49E2EC6900B}"/>
    <cellStyle name="Normal 2 2 4 2 2 12" xfId="23567" xr:uid="{714019CF-C46E-40AB-935E-1D4B4ECBD1B9}"/>
    <cellStyle name="Normal 2 2 4 2 2 13" xfId="12481" xr:uid="{18DB36CC-DB17-43E4-811E-FC915DA0DCCC}"/>
    <cellStyle name="Normal 2 2 4 2 2 2" xfId="727" xr:uid="{00000000-0005-0000-0000-000083040000}"/>
    <cellStyle name="Normal 2 2 4 2 2 2 10" xfId="13046" xr:uid="{B75C6799-77DF-49EF-B0AB-0CAF2F2B5AA6}"/>
    <cellStyle name="Normal 2 2 4 2 2 2 2" xfId="2721" xr:uid="{00000000-0005-0000-0000-0000B7030000}"/>
    <cellStyle name="Normal 2 2 4 2 2 2 2 2" xfId="3152" xr:uid="{00000000-0005-0000-0000-0000B8030000}"/>
    <cellStyle name="Normal 2 2 4 2 2 2 2 2 2" xfId="6210" xr:uid="{2699C163-FD31-4EAE-A8F7-B64A6502ECF7}"/>
    <cellStyle name="Normal 2 2 4 2 2 2 2 2 2 2" xfId="27309" xr:uid="{979CD163-8371-46E5-A003-E51E3D7A9388}"/>
    <cellStyle name="Normal 2 2 4 2 2 2 2 2 2 3" xfId="15779" xr:uid="{F6DCBA35-A6CE-45ED-8A34-3DB0D43A58A2}"/>
    <cellStyle name="Normal 2 2 4 2 2 2 2 2 3" xfId="8232" xr:uid="{F0D0C146-855C-4C83-8150-0B386D5B8ED4}"/>
    <cellStyle name="Normal 2 2 4 2 2 2 2 2 3 2" xfId="18612" xr:uid="{6399A8DE-701C-4DB0-91AB-D921947BE8E1}"/>
    <cellStyle name="Normal 2 2 4 2 2 2 2 2 4" xfId="11065" xr:uid="{1E9C24A1-9573-4B38-8468-E68552F1F4BA}"/>
    <cellStyle name="Normal 2 2 4 2 2 2 2 2 4 2" xfId="21445" xr:uid="{6EA31103-5C99-4B3E-AD13-B9D29EBA98AE}"/>
    <cellStyle name="Normal 2 2 4 2 2 2 2 2 5" xfId="25298" xr:uid="{2DD1FCC2-D5B0-44E4-80A1-FF322D89482A}"/>
    <cellStyle name="Normal 2 2 4 2 2 2 2 2 6" xfId="13687" xr:uid="{00D91A39-C71B-4EF1-940F-2B85EFA0B76C}"/>
    <cellStyle name="Normal 2 2 4 2 2 2 2 3" xfId="4288" xr:uid="{EB4C999B-FD68-43F3-85D7-E9F10D41EA3E}"/>
    <cellStyle name="Normal 2 2 4 2 2 2 2 3 2" xfId="9060" xr:uid="{D55F9012-33D5-4D08-A084-FDFFB9E1BD7C}"/>
    <cellStyle name="Normal 2 2 4 2 2 2 2 3 2 2" xfId="29103" xr:uid="{0037F71B-AF57-417B-B0C1-9187E1724F27}"/>
    <cellStyle name="Normal 2 2 4 2 2 2 2 3 2 3" xfId="19440" xr:uid="{35B5BCF0-9220-4EAF-8043-00F118D02DCA}"/>
    <cellStyle name="Normal 2 2 4 2 2 2 2 3 3" xfId="11893" xr:uid="{15FFEA8F-AD61-42BA-B4DF-77F494056622}"/>
    <cellStyle name="Normal 2 2 4 2 2 2 2 3 3 2" xfId="22273" xr:uid="{DDAA0DAD-3748-447D-859F-158EAAB2B3D1}"/>
    <cellStyle name="Normal 2 2 4 2 2 2 2 3 4" xfId="25556" xr:uid="{88F7A1A7-A134-4BD9-BEF1-7FA3B8A59D87}"/>
    <cellStyle name="Normal 2 2 4 2 2 2 2 3 5" xfId="16607" xr:uid="{EB03052E-F658-45EF-B3DB-852A4C7BB8AE}"/>
    <cellStyle name="Normal 2 2 4 2 2 2 2 4" xfId="5939" xr:uid="{CB7445F3-EDE3-4EE8-B6F9-3A408AAD304B}"/>
    <cellStyle name="Normal 2 2 4 2 2 2 2 4 2" xfId="26544" xr:uid="{88071224-704B-408D-9737-7F52197591E3}"/>
    <cellStyle name="Normal 2 2 4 2 2 2 2 4 3" xfId="15392" xr:uid="{78E75524-9F07-495E-8BF3-3BAF4F5DD576}"/>
    <cellStyle name="Normal 2 2 4 2 2 2 2 5" xfId="7845" xr:uid="{5D107997-4F67-464D-A286-B2B2A0262103}"/>
    <cellStyle name="Normal 2 2 4 2 2 2 2 5 2" xfId="18225" xr:uid="{AA40D164-9E2D-4A13-910B-3D371DE141C5}"/>
    <cellStyle name="Normal 2 2 4 2 2 2 2 6" xfId="10678" xr:uid="{18926BE6-A7E2-4432-B7DE-3E917506226E}"/>
    <cellStyle name="Normal 2 2 4 2 2 2 2 6 2" xfId="21058" xr:uid="{5DB5DD18-242B-488B-BD94-C1C85C86F788}"/>
    <cellStyle name="Normal 2 2 4 2 2 2 2 7" xfId="23627" xr:uid="{83E0FFC2-481C-45AE-8A7D-75DA91E86A48}"/>
    <cellStyle name="Normal 2 2 4 2 2 2 2 8" xfId="13150" xr:uid="{C5B5A001-DC74-4D19-AFCD-13258C952985}"/>
    <cellStyle name="Normal 2 2 4 2 2 2 3" xfId="3153" xr:uid="{00000000-0005-0000-0000-0000B9030000}"/>
    <cellStyle name="Normal 2 2 4 2 2 2 3 2" xfId="4452" xr:uid="{4A97CEB2-5003-4355-8B57-CF23B36F416D}"/>
    <cellStyle name="Normal 2 2 4 2 2 2 3 2 2" xfId="9224" xr:uid="{F5720346-86C9-4C63-BA2E-BAE188667089}"/>
    <cellStyle name="Normal 2 2 4 2 2 2 3 2 2 2" xfId="19604" xr:uid="{9305AE05-2DFF-4B0F-A9D4-8809704FA2E9}"/>
    <cellStyle name="Normal 2 2 4 2 2 2 3 2 3" xfId="12057" xr:uid="{ECFF396C-25C3-49B8-AA48-4D7D1EBC0BDB}"/>
    <cellStyle name="Normal 2 2 4 2 2 2 3 2 3 2" xfId="22437" xr:uid="{2BC92043-679A-4766-9259-2405F2EA928F}"/>
    <cellStyle name="Normal 2 2 4 2 2 2 3 2 4" xfId="26057" xr:uid="{ED0E0944-5CEF-4C9C-AA0F-E258430D90A9}"/>
    <cellStyle name="Normal 2 2 4 2 2 2 3 2 5" xfId="16771" xr:uid="{55BE370F-B348-471C-8745-E120F97BE2A0}"/>
    <cellStyle name="Normal 2 2 4 2 2 2 3 3" xfId="6211" xr:uid="{CF2B2C7D-8D4A-4128-AE44-E970B94FCAE1}"/>
    <cellStyle name="Normal 2 2 4 2 2 2 3 3 2" xfId="15780" xr:uid="{B75D01FD-8740-465A-8152-A77BC1D4819D}"/>
    <cellStyle name="Normal 2 2 4 2 2 2 3 4" xfId="8233" xr:uid="{CEBD421D-9A20-422F-AC86-CA9DEA90F093}"/>
    <cellStyle name="Normal 2 2 4 2 2 2 3 4 2" xfId="18613" xr:uid="{1B2C86E2-3FE6-4F5C-BA72-F9B27B3FBC4B}"/>
    <cellStyle name="Normal 2 2 4 2 2 2 3 5" xfId="11066" xr:uid="{505C8031-27A6-4614-A3C4-177C0D99977D}"/>
    <cellStyle name="Normal 2 2 4 2 2 2 3 5 2" xfId="21446" xr:uid="{4C04D953-6EF7-4BBC-BA46-8EFDD1D1EA4D}"/>
    <cellStyle name="Normal 2 2 4 2 2 2 3 6" xfId="24287" xr:uid="{171037B2-2BB0-4C29-BBCE-68189D2748E9}"/>
    <cellStyle name="Normal 2 2 4 2 2 2 3 7" xfId="13688" xr:uid="{271CF764-F5C9-47CB-857B-A73B69E6962C}"/>
    <cellStyle name="Normal 2 2 4 2 2 2 4" xfId="3151" xr:uid="{00000000-0005-0000-0000-0000BA030000}"/>
    <cellStyle name="Normal 2 2 4 2 2 2 4 2" xfId="6209" xr:uid="{E91A0431-FCC1-463D-BD9C-F55AA905BE01}"/>
    <cellStyle name="Normal 2 2 4 2 2 2 4 2 2" xfId="27581" xr:uid="{7798AA59-ECF7-4EA6-AE66-36AF8239076A}"/>
    <cellStyle name="Normal 2 2 4 2 2 2 4 2 3" xfId="15778" xr:uid="{3D255CEF-B0D7-4594-8D79-B28B7B704CE7}"/>
    <cellStyle name="Normal 2 2 4 2 2 2 4 3" xfId="8231" xr:uid="{0CD3A607-C712-4534-B9B7-8F82DE39D3A1}"/>
    <cellStyle name="Normal 2 2 4 2 2 2 4 3 2" xfId="18611" xr:uid="{847B1C1E-5B45-4EA7-9A71-E2F0ED75139E}"/>
    <cellStyle name="Normal 2 2 4 2 2 2 4 4" xfId="11064" xr:uid="{314174BA-CE9E-4BBB-86B5-4BE1B74BFD55}"/>
    <cellStyle name="Normal 2 2 4 2 2 2 4 4 2" xfId="21444" xr:uid="{BF5AEE3C-78FF-46DD-B096-C3648047178D}"/>
    <cellStyle name="Normal 2 2 4 2 2 2 4 5" xfId="24462" xr:uid="{CE55173A-4A4F-4D6C-9EB6-0BBA474A68A0}"/>
    <cellStyle name="Normal 2 2 4 2 2 2 4 6" xfId="13686" xr:uid="{BBE612DB-E7AA-4BE9-B15F-44A38468F16D}"/>
    <cellStyle name="Normal 2 2 4 2 2 2 5" xfId="4245" xr:uid="{A5837D72-58FA-4ACE-83A8-4C32A870CADD}"/>
    <cellStyle name="Normal 2 2 4 2 2 2 5 2" xfId="9017" xr:uid="{3911FCCB-8233-454F-8863-A3272D932E7B}"/>
    <cellStyle name="Normal 2 2 4 2 2 2 5 2 2" xfId="29088" xr:uid="{559997CF-28FA-4C70-AEF7-995D956D328F}"/>
    <cellStyle name="Normal 2 2 4 2 2 2 5 2 3" xfId="19397" xr:uid="{6AA6EA60-8522-44FD-82C6-A119F68309F5}"/>
    <cellStyle name="Normal 2 2 4 2 2 2 5 3" xfId="11850" xr:uid="{E81DFAA3-3FDC-4207-982E-6BBCB881398F}"/>
    <cellStyle name="Normal 2 2 4 2 2 2 5 3 2" xfId="22230" xr:uid="{F4A4E475-A61A-492B-AD1A-F651E84955C9}"/>
    <cellStyle name="Normal 2 2 4 2 2 2 5 4" xfId="23355" xr:uid="{4A63525E-46BF-4176-BD63-81BE8045E9C6}"/>
    <cellStyle name="Normal 2 2 4 2 2 2 5 5" xfId="16564" xr:uid="{B6518A45-8C55-4D40-819C-2C376C91C8EE}"/>
    <cellStyle name="Normal 2 2 4 2 2 2 6" xfId="5080" xr:uid="{47FC8CF6-B486-4972-BA38-F5EDBBDDAC10}"/>
    <cellStyle name="Normal 2 2 4 2 2 2 6 2" xfId="28156" xr:uid="{9FFF3425-5AF2-4761-BE08-7EC4173D3F76}"/>
    <cellStyle name="Normal 2 2 4 2 2 2 6 3" xfId="14377" xr:uid="{335F4B5E-37F6-4AD8-9623-4B17805DE4A7}"/>
    <cellStyle name="Normal 2 2 4 2 2 2 7" xfId="6830" xr:uid="{EBF1790C-9A9E-4FDA-99F8-75F26B66D02D}"/>
    <cellStyle name="Normal 2 2 4 2 2 2 7 2" xfId="17210" xr:uid="{2C60DF07-AFD6-4899-B1D4-DE65F15B1770}"/>
    <cellStyle name="Normal 2 2 4 2 2 2 8" xfId="9663" xr:uid="{C51E09DB-C633-47B9-8D83-AA8B5E1C1EF6}"/>
    <cellStyle name="Normal 2 2 4 2 2 2 8 2" xfId="20043" xr:uid="{B55AE1A0-B807-4104-AD5F-DF983DAA81AF}"/>
    <cellStyle name="Normal 2 2 4 2 2 2 9" xfId="23562" xr:uid="{2519DEBA-4290-4708-B313-1F513235CCFB}"/>
    <cellStyle name="Normal 2 2 4 2 2 3" xfId="2720" xr:uid="{00000000-0005-0000-0000-0000BB030000}"/>
    <cellStyle name="Normal 2 2 4 2 2 3 2" xfId="3154" xr:uid="{00000000-0005-0000-0000-0000BC030000}"/>
    <cellStyle name="Normal 2 2 4 2 2 3 2 2" xfId="6212" xr:uid="{E71CCDBE-A511-45EC-9137-4294D00A3932}"/>
    <cellStyle name="Normal 2 2 4 2 2 3 2 2 2" xfId="25954" xr:uid="{622D5F88-FF21-4BA9-ADB2-3C2824DEFF04}"/>
    <cellStyle name="Normal 2 2 4 2 2 3 2 2 3" xfId="15781" xr:uid="{7866CC56-376B-4590-9306-7811498CB6B8}"/>
    <cellStyle name="Normal 2 2 4 2 2 3 2 3" xfId="8234" xr:uid="{07E27873-EAB3-4DFE-8C19-8F30AA3B3052}"/>
    <cellStyle name="Normal 2 2 4 2 2 3 2 3 2" xfId="18614" xr:uid="{AF9E421E-67EC-4F27-9E84-047FCB4FE572}"/>
    <cellStyle name="Normal 2 2 4 2 2 3 2 4" xfId="11067" xr:uid="{023DF42C-3068-40E6-BBA8-6E262468578C}"/>
    <cellStyle name="Normal 2 2 4 2 2 3 2 4 2" xfId="21447" xr:uid="{7174D068-6883-470E-A0A5-DA37122A2777}"/>
    <cellStyle name="Normal 2 2 4 2 2 3 2 5" xfId="23926" xr:uid="{2562E55E-8274-403D-B64C-DC58F9E1C9E8}"/>
    <cellStyle name="Normal 2 2 4 2 2 3 2 6" xfId="13689" xr:uid="{B836E300-9378-4951-82EB-4DDBB1393F70}"/>
    <cellStyle name="Normal 2 2 4 2 2 3 3" xfId="4287" xr:uid="{532B6416-E1AF-42E2-83CC-09B1192EA672}"/>
    <cellStyle name="Normal 2 2 4 2 2 3 3 2" xfId="9059" xr:uid="{EC143838-7391-4B15-9DD0-BA807430AB81}"/>
    <cellStyle name="Normal 2 2 4 2 2 3 3 2 2" xfId="29102" xr:uid="{7F65475A-E3E1-406B-890B-AEFDBE121E83}"/>
    <cellStyle name="Normal 2 2 4 2 2 3 3 2 3" xfId="19439" xr:uid="{0F5C69B9-7445-41F9-930F-53777E6EAC14}"/>
    <cellStyle name="Normal 2 2 4 2 2 3 3 3" xfId="11892" xr:uid="{468137D7-7E07-42F8-910E-692041FBE6F2}"/>
    <cellStyle name="Normal 2 2 4 2 2 3 3 3 2" xfId="22272" xr:uid="{33261F64-5DDC-4BB0-9A2A-BD3F4E05BDBB}"/>
    <cellStyle name="Normal 2 2 4 2 2 3 3 4" xfId="23531" xr:uid="{AC9474BA-6BE0-4E77-90A2-7F6257FC8D5C}"/>
    <cellStyle name="Normal 2 2 4 2 2 3 3 5" xfId="16606" xr:uid="{DE13A975-C627-4FF1-B28C-7DEB8A7E81CB}"/>
    <cellStyle name="Normal 2 2 4 2 2 3 4" xfId="5938" xr:uid="{F1175C17-8A92-44F1-B138-AC745586A597}"/>
    <cellStyle name="Normal 2 2 4 2 2 3 4 2" xfId="28184" xr:uid="{5AEBB01A-7D83-4CAE-99D5-D5C0545F0400}"/>
    <cellStyle name="Normal 2 2 4 2 2 3 4 3" xfId="15391" xr:uid="{F668E040-A025-46A1-8A8E-AA168A3620CF}"/>
    <cellStyle name="Normal 2 2 4 2 2 3 5" xfId="7844" xr:uid="{5A74DDD8-F7C1-4489-B7BF-C018EF908A51}"/>
    <cellStyle name="Normal 2 2 4 2 2 3 5 2" xfId="18224" xr:uid="{D5AE22DE-B013-4403-96C7-3EBF811005EA}"/>
    <cellStyle name="Normal 2 2 4 2 2 3 6" xfId="10677" xr:uid="{5F3C90A9-0021-45AF-A681-54A1EC48DD82}"/>
    <cellStyle name="Normal 2 2 4 2 2 3 6 2" xfId="21057" xr:uid="{1B7B70CA-7443-44A0-8740-97A89863AA0C}"/>
    <cellStyle name="Normal 2 2 4 2 2 3 7" xfId="23376" xr:uid="{254CF21A-F962-4C43-844D-B0F1B8A8A487}"/>
    <cellStyle name="Normal 2 2 4 2 2 3 8" xfId="13149" xr:uid="{90D1D134-855A-4F6D-BAE2-F2146545F8C0}"/>
    <cellStyle name="Normal 2 2 4 2 2 4" xfId="3155" xr:uid="{00000000-0005-0000-0000-0000BD030000}"/>
    <cellStyle name="Normal 2 2 4 2 2 4 2" xfId="4453" xr:uid="{D31ECB7F-F17E-42F8-B936-3BE6C6095BEC}"/>
    <cellStyle name="Normal 2 2 4 2 2 4 2 2" xfId="9225" xr:uid="{EB4AD320-1ECF-4D1E-9848-5956DEAE50ED}"/>
    <cellStyle name="Normal 2 2 4 2 2 4 2 2 2" xfId="19605" xr:uid="{57484C8E-A8FE-4895-934A-C9451297BB0C}"/>
    <cellStyle name="Normal 2 2 4 2 2 4 2 3" xfId="12058" xr:uid="{15235E2B-8571-4A74-A144-F9D9E0AA927E}"/>
    <cellStyle name="Normal 2 2 4 2 2 4 2 3 2" xfId="22438" xr:uid="{5C86E97E-7370-44AF-86BD-20021B9D7D69}"/>
    <cellStyle name="Normal 2 2 4 2 2 4 2 4" xfId="25896" xr:uid="{854538DB-A2EA-425F-AFD9-5652C6107723}"/>
    <cellStyle name="Normal 2 2 4 2 2 4 2 5" xfId="16772" xr:uid="{CF930C04-3313-4181-A114-8330FD14F551}"/>
    <cellStyle name="Normal 2 2 4 2 2 4 3" xfId="6213" xr:uid="{CD40CAC9-9E42-4AC8-85F3-B5103FCCDD0D}"/>
    <cellStyle name="Normal 2 2 4 2 2 4 3 2" xfId="15782" xr:uid="{8780E0F3-6CDD-4337-BAE4-EB9EB4BE57C6}"/>
    <cellStyle name="Normal 2 2 4 2 2 4 4" xfId="8235" xr:uid="{F075D409-C758-4478-B09B-E66243D7D14C}"/>
    <cellStyle name="Normal 2 2 4 2 2 4 4 2" xfId="18615" xr:uid="{12B53BBF-199C-4CAD-96D3-C0B66EAD64E8}"/>
    <cellStyle name="Normal 2 2 4 2 2 4 5" xfId="11068" xr:uid="{5A0534AB-A9DA-46E2-B0AE-4C734142AB01}"/>
    <cellStyle name="Normal 2 2 4 2 2 4 5 2" xfId="21448" xr:uid="{E11B5D29-5E1D-482A-80F9-DD81AAE2A100}"/>
    <cellStyle name="Normal 2 2 4 2 2 4 6" xfId="22835" xr:uid="{F355649C-0759-4C44-A8E7-F4F596869D20}"/>
    <cellStyle name="Normal 2 2 4 2 2 4 7" xfId="13690" xr:uid="{DBA412D2-DB80-4C7A-BC79-A8E74C2F9856}"/>
    <cellStyle name="Normal 2 2 4 2 2 5" xfId="3150" xr:uid="{00000000-0005-0000-0000-0000BE030000}"/>
    <cellStyle name="Normal 2 2 4 2 2 5 2" xfId="6208" xr:uid="{618D1D94-107E-44CF-AA1E-6A06B104CAE9}"/>
    <cellStyle name="Normal 2 2 4 2 2 5 2 2" xfId="26460" xr:uid="{A029499B-D5E3-44F3-8A69-9F2DCF13D404}"/>
    <cellStyle name="Normal 2 2 4 2 2 5 2 3" xfId="15777" xr:uid="{6F6DB294-D076-489F-BC5F-91BDF121C51B}"/>
    <cellStyle name="Normal 2 2 4 2 2 5 3" xfId="8230" xr:uid="{ACE1619D-C6AC-4A41-959F-78832DFE1FFD}"/>
    <cellStyle name="Normal 2 2 4 2 2 5 3 2" xfId="18610" xr:uid="{E47AD77C-F5DF-4D81-B6BE-C15CCB65D6D6}"/>
    <cellStyle name="Normal 2 2 4 2 2 5 4" xfId="11063" xr:uid="{0FA6119F-1A0C-487E-82A8-BDBD6597F767}"/>
    <cellStyle name="Normal 2 2 4 2 2 5 4 2" xfId="21443" xr:uid="{3E9CFA26-34F8-41EF-BF82-4D42604E8B93}"/>
    <cellStyle name="Normal 2 2 4 2 2 5 5" xfId="23450" xr:uid="{12EE21C7-E8D0-43FF-8A01-E77B1BB12DFE}"/>
    <cellStyle name="Normal 2 2 4 2 2 5 6" xfId="13685" xr:uid="{6EAC6775-9A55-4C60-A018-12D794A91A63}"/>
    <cellStyle name="Normal 2 2 4 2 2 6" xfId="2555" xr:uid="{00000000-0005-0000-0000-0000BF030000}"/>
    <cellStyle name="Normal 2 2 4 2 2 6 2" xfId="5825" xr:uid="{F2196EFF-4174-4140-908D-57A5DEF88B4E}"/>
    <cellStyle name="Normal 2 2 4 2 2 6 2 2" xfId="27746" xr:uid="{5FCDB675-1C76-42FB-920F-6D13460C5D38}"/>
    <cellStyle name="Normal 2 2 4 2 2 6 2 3" xfId="15227" xr:uid="{B4005584-B072-4CB9-84C6-79406B33ECF4}"/>
    <cellStyle name="Normal 2 2 4 2 2 6 3" xfId="7680" xr:uid="{BE402371-848C-4CE7-9765-6C156D82E772}"/>
    <cellStyle name="Normal 2 2 4 2 2 6 3 2" xfId="18060" xr:uid="{9F3895C7-4D6D-47E6-B687-46076222C947}"/>
    <cellStyle name="Normal 2 2 4 2 2 6 4" xfId="10513" xr:uid="{7AE1DE80-25B3-4C00-97DF-DBD27601E652}"/>
    <cellStyle name="Normal 2 2 4 2 2 6 4 2" xfId="20893" xr:uid="{8721C51B-DFE3-4D00-B8EC-56FC3E931C64}"/>
    <cellStyle name="Normal 2 2 4 2 2 6 5" xfId="25579" xr:uid="{FEE6F374-2430-40BD-B012-CC0B8883E86E}"/>
    <cellStyle name="Normal 2 2 4 2 2 6 6" xfId="12943" xr:uid="{B721A15B-6509-477A-A1E0-530863601813}"/>
    <cellStyle name="Normal 2 2 4 2 2 7" xfId="2249" xr:uid="{00000000-0005-0000-0000-0000B5030000}"/>
    <cellStyle name="Normal 2 2 4 2 2 7 2" xfId="7376" xr:uid="{7322D2C7-5B3C-4E9C-94C9-09023A49B850}"/>
    <cellStyle name="Normal 2 2 4 2 2 7 2 2" xfId="17756" xr:uid="{CEAE7E0A-B11D-4CA8-BE3C-D1FD62F72706}"/>
    <cellStyle name="Normal 2 2 4 2 2 7 3" xfId="10209" xr:uid="{4DC9D3FD-899D-439E-9756-E8909AD65FD1}"/>
    <cellStyle name="Normal 2 2 4 2 2 7 3 2" xfId="20589" xr:uid="{720FB1B8-01B7-4754-AD97-FAF561815584}"/>
    <cellStyle name="Normal 2 2 4 2 2 7 4" xfId="22960" xr:uid="{3D743B37-7539-46DD-89B6-0C47060567BC}"/>
    <cellStyle name="Normal 2 2 4 2 2 7 5" xfId="14923" xr:uid="{47E46C3A-2B1A-4572-BFD4-D629EC5B57FE}"/>
    <cellStyle name="Normal 2 2 4 2 2 8" xfId="3800" xr:uid="{6A30176C-DD0C-4612-B71D-4A3D00BA024F}"/>
    <cellStyle name="Normal 2 2 4 2 2 8 2" xfId="8636" xr:uid="{4056E821-8729-4119-BA4D-378C7358BEC6}"/>
    <cellStyle name="Normal 2 2 4 2 2 8 2 2" xfId="19016" xr:uid="{9637E5B6-D8FE-4263-B9A5-367EB34CF628}"/>
    <cellStyle name="Normal 2 2 4 2 2 8 3" xfId="11469" xr:uid="{5818410A-B52B-47AC-A336-512452EFCCB4}"/>
    <cellStyle name="Normal 2 2 4 2 2 8 3 2" xfId="21849" xr:uid="{D76487B1-A11A-4A1F-9C3C-E8DB63A10ED6}"/>
    <cellStyle name="Normal 2 2 4 2 2 8 4" xfId="16183" xr:uid="{9BE97DD1-8084-482A-BECD-99F93C470751}"/>
    <cellStyle name="Normal 2 2 4 2 2 9" xfId="5079" xr:uid="{1236D320-5B06-4478-AAF3-4B2E5BE0E489}"/>
    <cellStyle name="Normal 2 2 4 2 2 9 2" xfId="14376" xr:uid="{8DBF017B-9133-4929-8C04-9A8AA0829C93}"/>
    <cellStyle name="Normal 2 2 4 2 3" xfId="728" xr:uid="{00000000-0005-0000-0000-000084040000}"/>
    <cellStyle name="Normal 2 2 4 2 3 10" xfId="9664" xr:uid="{137A06F2-9AAE-40E7-AE22-97F5F1BE99E1}"/>
    <cellStyle name="Normal 2 2 4 2 3 10 2" xfId="20044" xr:uid="{025ED9FD-5072-439D-9430-47E4292AD7C9}"/>
    <cellStyle name="Normal 2 2 4 2 3 11" xfId="23040" xr:uid="{235C0F80-384A-419B-9486-8C753C5A3951}"/>
    <cellStyle name="Normal 2 2 4 2 3 12" xfId="12554" xr:uid="{28B82401-46F6-4C42-B730-CD28F76A03E8}"/>
    <cellStyle name="Normal 2 2 4 2 3 2" xfId="2722" xr:uid="{00000000-0005-0000-0000-0000C1030000}"/>
    <cellStyle name="Normal 2 2 4 2 3 2 2" xfId="3157" xr:uid="{00000000-0005-0000-0000-0000C2030000}"/>
    <cellStyle name="Normal 2 2 4 2 3 2 2 2" xfId="6215" xr:uid="{66D33B85-2A81-416A-AD46-3B9315192992}"/>
    <cellStyle name="Normal 2 2 4 2 3 2 2 2 2" xfId="27854" xr:uid="{5E967662-6A04-49F4-879A-7449CBCEE179}"/>
    <cellStyle name="Normal 2 2 4 2 3 2 2 2 3" xfId="15784" xr:uid="{C8D5E1CE-4F41-4562-A8EF-D042F4D4BC44}"/>
    <cellStyle name="Normal 2 2 4 2 3 2 2 3" xfId="8237" xr:uid="{AB7EDDB6-A68C-452D-9EB7-082C7E72F8C3}"/>
    <cellStyle name="Normal 2 2 4 2 3 2 2 3 2" xfId="18617" xr:uid="{C40C6339-F8E8-4409-8B71-362FA6BA542A}"/>
    <cellStyle name="Normal 2 2 4 2 3 2 2 4" xfId="11070" xr:uid="{D7010550-EAA3-458B-9CDD-2BE9418C860F}"/>
    <cellStyle name="Normal 2 2 4 2 3 2 2 4 2" xfId="21450" xr:uid="{C71421EA-067D-41C4-B02B-C20DD3DCA8A1}"/>
    <cellStyle name="Normal 2 2 4 2 3 2 2 5" xfId="23765" xr:uid="{ABC7261B-63A8-4DA9-9D02-BAAAA1BD8FFD}"/>
    <cellStyle name="Normal 2 2 4 2 3 2 2 6" xfId="13692" xr:uid="{A73CA4DE-74D7-4551-81AD-B5E01A232169}"/>
    <cellStyle name="Normal 2 2 4 2 3 2 3" xfId="4289" xr:uid="{BD3BFC28-8A02-4D45-BB9E-50A4D3B84292}"/>
    <cellStyle name="Normal 2 2 4 2 3 2 3 2" xfId="9061" xr:uid="{CD90A5CA-7C3C-4B16-9B47-4B8052078D1C}"/>
    <cellStyle name="Normal 2 2 4 2 3 2 3 2 2" xfId="29104" xr:uid="{30107FE3-C4A2-41B7-A790-77D344D282FC}"/>
    <cellStyle name="Normal 2 2 4 2 3 2 3 2 3" xfId="19441" xr:uid="{427E193C-89AF-4104-A9DD-86A5CE8C51A8}"/>
    <cellStyle name="Normal 2 2 4 2 3 2 3 3" xfId="11894" xr:uid="{0DDEC6CD-D410-4905-9F0A-2B8F9BFB81E3}"/>
    <cellStyle name="Normal 2 2 4 2 3 2 3 3 2" xfId="22274" xr:uid="{F678408C-20CD-4456-A14D-365F845CF170}"/>
    <cellStyle name="Normal 2 2 4 2 3 2 3 4" xfId="24572" xr:uid="{A6A98DBF-49BB-4916-8A98-E19DC87ABACC}"/>
    <cellStyle name="Normal 2 2 4 2 3 2 3 5" xfId="16608" xr:uid="{5917F770-B013-4C4C-A0FD-558297F36532}"/>
    <cellStyle name="Normal 2 2 4 2 3 2 4" xfId="5940" xr:uid="{1C5B2A3E-FF54-48BD-8D3B-9A7F4AACF0C8}"/>
    <cellStyle name="Normal 2 2 4 2 3 2 4 2" xfId="28135" xr:uid="{7131533B-38BF-4DFE-9DB1-42DCA1AC2C3E}"/>
    <cellStyle name="Normal 2 2 4 2 3 2 4 3" xfId="15393" xr:uid="{89A5315B-242A-4C32-8140-3E3AD5692490}"/>
    <cellStyle name="Normal 2 2 4 2 3 2 5" xfId="7846" xr:uid="{F0B5BE23-5203-4072-A38A-0F1423B4EA2D}"/>
    <cellStyle name="Normal 2 2 4 2 3 2 5 2" xfId="18226" xr:uid="{3FF81DB4-D6A0-44B5-8826-DCB93F432D0C}"/>
    <cellStyle name="Normal 2 2 4 2 3 2 6" xfId="10679" xr:uid="{7228B68C-7F2C-4A9A-988D-45760A04CA25}"/>
    <cellStyle name="Normal 2 2 4 2 3 2 6 2" xfId="21059" xr:uid="{D46540AE-7316-4109-942F-AA2BBDB038FA}"/>
    <cellStyle name="Normal 2 2 4 2 3 2 7" xfId="23136" xr:uid="{5E9C447A-02A9-4E08-BDA6-6FEA1E041AA6}"/>
    <cellStyle name="Normal 2 2 4 2 3 2 8" xfId="13151" xr:uid="{54E1DE7E-B85C-4CED-BFC6-3289733923E4}"/>
    <cellStyle name="Normal 2 2 4 2 3 3" xfId="3158" xr:uid="{00000000-0005-0000-0000-0000C3030000}"/>
    <cellStyle name="Normal 2 2 4 2 3 3 2" xfId="4454" xr:uid="{5248CC53-CC7A-4521-91BA-5DE56FF28C9D}"/>
    <cellStyle name="Normal 2 2 4 2 3 3 2 2" xfId="9226" xr:uid="{495C9C38-0F1A-46C6-8AE7-A932D2D2165C}"/>
    <cellStyle name="Normal 2 2 4 2 3 3 2 2 2" xfId="29217" xr:uid="{59CF6D59-8891-4798-9E6C-1166DE93EA9D}"/>
    <cellStyle name="Normal 2 2 4 2 3 3 2 2 3" xfId="19606" xr:uid="{E6BFEC40-DF17-4C6F-BC0E-C81B751B73AF}"/>
    <cellStyle name="Normal 2 2 4 2 3 3 2 3" xfId="12059" xr:uid="{D36FA740-A532-4B07-8BB1-EA8595F86055}"/>
    <cellStyle name="Normal 2 2 4 2 3 3 2 3 2" xfId="22439" xr:uid="{00C91EF7-A65D-407E-976E-DAFED77B341E}"/>
    <cellStyle name="Normal 2 2 4 2 3 3 2 4" xfId="23194" xr:uid="{57DED316-0EEB-4F17-B299-A1D8ED799983}"/>
    <cellStyle name="Normal 2 2 4 2 3 3 2 5" xfId="16773" xr:uid="{6E1C6F5C-2A6C-4229-A54C-806C33C3FCEA}"/>
    <cellStyle name="Normal 2 2 4 2 3 3 3" xfId="6216" xr:uid="{AFFD9ADB-3225-48AD-BBED-70A8BCBF3ADB}"/>
    <cellStyle name="Normal 2 2 4 2 3 3 3 2" xfId="27880" xr:uid="{238C539D-D95E-4BF8-ABE6-C387C7BC20C2}"/>
    <cellStyle name="Normal 2 2 4 2 3 3 3 3" xfId="15785" xr:uid="{76975D4A-7E3C-4564-AA51-F00EDB647832}"/>
    <cellStyle name="Normal 2 2 4 2 3 3 4" xfId="8238" xr:uid="{EA813DCE-C5A7-40A8-8D2E-4D8CC5A07749}"/>
    <cellStyle name="Normal 2 2 4 2 3 3 4 2" xfId="18618" xr:uid="{739FB499-24ED-426E-93BE-AEA94F51E9A4}"/>
    <cellStyle name="Normal 2 2 4 2 3 3 5" xfId="11071" xr:uid="{AC742C09-C1E1-4DE8-9459-618BD82FF5FD}"/>
    <cellStyle name="Normal 2 2 4 2 3 3 5 2" xfId="21451" xr:uid="{720EDA05-FA92-472F-8C79-AA2F3C789D28}"/>
    <cellStyle name="Normal 2 2 4 2 3 3 6" xfId="25551" xr:uid="{AFD675E3-2BBF-4944-A20C-869E3EC374A7}"/>
    <cellStyle name="Normal 2 2 4 2 3 3 7" xfId="13693" xr:uid="{B4F7B5C4-69E9-48FD-92CF-48DBC77932FF}"/>
    <cellStyle name="Normal 2 2 4 2 3 4" xfId="3156" xr:uid="{00000000-0005-0000-0000-0000C4030000}"/>
    <cellStyle name="Normal 2 2 4 2 3 4 2" xfId="6214" xr:uid="{68A4C56B-52D9-48AA-ACA8-17EE6BC59CDD}"/>
    <cellStyle name="Normal 2 2 4 2 3 4 2 2" xfId="28023" xr:uid="{381603AB-51F4-4558-BF47-113DE99AE6E9}"/>
    <cellStyle name="Normal 2 2 4 2 3 4 2 3" xfId="15783" xr:uid="{E1BDD14A-692C-4F04-BE73-518FE4FA805C}"/>
    <cellStyle name="Normal 2 2 4 2 3 4 3" xfId="8236" xr:uid="{3A17D46A-29E8-4E76-8E19-EF54ACD4B71C}"/>
    <cellStyle name="Normal 2 2 4 2 3 4 3 2" xfId="18616" xr:uid="{C05099B4-AEE6-4492-A998-3E509271EBC2}"/>
    <cellStyle name="Normal 2 2 4 2 3 4 4" xfId="11069" xr:uid="{2C6AF62C-0AFA-4C56-8B81-6CD5554000E7}"/>
    <cellStyle name="Normal 2 2 4 2 3 4 4 2" xfId="21449" xr:uid="{46ECBCB4-4140-48FB-B3BB-76BB4596D026}"/>
    <cellStyle name="Normal 2 2 4 2 3 4 5" xfId="25354" xr:uid="{41420271-C229-4F12-A8C3-C45E90D69C07}"/>
    <cellStyle name="Normal 2 2 4 2 3 4 6" xfId="13691" xr:uid="{5817FFAA-34D2-4D74-BC0B-898F7709E16F}"/>
    <cellStyle name="Normal 2 2 4 2 3 5" xfId="2598" xr:uid="{00000000-0005-0000-0000-0000C5030000}"/>
    <cellStyle name="Normal 2 2 4 2 3 5 2" xfId="5863" xr:uid="{8A4BEA37-8FD8-4397-8FA6-1776F135E90E}"/>
    <cellStyle name="Normal 2 2 4 2 3 5 2 2" xfId="26604" xr:uid="{2B0A737C-5946-46D8-86A1-CE639C6376D8}"/>
    <cellStyle name="Normal 2 2 4 2 3 5 2 3" xfId="15270" xr:uid="{7714C8BD-4C09-49E4-A675-4A2A3A7EBE2F}"/>
    <cellStyle name="Normal 2 2 4 2 3 5 3" xfId="7723" xr:uid="{83312644-C190-4DE2-A05A-D2CB02D84EED}"/>
    <cellStyle name="Normal 2 2 4 2 3 5 3 2" xfId="18103" xr:uid="{E3E3A4D0-5FC6-442F-8EF7-1801A6DD01FC}"/>
    <cellStyle name="Normal 2 2 4 2 3 5 4" xfId="10556" xr:uid="{85A274E6-AB1F-421D-855F-FF5BC5D9A45A}"/>
    <cellStyle name="Normal 2 2 4 2 3 5 4 2" xfId="20936" xr:uid="{0C36F9B6-1F8A-40FD-8CA3-3E459FA87A3E}"/>
    <cellStyle name="Normal 2 2 4 2 3 5 5" xfId="23386" xr:uid="{93DA55E4-4537-4916-907E-0392790EAEF6}"/>
    <cellStyle name="Normal 2 2 4 2 3 5 6" xfId="12986" xr:uid="{3F549D23-DCC2-4F1B-ABBC-AC856BB18B35}"/>
    <cellStyle name="Normal 2 2 4 2 3 6" xfId="2320" xr:uid="{00000000-0005-0000-0000-0000C0030000}"/>
    <cellStyle name="Normal 2 2 4 2 3 6 2" xfId="7447" xr:uid="{9976F5AD-B946-4435-AF60-3F82B981EB91}"/>
    <cellStyle name="Normal 2 2 4 2 3 6 2 2" xfId="17827" xr:uid="{4E4FFECD-97F5-470F-A1F7-7D7112862757}"/>
    <cellStyle name="Normal 2 2 4 2 3 6 3" xfId="10280" xr:uid="{1CDBB532-7859-4A0D-BE5C-33FAED3D78BC}"/>
    <cellStyle name="Normal 2 2 4 2 3 6 3 2" xfId="20660" xr:uid="{9C4A01FD-2C23-458A-9657-67354914F195}"/>
    <cellStyle name="Normal 2 2 4 2 3 6 4" xfId="23663" xr:uid="{EC7BBC41-7451-484B-907E-BC4354195EF3}"/>
    <cellStyle name="Normal 2 2 4 2 3 6 5" xfId="14994" xr:uid="{66E40264-68CC-4F11-9621-02ACE31AE67B}"/>
    <cellStyle name="Normal 2 2 4 2 3 7" xfId="3839" xr:uid="{23EA705F-20C4-43AA-891D-3014BAC31BE4}"/>
    <cellStyle name="Normal 2 2 4 2 3 7 2" xfId="8672" xr:uid="{CF216A4A-E3FC-4ECD-A076-6EC7214B2585}"/>
    <cellStyle name="Normal 2 2 4 2 3 7 2 2" xfId="19052" xr:uid="{361070C4-EC75-4E4E-A83D-2952936E361E}"/>
    <cellStyle name="Normal 2 2 4 2 3 7 3" xfId="11505" xr:uid="{D9D67743-BBE3-4E16-A716-8FD7CE5A3935}"/>
    <cellStyle name="Normal 2 2 4 2 3 7 3 2" xfId="21885" xr:uid="{5F7EE2D8-B053-409E-95A2-9E1F6D1C462B}"/>
    <cellStyle name="Normal 2 2 4 2 3 7 4" xfId="16219" xr:uid="{988D23EC-7AE1-4359-B886-63B78F6D9286}"/>
    <cellStyle name="Normal 2 2 4 2 3 8" xfId="5081" xr:uid="{0B217810-9819-4D72-9703-40033B207891}"/>
    <cellStyle name="Normal 2 2 4 2 3 8 2" xfId="14378" xr:uid="{F6CE234F-EEC7-4AC8-BDD8-8BCB9B71EFE2}"/>
    <cellStyle name="Normal 2 2 4 2 3 9" xfId="6831" xr:uid="{CF338C0A-9C5A-40B4-803E-7787754A9871}"/>
    <cellStyle name="Normal 2 2 4 2 3 9 2" xfId="17211" xr:uid="{F700A31A-79C3-457A-A22E-BAFCB9786A30}"/>
    <cellStyle name="Normal 2 2 4 2 4" xfId="729" xr:uid="{00000000-0005-0000-0000-000085040000}"/>
    <cellStyle name="Normal 2 2 4 2 4 2" xfId="3159" xr:uid="{00000000-0005-0000-0000-0000C7030000}"/>
    <cellStyle name="Normal 2 2 4 2 4 2 2" xfId="6217" xr:uid="{80E48B82-3C34-40D3-9788-1D0DC13EFE6C}"/>
    <cellStyle name="Normal 2 2 4 2 4 2 2 2" xfId="27683" xr:uid="{1ACFCBBA-A51F-4249-9BD9-04D756965607}"/>
    <cellStyle name="Normal 2 2 4 2 4 2 2 3" xfId="15786" xr:uid="{81BA7999-FD7D-4CBD-B441-EC403C2A8945}"/>
    <cellStyle name="Normal 2 2 4 2 4 2 3" xfId="8239" xr:uid="{1BCB77AB-A035-4619-912F-68B8A65D1029}"/>
    <cellStyle name="Normal 2 2 4 2 4 2 3 2" xfId="18619" xr:uid="{2382335A-E3B0-40B3-A2FD-A29A63008124}"/>
    <cellStyle name="Normal 2 2 4 2 4 2 4" xfId="11072" xr:uid="{5F1C3224-08D4-435B-854B-F040467BF595}"/>
    <cellStyle name="Normal 2 2 4 2 4 2 4 2" xfId="21452" xr:uid="{AD30834A-3033-43EA-9F97-1EBB7381F8AE}"/>
    <cellStyle name="Normal 2 2 4 2 4 2 5" xfId="23001" xr:uid="{BE504945-8FD7-4F3D-B0E7-ADE7D69CD6EE}"/>
    <cellStyle name="Normal 2 2 4 2 4 2 6" xfId="13694" xr:uid="{F97A643D-40DB-431D-9772-81B29E66EFDA}"/>
    <cellStyle name="Normal 2 2 4 2 4 3" xfId="2719" xr:uid="{00000000-0005-0000-0000-0000C8030000}"/>
    <cellStyle name="Normal 2 2 4 2 4 3 2" xfId="5937" xr:uid="{6A8F2C84-EAC0-4E94-8D03-05CD3BC2E25D}"/>
    <cellStyle name="Normal 2 2 4 2 4 3 2 2" xfId="28706" xr:uid="{773E2714-BAA3-46A3-A053-B0C03B71BF19}"/>
    <cellStyle name="Normal 2 2 4 2 4 3 2 3" xfId="15390" xr:uid="{92EFF602-C511-45B1-9C01-DFB5E725DB28}"/>
    <cellStyle name="Normal 2 2 4 2 4 3 3" xfId="7843" xr:uid="{5FDAFDE8-4BFF-4804-AC58-584CFB114ED7}"/>
    <cellStyle name="Normal 2 2 4 2 4 3 3 2" xfId="18223" xr:uid="{689C8253-79CB-448D-98D3-AF66C2344D49}"/>
    <cellStyle name="Normal 2 2 4 2 4 3 4" xfId="10676" xr:uid="{18CF8772-8474-4A17-9CC2-CC41FFF96740}"/>
    <cellStyle name="Normal 2 2 4 2 4 3 4 2" xfId="21056" xr:uid="{79C2AF01-6A9A-4064-916D-A4A44190100B}"/>
    <cellStyle name="Normal 2 2 4 2 4 3 5" xfId="23239" xr:uid="{5031D9C5-652F-405D-9401-4F4ABD2E7DED}"/>
    <cellStyle name="Normal 2 2 4 2 4 3 6" xfId="13148" xr:uid="{3DCC7B6D-7B4F-4493-AAF2-5426EBE62873}"/>
    <cellStyle name="Normal 2 2 4 2 4 4" xfId="4156" xr:uid="{F97839D7-2F29-47B5-9650-9F95C736EDCE}"/>
    <cellStyle name="Normal 2 2 4 2 4 4 2" xfId="8928" xr:uid="{AFC92C82-B247-40B9-B5C4-000C1625DEC4}"/>
    <cellStyle name="Normal 2 2 4 2 4 4 2 2" xfId="19308" xr:uid="{11AB5E93-4EC5-4318-BEA2-8C1CD6B827EE}"/>
    <cellStyle name="Normal 2 2 4 2 4 4 3" xfId="11761" xr:uid="{DE6D08B3-D675-4A4A-9318-0CB51C55BD64}"/>
    <cellStyle name="Normal 2 2 4 2 4 4 3 2" xfId="22141" xr:uid="{55B23CBF-F06B-400C-B16E-7405E0D79965}"/>
    <cellStyle name="Normal 2 2 4 2 4 4 4" xfId="23936" xr:uid="{C28303E9-FE5B-41B5-8155-14EE36B0189E}"/>
    <cellStyle name="Normal 2 2 4 2 4 4 5" xfId="16475" xr:uid="{F38E235E-14B3-4379-A37E-2EA5BF4A5665}"/>
    <cellStyle name="Normal 2 2 4 2 4 5" xfId="5082" xr:uid="{A3A9E2AA-4F4D-465A-B580-3F74DCCEDF9C}"/>
    <cellStyle name="Normal 2 2 4 2 4 5 2" xfId="14379" xr:uid="{35F31F88-1FDD-459C-8290-8E093FA91295}"/>
    <cellStyle name="Normal 2 2 4 2 4 6" xfId="6832" xr:uid="{A7E96CBD-4BE6-4DB3-8A5F-607C9832827D}"/>
    <cellStyle name="Normal 2 2 4 2 4 6 2" xfId="17212" xr:uid="{47CC1DFF-70A8-4A45-B4CD-64C88620F661}"/>
    <cellStyle name="Normal 2 2 4 2 4 7" xfId="9665" xr:uid="{8C2793AA-1772-4408-B90E-B93D6CE30AD9}"/>
    <cellStyle name="Normal 2 2 4 2 4 7 2" xfId="20045" xr:uid="{D8D64D40-46D3-455B-8DC8-0F62A5372256}"/>
    <cellStyle name="Normal 2 2 4 2 4 8" xfId="25417" xr:uid="{09A46CB1-6C09-4A09-B6F6-4AA5BB78A2F2}"/>
    <cellStyle name="Normal 2 2 4 2 4 9" xfId="12712" xr:uid="{B0B5D202-6FFA-450B-BFB2-710CF2322D3C}"/>
    <cellStyle name="Normal 2 2 4 2 5" xfId="3160" xr:uid="{00000000-0005-0000-0000-0000C9030000}"/>
    <cellStyle name="Normal 2 2 4 2 5 2" xfId="4455" xr:uid="{6B641034-A6D4-477C-91CE-CECB14E4E9B0}"/>
    <cellStyle name="Normal 2 2 4 2 5 2 2" xfId="9227" xr:uid="{C88BDFF1-AD84-40D9-A63B-ED38DE18688B}"/>
    <cellStyle name="Normal 2 2 4 2 5 2 2 2" xfId="29218" xr:uid="{EFD13CD5-DA52-4A0A-9C16-F47348A3E03C}"/>
    <cellStyle name="Normal 2 2 4 2 5 2 2 3" xfId="19607" xr:uid="{A011B15C-1D8B-4917-8231-B758BEDC2B86}"/>
    <cellStyle name="Normal 2 2 4 2 5 2 3" xfId="12060" xr:uid="{C4E6AA50-CE78-4A94-9EA7-BD5DCB6D4CA9}"/>
    <cellStyle name="Normal 2 2 4 2 5 2 3 2" xfId="22440" xr:uid="{0DDA0262-690B-4EDE-AB00-49E8CA5E6D27}"/>
    <cellStyle name="Normal 2 2 4 2 5 2 4" xfId="24972" xr:uid="{7E25945D-41CB-4E5A-820E-5BAA229DBC97}"/>
    <cellStyle name="Normal 2 2 4 2 5 2 5" xfId="16774" xr:uid="{9A0B81B3-A948-4C12-ADFB-C3421C8B185C}"/>
    <cellStyle name="Normal 2 2 4 2 5 3" xfId="6218" xr:uid="{2F6E5A96-78D7-44C5-8D92-FCCC456F2684}"/>
    <cellStyle name="Normal 2 2 4 2 5 3 2" xfId="27353" xr:uid="{2D6D48EF-4F10-496B-AACA-4573B8589BBF}"/>
    <cellStyle name="Normal 2 2 4 2 5 3 3" xfId="15787" xr:uid="{86AD331C-9AB0-47A8-9A7A-C7486D49AB31}"/>
    <cellStyle name="Normal 2 2 4 2 5 4" xfId="8240" xr:uid="{5FCE930C-43B9-4DD9-825D-6CC12983D69F}"/>
    <cellStyle name="Normal 2 2 4 2 5 4 2" xfId="18620" xr:uid="{EB21A1C8-EB3C-49AA-AEEF-D47868D4CBE2}"/>
    <cellStyle name="Normal 2 2 4 2 5 5" xfId="11073" xr:uid="{B9F1B30D-3D24-42D5-9386-700A96C32E84}"/>
    <cellStyle name="Normal 2 2 4 2 5 5 2" xfId="21453" xr:uid="{4A0EA96A-E493-482C-B1B6-29177EC8A5F8}"/>
    <cellStyle name="Normal 2 2 4 2 5 6" xfId="24406" xr:uid="{D7B92CD4-E5ED-4ECE-8101-81AC5355AB1B}"/>
    <cellStyle name="Normal 2 2 4 2 5 7" xfId="13695" xr:uid="{C1337A35-F0AE-4195-88CB-6C0A47B6366C}"/>
    <cellStyle name="Normal 2 2 4 2 6" xfId="2897" xr:uid="{00000000-0005-0000-0000-0000CA030000}"/>
    <cellStyle name="Normal 2 2 4 2 6 2" xfId="6083" xr:uid="{EBE5517C-7808-4345-9A38-9B97D2A6E130}"/>
    <cellStyle name="Normal 2 2 4 2 6 2 2" xfId="27217" xr:uid="{717C1686-189F-4691-8E58-D1CBE5560D47}"/>
    <cellStyle name="Normal 2 2 4 2 6 2 3" xfId="15561" xr:uid="{0116A452-050C-46B3-8C7C-E99748F1BBC9}"/>
    <cellStyle name="Normal 2 2 4 2 6 3" xfId="8014" xr:uid="{DE012C2A-BD69-42B9-9D9B-D2DB0780C457}"/>
    <cellStyle name="Normal 2 2 4 2 6 3 2" xfId="18394" xr:uid="{92588661-0624-4D50-9828-761A157D2C29}"/>
    <cellStyle name="Normal 2 2 4 2 6 4" xfId="10847" xr:uid="{B3F965D0-CCBC-4392-964E-DF1BA2897A48}"/>
    <cellStyle name="Normal 2 2 4 2 6 4 2" xfId="21227" xr:uid="{EB95EE1A-66C9-44EE-8B7C-5F37544274F5}"/>
    <cellStyle name="Normal 2 2 4 2 6 5" xfId="24440" xr:uid="{560D1163-7E8A-40FB-997E-B3319AA422B3}"/>
    <cellStyle name="Normal 2 2 4 2 6 6" xfId="13410" xr:uid="{FF272E99-C8F8-4F05-B531-C8983C3D0D16}"/>
    <cellStyle name="Normal 2 2 4 2 7" xfId="2495" xr:uid="{00000000-0005-0000-0000-0000CB030000}"/>
    <cellStyle name="Normal 2 2 4 2 7 2" xfId="5778" xr:uid="{31309030-C44A-4DF6-A717-986C7DE4CB36}"/>
    <cellStyle name="Normal 2 2 4 2 7 2 2" xfId="25947" xr:uid="{33378617-B315-4FCA-B3E9-D33061B3F3C3}"/>
    <cellStyle name="Normal 2 2 4 2 7 2 3" xfId="15167" xr:uid="{B3326B84-62F2-4589-89AE-E1C741FC3BA2}"/>
    <cellStyle name="Normal 2 2 4 2 7 3" xfId="7620" xr:uid="{1419194F-CCE5-4A12-98E7-D2CF81EE53EF}"/>
    <cellStyle name="Normal 2 2 4 2 7 3 2" xfId="18000" xr:uid="{9656D95C-BB17-4E84-BA1F-034D72243BE1}"/>
    <cellStyle name="Normal 2 2 4 2 7 4" xfId="10453" xr:uid="{30E631D4-416A-455F-8A36-835A7E61AA0A}"/>
    <cellStyle name="Normal 2 2 4 2 7 4 2" xfId="20833" xr:uid="{E5F4A594-FA20-459E-8207-87DD2B6963ED}"/>
    <cellStyle name="Normal 2 2 4 2 7 5" xfId="24470" xr:uid="{2D345C72-3362-4EE5-AD33-91830D3EE00C}"/>
    <cellStyle name="Normal 2 2 4 2 7 6" xfId="12883" xr:uid="{D2242D32-BCD5-49B5-BD4D-6B412D8A36D1}"/>
    <cellStyle name="Normal 2 2 4 2 8" xfId="2189" xr:uid="{00000000-0005-0000-0000-0000B4030000}"/>
    <cellStyle name="Normal 2 2 4 2 8 2" xfId="7316" xr:uid="{360FC0EA-CF34-4040-B06B-83B5FB05D733}"/>
    <cellStyle name="Normal 2 2 4 2 8 2 2" xfId="17696" xr:uid="{73699C6E-C478-4F6B-AC38-229215922BFB}"/>
    <cellStyle name="Normal 2 2 4 2 8 3" xfId="10149" xr:uid="{44C70DFB-C5E9-4553-9F0F-622C6C402CB7}"/>
    <cellStyle name="Normal 2 2 4 2 8 3 2" xfId="20529" xr:uid="{55398FB5-6050-4E90-997B-8A9B9EFCAA27}"/>
    <cellStyle name="Normal 2 2 4 2 8 4" xfId="23005" xr:uid="{B66B3ADA-BFAF-45E3-B609-DABEFAC8AE24}"/>
    <cellStyle name="Normal 2 2 4 2 8 5" xfId="14863" xr:uid="{7B5D2042-9F94-4749-83CE-20242B6C78AA}"/>
    <cellStyle name="Normal 2 2 4 2 9" xfId="3927" xr:uid="{77B8B384-9D18-403A-B06F-12A51804B35C}"/>
    <cellStyle name="Normal 2 2 4 2 9 2" xfId="8759" xr:uid="{7755C901-2831-4F5A-B0A4-12186FA7A94A}"/>
    <cellStyle name="Normal 2 2 4 2 9 2 2" xfId="19139" xr:uid="{0FC10658-EF09-4DDA-992A-E98D96F8C54B}"/>
    <cellStyle name="Normal 2 2 4 2 9 3" xfId="11592" xr:uid="{D51FF9B7-F4D6-460B-9746-17D7FB36CD54}"/>
    <cellStyle name="Normal 2 2 4 2 9 3 2" xfId="21972" xr:uid="{0EE2E39E-C03E-4DE9-A76D-BA6523F548F1}"/>
    <cellStyle name="Normal 2 2 4 2 9 4" xfId="16306" xr:uid="{65EC3690-704E-47BD-A65D-BDEBD001C6C1}"/>
    <cellStyle name="Normal 2 2 4 3" xfId="730" xr:uid="{00000000-0005-0000-0000-000086040000}"/>
    <cellStyle name="Normal 2 2 4 3 10" xfId="5083" xr:uid="{3059EF97-232C-42F5-8B53-D6134C3313AA}"/>
    <cellStyle name="Normal 2 2 4 3 10 2" xfId="14380" xr:uid="{0AA44285-8348-4AEA-B139-0B4B710CF248}"/>
    <cellStyle name="Normal 2 2 4 3 11" xfId="6833" xr:uid="{A5F7D9AC-56F7-4DE8-8E78-E478BFFA8DE0}"/>
    <cellStyle name="Normal 2 2 4 3 11 2" xfId="17213" xr:uid="{ED8F7ACA-68F6-4A91-8D3B-A144DEAE3E6C}"/>
    <cellStyle name="Normal 2 2 4 3 12" xfId="9666" xr:uid="{3E967C1F-FC5E-4FFA-9158-E0CE5F932165}"/>
    <cellStyle name="Normal 2 2 4 3 12 2" xfId="20046" xr:uid="{71C901C3-1818-438E-A876-F2F1AAA5B5D5}"/>
    <cellStyle name="Normal 2 2 4 3 13" xfId="23260" xr:uid="{0686F330-0275-48BC-8744-E0DB747F821D}"/>
    <cellStyle name="Normal 2 2 4 3 14" xfId="12458" xr:uid="{10887C6C-5FAB-40D5-82E6-32A4C52AAFD2}"/>
    <cellStyle name="Normal 2 2 4 3 2" xfId="731" xr:uid="{00000000-0005-0000-0000-000087040000}"/>
    <cellStyle name="Normal 2 2 4 3 2 10" xfId="9667" xr:uid="{21E94FA6-12AC-4D04-852F-FC1D262DD70B}"/>
    <cellStyle name="Normal 2 2 4 3 2 10 2" xfId="20047" xr:uid="{FB4673F3-C970-4EDA-9105-0CBDA575E2D7}"/>
    <cellStyle name="Normal 2 2 4 3 2 11" xfId="25101" xr:uid="{E8DEBEDF-D8F1-4968-9CE0-0C098C4223E3}"/>
    <cellStyle name="Normal 2 2 4 3 2 12" xfId="12555" xr:uid="{916C9A0D-AFD0-49AF-B15E-B62E35C99B0A}"/>
    <cellStyle name="Normal 2 2 4 3 2 2" xfId="732" xr:uid="{00000000-0005-0000-0000-000088040000}"/>
    <cellStyle name="Normal 2 2 4 3 2 2 2" xfId="3162" xr:uid="{00000000-0005-0000-0000-0000CF030000}"/>
    <cellStyle name="Normal 2 2 4 3 2 2 2 2" xfId="6220" xr:uid="{26C0A590-91FA-45F9-A1D0-B827B251085C}"/>
    <cellStyle name="Normal 2 2 4 3 2 2 2 2 2" xfId="27918" xr:uid="{71FF5FC3-1A8D-4D83-8D2D-16C36B6F2A51}"/>
    <cellStyle name="Normal 2 2 4 3 2 2 2 2 3" xfId="26132" xr:uid="{2EC56C41-CD9A-40C7-8937-ADB7A313DE94}"/>
    <cellStyle name="Normal 2 2 4 3 2 2 2 2 4" xfId="15789" xr:uid="{6AB1EC09-C0CB-4409-AFEE-D27033E15864}"/>
    <cellStyle name="Normal 2 2 4 3 2 2 2 3" xfId="8242" xr:uid="{5D4BDDD8-1A86-4178-9196-CFA33212C2B7}"/>
    <cellStyle name="Normal 2 2 4 3 2 2 2 3 2" xfId="28873" xr:uid="{2F29D525-AAE6-4F18-9BED-6F63C9836854}"/>
    <cellStyle name="Normal 2 2 4 3 2 2 2 3 3" xfId="18622" xr:uid="{CA78F776-1862-4665-9DBB-ECE0D2A7B947}"/>
    <cellStyle name="Normal 2 2 4 3 2 2 2 4" xfId="11075" xr:uid="{3A9C77D3-6F36-47E7-A8B7-BA68FE6F2D21}"/>
    <cellStyle name="Normal 2 2 4 3 2 2 2 4 2" xfId="21455" xr:uid="{C628A8E1-27CF-4C5A-A9DA-61E218083264}"/>
    <cellStyle name="Normal 2 2 4 3 2 2 2 5" xfId="24080" xr:uid="{FCB705DE-50A7-4201-ABC1-427567871AAC}"/>
    <cellStyle name="Normal 2 2 4 3 2 2 2 6" xfId="13697" xr:uid="{02A6371B-FBDA-487C-A6D8-975E10908147}"/>
    <cellStyle name="Normal 2 2 4 3 2 2 3" xfId="4291" xr:uid="{07B1601E-3DBF-46BB-A7DD-195EEEFD7FD4}"/>
    <cellStyle name="Normal 2 2 4 3 2 2 3 2" xfId="9063" xr:uid="{B4CD8E1A-C4F3-41B5-AC9E-993474979B09}"/>
    <cellStyle name="Normal 2 2 4 3 2 2 3 2 2" xfId="29106" xr:uid="{A3F9DD3E-5183-4DC5-81BE-2027DB9938ED}"/>
    <cellStyle name="Normal 2 2 4 3 2 2 3 2 3" xfId="19443" xr:uid="{70809F72-09CB-4299-B6CD-9816DE603F43}"/>
    <cellStyle name="Normal 2 2 4 3 2 2 3 3" xfId="11896" xr:uid="{6E20FC59-DBAC-4007-ADEC-AEFDF951EBC9}"/>
    <cellStyle name="Normal 2 2 4 3 2 2 3 3 2" xfId="22276" xr:uid="{5E705BC8-1D4A-42C8-A708-7B83689B7053}"/>
    <cellStyle name="Normal 2 2 4 3 2 2 3 4" xfId="24210" xr:uid="{078D9B0D-52F5-423F-9549-99DB14E66069}"/>
    <cellStyle name="Normal 2 2 4 3 2 2 3 5" xfId="16610" xr:uid="{E42C96D1-F37F-4BD6-A47D-C7EAF8855C14}"/>
    <cellStyle name="Normal 2 2 4 3 2 2 4" xfId="5085" xr:uid="{3A477A92-907E-4C46-A096-06F2EB0A805D}"/>
    <cellStyle name="Normal 2 2 4 3 2 2 4 2" xfId="26033" xr:uid="{B14913F4-850F-4665-B7F3-26E7E7B342A5}"/>
    <cellStyle name="Normal 2 2 4 3 2 2 4 3" xfId="14382" xr:uid="{C0F55250-55D9-4CCC-9FBC-E1E474279F8C}"/>
    <cellStyle name="Normal 2 2 4 3 2 2 5" xfId="6835" xr:uid="{7FD871C6-3A32-474F-B802-222A10471E41}"/>
    <cellStyle name="Normal 2 2 4 3 2 2 5 2" xfId="17215" xr:uid="{3F6631FC-741E-4F25-8958-635B0FBD3528}"/>
    <cellStyle name="Normal 2 2 4 3 2 2 6" xfId="9668" xr:uid="{2AE24CB6-BC9C-457B-845A-8D006269537F}"/>
    <cellStyle name="Normal 2 2 4 3 2 2 6 2" xfId="20048" xr:uid="{15CCDE29-825B-47FF-BC5E-09ACEDA7BD60}"/>
    <cellStyle name="Normal 2 2 4 3 2 2 7" xfId="23931" xr:uid="{30C65FB4-58DF-4101-9415-A1C3411180C9}"/>
    <cellStyle name="Normal 2 2 4 3 2 2 8" xfId="13153" xr:uid="{3BD4FE24-3675-48D9-8C8D-3DA74E8F242A}"/>
    <cellStyle name="Normal 2 2 4 3 2 3" xfId="3163" xr:uid="{00000000-0005-0000-0000-0000D0030000}"/>
    <cellStyle name="Normal 2 2 4 3 2 3 2" xfId="4456" xr:uid="{6ECB643E-2057-4553-BD8F-AD024F4885D9}"/>
    <cellStyle name="Normal 2 2 4 3 2 3 2 2" xfId="9228" xr:uid="{C6B779D1-C9C9-4636-9F77-87A507038BD4}"/>
    <cellStyle name="Normal 2 2 4 3 2 3 2 2 2" xfId="29219" xr:uid="{0A5239C5-AA28-4786-9D59-A31E79F75B9B}"/>
    <cellStyle name="Normal 2 2 4 3 2 3 2 2 3" xfId="19608" xr:uid="{60571E30-4C62-4014-95CE-71B2BFD014CF}"/>
    <cellStyle name="Normal 2 2 4 3 2 3 2 3" xfId="12061" xr:uid="{F18DABCF-FD8C-4ED6-953F-84B87DD582E5}"/>
    <cellStyle name="Normal 2 2 4 3 2 3 2 3 2" xfId="22441" xr:uid="{08847699-7074-47A9-9945-C533DCEE5CE8}"/>
    <cellStyle name="Normal 2 2 4 3 2 3 2 4" xfId="25229" xr:uid="{936D4E5A-43D0-4F27-97DE-9C79FE9E276F}"/>
    <cellStyle name="Normal 2 2 4 3 2 3 2 5" xfId="16775" xr:uid="{9B509FC5-8E86-487F-9EE2-EFDB4623DC6F}"/>
    <cellStyle name="Normal 2 2 4 3 2 3 3" xfId="6221" xr:uid="{E9024C08-908A-402F-BF49-66143836B8BE}"/>
    <cellStyle name="Normal 2 2 4 3 2 3 3 2" xfId="28665" xr:uid="{BAEA2FF9-2083-431A-B9C8-6DF3E29FB3EA}"/>
    <cellStyle name="Normal 2 2 4 3 2 3 3 3" xfId="15790" xr:uid="{36C048B4-878F-420D-93AA-2CBD17EAFC20}"/>
    <cellStyle name="Normal 2 2 4 3 2 3 4" xfId="8243" xr:uid="{05B8AE77-5A94-4141-9021-064B6755F9FA}"/>
    <cellStyle name="Normal 2 2 4 3 2 3 4 2" xfId="18623" xr:uid="{C9A2A75F-CEF3-4DA5-8DA3-C2DFDC1C974C}"/>
    <cellStyle name="Normal 2 2 4 3 2 3 5" xfId="11076" xr:uid="{473B2FDE-74B4-4F4D-8BC1-D967B6573F60}"/>
    <cellStyle name="Normal 2 2 4 3 2 3 5 2" xfId="21456" xr:uid="{1F7EAFA3-0ACB-40E8-BBDD-8F323DBAB262}"/>
    <cellStyle name="Normal 2 2 4 3 2 3 6" xfId="23444" xr:uid="{D763C4D2-87C6-46B4-B78A-F133E50DE6EB}"/>
    <cellStyle name="Normal 2 2 4 3 2 3 7" xfId="13698" xr:uid="{FCE565A6-FF94-4CFE-B2D9-64C5F9FDD6F7}"/>
    <cellStyle name="Normal 2 2 4 3 2 4" xfId="3161" xr:uid="{00000000-0005-0000-0000-0000D1030000}"/>
    <cellStyle name="Normal 2 2 4 3 2 4 2" xfId="6219" xr:uid="{DDD380AD-F8A6-4E82-ABDB-A89D39D39C8A}"/>
    <cellStyle name="Normal 2 2 4 3 2 4 2 2" xfId="28522" xr:uid="{7BCE47EA-961D-45CB-B9BB-D5D815E0D30C}"/>
    <cellStyle name="Normal 2 2 4 3 2 4 2 3" xfId="15788" xr:uid="{4DD44714-6D4E-4029-AB9C-DD35E6BB20E8}"/>
    <cellStyle name="Normal 2 2 4 3 2 4 3" xfId="8241" xr:uid="{A2823BCA-1871-45A0-8C28-B3B038F07FFC}"/>
    <cellStyle name="Normal 2 2 4 3 2 4 3 2" xfId="18621" xr:uid="{E72ED07E-6DE5-4280-B557-A205A74D5352}"/>
    <cellStyle name="Normal 2 2 4 3 2 4 4" xfId="11074" xr:uid="{5C806EF6-2EF1-4031-A31C-D976D50AEC63}"/>
    <cellStyle name="Normal 2 2 4 3 2 4 4 2" xfId="21454" xr:uid="{31F5F408-FA18-44E7-BE38-79B696F04B1E}"/>
    <cellStyle name="Normal 2 2 4 3 2 4 5" xfId="23169" xr:uid="{215FB270-2EB6-4081-84EF-9B9CB09BD67D}"/>
    <cellStyle name="Normal 2 2 4 3 2 4 6" xfId="13696" xr:uid="{D216EE99-5BF9-44A0-8CE3-DF3BDD6A932E}"/>
    <cellStyle name="Normal 2 2 4 3 2 5" xfId="2532" xr:uid="{00000000-0005-0000-0000-0000D2030000}"/>
    <cellStyle name="Normal 2 2 4 3 2 5 2" xfId="5806" xr:uid="{ABA7F4F9-1855-49AC-8957-1FEA0DC3DB39}"/>
    <cellStyle name="Normal 2 2 4 3 2 5 2 2" xfId="26054" xr:uid="{226B60CD-1EE2-4CC0-9990-7A820F86F183}"/>
    <cellStyle name="Normal 2 2 4 3 2 5 2 3" xfId="15204" xr:uid="{7DB3FF16-ACC1-4DD9-A040-1F9A32834FEB}"/>
    <cellStyle name="Normal 2 2 4 3 2 5 3" xfId="7657" xr:uid="{36F3AEF2-E753-4C43-9BA9-54DAC791480F}"/>
    <cellStyle name="Normal 2 2 4 3 2 5 3 2" xfId="18037" xr:uid="{EF43BF01-89A1-4F33-8776-E57D1EA73B9D}"/>
    <cellStyle name="Normal 2 2 4 3 2 5 4" xfId="10490" xr:uid="{6641D8B0-3129-44AC-AF93-12FF2A7D8237}"/>
    <cellStyle name="Normal 2 2 4 3 2 5 4 2" xfId="20870" xr:uid="{DF1F54C4-01C1-4352-B717-6C4D25DB9831}"/>
    <cellStyle name="Normal 2 2 4 3 2 5 5" xfId="24188" xr:uid="{1EDD6420-E7E5-4A43-BDEA-F70068981CA2}"/>
    <cellStyle name="Normal 2 2 4 3 2 5 6" xfId="12920" xr:uid="{4173A2E7-EB72-49EC-BEA0-01AEA58AE056}"/>
    <cellStyle name="Normal 2 2 4 3 2 6" xfId="2321" xr:uid="{00000000-0005-0000-0000-0000CD030000}"/>
    <cellStyle name="Normal 2 2 4 3 2 6 2" xfId="7448" xr:uid="{EBC63B61-750D-47DC-9110-0E2E94C4DDE8}"/>
    <cellStyle name="Normal 2 2 4 3 2 6 2 2" xfId="17828" xr:uid="{60A00CEB-4AA0-4D5F-80AA-A7BD95F2B89C}"/>
    <cellStyle name="Normal 2 2 4 3 2 6 3" xfId="10281" xr:uid="{85809369-768D-4E58-B75D-2168E11307D9}"/>
    <cellStyle name="Normal 2 2 4 3 2 6 3 2" xfId="20661" xr:uid="{7E852C4D-A675-4788-8064-88E8ECC07D92}"/>
    <cellStyle name="Normal 2 2 4 3 2 6 4" xfId="24215" xr:uid="{21A06A83-CF38-4707-A922-B96C499715B5}"/>
    <cellStyle name="Normal 2 2 4 3 2 6 5" xfId="14995" xr:uid="{F334D071-8667-43E8-8B44-C2FC25DB8516}"/>
    <cellStyle name="Normal 2 2 4 3 2 7" xfId="3840" xr:uid="{69D28288-5F70-4C1A-912E-84318F7A6C44}"/>
    <cellStyle name="Normal 2 2 4 3 2 7 2" xfId="8673" xr:uid="{F72F5C99-3A99-48D9-9A4B-CC2AEA1465DE}"/>
    <cellStyle name="Normal 2 2 4 3 2 7 2 2" xfId="19053" xr:uid="{86FE62B0-B63C-4434-8AB8-6DFE92940595}"/>
    <cellStyle name="Normal 2 2 4 3 2 7 3" xfId="11506" xr:uid="{6011C382-14FA-4577-95CC-BF29326EA706}"/>
    <cellStyle name="Normal 2 2 4 3 2 7 3 2" xfId="21886" xr:uid="{E5EB3F4E-A042-4209-AFBC-A3D59D5E05A5}"/>
    <cellStyle name="Normal 2 2 4 3 2 7 4" xfId="16220" xr:uid="{EC9B803B-DB72-4E56-ABCF-8BA68EF9B496}"/>
    <cellStyle name="Normal 2 2 4 3 2 8" xfId="5084" xr:uid="{1E76D4DE-19AD-44C1-8278-CC2A700AC1A1}"/>
    <cellStyle name="Normal 2 2 4 3 2 8 2" xfId="14381" xr:uid="{9DD4F671-417E-4F42-B947-374FF1773813}"/>
    <cellStyle name="Normal 2 2 4 3 2 9" xfId="6834" xr:uid="{5FDD0368-EF99-43F3-B5FE-42391F0DB1E2}"/>
    <cellStyle name="Normal 2 2 4 3 2 9 2" xfId="17214" xr:uid="{A514DBD5-8E02-4554-AA8F-41A4D07D35F6}"/>
    <cellStyle name="Normal 2 2 4 3 3" xfId="733" xr:uid="{00000000-0005-0000-0000-000089040000}"/>
    <cellStyle name="Normal 2 2 4 3 3 10" xfId="22849" xr:uid="{CEC1A341-924B-422F-8F57-0FC5F69460C1}"/>
    <cellStyle name="Normal 2 2 4 3 3 11" xfId="12713" xr:uid="{821D4DDC-A1CE-48F9-A986-7F81534829F1}"/>
    <cellStyle name="Normal 2 2 4 3 3 2" xfId="2723" xr:uid="{00000000-0005-0000-0000-0000D4030000}"/>
    <cellStyle name="Normal 2 2 4 3 3 2 2" xfId="3165" xr:uid="{00000000-0005-0000-0000-0000D5030000}"/>
    <cellStyle name="Normal 2 2 4 3 3 2 2 2" xfId="6223" xr:uid="{283A9E77-7630-4E85-B3E3-382FA161C6A3}"/>
    <cellStyle name="Normal 2 2 4 3 3 2 2 2 2" xfId="27991" xr:uid="{50DC885E-21A8-4DF1-BE95-A351E47FAAAE}"/>
    <cellStyle name="Normal 2 2 4 3 3 2 2 2 3" xfId="15792" xr:uid="{7D2BD9E7-1380-4EEF-B550-3E5D22FB4D1A}"/>
    <cellStyle name="Normal 2 2 4 3 3 2 2 3" xfId="8245" xr:uid="{ACFA4F86-5619-49E0-BE79-C658653E8ED8}"/>
    <cellStyle name="Normal 2 2 4 3 3 2 2 3 2" xfId="18625" xr:uid="{171EB711-32D2-4306-8780-2AAE1FAC0DF7}"/>
    <cellStyle name="Normal 2 2 4 3 3 2 2 4" xfId="11078" xr:uid="{270972CF-11F5-4D55-8A19-0A683006258D}"/>
    <cellStyle name="Normal 2 2 4 3 3 2 2 4 2" xfId="21458" xr:uid="{2F457793-A942-4A5E-80D2-59400D3A6DA1}"/>
    <cellStyle name="Normal 2 2 4 3 3 2 2 5" xfId="24771" xr:uid="{3079E039-2E5E-47E5-B7DB-68754BE3B129}"/>
    <cellStyle name="Normal 2 2 4 3 3 2 2 6" xfId="13700" xr:uid="{D2C1D659-440D-4D93-A0F9-F37D81F65679}"/>
    <cellStyle name="Normal 2 2 4 3 3 2 3" xfId="4292" xr:uid="{191A8EF1-D13D-4414-A376-D351141EE398}"/>
    <cellStyle name="Normal 2 2 4 3 3 2 3 2" xfId="9064" xr:uid="{6DB2C5DE-ED2A-425C-BF46-83DAAF4958F7}"/>
    <cellStyle name="Normal 2 2 4 3 3 2 3 2 2" xfId="29107" xr:uid="{14F8D509-7648-489D-A2C1-DB7949934A4C}"/>
    <cellStyle name="Normal 2 2 4 3 3 2 3 2 3" xfId="19444" xr:uid="{0DA404BA-7113-452E-8E1F-995F73F6052B}"/>
    <cellStyle name="Normal 2 2 4 3 3 2 3 3" xfId="11897" xr:uid="{3079DFBF-0BA1-4C9C-9B1C-E8940662EB4F}"/>
    <cellStyle name="Normal 2 2 4 3 3 2 3 3 2" xfId="22277" xr:uid="{05F3A403-F906-4885-B14E-FE3B95731D51}"/>
    <cellStyle name="Normal 2 2 4 3 3 2 3 4" xfId="23402" xr:uid="{A48E663D-0C61-47F3-938C-93FDD88C7C7F}"/>
    <cellStyle name="Normal 2 2 4 3 3 2 3 5" xfId="16611" xr:uid="{76D81495-0662-4D09-AC35-D3BE53AB8C7E}"/>
    <cellStyle name="Normal 2 2 4 3 3 2 4" xfId="5941" xr:uid="{DD9D754C-CD03-4D8D-99F5-3776484004E2}"/>
    <cellStyle name="Normal 2 2 4 3 3 2 4 2" xfId="28031" xr:uid="{FE2E8B85-9DB5-48A5-84A3-EDCC66B0F52C}"/>
    <cellStyle name="Normal 2 2 4 3 3 2 4 3" xfId="15394" xr:uid="{006CE858-8570-4565-AC38-80D34CDD1B77}"/>
    <cellStyle name="Normal 2 2 4 3 3 2 5" xfId="7847" xr:uid="{9CA07D88-C91C-4916-8575-D646B4667FCC}"/>
    <cellStyle name="Normal 2 2 4 3 3 2 5 2" xfId="18227" xr:uid="{21F92027-9D25-4378-9D33-35634CB8166B}"/>
    <cellStyle name="Normal 2 2 4 3 3 2 6" xfId="10680" xr:uid="{5C66D779-9D41-4548-BFEF-07C570BC3BA8}"/>
    <cellStyle name="Normal 2 2 4 3 3 2 6 2" xfId="21060" xr:uid="{E15CF1AE-71E8-4D9B-A044-EE6DD83F58CC}"/>
    <cellStyle name="Normal 2 2 4 3 3 2 7" xfId="22839" xr:uid="{72C6AD08-1003-4FE9-976D-CFB249A8A42C}"/>
    <cellStyle name="Normal 2 2 4 3 3 2 8" xfId="13154" xr:uid="{F75B8599-18D7-4F1D-AE74-0C7B4E013C69}"/>
    <cellStyle name="Normal 2 2 4 3 3 3" xfId="3166" xr:uid="{00000000-0005-0000-0000-0000D6030000}"/>
    <cellStyle name="Normal 2 2 4 3 3 3 2" xfId="4457" xr:uid="{A3B66D1A-ABAB-4E21-BEC4-DEE2A14EAF2C}"/>
    <cellStyle name="Normal 2 2 4 3 3 3 2 2" xfId="9229" xr:uid="{FE138AC9-67BB-417E-8BD0-B6614706E5F3}"/>
    <cellStyle name="Normal 2 2 4 3 3 3 2 2 2" xfId="29220" xr:uid="{8AF273BF-B452-4F75-A237-9E2096E8BFE2}"/>
    <cellStyle name="Normal 2 2 4 3 3 3 2 2 3" xfId="19609" xr:uid="{331115A6-9939-4BD6-A159-B320B65B8266}"/>
    <cellStyle name="Normal 2 2 4 3 3 3 2 3" xfId="12062" xr:uid="{6E2E4BDD-099B-4693-A400-2D4A93C14353}"/>
    <cellStyle name="Normal 2 2 4 3 3 3 2 3 2" xfId="22442" xr:uid="{0DAF4A85-5470-4DB3-BC38-503C5C360503}"/>
    <cellStyle name="Normal 2 2 4 3 3 3 2 4" xfId="25796" xr:uid="{2A946675-A47E-4F59-B65E-4319D4DA4E8C}"/>
    <cellStyle name="Normal 2 2 4 3 3 3 2 5" xfId="16776" xr:uid="{EAFD58DF-5A4C-44DD-A876-798163A7FC31}"/>
    <cellStyle name="Normal 2 2 4 3 3 3 3" xfId="6224" xr:uid="{DE7F496F-0F4D-41B7-9F34-CC358E61B5F6}"/>
    <cellStyle name="Normal 2 2 4 3 3 3 3 2" xfId="28727" xr:uid="{C5DFB8F9-E611-4B43-91C9-0CE06620CFAC}"/>
    <cellStyle name="Normal 2 2 4 3 3 3 3 3" xfId="15793" xr:uid="{B7C6DBD8-325B-48E4-B648-5FA4E1C65FB1}"/>
    <cellStyle name="Normal 2 2 4 3 3 3 4" xfId="8246" xr:uid="{0B9B40C3-93CA-40D3-9465-97B46D9B4F09}"/>
    <cellStyle name="Normal 2 2 4 3 3 3 4 2" xfId="18626" xr:uid="{98E2589F-7DF8-4E91-9ED6-8316ED8072AA}"/>
    <cellStyle name="Normal 2 2 4 3 3 3 5" xfId="11079" xr:uid="{E4D218ED-BE0A-467A-BD31-7FAB60C1D2D9}"/>
    <cellStyle name="Normal 2 2 4 3 3 3 5 2" xfId="21459" xr:uid="{A40EF03E-A29D-42C7-9CBB-E1C1D1AF4BCA}"/>
    <cellStyle name="Normal 2 2 4 3 3 3 6" xfId="25491" xr:uid="{C59BF053-2A90-4F10-83E3-74DA0261C7A4}"/>
    <cellStyle name="Normal 2 2 4 3 3 3 7" xfId="13701" xr:uid="{16435DC8-AC74-4B76-BF49-7459A28D3542}"/>
    <cellStyle name="Normal 2 2 4 3 3 4" xfId="3164" xr:uid="{00000000-0005-0000-0000-0000D7030000}"/>
    <cellStyle name="Normal 2 2 4 3 3 4 2" xfId="6222" xr:uid="{D1BB231E-944E-4CD7-9320-0D3458026B6E}"/>
    <cellStyle name="Normal 2 2 4 3 3 4 2 2" xfId="28587" xr:uid="{9A57680E-5D61-4F34-A2B4-F3338BCBFC38}"/>
    <cellStyle name="Normal 2 2 4 3 3 4 2 3" xfId="15791" xr:uid="{6D13F63D-7DAD-476A-8C9C-F3576C8D746C}"/>
    <cellStyle name="Normal 2 2 4 3 3 4 3" xfId="8244" xr:uid="{6D920A5E-3220-4E74-9932-CCACE8C593F1}"/>
    <cellStyle name="Normal 2 2 4 3 3 4 3 2" xfId="18624" xr:uid="{A6AE1770-21CF-43EE-870E-D28640A55474}"/>
    <cellStyle name="Normal 2 2 4 3 3 4 4" xfId="11077" xr:uid="{8E6CA02C-A105-4C6B-9239-667DDF682A05}"/>
    <cellStyle name="Normal 2 2 4 3 3 4 4 2" xfId="21457" xr:uid="{C4A6AC0A-A935-4842-89AA-29282D55441C}"/>
    <cellStyle name="Normal 2 2 4 3 3 4 5" xfId="24045" xr:uid="{CD5376F9-06E6-4DA5-A04A-7F331A2D8C16}"/>
    <cellStyle name="Normal 2 2 4 3 3 4 6" xfId="13699" xr:uid="{260C9978-BE48-4395-8152-B9EBF5CDF420}"/>
    <cellStyle name="Normal 2 2 4 3 3 5" xfId="2634" xr:uid="{00000000-0005-0000-0000-0000D8030000}"/>
    <cellStyle name="Normal 2 2 4 3 3 5 2" xfId="5896" xr:uid="{62BB0CE7-C56D-499D-8000-CF4A2E9AB2A8}"/>
    <cellStyle name="Normal 2 2 4 3 3 5 2 2" xfId="26639" xr:uid="{8016F2D5-18E9-42FC-B1B3-1F0EE505FE60}"/>
    <cellStyle name="Normal 2 2 4 3 3 5 2 3" xfId="15306" xr:uid="{91C83F88-50C8-4F96-8471-6B29CE261260}"/>
    <cellStyle name="Normal 2 2 4 3 3 5 3" xfId="7759" xr:uid="{956AF1D3-332F-4758-9A6A-C84F119C9CF1}"/>
    <cellStyle name="Normal 2 2 4 3 3 5 3 2" xfId="18139" xr:uid="{2203E712-C440-49BB-A583-8188FADBEACF}"/>
    <cellStyle name="Normal 2 2 4 3 3 5 4" xfId="10592" xr:uid="{0DED0F32-A4AF-4497-AA27-66ED0B92261A}"/>
    <cellStyle name="Normal 2 2 4 3 3 5 4 2" xfId="20972" xr:uid="{38DB6BB6-B8C3-4AED-B2C2-12D996747E28}"/>
    <cellStyle name="Normal 2 2 4 3 3 5 5" xfId="23455" xr:uid="{7F77F9B4-6556-4DF9-87F8-804E4AA5F2C7}"/>
    <cellStyle name="Normal 2 2 4 3 3 5 6" xfId="13023" xr:uid="{4C4C2593-02AF-44F4-AE3C-9D78009787D3}"/>
    <cellStyle name="Normal 2 2 4 3 3 6" xfId="4157" xr:uid="{EBDB3A89-EBAD-4B1E-8181-2FF9550A4D1D}"/>
    <cellStyle name="Normal 2 2 4 3 3 6 2" xfId="8929" xr:uid="{9F1ADC49-7665-460F-8E15-004CC432AD29}"/>
    <cellStyle name="Normal 2 2 4 3 3 6 2 2" xfId="19309" xr:uid="{918BD120-0F49-4AAE-BD85-BDF44CF56A20}"/>
    <cellStyle name="Normal 2 2 4 3 3 6 3" xfId="11762" xr:uid="{DAA9725E-3634-43D0-8915-9B847C77881D}"/>
    <cellStyle name="Normal 2 2 4 3 3 6 3 2" xfId="22142" xr:uid="{61EE808C-906E-44FF-AF90-16BEFB93B86B}"/>
    <cellStyle name="Normal 2 2 4 3 3 6 4" xfId="23580" xr:uid="{D4DB859A-A753-4FF2-855A-E2B4FD3C926C}"/>
    <cellStyle name="Normal 2 2 4 3 3 6 5" xfId="16476" xr:uid="{69E73FD2-9FCF-4424-A9F5-91CF56A87E55}"/>
    <cellStyle name="Normal 2 2 4 3 3 7" xfId="5086" xr:uid="{5B35F721-CC05-4F6C-9E95-39FAFC246746}"/>
    <cellStyle name="Normal 2 2 4 3 3 7 2" xfId="14383" xr:uid="{8A5093C6-FEA8-4D14-8BBC-0D67C682D0B7}"/>
    <cellStyle name="Normal 2 2 4 3 3 8" xfId="6836" xr:uid="{D426F11E-EFF8-43D8-9175-D5D65ABAE0C9}"/>
    <cellStyle name="Normal 2 2 4 3 3 8 2" xfId="17216" xr:uid="{3F6B70EE-BA74-4290-B633-7DA248AF6262}"/>
    <cellStyle name="Normal 2 2 4 3 3 9" xfId="9669" xr:uid="{229FE26D-1023-4A4D-A1C7-4055EDE62281}"/>
    <cellStyle name="Normal 2 2 4 3 3 9 2" xfId="20049" xr:uid="{504CD759-BF66-4E2B-81BB-E4A7ACAF66AE}"/>
    <cellStyle name="Normal 2 2 4 3 4" xfId="734" xr:uid="{00000000-0005-0000-0000-00008A040000}"/>
    <cellStyle name="Normal 2 2 4 3 4 2" xfId="3167" xr:uid="{00000000-0005-0000-0000-0000DA030000}"/>
    <cellStyle name="Normal 2 2 4 3 4 2 2" xfId="6225" xr:uid="{F765A875-AD5D-4C75-89E3-B8DA94E1753C}"/>
    <cellStyle name="Normal 2 2 4 3 4 2 2 2" xfId="27651" xr:uid="{252BA372-D21C-4DDE-845C-77AD841EC16F}"/>
    <cellStyle name="Normal 2 2 4 3 4 2 2 3" xfId="15794" xr:uid="{C271E321-8DC5-4A7F-A305-A8B025AB3CFA}"/>
    <cellStyle name="Normal 2 2 4 3 4 2 3" xfId="8247" xr:uid="{F9E7A9E0-7922-4E92-B3B1-BCBF9E3E4303}"/>
    <cellStyle name="Normal 2 2 4 3 4 2 3 2" xfId="18627" xr:uid="{14EFE4A3-625C-4E93-9608-332A8C3FB2D8}"/>
    <cellStyle name="Normal 2 2 4 3 4 2 4" xfId="11080" xr:uid="{1772275B-840F-4255-B9C0-A38062491EBD}"/>
    <cellStyle name="Normal 2 2 4 3 4 2 4 2" xfId="21460" xr:uid="{75EB25FD-3545-4591-BFCE-C128F8B5B590}"/>
    <cellStyle name="Normal 2 2 4 3 4 2 5" xfId="25441" xr:uid="{0FDC8DA2-1FDB-42FF-A72C-C284E265754E}"/>
    <cellStyle name="Normal 2 2 4 3 4 2 6" xfId="13702" xr:uid="{F6DEB117-66E8-499B-B0B1-CCEB661EEE63}"/>
    <cellStyle name="Normal 2 2 4 3 4 3" xfId="4290" xr:uid="{8FE3214D-0C93-4573-8449-E1F34DDE5BD5}"/>
    <cellStyle name="Normal 2 2 4 3 4 3 2" xfId="9062" xr:uid="{0BD680EC-C15A-44A0-B8A1-9EC9551196AE}"/>
    <cellStyle name="Normal 2 2 4 3 4 3 2 2" xfId="29105" xr:uid="{01535E38-C64E-4233-98FB-B5D4783F9A11}"/>
    <cellStyle name="Normal 2 2 4 3 4 3 2 3" xfId="19442" xr:uid="{C66CE573-D87F-454F-954C-3B2403130A23}"/>
    <cellStyle name="Normal 2 2 4 3 4 3 3" xfId="11895" xr:uid="{0B621841-4F60-43DF-AEA9-E96B25EAD65C}"/>
    <cellStyle name="Normal 2 2 4 3 4 3 3 2" xfId="22275" xr:uid="{F722B16E-420E-433B-A2F1-B35E3F8D8419}"/>
    <cellStyle name="Normal 2 2 4 3 4 3 4" xfId="24054" xr:uid="{B7A6E8F8-963B-4542-AE20-F86B07C14093}"/>
    <cellStyle name="Normal 2 2 4 3 4 3 5" xfId="16609" xr:uid="{72FC3F5F-D786-4274-B916-7A1DE5DB92F0}"/>
    <cellStyle name="Normal 2 2 4 3 4 4" xfId="5087" xr:uid="{32400931-A755-4571-8CFB-4E7888B43E28}"/>
    <cellStyle name="Normal 2 2 4 3 4 4 2" xfId="25991" xr:uid="{ACBC17BC-C7E8-4069-96E2-D4C9843552E4}"/>
    <cellStyle name="Normal 2 2 4 3 4 4 3" xfId="14384" xr:uid="{E71C67FA-F036-4B07-BE10-90BE2A0DC57B}"/>
    <cellStyle name="Normal 2 2 4 3 4 5" xfId="6837" xr:uid="{743F0839-4154-49FB-9931-1B978FDCB5B8}"/>
    <cellStyle name="Normal 2 2 4 3 4 5 2" xfId="17217" xr:uid="{CC654FD3-7F6F-4CE3-AB06-365691A9C31D}"/>
    <cellStyle name="Normal 2 2 4 3 4 6" xfId="9670" xr:uid="{23F114A4-73CC-46AA-B1BA-3A9024C67ADE}"/>
    <cellStyle name="Normal 2 2 4 3 4 6 2" xfId="20050" xr:uid="{995F1059-4563-486E-8E48-36CEC19249FA}"/>
    <cellStyle name="Normal 2 2 4 3 4 7" xfId="22635" xr:uid="{D76B0BC6-086A-49B4-AEE8-35486397A193}"/>
    <cellStyle name="Normal 2 2 4 3 4 8" xfId="13152" xr:uid="{A44FE865-5114-4C35-AA07-460B5DC8D787}"/>
    <cellStyle name="Normal 2 2 4 3 5" xfId="3168" xr:uid="{00000000-0005-0000-0000-0000DB030000}"/>
    <cellStyle name="Normal 2 2 4 3 5 2" xfId="4458" xr:uid="{A7E8F2A0-1A9E-4351-95CD-840EC1E9532B}"/>
    <cellStyle name="Normal 2 2 4 3 5 2 2" xfId="9230" xr:uid="{18D99DF7-3BD0-4B50-BD75-630CF73A79CC}"/>
    <cellStyle name="Normal 2 2 4 3 5 2 2 2" xfId="29221" xr:uid="{E22BA9C0-9FD8-419E-B824-741B3992A7A8}"/>
    <cellStyle name="Normal 2 2 4 3 5 2 2 3" xfId="19610" xr:uid="{14632DB7-C0D0-4E92-84C5-DD4D7D85F85E}"/>
    <cellStyle name="Normal 2 2 4 3 5 2 3" xfId="12063" xr:uid="{46BB92DB-6717-432F-ABD5-4E0498B9D351}"/>
    <cellStyle name="Normal 2 2 4 3 5 2 3 2" xfId="22443" xr:uid="{0A983757-ACA6-413B-9634-1998C8620852}"/>
    <cellStyle name="Normal 2 2 4 3 5 2 4" xfId="24499" xr:uid="{9874B245-46F0-47C8-877E-A0913D95DC47}"/>
    <cellStyle name="Normal 2 2 4 3 5 2 5" xfId="16777" xr:uid="{D9942624-64F7-417B-914D-73D09C077FEA}"/>
    <cellStyle name="Normal 2 2 4 3 5 3" xfId="6226" xr:uid="{786F0283-56BA-4908-B9F1-768636A77512}"/>
    <cellStyle name="Normal 2 2 4 3 5 3 2" xfId="28708" xr:uid="{1A9481AB-DA64-4F93-AD07-123AD50A6859}"/>
    <cellStyle name="Normal 2 2 4 3 5 3 3" xfId="15795" xr:uid="{D1E980AD-606F-4342-86C9-8FEE9A6FACDD}"/>
    <cellStyle name="Normal 2 2 4 3 5 4" xfId="8248" xr:uid="{C90F7A24-9FBA-487D-AF08-BD1BF8141DA6}"/>
    <cellStyle name="Normal 2 2 4 3 5 4 2" xfId="18628" xr:uid="{772EEA65-F09B-4057-AA8F-66787CA6DE2B}"/>
    <cellStyle name="Normal 2 2 4 3 5 5" xfId="11081" xr:uid="{7777D272-64CE-4AF5-ACCE-67D91FE724FC}"/>
    <cellStyle name="Normal 2 2 4 3 5 5 2" xfId="21461" xr:uid="{68DE7F88-1841-45E8-AE14-E8F4270E1C02}"/>
    <cellStyle name="Normal 2 2 4 3 5 6" xfId="23245" xr:uid="{1A8E6B69-D674-41BB-8D4F-1D37C186CCAE}"/>
    <cellStyle name="Normal 2 2 4 3 5 7" xfId="13703" xr:uid="{C70487F3-D881-498F-AEFF-3A3A2A4CC828}"/>
    <cellStyle name="Normal 2 2 4 3 6" xfId="2898" xr:uid="{00000000-0005-0000-0000-0000DC030000}"/>
    <cellStyle name="Normal 2 2 4 3 6 2" xfId="6084" xr:uid="{721C9F81-308C-4576-9F13-26A23769E380}"/>
    <cellStyle name="Normal 2 2 4 3 6 2 2" xfId="26676" xr:uid="{6C3AFA53-08E6-4398-8B42-461EB10A00D7}"/>
    <cellStyle name="Normal 2 2 4 3 6 2 3" xfId="15562" xr:uid="{6EB646C2-8E39-45A2-A1BE-1D02DF27C226}"/>
    <cellStyle name="Normal 2 2 4 3 6 3" xfId="8015" xr:uid="{E62F5643-2379-4F03-A954-5FF9A89A6BD8}"/>
    <cellStyle name="Normal 2 2 4 3 6 3 2" xfId="18395" xr:uid="{A4B6F157-D342-440E-B036-7B2EAC7F9A40}"/>
    <cellStyle name="Normal 2 2 4 3 6 4" xfId="10848" xr:uid="{7399136D-4BB7-453E-A24C-41AB2F2B9B22}"/>
    <cellStyle name="Normal 2 2 4 3 6 4 2" xfId="21228" xr:uid="{F56AD850-DA58-4CAD-8B2B-3BC657B32D3B}"/>
    <cellStyle name="Normal 2 2 4 3 6 5" xfId="23972" xr:uid="{BAA059BC-4F05-4B08-BCBD-4C43B9653F5C}"/>
    <cellStyle name="Normal 2 2 4 3 6 6" xfId="13411" xr:uid="{0282C8A2-5254-48F9-A77A-D9F531691BCF}"/>
    <cellStyle name="Normal 2 2 4 3 7" xfId="2472" xr:uid="{00000000-0005-0000-0000-0000DD030000}"/>
    <cellStyle name="Normal 2 2 4 3 7 2" xfId="5760" xr:uid="{E9BE1DA1-DBA2-4014-8E90-C38580891186}"/>
    <cellStyle name="Normal 2 2 4 3 7 2 2" xfId="26691" xr:uid="{2F085963-6914-4139-93C2-DA39799FBB75}"/>
    <cellStyle name="Normal 2 2 4 3 7 2 3" xfId="15144" xr:uid="{9D9274B6-6C14-4F48-90BA-E8B9130846BB}"/>
    <cellStyle name="Normal 2 2 4 3 7 3" xfId="7597" xr:uid="{97A10F47-C951-4780-B3AC-EEC53232A638}"/>
    <cellStyle name="Normal 2 2 4 3 7 3 2" xfId="17977" xr:uid="{2F4E08D7-AEDE-4897-910E-BE435BD2055E}"/>
    <cellStyle name="Normal 2 2 4 3 7 4" xfId="10430" xr:uid="{90229D57-D9CB-45C4-8AA0-C4C1BA53C2D0}"/>
    <cellStyle name="Normal 2 2 4 3 7 4 2" xfId="20810" xr:uid="{8C9E56C3-8CD4-42F2-A2EE-76EF8AE49452}"/>
    <cellStyle name="Normal 2 2 4 3 7 5" xfId="24638" xr:uid="{7006987F-CAD0-4C27-B8F6-1490B33C32DC}"/>
    <cellStyle name="Normal 2 2 4 3 7 6" xfId="12860" xr:uid="{4BB0C8D0-896F-4E30-AEED-A30F35DB3449}"/>
    <cellStyle name="Normal 2 2 4 3 8" xfId="2226" xr:uid="{00000000-0005-0000-0000-0000CC030000}"/>
    <cellStyle name="Normal 2 2 4 3 8 2" xfId="7353" xr:uid="{3703A4EB-E5A2-4E60-9790-DAA32FC67703}"/>
    <cellStyle name="Normal 2 2 4 3 8 2 2" xfId="17733" xr:uid="{AFD9C0FC-9699-4AA0-BFC7-96EE8C9102E1}"/>
    <cellStyle name="Normal 2 2 4 3 8 3" xfId="10186" xr:uid="{391BB5C4-3327-4B7B-9CC3-9E49E9F77817}"/>
    <cellStyle name="Normal 2 2 4 3 8 3 2" xfId="20566" xr:uid="{C66D681E-6CE6-4C34-A08C-E125C0AFF35A}"/>
    <cellStyle name="Normal 2 2 4 3 8 4" xfId="22686" xr:uid="{3E1D6A12-F790-4E46-9D60-D48E9354A353}"/>
    <cellStyle name="Normal 2 2 4 3 8 5" xfId="14900" xr:uid="{432BE09B-3005-4858-B500-D103BC86683B}"/>
    <cellStyle name="Normal 2 2 4 3 9" xfId="3928" xr:uid="{919A12B1-4137-4860-A862-349BD11EA352}"/>
    <cellStyle name="Normal 2 2 4 3 9 2" xfId="8760" xr:uid="{1BFF0860-7DAD-475B-B81C-9B65EDD2C12C}"/>
    <cellStyle name="Normal 2 2 4 3 9 2 2" xfId="19140" xr:uid="{6AF730A1-901B-4D46-9712-27810397D962}"/>
    <cellStyle name="Normal 2 2 4 3 9 3" xfId="11593" xr:uid="{30C9F86E-86E8-428B-9D69-7DBCB6D0302A}"/>
    <cellStyle name="Normal 2 2 4 3 9 3 2" xfId="21973" xr:uid="{B51407AE-2834-4D48-8935-E425B1104D1C}"/>
    <cellStyle name="Normal 2 2 4 3 9 4" xfId="16307" xr:uid="{F4E5DDAE-A54A-4B36-9712-699A36CED190}"/>
    <cellStyle name="Normal 2 2 4 4" xfId="735" xr:uid="{00000000-0005-0000-0000-00008B040000}"/>
    <cellStyle name="Normal 2 2 4 4 10" xfId="6838" xr:uid="{28E152B5-AE39-489A-B309-331A96C0A255}"/>
    <cellStyle name="Normal 2 2 4 4 10 2" xfId="17218" xr:uid="{545D8353-8C47-48D3-B99A-6799A551D911}"/>
    <cellStyle name="Normal 2 2 4 4 11" xfId="9671" xr:uid="{375B2FCE-377B-45C3-AA64-AB54FCC926ED}"/>
    <cellStyle name="Normal 2 2 4 4 11 2" xfId="20051" xr:uid="{2833EED9-B22B-4674-B971-DA744A19D722}"/>
    <cellStyle name="Normal 2 2 4 4 12" xfId="24560" xr:uid="{25EF1B4A-AE7B-4986-BFCC-578FB69DF156}"/>
    <cellStyle name="Normal 2 2 4 4 13" xfId="12438" xr:uid="{8FD132CF-49B9-4D59-B19E-4F98B9EEF700}"/>
    <cellStyle name="Normal 2 2 4 4 2" xfId="736" xr:uid="{00000000-0005-0000-0000-00008C040000}"/>
    <cellStyle name="Normal 2 2 4 4 2 10" xfId="9672" xr:uid="{3BFC7526-DD24-4E69-9046-08DF5964D0A5}"/>
    <cellStyle name="Normal 2 2 4 4 2 10 2" xfId="20052" xr:uid="{C659AD71-50E7-4B96-A55A-6EAFD912C79B}"/>
    <cellStyle name="Normal 2 2 4 4 2 11" xfId="22976" xr:uid="{E6A87204-66AD-471C-B620-94F1D2F34A2C}"/>
    <cellStyle name="Normal 2 2 4 4 2 12" xfId="12556" xr:uid="{C066DA0B-B2D7-417F-91E9-ED7F4213738E}"/>
    <cellStyle name="Normal 2 2 4 4 2 2" xfId="737" xr:uid="{00000000-0005-0000-0000-00008D040000}"/>
    <cellStyle name="Normal 2 2 4 4 2 2 2" xfId="3170" xr:uid="{00000000-0005-0000-0000-0000E1030000}"/>
    <cellStyle name="Normal 2 2 4 4 2 2 2 2" xfId="6228" xr:uid="{28483858-44C1-4E3F-8A77-72DA8029C5FF}"/>
    <cellStyle name="Normal 2 2 4 4 2 2 2 2 2" xfId="26628" xr:uid="{F68FBF4F-FD62-45F7-BEB2-2162511B2A4A}"/>
    <cellStyle name="Normal 2 2 4 4 2 2 2 2 3" xfId="26841" xr:uid="{29F33F5A-D940-43A5-B931-C0B501CA0DFB}"/>
    <cellStyle name="Normal 2 2 4 4 2 2 2 2 4" xfId="15797" xr:uid="{A5AD9C89-0101-4674-9F23-FAD9E24D6C49}"/>
    <cellStyle name="Normal 2 2 4 4 2 2 2 3" xfId="8250" xr:uid="{EA17EB81-A2CD-4CFC-9A22-7861201794A2}"/>
    <cellStyle name="Normal 2 2 4 4 2 2 2 3 2" xfId="28874" xr:uid="{6A9856E1-AF8C-46F2-BDC0-2C18C8A0E367}"/>
    <cellStyle name="Normal 2 2 4 4 2 2 2 3 3" xfId="18630" xr:uid="{CB26F624-9167-4FB8-8C0A-A16311834941}"/>
    <cellStyle name="Normal 2 2 4 4 2 2 2 4" xfId="11083" xr:uid="{D5A6ADFE-07E2-4619-9C63-BE5376FD203F}"/>
    <cellStyle name="Normal 2 2 4 4 2 2 2 4 2" xfId="21463" xr:uid="{970BFC75-E9CB-4FA0-9E55-2B4CBB770332}"/>
    <cellStyle name="Normal 2 2 4 4 2 2 2 5" xfId="24196" xr:uid="{C7F805C5-CD1D-4343-97B2-CB2904B30195}"/>
    <cellStyle name="Normal 2 2 4 4 2 2 2 6" xfId="13705" xr:uid="{A5BA1D42-DFBB-45CE-BE54-1C46C308C69F}"/>
    <cellStyle name="Normal 2 2 4 4 2 2 3" xfId="4293" xr:uid="{B78048BC-5451-4B7A-817E-666FB94357DB}"/>
    <cellStyle name="Normal 2 2 4 4 2 2 3 2" xfId="9065" xr:uid="{6D823A29-95CE-49AD-8A19-4E3316CFECDD}"/>
    <cellStyle name="Normal 2 2 4 4 2 2 3 2 2" xfId="29108" xr:uid="{80E5DA21-8A94-4D4F-97C7-ED19F16C6CFA}"/>
    <cellStyle name="Normal 2 2 4 4 2 2 3 2 3" xfId="19445" xr:uid="{7BDF0715-D175-494C-89C1-DFD8CC93A86B}"/>
    <cellStyle name="Normal 2 2 4 4 2 2 3 3" xfId="11898" xr:uid="{D5290866-D956-4FC8-A108-398E0DC7BF46}"/>
    <cellStyle name="Normal 2 2 4 4 2 2 3 3 2" xfId="22278" xr:uid="{07DD412E-235B-4C27-8074-60D13736BCAE}"/>
    <cellStyle name="Normal 2 2 4 4 2 2 3 4" xfId="23556" xr:uid="{31DD1FEC-DA3E-4CE7-92F5-5A971C3426DB}"/>
    <cellStyle name="Normal 2 2 4 4 2 2 3 5" xfId="16612" xr:uid="{B3538216-F715-4E68-92E2-D0880EF9D01A}"/>
    <cellStyle name="Normal 2 2 4 4 2 2 4" xfId="5090" xr:uid="{A7E355CD-0E3F-483B-8272-C414E2582F77}"/>
    <cellStyle name="Normal 2 2 4 4 2 2 4 2" xfId="28346" xr:uid="{1F9C6DE4-285B-433E-ABC7-AB854B8CE204}"/>
    <cellStyle name="Normal 2 2 4 4 2 2 4 3" xfId="14387" xr:uid="{8F3ACA04-E0A2-4A7C-9BAF-CB8955CED3E7}"/>
    <cellStyle name="Normal 2 2 4 4 2 2 5" xfId="6840" xr:uid="{27A434D6-B15F-479D-8681-5FD22A29BD41}"/>
    <cellStyle name="Normal 2 2 4 4 2 2 5 2" xfId="17220" xr:uid="{7DACB67C-6280-4D98-AE9B-103BD5B2E4C6}"/>
    <cellStyle name="Normal 2 2 4 4 2 2 6" xfId="9673" xr:uid="{A63E5426-E54D-43DB-A7BC-9F51459C7F64}"/>
    <cellStyle name="Normal 2 2 4 4 2 2 6 2" xfId="20053" xr:uid="{7E576224-A64A-4141-A23B-26DE3D63FC1E}"/>
    <cellStyle name="Normal 2 2 4 4 2 2 7" xfId="24605" xr:uid="{6502A045-E6C0-4438-BBD3-91DDBCE38B90}"/>
    <cellStyle name="Normal 2 2 4 4 2 2 8" xfId="13156" xr:uid="{7D679ACC-1F21-451F-ADC2-8A62E12A3398}"/>
    <cellStyle name="Normal 2 2 4 4 2 3" xfId="3171" xr:uid="{00000000-0005-0000-0000-0000E2030000}"/>
    <cellStyle name="Normal 2 2 4 4 2 3 2" xfId="4459" xr:uid="{206E568B-39CE-49B8-A61D-88EAA7919F7B}"/>
    <cellStyle name="Normal 2 2 4 4 2 3 2 2" xfId="9231" xr:uid="{1A3D5F21-CB49-4A3A-A819-33CD3F4A69BE}"/>
    <cellStyle name="Normal 2 2 4 4 2 3 2 2 2" xfId="29222" xr:uid="{C5C5F167-7233-41BA-87B4-0D2E75CFCF78}"/>
    <cellStyle name="Normal 2 2 4 4 2 3 2 2 3" xfId="19611" xr:uid="{45C39F80-5D95-41FF-B5DC-CEAC240300DA}"/>
    <cellStyle name="Normal 2 2 4 4 2 3 2 3" xfId="12064" xr:uid="{CAC07F2A-261C-4026-8C42-16192BB18E61}"/>
    <cellStyle name="Normal 2 2 4 4 2 3 2 3 2" xfId="22444" xr:uid="{0D19F29F-C64F-4AB4-A9FA-5F1CB9F70B30}"/>
    <cellStyle name="Normal 2 2 4 4 2 3 2 4" xfId="25707" xr:uid="{CDD8DDAB-9853-4B47-9D8E-6575E6953A69}"/>
    <cellStyle name="Normal 2 2 4 4 2 3 2 5" xfId="16778" xr:uid="{D8059488-2B45-405D-BE6E-2374BE30BFD3}"/>
    <cellStyle name="Normal 2 2 4 4 2 3 3" xfId="6229" xr:uid="{08C8D671-59C1-428E-8055-31CC7FE6F58E}"/>
    <cellStyle name="Normal 2 2 4 4 2 3 3 2" xfId="28543" xr:uid="{69B8F7CE-7389-4D99-BB44-AA1DB0CA353B}"/>
    <cellStyle name="Normal 2 2 4 4 2 3 3 3" xfId="15798" xr:uid="{31E4AAF4-9475-4707-9055-F536DB87E085}"/>
    <cellStyle name="Normal 2 2 4 4 2 3 4" xfId="8251" xr:uid="{E2929E5E-5C0D-4279-A283-F6F09470487D}"/>
    <cellStyle name="Normal 2 2 4 4 2 3 4 2" xfId="18631" xr:uid="{72CAC696-7E23-4B15-A05B-BFFCC84A86BF}"/>
    <cellStyle name="Normal 2 2 4 4 2 3 5" xfId="11084" xr:uid="{E6A5E95A-552F-40B6-ADF3-CA7A9476BEF6}"/>
    <cellStyle name="Normal 2 2 4 4 2 3 5 2" xfId="21464" xr:uid="{3CBB2F69-656D-4544-B4C3-B125B898FB5A}"/>
    <cellStyle name="Normal 2 2 4 4 2 3 6" xfId="23323" xr:uid="{9D4E033E-345B-42B5-B5CB-51D18B8300A9}"/>
    <cellStyle name="Normal 2 2 4 4 2 3 7" xfId="13706" xr:uid="{F5BDEA87-72D8-49AF-A594-3A3AAA66B1AB}"/>
    <cellStyle name="Normal 2 2 4 4 2 4" xfId="3169" xr:uid="{00000000-0005-0000-0000-0000E3030000}"/>
    <cellStyle name="Normal 2 2 4 4 2 4 2" xfId="6227" xr:uid="{7A8CD3BE-398A-42F4-A00C-D6C2D1FC6424}"/>
    <cellStyle name="Normal 2 2 4 4 2 4 2 2" xfId="25980" xr:uid="{D3AEFA4E-ED85-4369-801C-35C170119C43}"/>
    <cellStyle name="Normal 2 2 4 4 2 4 2 3" xfId="15796" xr:uid="{8B3D8C03-4B28-4701-9BC0-E0492329EE37}"/>
    <cellStyle name="Normal 2 2 4 4 2 4 3" xfId="8249" xr:uid="{AB654E16-B54B-4650-90D7-33C4D165A2E9}"/>
    <cellStyle name="Normal 2 2 4 4 2 4 3 2" xfId="18629" xr:uid="{FB553D22-0586-41D1-9388-C2CFE5E3579F}"/>
    <cellStyle name="Normal 2 2 4 4 2 4 4" xfId="11082" xr:uid="{EBC68E25-6416-4CAF-9284-4652454ED3F0}"/>
    <cellStyle name="Normal 2 2 4 4 2 4 4 2" xfId="21462" xr:uid="{D2FA66C1-030A-474F-9AA7-D466EA909659}"/>
    <cellStyle name="Normal 2 2 4 4 2 4 5" xfId="25313" xr:uid="{FBF2EB05-6896-4ABA-8B70-A39F5D34AFF2}"/>
    <cellStyle name="Normal 2 2 4 4 2 4 6" xfId="13704" xr:uid="{A141E574-1CE7-4677-80BB-24E6647DC336}"/>
    <cellStyle name="Normal 2 2 4 4 2 5" xfId="2615" xr:uid="{00000000-0005-0000-0000-0000E4030000}"/>
    <cellStyle name="Normal 2 2 4 4 2 5 2" xfId="5877" xr:uid="{D5067EBC-2A76-4582-98EF-85BF08AF765B}"/>
    <cellStyle name="Normal 2 2 4 4 2 5 2 2" xfId="28434" xr:uid="{78BEE00F-E4A4-4E20-A307-8FA1AF518F42}"/>
    <cellStyle name="Normal 2 2 4 4 2 5 2 3" xfId="15287" xr:uid="{E64DD205-EBA4-4437-B2D1-7E44E853D800}"/>
    <cellStyle name="Normal 2 2 4 4 2 5 3" xfId="7740" xr:uid="{3A682AFA-68B6-4AFA-9A6D-47E07CDE9E29}"/>
    <cellStyle name="Normal 2 2 4 4 2 5 3 2" xfId="18120" xr:uid="{DA12A73C-0C85-4C00-BF7D-3AC985E434BE}"/>
    <cellStyle name="Normal 2 2 4 4 2 5 4" xfId="10573" xr:uid="{EB98CB3D-7C11-4696-A1B8-69BB39AE169F}"/>
    <cellStyle name="Normal 2 2 4 4 2 5 4 2" xfId="20953" xr:uid="{B9F55497-735C-4CA6-AB2E-7F06AE06D658}"/>
    <cellStyle name="Normal 2 2 4 4 2 5 5" xfId="22924" xr:uid="{FBF42E42-30A9-4E67-99A3-8762FB36C74C}"/>
    <cellStyle name="Normal 2 2 4 4 2 5 6" xfId="13003" xr:uid="{0FFE5BC1-EEF7-4CA9-99AE-BA56E8A0DB3C}"/>
    <cellStyle name="Normal 2 2 4 4 2 6" xfId="2322" xr:uid="{00000000-0005-0000-0000-0000DF030000}"/>
    <cellStyle name="Normal 2 2 4 4 2 6 2" xfId="7449" xr:uid="{4B0A431F-81C3-424A-A1B9-5117ACAEBDC8}"/>
    <cellStyle name="Normal 2 2 4 4 2 6 2 2" xfId="17829" xr:uid="{EFDE1C88-A96F-4916-9785-960F88FC2CBC}"/>
    <cellStyle name="Normal 2 2 4 4 2 6 3" xfId="10282" xr:uid="{7D74A021-2C68-4F3D-A581-08CB0E0A0611}"/>
    <cellStyle name="Normal 2 2 4 4 2 6 3 2" xfId="20662" xr:uid="{F7A794A6-9A2D-435D-B820-48BFFCEB7CE0}"/>
    <cellStyle name="Normal 2 2 4 4 2 6 4" xfId="23254" xr:uid="{9A66368B-EDE4-4098-AAA0-B4C9A195FC3E}"/>
    <cellStyle name="Normal 2 2 4 4 2 6 5" xfId="14996" xr:uid="{F2C71A4D-B904-43C0-9BE3-6AB71E559423}"/>
    <cellStyle name="Normal 2 2 4 4 2 7" xfId="3841" xr:uid="{947E7DE4-2AAA-4678-93E2-AD134211222F}"/>
    <cellStyle name="Normal 2 2 4 4 2 7 2" xfId="8674" xr:uid="{921DFA96-96AF-4640-8753-FDF66440E028}"/>
    <cellStyle name="Normal 2 2 4 4 2 7 2 2" xfId="19054" xr:uid="{A60E6FFB-625D-48EC-84F9-98E7D2FBDBCE}"/>
    <cellStyle name="Normal 2 2 4 4 2 7 3" xfId="11507" xr:uid="{306D5514-044E-4B24-9269-02C4A23F0CA7}"/>
    <cellStyle name="Normal 2 2 4 4 2 7 3 2" xfId="21887" xr:uid="{D358F6F4-2044-41F4-8D7C-2D7523119D31}"/>
    <cellStyle name="Normal 2 2 4 4 2 7 4" xfId="16221" xr:uid="{048821DA-2C2B-425F-A0C8-D1A6C2D0C089}"/>
    <cellStyle name="Normal 2 2 4 4 2 8" xfId="5089" xr:uid="{D0EDA893-E636-4BBD-A856-E9E961EA5291}"/>
    <cellStyle name="Normal 2 2 4 4 2 8 2" xfId="14386" xr:uid="{C1DB47FF-B6D8-4A8D-9198-86547AE6E118}"/>
    <cellStyle name="Normal 2 2 4 4 2 9" xfId="6839" xr:uid="{685711C8-C591-421C-B3CA-6A7FEE7F9503}"/>
    <cellStyle name="Normal 2 2 4 4 2 9 2" xfId="17219" xr:uid="{0FC4E765-EF25-4FCB-9B58-82CAA5A6E735}"/>
    <cellStyle name="Normal 2 2 4 4 3" xfId="738" xr:uid="{00000000-0005-0000-0000-00008E040000}"/>
    <cellStyle name="Normal 2 2 4 4 3 2" xfId="3172" xr:uid="{00000000-0005-0000-0000-0000E6030000}"/>
    <cellStyle name="Normal 2 2 4 4 3 2 2" xfId="6230" xr:uid="{AEC9A15C-3897-45C6-A6F6-566F78D89093}"/>
    <cellStyle name="Normal 2 2 4 4 3 2 2 2" xfId="22740" xr:uid="{6081BA4B-B5AC-4CC6-86A4-23ADDB668E10}"/>
    <cellStyle name="Normal 2 2 4 4 3 2 2 3" xfId="28525" xr:uid="{6F0C2A27-5F8A-46A2-8A97-B32FBBF4D23E}"/>
    <cellStyle name="Normal 2 2 4 4 3 2 2 4" xfId="15799" xr:uid="{5DC77F8C-E6CC-42D2-AD15-C46239C9D594}"/>
    <cellStyle name="Normal 2 2 4 4 3 2 3" xfId="8252" xr:uid="{76509527-AEFC-4E16-9C04-BC9A58BF4955}"/>
    <cellStyle name="Normal 2 2 4 4 3 2 3 2" xfId="28875" xr:uid="{703DB7FC-9B0D-4086-90F4-6A8EB493AF8D}"/>
    <cellStyle name="Normal 2 2 4 4 3 2 3 3" xfId="18632" xr:uid="{4F120A83-0BE0-4DD3-8F4D-E57898805FD9}"/>
    <cellStyle name="Normal 2 2 4 4 3 2 4" xfId="11085" xr:uid="{25EEAC75-C747-4A62-B492-2FEC2383350C}"/>
    <cellStyle name="Normal 2 2 4 4 3 2 4 2" xfId="21465" xr:uid="{98B0BAF0-C3C1-4180-948A-1FE152978A3A}"/>
    <cellStyle name="Normal 2 2 4 4 3 2 5" xfId="25379" xr:uid="{EAAEC73E-2C23-4EAA-A9FA-4A9B618A51FE}"/>
    <cellStyle name="Normal 2 2 4 4 3 2 6" xfId="13707" xr:uid="{D6198460-BA57-4E25-AFE3-6D78E63DA367}"/>
    <cellStyle name="Normal 2 2 4 4 3 3" xfId="2724" xr:uid="{00000000-0005-0000-0000-0000E7030000}"/>
    <cellStyle name="Normal 2 2 4 4 3 3 2" xfId="5942" xr:uid="{1D18FA06-C285-4FCE-840F-7726D08ADCD2}"/>
    <cellStyle name="Normal 2 2 4 4 3 3 2 2" xfId="26394" xr:uid="{94948FCC-21DF-42DA-85D0-CEB2759B487D}"/>
    <cellStyle name="Normal 2 2 4 4 3 3 2 3" xfId="15395" xr:uid="{CB4508A2-3CF1-4781-8474-19DB3C944215}"/>
    <cellStyle name="Normal 2 2 4 4 3 3 3" xfId="7848" xr:uid="{6F51C793-BD92-48F4-A945-480DC939EE0B}"/>
    <cellStyle name="Normal 2 2 4 4 3 3 3 2" xfId="18228" xr:uid="{28ED8F68-5017-45AB-BBB2-6724396EAE2B}"/>
    <cellStyle name="Normal 2 2 4 4 3 3 4" xfId="10681" xr:uid="{C1DBEED9-84A2-4584-B432-2CEA05179ADD}"/>
    <cellStyle name="Normal 2 2 4 4 3 3 4 2" xfId="21061" xr:uid="{5755DDD9-E6B6-4AF8-B733-F8A0ABFA8A56}"/>
    <cellStyle name="Normal 2 2 4 4 3 3 5" xfId="22712" xr:uid="{5480C5DC-370B-4D68-9340-99542CB2E27A}"/>
    <cellStyle name="Normal 2 2 4 4 3 3 6" xfId="13155" xr:uid="{E550B2BD-17F8-4B9E-99E9-C720BDB97E52}"/>
    <cellStyle name="Normal 2 2 4 4 3 4" xfId="4158" xr:uid="{29B70EA5-493F-4A4C-9AAB-F0745EE8E9C7}"/>
    <cellStyle name="Normal 2 2 4 4 3 4 2" xfId="8930" xr:uid="{D286C9A1-A09B-41DF-BD14-9BE972AF9677}"/>
    <cellStyle name="Normal 2 2 4 4 3 4 2 2" xfId="29027" xr:uid="{15C43BBA-81D1-46D9-B219-8D124E42713E}"/>
    <cellStyle name="Normal 2 2 4 4 3 4 2 3" xfId="19310" xr:uid="{74B98875-B4D2-4C85-9BB9-F5B64AEA1AE7}"/>
    <cellStyle name="Normal 2 2 4 4 3 4 3" xfId="11763" xr:uid="{0740932C-0657-4FC7-B42C-4FD43BF391C4}"/>
    <cellStyle name="Normal 2 2 4 4 3 4 3 2" xfId="22143" xr:uid="{40862A5D-22C5-4F91-A67F-625D5BF41BAB}"/>
    <cellStyle name="Normal 2 2 4 4 3 4 4" xfId="25284" xr:uid="{28EB06E8-35D9-41B7-A6ED-F6C5216ED081}"/>
    <cellStyle name="Normal 2 2 4 4 3 4 5" xfId="16477" xr:uid="{E6F72420-9E7F-4453-884B-C72A8488B5AE}"/>
    <cellStyle name="Normal 2 2 4 4 3 5" xfId="5091" xr:uid="{99BB098F-49B2-4E54-9FAD-ED4856CBD1C3}"/>
    <cellStyle name="Normal 2 2 4 4 3 5 2" xfId="26627" xr:uid="{342A50DA-C48E-47AB-B5E9-871F17FA607B}"/>
    <cellStyle name="Normal 2 2 4 4 3 5 3" xfId="14388" xr:uid="{4060603D-95A6-41B6-8D68-D0F790E76ABE}"/>
    <cellStyle name="Normal 2 2 4 4 3 6" xfId="6841" xr:uid="{A608F365-6CB5-4AB0-A40B-A32EF0CB4174}"/>
    <cellStyle name="Normal 2 2 4 4 3 6 2" xfId="17221" xr:uid="{B9833EDB-AB48-4EAA-A136-B57BDA372475}"/>
    <cellStyle name="Normal 2 2 4 4 3 7" xfId="9674" xr:uid="{70768092-000C-4A45-887B-BF38241F6CC5}"/>
    <cellStyle name="Normal 2 2 4 4 3 7 2" xfId="20054" xr:uid="{E51A2E36-A471-40DE-AD4A-FD5DACC39447}"/>
    <cellStyle name="Normal 2 2 4 4 3 8" xfId="24221" xr:uid="{97AFD24C-F5A5-4F00-A96B-8C0B6F5D2221}"/>
    <cellStyle name="Normal 2 2 4 4 3 9" xfId="12714" xr:uid="{90A98170-6759-44D3-B540-5133EB0A3B85}"/>
    <cellStyle name="Normal 2 2 4 4 4" xfId="739" xr:uid="{00000000-0005-0000-0000-00008F040000}"/>
    <cellStyle name="Normal 2 2 4 4 4 2" xfId="4460" xr:uid="{6F61A1E0-1820-47C0-8C47-577AD9F9DAA3}"/>
    <cellStyle name="Normal 2 2 4 4 4 2 2" xfId="9232" xr:uid="{A475B121-84BE-42D6-8C27-FE2A6C61BCED}"/>
    <cellStyle name="Normal 2 2 4 4 4 2 2 2" xfId="29223" xr:uid="{59D8F497-75E7-40C8-AF91-B75815CA8E29}"/>
    <cellStyle name="Normal 2 2 4 4 4 2 2 3" xfId="19612" xr:uid="{93627C9A-A0A8-4554-A245-32AB4D560D98}"/>
    <cellStyle name="Normal 2 2 4 4 4 2 3" xfId="12065" xr:uid="{56BFEA34-C594-4E40-A4DD-2B246337596B}"/>
    <cellStyle name="Normal 2 2 4 4 4 2 3 2" xfId="22445" xr:uid="{D7AAE023-1B66-4B7F-81B1-4A58E6793B0E}"/>
    <cellStyle name="Normal 2 2 4 4 4 2 4" xfId="23548" xr:uid="{33069559-9E77-4F89-B51A-34DF942CEC6A}"/>
    <cellStyle name="Normal 2 2 4 4 4 2 5" xfId="16779" xr:uid="{8F563E49-31CF-455A-AC24-7F91AAF4F63D}"/>
    <cellStyle name="Normal 2 2 4 4 4 3" xfId="5092" xr:uid="{BC1CB8FF-8F1B-4BA9-89E8-303B964FCFE1}"/>
    <cellStyle name="Normal 2 2 4 4 4 3 2" xfId="27345" xr:uid="{8891E6CB-1C64-47CC-BF55-882F285C3294}"/>
    <cellStyle name="Normal 2 2 4 4 4 3 3" xfId="14389" xr:uid="{DBE931C6-EF20-4F7B-9979-8672A3D304C5}"/>
    <cellStyle name="Normal 2 2 4 4 4 4" xfId="6842" xr:uid="{8ED7317D-AE72-42E4-B033-B26F442A5557}"/>
    <cellStyle name="Normal 2 2 4 4 4 4 2" xfId="17222" xr:uid="{EC7E73AB-B357-411A-A1A2-1AA9324CFAF6}"/>
    <cellStyle name="Normal 2 2 4 4 4 5" xfId="9675" xr:uid="{8C46AFBD-24F4-42A2-87E9-FE63B2E36246}"/>
    <cellStyle name="Normal 2 2 4 4 4 5 2" xfId="20055" xr:uid="{579A9DD2-1D03-428F-9B67-C7794496F86F}"/>
    <cellStyle name="Normal 2 2 4 4 4 6" xfId="23776" xr:uid="{1B0A001D-86C2-4545-920E-AA84E3F3E29E}"/>
    <cellStyle name="Normal 2 2 4 4 4 7" xfId="13708" xr:uid="{1BC04112-A3D0-415F-BFA2-2A66E4C563F2}"/>
    <cellStyle name="Normal 2 2 4 4 5" xfId="2899" xr:uid="{00000000-0005-0000-0000-0000E9030000}"/>
    <cellStyle name="Normal 2 2 4 4 5 2" xfId="6085" xr:uid="{0DE3E1DB-7D7E-48D0-8C45-8CE4F344C2D7}"/>
    <cellStyle name="Normal 2 2 4 4 5 2 2" xfId="24191" xr:uid="{96DA388D-9760-4F77-B463-9718C34830DD}"/>
    <cellStyle name="Normal 2 2 4 4 5 2 3" xfId="26080" xr:uid="{CA8D3603-B7B2-424A-9666-F2140B681E26}"/>
    <cellStyle name="Normal 2 2 4 4 5 2 4" xfId="15563" xr:uid="{91910D66-2E8E-4E05-ABB7-E81FEB359B34}"/>
    <cellStyle name="Normal 2 2 4 4 5 3" xfId="8016" xr:uid="{A502F691-3D0E-4563-87E2-CC79587729B7}"/>
    <cellStyle name="Normal 2 2 4 4 5 3 2" xfId="28591" xr:uid="{31974CD5-239E-45A9-ABE3-300A149574EA}"/>
    <cellStyle name="Normal 2 2 4 4 5 3 3" xfId="18396" xr:uid="{D5D7E922-CF7E-4602-BF0D-8428E385B66F}"/>
    <cellStyle name="Normal 2 2 4 4 5 4" xfId="10849" xr:uid="{22AD69CC-79E4-474F-8BA8-6928D1F6475C}"/>
    <cellStyle name="Normal 2 2 4 4 5 4 2" xfId="21229" xr:uid="{1DE5C62F-DDBE-4826-86D7-DE5A8EB1D5F3}"/>
    <cellStyle name="Normal 2 2 4 4 5 5" xfId="23197" xr:uid="{8EF9A2B9-BA47-4481-A01F-091A99849719}"/>
    <cellStyle name="Normal 2 2 4 4 5 6" xfId="13412" xr:uid="{F71E976F-F2E4-4870-8EC4-0698440CD54D}"/>
    <cellStyle name="Normal 2 2 4 4 6" xfId="2452" xr:uid="{00000000-0005-0000-0000-0000EA030000}"/>
    <cellStyle name="Normal 2 2 4 4 6 2" xfId="5744" xr:uid="{503F4DAD-0739-4D22-B301-05F69B020E1D}"/>
    <cellStyle name="Normal 2 2 4 4 6 2 2" xfId="27113" xr:uid="{BFE77B4D-3671-486C-BE5C-A397C96854F0}"/>
    <cellStyle name="Normal 2 2 4 4 6 2 3" xfId="15124" xr:uid="{45328C7B-52DA-487E-AA36-56D91EE4B36C}"/>
    <cellStyle name="Normal 2 2 4 4 6 3" xfId="7577" xr:uid="{BC637505-56DC-4566-8575-6501DB897D14}"/>
    <cellStyle name="Normal 2 2 4 4 6 3 2" xfId="17957" xr:uid="{ADF89247-8533-412A-987F-7361408CF1DC}"/>
    <cellStyle name="Normal 2 2 4 4 6 4" xfId="10410" xr:uid="{0F209FF0-DB3D-4705-B36C-8B8EA8D305DD}"/>
    <cellStyle name="Normal 2 2 4 4 6 4 2" xfId="20790" xr:uid="{55AE9076-243B-47F8-9ABF-68A36C6388D7}"/>
    <cellStyle name="Normal 2 2 4 4 6 5" xfId="23699" xr:uid="{8742C3B2-0416-4933-B98B-59B351F99F24}"/>
    <cellStyle name="Normal 2 2 4 4 6 6" xfId="12840" xr:uid="{4A6421B6-61C8-4996-A67A-A4F3D90FA67B}"/>
    <cellStyle name="Normal 2 2 4 4 7" xfId="2206" xr:uid="{00000000-0005-0000-0000-0000DE030000}"/>
    <cellStyle name="Normal 2 2 4 4 7 2" xfId="7333" xr:uid="{1A31971A-39F5-4EEA-94AD-C4849A017D9D}"/>
    <cellStyle name="Normal 2 2 4 4 7 2 2" xfId="17713" xr:uid="{8C7E7CA6-E30D-4C36-8BF4-F0A980FDE0A3}"/>
    <cellStyle name="Normal 2 2 4 4 7 3" xfId="10166" xr:uid="{A1DCAF1F-9C89-4E06-8EF8-FD3DFCB86A49}"/>
    <cellStyle name="Normal 2 2 4 4 7 3 2" xfId="20546" xr:uid="{A74C7EDB-A006-4F72-9768-DFAC23401C5D}"/>
    <cellStyle name="Normal 2 2 4 4 7 4" xfId="24285" xr:uid="{9DF97B59-32B7-41EC-B282-0F0F5F95B48F}"/>
    <cellStyle name="Normal 2 2 4 4 7 5" xfId="14880" xr:uid="{3A5D5290-DD44-4C7C-A76B-F57BA77A82DD}"/>
    <cellStyle name="Normal 2 2 4 4 8" xfId="3929" xr:uid="{962AD314-BF12-439C-AB49-0651A687A10E}"/>
    <cellStyle name="Normal 2 2 4 4 8 2" xfId="8761" xr:uid="{1DDDB41C-94D2-4D16-B145-A71EDBC318ED}"/>
    <cellStyle name="Normal 2 2 4 4 8 2 2" xfId="19141" xr:uid="{B9DF84F6-C140-40B7-8AC4-2AFD6A35CE40}"/>
    <cellStyle name="Normal 2 2 4 4 8 3" xfId="11594" xr:uid="{346BA0A1-AE22-4C9D-BDCA-F68E6E6D2258}"/>
    <cellStyle name="Normal 2 2 4 4 8 3 2" xfId="21974" xr:uid="{1F59A14C-F2DF-4B34-BFEE-2FA3B6A69306}"/>
    <cellStyle name="Normal 2 2 4 4 8 4" xfId="16308" xr:uid="{C9490936-9543-4F9B-AF22-D5AD73F04C32}"/>
    <cellStyle name="Normal 2 2 4 4 9" xfId="5088" xr:uid="{492C6885-DC44-4B48-8499-F1090CC0D711}"/>
    <cellStyle name="Normal 2 2 4 4 9 2" xfId="14385" xr:uid="{BE6675D0-FABD-4AB3-B1BD-5D214A7BDEDB}"/>
    <cellStyle name="Normal 2 2 4 5" xfId="740" xr:uid="{00000000-0005-0000-0000-000090040000}"/>
    <cellStyle name="Normal 2 2 4 5 10" xfId="9676" xr:uid="{7B97F55A-82F5-48A1-B2B1-D2BF92C5B64F}"/>
    <cellStyle name="Normal 2 2 4 5 10 2" xfId="20056" xr:uid="{F8D046E5-C5AA-4AD2-B070-1DC81C413E00}"/>
    <cellStyle name="Normal 2 2 4 5 11" xfId="23716" xr:uid="{0951A431-4C8C-4F89-9420-DA73C96B3141}"/>
    <cellStyle name="Normal 2 2 4 5 12" xfId="12557" xr:uid="{A3E7AC24-E3A9-43E8-9E59-4A513FD1FF03}"/>
    <cellStyle name="Normal 2 2 4 5 2" xfId="741" xr:uid="{00000000-0005-0000-0000-000091040000}"/>
    <cellStyle name="Normal 2 2 4 5 2 2" xfId="742" xr:uid="{00000000-0005-0000-0000-000092040000}"/>
    <cellStyle name="Normal 2 2 4 5 2 2 2" xfId="5095" xr:uid="{28570D24-0A6D-4749-B208-79CEBAAD5853}"/>
    <cellStyle name="Normal 2 2 4 5 2 2 2 2" xfId="22827" xr:uid="{3F0B452C-4939-41CA-93D5-5DD1126CB3F3}"/>
    <cellStyle name="Normal 2 2 4 5 2 2 2 3" xfId="27048" xr:uid="{40ECDCAF-293A-4154-9A21-1B16E386C4EF}"/>
    <cellStyle name="Normal 2 2 4 5 2 2 2 4" xfId="14392" xr:uid="{044275AE-12C9-498C-A003-DE8E34E87906}"/>
    <cellStyle name="Normal 2 2 4 5 2 2 3" xfId="6845" xr:uid="{5C17A478-D5DD-465B-8874-B8ED2426D041}"/>
    <cellStyle name="Normal 2 2 4 5 2 2 3 2" xfId="27587" xr:uid="{0D63F2D4-6085-471C-84A3-B300ED17C07C}"/>
    <cellStyle name="Normal 2 2 4 5 2 2 3 3" xfId="27220" xr:uid="{B0C46705-ED62-4E14-84D2-519B282BDCEB}"/>
    <cellStyle name="Normal 2 2 4 5 2 2 3 4" xfId="17225" xr:uid="{5459CE37-F0C5-45CB-96A5-25B619B06C47}"/>
    <cellStyle name="Normal 2 2 4 5 2 2 4" xfId="9678" xr:uid="{F042A46C-D0F9-41D4-B2A4-92CD80D95D32}"/>
    <cellStyle name="Normal 2 2 4 5 2 2 4 2" xfId="29390" xr:uid="{03658FA6-7EE1-4353-BE74-76B87C1AADA6}"/>
    <cellStyle name="Normal 2 2 4 5 2 2 4 3" xfId="20058" xr:uid="{AA542A39-720A-4635-9083-45EE6A0A5CC6}"/>
    <cellStyle name="Normal 2 2 4 5 2 2 5" xfId="24814" xr:uid="{7B2739E9-5973-4F5C-B8B6-6B73C0D1F165}"/>
    <cellStyle name="Normal 2 2 4 5 2 2 6" xfId="13709" xr:uid="{BB7E1BB1-AB4F-42E9-8D62-F17FCEEBCD35}"/>
    <cellStyle name="Normal 2 2 4 5 2 3" xfId="2725" xr:uid="{00000000-0005-0000-0000-0000EE030000}"/>
    <cellStyle name="Normal 2 2 4 5 2 3 2" xfId="5943" xr:uid="{F6D38D51-2623-49A2-8808-D5BB8AFFFF61}"/>
    <cellStyle name="Normal 2 2 4 5 2 3 2 2" xfId="27891" xr:uid="{C21BDB48-8823-42E7-92C5-9B8DB0D560C7}"/>
    <cellStyle name="Normal 2 2 4 5 2 3 2 3" xfId="15396" xr:uid="{D2D9347C-04B5-4346-BDEB-C692AA8CA9FE}"/>
    <cellStyle name="Normal 2 2 4 5 2 3 3" xfId="7849" xr:uid="{0E5FCDA9-E4F7-4688-9D9D-88255B9DD5EA}"/>
    <cellStyle name="Normal 2 2 4 5 2 3 3 2" xfId="18229" xr:uid="{592C8A09-FE5B-4460-B472-67C1E3085872}"/>
    <cellStyle name="Normal 2 2 4 5 2 3 4" xfId="10682" xr:uid="{0AD2B235-01AE-4C19-A4B6-DE626B8E454A}"/>
    <cellStyle name="Normal 2 2 4 5 2 3 4 2" xfId="21062" xr:uid="{C7884267-B29B-4974-A01D-909FDF74F5FF}"/>
    <cellStyle name="Normal 2 2 4 5 2 3 5" xfId="23434" xr:uid="{7FF78EF0-3EB3-4DE3-AF88-1356CDB6B359}"/>
    <cellStyle name="Normal 2 2 4 5 2 3 6" xfId="13157" xr:uid="{928D3D76-F08C-4966-BB9A-B6A8880D2C25}"/>
    <cellStyle name="Normal 2 2 4 5 2 4" xfId="4159" xr:uid="{B1CB9D71-BC6D-4295-8292-81C516C3D8E2}"/>
    <cellStyle name="Normal 2 2 4 5 2 4 2" xfId="8931" xr:uid="{24CA900A-4291-437F-8DED-6E64B2BD93DE}"/>
    <cellStyle name="Normal 2 2 4 5 2 4 2 2" xfId="29028" xr:uid="{8CBEBEA7-7A2E-4712-A5A6-92EFD5340060}"/>
    <cellStyle name="Normal 2 2 4 5 2 4 2 3" xfId="19311" xr:uid="{A48A11BB-1DD6-48D0-8C40-08BE5F1C595A}"/>
    <cellStyle name="Normal 2 2 4 5 2 4 3" xfId="11764" xr:uid="{11E6FCD9-830F-4F75-828E-70B88D2E995E}"/>
    <cellStyle name="Normal 2 2 4 5 2 4 3 2" xfId="22144" xr:uid="{18C0C716-41DF-4A62-A6BD-470B2DC2FC54}"/>
    <cellStyle name="Normal 2 2 4 5 2 4 4" xfId="23250" xr:uid="{A98E546F-C340-48AF-A43B-C807C1E05AE5}"/>
    <cellStyle name="Normal 2 2 4 5 2 4 5" xfId="16478" xr:uid="{831B71F9-BF95-4D3F-94C0-484719694836}"/>
    <cellStyle name="Normal 2 2 4 5 2 5" xfId="5094" xr:uid="{C3E2C19F-B5DD-4E01-9FC4-5993F6DA318B}"/>
    <cellStyle name="Normal 2 2 4 5 2 5 2" xfId="27950" xr:uid="{354E6BC2-73E2-4260-9F97-02018A60A75D}"/>
    <cellStyle name="Normal 2 2 4 5 2 5 3" xfId="14391" xr:uid="{3808A8A3-344F-438D-9BA1-44B18E74A88D}"/>
    <cellStyle name="Normal 2 2 4 5 2 6" xfId="6844" xr:uid="{073BA752-4158-4AD7-89AD-6E1F88147547}"/>
    <cellStyle name="Normal 2 2 4 5 2 6 2" xfId="17224" xr:uid="{C01ACFD6-2AA5-47C1-8013-9A69BB6E227F}"/>
    <cellStyle name="Normal 2 2 4 5 2 7" xfId="9677" xr:uid="{9BFC9367-57A4-4BCF-A13E-1EAB9A6C3750}"/>
    <cellStyle name="Normal 2 2 4 5 2 7 2" xfId="20057" xr:uid="{B015A7D0-F84B-4715-B46E-0B42B8A584F1}"/>
    <cellStyle name="Normal 2 2 4 5 2 8" xfId="23515" xr:uid="{582BBEEB-E589-4F88-A671-E0E3D0B20B5B}"/>
    <cellStyle name="Normal 2 2 4 5 2 9" xfId="12715" xr:uid="{23A72284-53DE-4592-B12C-9935660E9B4E}"/>
    <cellStyle name="Normal 2 2 4 5 3" xfId="743" xr:uid="{00000000-0005-0000-0000-000093040000}"/>
    <cellStyle name="Normal 2 2 4 5 3 2" xfId="4461" xr:uid="{543D7010-EC11-4C5C-8823-CA07FA97EBB6}"/>
    <cellStyle name="Normal 2 2 4 5 3 2 2" xfId="9233" xr:uid="{7946EBE5-C8A6-4AFC-8C75-BE85067E2889}"/>
    <cellStyle name="Normal 2 2 4 5 3 2 2 2" xfId="29224" xr:uid="{F16FFD0B-9C8F-427B-A9D0-CB334C7BBE3E}"/>
    <cellStyle name="Normal 2 2 4 5 3 2 2 3" xfId="19613" xr:uid="{34AB9D2E-E36C-4407-B65D-071BC5B859E2}"/>
    <cellStyle name="Normal 2 2 4 5 3 2 3" xfId="12066" xr:uid="{F638B181-2765-4D51-AF81-82FD5E72D1B3}"/>
    <cellStyle name="Normal 2 2 4 5 3 2 3 2" xfId="22446" xr:uid="{985CFABC-40AE-4CB2-A002-79B451F3F5B4}"/>
    <cellStyle name="Normal 2 2 4 5 3 2 4" xfId="25422" xr:uid="{36EB2C9D-BC28-4930-9B0C-930F3B5E4937}"/>
    <cellStyle name="Normal 2 2 4 5 3 2 5" xfId="16780" xr:uid="{378EFF27-069C-46B2-B917-7EE7243E536F}"/>
    <cellStyle name="Normal 2 2 4 5 3 3" xfId="5096" xr:uid="{5B0E600D-0395-4FA7-A923-CC03DBD41799}"/>
    <cellStyle name="Normal 2 2 4 5 3 3 2" xfId="24759" xr:uid="{7AFC624E-A7DB-4CFC-A0E7-45DF82D9EB1C}"/>
    <cellStyle name="Normal 2 2 4 5 3 3 3" xfId="26845" xr:uid="{04416A7C-E78A-4D80-A1F5-694BE8817E89}"/>
    <cellStyle name="Normal 2 2 4 5 3 3 4" xfId="14393" xr:uid="{78695938-377C-4D3D-89A4-72AE6A0619ED}"/>
    <cellStyle name="Normal 2 2 4 5 3 4" xfId="6846" xr:uid="{DBAE9308-A02F-41C9-9F77-0D2FBCB348CD}"/>
    <cellStyle name="Normal 2 2 4 5 3 4 2" xfId="25703" xr:uid="{02CD26FC-D72B-46A9-8F6F-D52FC0B4806E}"/>
    <cellStyle name="Normal 2 2 4 5 3 4 3" xfId="27986" xr:uid="{1CFA8BB8-A730-464D-86F9-BF569D84CD9B}"/>
    <cellStyle name="Normal 2 2 4 5 3 4 4" xfId="17226" xr:uid="{A3C3C419-C14C-4BC4-AB63-49466C8B3622}"/>
    <cellStyle name="Normal 2 2 4 5 3 5" xfId="9679" xr:uid="{1751C3CC-0E75-4446-BCE1-1D486883D5E6}"/>
    <cellStyle name="Normal 2 2 4 5 3 5 2" xfId="29391" xr:uid="{49D9377F-5AA3-4BEE-A998-76104D0D30A7}"/>
    <cellStyle name="Normal 2 2 4 5 3 5 3" xfId="20059" xr:uid="{B0E31A0F-1173-4255-BCF9-CC90A97B1F69}"/>
    <cellStyle name="Normal 2 2 4 5 3 6" xfId="23276" xr:uid="{2799481D-DDCC-406B-BD0B-987BBCF4D72E}"/>
    <cellStyle name="Normal 2 2 4 5 3 7" xfId="13710" xr:uid="{857D0E4E-899C-4861-BC16-BDE19717E27D}"/>
    <cellStyle name="Normal 2 2 4 5 4" xfId="744" xr:uid="{00000000-0005-0000-0000-000094040000}"/>
    <cellStyle name="Normal 2 2 4 5 4 2" xfId="5097" xr:uid="{7EB87CF0-2C76-4CBC-B6CB-9049E5B4F660}"/>
    <cellStyle name="Normal 2 2 4 5 4 2 2" xfId="25169" xr:uid="{8D1AEB1C-7266-473D-A268-862F58BB468B}"/>
    <cellStyle name="Normal 2 2 4 5 4 2 3" xfId="28702" xr:uid="{09FC95F5-B032-4D86-9861-23E1B2AAB4FE}"/>
    <cellStyle name="Normal 2 2 4 5 4 2 4" xfId="14394" xr:uid="{B85F9BC3-E33B-4029-A728-5A5C01794323}"/>
    <cellStyle name="Normal 2 2 4 5 4 3" xfId="6847" xr:uid="{3DBE0692-25D7-47D1-84E5-78018D02E7FB}"/>
    <cellStyle name="Normal 2 2 4 5 4 3 2" xfId="26914" xr:uid="{CDD2B155-591B-40A3-A0FB-D2C641F48F48}"/>
    <cellStyle name="Normal 2 2 4 5 4 3 3" xfId="17227" xr:uid="{CF9DB049-2E4F-4FB7-8079-18014F18DA3D}"/>
    <cellStyle name="Normal 2 2 4 5 4 4" xfId="9680" xr:uid="{9FB6C89D-5A91-4333-B754-32C018CC61CB}"/>
    <cellStyle name="Normal 2 2 4 5 4 4 2" xfId="20060" xr:uid="{A49A9189-74E2-42E8-AB4E-E0A6EA5B4F59}"/>
    <cellStyle name="Normal 2 2 4 5 4 5" xfId="25297" xr:uid="{3BEF782F-789F-43ED-B5D0-E737472780A8}"/>
    <cellStyle name="Normal 2 2 4 5 4 6" xfId="13413" xr:uid="{D770B22A-6255-463E-A8D4-F5BD124F57B7}"/>
    <cellStyle name="Normal 2 2 4 5 5" xfId="2512" xr:uid="{00000000-0005-0000-0000-0000F1030000}"/>
    <cellStyle name="Normal 2 2 4 5 5 2" xfId="5790" xr:uid="{61229B4B-7D35-441F-9C05-74043052A51A}"/>
    <cellStyle name="Normal 2 2 4 5 5 2 2" xfId="26901" xr:uid="{AB113FE4-F214-4508-B776-1E5A01F008CF}"/>
    <cellStyle name="Normal 2 2 4 5 5 2 3" xfId="15184" xr:uid="{C63419A0-6CF0-45AE-B6CA-A8578A0CB174}"/>
    <cellStyle name="Normal 2 2 4 5 5 3" xfId="7637" xr:uid="{E39053B9-93D2-44E9-A498-C40D0CF96456}"/>
    <cellStyle name="Normal 2 2 4 5 5 3 2" xfId="18017" xr:uid="{1ED545CA-255A-4438-8465-B120DDBB1034}"/>
    <cellStyle name="Normal 2 2 4 5 5 4" xfId="10470" xr:uid="{A8E0CB94-435A-412C-AF33-2EC7A9517F51}"/>
    <cellStyle name="Normal 2 2 4 5 5 4 2" xfId="20850" xr:uid="{9F14E22E-44B6-4D2B-A0FC-A873ECC1D32D}"/>
    <cellStyle name="Normal 2 2 4 5 5 5" xfId="22735" xr:uid="{494A08E6-C05E-47AB-B77E-5A9E143FB3F9}"/>
    <cellStyle name="Normal 2 2 4 5 5 6" xfId="12900" xr:uid="{6812ADF2-3DA3-4AB6-B7CB-FB1116E3258B}"/>
    <cellStyle name="Normal 2 2 4 5 6" xfId="2323" xr:uid="{00000000-0005-0000-0000-0000EB030000}"/>
    <cellStyle name="Normal 2 2 4 5 6 2" xfId="7450" xr:uid="{F41C4F13-5347-4957-9A27-118AF936526E}"/>
    <cellStyle name="Normal 2 2 4 5 6 2 2" xfId="28373" xr:uid="{273C0756-2776-4BA1-959B-4C4F49D88BF9}"/>
    <cellStyle name="Normal 2 2 4 5 6 2 3" xfId="17830" xr:uid="{90CB542C-D474-473F-A9E1-74BA300B9FCB}"/>
    <cellStyle name="Normal 2 2 4 5 6 3" xfId="10283" xr:uid="{E33EA191-46E5-476C-8E41-FE5C7F3751EE}"/>
    <cellStyle name="Normal 2 2 4 5 6 3 2" xfId="20663" xr:uid="{809E6F6C-1E7F-42AB-9E97-32FCE6D8504F}"/>
    <cellStyle name="Normal 2 2 4 5 6 4" xfId="24175" xr:uid="{CA1C02D9-C18B-435F-9838-57D8C1FCB386}"/>
    <cellStyle name="Normal 2 2 4 5 6 5" xfId="14997" xr:uid="{15C86A47-CAD9-4DF2-894C-75F8E206E539}"/>
    <cellStyle name="Normal 2 2 4 5 7" xfId="3930" xr:uid="{92C6F550-D67D-4D22-B4F4-71D3B594C79A}"/>
    <cellStyle name="Normal 2 2 4 5 7 2" xfId="8762" xr:uid="{F5E22FFD-B196-431C-BB9C-3E3F3A5ED9C4}"/>
    <cellStyle name="Normal 2 2 4 5 7 2 2" xfId="19142" xr:uid="{1A0B5E1F-9C62-46C2-AC7E-A68903DE8D29}"/>
    <cellStyle name="Normal 2 2 4 5 7 3" xfId="11595" xr:uid="{C8932BFE-8894-4946-9B20-BA1522CD46DA}"/>
    <cellStyle name="Normal 2 2 4 5 7 3 2" xfId="21975" xr:uid="{37AA7A53-86F3-43A6-85AE-B014BFE186E5}"/>
    <cellStyle name="Normal 2 2 4 5 7 4" xfId="28524" xr:uid="{51A23BEE-B27A-4184-A621-0A37B2EBE4D2}"/>
    <cellStyle name="Normal 2 2 4 5 7 5" xfId="16309" xr:uid="{19324787-BDE0-43D5-A9BC-938202896513}"/>
    <cellStyle name="Normal 2 2 4 5 8" xfId="5093" xr:uid="{E495AB42-427E-401E-938A-EA0A6B689707}"/>
    <cellStyle name="Normal 2 2 4 5 8 2" xfId="14390" xr:uid="{E71EFFA8-FE06-4932-8A74-650685A0237C}"/>
    <cellStyle name="Normal 2 2 4 5 9" xfId="6843" xr:uid="{EF6F5DF1-233C-43E7-8B22-AE589CEA1C77}"/>
    <cellStyle name="Normal 2 2 4 5 9 2" xfId="17223" xr:uid="{9665B699-C701-4FD8-A7AF-CFE727F32265}"/>
    <cellStyle name="Normal 2 2 4 6" xfId="745" xr:uid="{00000000-0005-0000-0000-000095040000}"/>
    <cellStyle name="Normal 2 2 4 6 10" xfId="9681" xr:uid="{408595D7-41CC-42B1-A421-11E52BBA95A2}"/>
    <cellStyle name="Normal 2 2 4 6 10 2" xfId="20061" xr:uid="{1F6FFD65-21B2-4ACC-BD36-251E90851B36}"/>
    <cellStyle name="Normal 2 2 4 6 11" xfId="24515" xr:uid="{CB15B39F-AAF7-4C08-91FD-C1E8B4B1E228}"/>
    <cellStyle name="Normal 2 2 4 6 12" xfId="12558" xr:uid="{84174D08-5A5E-4135-99CB-28BAF4EDF7AB}"/>
    <cellStyle name="Normal 2 2 4 6 2" xfId="746" xr:uid="{00000000-0005-0000-0000-000096040000}"/>
    <cellStyle name="Normal 2 2 4 6 2 2" xfId="747" xr:uid="{00000000-0005-0000-0000-000097040000}"/>
    <cellStyle name="Normal 2 2 4 6 2 2 2" xfId="5100" xr:uid="{65E64113-2928-481F-BA28-D79E0828D443}"/>
    <cellStyle name="Normal 2 2 4 6 2 2 2 2" xfId="24767" xr:uid="{E979248C-F30D-44A0-A701-C30CB53BFF2E}"/>
    <cellStyle name="Normal 2 2 4 6 2 2 2 3" xfId="27788" xr:uid="{1D847D1A-DDC9-458B-A302-6CBC445D8C64}"/>
    <cellStyle name="Normal 2 2 4 6 2 2 2 4" xfId="14397" xr:uid="{0D728C46-3C6A-4464-9C82-F07151C98568}"/>
    <cellStyle name="Normal 2 2 4 6 2 2 3" xfId="6850" xr:uid="{0B664914-040C-4665-956D-86BF111E755C}"/>
    <cellStyle name="Normal 2 2 4 6 2 2 3 2" xfId="27589" xr:uid="{6A89B77E-4289-4DA1-944E-CB57D2DAA56D}"/>
    <cellStyle name="Normal 2 2 4 6 2 2 3 3" xfId="26265" xr:uid="{EC9512CA-C58B-4D06-99AC-3C5FD4248845}"/>
    <cellStyle name="Normal 2 2 4 6 2 2 3 4" xfId="17230" xr:uid="{B2A6C6E6-82B8-4283-9B95-5C54C6FF9011}"/>
    <cellStyle name="Normal 2 2 4 6 2 2 4" xfId="9683" xr:uid="{ECF8B02D-BFC9-4E55-948F-51C97DFF27FF}"/>
    <cellStyle name="Normal 2 2 4 6 2 2 4 2" xfId="29392" xr:uid="{88881E2F-0548-4190-8AF6-A4882BDCE985}"/>
    <cellStyle name="Normal 2 2 4 6 2 2 4 3" xfId="20063" xr:uid="{B31E253D-8024-4A47-AFDB-25E18C2B9E79}"/>
    <cellStyle name="Normal 2 2 4 6 2 2 5" xfId="24900" xr:uid="{3B3188CC-9711-4848-B304-6AC79D714848}"/>
    <cellStyle name="Normal 2 2 4 6 2 2 6" xfId="13711" xr:uid="{19CF3CF2-897B-40BC-9648-B06F6E9BB3B7}"/>
    <cellStyle name="Normal 2 2 4 6 2 3" xfId="2726" xr:uid="{00000000-0005-0000-0000-0000F5030000}"/>
    <cellStyle name="Normal 2 2 4 6 2 3 2" xfId="5944" xr:uid="{097181E5-E9EF-4068-A7B0-C2E9A0CE2964}"/>
    <cellStyle name="Normal 2 2 4 6 2 3 2 2" xfId="25921" xr:uid="{33E1FBD7-6340-4522-A1AA-5C3BA1F6A282}"/>
    <cellStyle name="Normal 2 2 4 6 2 3 2 3" xfId="15397" xr:uid="{DBB5A473-A32C-402B-B3B4-21588613500B}"/>
    <cellStyle name="Normal 2 2 4 6 2 3 3" xfId="7850" xr:uid="{9C6DD874-62BE-43DA-90E7-F209C302BF99}"/>
    <cellStyle name="Normal 2 2 4 6 2 3 3 2" xfId="18230" xr:uid="{639DEB33-012B-46D6-8F0F-91E06600082D}"/>
    <cellStyle name="Normal 2 2 4 6 2 3 4" xfId="10683" xr:uid="{E1C6315D-D5CA-4D48-B7FC-14D7D3071883}"/>
    <cellStyle name="Normal 2 2 4 6 2 3 4 2" xfId="21063" xr:uid="{D5C3D8F6-159B-4B67-8E32-3A911C78227A}"/>
    <cellStyle name="Normal 2 2 4 6 2 3 5" xfId="23799" xr:uid="{FA297568-3CB1-411A-AC70-981E9323BBE1}"/>
    <cellStyle name="Normal 2 2 4 6 2 3 6" xfId="13158" xr:uid="{24E3AC71-5FC0-4017-AF6F-8D84BF9CF3A7}"/>
    <cellStyle name="Normal 2 2 4 6 2 4" xfId="4160" xr:uid="{03476FED-558C-4760-B4EB-47358C077E06}"/>
    <cellStyle name="Normal 2 2 4 6 2 4 2" xfId="8932" xr:uid="{6A46078A-F71C-4CA8-8D27-B8BA2ACF1924}"/>
    <cellStyle name="Normal 2 2 4 6 2 4 2 2" xfId="29029" xr:uid="{970C6B59-BE74-4C8C-AE0B-C6EBFC61C049}"/>
    <cellStyle name="Normal 2 2 4 6 2 4 2 3" xfId="19312" xr:uid="{402AEF9B-3CED-4965-897A-F23E5F30F708}"/>
    <cellStyle name="Normal 2 2 4 6 2 4 3" xfId="11765" xr:uid="{DDF0B2F5-943A-4FA8-AAE5-0E74BDEE1E97}"/>
    <cellStyle name="Normal 2 2 4 6 2 4 3 2" xfId="22145" xr:uid="{7496990B-87AF-4E35-B2B5-7886D0C741E7}"/>
    <cellStyle name="Normal 2 2 4 6 2 4 4" xfId="24040" xr:uid="{11263EB5-1908-4096-94F6-39CED5DCE089}"/>
    <cellStyle name="Normal 2 2 4 6 2 4 5" xfId="16479" xr:uid="{763711D8-4B1F-48E5-8D67-CFB6C4EF2B1A}"/>
    <cellStyle name="Normal 2 2 4 6 2 5" xfId="5099" xr:uid="{5B0DE48B-48A5-4772-851F-D348BCBE3BC1}"/>
    <cellStyle name="Normal 2 2 4 6 2 5 2" xfId="27307" xr:uid="{C233E342-3D47-450D-A863-7E068B132F55}"/>
    <cellStyle name="Normal 2 2 4 6 2 5 3" xfId="14396" xr:uid="{DE79CD2B-93A7-4E8F-A966-F54B37EC6E8A}"/>
    <cellStyle name="Normal 2 2 4 6 2 6" xfId="6849" xr:uid="{650B39C0-4DC4-488C-B526-156F8448FE1F}"/>
    <cellStyle name="Normal 2 2 4 6 2 6 2" xfId="17229" xr:uid="{9E3FA734-3C77-41FD-BC5E-8E9D32E8977C}"/>
    <cellStyle name="Normal 2 2 4 6 2 7" xfId="9682" xr:uid="{750A2031-CD1B-490F-8E57-185A083316C3}"/>
    <cellStyle name="Normal 2 2 4 6 2 7 2" xfId="20062" xr:uid="{5CA5386B-9504-433E-91B6-CD51CEFBCFA7}"/>
    <cellStyle name="Normal 2 2 4 6 2 8" xfId="25195" xr:uid="{D47530D6-7C98-4AEE-A645-55465B1523EE}"/>
    <cellStyle name="Normal 2 2 4 6 2 9" xfId="12716" xr:uid="{0C09109B-2439-474B-A7A8-61D74E5FE4F9}"/>
    <cellStyle name="Normal 2 2 4 6 3" xfId="748" xr:uid="{00000000-0005-0000-0000-000098040000}"/>
    <cellStyle name="Normal 2 2 4 6 3 2" xfId="4462" xr:uid="{7330F69A-9662-402D-84C8-CE37C86C70B6}"/>
    <cellStyle name="Normal 2 2 4 6 3 2 2" xfId="9234" xr:uid="{F66737E9-F7B4-415B-AAFF-680329B87C7D}"/>
    <cellStyle name="Normal 2 2 4 6 3 2 2 2" xfId="29225" xr:uid="{25CC22C7-AD63-407B-917E-350BC90BCFCC}"/>
    <cellStyle name="Normal 2 2 4 6 3 2 2 3" xfId="19614" xr:uid="{7D092387-7A31-4587-93AD-E53A488CE09F}"/>
    <cellStyle name="Normal 2 2 4 6 3 2 3" xfId="12067" xr:uid="{F25645DE-D19B-4823-A2C9-21182D451357}"/>
    <cellStyle name="Normal 2 2 4 6 3 2 3 2" xfId="22447" xr:uid="{DE7A291A-C6FA-49E4-A648-15B5868CA022}"/>
    <cellStyle name="Normal 2 2 4 6 3 2 4" xfId="25628" xr:uid="{961A35DF-A680-458F-BDFC-15EA7762F7C6}"/>
    <cellStyle name="Normal 2 2 4 6 3 2 5" xfId="16781" xr:uid="{45304DF5-304B-40CE-8DD6-527F6694A510}"/>
    <cellStyle name="Normal 2 2 4 6 3 3" xfId="5101" xr:uid="{E152507B-B35A-48CB-BE11-9449DAD2C94A}"/>
    <cellStyle name="Normal 2 2 4 6 3 3 2" xfId="26786" xr:uid="{6ACD856D-043C-4264-863E-20ED6A935079}"/>
    <cellStyle name="Normal 2 2 4 6 3 3 3" xfId="28605" xr:uid="{CA3D05CE-942F-439B-9CF4-61BD721E077E}"/>
    <cellStyle name="Normal 2 2 4 6 3 3 4" xfId="14398" xr:uid="{DA712E4B-0D62-4FAB-BC0F-DD6102EBE473}"/>
    <cellStyle name="Normal 2 2 4 6 3 4" xfId="6851" xr:uid="{96C93305-6539-4C43-96C2-490DD1F7C22A}"/>
    <cellStyle name="Normal 2 2 4 6 3 4 2" xfId="26749" xr:uid="{364AD7D8-C916-4CA7-AEF0-0AEA75DC43B4}"/>
    <cellStyle name="Normal 2 2 4 6 3 4 3" xfId="26455" xr:uid="{2092BBCB-E2F2-4FEF-9B78-6423CD5EF474}"/>
    <cellStyle name="Normal 2 2 4 6 3 4 4" xfId="17231" xr:uid="{CEB8FDED-9EE5-49A8-92B0-E51BA542DA1A}"/>
    <cellStyle name="Normal 2 2 4 6 3 5" xfId="9684" xr:uid="{B907490F-0F92-4428-AF5C-CC9B08CE2475}"/>
    <cellStyle name="Normal 2 2 4 6 3 5 2" xfId="29393" xr:uid="{467430A6-D7E5-446B-968E-BBF14BBD1DC5}"/>
    <cellStyle name="Normal 2 2 4 6 3 5 3" xfId="20064" xr:uid="{37F73F47-AB18-498A-819F-4C4909409898}"/>
    <cellStyle name="Normal 2 2 4 6 3 6" xfId="23947" xr:uid="{4ED4925B-2F87-4160-AB4C-8081076A4EFF}"/>
    <cellStyle name="Normal 2 2 4 6 3 7" xfId="13712" xr:uid="{5C44CE8F-0823-40A9-944C-F0638CEADC5A}"/>
    <cellStyle name="Normal 2 2 4 6 4" xfId="749" xr:uid="{00000000-0005-0000-0000-000099040000}"/>
    <cellStyle name="Normal 2 2 4 6 4 2" xfId="5102" xr:uid="{CB0DDAC2-3BDC-4EBC-826D-3D10D9F4216E}"/>
    <cellStyle name="Normal 2 2 4 6 4 2 2" xfId="23258" xr:uid="{A37EABCB-3C05-4388-B83B-6F7F0B1D503D}"/>
    <cellStyle name="Normal 2 2 4 6 4 2 3" xfId="27397" xr:uid="{706743A4-1EA8-4D2D-A03F-A7D92C4AF5D7}"/>
    <cellStyle name="Normal 2 2 4 6 4 2 4" xfId="14399" xr:uid="{0A8DEE1E-2232-4BB7-816A-E83C3A045AC9}"/>
    <cellStyle name="Normal 2 2 4 6 4 3" xfId="6852" xr:uid="{B5DFA1EF-242D-49FA-913E-D8FFA076E054}"/>
    <cellStyle name="Normal 2 2 4 6 4 3 2" xfId="27120" xr:uid="{A4D89A8C-4198-4AAB-9EEE-F4B4DE912F96}"/>
    <cellStyle name="Normal 2 2 4 6 4 3 3" xfId="17232" xr:uid="{0A98C1B7-B01A-4358-89A1-5B9E85B29CC6}"/>
    <cellStyle name="Normal 2 2 4 6 4 4" xfId="9685" xr:uid="{E5525FD3-D61F-4547-A6E1-6E33C8E543F0}"/>
    <cellStyle name="Normal 2 2 4 6 4 4 2" xfId="20065" xr:uid="{04AB415C-7312-4AD5-97CC-F7293E8F944B}"/>
    <cellStyle name="Normal 2 2 4 6 4 5" xfId="23321" xr:uid="{8246FBCD-0BAF-41D1-92FD-9938F93EC46A}"/>
    <cellStyle name="Normal 2 2 4 6 4 6" xfId="13414" xr:uid="{4CACB45E-42BB-480A-8E48-8F7400E53665}"/>
    <cellStyle name="Normal 2 2 4 6 5" xfId="2575" xr:uid="{00000000-0005-0000-0000-0000F8030000}"/>
    <cellStyle name="Normal 2 2 4 6 5 2" xfId="5840" xr:uid="{D55F8470-9350-4F88-81CE-34F8E67365BC}"/>
    <cellStyle name="Normal 2 2 4 6 5 2 2" xfId="27905" xr:uid="{CD0810B1-AF7E-4A50-89DB-B411BEB470A4}"/>
    <cellStyle name="Normal 2 2 4 6 5 2 3" xfId="15247" xr:uid="{6E0253C7-F98E-4082-8F5A-D233E96C0250}"/>
    <cellStyle name="Normal 2 2 4 6 5 3" xfId="7700" xr:uid="{A9121AD8-9572-486C-ABD9-3BE1DA4E1649}"/>
    <cellStyle name="Normal 2 2 4 6 5 3 2" xfId="18080" xr:uid="{171B1402-D0A5-4AE5-B492-E52ECE4AF0E1}"/>
    <cellStyle name="Normal 2 2 4 6 5 4" xfId="10533" xr:uid="{938E4951-2C90-4BBF-B998-927A9BEA4420}"/>
    <cellStyle name="Normal 2 2 4 6 5 4 2" xfId="20913" xr:uid="{AD8DB3CC-8555-4B5B-B0A9-45C6797B4CED}"/>
    <cellStyle name="Normal 2 2 4 6 5 5" xfId="25385" xr:uid="{AC43E61B-4C90-4F5B-82B0-896CBC252D0C}"/>
    <cellStyle name="Normal 2 2 4 6 5 6" xfId="12963" xr:uid="{CFBB2030-7CEA-4E30-8F61-C5FFD0B0D402}"/>
    <cellStyle name="Normal 2 2 4 6 6" xfId="2324" xr:uid="{00000000-0005-0000-0000-0000F2030000}"/>
    <cellStyle name="Normal 2 2 4 6 6 2" xfId="7451" xr:uid="{ABE5D2F9-96EB-45E4-A55C-169970B161FA}"/>
    <cellStyle name="Normal 2 2 4 6 6 2 2" xfId="28385" xr:uid="{9315E1BC-311A-4EF1-BCA4-B5609EB70199}"/>
    <cellStyle name="Normal 2 2 4 6 6 2 3" xfId="17831" xr:uid="{7B1AE74E-8CC0-4110-8D46-82545F55D897}"/>
    <cellStyle name="Normal 2 2 4 6 6 3" xfId="10284" xr:uid="{C18AD641-BFF8-49C0-91EB-9BD0A2E611B2}"/>
    <cellStyle name="Normal 2 2 4 6 6 3 2" xfId="20664" xr:uid="{9645759D-6B02-4C27-B4E3-7151ADFD3856}"/>
    <cellStyle name="Normal 2 2 4 6 6 4" xfId="23908" xr:uid="{726C56AC-C7AD-4BB8-94D0-7C28A14E31C1}"/>
    <cellStyle name="Normal 2 2 4 6 6 5" xfId="14998" xr:uid="{0576DE7E-BB35-4999-BF7F-F6F4FD5AD241}"/>
    <cellStyle name="Normal 2 2 4 6 7" xfId="3931" xr:uid="{0253A996-D2CD-4E24-B041-2E924C7EE5D0}"/>
    <cellStyle name="Normal 2 2 4 6 7 2" xfId="8763" xr:uid="{79901FCA-833D-4A54-A8C2-616BBA1A916D}"/>
    <cellStyle name="Normal 2 2 4 6 7 2 2" xfId="19143" xr:uid="{7A5BCC12-6465-4CF0-820E-1300D5C2642E}"/>
    <cellStyle name="Normal 2 2 4 6 7 3" xfId="11596" xr:uid="{B37C41D0-DA10-479B-896A-EAC3E6365F6A}"/>
    <cellStyle name="Normal 2 2 4 6 7 3 2" xfId="21976" xr:uid="{34BF8363-34E8-4710-919C-B5437A143794}"/>
    <cellStyle name="Normal 2 2 4 6 7 4" xfId="27568" xr:uid="{680FC575-4081-4D11-A822-875D2B12E9FE}"/>
    <cellStyle name="Normal 2 2 4 6 7 5" xfId="16310" xr:uid="{E949FF74-B171-4799-B296-50C791561D41}"/>
    <cellStyle name="Normal 2 2 4 6 8" xfId="5098" xr:uid="{936B60CE-480B-492E-B494-E803B02EA797}"/>
    <cellStyle name="Normal 2 2 4 6 8 2" xfId="14395" xr:uid="{9C8D84A7-D29E-4AF2-A394-686938E6A0F1}"/>
    <cellStyle name="Normal 2 2 4 6 9" xfId="6848" xr:uid="{BA243AF1-8DCD-4A81-B9F9-E559A354E78C}"/>
    <cellStyle name="Normal 2 2 4 6 9 2" xfId="17228" xr:uid="{8FB6BE78-4246-48EC-8844-40F41EE1961D}"/>
    <cellStyle name="Normal 2 2 4 7" xfId="750" xr:uid="{00000000-0005-0000-0000-00009A040000}"/>
    <cellStyle name="Normal 2 2 4 7 10" xfId="12559" xr:uid="{A84CC9C2-4F32-46FF-9BD2-C66250EB10AB}"/>
    <cellStyle name="Normal 2 2 4 7 2" xfId="751" xr:uid="{00000000-0005-0000-0000-00009B040000}"/>
    <cellStyle name="Normal 2 2 4 7 2 2" xfId="2900" xr:uid="{00000000-0005-0000-0000-0000FB030000}"/>
    <cellStyle name="Normal 2 2 4 7 2 2 2" xfId="6086" xr:uid="{D1672633-0CE3-4AB2-A8FB-213FF68619D0}"/>
    <cellStyle name="Normal 2 2 4 7 2 2 2 2" xfId="28556" xr:uid="{1C959889-FC8B-40DE-87FE-7ED0C4F8199F}"/>
    <cellStyle name="Normal 2 2 4 7 2 2 2 3" xfId="25907" xr:uid="{8F001275-F335-426A-9D11-0BBF99DBB86A}"/>
    <cellStyle name="Normal 2 2 4 7 2 2 2 4" xfId="15564" xr:uid="{11654B7D-CF22-487E-8E64-0975FA9828A7}"/>
    <cellStyle name="Normal 2 2 4 7 2 2 3" xfId="8017" xr:uid="{57DD36D5-239A-471A-9BDF-6CC9F7686FDD}"/>
    <cellStyle name="Normal 2 2 4 7 2 2 3 2" xfId="28021" xr:uid="{8BBA0471-8E5E-4401-9D22-993FEB5F0484}"/>
    <cellStyle name="Normal 2 2 4 7 2 2 3 3" xfId="18397" xr:uid="{3DD4EEF6-6F14-4ABE-A655-83DBE3966C3E}"/>
    <cellStyle name="Normal 2 2 4 7 2 2 4" xfId="10850" xr:uid="{99237510-E4FF-4E57-97D3-E22A69F1C28A}"/>
    <cellStyle name="Normal 2 2 4 7 2 2 4 2" xfId="21230" xr:uid="{A9BE7BEC-33A2-4079-9BCD-3155E9C924BF}"/>
    <cellStyle name="Normal 2 2 4 7 2 2 5" xfId="24189" xr:uid="{40880786-28E2-462C-9CA3-3461A9983DB4}"/>
    <cellStyle name="Normal 2 2 4 7 2 2 6" xfId="13415" xr:uid="{040DB001-46ED-4B9D-8CF8-263D3E06FB8D}"/>
    <cellStyle name="Normal 2 2 4 7 2 3" xfId="5104" xr:uid="{D98481B5-F162-4968-90DE-896C1D2C6025}"/>
    <cellStyle name="Normal 2 2 4 7 2 3 2" xfId="24033" xr:uid="{DF5802CA-525D-42F7-B9C3-76DCA748B93A}"/>
    <cellStyle name="Normal 2 2 4 7 2 3 3" xfId="27985" xr:uid="{5100A763-53F0-49D1-8206-EE3B8D33A67D}"/>
    <cellStyle name="Normal 2 2 4 7 2 3 4" xfId="14401" xr:uid="{3B12B2D5-3771-43FB-A972-AAB3FD3F98C8}"/>
    <cellStyle name="Normal 2 2 4 7 2 4" xfId="6854" xr:uid="{0549BF0E-63BE-483D-A9FB-AB3A68DEAA03}"/>
    <cellStyle name="Normal 2 2 4 7 2 4 2" xfId="27448" xr:uid="{AAD5E344-5403-489D-A80B-AF9E9410FA21}"/>
    <cellStyle name="Normal 2 2 4 7 2 4 3" xfId="27003" xr:uid="{EDE1D26F-F4E3-4F0A-BF3A-52D293CDBC9A}"/>
    <cellStyle name="Normal 2 2 4 7 2 4 4" xfId="17234" xr:uid="{FF016738-F27F-417C-9A78-EE27EFA00488}"/>
    <cellStyle name="Normal 2 2 4 7 2 5" xfId="9687" xr:uid="{32686D98-33B7-44AC-A821-CBA9D2EC8E01}"/>
    <cellStyle name="Normal 2 2 4 7 2 5 2" xfId="29394" xr:uid="{219DDE4D-DA0C-4DBC-9B95-FB5CABE03346}"/>
    <cellStyle name="Normal 2 2 4 7 2 5 3" xfId="20067" xr:uid="{8D6D179A-7B7C-4245-8DB9-466670454DA9}"/>
    <cellStyle name="Normal 2 2 4 7 2 6" xfId="24969" xr:uid="{993EE3C4-9623-472B-9DED-747B919991F0}"/>
    <cellStyle name="Normal 2 2 4 7 2 7" xfId="12717" xr:uid="{0ACD6325-E9C2-4870-A3E4-0E7A76B61CA1}"/>
    <cellStyle name="Normal 2 2 4 7 3" xfId="752" xr:uid="{00000000-0005-0000-0000-00009C040000}"/>
    <cellStyle name="Normal 2 2 4 7 3 2" xfId="5105" xr:uid="{6DFF040E-53E1-4A1F-8A2D-959BB37C925D}"/>
    <cellStyle name="Normal 2 2 4 7 3 2 2" xfId="26351" xr:uid="{84FE70B8-6F80-491C-810F-162E111B6F84}"/>
    <cellStyle name="Normal 2 2 4 7 3 2 3" xfId="27427" xr:uid="{8D815429-2118-436E-97A4-6696CCB56EBD}"/>
    <cellStyle name="Normal 2 2 4 7 3 2 4" xfId="14402" xr:uid="{46FAE356-2463-45C2-9F99-83C39A793B2C}"/>
    <cellStyle name="Normal 2 2 4 7 3 3" xfId="6855" xr:uid="{0104E5D0-EAD1-494C-8920-B169FB26914C}"/>
    <cellStyle name="Normal 2 2 4 7 3 3 2" xfId="28192" xr:uid="{3B2F3915-BA7C-4299-9E7C-AD048CB937BF}"/>
    <cellStyle name="Normal 2 2 4 7 3 3 3" xfId="27546" xr:uid="{84180369-05F0-4732-BF96-E7CD61F19DBF}"/>
    <cellStyle name="Normal 2 2 4 7 3 3 4" xfId="17235" xr:uid="{8C3EA7D5-E4C3-4EDA-B41A-C9B21AC8D6C7}"/>
    <cellStyle name="Normal 2 2 4 7 3 4" xfId="9688" xr:uid="{E81C82B7-49CF-418D-B5C5-654A059558DA}"/>
    <cellStyle name="Normal 2 2 4 7 3 4 2" xfId="29395" xr:uid="{E8F08881-EDF5-4928-807A-49C24B182F27}"/>
    <cellStyle name="Normal 2 2 4 7 3 4 3" xfId="20068" xr:uid="{4F83EB01-C14C-4467-B242-A37FE080BB95}"/>
    <cellStyle name="Normal 2 2 4 7 3 5" xfId="22736" xr:uid="{BC95FB77-84E7-4FB9-A22D-855689978816}"/>
    <cellStyle name="Normal 2 2 4 7 3 6" xfId="13159" xr:uid="{EE48FD3A-1578-401E-AB50-98362CF46FCB}"/>
    <cellStyle name="Normal 2 2 4 7 4" xfId="2325" xr:uid="{00000000-0005-0000-0000-0000F9030000}"/>
    <cellStyle name="Normal 2 2 4 7 4 2" xfId="7452" xr:uid="{8E9AB872-5246-43FE-8812-B115D7DEFFA9}"/>
    <cellStyle name="Normal 2 2 4 7 4 2 2" xfId="26378" xr:uid="{F2632576-B911-4F69-AB59-34812F4BAA8C}"/>
    <cellStyle name="Normal 2 2 4 7 4 2 3" xfId="17832" xr:uid="{A38E2EDF-F0E9-4CBD-874D-0A76FC2AD407}"/>
    <cellStyle name="Normal 2 2 4 7 4 3" xfId="10285" xr:uid="{D29B55B2-216A-4C7A-AEE1-F71C550B6FB5}"/>
    <cellStyle name="Normal 2 2 4 7 4 3 2" xfId="20665" xr:uid="{D21C6EAF-4364-4EAB-909B-E7E99C6B2204}"/>
    <cellStyle name="Normal 2 2 4 7 4 4" xfId="24483" xr:uid="{E4B9A227-3D1F-4501-A43D-61031628010D}"/>
    <cellStyle name="Normal 2 2 4 7 4 5" xfId="14999" xr:uid="{7FCD3262-D20A-4297-8866-420DDA1C7A3D}"/>
    <cellStyle name="Normal 2 2 4 7 5" xfId="3932" xr:uid="{6EC19484-4BD6-4EB8-AE32-A39D25AD16FE}"/>
    <cellStyle name="Normal 2 2 4 7 5 2" xfId="8764" xr:uid="{73754C41-612A-41E8-901E-AB6FE2BAD6E8}"/>
    <cellStyle name="Normal 2 2 4 7 5 2 2" xfId="28978" xr:uid="{5E864213-EB0E-43D1-8F38-0874B8514DC9}"/>
    <cellStyle name="Normal 2 2 4 7 5 2 3" xfId="19144" xr:uid="{0803944F-164E-4F60-86C8-BC780592A3B2}"/>
    <cellStyle name="Normal 2 2 4 7 5 3" xfId="11597" xr:uid="{4BF4557A-146A-4BA6-A272-B8239517D366}"/>
    <cellStyle name="Normal 2 2 4 7 5 3 2" xfId="21977" xr:uid="{D6CE5784-B309-46E9-A25F-6CC6D18AF4D3}"/>
    <cellStyle name="Normal 2 2 4 7 5 4" xfId="24985" xr:uid="{5C974657-1934-4805-A930-68EAF4AC1099}"/>
    <cellStyle name="Normal 2 2 4 7 5 5" xfId="16311" xr:uid="{CFD910A6-E944-44FE-8E2F-5EA777801BBF}"/>
    <cellStyle name="Normal 2 2 4 7 6" xfId="5103" xr:uid="{1932CE5B-C50B-4EFF-B7CB-A9E5A022477B}"/>
    <cellStyle name="Normal 2 2 4 7 6 2" xfId="25952" xr:uid="{CFF717FA-05AD-46D8-850B-8D2E58D40A8C}"/>
    <cellStyle name="Normal 2 2 4 7 6 3" xfId="26674" xr:uid="{E111098F-AFA7-4CCE-962C-37AF717C404E}"/>
    <cellStyle name="Normal 2 2 4 7 6 4" xfId="14400" xr:uid="{4822C81E-E503-4DF6-BFA4-3B9CB28E8070}"/>
    <cellStyle name="Normal 2 2 4 7 7" xfId="6853" xr:uid="{32ECFB42-B472-461E-8E4D-3BD3B487A936}"/>
    <cellStyle name="Normal 2 2 4 7 7 2" xfId="28248" xr:uid="{5AA28F78-518E-4557-8FBE-A496E111D902}"/>
    <cellStyle name="Normal 2 2 4 7 7 3" xfId="17233" xr:uid="{C6000307-F52C-4BEB-8329-8F3EDA3EC909}"/>
    <cellStyle name="Normal 2 2 4 7 8" xfId="9686" xr:uid="{97413759-2B48-47AD-8755-4FCAB4A43997}"/>
    <cellStyle name="Normal 2 2 4 7 8 2" xfId="20066" xr:uid="{0B0C9FF6-EA2E-49C2-9A07-C6CE92A892D8}"/>
    <cellStyle name="Normal 2 2 4 7 9" xfId="23329" xr:uid="{7DDB72A9-D38E-4403-BED6-3B8168EA25EF}"/>
    <cellStyle name="Normal 2 2 4 8" xfId="753" xr:uid="{00000000-0005-0000-0000-00009D040000}"/>
    <cellStyle name="Normal 2 2 4 8 10" xfId="12560" xr:uid="{32CA0D4E-5782-4605-83FA-ACC72F4C4BB5}"/>
    <cellStyle name="Normal 2 2 4 8 2" xfId="754" xr:uid="{00000000-0005-0000-0000-00009E040000}"/>
    <cellStyle name="Normal 2 2 4 8 2 2" xfId="2901" xr:uid="{00000000-0005-0000-0000-0000FF030000}"/>
    <cellStyle name="Normal 2 2 4 8 2 2 2" xfId="6087" xr:uid="{81B93BA7-0481-43DF-A36F-5CE48CEFE222}"/>
    <cellStyle name="Normal 2 2 4 8 2 2 2 2" xfId="28697" xr:uid="{92825357-97A2-4968-B35F-509D1BC4CA4A}"/>
    <cellStyle name="Normal 2 2 4 8 2 2 2 3" xfId="26405" xr:uid="{532AA994-CE39-44C3-B884-43433BD34ECF}"/>
    <cellStyle name="Normal 2 2 4 8 2 2 2 4" xfId="15565" xr:uid="{F62F46BC-FB1C-4F80-9C66-FB1016B78BB6}"/>
    <cellStyle name="Normal 2 2 4 8 2 2 3" xfId="8018" xr:uid="{C4477A8C-5ABF-4DE9-8D04-8E42E0273B2E}"/>
    <cellStyle name="Normal 2 2 4 8 2 2 3 2" xfId="27317" xr:uid="{5A2A4D99-7821-4384-B91B-B843AC2D5F05}"/>
    <cellStyle name="Normal 2 2 4 8 2 2 3 3" xfId="18398" xr:uid="{1AC00D83-D570-4BD7-A53C-D34C9487E60D}"/>
    <cellStyle name="Normal 2 2 4 8 2 2 4" xfId="10851" xr:uid="{69F8C10D-76FA-4BF2-806D-375BB6610C29}"/>
    <cellStyle name="Normal 2 2 4 8 2 2 4 2" xfId="21231" xr:uid="{4812ECD6-E7A3-4616-96F3-94220565C236}"/>
    <cellStyle name="Normal 2 2 4 8 2 2 5" xfId="23889" xr:uid="{D0A8F8A3-A91C-43D7-BE81-33053183A953}"/>
    <cellStyle name="Normal 2 2 4 8 2 2 6" xfId="13416" xr:uid="{AE453CB6-F32A-46A0-AF95-91789D4EACC5}"/>
    <cellStyle name="Normal 2 2 4 8 2 3" xfId="5107" xr:uid="{DB813F9E-A43F-4C2F-87C4-F8B6A7E453A0}"/>
    <cellStyle name="Normal 2 2 4 8 2 3 2" xfId="25412" xr:uid="{D93FA058-6584-4C89-85BD-BA2574BF9E41}"/>
    <cellStyle name="Normal 2 2 4 8 2 3 3" xfId="28724" xr:uid="{85FE7ED1-616F-433E-9200-FABB160D4E56}"/>
    <cellStyle name="Normal 2 2 4 8 2 3 4" xfId="14404" xr:uid="{9583504A-261F-452C-B37E-3EC77A52BE3A}"/>
    <cellStyle name="Normal 2 2 4 8 2 4" xfId="6857" xr:uid="{94890C13-01D7-42A6-8830-61704C453C5F}"/>
    <cellStyle name="Normal 2 2 4 8 2 4 2" xfId="27560" xr:uid="{718D7577-4391-44FA-92D4-A012F591A01E}"/>
    <cellStyle name="Normal 2 2 4 8 2 4 3" xfId="27910" xr:uid="{33DDC1B7-9348-4346-B1B0-344D7FE5F0FB}"/>
    <cellStyle name="Normal 2 2 4 8 2 4 4" xfId="17237" xr:uid="{6A192F55-26CB-42A8-BB47-F8AB6CE2A948}"/>
    <cellStyle name="Normal 2 2 4 8 2 5" xfId="9690" xr:uid="{162645F1-BB41-405B-B2CF-FF2F251B15CD}"/>
    <cellStyle name="Normal 2 2 4 8 2 5 2" xfId="29396" xr:uid="{4A2FDDC8-5FE2-4D91-BB6F-DD067E5803D9}"/>
    <cellStyle name="Normal 2 2 4 8 2 5 3" xfId="20070" xr:uid="{CAEC0F4D-14FE-4FD2-BFAD-BCA0517ECD87}"/>
    <cellStyle name="Normal 2 2 4 8 2 6" xfId="24469" xr:uid="{D161FA43-D894-4061-AB2A-055B1184F6CC}"/>
    <cellStyle name="Normal 2 2 4 8 2 7" xfId="12718" xr:uid="{FD9DC352-557C-433E-B437-1B8BFAAF289D}"/>
    <cellStyle name="Normal 2 2 4 8 3" xfId="755" xr:uid="{00000000-0005-0000-0000-00009F040000}"/>
    <cellStyle name="Normal 2 2 4 8 3 2" xfId="5108" xr:uid="{377D69C9-5980-4DCB-B509-CAA57B5EF02B}"/>
    <cellStyle name="Normal 2 2 4 8 3 2 2" xfId="26076" xr:uid="{95AB3D3C-9692-44B1-AF1E-6003C00932B8}"/>
    <cellStyle name="Normal 2 2 4 8 3 2 3" xfId="28145" xr:uid="{AD91A6B3-3953-4D80-A3E5-56B33553AFE7}"/>
    <cellStyle name="Normal 2 2 4 8 3 2 4" xfId="14405" xr:uid="{A64939D6-7287-473F-83B0-154E8AA00CB4}"/>
    <cellStyle name="Normal 2 2 4 8 3 3" xfId="6858" xr:uid="{C5819798-7282-4495-AAAC-B34BD4D1EC1A}"/>
    <cellStyle name="Normal 2 2 4 8 3 3 2" xfId="26199" xr:uid="{F5C1E2EA-1320-42F9-A928-DFA42DC4D993}"/>
    <cellStyle name="Normal 2 2 4 8 3 3 3" xfId="27049" xr:uid="{4CBDBB3E-B16F-4122-95DB-FB0230654273}"/>
    <cellStyle name="Normal 2 2 4 8 3 3 4" xfId="17238" xr:uid="{A9986669-67E2-4138-90B3-6B303C2C7A93}"/>
    <cellStyle name="Normal 2 2 4 8 3 4" xfId="9691" xr:uid="{89BF3469-FD50-4158-B4DE-22359512A4C9}"/>
    <cellStyle name="Normal 2 2 4 8 3 4 2" xfId="29397" xr:uid="{BC80927C-0D6B-4EBF-9C1D-CAF9BC19A970}"/>
    <cellStyle name="Normal 2 2 4 8 3 4 3" xfId="20071" xr:uid="{9A90E804-665D-4ABF-BC26-00F32193523D}"/>
    <cellStyle name="Normal 2 2 4 8 3 5" xfId="22751" xr:uid="{8E5F7FD4-D4A3-4B56-BA6F-D16D7596C1D6}"/>
    <cellStyle name="Normal 2 2 4 8 3 6" xfId="13160" xr:uid="{C96E85DF-4609-4107-9437-3CE665E8D6FB}"/>
    <cellStyle name="Normal 2 2 4 8 4" xfId="2326" xr:uid="{00000000-0005-0000-0000-0000FD030000}"/>
    <cellStyle name="Normal 2 2 4 8 4 2" xfId="7453" xr:uid="{CC01D233-5639-4770-B1B2-D7BEA0CB8A60}"/>
    <cellStyle name="Normal 2 2 4 8 4 2 2" xfId="28658" xr:uid="{9C509E5B-75A2-410B-8ACF-64CE025ECF08}"/>
    <cellStyle name="Normal 2 2 4 8 4 2 3" xfId="17833" xr:uid="{E9D564C4-3480-4820-869A-E019842F16F6}"/>
    <cellStyle name="Normal 2 2 4 8 4 3" xfId="10286" xr:uid="{FFF21E9B-8D36-4EEB-9BA8-897C39CC07D9}"/>
    <cellStyle name="Normal 2 2 4 8 4 3 2" xfId="20666" xr:uid="{3E92D07A-643F-4BF0-B8C9-2F88F38F9764}"/>
    <cellStyle name="Normal 2 2 4 8 4 4" xfId="22846" xr:uid="{CD8555F5-3FF8-4616-ABB3-C682723A45B7}"/>
    <cellStyle name="Normal 2 2 4 8 4 5" xfId="15000" xr:uid="{C3274E2A-2A7D-4E42-AB32-C9AB31EABB58}"/>
    <cellStyle name="Normal 2 2 4 8 5" xfId="3933" xr:uid="{7361772D-B82B-4655-AEBF-51CF7CC244A8}"/>
    <cellStyle name="Normal 2 2 4 8 5 2" xfId="8765" xr:uid="{1B34E587-146B-4D91-9943-0CE61867449D}"/>
    <cellStyle name="Normal 2 2 4 8 5 2 2" xfId="28979" xr:uid="{F700DE6E-3B5A-47B5-946D-75009DB66DEE}"/>
    <cellStyle name="Normal 2 2 4 8 5 2 3" xfId="19145" xr:uid="{6660985C-A164-46AD-9112-35152CED6F8B}"/>
    <cellStyle name="Normal 2 2 4 8 5 3" xfId="11598" xr:uid="{33878D3A-3CD1-4E46-BB49-6C4AF87F9BFA}"/>
    <cellStyle name="Normal 2 2 4 8 5 3 2" xfId="21978" xr:uid="{9B7005BD-4C6A-41F0-922D-4033D90161AE}"/>
    <cellStyle name="Normal 2 2 4 8 5 4" xfId="25697" xr:uid="{6F10DFCA-DA95-48F8-8245-4C0B4D79A6CC}"/>
    <cellStyle name="Normal 2 2 4 8 5 5" xfId="16312" xr:uid="{0648896E-AFE5-4D58-A04A-4BCBF2A07429}"/>
    <cellStyle name="Normal 2 2 4 8 6" xfId="5106" xr:uid="{B3B202DA-A825-4586-87CB-57A17D06604F}"/>
    <cellStyle name="Normal 2 2 4 8 6 2" xfId="27904" xr:uid="{CB558D48-4D54-4F06-9868-10E5E13B013B}"/>
    <cellStyle name="Normal 2 2 4 8 6 3" xfId="26333" xr:uid="{B8ED6CF3-EB6D-405D-8C03-E2FC62683F3B}"/>
    <cellStyle name="Normal 2 2 4 8 6 4" xfId="14403" xr:uid="{B7CF0047-6FBB-45CC-B3F0-FF59C62A227E}"/>
    <cellStyle name="Normal 2 2 4 8 7" xfId="6856" xr:uid="{6365EC70-1142-428C-B033-0EBE2A2CDFDD}"/>
    <cellStyle name="Normal 2 2 4 8 7 2" xfId="28354" xr:uid="{DB6B6716-5184-43BD-BF54-E77FEFAD1D61}"/>
    <cellStyle name="Normal 2 2 4 8 7 3" xfId="17236" xr:uid="{18307660-AD9E-4E68-9AE1-CE1582228D00}"/>
    <cellStyle name="Normal 2 2 4 8 8" xfId="9689" xr:uid="{D35338E7-E3BF-488C-9B96-0E426D4BB067}"/>
    <cellStyle name="Normal 2 2 4 8 8 2" xfId="20069" xr:uid="{E238607D-A999-410C-9B1F-8E45C7B8AB45}"/>
    <cellStyle name="Normal 2 2 4 8 9" xfId="22970" xr:uid="{470A2003-D823-4710-917B-A3E7D9677BC3}"/>
    <cellStyle name="Normal 2 2 4 9" xfId="756" xr:uid="{00000000-0005-0000-0000-0000A0040000}"/>
    <cellStyle name="Normal 2 2 4 9 10" xfId="12553" xr:uid="{E518C3B1-334A-48C5-97B6-33F18364A5D7}"/>
    <cellStyle name="Normal 2 2 4 9 2" xfId="3173" xr:uid="{00000000-0005-0000-0000-000002040000}"/>
    <cellStyle name="Normal 2 2 4 9 2 2" xfId="6231" xr:uid="{F11B47A3-29BA-4007-84ED-4D04D29243FF}"/>
    <cellStyle name="Normal 2 2 4 9 2 2 2" xfId="25470" xr:uid="{66CE10FF-534B-4058-AD42-86FF0E5150F5}"/>
    <cellStyle name="Normal 2 2 4 9 2 2 3" xfId="28552" xr:uid="{DBB1BED7-6F71-4177-A931-711059B9E7E8}"/>
    <cellStyle name="Normal 2 2 4 9 2 2 4" xfId="15800" xr:uid="{D42B7806-2D3F-478B-86CE-37D54FD41BB0}"/>
    <cellStyle name="Normal 2 2 4 9 2 3" xfId="8253" xr:uid="{DC7CC9B1-D11B-4AB3-BA19-2099136C6ABE}"/>
    <cellStyle name="Normal 2 2 4 9 2 3 2" xfId="25895" xr:uid="{0E6D1423-5BA7-497A-8427-0234468C11A4}"/>
    <cellStyle name="Normal 2 2 4 9 2 3 3" xfId="28876" xr:uid="{25103BBB-BA6D-4BC5-BCA9-573FB85F1229}"/>
    <cellStyle name="Normal 2 2 4 9 2 3 4" xfId="18633" xr:uid="{01BB0F42-6E7C-4EA8-843A-4DDBDEBD024A}"/>
    <cellStyle name="Normal 2 2 4 9 2 4" xfId="11086" xr:uid="{F8267ABE-FEC8-4907-861C-0E80C19C9250}"/>
    <cellStyle name="Normal 2 2 4 9 2 4 2" xfId="29476" xr:uid="{BFCF8B5F-2897-4238-9AA0-E4349DC440F1}"/>
    <cellStyle name="Normal 2 2 4 9 2 4 3" xfId="21466" xr:uid="{02DCB4AC-7C5C-4862-B4C6-2137C1902CAA}"/>
    <cellStyle name="Normal 2 2 4 9 2 5" xfId="22656" xr:uid="{297B4BD9-F56E-4583-A2FD-50AFFB11EFA4}"/>
    <cellStyle name="Normal 2 2 4 9 2 6" xfId="13713" xr:uid="{B3BA8438-2044-4664-9A77-ACFEBD73A3F1}"/>
    <cellStyle name="Normal 2 2 4 9 3" xfId="2718" xr:uid="{00000000-0005-0000-0000-000003040000}"/>
    <cellStyle name="Normal 2 2 4 9 3 2" xfId="5936" xr:uid="{DCDB52EA-7D99-46B2-B6AE-5B437DAEB77B}"/>
    <cellStyle name="Normal 2 2 4 9 3 2 2" xfId="28105" xr:uid="{18B84544-6330-406A-9B39-C37BAFA32D7D}"/>
    <cellStyle name="Normal 2 2 4 9 3 2 3" xfId="15389" xr:uid="{CF49331E-440E-4490-90AB-A18BEE1A3F78}"/>
    <cellStyle name="Normal 2 2 4 9 3 3" xfId="7842" xr:uid="{89E2FCC4-2FE5-4D3E-BC74-3FFCADC4B390}"/>
    <cellStyle name="Normal 2 2 4 9 3 3 2" xfId="18222" xr:uid="{0F3B74CA-F6A3-4C5E-9CB6-891631FCF951}"/>
    <cellStyle name="Normal 2 2 4 9 3 4" xfId="10675" xr:uid="{2240138A-8FBC-407C-ACF6-161590020600}"/>
    <cellStyle name="Normal 2 2 4 9 3 4 2" xfId="21055" xr:uid="{8ADC96C3-7F78-4A33-9374-D7B3B595A145}"/>
    <cellStyle name="Normal 2 2 4 9 3 5" xfId="25042" xr:uid="{30CE1CF7-3C44-4686-BDEA-A21661A9C3B7}"/>
    <cellStyle name="Normal 2 2 4 9 3 6" xfId="13147" xr:uid="{D78EDF1A-DC7E-48C9-AD0D-51AF5DA0C825}"/>
    <cellStyle name="Normal 2 2 4 9 4" xfId="2319" xr:uid="{00000000-0005-0000-0000-000001040000}"/>
    <cellStyle name="Normal 2 2 4 9 4 2" xfId="7446" xr:uid="{DD4C7D60-C1DB-4967-8A65-349B90B70183}"/>
    <cellStyle name="Normal 2 2 4 9 4 2 2" xfId="27680" xr:uid="{BF95B59C-2FB6-46F3-A249-F7A7EA766CAD}"/>
    <cellStyle name="Normal 2 2 4 9 4 2 3" xfId="17826" xr:uid="{EA3B48B4-99CB-47C7-BCA9-8CBD23268FE3}"/>
    <cellStyle name="Normal 2 2 4 9 4 3" xfId="10279" xr:uid="{1E96EA61-B737-40BF-BB3A-0DAEBF1F2C4D}"/>
    <cellStyle name="Normal 2 2 4 9 4 3 2" xfId="20659" xr:uid="{A6CD76C1-9D07-48C6-82E7-648741BFD668}"/>
    <cellStyle name="Normal 2 2 4 9 4 4" xfId="24886" xr:uid="{098D1425-3CDB-455F-A7CF-0202B9002F5C}"/>
    <cellStyle name="Normal 2 2 4 9 4 5" xfId="14993" xr:uid="{3FEC1276-0941-4814-BF81-AFC85F833821}"/>
    <cellStyle name="Normal 2 2 4 9 5" xfId="3838" xr:uid="{FFAC9B94-1C5B-429C-930C-E2E585B1E0C7}"/>
    <cellStyle name="Normal 2 2 4 9 5 2" xfId="8671" xr:uid="{56E4464B-8F43-4B7D-8495-D607D67A37A2}"/>
    <cellStyle name="Normal 2 2 4 9 5 2 2" xfId="19051" xr:uid="{80297E9C-B5A8-4096-90AD-E8825B091F10}"/>
    <cellStyle name="Normal 2 2 4 9 5 3" xfId="11504" xr:uid="{0FFD07DC-23BD-4249-B430-4FB1819A4BA3}"/>
    <cellStyle name="Normal 2 2 4 9 5 3 2" xfId="21884" xr:uid="{AC30304B-BE7E-4073-8F56-A5C3B71E510B}"/>
    <cellStyle name="Normal 2 2 4 9 5 4" xfId="28311" xr:uid="{0D037300-E5B8-434B-ADD3-5F09B3B49EBD}"/>
    <cellStyle name="Normal 2 2 4 9 5 5" xfId="16218" xr:uid="{B9BF5F2A-5EBB-44AF-A014-E34A439D5D92}"/>
    <cellStyle name="Normal 2 2 4 9 6" xfId="5109" xr:uid="{CDDD6C3D-CFBD-4AA7-A2A2-9913B4CEFDCC}"/>
    <cellStyle name="Normal 2 2 4 9 6 2" xfId="14406" xr:uid="{DAFBCF16-D0E3-424B-91D9-29AC84747C6C}"/>
    <cellStyle name="Normal 2 2 4 9 7" xfId="6859" xr:uid="{DBB49B0A-FB5F-4C51-80E3-08D7AEFC86E0}"/>
    <cellStyle name="Normal 2 2 4 9 7 2" xfId="17239" xr:uid="{38E01FB3-314A-4711-878B-E8567CF9DD09}"/>
    <cellStyle name="Normal 2 2 4 9 8" xfId="9692" xr:uid="{8F138781-26C2-47FC-828D-1FE9F015B37B}"/>
    <cellStyle name="Normal 2 2 4 9 8 2" xfId="20072" xr:uid="{A056445A-F138-42C2-995F-D975FAEFB282}"/>
    <cellStyle name="Normal 2 2 4 9 9" xfId="24853" xr:uid="{2E7C2F10-E7A5-4885-9DB5-EAF1D3CF4268}"/>
    <cellStyle name="Normal 2 2 5" xfId="757" xr:uid="{00000000-0005-0000-0000-0000A1040000}"/>
    <cellStyle name="Normal 2 2 5 10" xfId="5110" xr:uid="{CCECF284-14D1-41BD-A4F2-B21FA652AD07}"/>
    <cellStyle name="Normal 2 2 5 10 2" xfId="14407" xr:uid="{0D9E3353-2026-42E8-8E37-37AB3D376827}"/>
    <cellStyle name="Normal 2 2 5 11" xfId="6860" xr:uid="{AF9CC1EF-81A4-4414-BD8B-98D593304241}"/>
    <cellStyle name="Normal 2 2 5 11 2" xfId="17240" xr:uid="{50A895FB-7C5C-42AC-A530-6CE0651CEF88}"/>
    <cellStyle name="Normal 2 2 5 12" xfId="9693" xr:uid="{4C9D5DC4-3632-44D9-B759-AD41F0A1DFF4}"/>
    <cellStyle name="Normal 2 2 5 12 2" xfId="20073" xr:uid="{802EA5F1-5903-49D8-A4F3-894B0E83EE8B}"/>
    <cellStyle name="Normal 2 2 5 13" xfId="24580" xr:uid="{3168C4C5-4703-4372-BCB8-F31F4D4EF815}"/>
    <cellStyle name="Normal 2 2 5 14" xfId="12407" xr:uid="{B4FBA886-21B4-43EA-AFA5-F43F1DC89EB6}"/>
    <cellStyle name="Normal 2 2 5 2" xfId="758" xr:uid="{00000000-0005-0000-0000-0000A2040000}"/>
    <cellStyle name="Normal 2 2 5 2 10" xfId="6861" xr:uid="{8733B662-EA52-4ED5-90DB-9D2D09607590}"/>
    <cellStyle name="Normal 2 2 5 2 10 2" xfId="17241" xr:uid="{5EB252E4-C8A2-430F-8E14-70FF295AB9E8}"/>
    <cellStyle name="Normal 2 2 5 2 11" xfId="9694" xr:uid="{D3D6C01F-0E27-4EA5-89EB-B9E46088A3A1}"/>
    <cellStyle name="Normal 2 2 5 2 11 2" xfId="20074" xr:uid="{9066755D-AE40-4F1D-8E8D-D54DC228B706}"/>
    <cellStyle name="Normal 2 2 5 2 12" xfId="23680" xr:uid="{F921DEE3-B3C4-42BD-AD2F-47E9E6C51284}"/>
    <cellStyle name="Normal 2 2 5 2 13" xfId="12467" xr:uid="{7D13A686-8244-45D0-9961-3AED61D5F178}"/>
    <cellStyle name="Normal 2 2 5 2 2" xfId="759" xr:uid="{00000000-0005-0000-0000-0000A3040000}"/>
    <cellStyle name="Normal 2 2 5 2 2 10" xfId="9695" xr:uid="{4FA6C0C9-382C-43F6-9E7D-1507D2860F3A}"/>
    <cellStyle name="Normal 2 2 5 2 2 10 2" xfId="20075" xr:uid="{57A9011A-7790-414D-B768-B14EDCD469F7}"/>
    <cellStyle name="Normal 2 2 5 2 2 11" xfId="25288" xr:uid="{B3D9838B-C878-4BB8-8620-A2485B1D3ADD}"/>
    <cellStyle name="Normal 2 2 5 2 2 12" xfId="12562" xr:uid="{E62547C6-F14F-4E3B-968D-CBDC3AD4582E}"/>
    <cellStyle name="Normal 2 2 5 2 2 2" xfId="2729" xr:uid="{00000000-0005-0000-0000-000007040000}"/>
    <cellStyle name="Normal 2 2 5 2 2 2 2" xfId="3175" xr:uid="{00000000-0005-0000-0000-000008040000}"/>
    <cellStyle name="Normal 2 2 5 2 2 2 2 2" xfId="6233" xr:uid="{6C7EA008-DE5E-4CE5-8503-228F9FA94F3B}"/>
    <cellStyle name="Normal 2 2 5 2 2 2 2 2 2" xfId="26820" xr:uid="{E5236E6A-9039-4FE6-A4C3-ACE9611C49A7}"/>
    <cellStyle name="Normal 2 2 5 2 2 2 2 2 3" xfId="28685" xr:uid="{03302CF9-F315-4B2F-8E5C-4E48AD813A6C}"/>
    <cellStyle name="Normal 2 2 5 2 2 2 2 2 4" xfId="15802" xr:uid="{416905B0-8C34-4EAF-B2EE-83FB9633C06C}"/>
    <cellStyle name="Normal 2 2 5 2 2 2 2 3" xfId="8255" xr:uid="{E73053D0-DAB2-4621-8B69-8DD246C60620}"/>
    <cellStyle name="Normal 2 2 5 2 2 2 2 3 2" xfId="28877" xr:uid="{1ED4BFE3-FE82-4BDE-ACD6-1011F9A362EE}"/>
    <cellStyle name="Normal 2 2 5 2 2 2 2 3 3" xfId="18635" xr:uid="{EAC47606-B6CF-468A-A0B3-0B86DB72B3A4}"/>
    <cellStyle name="Normal 2 2 5 2 2 2 2 4" xfId="11088" xr:uid="{1B5921B0-042E-4BDB-A622-B64673E90D06}"/>
    <cellStyle name="Normal 2 2 5 2 2 2 2 4 2" xfId="21468" xr:uid="{BE9D713F-9234-4834-B38E-9DA48C0B1DD5}"/>
    <cellStyle name="Normal 2 2 5 2 2 2 2 5" xfId="24951" xr:uid="{DE9DE425-78CF-4FC1-AAED-4D4D739717D4}"/>
    <cellStyle name="Normal 2 2 5 2 2 2 2 6" xfId="13715" xr:uid="{473BE161-38AF-432F-8D97-A2AA2458A135}"/>
    <cellStyle name="Normal 2 2 5 2 2 2 3" xfId="4294" xr:uid="{B540126C-CBF3-438D-A163-D41348C34181}"/>
    <cellStyle name="Normal 2 2 5 2 2 2 3 2" xfId="9066" xr:uid="{097A9ECB-B1E7-4CAA-B99E-24633FBBF15E}"/>
    <cellStyle name="Normal 2 2 5 2 2 2 3 2 2" xfId="29109" xr:uid="{0E6D8B8B-E350-4037-A369-8C87D3BF7257}"/>
    <cellStyle name="Normal 2 2 5 2 2 2 3 2 3" xfId="19446" xr:uid="{09BAB93A-CF6E-4525-B161-0966E8B021AD}"/>
    <cellStyle name="Normal 2 2 5 2 2 2 3 3" xfId="11899" xr:uid="{722736AD-AB6E-4426-895F-29E7FBD1BDE2}"/>
    <cellStyle name="Normal 2 2 5 2 2 2 3 3 2" xfId="22279" xr:uid="{FAE00ADA-14AF-4963-8C68-F41B80685E82}"/>
    <cellStyle name="Normal 2 2 5 2 2 2 3 4" xfId="25485" xr:uid="{5EE46B0A-EC95-4442-9320-B0A68B5E9303}"/>
    <cellStyle name="Normal 2 2 5 2 2 2 3 5" xfId="16613" xr:uid="{8B60813B-16E3-44F0-9CE2-C44668E98EF0}"/>
    <cellStyle name="Normal 2 2 5 2 2 2 4" xfId="5947" xr:uid="{C3820229-FF72-433D-A0F7-E522322D9E73}"/>
    <cellStyle name="Normal 2 2 5 2 2 2 4 2" xfId="28213" xr:uid="{5C474A1A-0888-4F3F-9585-5D2B42AC5D88}"/>
    <cellStyle name="Normal 2 2 5 2 2 2 4 3" xfId="15400" xr:uid="{B27D4E90-C4DE-4AD3-905D-D5E865380096}"/>
    <cellStyle name="Normal 2 2 5 2 2 2 5" xfId="7853" xr:uid="{C7407326-E5BA-4D95-A4A5-F6DEF9D6133F}"/>
    <cellStyle name="Normal 2 2 5 2 2 2 5 2" xfId="18233" xr:uid="{C5529907-18E8-41F3-A2C9-7638948473D8}"/>
    <cellStyle name="Normal 2 2 5 2 2 2 6" xfId="10686" xr:uid="{238BFC77-4777-4A6A-9924-44C3C272C76A}"/>
    <cellStyle name="Normal 2 2 5 2 2 2 6 2" xfId="21066" xr:uid="{50CA46B1-4DF1-4410-A5D1-5FB3B1C07921}"/>
    <cellStyle name="Normal 2 2 5 2 2 2 7" xfId="23324" xr:uid="{FF8025E8-9FFF-439A-A830-11468EAB3B7A}"/>
    <cellStyle name="Normal 2 2 5 2 2 2 8" xfId="13163" xr:uid="{07BEF1A2-CBC1-4DD8-9A8D-F344C2B7F648}"/>
    <cellStyle name="Normal 2 2 5 2 2 3" xfId="3176" xr:uid="{00000000-0005-0000-0000-000009040000}"/>
    <cellStyle name="Normal 2 2 5 2 2 3 2" xfId="4463" xr:uid="{4CEFD531-6DC8-4933-A08C-FCC744DA5A7D}"/>
    <cellStyle name="Normal 2 2 5 2 2 3 2 2" xfId="9235" xr:uid="{D26C2B8C-A4B5-4B88-9F76-EDAFB6399D4B}"/>
    <cellStyle name="Normal 2 2 5 2 2 3 2 2 2" xfId="29226" xr:uid="{1699C1AA-992C-41F0-94E6-8A2847D9090B}"/>
    <cellStyle name="Normal 2 2 5 2 2 3 2 2 3" xfId="19615" xr:uid="{7A872625-E9BC-4B6B-A66A-768F15486530}"/>
    <cellStyle name="Normal 2 2 5 2 2 3 2 3" xfId="12068" xr:uid="{5B92F177-2D5A-4909-89B3-1C73C0386018}"/>
    <cellStyle name="Normal 2 2 5 2 2 3 2 3 2" xfId="22448" xr:uid="{B8DD0900-B2FD-4D9F-9C96-16C4454F04D0}"/>
    <cellStyle name="Normal 2 2 5 2 2 3 2 4" xfId="27758" xr:uid="{617BC2D3-3736-402C-A14E-BD8CBD267028}"/>
    <cellStyle name="Normal 2 2 5 2 2 3 2 5" xfId="16782" xr:uid="{730C0D24-B54F-46CD-A538-34245F353A95}"/>
    <cellStyle name="Normal 2 2 5 2 2 3 3" xfId="6234" xr:uid="{4AB8D882-A60E-4EB6-8AB6-7631DB8C0179}"/>
    <cellStyle name="Normal 2 2 5 2 2 3 3 2" xfId="27410" xr:uid="{980A3846-D16D-49B0-9460-EEEF04713EB5}"/>
    <cellStyle name="Normal 2 2 5 2 2 3 3 3" xfId="15803" xr:uid="{53818701-DBE8-4EBA-9F51-9F10AAAA5B50}"/>
    <cellStyle name="Normal 2 2 5 2 2 3 4" xfId="8256" xr:uid="{9FE62E0B-3EB9-4966-B5FF-89E32C42A46D}"/>
    <cellStyle name="Normal 2 2 5 2 2 3 4 2" xfId="18636" xr:uid="{8D0FD7B3-3FF0-4ABC-A03E-32CB9E2E3B29}"/>
    <cellStyle name="Normal 2 2 5 2 2 3 5" xfId="11089" xr:uid="{F5CF5724-7237-41E2-8A18-2E5F0F7CC5A2}"/>
    <cellStyle name="Normal 2 2 5 2 2 3 5 2" xfId="21469" xr:uid="{A6498B79-8411-461D-BCA2-11E829EA01DB}"/>
    <cellStyle name="Normal 2 2 5 2 2 3 6" xfId="25510" xr:uid="{5CE8895A-DF4B-402B-AFFE-D89B3D3DAB51}"/>
    <cellStyle name="Normal 2 2 5 2 2 3 7" xfId="13716" xr:uid="{FD766A7C-592C-47E0-BB04-00C6FFDE6298}"/>
    <cellStyle name="Normal 2 2 5 2 2 4" xfId="3174" xr:uid="{00000000-0005-0000-0000-00000A040000}"/>
    <cellStyle name="Normal 2 2 5 2 2 4 2" xfId="6232" xr:uid="{A7711E8B-4397-4BDF-AD2A-074ECE53391E}"/>
    <cellStyle name="Normal 2 2 5 2 2 4 2 2" xfId="28368" xr:uid="{29D270F5-A310-4F02-BDC3-4B9E04FD2489}"/>
    <cellStyle name="Normal 2 2 5 2 2 4 2 3" xfId="15801" xr:uid="{6E468B09-BEE9-40FD-A309-ADB821F82D1E}"/>
    <cellStyle name="Normal 2 2 5 2 2 4 3" xfId="8254" xr:uid="{251BCB6C-9C74-41F5-9B6B-3F6CAFBD93CF}"/>
    <cellStyle name="Normal 2 2 5 2 2 4 3 2" xfId="18634" xr:uid="{EF5D7492-E9DB-416E-A9DB-13FBFE58DFD6}"/>
    <cellStyle name="Normal 2 2 5 2 2 4 4" xfId="11087" xr:uid="{90EA8961-543F-4FB0-86DB-C3E86DA6626D}"/>
    <cellStyle name="Normal 2 2 5 2 2 4 4 2" xfId="21467" xr:uid="{9C0A8CDF-9C8B-41ED-A24F-4B4944E816AD}"/>
    <cellStyle name="Normal 2 2 5 2 2 4 5" xfId="25021" xr:uid="{4366B986-B845-4B6F-B510-64348E684793}"/>
    <cellStyle name="Normal 2 2 5 2 2 4 6" xfId="13714" xr:uid="{D3A59B73-7E2C-41A9-9415-9871974961BE}"/>
    <cellStyle name="Normal 2 2 5 2 2 5" xfId="2643" xr:uid="{00000000-0005-0000-0000-00000B040000}"/>
    <cellStyle name="Normal 2 2 5 2 2 5 2" xfId="5905" xr:uid="{8CFF2044-928E-480E-AD2D-F6E9AAAC0731}"/>
    <cellStyle name="Normal 2 2 5 2 2 5 2 2" xfId="28420" xr:uid="{1FD9D166-1B25-4F69-A805-625EE389A4BE}"/>
    <cellStyle name="Normal 2 2 5 2 2 5 2 3" xfId="15315" xr:uid="{18A76B74-A7D1-40B9-A7B0-E65FCB9E6200}"/>
    <cellStyle name="Normal 2 2 5 2 2 5 3" xfId="7768" xr:uid="{561B5177-5DB6-4A3B-825E-85C2A34917B5}"/>
    <cellStyle name="Normal 2 2 5 2 2 5 3 2" xfId="18148" xr:uid="{E1FBEE2C-F155-4914-BF20-642C45CD70E3}"/>
    <cellStyle name="Normal 2 2 5 2 2 5 4" xfId="10601" xr:uid="{F233F524-3D64-40B5-8F41-A03DCDCE408F}"/>
    <cellStyle name="Normal 2 2 5 2 2 5 4 2" xfId="20981" xr:uid="{31ACCF3E-F9A7-4066-89C7-55F5DE1A6DB4}"/>
    <cellStyle name="Normal 2 2 5 2 2 5 5" xfId="22782" xr:uid="{33145012-9A5C-4EC4-9195-06EAD766F625}"/>
    <cellStyle name="Normal 2 2 5 2 2 5 6" xfId="13032" xr:uid="{E4C07432-1FF4-4055-8D47-7BD5967CA77A}"/>
    <cellStyle name="Normal 2 2 5 2 2 6" xfId="2328" xr:uid="{00000000-0005-0000-0000-000006040000}"/>
    <cellStyle name="Normal 2 2 5 2 2 6 2" xfId="7455" xr:uid="{1D69DBE1-204C-4ECF-84F8-39E0D5C657C3}"/>
    <cellStyle name="Normal 2 2 5 2 2 6 2 2" xfId="17835" xr:uid="{B10D6174-85EF-4414-BBAB-3803E0FD227F}"/>
    <cellStyle name="Normal 2 2 5 2 2 6 3" xfId="10288" xr:uid="{A108CD46-B7BB-4A78-B200-90B98197F584}"/>
    <cellStyle name="Normal 2 2 5 2 2 6 3 2" xfId="20668" xr:uid="{3F335AC8-F248-40E3-B2E6-D5C7CB22C033}"/>
    <cellStyle name="Normal 2 2 5 2 2 6 4" xfId="24773" xr:uid="{ECEC4359-259E-46B9-9A69-007C76C810F6}"/>
    <cellStyle name="Normal 2 2 5 2 2 6 5" xfId="15002" xr:uid="{D26EB9C9-A5A5-477D-8DE0-CA9F13FAE740}"/>
    <cellStyle name="Normal 2 2 5 2 2 7" xfId="3843" xr:uid="{48B02B64-95AB-4344-A2CD-3FB4916A7BE5}"/>
    <cellStyle name="Normal 2 2 5 2 2 7 2" xfId="8676" xr:uid="{94182FF3-87BC-4970-866E-CF8CF44C640C}"/>
    <cellStyle name="Normal 2 2 5 2 2 7 2 2" xfId="19056" xr:uid="{3447AB07-9FBF-4ACC-9111-10A4D5F70B07}"/>
    <cellStyle name="Normal 2 2 5 2 2 7 3" xfId="11509" xr:uid="{09255C7F-7217-4B9F-835A-88A43471D589}"/>
    <cellStyle name="Normal 2 2 5 2 2 7 3 2" xfId="21889" xr:uid="{86631AE6-C195-44A2-8A24-1D1C23EBD51B}"/>
    <cellStyle name="Normal 2 2 5 2 2 7 4" xfId="16223" xr:uid="{49214307-4659-45B4-9EC9-267B3CE81593}"/>
    <cellStyle name="Normal 2 2 5 2 2 8" xfId="5112" xr:uid="{F208FDEE-D072-4013-8D23-5A573C8E96F9}"/>
    <cellStyle name="Normal 2 2 5 2 2 8 2" xfId="14409" xr:uid="{CE95EE3B-CB93-4FA1-937B-6ADAF05098A8}"/>
    <cellStyle name="Normal 2 2 5 2 2 9" xfId="6862" xr:uid="{7C961A93-00CF-4A06-9F89-0EF6C6954FC2}"/>
    <cellStyle name="Normal 2 2 5 2 2 9 2" xfId="17242" xr:uid="{061F0C92-2E17-4F32-9B76-AEC8DE8D16F6}"/>
    <cellStyle name="Normal 2 2 5 2 3" xfId="760" xr:uid="{00000000-0005-0000-0000-0000A4040000}"/>
    <cellStyle name="Normal 2 2 5 2 3 2" xfId="3177" xr:uid="{00000000-0005-0000-0000-00000D040000}"/>
    <cellStyle name="Normal 2 2 5 2 3 2 2" xfId="6235" xr:uid="{7671342D-DC81-4A3A-9A80-C9C93765E2A0}"/>
    <cellStyle name="Normal 2 2 5 2 3 2 2 2" xfId="28010" xr:uid="{836D8BCC-1643-4830-907A-7862E2C668B2}"/>
    <cellStyle name="Normal 2 2 5 2 3 2 2 3" xfId="26478" xr:uid="{F100F1D5-5B19-4463-88C4-B74EA0143188}"/>
    <cellStyle name="Normal 2 2 5 2 3 2 2 4" xfId="15804" xr:uid="{9A7420C0-E4AA-44DA-ADF1-7DE9403863C6}"/>
    <cellStyle name="Normal 2 2 5 2 3 2 3" xfId="8257" xr:uid="{62D90871-03EE-4C54-BC46-D5729DAE5598}"/>
    <cellStyle name="Normal 2 2 5 2 3 2 3 2" xfId="28878" xr:uid="{4DED0B6B-9FA7-428E-96F0-9B44709F3832}"/>
    <cellStyle name="Normal 2 2 5 2 3 2 3 3" xfId="18637" xr:uid="{8C043991-1422-48FE-8C4B-2DCA36E78D10}"/>
    <cellStyle name="Normal 2 2 5 2 3 2 4" xfId="11090" xr:uid="{7D7E4BE2-BBAA-4F30-B227-2DDFF530C835}"/>
    <cellStyle name="Normal 2 2 5 2 3 2 4 2" xfId="21470" xr:uid="{23A50764-7713-42B7-AEC4-7FBE9A4435EF}"/>
    <cellStyle name="Normal 2 2 5 2 3 2 5" xfId="24219" xr:uid="{E0AD114A-9F8E-40D5-A71A-77D28069D632}"/>
    <cellStyle name="Normal 2 2 5 2 3 2 6" xfId="13717" xr:uid="{E40BF5E5-F5FD-45EC-8EB9-E0C8C8215B51}"/>
    <cellStyle name="Normal 2 2 5 2 3 3" xfId="2728" xr:uid="{00000000-0005-0000-0000-00000E040000}"/>
    <cellStyle name="Normal 2 2 5 2 3 3 2" xfId="5946" xr:uid="{15D59BA5-CC2A-4E70-AD10-18DA53AE4161}"/>
    <cellStyle name="Normal 2 2 5 2 3 3 2 2" xfId="27791" xr:uid="{6C2AB6CC-99C9-4393-8A7D-2EDFD118096E}"/>
    <cellStyle name="Normal 2 2 5 2 3 3 2 3" xfId="15399" xr:uid="{045343DE-B0AD-4CB1-BF9A-5B9964515EE2}"/>
    <cellStyle name="Normal 2 2 5 2 3 3 3" xfId="7852" xr:uid="{772F91EC-9462-49A4-B389-FC5D9799408F}"/>
    <cellStyle name="Normal 2 2 5 2 3 3 3 2" xfId="18232" xr:uid="{0A418F78-E7EF-4788-BE47-6DD79556DB4F}"/>
    <cellStyle name="Normal 2 2 5 2 3 3 4" xfId="10685" xr:uid="{8E7377C0-6698-4826-BE3B-764718F6B425}"/>
    <cellStyle name="Normal 2 2 5 2 3 3 4 2" xfId="21065" xr:uid="{25B5D6BC-7AB1-4973-AC78-A67966B40E4C}"/>
    <cellStyle name="Normal 2 2 5 2 3 3 5" xfId="24651" xr:uid="{B06FAF1E-9418-4804-B577-50DC3162DCA1}"/>
    <cellStyle name="Normal 2 2 5 2 3 3 6" xfId="13162" xr:uid="{83653CA8-1C2D-40A3-92EC-1414155DCA11}"/>
    <cellStyle name="Normal 2 2 5 2 3 4" xfId="4162" xr:uid="{37F35E24-F25E-40F3-842E-05A5F5C821FF}"/>
    <cellStyle name="Normal 2 2 5 2 3 4 2" xfId="8934" xr:uid="{EE852AE6-BD3A-4388-979F-311F52C1B4F2}"/>
    <cellStyle name="Normal 2 2 5 2 3 4 2 2" xfId="29031" xr:uid="{09CF3D11-8BF7-4B74-86F0-175816DB2EB9}"/>
    <cellStyle name="Normal 2 2 5 2 3 4 2 3" xfId="19314" xr:uid="{61E1501E-80F9-43E8-90FB-EA5769F2F1A4}"/>
    <cellStyle name="Normal 2 2 5 2 3 4 3" xfId="11767" xr:uid="{645FA318-7E0B-4F97-B2B1-32A0D8564636}"/>
    <cellStyle name="Normal 2 2 5 2 3 4 3 2" xfId="22147" xr:uid="{01D11F82-CED9-4AE0-B555-D8C20066FC17}"/>
    <cellStyle name="Normal 2 2 5 2 3 4 4" xfId="23467" xr:uid="{0868E0E5-911A-40EB-80C8-8DFA30F6D1FE}"/>
    <cellStyle name="Normal 2 2 5 2 3 4 5" xfId="16481" xr:uid="{F8318EE4-F355-4469-A883-5CB5947B91E9}"/>
    <cellStyle name="Normal 2 2 5 2 3 5" xfId="5113" xr:uid="{0C8D7411-411D-41FE-AAD0-B2ED35D09B1B}"/>
    <cellStyle name="Normal 2 2 5 2 3 5 2" xfId="26313" xr:uid="{96BE5A80-2062-4778-88EA-486BBD1F3EA1}"/>
    <cellStyle name="Normal 2 2 5 2 3 5 3" xfId="14410" xr:uid="{2955E46F-4E4A-4AC8-8F0C-475FE29DF94B}"/>
    <cellStyle name="Normal 2 2 5 2 3 6" xfId="6863" xr:uid="{6BED6A0B-5C0A-47D5-93B7-CD5500CA60D4}"/>
    <cellStyle name="Normal 2 2 5 2 3 6 2" xfId="17243" xr:uid="{7DFF01D4-2C2B-4392-B67C-994F7FA3BE53}"/>
    <cellStyle name="Normal 2 2 5 2 3 7" xfId="9696" xr:uid="{52B0BC81-04F4-4B33-9979-ACDD4B8EB1D7}"/>
    <cellStyle name="Normal 2 2 5 2 3 7 2" xfId="20076" xr:uid="{804EB2CB-F995-411C-A8F4-63A50BC1B1A7}"/>
    <cellStyle name="Normal 2 2 5 2 3 8" xfId="24649" xr:uid="{70536A9A-7AC4-45C8-A6EB-22FA6F4C27D7}"/>
    <cellStyle name="Normal 2 2 5 2 3 9" xfId="12720" xr:uid="{41AC3D4C-B08B-4878-83C5-E040CF37AAA5}"/>
    <cellStyle name="Normal 2 2 5 2 4" xfId="3178" xr:uid="{00000000-0005-0000-0000-00000F040000}"/>
    <cellStyle name="Normal 2 2 5 2 4 2" xfId="4464" xr:uid="{C9E20F56-6F54-4390-8DD2-BD82F443448C}"/>
    <cellStyle name="Normal 2 2 5 2 4 2 2" xfId="9236" xr:uid="{035F2F7C-A2D9-4621-981B-9ED88B058A01}"/>
    <cellStyle name="Normal 2 2 5 2 4 2 2 2" xfId="29227" xr:uid="{107E6348-4C31-4C67-816C-E500DEB082EB}"/>
    <cellStyle name="Normal 2 2 5 2 4 2 2 3" xfId="19616" xr:uid="{5B0EC37C-C6A7-4038-B3E1-16AFA0F7A6D1}"/>
    <cellStyle name="Normal 2 2 5 2 4 2 3" xfId="12069" xr:uid="{AD1B2371-1AA9-485E-A275-3F371D70EB60}"/>
    <cellStyle name="Normal 2 2 5 2 4 2 3 2" xfId="22449" xr:uid="{D7A3B5AF-C478-480D-A941-A413733C6753}"/>
    <cellStyle name="Normal 2 2 5 2 4 2 4" xfId="23709" xr:uid="{DCADD72E-4C18-4FE0-BAF5-2D39FBD7A790}"/>
    <cellStyle name="Normal 2 2 5 2 4 2 5" xfId="16783" xr:uid="{2A9033E2-A0E7-4539-806B-2994D8C6B181}"/>
    <cellStyle name="Normal 2 2 5 2 4 3" xfId="6236" xr:uid="{B330333B-27B6-4FAC-8385-CEABC3B157EE}"/>
    <cellStyle name="Normal 2 2 5 2 4 3 2" xfId="26263" xr:uid="{0A0059EA-94E6-4777-9D1E-1CACCCD0996F}"/>
    <cellStyle name="Normal 2 2 5 2 4 3 3" xfId="15805" xr:uid="{31EC71FE-4301-4F53-9405-74A63B9BAF02}"/>
    <cellStyle name="Normal 2 2 5 2 4 4" xfId="8258" xr:uid="{BBE116D6-323F-4AE9-8026-4AC193136700}"/>
    <cellStyle name="Normal 2 2 5 2 4 4 2" xfId="18638" xr:uid="{466EF179-8029-4E30-A575-2104EAFAAAC3}"/>
    <cellStyle name="Normal 2 2 5 2 4 5" xfId="11091" xr:uid="{7C8729C1-B9B4-4171-A2BC-F29947856249}"/>
    <cellStyle name="Normal 2 2 5 2 4 5 2" xfId="21471" xr:uid="{08C40333-5364-4DF0-A9EC-B7A5FCF83B50}"/>
    <cellStyle name="Normal 2 2 5 2 4 6" xfId="24179" xr:uid="{095A202C-2D37-4AD8-A263-3823CC9E4FDD}"/>
    <cellStyle name="Normal 2 2 5 2 4 7" xfId="13718" xr:uid="{7496F5B8-7BE8-4F30-9C2E-499BF2B6BBA6}"/>
    <cellStyle name="Normal 2 2 5 2 5" xfId="2903" xr:uid="{00000000-0005-0000-0000-000010040000}"/>
    <cellStyle name="Normal 2 2 5 2 5 2" xfId="6089" xr:uid="{B6894EBA-D4F9-4999-BA38-F8BC05D7F206}"/>
    <cellStyle name="Normal 2 2 5 2 5 2 2" xfId="27395" xr:uid="{3A1071B8-28F1-4251-B58F-A26EEB6B85D3}"/>
    <cellStyle name="Normal 2 2 5 2 5 2 3" xfId="28216" xr:uid="{34441506-560F-4171-BBE8-0AAA5D1ECF18}"/>
    <cellStyle name="Normal 2 2 5 2 5 2 4" xfId="15567" xr:uid="{62CA858A-BF27-4401-A068-5C1DD0D56A8C}"/>
    <cellStyle name="Normal 2 2 5 2 5 3" xfId="8020" xr:uid="{ABFF5A1F-AC8A-428A-81E7-F5100C25AC5E}"/>
    <cellStyle name="Normal 2 2 5 2 5 3 2" xfId="28417" xr:uid="{A9A0004C-1657-41FC-B526-0C144352775B}"/>
    <cellStyle name="Normal 2 2 5 2 5 3 3" xfId="18400" xr:uid="{B329EB4B-4CDD-4478-A140-93E6FC79ED9F}"/>
    <cellStyle name="Normal 2 2 5 2 5 4" xfId="10853" xr:uid="{EF41FF9B-619E-4262-9FAF-BFEC7836058A}"/>
    <cellStyle name="Normal 2 2 5 2 5 4 2" xfId="21233" xr:uid="{5C53EB13-881F-4012-AE40-2DA4F90E8A9B}"/>
    <cellStyle name="Normal 2 2 5 2 5 5" xfId="24755" xr:uid="{379ECBB2-C11B-4E05-BDE5-CDA1A61439A1}"/>
    <cellStyle name="Normal 2 2 5 2 5 6" xfId="13418" xr:uid="{985B20EB-C0C9-4665-9390-A6FB4B0DC8AD}"/>
    <cellStyle name="Normal 2 2 5 2 6" xfId="2541" xr:uid="{00000000-0005-0000-0000-000011040000}"/>
    <cellStyle name="Normal 2 2 5 2 6 2" xfId="5813" xr:uid="{699F9465-D080-4D69-B966-84E27401E56F}"/>
    <cellStyle name="Normal 2 2 5 2 6 2 2" xfId="26550" xr:uid="{A901BF6F-3A14-42C0-AAC1-638CB8F0D37D}"/>
    <cellStyle name="Normal 2 2 5 2 6 2 3" xfId="15213" xr:uid="{314BD354-BDB8-4B7F-8791-EBEA355B449C}"/>
    <cellStyle name="Normal 2 2 5 2 6 3" xfId="7666" xr:uid="{4EFCA50F-A57C-4BF0-AACF-DE8B26A93024}"/>
    <cellStyle name="Normal 2 2 5 2 6 3 2" xfId="18046" xr:uid="{5A17AA12-2EF9-4B2D-AEDE-9D23EA99FFFD}"/>
    <cellStyle name="Normal 2 2 5 2 6 4" xfId="10499" xr:uid="{7779AA36-E2BC-4556-BF52-9CC53B73E024}"/>
    <cellStyle name="Normal 2 2 5 2 6 4 2" xfId="20879" xr:uid="{E017C883-8967-459B-8370-4FD549B51FE3}"/>
    <cellStyle name="Normal 2 2 5 2 6 5" xfId="25186" xr:uid="{C016EE01-47B7-412F-983D-3432A44E850B}"/>
    <cellStyle name="Normal 2 2 5 2 6 6" xfId="12929" xr:uid="{0C927CA1-CCF6-4AD3-AA05-0017B7A9ACF8}"/>
    <cellStyle name="Normal 2 2 5 2 7" xfId="2235" xr:uid="{00000000-0005-0000-0000-000005040000}"/>
    <cellStyle name="Normal 2 2 5 2 7 2" xfId="7362" xr:uid="{38332203-CE39-491F-B705-EE061949E435}"/>
    <cellStyle name="Normal 2 2 5 2 7 2 2" xfId="17742" xr:uid="{1625E781-7A70-4D28-BC6A-CAD3F0C52332}"/>
    <cellStyle name="Normal 2 2 5 2 7 3" xfId="10195" xr:uid="{0936674F-D607-490D-81FE-F219362C21AA}"/>
    <cellStyle name="Normal 2 2 5 2 7 3 2" xfId="20575" xr:uid="{F7AA5EC4-439C-43F9-80B1-416D193F93D2}"/>
    <cellStyle name="Normal 2 2 5 2 7 4" xfId="25574" xr:uid="{38EB2627-4D0F-4F55-9A6B-CA08DCC73ED4}"/>
    <cellStyle name="Normal 2 2 5 2 7 5" xfId="14909" xr:uid="{B3842ADD-C684-411A-9B67-0279154E1BE5}"/>
    <cellStyle name="Normal 2 2 5 2 8" xfId="3935" xr:uid="{5A51DEF3-B876-43F1-9829-BEC3A0C9779E}"/>
    <cellStyle name="Normal 2 2 5 2 8 2" xfId="8767" xr:uid="{45BD9648-31E1-435B-988C-7BC0F8E084B5}"/>
    <cellStyle name="Normal 2 2 5 2 8 2 2" xfId="19147" xr:uid="{43117BD3-7E0C-4CD9-B8BC-DAC89571DBE1}"/>
    <cellStyle name="Normal 2 2 5 2 8 3" xfId="11600" xr:uid="{E6F14F03-593A-4EE2-906F-5BC7FCFA8EB3}"/>
    <cellStyle name="Normal 2 2 5 2 8 3 2" xfId="21980" xr:uid="{AB3D4F39-0181-4332-B8AA-C4C721A4CF63}"/>
    <cellStyle name="Normal 2 2 5 2 8 4" xfId="16314" xr:uid="{90F3F3A7-1C62-4CFA-8DCD-1D77B804D306}"/>
    <cellStyle name="Normal 2 2 5 2 9" xfId="5111" xr:uid="{AD536F58-F2F5-4216-976C-1862C83261E7}"/>
    <cellStyle name="Normal 2 2 5 2 9 2" xfId="14408" xr:uid="{B6C4BCC5-2CA8-472F-B677-E81C10B28A1F}"/>
    <cellStyle name="Normal 2 2 5 3" xfId="761" xr:uid="{00000000-0005-0000-0000-0000A5040000}"/>
    <cellStyle name="Normal 2 2 5 3 10" xfId="9697" xr:uid="{7364066B-39EB-4205-8D30-52E2A4F8F68A}"/>
    <cellStyle name="Normal 2 2 5 3 10 2" xfId="20077" xr:uid="{071C8EA1-DF30-4A73-B218-94EED7F49BF3}"/>
    <cellStyle name="Normal 2 2 5 3 11" xfId="23341" xr:uid="{ADC48A0A-5EAD-425A-8A31-6ADDEFD672D0}"/>
    <cellStyle name="Normal 2 2 5 3 12" xfId="12561" xr:uid="{967E07C1-269E-4F03-A799-B5DDA3A1E6FE}"/>
    <cellStyle name="Normal 2 2 5 3 2" xfId="2730" xr:uid="{00000000-0005-0000-0000-000013040000}"/>
    <cellStyle name="Normal 2 2 5 3 2 2" xfId="3180" xr:uid="{00000000-0005-0000-0000-000014040000}"/>
    <cellStyle name="Normal 2 2 5 3 2 2 2" xfId="6238" xr:uid="{DB8B03FE-930A-4F15-84FC-735F30984B5F}"/>
    <cellStyle name="Normal 2 2 5 3 2 2 2 2" xfId="25923" xr:uid="{D3BEF0C3-AD65-4847-AC71-7A84C123640C}"/>
    <cellStyle name="Normal 2 2 5 3 2 2 2 3" xfId="27208" xr:uid="{15CF10F0-03CF-434D-8F32-B2134E64E2A2}"/>
    <cellStyle name="Normal 2 2 5 3 2 2 2 4" xfId="15807" xr:uid="{1A18B310-3CF7-44E8-99CD-46036AB80A47}"/>
    <cellStyle name="Normal 2 2 5 3 2 2 3" xfId="8260" xr:uid="{CD516AE2-16B3-44E9-A956-813B74203E9D}"/>
    <cellStyle name="Normal 2 2 5 3 2 2 3 2" xfId="28879" xr:uid="{8FE66765-C894-4BB7-97AA-31AF476783DC}"/>
    <cellStyle name="Normal 2 2 5 3 2 2 3 3" xfId="18640" xr:uid="{DE88CF14-BADD-4144-8754-66F492327E62}"/>
    <cellStyle name="Normal 2 2 5 3 2 2 4" xfId="11093" xr:uid="{D464F0E7-6051-450A-AB71-818208813C24}"/>
    <cellStyle name="Normal 2 2 5 3 2 2 4 2" xfId="21473" xr:uid="{C1B261EA-B1CD-4C88-B775-A81B9A5510EA}"/>
    <cellStyle name="Normal 2 2 5 3 2 2 5" xfId="22851" xr:uid="{15A51E91-E3F0-4BD5-8969-9FF147681057}"/>
    <cellStyle name="Normal 2 2 5 3 2 2 6" xfId="13720" xr:uid="{18CE4E08-502F-4119-A32A-1ECFF10F038B}"/>
    <cellStyle name="Normal 2 2 5 3 2 3" xfId="4295" xr:uid="{30081D75-D036-4F84-B039-199494EB6D8B}"/>
    <cellStyle name="Normal 2 2 5 3 2 3 2" xfId="9067" xr:uid="{1FBBC496-A930-42B3-B32E-489E9E59193B}"/>
    <cellStyle name="Normal 2 2 5 3 2 3 2 2" xfId="29110" xr:uid="{C42E494C-BB98-46ED-AA07-A34B89EC5FF3}"/>
    <cellStyle name="Normal 2 2 5 3 2 3 2 3" xfId="19447" xr:uid="{CA31F7C8-4F7E-4C79-9C83-E7162B8A083A}"/>
    <cellStyle name="Normal 2 2 5 3 2 3 3" xfId="11900" xr:uid="{37E3D474-187A-4129-8F64-8667AD58FC1A}"/>
    <cellStyle name="Normal 2 2 5 3 2 3 3 2" xfId="22280" xr:uid="{F1B6D957-B0FB-48B1-9B05-3F9D1B3777FB}"/>
    <cellStyle name="Normal 2 2 5 3 2 3 4" xfId="23658" xr:uid="{8A391D46-349F-43B1-904A-35F13F278832}"/>
    <cellStyle name="Normal 2 2 5 3 2 3 5" xfId="16614" xr:uid="{A04AA1EA-07D4-4F15-9369-C5E371E72847}"/>
    <cellStyle name="Normal 2 2 5 3 2 4" xfId="5948" xr:uid="{7E671051-7CA9-4436-B501-677FA828FABA}"/>
    <cellStyle name="Normal 2 2 5 3 2 4 2" xfId="26736" xr:uid="{C8492F1F-2400-4772-9838-13D7264B6017}"/>
    <cellStyle name="Normal 2 2 5 3 2 4 3" xfId="15401" xr:uid="{D5CFDB2D-2905-41F1-94D5-6792A993CDA8}"/>
    <cellStyle name="Normal 2 2 5 3 2 5" xfId="7854" xr:uid="{B9528EED-444F-48CF-BC18-E898022C2355}"/>
    <cellStyle name="Normal 2 2 5 3 2 5 2" xfId="18234" xr:uid="{9F20B949-05E0-47E7-81D1-F51539E959E7}"/>
    <cellStyle name="Normal 2 2 5 3 2 6" xfId="10687" xr:uid="{20C5FB41-F9F2-459E-8B5B-C1772DFD6307}"/>
    <cellStyle name="Normal 2 2 5 3 2 6 2" xfId="21067" xr:uid="{9C5859D7-9238-4A3F-9AAC-FEE4E12811D1}"/>
    <cellStyle name="Normal 2 2 5 3 2 7" xfId="24993" xr:uid="{8804360D-1740-4126-BA92-E232EB43B6B3}"/>
    <cellStyle name="Normal 2 2 5 3 2 8" xfId="13164" xr:uid="{9A60082A-A36E-4BBF-AC03-54C96FDD41FC}"/>
    <cellStyle name="Normal 2 2 5 3 3" xfId="3181" xr:uid="{00000000-0005-0000-0000-000015040000}"/>
    <cellStyle name="Normal 2 2 5 3 3 2" xfId="4465" xr:uid="{48360EDB-E31A-4E4C-9125-017600EDB684}"/>
    <cellStyle name="Normal 2 2 5 3 3 2 2" xfId="9237" xr:uid="{9C0C4736-A865-4F40-88B2-84236B470E38}"/>
    <cellStyle name="Normal 2 2 5 3 3 2 2 2" xfId="29228" xr:uid="{00D117A8-9AB0-4313-8331-9C81385CE407}"/>
    <cellStyle name="Normal 2 2 5 3 3 2 2 3" xfId="19617" xr:uid="{910AD68C-77C9-4230-AF2B-6E7B524EACAF}"/>
    <cellStyle name="Normal 2 2 5 3 3 2 3" xfId="12070" xr:uid="{C4328F12-4599-410E-8A77-D36F4B619AB8}"/>
    <cellStyle name="Normal 2 2 5 3 3 2 3 2" xfId="22450" xr:uid="{5235CF13-B17C-4812-BE0D-878DB742EAEE}"/>
    <cellStyle name="Normal 2 2 5 3 3 2 4" xfId="25638" xr:uid="{E472F8F3-6451-4567-99E5-8E594F17347F}"/>
    <cellStyle name="Normal 2 2 5 3 3 2 5" xfId="16784" xr:uid="{50E1624C-D7AB-499D-8F02-19B458F092E0}"/>
    <cellStyle name="Normal 2 2 5 3 3 3" xfId="6239" xr:uid="{B1E78442-0E9C-48A1-AD39-4A87BFDDEB23}"/>
    <cellStyle name="Normal 2 2 5 3 3 3 2" xfId="26045" xr:uid="{9D62ACC6-3D89-4B37-A4D6-BCB14B26C743}"/>
    <cellStyle name="Normal 2 2 5 3 3 3 3" xfId="15808" xr:uid="{A75462E0-4BF7-40B1-B1EA-6ABB72912050}"/>
    <cellStyle name="Normal 2 2 5 3 3 4" xfId="8261" xr:uid="{D894F6F5-39DF-407E-A6FA-8A59032844B1}"/>
    <cellStyle name="Normal 2 2 5 3 3 4 2" xfId="18641" xr:uid="{E1574776-3B4A-4525-BDF2-D34701C8483C}"/>
    <cellStyle name="Normal 2 2 5 3 3 5" xfId="11094" xr:uid="{A5940AD3-DD33-4FCB-95F3-8114BB2A6E13}"/>
    <cellStyle name="Normal 2 2 5 3 3 5 2" xfId="21474" xr:uid="{71838B3F-DCFB-4A51-B536-617B63F5D4A6}"/>
    <cellStyle name="Normal 2 2 5 3 3 6" xfId="22679" xr:uid="{9FE6C028-320A-4758-9989-784CF0F7E6EE}"/>
    <cellStyle name="Normal 2 2 5 3 3 7" xfId="13721" xr:uid="{56555126-E6DA-43E6-8C14-699C3DF768D7}"/>
    <cellStyle name="Normal 2 2 5 3 4" xfId="3179" xr:uid="{00000000-0005-0000-0000-000016040000}"/>
    <cellStyle name="Normal 2 2 5 3 4 2" xfId="6237" xr:uid="{8B5ABF74-57FE-4540-AA36-409E8F3C9144}"/>
    <cellStyle name="Normal 2 2 5 3 4 2 2" xfId="27413" xr:uid="{6052559B-A1CD-461B-A294-F2CB39611FE1}"/>
    <cellStyle name="Normal 2 2 5 3 4 2 3" xfId="15806" xr:uid="{CC3804E1-D2A0-426F-94A6-CB82AD0BC555}"/>
    <cellStyle name="Normal 2 2 5 3 4 3" xfId="8259" xr:uid="{7842EA77-8563-4802-ABC0-662519A88A62}"/>
    <cellStyle name="Normal 2 2 5 3 4 3 2" xfId="18639" xr:uid="{6F1577AA-AA59-4970-9A36-A04A3D7A9682}"/>
    <cellStyle name="Normal 2 2 5 3 4 4" xfId="11092" xr:uid="{D0D32A41-2D50-46A3-AAB5-2582E55B6B1C}"/>
    <cellStyle name="Normal 2 2 5 3 4 4 2" xfId="21472" xr:uid="{8F4D5BCC-6BC0-46E3-BC18-5168F1C8DC9F}"/>
    <cellStyle name="Normal 2 2 5 3 4 5" xfId="23063" xr:uid="{324B6F1E-E111-4D26-A32C-7A93DD29F9D0}"/>
    <cellStyle name="Normal 2 2 5 3 4 6" xfId="13719" xr:uid="{5FCE5877-5A3E-4E51-9459-FD4AE3BDF133}"/>
    <cellStyle name="Normal 2 2 5 3 5" xfId="2584" xr:uid="{00000000-0005-0000-0000-000017040000}"/>
    <cellStyle name="Normal 2 2 5 3 5 2" xfId="5849" xr:uid="{D68FD721-F74C-48E2-88D7-F5695118B0F5}"/>
    <cellStyle name="Normal 2 2 5 3 5 2 2" xfId="25886" xr:uid="{9FC1A68A-E832-41FF-AA80-E4C7B7827E46}"/>
    <cellStyle name="Normal 2 2 5 3 5 2 3" xfId="15256" xr:uid="{637E43A1-21B7-4C71-9C1D-C3534A45FB3A}"/>
    <cellStyle name="Normal 2 2 5 3 5 3" xfId="7709" xr:uid="{0F5B11BE-E2EF-43C9-AA70-9A4C9F809519}"/>
    <cellStyle name="Normal 2 2 5 3 5 3 2" xfId="18089" xr:uid="{6156AA97-D391-4421-A893-BD8A70C4EAEB}"/>
    <cellStyle name="Normal 2 2 5 3 5 4" xfId="10542" xr:uid="{B8B5B2DE-A2D8-4990-9E77-1E27173B78AD}"/>
    <cellStyle name="Normal 2 2 5 3 5 4 2" xfId="20922" xr:uid="{F98BE8BC-826A-459C-97C2-9A46A0929D43}"/>
    <cellStyle name="Normal 2 2 5 3 5 5" xfId="25338" xr:uid="{0B085AAA-4493-420A-8209-AB304D7B5653}"/>
    <cellStyle name="Normal 2 2 5 3 5 6" xfId="12972" xr:uid="{1990347C-B4F0-405F-9412-D0ADB4536A11}"/>
    <cellStyle name="Normal 2 2 5 3 6" xfId="2327" xr:uid="{00000000-0005-0000-0000-000012040000}"/>
    <cellStyle name="Normal 2 2 5 3 6 2" xfId="7454" xr:uid="{355A4282-D669-44C1-88B9-47C0ABA07E59}"/>
    <cellStyle name="Normal 2 2 5 3 6 2 2" xfId="17834" xr:uid="{5730EDBC-00E3-4467-8ED7-7FE48586581A}"/>
    <cellStyle name="Normal 2 2 5 3 6 3" xfId="10287" xr:uid="{4B95A07D-90D6-49F9-A0DB-986EA1DD1001}"/>
    <cellStyle name="Normal 2 2 5 3 6 3 2" xfId="20667" xr:uid="{D368E7D5-52BA-49BF-B3EF-63151CDA95B8}"/>
    <cellStyle name="Normal 2 2 5 3 6 4" xfId="24178" xr:uid="{0A7E2AAE-7538-4048-AC32-7D9E71F9699C}"/>
    <cellStyle name="Normal 2 2 5 3 6 5" xfId="15001" xr:uid="{C196E802-6982-4FEE-A6DE-C08935646518}"/>
    <cellStyle name="Normal 2 2 5 3 7" xfId="3842" xr:uid="{768E63F6-D0FB-427E-8CB9-301DD97546F9}"/>
    <cellStyle name="Normal 2 2 5 3 7 2" xfId="8675" xr:uid="{167A86E3-850C-4FB7-B244-9DC88C162A53}"/>
    <cellStyle name="Normal 2 2 5 3 7 2 2" xfId="19055" xr:uid="{A67BD2E5-D873-4902-9428-AA80E9E8B7EC}"/>
    <cellStyle name="Normal 2 2 5 3 7 3" xfId="11508" xr:uid="{AEDB1F02-3940-466E-9B01-770FF4DEA4CB}"/>
    <cellStyle name="Normal 2 2 5 3 7 3 2" xfId="21888" xr:uid="{54D42C56-CAB3-4AB6-93D6-A2A2C01B576C}"/>
    <cellStyle name="Normal 2 2 5 3 7 4" xfId="16222" xr:uid="{E1E88A3A-BE1A-4FB9-9BF2-494092A3B254}"/>
    <cellStyle name="Normal 2 2 5 3 8" xfId="5114" xr:uid="{30AF1C54-D2CC-4BBB-8766-0A393ABB8F1E}"/>
    <cellStyle name="Normal 2 2 5 3 8 2" xfId="14411" xr:uid="{92177246-C24D-451E-B088-5CFB429D4F22}"/>
    <cellStyle name="Normal 2 2 5 3 9" xfId="6864" xr:uid="{36AD9A76-892B-4B2F-95EB-E6ED3902772F}"/>
    <cellStyle name="Normal 2 2 5 3 9 2" xfId="17244" xr:uid="{48B43599-86E4-4CC4-A5A6-23AB3A005D75}"/>
    <cellStyle name="Normal 2 2 5 4" xfId="762" xr:uid="{00000000-0005-0000-0000-0000A6040000}"/>
    <cellStyle name="Normal 2 2 5 4 2" xfId="3182" xr:uid="{00000000-0005-0000-0000-000019040000}"/>
    <cellStyle name="Normal 2 2 5 4 2 2" xfId="6240" xr:uid="{1951603C-8860-4B43-9F11-FA631F269DCB}"/>
    <cellStyle name="Normal 2 2 5 4 2 2 2" xfId="24822" xr:uid="{730ECCB9-507B-49DD-9658-F3160CBE68C3}"/>
    <cellStyle name="Normal 2 2 5 4 2 2 3" xfId="27803" xr:uid="{2A7317C0-643E-4B65-9A97-C61A8E4A2474}"/>
    <cellStyle name="Normal 2 2 5 4 2 2 4" xfId="15809" xr:uid="{8C99B084-32E9-4F72-BBAE-3EA79CC8675A}"/>
    <cellStyle name="Normal 2 2 5 4 2 3" xfId="8262" xr:uid="{40F4AC1B-381C-40DE-A5E8-9EB8A2D02592}"/>
    <cellStyle name="Normal 2 2 5 4 2 3 2" xfId="28880" xr:uid="{584F1855-DA4E-4BAA-A86E-1BA7CA7C6D36}"/>
    <cellStyle name="Normal 2 2 5 4 2 3 3" xfId="18642" xr:uid="{EBA367CA-932D-4C99-92B1-278D334A4118}"/>
    <cellStyle name="Normal 2 2 5 4 2 4" xfId="11095" xr:uid="{8E68B3E8-45EE-4C41-A096-EF05DFC2B3E7}"/>
    <cellStyle name="Normal 2 2 5 4 2 4 2" xfId="21475" xr:uid="{FE16556B-F3C3-4906-8FDB-D4F60EC5402C}"/>
    <cellStyle name="Normal 2 2 5 4 2 5" xfId="23817" xr:uid="{3D58558D-803C-48F1-BDF8-9829FCD01334}"/>
    <cellStyle name="Normal 2 2 5 4 2 6" xfId="13722" xr:uid="{8EF7EF2B-CED1-4007-921C-297E3E70F6A4}"/>
    <cellStyle name="Normal 2 2 5 4 3" xfId="2727" xr:uid="{00000000-0005-0000-0000-00001A040000}"/>
    <cellStyle name="Normal 2 2 5 4 3 2" xfId="5945" xr:uid="{194E08B5-DDC3-4709-A771-073277BF9EB7}"/>
    <cellStyle name="Normal 2 2 5 4 3 2 2" xfId="25849" xr:uid="{BFA93C3E-B576-4D4B-8F77-BA345C374600}"/>
    <cellStyle name="Normal 2 2 5 4 3 2 3" xfId="15398" xr:uid="{6419E0F1-5E07-422F-A27A-2F6D3E62703E}"/>
    <cellStyle name="Normal 2 2 5 4 3 3" xfId="7851" xr:uid="{B02F34D0-F82F-4006-BE55-77B22080AA39}"/>
    <cellStyle name="Normal 2 2 5 4 3 3 2" xfId="18231" xr:uid="{AE538EAD-83E0-4905-9C2F-9D9D0B4A8B1A}"/>
    <cellStyle name="Normal 2 2 5 4 3 4" xfId="10684" xr:uid="{151237DE-A10E-4667-B110-49113A11C1F7}"/>
    <cellStyle name="Normal 2 2 5 4 3 4 2" xfId="21064" xr:uid="{A6D2CB03-5FCD-4ED8-A370-172DFFE921C3}"/>
    <cellStyle name="Normal 2 2 5 4 3 5" xfId="24050" xr:uid="{7A09FDC2-7262-4111-8465-3F92D0BCCB11}"/>
    <cellStyle name="Normal 2 2 5 4 3 6" xfId="13161" xr:uid="{0C71C1B2-E423-4854-A243-169C4D025D96}"/>
    <cellStyle name="Normal 2 2 5 4 4" xfId="4161" xr:uid="{77133353-D78F-4905-AB0C-35331A391DAE}"/>
    <cellStyle name="Normal 2 2 5 4 4 2" xfId="8933" xr:uid="{700A96BE-64B7-46B2-B34F-A7D01E8A7D5B}"/>
    <cellStyle name="Normal 2 2 5 4 4 2 2" xfId="29030" xr:uid="{41102D16-4D18-4AA7-AFAE-8D8CD5422523}"/>
    <cellStyle name="Normal 2 2 5 4 4 2 3" xfId="19313" xr:uid="{410448E5-A392-466B-BC94-70B7C721290F}"/>
    <cellStyle name="Normal 2 2 5 4 4 3" xfId="11766" xr:uid="{1BCC2FB2-0DDF-4976-BEC7-654235EAADF4}"/>
    <cellStyle name="Normal 2 2 5 4 4 3 2" xfId="22146" xr:uid="{5E9C6438-4F90-47FB-9C1D-9C1AB1F57212}"/>
    <cellStyle name="Normal 2 2 5 4 4 4" xfId="24295" xr:uid="{40F6B065-C3AD-47BD-A6D9-B439B3223AE3}"/>
    <cellStyle name="Normal 2 2 5 4 4 5" xfId="16480" xr:uid="{E90B7D13-EAC6-403B-9F55-E502846BCB6F}"/>
    <cellStyle name="Normal 2 2 5 4 5" xfId="5115" xr:uid="{AEC81067-9A7A-4124-98E2-43D87D46AE9F}"/>
    <cellStyle name="Normal 2 2 5 4 5 2" xfId="26566" xr:uid="{F238678A-0463-4B49-A10A-95980D151155}"/>
    <cellStyle name="Normal 2 2 5 4 5 3" xfId="14412" xr:uid="{5D2AC5DD-A604-416C-BC6E-4E7C1A4EC5F6}"/>
    <cellStyle name="Normal 2 2 5 4 6" xfId="6865" xr:uid="{886AA42F-5700-42A5-BCEC-FFD1618DB977}"/>
    <cellStyle name="Normal 2 2 5 4 6 2" xfId="17245" xr:uid="{49C11A60-C1B1-49EA-A045-52DF8345965B}"/>
    <cellStyle name="Normal 2 2 5 4 7" xfId="9698" xr:uid="{F319566E-35AB-4788-8D03-EF4C36780B1C}"/>
    <cellStyle name="Normal 2 2 5 4 7 2" xfId="20078" xr:uid="{3C8B4D5D-2598-40AF-9298-2D95E104DC58}"/>
    <cellStyle name="Normal 2 2 5 4 8" xfId="22865" xr:uid="{4B2F798E-48E6-4376-A3B5-403E93C6E944}"/>
    <cellStyle name="Normal 2 2 5 4 9" xfId="12719" xr:uid="{20C2B9F8-FAA2-4D18-BA7C-7E931A4EA708}"/>
    <cellStyle name="Normal 2 2 5 5" xfId="763" xr:uid="{00000000-0005-0000-0000-0000A7040000}"/>
    <cellStyle name="Normal 2 2 5 5 2" xfId="4466" xr:uid="{6EF105C5-F98E-47DB-8906-F1ED9D61A476}"/>
    <cellStyle name="Normal 2 2 5 5 2 2" xfId="9238" xr:uid="{A33EEAB3-632D-4D41-97EE-2557CA7BAEEA}"/>
    <cellStyle name="Normal 2 2 5 5 2 2 2" xfId="29229" xr:uid="{FA08C50A-BDB3-4FD3-988D-B5459F856DE8}"/>
    <cellStyle name="Normal 2 2 5 5 2 2 3" xfId="19618" xr:uid="{8F9AB79D-D5A4-4FA3-B6DB-2A7DC7A269D1}"/>
    <cellStyle name="Normal 2 2 5 5 2 3" xfId="12071" xr:uid="{687B8F02-F39D-4E3D-BD9A-2BE9832D13B2}"/>
    <cellStyle name="Normal 2 2 5 5 2 3 2" xfId="22451" xr:uid="{0AA9CD85-3DD1-4BB8-93C5-465249CD6FE7}"/>
    <cellStyle name="Normal 2 2 5 5 2 4" xfId="25657" xr:uid="{34A26308-FF30-49D3-A190-491D65A62777}"/>
    <cellStyle name="Normal 2 2 5 5 2 5" xfId="16785" xr:uid="{1B7185B3-42A4-4084-B389-8624BE7E45D8}"/>
    <cellStyle name="Normal 2 2 5 5 3" xfId="5116" xr:uid="{5586B6F1-6EB7-4B54-B794-696523042EF4}"/>
    <cellStyle name="Normal 2 2 5 5 3 2" xfId="27006" xr:uid="{69CF3FCA-36C7-46CB-BE6F-FC7C88B21E84}"/>
    <cellStyle name="Normal 2 2 5 5 3 3" xfId="14413" xr:uid="{E15399E6-B3FA-4164-8340-785A6301940F}"/>
    <cellStyle name="Normal 2 2 5 5 4" xfId="6866" xr:uid="{BCBDC9C9-7B71-4675-BD67-499DCD957E6B}"/>
    <cellStyle name="Normal 2 2 5 5 4 2" xfId="17246" xr:uid="{5EB6FF69-AA65-4918-A829-595B3426E334}"/>
    <cellStyle name="Normal 2 2 5 5 5" xfId="9699" xr:uid="{E5DAA30A-0FD0-441C-AD84-E2333F9131EE}"/>
    <cellStyle name="Normal 2 2 5 5 5 2" xfId="20079" xr:uid="{A48991DE-F369-4251-93C9-87B4E86CD9E0}"/>
    <cellStyle name="Normal 2 2 5 5 6" xfId="22921" xr:uid="{69AA6929-94EE-4741-AD22-8466135E8D83}"/>
    <cellStyle name="Normal 2 2 5 5 7" xfId="13723" xr:uid="{33796E81-926B-4F0C-9B80-EEC6EC1A3FF2}"/>
    <cellStyle name="Normal 2 2 5 6" xfId="2902" xr:uid="{00000000-0005-0000-0000-00001C040000}"/>
    <cellStyle name="Normal 2 2 5 6 2" xfId="6088" xr:uid="{5EBF24F2-A5F7-415E-8EC7-4EF7815E1FF6}"/>
    <cellStyle name="Normal 2 2 5 6 2 2" xfId="23892" xr:uid="{47724E20-B1D8-4FF8-9A44-2977CC2ED5ED}"/>
    <cellStyle name="Normal 2 2 5 6 2 3" xfId="27545" xr:uid="{936ED42E-6F05-4888-ADC8-F1C177BD493A}"/>
    <cellStyle name="Normal 2 2 5 6 2 4" xfId="15566" xr:uid="{62DEA000-66AC-4EB3-B753-EA729D248FB4}"/>
    <cellStyle name="Normal 2 2 5 6 3" xfId="8019" xr:uid="{E7E24CD5-241B-43B1-9373-D1BEA0AD1624}"/>
    <cellStyle name="Normal 2 2 5 6 3 2" xfId="26163" xr:uid="{4039BB8E-FF83-4E7A-85E1-B650C0CDDBCB}"/>
    <cellStyle name="Normal 2 2 5 6 3 3" xfId="18399" xr:uid="{6B3710D7-32C9-4D74-8EFD-A1B74B09B9DC}"/>
    <cellStyle name="Normal 2 2 5 6 4" xfId="10852" xr:uid="{3C5902C3-3749-417F-A46F-5727D6DE332E}"/>
    <cellStyle name="Normal 2 2 5 6 4 2" xfId="21232" xr:uid="{14C21B63-49BB-49D3-BD82-B5814AAFD628}"/>
    <cellStyle name="Normal 2 2 5 6 5" xfId="23124" xr:uid="{34687A96-B813-4212-AD0D-48688AADA035}"/>
    <cellStyle name="Normal 2 2 5 6 6" xfId="13417" xr:uid="{2753E1A2-47B8-40BE-98AF-F0541F5C54CA}"/>
    <cellStyle name="Normal 2 2 5 7" xfId="2481" xr:uid="{00000000-0005-0000-0000-00001D040000}"/>
    <cellStyle name="Normal 2 2 5 7 2" xfId="5767" xr:uid="{4A390432-8884-423E-B9B8-DF3CF691D005}"/>
    <cellStyle name="Normal 2 2 5 7 2 2" xfId="28050" xr:uid="{17E6F790-6F59-4460-BF00-3CC8B8C84973}"/>
    <cellStyle name="Normal 2 2 5 7 2 3" xfId="15153" xr:uid="{745D3E67-3388-4477-A046-426F2E8DC4A5}"/>
    <cellStyle name="Normal 2 2 5 7 3" xfId="7606" xr:uid="{0DE4E01E-561D-41AE-8E2F-82443E2BA269}"/>
    <cellStyle name="Normal 2 2 5 7 3 2" xfId="17986" xr:uid="{CD67BFA3-8443-427E-A786-7416E437B4C1}"/>
    <cellStyle name="Normal 2 2 5 7 4" xfId="10439" xr:uid="{2A472E99-D46F-4FEF-BCB4-06BC1102DFB8}"/>
    <cellStyle name="Normal 2 2 5 7 4 2" xfId="20819" xr:uid="{84EF04DB-5612-47F1-8449-AB9707B7515D}"/>
    <cellStyle name="Normal 2 2 5 7 5" xfId="24297" xr:uid="{58332B38-93AE-40A3-800E-DF25E10ADFE2}"/>
    <cellStyle name="Normal 2 2 5 7 6" xfId="12869" xr:uid="{B252D23F-8BE9-4572-AC13-4923320155E8}"/>
    <cellStyle name="Normal 2 2 5 8" xfId="2175" xr:uid="{00000000-0005-0000-0000-000004040000}"/>
    <cellStyle name="Normal 2 2 5 8 2" xfId="7302" xr:uid="{E95D3F49-3715-4CC7-A760-1E140DD01628}"/>
    <cellStyle name="Normal 2 2 5 8 2 2" xfId="17682" xr:uid="{3DCD14CB-512D-4F5B-AB36-25B9A2B1A262}"/>
    <cellStyle name="Normal 2 2 5 8 3" xfId="10135" xr:uid="{34BE5327-55F5-41C8-A25C-E16241875A20}"/>
    <cellStyle name="Normal 2 2 5 8 3 2" xfId="20515" xr:uid="{D18D9AEB-696E-40E6-8BB4-B1F1C23B2141}"/>
    <cellStyle name="Normal 2 2 5 8 4" xfId="24765" xr:uid="{DA8323EF-60AF-49BB-88C6-1245D70DB90C}"/>
    <cellStyle name="Normal 2 2 5 8 5" xfId="14849" xr:uid="{C731C4D0-E9A2-419F-AD92-A0D07C4414C0}"/>
    <cellStyle name="Normal 2 2 5 9" xfId="3934" xr:uid="{0CB43D55-C908-4083-90A9-FF89559DAF34}"/>
    <cellStyle name="Normal 2 2 5 9 2" xfId="8766" xr:uid="{9F9FAC5D-37F6-40AA-9967-869F0D927DD2}"/>
    <cellStyle name="Normal 2 2 5 9 2 2" xfId="19146" xr:uid="{5514B669-E767-4499-AE3E-0C65A0D899B3}"/>
    <cellStyle name="Normal 2 2 5 9 3" xfId="11599" xr:uid="{011153CF-D809-4F59-B9C6-B301772D3432}"/>
    <cellStyle name="Normal 2 2 5 9 3 2" xfId="21979" xr:uid="{9D4DC90F-B09C-4CAA-B5EF-B0F3321B0EB2}"/>
    <cellStyle name="Normal 2 2 5 9 4" xfId="16313" xr:uid="{88DA3762-90A6-4CF1-B16D-09030B2DDF34}"/>
    <cellStyle name="Normal 2 2 6" xfId="764" xr:uid="{00000000-0005-0000-0000-0000A8040000}"/>
    <cellStyle name="Normal 2 2 6 10" xfId="5117" xr:uid="{963C3611-457B-4569-9F08-D8E8B6B58342}"/>
    <cellStyle name="Normal 2 2 6 10 2" xfId="14414" xr:uid="{A46C3E5A-5793-40F1-80F7-CEA82D001334}"/>
    <cellStyle name="Normal 2 2 6 11" xfId="6867" xr:uid="{5FEA02F8-0573-4DF3-B8C8-ECF91A657C05}"/>
    <cellStyle name="Normal 2 2 6 11 2" xfId="17247" xr:uid="{D37E6582-3CA9-4B8C-94C3-9E8894BC760E}"/>
    <cellStyle name="Normal 2 2 6 12" xfId="9700" xr:uid="{19674DD6-4C3E-4791-A002-9C3FE93F77E3}"/>
    <cellStyle name="Normal 2 2 6 12 2" xfId="20080" xr:uid="{6958F3CF-F388-4709-895B-4FB571CA5106}"/>
    <cellStyle name="Normal 2 2 6 13" xfId="25252" xr:uid="{D795BB32-094F-4C86-BC01-958FFB9C5DA9}"/>
    <cellStyle name="Normal 2 2 6 14" xfId="12413" xr:uid="{44E83FAC-7AE5-4706-93FB-4C37F2A24648}"/>
    <cellStyle name="Normal 2 2 6 2" xfId="765" xr:uid="{00000000-0005-0000-0000-0000A9040000}"/>
    <cellStyle name="Normal 2 2 6 2 10" xfId="6868" xr:uid="{3D25EB71-E123-4DA6-8867-E93C8C63A2E3}"/>
    <cellStyle name="Normal 2 2 6 2 10 2" xfId="17248" xr:uid="{E1E7A34D-89B4-4BAB-B149-E73C0ADA2435}"/>
    <cellStyle name="Normal 2 2 6 2 11" xfId="9701" xr:uid="{E4D72A88-F242-45A2-AF03-6E6DE242E170}"/>
    <cellStyle name="Normal 2 2 6 2 11 2" xfId="20081" xr:uid="{51D6941F-2BF5-47B5-BBA8-EE83DA7B171E}"/>
    <cellStyle name="Normal 2 2 6 2 12" xfId="23917" xr:uid="{A8E6C921-55CD-4646-A6F9-922F714D4063}"/>
    <cellStyle name="Normal 2 2 6 2 13" xfId="12473" xr:uid="{9151C67F-479C-4177-953B-C2BE45EDB23B}"/>
    <cellStyle name="Normal 2 2 6 2 2" xfId="766" xr:uid="{00000000-0005-0000-0000-0000AA040000}"/>
    <cellStyle name="Normal 2 2 6 2 2 10" xfId="13038" xr:uid="{C6C09AA8-2003-487A-87BA-B7B0FAA2F8B5}"/>
    <cellStyle name="Normal 2 2 6 2 2 2" xfId="2733" xr:uid="{00000000-0005-0000-0000-000021040000}"/>
    <cellStyle name="Normal 2 2 6 2 2 2 2" xfId="3185" xr:uid="{00000000-0005-0000-0000-000022040000}"/>
    <cellStyle name="Normal 2 2 6 2 2 2 2 2" xfId="6243" xr:uid="{AD0C4932-6D7D-45FF-85DF-AAE8C9EA23D8}"/>
    <cellStyle name="Normal 2 2 6 2 2 2 2 2 2" xfId="27149" xr:uid="{50074F00-B7A6-44B7-B7EE-7797041DF54E}"/>
    <cellStyle name="Normal 2 2 6 2 2 2 2 2 3" xfId="15812" xr:uid="{21D05B74-0F66-4913-B9C8-FE2ACC83066F}"/>
    <cellStyle name="Normal 2 2 6 2 2 2 2 3" xfId="8265" xr:uid="{EC5842AE-3220-4106-A5C5-E92115EC7152}"/>
    <cellStyle name="Normal 2 2 6 2 2 2 2 3 2" xfId="18645" xr:uid="{9B71C1FF-CEE3-46D2-9EC3-B4FC49711316}"/>
    <cellStyle name="Normal 2 2 6 2 2 2 2 4" xfId="11098" xr:uid="{FD0D516E-94FA-4926-BBCE-687265CCF63B}"/>
    <cellStyle name="Normal 2 2 6 2 2 2 2 4 2" xfId="21478" xr:uid="{58EA81BF-3C1A-4F49-A09F-A50F221FC2AA}"/>
    <cellStyle name="Normal 2 2 6 2 2 2 2 5" xfId="24991" xr:uid="{4D3465FE-A1E3-41C6-AF78-D9DD9050CBDE}"/>
    <cellStyle name="Normal 2 2 6 2 2 2 2 6" xfId="13726" xr:uid="{6054E1E5-3A1C-41B9-9D4F-531A4D34C959}"/>
    <cellStyle name="Normal 2 2 6 2 2 2 3" xfId="4297" xr:uid="{70482B53-70A1-4B5D-99B7-DD017FD52066}"/>
    <cellStyle name="Normal 2 2 6 2 2 2 3 2" xfId="9069" xr:uid="{E39B3821-DC4A-4CD8-BA22-FE8CF90F1E9B}"/>
    <cellStyle name="Normal 2 2 6 2 2 2 3 2 2" xfId="29112" xr:uid="{B630E78A-E8CD-4621-92F0-AFAA140F60BC}"/>
    <cellStyle name="Normal 2 2 6 2 2 2 3 2 3" xfId="19449" xr:uid="{49C90A69-C5F7-42DA-8D66-FC010CF0F29A}"/>
    <cellStyle name="Normal 2 2 6 2 2 2 3 3" xfId="11902" xr:uid="{FC8C8A4E-DEB0-47FC-A467-D5BB486E720F}"/>
    <cellStyle name="Normal 2 2 6 2 2 2 3 3 2" xfId="22282" xr:uid="{BF976083-E227-4568-B232-D920E2A986BA}"/>
    <cellStyle name="Normal 2 2 6 2 2 2 3 4" xfId="23769" xr:uid="{5E91C338-38B0-4726-BB70-68BE97A3DB18}"/>
    <cellStyle name="Normal 2 2 6 2 2 2 3 5" xfId="16616" xr:uid="{C6E80A27-4F98-4B01-92FF-ECD8A3A9D98D}"/>
    <cellStyle name="Normal 2 2 6 2 2 2 4" xfId="5951" xr:uid="{3052317B-4ACE-4D92-9E73-CC7F606D84E5}"/>
    <cellStyle name="Normal 2 2 6 2 2 2 4 2" xfId="27964" xr:uid="{D293BB91-55CD-455D-84B2-910305AD7982}"/>
    <cellStyle name="Normal 2 2 6 2 2 2 4 3" xfId="15404" xr:uid="{357E2879-E375-48F2-B18C-786A8BE0AC87}"/>
    <cellStyle name="Normal 2 2 6 2 2 2 5" xfId="7857" xr:uid="{75ADF92F-1C62-4755-B9F4-BA8CED2C6F9A}"/>
    <cellStyle name="Normal 2 2 6 2 2 2 5 2" xfId="18237" xr:uid="{560DB7D1-9160-404C-A82B-C71C75325B94}"/>
    <cellStyle name="Normal 2 2 6 2 2 2 6" xfId="10690" xr:uid="{3BF80FF2-EE14-4358-9740-D031390778AD}"/>
    <cellStyle name="Normal 2 2 6 2 2 2 6 2" xfId="21070" xr:uid="{CC051CC2-70E2-41D5-8D15-E09A1984C4CE}"/>
    <cellStyle name="Normal 2 2 6 2 2 2 7" xfId="23228" xr:uid="{A3F8BC61-0040-46E9-9D9A-71B8E0B6FC3E}"/>
    <cellStyle name="Normal 2 2 6 2 2 2 8" xfId="13167" xr:uid="{36D1DFF4-3C3E-45FF-A1FB-B26D221FADE5}"/>
    <cellStyle name="Normal 2 2 6 2 2 3" xfId="3186" xr:uid="{00000000-0005-0000-0000-000023040000}"/>
    <cellStyle name="Normal 2 2 6 2 2 3 2" xfId="4467" xr:uid="{9F706EB4-3E25-430F-B16D-860B5C446E2D}"/>
    <cellStyle name="Normal 2 2 6 2 2 3 2 2" xfId="9239" xr:uid="{626BCD8E-F62B-431A-92C2-B3036586811D}"/>
    <cellStyle name="Normal 2 2 6 2 2 3 2 2 2" xfId="19619" xr:uid="{4440CC75-0F12-4B17-A8B4-2E4262CF94A2}"/>
    <cellStyle name="Normal 2 2 6 2 2 3 2 3" xfId="12072" xr:uid="{6976AB79-28D1-4313-9D9D-EE3228E88690}"/>
    <cellStyle name="Normal 2 2 6 2 2 3 2 3 2" xfId="22452" xr:uid="{AFF673AF-9A91-475F-A847-FDD2B73391C5}"/>
    <cellStyle name="Normal 2 2 6 2 2 3 2 4" xfId="28387" xr:uid="{34CCB7B2-EF32-494A-A790-0975D246D964}"/>
    <cellStyle name="Normal 2 2 6 2 2 3 2 5" xfId="16786" xr:uid="{06D884E1-120A-4C5C-99F1-B742502A02A6}"/>
    <cellStyle name="Normal 2 2 6 2 2 3 3" xfId="6244" xr:uid="{588A55D6-FA85-40D2-BD6B-4D546EA36041}"/>
    <cellStyle name="Normal 2 2 6 2 2 3 3 2" xfId="15813" xr:uid="{DFA3218D-5260-4ABA-8FB3-9E54709A2A73}"/>
    <cellStyle name="Normal 2 2 6 2 2 3 4" xfId="8266" xr:uid="{7B04C46E-C949-4AAC-8114-16C9A0D5B1C2}"/>
    <cellStyle name="Normal 2 2 6 2 2 3 4 2" xfId="18646" xr:uid="{2BEABE8C-5B00-44AF-BC19-87A336C6C6F7}"/>
    <cellStyle name="Normal 2 2 6 2 2 3 5" xfId="11099" xr:uid="{634EC4EC-2AB5-4E9C-AFA6-557EAA7DB02E}"/>
    <cellStyle name="Normal 2 2 6 2 2 3 5 2" xfId="21479" xr:uid="{0F266ECA-43DD-4F95-BF92-0A9529C912E7}"/>
    <cellStyle name="Normal 2 2 6 2 2 3 6" xfId="24169" xr:uid="{F9F51225-FAF4-4573-9B50-F709384D7D8A}"/>
    <cellStyle name="Normal 2 2 6 2 2 3 7" xfId="13727" xr:uid="{77C1E2BD-82DE-453E-821D-CF20ABE192B7}"/>
    <cellStyle name="Normal 2 2 6 2 2 4" xfId="3184" xr:uid="{00000000-0005-0000-0000-000024040000}"/>
    <cellStyle name="Normal 2 2 6 2 2 4 2" xfId="6242" xr:uid="{2A8E5E90-9539-4B84-AD45-32A9701D3B66}"/>
    <cellStyle name="Normal 2 2 6 2 2 4 2 2" xfId="27300" xr:uid="{C9885A2D-4594-47B4-813F-010CB33AF84D}"/>
    <cellStyle name="Normal 2 2 6 2 2 4 2 3" xfId="15811" xr:uid="{CAFF16BF-785D-47CA-A25D-D4873D53C3D1}"/>
    <cellStyle name="Normal 2 2 6 2 2 4 3" xfId="8264" xr:uid="{CB5E47CD-F8C8-4093-B0AB-98AAE247F142}"/>
    <cellStyle name="Normal 2 2 6 2 2 4 3 2" xfId="18644" xr:uid="{D5E581C6-8383-438A-88CD-98AA4648A428}"/>
    <cellStyle name="Normal 2 2 6 2 2 4 4" xfId="11097" xr:uid="{04BE5186-75EA-4DD8-9595-CCB6BBA4325B}"/>
    <cellStyle name="Normal 2 2 6 2 2 4 4 2" xfId="21477" xr:uid="{1EDBFEEC-CF17-428D-A193-EEFD8FDBF989}"/>
    <cellStyle name="Normal 2 2 6 2 2 4 5" xfId="22655" xr:uid="{89EEE988-C7B4-44E2-B02C-0B26E4142BCE}"/>
    <cellStyle name="Normal 2 2 6 2 2 4 6" xfId="13725" xr:uid="{E33E1944-7C5B-43EA-A3F5-149F469C4A34}"/>
    <cellStyle name="Normal 2 2 6 2 2 5" xfId="4239" xr:uid="{C987F1B0-2E5B-42A7-A1CE-2CCB722445F0}"/>
    <cellStyle name="Normal 2 2 6 2 2 5 2" xfId="9011" xr:uid="{F1558F9D-14DE-4FD8-9F11-E719FFE7CEC9}"/>
    <cellStyle name="Normal 2 2 6 2 2 5 2 2" xfId="29082" xr:uid="{901F85F1-8FE2-4259-8CF1-6486B2548664}"/>
    <cellStyle name="Normal 2 2 6 2 2 5 2 3" xfId="19391" xr:uid="{1A6E6247-957C-4A52-9D3D-5ECE6DF29868}"/>
    <cellStyle name="Normal 2 2 6 2 2 5 3" xfId="11844" xr:uid="{24DB62B2-CCAF-42DD-A7C3-53BFACCEA2A6}"/>
    <cellStyle name="Normal 2 2 6 2 2 5 3 2" xfId="22224" xr:uid="{CFE1E20C-CAF7-4F2B-8993-86C72C759AE2}"/>
    <cellStyle name="Normal 2 2 6 2 2 5 4" xfId="22967" xr:uid="{F402148D-9F30-4898-9769-13A6AF983969}"/>
    <cellStyle name="Normal 2 2 6 2 2 5 5" xfId="16558" xr:uid="{9069D65B-E891-473A-93CF-206B85BD6F29}"/>
    <cellStyle name="Normal 2 2 6 2 2 6" xfId="5119" xr:uid="{2AB213AF-C036-44A2-AD92-ABE31F4DA537}"/>
    <cellStyle name="Normal 2 2 6 2 2 6 2" xfId="28673" xr:uid="{CA60F94B-B0F4-4238-BC1D-2BAB1101304D}"/>
    <cellStyle name="Normal 2 2 6 2 2 6 3" xfId="14416" xr:uid="{38FFA62B-DF00-4F78-B291-AF7FDEA7AFA5}"/>
    <cellStyle name="Normal 2 2 6 2 2 7" xfId="6869" xr:uid="{A845BEFA-03CC-4BB1-9EEF-DA2A2589E9AF}"/>
    <cellStyle name="Normal 2 2 6 2 2 7 2" xfId="17249" xr:uid="{82EB7736-7837-4160-8848-C257F564622C}"/>
    <cellStyle name="Normal 2 2 6 2 2 8" xfId="9702" xr:uid="{0139A402-3057-4F0C-A432-25E4414F7185}"/>
    <cellStyle name="Normal 2 2 6 2 2 8 2" xfId="20082" xr:uid="{499B1975-E5B7-4FFE-921C-B0F6B80AAF86}"/>
    <cellStyle name="Normal 2 2 6 2 2 9" xfId="23060" xr:uid="{00BA739F-A1B6-45AE-B77E-887C9215CE59}"/>
    <cellStyle name="Normal 2 2 6 2 3" xfId="2732" xr:uid="{00000000-0005-0000-0000-000025040000}"/>
    <cellStyle name="Normal 2 2 6 2 3 2" xfId="3187" xr:uid="{00000000-0005-0000-0000-000026040000}"/>
    <cellStyle name="Normal 2 2 6 2 3 2 2" xfId="6245" xr:uid="{6F054504-44BD-42C9-AA22-3BACA7580360}"/>
    <cellStyle name="Normal 2 2 6 2 3 2 2 2" xfId="27043" xr:uid="{B09CE0B7-9764-4C38-A97E-326DCABF4D55}"/>
    <cellStyle name="Normal 2 2 6 2 3 2 2 3" xfId="15814" xr:uid="{8E04F228-6530-4F9F-8C15-F0254E2E4C5B}"/>
    <cellStyle name="Normal 2 2 6 2 3 2 3" xfId="8267" xr:uid="{958EE414-6373-4CF0-BE5F-00C92EC1F8AE}"/>
    <cellStyle name="Normal 2 2 6 2 3 2 3 2" xfId="18647" xr:uid="{2197D954-3104-4564-940C-6D59F2A9951B}"/>
    <cellStyle name="Normal 2 2 6 2 3 2 4" xfId="11100" xr:uid="{2D6C8B97-62B4-4DA8-B626-48719476F097}"/>
    <cellStyle name="Normal 2 2 6 2 3 2 4 2" xfId="21480" xr:uid="{0F40F97C-771B-4BE9-B3DA-F94A78A64F4D}"/>
    <cellStyle name="Normal 2 2 6 2 3 2 5" xfId="24072" xr:uid="{2ADE2F64-E9FA-4AC1-A03B-726B30D3571D}"/>
    <cellStyle name="Normal 2 2 6 2 3 2 6" xfId="13728" xr:uid="{42E91BD0-98A8-4495-8410-CE6A9CCE515B}"/>
    <cellStyle name="Normal 2 2 6 2 3 3" xfId="4296" xr:uid="{971A6F7A-AFB2-436A-B1B4-F113D718A7CF}"/>
    <cellStyle name="Normal 2 2 6 2 3 3 2" xfId="9068" xr:uid="{664D73D2-B22A-4951-A932-61284E659329}"/>
    <cellStyle name="Normal 2 2 6 2 3 3 2 2" xfId="29111" xr:uid="{2EC97DC1-4E87-49EB-BA04-9DA8D87362C3}"/>
    <cellStyle name="Normal 2 2 6 2 3 3 2 3" xfId="19448" xr:uid="{F62BBE02-DD83-406E-8C47-EB15CFE84F51}"/>
    <cellStyle name="Normal 2 2 6 2 3 3 3" xfId="11901" xr:uid="{B4FD6724-96A8-4636-A3CF-3C2DB3575377}"/>
    <cellStyle name="Normal 2 2 6 2 3 3 3 2" xfId="22281" xr:uid="{C9F376C1-F2A5-4B82-B967-60AB0472EEBC}"/>
    <cellStyle name="Normal 2 2 6 2 3 3 4" xfId="25396" xr:uid="{C156F1EE-186D-4F4C-B11D-8B8C506CE98A}"/>
    <cellStyle name="Normal 2 2 6 2 3 3 5" xfId="16615" xr:uid="{0F5FF7D2-38FE-4AB6-A99B-644E84413363}"/>
    <cellStyle name="Normal 2 2 6 2 3 4" xfId="5950" xr:uid="{AC2A7418-B225-47BA-A828-664C24550EAE}"/>
    <cellStyle name="Normal 2 2 6 2 3 4 2" xfId="28501" xr:uid="{B7A50A0D-E2FE-433F-B8D8-BFA030882AE8}"/>
    <cellStyle name="Normal 2 2 6 2 3 4 3" xfId="15403" xr:uid="{715501F0-E530-4AC1-94F3-5862C988D81A}"/>
    <cellStyle name="Normal 2 2 6 2 3 5" xfId="7856" xr:uid="{B7136852-1C74-4FB9-9486-4B100A271B7C}"/>
    <cellStyle name="Normal 2 2 6 2 3 5 2" xfId="18236" xr:uid="{BCC193CB-6993-412F-8996-9DE28E9B55B3}"/>
    <cellStyle name="Normal 2 2 6 2 3 6" xfId="10689" xr:uid="{E319272E-D7B6-47E6-9583-74C368EB9E3C}"/>
    <cellStyle name="Normal 2 2 6 2 3 6 2" xfId="21069" xr:uid="{60857185-132A-4FC6-BB37-40FA88651047}"/>
    <cellStyle name="Normal 2 2 6 2 3 7" xfId="24193" xr:uid="{10413727-889B-4E73-82C4-8EF0C680A434}"/>
    <cellStyle name="Normal 2 2 6 2 3 8" xfId="13166" xr:uid="{AD3103CD-2764-44EF-A605-330EB883A61C}"/>
    <cellStyle name="Normal 2 2 6 2 4" xfId="3188" xr:uid="{00000000-0005-0000-0000-000027040000}"/>
    <cellStyle name="Normal 2 2 6 2 4 2" xfId="4468" xr:uid="{0FE318DA-088C-485A-9A1B-148B7C2FE78A}"/>
    <cellStyle name="Normal 2 2 6 2 4 2 2" xfId="9240" xr:uid="{1048AA4A-927C-4161-B8BB-3B6E9A954A52}"/>
    <cellStyle name="Normal 2 2 6 2 4 2 2 2" xfId="19620" xr:uid="{B32F671F-47F0-485A-AD34-1D9C1F20B811}"/>
    <cellStyle name="Normal 2 2 6 2 4 2 3" xfId="12073" xr:uid="{3D4A563A-E48D-426B-B3CF-A2C49C71920E}"/>
    <cellStyle name="Normal 2 2 6 2 4 2 3 2" xfId="22453" xr:uid="{FACF2DD8-440B-42CC-8206-6CB96D9402EF}"/>
    <cellStyle name="Normal 2 2 6 2 4 2 4" xfId="26098" xr:uid="{12BA8A78-EF3A-4DDE-A8F1-C8052A647E4C}"/>
    <cellStyle name="Normal 2 2 6 2 4 2 5" xfId="16787" xr:uid="{0D39DC32-5A39-4618-97E4-409303F50F70}"/>
    <cellStyle name="Normal 2 2 6 2 4 3" xfId="6246" xr:uid="{711A1386-EB02-4D5C-A20F-D17AE5B53DD3}"/>
    <cellStyle name="Normal 2 2 6 2 4 3 2" xfId="15815" xr:uid="{1C57A535-5B59-4BC1-BD8C-FB0C0791E824}"/>
    <cellStyle name="Normal 2 2 6 2 4 4" xfId="8268" xr:uid="{C032CA74-9A89-4596-905A-E92BDA9AA145}"/>
    <cellStyle name="Normal 2 2 6 2 4 4 2" xfId="18648" xr:uid="{6A0B5E13-E75A-4ABD-A2F5-0CF3D9E12D20}"/>
    <cellStyle name="Normal 2 2 6 2 4 5" xfId="11101" xr:uid="{AE521645-6376-4B68-9A18-6D97632553A1}"/>
    <cellStyle name="Normal 2 2 6 2 4 5 2" xfId="21481" xr:uid="{69CC3F87-EA81-43EF-A06E-E7DDC96303E6}"/>
    <cellStyle name="Normal 2 2 6 2 4 6" xfId="24586" xr:uid="{FF1DE5FA-250B-4680-A117-DD1976C4FB09}"/>
    <cellStyle name="Normal 2 2 6 2 4 7" xfId="13729" xr:uid="{6EDAE71B-7F2C-473D-8893-EC43F0AADD36}"/>
    <cellStyle name="Normal 2 2 6 2 5" xfId="3183" xr:uid="{00000000-0005-0000-0000-000028040000}"/>
    <cellStyle name="Normal 2 2 6 2 5 2" xfId="6241" xr:uid="{0A6AF36F-1FBE-4672-9497-A7A631B308EF}"/>
    <cellStyle name="Normal 2 2 6 2 5 2 2" xfId="28739" xr:uid="{5B69F3EA-6B7C-4570-96D6-F27E5C980BFA}"/>
    <cellStyle name="Normal 2 2 6 2 5 2 3" xfId="15810" xr:uid="{76BEACCF-5F5B-43F0-A5B2-36DD6C9A2D9E}"/>
    <cellStyle name="Normal 2 2 6 2 5 3" xfId="8263" xr:uid="{4773665C-A056-459D-95BA-07D0BBFBC73C}"/>
    <cellStyle name="Normal 2 2 6 2 5 3 2" xfId="18643" xr:uid="{62DA566B-022B-451E-8489-F37EF95BA9A5}"/>
    <cellStyle name="Normal 2 2 6 2 5 4" xfId="11096" xr:uid="{B74255FD-0D92-4281-B1B5-831CF4D94442}"/>
    <cellStyle name="Normal 2 2 6 2 5 4 2" xfId="21476" xr:uid="{A43FA36F-DA4D-490C-8866-7682DC51D2EF}"/>
    <cellStyle name="Normal 2 2 6 2 5 5" xfId="23156" xr:uid="{B356D2F5-AA29-4BBE-B9FC-DF53537515CA}"/>
    <cellStyle name="Normal 2 2 6 2 5 6" xfId="13724" xr:uid="{5F8A1828-3379-4FFE-B5D9-A6997C5EE36D}"/>
    <cellStyle name="Normal 2 2 6 2 6" xfId="2547" xr:uid="{00000000-0005-0000-0000-000029040000}"/>
    <cellStyle name="Normal 2 2 6 2 6 2" xfId="5819" xr:uid="{DD46955B-644F-4075-A62A-01E728825C72}"/>
    <cellStyle name="Normal 2 2 6 2 6 2 2" xfId="25835" xr:uid="{5E225070-8700-47AE-BB40-F61DFAA2BB7A}"/>
    <cellStyle name="Normal 2 2 6 2 6 2 3" xfId="15219" xr:uid="{8A69E008-98E6-4611-A97E-CA5A9C690D18}"/>
    <cellStyle name="Normal 2 2 6 2 6 3" xfId="7672" xr:uid="{B7E0288A-09BC-41C8-AB8F-012493240ADF}"/>
    <cellStyle name="Normal 2 2 6 2 6 3 2" xfId="18052" xr:uid="{95348DC5-EF32-4E6B-8E46-E8DE78003BA3}"/>
    <cellStyle name="Normal 2 2 6 2 6 4" xfId="10505" xr:uid="{FCB519E4-A7D2-4946-B317-76A86C0422BC}"/>
    <cellStyle name="Normal 2 2 6 2 6 4 2" xfId="20885" xr:uid="{5A289437-DBA2-47F5-9B82-C36081E33F26}"/>
    <cellStyle name="Normal 2 2 6 2 6 5" xfId="23898" xr:uid="{E133F193-E3D0-4080-B01F-FB88A4225A0F}"/>
    <cellStyle name="Normal 2 2 6 2 6 6" xfId="12935" xr:uid="{E970EBAC-FD52-4F8B-B9ED-263F3F3A9451}"/>
    <cellStyle name="Normal 2 2 6 2 7" xfId="2241" xr:uid="{00000000-0005-0000-0000-00001F040000}"/>
    <cellStyle name="Normal 2 2 6 2 7 2" xfId="7368" xr:uid="{E3315053-3F06-4B6B-8A15-8F56FD09B6D3}"/>
    <cellStyle name="Normal 2 2 6 2 7 2 2" xfId="17748" xr:uid="{59CE3CB4-48FF-436F-AB9F-5BDBA10A3A4A}"/>
    <cellStyle name="Normal 2 2 6 2 7 3" xfId="10201" xr:uid="{E237DC12-6969-46B9-BEB8-59BF47688AC7}"/>
    <cellStyle name="Normal 2 2 6 2 7 3 2" xfId="20581" xr:uid="{2AC17149-8D77-4C66-9B64-E74F2D180A93}"/>
    <cellStyle name="Normal 2 2 6 2 7 4" xfId="22831" xr:uid="{2180F4CE-54F4-4334-B8BC-350373340C0E}"/>
    <cellStyle name="Normal 2 2 6 2 7 5" xfId="14915" xr:uid="{6C7199FC-4A5B-4644-B73C-9FD92807338A}"/>
    <cellStyle name="Normal 2 2 6 2 8" xfId="3794" xr:uid="{3DC452E1-1CA4-495A-BBE7-BA28DD8D8CA8}"/>
    <cellStyle name="Normal 2 2 6 2 8 2" xfId="8630" xr:uid="{2359EFA7-1177-40B1-A540-89631581AC54}"/>
    <cellStyle name="Normal 2 2 6 2 8 2 2" xfId="19010" xr:uid="{97C046AA-3D85-4DA4-95CF-1E9F0374DAB0}"/>
    <cellStyle name="Normal 2 2 6 2 8 3" xfId="11463" xr:uid="{8D1E2DDE-0A46-49A1-97D1-BE99B96D3287}"/>
    <cellStyle name="Normal 2 2 6 2 8 3 2" xfId="21843" xr:uid="{87787337-F20C-4DAF-989E-CB84C0CCECAE}"/>
    <cellStyle name="Normal 2 2 6 2 8 4" xfId="16177" xr:uid="{956371C3-846B-4513-8438-90381C4675D2}"/>
    <cellStyle name="Normal 2 2 6 2 9" xfId="5118" xr:uid="{5C4ACD4B-02FD-4CEF-A3D2-4E04A9F0C611}"/>
    <cellStyle name="Normal 2 2 6 2 9 2" xfId="14415" xr:uid="{260E15F7-FF2D-46CF-8555-BA8822FC5CA2}"/>
    <cellStyle name="Normal 2 2 6 3" xfId="767" xr:uid="{00000000-0005-0000-0000-0000AB040000}"/>
    <cellStyle name="Normal 2 2 6 3 10" xfId="9703" xr:uid="{4C3E2F2B-56B2-4CF4-96E5-96EDB012DA49}"/>
    <cellStyle name="Normal 2 2 6 3 10 2" xfId="20083" xr:uid="{DC4C3F4A-9533-46A9-9E89-A4555E3086C2}"/>
    <cellStyle name="Normal 2 2 6 3 11" xfId="24855" xr:uid="{E3A76C8A-2F6D-4F8D-A4BA-E63D7B8AF419}"/>
    <cellStyle name="Normal 2 2 6 3 12" xfId="12563" xr:uid="{5FB5965A-D485-4ACE-BAD5-9CC525EDB1AF}"/>
    <cellStyle name="Normal 2 2 6 3 2" xfId="2734" xr:uid="{00000000-0005-0000-0000-00002B040000}"/>
    <cellStyle name="Normal 2 2 6 3 2 2" xfId="3190" xr:uid="{00000000-0005-0000-0000-00002C040000}"/>
    <cellStyle name="Normal 2 2 6 3 2 2 2" xfId="6248" xr:uid="{E44AA17E-05A2-47E2-8395-59B103ABE9B4}"/>
    <cellStyle name="Normal 2 2 6 3 2 2 2 2" xfId="27122" xr:uid="{B3EE830C-9737-40AC-B774-DC1C1CDA2AC3}"/>
    <cellStyle name="Normal 2 2 6 3 2 2 2 3" xfId="15817" xr:uid="{D41E5751-026D-427F-8873-2102B9A0E2DA}"/>
    <cellStyle name="Normal 2 2 6 3 2 2 3" xfId="8270" xr:uid="{4F15D839-68EC-4AFB-B95C-AD303D81C0F5}"/>
    <cellStyle name="Normal 2 2 6 3 2 2 3 2" xfId="18650" xr:uid="{0941D33B-37E7-4FB9-8BDD-31ECB15DD03C}"/>
    <cellStyle name="Normal 2 2 6 3 2 2 4" xfId="11103" xr:uid="{AA5D45D2-B615-4681-905D-0A0D4F4CF0A8}"/>
    <cellStyle name="Normal 2 2 6 3 2 2 4 2" xfId="21483" xr:uid="{45B34AA5-B78E-46EE-8B6C-B69CC14AE78D}"/>
    <cellStyle name="Normal 2 2 6 3 2 2 5" xfId="25434" xr:uid="{DB672273-560C-4F9C-A8CF-761B73D83566}"/>
    <cellStyle name="Normal 2 2 6 3 2 2 6" xfId="13731" xr:uid="{668FCC29-7C50-4312-9C41-BAC872544AC2}"/>
    <cellStyle name="Normal 2 2 6 3 2 3" xfId="4298" xr:uid="{AF36B563-FC36-4796-A3A6-E1993E821E9D}"/>
    <cellStyle name="Normal 2 2 6 3 2 3 2" xfId="9070" xr:uid="{F175B39D-0BCE-4077-B094-FBA606ACB714}"/>
    <cellStyle name="Normal 2 2 6 3 2 3 2 2" xfId="29113" xr:uid="{7ACC3B77-734A-4C91-A47F-8FFBABF3EF56}"/>
    <cellStyle name="Normal 2 2 6 3 2 3 2 3" xfId="19450" xr:uid="{90426A97-6901-4D73-ACFF-6E4D5F24FB00}"/>
    <cellStyle name="Normal 2 2 6 3 2 3 3" xfId="11903" xr:uid="{E90BF0AC-1250-4A66-9DE8-9F93A865D89A}"/>
    <cellStyle name="Normal 2 2 6 3 2 3 3 2" xfId="22283" xr:uid="{A409580F-2461-4D9C-BA00-8347009ECB9C}"/>
    <cellStyle name="Normal 2 2 6 3 2 3 4" xfId="23062" xr:uid="{2FD785B8-6281-4902-A97E-AF9F93D90BCC}"/>
    <cellStyle name="Normal 2 2 6 3 2 3 5" xfId="16617" xr:uid="{94FE5296-6D54-4088-A379-492CD391DFE4}"/>
    <cellStyle name="Normal 2 2 6 3 2 4" xfId="5952" xr:uid="{E3D1BA83-E110-4070-ABE3-31455F14EECF}"/>
    <cellStyle name="Normal 2 2 6 3 2 4 2" xfId="28714" xr:uid="{C9B51B7B-BA27-4989-9B77-BFB6FEEC3C11}"/>
    <cellStyle name="Normal 2 2 6 3 2 4 3" xfId="15405" xr:uid="{20CA3628-CCFE-4F2B-844E-8FBCEFF9B7DA}"/>
    <cellStyle name="Normal 2 2 6 3 2 5" xfId="7858" xr:uid="{8509A51E-F4D4-43AF-8124-F96AF6EAB54C}"/>
    <cellStyle name="Normal 2 2 6 3 2 5 2" xfId="18238" xr:uid="{58C2555D-2438-45B4-9B64-3CAF8320319B}"/>
    <cellStyle name="Normal 2 2 6 3 2 6" xfId="10691" xr:uid="{35248E13-1CF6-4D3F-A839-08077937F647}"/>
    <cellStyle name="Normal 2 2 6 3 2 6 2" xfId="21071" xr:uid="{83687619-3CB4-42C4-9E00-6EC79E49A7BF}"/>
    <cellStyle name="Normal 2 2 6 3 2 7" xfId="23505" xr:uid="{A01A4261-FC07-442C-8D9A-17FE25863308}"/>
    <cellStyle name="Normal 2 2 6 3 2 8" xfId="13168" xr:uid="{1EA23027-6384-4BE0-89B2-3EA296E8FFEE}"/>
    <cellStyle name="Normal 2 2 6 3 3" xfId="3191" xr:uid="{00000000-0005-0000-0000-00002D040000}"/>
    <cellStyle name="Normal 2 2 6 3 3 2" xfId="4469" xr:uid="{D03A52A9-8653-4C41-9A28-8E98E897D3ED}"/>
    <cellStyle name="Normal 2 2 6 3 3 2 2" xfId="9241" xr:uid="{20DDAF65-0E91-4C94-8A20-E9554F74EB6D}"/>
    <cellStyle name="Normal 2 2 6 3 3 2 2 2" xfId="29230" xr:uid="{6827C6F6-99D4-44ED-A2FB-5741B27C3E44}"/>
    <cellStyle name="Normal 2 2 6 3 3 2 2 3" xfId="19621" xr:uid="{044F6EE3-1478-4DF6-805A-DAC9A06E9FD7}"/>
    <cellStyle name="Normal 2 2 6 3 3 2 3" xfId="12074" xr:uid="{A80DECAF-5FF3-4A7E-97AD-DD68C5184EDE}"/>
    <cellStyle name="Normal 2 2 6 3 3 2 3 2" xfId="22454" xr:uid="{77B21F3D-69BA-4E03-BFD5-FF6767435652}"/>
    <cellStyle name="Normal 2 2 6 3 3 2 4" xfId="24359" xr:uid="{A627CFC4-18FF-4911-B5E0-F00CA2CA1BE1}"/>
    <cellStyle name="Normal 2 2 6 3 3 2 5" xfId="16788" xr:uid="{41E8D57E-0898-4600-8B45-5C361F73F80D}"/>
    <cellStyle name="Normal 2 2 6 3 3 3" xfId="6249" xr:uid="{D55A819E-7CBD-4C4C-87F6-1352BB2121FA}"/>
    <cellStyle name="Normal 2 2 6 3 3 3 2" xfId="28259" xr:uid="{F55449F2-2BBE-4515-BF06-BC399FBB39BE}"/>
    <cellStyle name="Normal 2 2 6 3 3 3 3" xfId="15818" xr:uid="{AB63E61B-DF1C-41AA-A088-D991A00C7282}"/>
    <cellStyle name="Normal 2 2 6 3 3 4" xfId="8271" xr:uid="{490ABBA9-728D-4597-A084-EF8D5F57061F}"/>
    <cellStyle name="Normal 2 2 6 3 3 4 2" xfId="18651" xr:uid="{9D3C7B97-38B1-4510-9996-047A2F781E5F}"/>
    <cellStyle name="Normal 2 2 6 3 3 5" xfId="11104" xr:uid="{9E3BF72C-580C-4D36-B16E-04B1671D9201}"/>
    <cellStyle name="Normal 2 2 6 3 3 5 2" xfId="21484" xr:uid="{48F4F805-4B92-4084-AFEF-8783EEF5369B}"/>
    <cellStyle name="Normal 2 2 6 3 3 6" xfId="23801" xr:uid="{279D83EF-BFFF-4CA7-B6C2-FA5BB1B9598E}"/>
    <cellStyle name="Normal 2 2 6 3 3 7" xfId="13732" xr:uid="{E82538C7-D5CF-4C2C-B896-96B5B1D6732F}"/>
    <cellStyle name="Normal 2 2 6 3 4" xfId="3189" xr:uid="{00000000-0005-0000-0000-00002E040000}"/>
    <cellStyle name="Normal 2 2 6 3 4 2" xfId="6247" xr:uid="{AB61BC95-E1D2-4C7F-9E27-637375B52DE8}"/>
    <cellStyle name="Normal 2 2 6 3 4 2 2" xfId="28728" xr:uid="{37F78F17-D5CE-43E3-80C0-38223208C2D4}"/>
    <cellStyle name="Normal 2 2 6 3 4 2 3" xfId="15816" xr:uid="{D3DFF2FF-54D9-4183-BB09-9EE6CDDCB508}"/>
    <cellStyle name="Normal 2 2 6 3 4 3" xfId="8269" xr:uid="{21262C5E-45DD-408B-AAE8-F32E1D09324A}"/>
    <cellStyle name="Normal 2 2 6 3 4 3 2" xfId="18649" xr:uid="{67090179-1D90-4D36-BA32-A0967397BC40}"/>
    <cellStyle name="Normal 2 2 6 3 4 4" xfId="11102" xr:uid="{CA746757-EAF7-45AB-9E4D-50A54017AE93}"/>
    <cellStyle name="Normal 2 2 6 3 4 4 2" xfId="21482" xr:uid="{49E2FBDE-AD09-44C4-B9E9-07E28E6BC8FD}"/>
    <cellStyle name="Normal 2 2 6 3 4 5" xfId="24354" xr:uid="{16052B0A-7BE2-4385-8D41-C9A5844DC355}"/>
    <cellStyle name="Normal 2 2 6 3 4 6" xfId="13730" xr:uid="{7DB53946-566B-4CAD-BF90-3B847D9555DD}"/>
    <cellStyle name="Normal 2 2 6 3 5" xfId="2590" xr:uid="{00000000-0005-0000-0000-00002F040000}"/>
    <cellStyle name="Normal 2 2 6 3 5 2" xfId="5855" xr:uid="{C883B5AF-18F5-4388-ABB4-D72C87122743}"/>
    <cellStyle name="Normal 2 2 6 3 5 2 2" xfId="26934" xr:uid="{5A40FB34-956B-4526-BCE3-9614D21C9E93}"/>
    <cellStyle name="Normal 2 2 6 3 5 2 3" xfId="15262" xr:uid="{E94B3B5B-1644-4E26-928B-15FF78687728}"/>
    <cellStyle name="Normal 2 2 6 3 5 3" xfId="7715" xr:uid="{E1C381A5-BA63-4B96-8942-177F60E6A9C6}"/>
    <cellStyle name="Normal 2 2 6 3 5 3 2" xfId="18095" xr:uid="{ABCB03D5-EC80-40AD-B995-D7EDB6E2CA7F}"/>
    <cellStyle name="Normal 2 2 6 3 5 4" xfId="10548" xr:uid="{C5BB12D6-85EA-467C-A043-96B8CCF861A7}"/>
    <cellStyle name="Normal 2 2 6 3 5 4 2" xfId="20928" xr:uid="{F794C766-F5A4-4669-BF82-894589530290}"/>
    <cellStyle name="Normal 2 2 6 3 5 5" xfId="23619" xr:uid="{42A9F908-E0A3-4303-88B6-2D24B095DFFE}"/>
    <cellStyle name="Normal 2 2 6 3 5 6" xfId="12978" xr:uid="{2880477B-ED04-43B6-A0F4-A0DD907F21D8}"/>
    <cellStyle name="Normal 2 2 6 3 6" xfId="2329" xr:uid="{00000000-0005-0000-0000-00002A040000}"/>
    <cellStyle name="Normal 2 2 6 3 6 2" xfId="7456" xr:uid="{B959A3A8-48A6-4881-A410-74E64567F69E}"/>
    <cellStyle name="Normal 2 2 6 3 6 2 2" xfId="17836" xr:uid="{D409532D-8BBE-435F-BEBD-A89EDF2C4362}"/>
    <cellStyle name="Normal 2 2 6 3 6 3" xfId="10289" xr:uid="{B3C768DC-DF0A-4FF1-8D0F-D49D5A9E1F17}"/>
    <cellStyle name="Normal 2 2 6 3 6 3 2" xfId="20669" xr:uid="{20424838-F57D-4E3F-934D-E62956DB1E35}"/>
    <cellStyle name="Normal 2 2 6 3 6 4" xfId="23147" xr:uid="{6C7DB46A-CB8E-4767-A221-43C87A93B7DF}"/>
    <cellStyle name="Normal 2 2 6 3 6 5" xfId="15003" xr:uid="{58137D8A-5F2E-412F-A65D-DD4557451A70}"/>
    <cellStyle name="Normal 2 2 6 3 7" xfId="3844" xr:uid="{712F6ECE-2FCF-40FF-BC3A-B8E57455C658}"/>
    <cellStyle name="Normal 2 2 6 3 7 2" xfId="8677" xr:uid="{8801AC38-17ED-48C4-B15A-5EC496CB1189}"/>
    <cellStyle name="Normal 2 2 6 3 7 2 2" xfId="19057" xr:uid="{01EAAE53-7179-4F99-8C05-CDBA10542186}"/>
    <cellStyle name="Normal 2 2 6 3 7 3" xfId="11510" xr:uid="{B40DA53C-3E90-4116-9976-35490BC4F598}"/>
    <cellStyle name="Normal 2 2 6 3 7 3 2" xfId="21890" xr:uid="{2F776532-C363-4EA1-BE90-F85AFF70E5B9}"/>
    <cellStyle name="Normal 2 2 6 3 7 4" xfId="16224" xr:uid="{7D736926-DE92-4BAD-BB26-D0719308E154}"/>
    <cellStyle name="Normal 2 2 6 3 8" xfId="5120" xr:uid="{0D41CC50-3C09-47D8-9D04-FF0749EBE539}"/>
    <cellStyle name="Normal 2 2 6 3 8 2" xfId="14417" xr:uid="{4C44EB3C-92B7-4DF4-94B3-CBB25821F1A6}"/>
    <cellStyle name="Normal 2 2 6 3 9" xfId="6870" xr:uid="{67EEB3CB-5943-4F2C-A717-EB1EB3467721}"/>
    <cellStyle name="Normal 2 2 6 3 9 2" xfId="17250" xr:uid="{B3C0259A-3C51-4FD8-AD74-DF0716C38BAD}"/>
    <cellStyle name="Normal 2 2 6 4" xfId="768" xr:uid="{00000000-0005-0000-0000-0000AC040000}"/>
    <cellStyle name="Normal 2 2 6 4 2" xfId="3192" xr:uid="{00000000-0005-0000-0000-000031040000}"/>
    <cellStyle name="Normal 2 2 6 4 2 2" xfId="6250" xr:uid="{CB439588-1D5F-4005-8532-AF188C452CFA}"/>
    <cellStyle name="Normal 2 2 6 4 2 2 2" xfId="26731" xr:uid="{A61F4418-B64B-495C-8A31-614827CC5054}"/>
    <cellStyle name="Normal 2 2 6 4 2 2 3" xfId="15819" xr:uid="{B27AE241-0DD4-43AF-8FE3-F64AA791483B}"/>
    <cellStyle name="Normal 2 2 6 4 2 3" xfId="8272" xr:uid="{38EFA85C-082D-4ECE-A0AC-E6CBB8D45E4E}"/>
    <cellStyle name="Normal 2 2 6 4 2 3 2" xfId="18652" xr:uid="{17081F4A-10E4-4BEB-A3DD-8714A69DC71B}"/>
    <cellStyle name="Normal 2 2 6 4 2 4" xfId="11105" xr:uid="{AB647E7E-1D38-436E-B315-9751ECB1C453}"/>
    <cellStyle name="Normal 2 2 6 4 2 4 2" xfId="21485" xr:uid="{96F0541B-B4A5-4A30-AA34-B3D1F76A4527}"/>
    <cellStyle name="Normal 2 2 6 4 2 5" xfId="22997" xr:uid="{19A55A42-EF4F-4980-94B4-D4D545CBB56D}"/>
    <cellStyle name="Normal 2 2 6 4 2 6" xfId="13733" xr:uid="{D9031275-8D50-4DD1-9158-5A6601AD56D2}"/>
    <cellStyle name="Normal 2 2 6 4 3" xfId="2731" xr:uid="{00000000-0005-0000-0000-000032040000}"/>
    <cellStyle name="Normal 2 2 6 4 3 2" xfId="5949" xr:uid="{11B2852D-EDF7-4948-8623-C6242D2A565C}"/>
    <cellStyle name="Normal 2 2 6 4 3 2 2" xfId="28520" xr:uid="{B8A26FFE-FD78-420C-9DA2-1CE49CD93A72}"/>
    <cellStyle name="Normal 2 2 6 4 3 2 3" xfId="15402" xr:uid="{C30637F1-3D60-4C29-B383-B0542E07093A}"/>
    <cellStyle name="Normal 2 2 6 4 3 3" xfId="7855" xr:uid="{F1F9433B-0784-4153-9E12-4A4B4BF106CD}"/>
    <cellStyle name="Normal 2 2 6 4 3 3 2" xfId="18235" xr:uid="{4173CB35-3A2E-47F1-AA16-7B0E91E0B47E}"/>
    <cellStyle name="Normal 2 2 6 4 3 4" xfId="10688" xr:uid="{DCB347E5-4172-4DB5-B7FF-960D1BEC6F5A}"/>
    <cellStyle name="Normal 2 2 6 4 3 4 2" xfId="21068" xr:uid="{7D6A8905-8AC6-472E-93F1-89521DC82887}"/>
    <cellStyle name="Normal 2 2 6 4 3 5" xfId="25426" xr:uid="{A3D8D863-91FE-4A5A-B3FF-AEAB0AD23AC7}"/>
    <cellStyle name="Normal 2 2 6 4 3 6" xfId="13165" xr:uid="{8F0C0AEF-395A-44BD-A2DE-C4B39BBA0447}"/>
    <cellStyle name="Normal 2 2 6 4 4" xfId="4163" xr:uid="{0955D02B-ABE6-43BB-A2F0-E7BD877C50A1}"/>
    <cellStyle name="Normal 2 2 6 4 4 2" xfId="8935" xr:uid="{0F7D7877-6C21-48D3-9F5B-B4BC947A6719}"/>
    <cellStyle name="Normal 2 2 6 4 4 2 2" xfId="19315" xr:uid="{90F97ABE-9CA5-4539-94EF-79C5B2370B11}"/>
    <cellStyle name="Normal 2 2 6 4 4 3" xfId="11768" xr:uid="{C6512C9C-1DCE-4B4F-8549-4756852FD341}"/>
    <cellStyle name="Normal 2 2 6 4 4 3 2" xfId="22148" xr:uid="{25AFC8E6-F1E4-4611-B59B-A4D8AD2EC480}"/>
    <cellStyle name="Normal 2 2 6 4 4 4" xfId="24133" xr:uid="{A11D0DC3-5B44-4E74-BA89-53B7C535938D}"/>
    <cellStyle name="Normal 2 2 6 4 4 5" xfId="16482" xr:uid="{67E362AA-8D03-493D-957E-C45DFBA2D8E0}"/>
    <cellStyle name="Normal 2 2 6 4 5" xfId="5121" xr:uid="{F054F7C7-62F7-4116-B376-3EC374D865E7}"/>
    <cellStyle name="Normal 2 2 6 4 5 2" xfId="14418" xr:uid="{1B9BB4CB-0A06-49DF-ABF3-0EDFCF0F66D2}"/>
    <cellStyle name="Normal 2 2 6 4 6" xfId="6871" xr:uid="{9D58F73D-007B-4442-B32E-FCA7DC647B7E}"/>
    <cellStyle name="Normal 2 2 6 4 6 2" xfId="17251" xr:uid="{2C27107F-B77C-49B4-9A60-9E75B92D05E4}"/>
    <cellStyle name="Normal 2 2 6 4 7" xfId="9704" xr:uid="{118CD2BE-CE2D-4E3F-9EC0-A270E7B58A2D}"/>
    <cellStyle name="Normal 2 2 6 4 7 2" xfId="20084" xr:uid="{515A166A-0811-46E5-BD81-5274C64ACC04}"/>
    <cellStyle name="Normal 2 2 6 4 8" xfId="25106" xr:uid="{662F58D9-B0B3-404D-B0BA-5EF31AF847BF}"/>
    <cellStyle name="Normal 2 2 6 4 9" xfId="12721" xr:uid="{579D2275-C61E-415B-8BC5-51251ECF05D9}"/>
    <cellStyle name="Normal 2 2 6 5" xfId="3193" xr:uid="{00000000-0005-0000-0000-000033040000}"/>
    <cellStyle name="Normal 2 2 6 5 2" xfId="4470" xr:uid="{CBD07B7A-1544-404E-99B7-7AD42747BAF4}"/>
    <cellStyle name="Normal 2 2 6 5 2 2" xfId="9242" xr:uid="{CA8839B8-562D-4FEB-B1E5-229693210434}"/>
    <cellStyle name="Normal 2 2 6 5 2 2 2" xfId="29231" xr:uid="{7008ECDD-72A8-4384-9DE2-80A96C4C0FE1}"/>
    <cellStyle name="Normal 2 2 6 5 2 2 3" xfId="19622" xr:uid="{E250A443-58A5-4F1E-8887-54B5054E386F}"/>
    <cellStyle name="Normal 2 2 6 5 2 3" xfId="12075" xr:uid="{A7439361-3315-47F8-8836-473F23E19C0C}"/>
    <cellStyle name="Normal 2 2 6 5 2 3 2" xfId="22455" xr:uid="{8DA188E4-7D8C-4664-B87F-A2AC6C5358B8}"/>
    <cellStyle name="Normal 2 2 6 5 2 4" xfId="24069" xr:uid="{646BF25D-7858-4818-8FFB-C90EE6BB55BE}"/>
    <cellStyle name="Normal 2 2 6 5 2 5" xfId="16789" xr:uid="{85F5C205-8DAA-44DB-87A6-464B58944ED8}"/>
    <cellStyle name="Normal 2 2 6 5 3" xfId="6251" xr:uid="{895B147F-601B-4065-8645-5AD015666B32}"/>
    <cellStyle name="Normal 2 2 6 5 3 2" xfId="27913" xr:uid="{C45325C8-0CFF-4DC3-A87E-160F529C2D2B}"/>
    <cellStyle name="Normal 2 2 6 5 3 3" xfId="15820" xr:uid="{E7C8CA88-9C26-485E-B413-3C25F41487E1}"/>
    <cellStyle name="Normal 2 2 6 5 4" xfId="8273" xr:uid="{63A4AD72-30FC-40F9-8FB2-C73EA5B302F1}"/>
    <cellStyle name="Normal 2 2 6 5 4 2" xfId="18653" xr:uid="{66B849C8-0EA1-4C13-AF88-FE7571754B86}"/>
    <cellStyle name="Normal 2 2 6 5 5" xfId="11106" xr:uid="{5986780A-0B59-44F2-8E1F-FECB6B30AD7D}"/>
    <cellStyle name="Normal 2 2 6 5 5 2" xfId="21486" xr:uid="{BA19BD5D-A4AF-42F1-B58E-71A2A59A390D}"/>
    <cellStyle name="Normal 2 2 6 5 6" xfId="25223" xr:uid="{CEC419A5-CA5A-4DBB-B3B6-4C8BF7921A29}"/>
    <cellStyle name="Normal 2 2 6 5 7" xfId="13734" xr:uid="{8447C74C-ED2E-40B8-B030-E3008A10DE80}"/>
    <cellStyle name="Normal 2 2 6 6" xfId="2904" xr:uid="{00000000-0005-0000-0000-000034040000}"/>
    <cellStyle name="Normal 2 2 6 6 2" xfId="6090" xr:uid="{16CCF25F-2BD3-4135-9602-703A2BCB5A3C}"/>
    <cellStyle name="Normal 2 2 6 6 2 2" xfId="27702" xr:uid="{E10C9B2E-92BC-4CE7-926E-3F7744D6AE09}"/>
    <cellStyle name="Normal 2 2 6 6 2 3" xfId="15568" xr:uid="{426A488E-3F6F-4736-ABBE-26DF1BF33C1D}"/>
    <cellStyle name="Normal 2 2 6 6 3" xfId="8021" xr:uid="{78D8298A-1551-45ED-92A9-35D92C38DAC8}"/>
    <cellStyle name="Normal 2 2 6 6 3 2" xfId="18401" xr:uid="{11096A96-338B-4C74-9D7E-5DD9EEFC39F6}"/>
    <cellStyle name="Normal 2 2 6 6 4" xfId="10854" xr:uid="{A64EA007-8B20-4236-A1E1-D7AD8F2E0402}"/>
    <cellStyle name="Normal 2 2 6 6 4 2" xfId="21234" xr:uid="{A568604F-B051-45B5-B2AE-184A6C336636}"/>
    <cellStyle name="Normal 2 2 6 6 5" xfId="25278" xr:uid="{43C848A0-2D16-45DD-9695-5240E1C8FA92}"/>
    <cellStyle name="Normal 2 2 6 6 6" xfId="13419" xr:uid="{A33F8664-23C1-415E-AF6C-867349EDD5A7}"/>
    <cellStyle name="Normal 2 2 6 7" xfId="2487" xr:uid="{00000000-0005-0000-0000-000035040000}"/>
    <cellStyle name="Normal 2 2 6 7 2" xfId="5772" xr:uid="{76CAC20D-489B-4B80-AD7E-D302E50A89E9}"/>
    <cellStyle name="Normal 2 2 6 7 2 2" xfId="26467" xr:uid="{D18F8181-AC54-42E7-B8E9-3673541D1599}"/>
    <cellStyle name="Normal 2 2 6 7 2 3" xfId="15159" xr:uid="{30643F72-C803-4F70-A78F-77234816673F}"/>
    <cellStyle name="Normal 2 2 6 7 3" xfId="7612" xr:uid="{EB608BF7-F122-4D70-BD0D-248C68CE590A}"/>
    <cellStyle name="Normal 2 2 6 7 3 2" xfId="17992" xr:uid="{9BC7CEE9-1CB8-4489-93FE-B18739EEFB5A}"/>
    <cellStyle name="Normal 2 2 6 7 4" xfId="10445" xr:uid="{F98CD522-C74E-4D1E-9884-1EBA819EBE4C}"/>
    <cellStyle name="Normal 2 2 6 7 4 2" xfId="20825" xr:uid="{1B78D906-7CBB-4C14-8AEE-11AAE0094DCB}"/>
    <cellStyle name="Normal 2 2 6 7 5" xfId="24942" xr:uid="{0BDC3D58-65E9-4A77-A03E-5C78897CB417}"/>
    <cellStyle name="Normal 2 2 6 7 6" xfId="12875" xr:uid="{A61C95EC-B2BA-4019-8830-F0EC110B5898}"/>
    <cellStyle name="Normal 2 2 6 8" xfId="2181" xr:uid="{00000000-0005-0000-0000-00001E040000}"/>
    <cellStyle name="Normal 2 2 6 8 2" xfId="7308" xr:uid="{6FC49187-1498-4000-B451-C8FB2596069A}"/>
    <cellStyle name="Normal 2 2 6 8 2 2" xfId="17688" xr:uid="{79745B4B-26CA-4AC5-AE20-0B3FB148D3D9}"/>
    <cellStyle name="Normal 2 2 6 8 3" xfId="10141" xr:uid="{C57AE7CB-C828-480E-A737-28460381E7A3}"/>
    <cellStyle name="Normal 2 2 6 8 3 2" xfId="20521" xr:uid="{E3DE3E9B-B822-4C8F-AD42-AEE9F96751B6}"/>
    <cellStyle name="Normal 2 2 6 8 4" xfId="24879" xr:uid="{C13717B4-B448-4C7A-AC0F-334D441DECE9}"/>
    <cellStyle name="Normal 2 2 6 8 5" xfId="14855" xr:uid="{B26FC4E8-4B10-4E19-A201-225B353C08D8}"/>
    <cellStyle name="Normal 2 2 6 9" xfId="3936" xr:uid="{4F71D83A-959D-475E-9D25-7D6B36415D87}"/>
    <cellStyle name="Normal 2 2 6 9 2" xfId="8768" xr:uid="{96233D5B-8A89-48F1-9A57-B9BB5A2D37F7}"/>
    <cellStyle name="Normal 2 2 6 9 2 2" xfId="19148" xr:uid="{C662E802-04A3-4507-9901-49DF157CDFAB}"/>
    <cellStyle name="Normal 2 2 6 9 3" xfId="11601" xr:uid="{37797751-1450-47F8-9DE4-6D15B02F0F8C}"/>
    <cellStyle name="Normal 2 2 6 9 3 2" xfId="21981" xr:uid="{A0CF1402-2736-4402-90DC-2EE07E6D4E1F}"/>
    <cellStyle name="Normal 2 2 6 9 4" xfId="16315" xr:uid="{D1D6B85D-8E12-4532-AB67-4098610E0955}"/>
    <cellStyle name="Normal 2 2 7" xfId="769" xr:uid="{00000000-0005-0000-0000-0000AD040000}"/>
    <cellStyle name="Normal 2 2 7 10" xfId="5122" xr:uid="{97DE0FAD-FD61-428C-B324-15458C6A0DE0}"/>
    <cellStyle name="Normal 2 2 7 10 2" xfId="14419" xr:uid="{5A552025-BB63-47C8-A716-65B49A2A9EB2}"/>
    <cellStyle name="Normal 2 2 7 11" xfId="6872" xr:uid="{1FBE5570-8EB9-4FA4-89F2-2A70BF75E24B}"/>
    <cellStyle name="Normal 2 2 7 11 2" xfId="17252" xr:uid="{8F1A0535-AADD-49A8-B8C7-E616384AD067}"/>
    <cellStyle name="Normal 2 2 7 12" xfId="9705" xr:uid="{32224345-8BBA-42D9-98F0-CE4FAE9AE546}"/>
    <cellStyle name="Normal 2 2 7 12 2" xfId="20085" xr:uid="{CD5807E9-F3EE-4241-B288-F1ADAD15438D}"/>
    <cellStyle name="Normal 2 2 7 13" xfId="23475" xr:uid="{415A84E5-3159-4712-8FD1-985112B084C9}"/>
    <cellStyle name="Normal 2 2 7 14" xfId="12447" xr:uid="{CCF5E73B-3EDA-4F88-A85B-AD221AFC95BD}"/>
    <cellStyle name="Normal 2 2 7 2" xfId="770" xr:uid="{00000000-0005-0000-0000-0000AE040000}"/>
    <cellStyle name="Normal 2 2 7 2 10" xfId="9706" xr:uid="{96B7BC76-69A9-41C1-9071-99C298FB4CFB}"/>
    <cellStyle name="Normal 2 2 7 2 10 2" xfId="20086" xr:uid="{94D6349B-CF0D-4CAC-BB03-F05F5F955F3C}"/>
    <cellStyle name="Normal 2 2 7 2 11" xfId="25196" xr:uid="{970A88EF-7558-4745-BAD3-842CFCCC2476}"/>
    <cellStyle name="Normal 2 2 7 2 12" xfId="12564" xr:uid="{14A48E73-5367-44A3-A89F-BE47A5943D14}"/>
    <cellStyle name="Normal 2 2 7 2 2" xfId="771" xr:uid="{00000000-0005-0000-0000-0000AF040000}"/>
    <cellStyle name="Normal 2 2 7 2 2 2" xfId="3195" xr:uid="{00000000-0005-0000-0000-000039040000}"/>
    <cellStyle name="Normal 2 2 7 2 2 2 2" xfId="6253" xr:uid="{8B11C461-0E06-45AB-BD28-47EC1E74397F}"/>
    <cellStyle name="Normal 2 2 7 2 2 2 2 2" xfId="27097" xr:uid="{A2CCF78B-5DD6-47A7-84C9-8DA8F0D392B4}"/>
    <cellStyle name="Normal 2 2 7 2 2 2 2 3" xfId="27664" xr:uid="{5120584F-076D-44DE-8E1C-FDF7DE413BEE}"/>
    <cellStyle name="Normal 2 2 7 2 2 2 2 4" xfId="15822" xr:uid="{88F2C3A9-307E-4134-B781-3A57D5248454}"/>
    <cellStyle name="Normal 2 2 7 2 2 2 3" xfId="8275" xr:uid="{7BE2E20E-F2EA-49A6-9ACC-66CECE11E9F9}"/>
    <cellStyle name="Normal 2 2 7 2 2 2 3 2" xfId="28881" xr:uid="{AEB2A2CB-9366-4AE7-8001-9CBCA404FA79}"/>
    <cellStyle name="Normal 2 2 7 2 2 2 3 3" xfId="18655" xr:uid="{73B34709-9830-4084-8A92-2F31CF5ACFC4}"/>
    <cellStyle name="Normal 2 2 7 2 2 2 4" xfId="11108" xr:uid="{F4CFA1E6-1823-474B-A36C-6B8D54B5BE31}"/>
    <cellStyle name="Normal 2 2 7 2 2 2 4 2" xfId="21488" xr:uid="{6046E642-0BB4-46AC-9CF4-488A10B6EBD7}"/>
    <cellStyle name="Normal 2 2 7 2 2 2 5" xfId="25172" xr:uid="{0C8150D5-790E-4464-88E3-73F177477228}"/>
    <cellStyle name="Normal 2 2 7 2 2 2 6" xfId="13736" xr:uid="{02216744-12C4-4C6E-A890-ECFFA8F6FE2F}"/>
    <cellStyle name="Normal 2 2 7 2 2 3" xfId="4300" xr:uid="{5BF1446D-7DBC-47F3-8E2E-3AC34E7B0E6E}"/>
    <cellStyle name="Normal 2 2 7 2 2 3 2" xfId="9072" xr:uid="{BE47E111-92AC-4C0C-8529-002B140A12F9}"/>
    <cellStyle name="Normal 2 2 7 2 2 3 2 2" xfId="29115" xr:uid="{43363453-912B-4F5E-851B-25802F134C88}"/>
    <cellStyle name="Normal 2 2 7 2 2 3 2 3" xfId="19452" xr:uid="{4D73426A-9A7A-4ACD-A503-0CEFB7FC3F61}"/>
    <cellStyle name="Normal 2 2 7 2 2 3 3" xfId="11905" xr:uid="{88B15B4F-B2C9-43F1-8EF5-28198862C72D}"/>
    <cellStyle name="Normal 2 2 7 2 2 3 3 2" xfId="22285" xr:uid="{6755AD40-28FB-4E7D-A94B-D136868330C0}"/>
    <cellStyle name="Normal 2 2 7 2 2 3 4" xfId="23311" xr:uid="{0D01CC80-EC2F-491C-8FB7-AC748902593B}"/>
    <cellStyle name="Normal 2 2 7 2 2 3 5" xfId="16619" xr:uid="{DAF76C26-DB75-47F7-8EBA-DF102241B8B3}"/>
    <cellStyle name="Normal 2 2 7 2 2 4" xfId="5124" xr:uid="{829582CC-8806-4FA3-A337-62363E98AB53}"/>
    <cellStyle name="Normal 2 2 7 2 2 4 2" xfId="25882" xr:uid="{A51740CD-DFD9-4F10-A675-5809E6580706}"/>
    <cellStyle name="Normal 2 2 7 2 2 4 3" xfId="14421" xr:uid="{22F09D4F-0AD0-4215-AD98-2BDBBCF02486}"/>
    <cellStyle name="Normal 2 2 7 2 2 5" xfId="6874" xr:uid="{29BDE919-A952-42B7-9861-EEE06193E0CD}"/>
    <cellStyle name="Normal 2 2 7 2 2 5 2" xfId="17254" xr:uid="{C8AB0511-E919-4E33-9EA1-139219EE4BA6}"/>
    <cellStyle name="Normal 2 2 7 2 2 6" xfId="9707" xr:uid="{4EA87817-1414-45A3-8CDC-010B98153A50}"/>
    <cellStyle name="Normal 2 2 7 2 2 6 2" xfId="20087" xr:uid="{140904F0-1D4A-4C7A-94F9-38C6FCBB4593}"/>
    <cellStyle name="Normal 2 2 7 2 2 7" xfId="23575" xr:uid="{75409168-E756-4EE6-92D5-D0BEB4372556}"/>
    <cellStyle name="Normal 2 2 7 2 2 8" xfId="13170" xr:uid="{8E17ED30-0202-45B1-AF39-E9ECBB348417}"/>
    <cellStyle name="Normal 2 2 7 2 3" xfId="3196" xr:uid="{00000000-0005-0000-0000-00003A040000}"/>
    <cellStyle name="Normal 2 2 7 2 3 2" xfId="4471" xr:uid="{D6D0C682-5969-4AC5-9296-5C9390C11DD7}"/>
    <cellStyle name="Normal 2 2 7 2 3 2 2" xfId="9243" xr:uid="{ED2845A6-9518-4346-9FDE-1F0839C90A5B}"/>
    <cellStyle name="Normal 2 2 7 2 3 2 2 2" xfId="29232" xr:uid="{045A4F97-EE36-42E4-AD16-B94B3C10FB01}"/>
    <cellStyle name="Normal 2 2 7 2 3 2 2 3" xfId="19623" xr:uid="{9FB96ECF-A0C4-42EF-8303-C99252B9D45F}"/>
    <cellStyle name="Normal 2 2 7 2 3 2 3" xfId="12076" xr:uid="{B344CE8A-4F10-4CDB-9883-E7ED2F225F10}"/>
    <cellStyle name="Normal 2 2 7 2 3 2 3 2" xfId="22456" xr:uid="{D9F654AB-3DCA-43C0-9942-68D3398C16E2}"/>
    <cellStyle name="Normal 2 2 7 2 3 2 4" xfId="23183" xr:uid="{9277E302-6DAB-407E-9C1D-A5D8F6A355C6}"/>
    <cellStyle name="Normal 2 2 7 2 3 2 5" xfId="16790" xr:uid="{71B25BC7-30E6-4D6A-AB81-F9522879AEA8}"/>
    <cellStyle name="Normal 2 2 7 2 3 3" xfId="6254" xr:uid="{CEDDA396-6283-461F-9196-E75D991EE142}"/>
    <cellStyle name="Normal 2 2 7 2 3 3 2" xfId="27032" xr:uid="{FAF40926-BBA6-40FB-A9B8-993BF85ACA13}"/>
    <cellStyle name="Normal 2 2 7 2 3 3 3" xfId="15823" xr:uid="{41B0010C-AC18-47D0-ABF8-05B957E3ACEA}"/>
    <cellStyle name="Normal 2 2 7 2 3 4" xfId="8276" xr:uid="{3A501C5D-B598-42DE-AA9C-2D0B185BE320}"/>
    <cellStyle name="Normal 2 2 7 2 3 4 2" xfId="18656" xr:uid="{98154A14-30EF-498C-BD93-16585A4C902D}"/>
    <cellStyle name="Normal 2 2 7 2 3 5" xfId="11109" xr:uid="{07C0A32C-C2F8-4C30-BA14-3A2352C2684B}"/>
    <cellStyle name="Normal 2 2 7 2 3 5 2" xfId="21489" xr:uid="{27D4A009-BAD5-4E39-9EB7-8502857800DF}"/>
    <cellStyle name="Normal 2 2 7 2 3 6" xfId="25135" xr:uid="{6DFABF6E-1F9B-4625-BDF1-C54002BA0E42}"/>
    <cellStyle name="Normal 2 2 7 2 3 7" xfId="13737" xr:uid="{44024F55-7CC3-4707-8DC4-26D77126A2E3}"/>
    <cellStyle name="Normal 2 2 7 2 4" xfId="3194" xr:uid="{00000000-0005-0000-0000-00003B040000}"/>
    <cellStyle name="Normal 2 2 7 2 4 2" xfId="6252" xr:uid="{A7A1CCB2-E3D0-43EA-8197-34A7C09AEF96}"/>
    <cellStyle name="Normal 2 2 7 2 4 2 2" xfId="27155" xr:uid="{3E2FF402-3FDD-43AC-8ABB-5AAA0B77C2CE}"/>
    <cellStyle name="Normal 2 2 7 2 4 2 3" xfId="15821" xr:uid="{1D5EA078-8212-4425-8345-5A255D9DAD6E}"/>
    <cellStyle name="Normal 2 2 7 2 4 3" xfId="8274" xr:uid="{C74BA113-14D3-4CB9-B20E-273E7EB6FD33}"/>
    <cellStyle name="Normal 2 2 7 2 4 3 2" xfId="18654" xr:uid="{E6C0D189-9183-442D-9D68-7E282810D9F1}"/>
    <cellStyle name="Normal 2 2 7 2 4 4" xfId="11107" xr:uid="{BA254123-1B17-4C76-85E0-9AB7220FD05C}"/>
    <cellStyle name="Normal 2 2 7 2 4 4 2" xfId="21487" xr:uid="{D47D7829-4F01-405F-9CD6-6DE623E2F170}"/>
    <cellStyle name="Normal 2 2 7 2 4 5" xfId="23441" xr:uid="{CF19129B-7CF2-4FAA-8889-965D44A5F84E}"/>
    <cellStyle name="Normal 2 2 7 2 4 6" xfId="13735" xr:uid="{A2FEC267-718D-44B3-A1DD-EB431AD8109B}"/>
    <cellStyle name="Normal 2 2 7 2 5" xfId="2521" xr:uid="{00000000-0005-0000-0000-00003C040000}"/>
    <cellStyle name="Normal 2 2 7 2 5 2" xfId="5798" xr:uid="{23A0BEF1-34F6-404A-814A-EEB3AB3D6CC9}"/>
    <cellStyle name="Normal 2 2 7 2 5 2 2" xfId="28745" xr:uid="{383549BB-5F0D-44D9-A695-FB8092A97676}"/>
    <cellStyle name="Normal 2 2 7 2 5 2 3" xfId="15193" xr:uid="{C9121AAE-BCE2-4E47-A76D-C5EFDF2C471C}"/>
    <cellStyle name="Normal 2 2 7 2 5 3" xfId="7646" xr:uid="{ADEA8325-5E94-48BA-B7EE-99860C3CA05E}"/>
    <cellStyle name="Normal 2 2 7 2 5 3 2" xfId="18026" xr:uid="{97FAF7B9-8F45-4792-B0F2-58B344511F34}"/>
    <cellStyle name="Normal 2 2 7 2 5 4" xfId="10479" xr:uid="{B1F3EEF4-88D2-4FD9-BBC4-8072DF524313}"/>
    <cellStyle name="Normal 2 2 7 2 5 4 2" xfId="20859" xr:uid="{F439DE09-43CA-43ED-A509-79F09AF9D346}"/>
    <cellStyle name="Normal 2 2 7 2 5 5" xfId="24865" xr:uid="{DFC9CDCE-CD34-4F68-AC8B-3E978F5E142E}"/>
    <cellStyle name="Normal 2 2 7 2 5 6" xfId="12909" xr:uid="{F0FAC557-219A-4CC5-87C5-59F8BD421481}"/>
    <cellStyle name="Normal 2 2 7 2 6" xfId="2330" xr:uid="{00000000-0005-0000-0000-000037040000}"/>
    <cellStyle name="Normal 2 2 7 2 6 2" xfId="7457" xr:uid="{AA518F21-B686-48E8-B898-EC04D5D2B410}"/>
    <cellStyle name="Normal 2 2 7 2 6 2 2" xfId="17837" xr:uid="{4F3935D6-4461-4126-B862-3FF94E3FD125}"/>
    <cellStyle name="Normal 2 2 7 2 6 3" xfId="10290" xr:uid="{11BC9346-AD29-4F36-90D3-7C872D157AFB}"/>
    <cellStyle name="Normal 2 2 7 2 6 3 2" xfId="20670" xr:uid="{9B00FE18-2CDF-413E-A2B7-1C59FA4D06DA}"/>
    <cellStyle name="Normal 2 2 7 2 6 4" xfId="23209" xr:uid="{A3C83875-F8A8-4E4D-9003-627B13C89284}"/>
    <cellStyle name="Normal 2 2 7 2 6 5" xfId="15004" xr:uid="{CA5708F2-7C54-4703-8E71-37C3A0A7BB5E}"/>
    <cellStyle name="Normal 2 2 7 2 7" xfId="3845" xr:uid="{D771F0E0-C0AC-4977-97D7-6CCA4D9AA339}"/>
    <cellStyle name="Normal 2 2 7 2 7 2" xfId="8678" xr:uid="{0C570D39-C3EB-435E-96B0-04A4C5B12501}"/>
    <cellStyle name="Normal 2 2 7 2 7 2 2" xfId="19058" xr:uid="{48824E7D-FEE0-4B8B-AE88-C8DEE2217EA4}"/>
    <cellStyle name="Normal 2 2 7 2 7 3" xfId="11511" xr:uid="{1299A268-0595-4B2F-A6DE-39BA0E2E8536}"/>
    <cellStyle name="Normal 2 2 7 2 7 3 2" xfId="21891" xr:uid="{887E6F02-517A-43A6-8954-2FC1E9DA644D}"/>
    <cellStyle name="Normal 2 2 7 2 7 4" xfId="16225" xr:uid="{94FED017-C12D-47E2-A831-420BF6B109B2}"/>
    <cellStyle name="Normal 2 2 7 2 8" xfId="5123" xr:uid="{ADAE79B2-4B97-4577-89B0-127316D79130}"/>
    <cellStyle name="Normal 2 2 7 2 8 2" xfId="14420" xr:uid="{CE00637D-9DCD-4172-9738-12F69E7ACD9A}"/>
    <cellStyle name="Normal 2 2 7 2 9" xfId="6873" xr:uid="{4FACCF4B-8810-4D34-B90E-8A139B2A6C5C}"/>
    <cellStyle name="Normal 2 2 7 2 9 2" xfId="17253" xr:uid="{FD74E31E-4DE3-469F-9005-4292C928A904}"/>
    <cellStyle name="Normal 2 2 7 3" xfId="772" xr:uid="{00000000-0005-0000-0000-0000B0040000}"/>
    <cellStyle name="Normal 2 2 7 3 10" xfId="23006" xr:uid="{F17254B3-5808-4371-AB5E-AFEDFD4B5483}"/>
    <cellStyle name="Normal 2 2 7 3 11" xfId="12722" xr:uid="{178C3338-824D-4C4A-8A4E-D25A680F0A44}"/>
    <cellStyle name="Normal 2 2 7 3 2" xfId="2735" xr:uid="{00000000-0005-0000-0000-00003E040000}"/>
    <cellStyle name="Normal 2 2 7 3 2 2" xfId="3198" xr:uid="{00000000-0005-0000-0000-00003F040000}"/>
    <cellStyle name="Normal 2 2 7 3 2 2 2" xfId="6256" xr:uid="{1A212D7B-5846-4C44-AAAC-EBFBC95895B4}"/>
    <cellStyle name="Normal 2 2 7 3 2 2 2 2" xfId="27548" xr:uid="{F3E218AA-116F-45C5-86B0-CAD0C1827EF6}"/>
    <cellStyle name="Normal 2 2 7 3 2 2 2 3" xfId="15825" xr:uid="{3C4B6901-F247-4586-BE1B-C5C9D4C80ACA}"/>
    <cellStyle name="Normal 2 2 7 3 2 2 3" xfId="8278" xr:uid="{CA3C5097-3312-4E1C-A313-E9DC851AE2C4}"/>
    <cellStyle name="Normal 2 2 7 3 2 2 3 2" xfId="18658" xr:uid="{4F701770-DC31-413F-9135-9FE178093DCF}"/>
    <cellStyle name="Normal 2 2 7 3 2 2 4" xfId="11111" xr:uid="{789F14F5-2087-4FE2-9F62-717D858521BC}"/>
    <cellStyle name="Normal 2 2 7 3 2 2 4 2" xfId="21491" xr:uid="{4904FFD4-0B5B-499F-A0DA-8C684E0A2E6D}"/>
    <cellStyle name="Normal 2 2 7 3 2 2 5" xfId="24138" xr:uid="{0E5E244E-A51D-4D1E-8426-6A6B11BCF3E7}"/>
    <cellStyle name="Normal 2 2 7 3 2 2 6" xfId="13739" xr:uid="{E87C28D9-8A87-48F5-93CB-BCB19802B7CE}"/>
    <cellStyle name="Normal 2 2 7 3 2 3" xfId="4301" xr:uid="{EAF366F8-D447-4075-81DF-515D051DD7C2}"/>
    <cellStyle name="Normal 2 2 7 3 2 3 2" xfId="9073" xr:uid="{556CF877-2043-4BA3-B28F-234F15C1AEEA}"/>
    <cellStyle name="Normal 2 2 7 3 2 3 2 2" xfId="29116" xr:uid="{021A0685-800E-4150-8DAD-FE739C4E024A}"/>
    <cellStyle name="Normal 2 2 7 3 2 3 2 3" xfId="19453" xr:uid="{DD452560-2B8B-49DC-826C-6448540E28C2}"/>
    <cellStyle name="Normal 2 2 7 3 2 3 3" xfId="11906" xr:uid="{E7745375-D0FA-4318-B53C-3CDB4467A48B}"/>
    <cellStyle name="Normal 2 2 7 3 2 3 3 2" xfId="22286" xr:uid="{9EA5C9C2-28B6-4309-AF57-177710D515A7}"/>
    <cellStyle name="Normal 2 2 7 3 2 3 4" xfId="23549" xr:uid="{6897237D-6A89-4CCD-9989-063E5488F7C7}"/>
    <cellStyle name="Normal 2 2 7 3 2 3 5" xfId="16620" xr:uid="{A0E2F83C-CEF0-46C9-B482-21FDD2B95E65}"/>
    <cellStyle name="Normal 2 2 7 3 2 4" xfId="5953" xr:uid="{DE040285-1C97-4EC5-981F-0884DD59A246}"/>
    <cellStyle name="Normal 2 2 7 3 2 4 2" xfId="27342" xr:uid="{C304F024-8373-44EF-8702-1365F2D427CD}"/>
    <cellStyle name="Normal 2 2 7 3 2 4 3" xfId="15406" xr:uid="{83F001C6-1E3E-4BEF-A578-6A98F78A5346}"/>
    <cellStyle name="Normal 2 2 7 3 2 5" xfId="7859" xr:uid="{2339EDD1-F2C1-42F8-A2DB-FAD34473DCFC}"/>
    <cellStyle name="Normal 2 2 7 3 2 5 2" xfId="18239" xr:uid="{C8AD0386-3040-46F1-B645-6655476B4E1C}"/>
    <cellStyle name="Normal 2 2 7 3 2 6" xfId="10692" xr:uid="{4E2A75C5-D6E1-4366-B646-1EA5470A1E7B}"/>
    <cellStyle name="Normal 2 2 7 3 2 6 2" xfId="21072" xr:uid="{9B0F25AF-5BD6-4B90-A454-D00D5EA39529}"/>
    <cellStyle name="Normal 2 2 7 3 2 7" xfId="25133" xr:uid="{E830B5F4-CEBC-4DFD-B7C5-8C2032ABC27D}"/>
    <cellStyle name="Normal 2 2 7 3 2 8" xfId="13171" xr:uid="{DAF114F1-DD70-4554-94B8-AEA3F3E71683}"/>
    <cellStyle name="Normal 2 2 7 3 3" xfId="3199" xr:uid="{00000000-0005-0000-0000-000040040000}"/>
    <cellStyle name="Normal 2 2 7 3 3 2" xfId="4472" xr:uid="{0428E46A-93CA-416A-8A3D-64F2AF294697}"/>
    <cellStyle name="Normal 2 2 7 3 3 2 2" xfId="9244" xr:uid="{7F6CBD5B-9D8F-4693-97C1-702733C70EEF}"/>
    <cellStyle name="Normal 2 2 7 3 3 2 2 2" xfId="29233" xr:uid="{4E15FF19-501D-4EF1-9C91-2E64E0E8506B}"/>
    <cellStyle name="Normal 2 2 7 3 3 2 2 3" xfId="19624" xr:uid="{73AA55D1-3CF8-4142-979A-740880D272DD}"/>
    <cellStyle name="Normal 2 2 7 3 3 2 3" xfId="12077" xr:uid="{DE2C7111-8310-472C-9C0D-BDF10E297E82}"/>
    <cellStyle name="Normal 2 2 7 3 3 2 3 2" xfId="22457" xr:uid="{27BD705E-F3E4-4F7C-996B-87B1BC251D6C}"/>
    <cellStyle name="Normal 2 2 7 3 3 2 4" xfId="24392" xr:uid="{58A0A0B9-BE64-483A-ABB4-854BC81CB446}"/>
    <cellStyle name="Normal 2 2 7 3 3 2 5" xfId="16791" xr:uid="{6C66086D-972D-42D1-8497-F58F520E4481}"/>
    <cellStyle name="Normal 2 2 7 3 3 3" xfId="6257" xr:uid="{D940372C-13D7-4285-9FDE-3B180C7240FF}"/>
    <cellStyle name="Normal 2 2 7 3 3 3 2" xfId="27756" xr:uid="{F28E13FF-310C-4A09-BC29-966A74D8A060}"/>
    <cellStyle name="Normal 2 2 7 3 3 3 3" xfId="15826" xr:uid="{7BCAF169-B59A-4731-AF05-776ADEDAE458}"/>
    <cellStyle name="Normal 2 2 7 3 3 4" xfId="8279" xr:uid="{C8B16FE4-4C61-4173-A19E-762D85240BFE}"/>
    <cellStyle name="Normal 2 2 7 3 3 4 2" xfId="18659" xr:uid="{347D0C6D-BD62-4E72-8C14-0AA1A467D708}"/>
    <cellStyle name="Normal 2 2 7 3 3 5" xfId="11112" xr:uid="{73022351-1C26-4939-AA38-289D77681BAD}"/>
    <cellStyle name="Normal 2 2 7 3 3 5 2" xfId="21492" xr:uid="{D838C5FD-0A15-4C6C-A084-82D9C901D236}"/>
    <cellStyle name="Normal 2 2 7 3 3 6" xfId="24000" xr:uid="{EDDCD52D-04C6-4A80-B038-2BF9C8415521}"/>
    <cellStyle name="Normal 2 2 7 3 3 7" xfId="13740" xr:uid="{7A73E4B7-EDEC-4FA0-8605-ADE538C01436}"/>
    <cellStyle name="Normal 2 2 7 3 4" xfId="3197" xr:uid="{00000000-0005-0000-0000-000041040000}"/>
    <cellStyle name="Normal 2 2 7 3 4 2" xfId="6255" xr:uid="{CF60C740-2E1F-4CDA-B4B6-BF87756449D4}"/>
    <cellStyle name="Normal 2 2 7 3 4 2 2" xfId="28392" xr:uid="{E8B8B9A0-5C61-4A77-A708-D915FD490F3B}"/>
    <cellStyle name="Normal 2 2 7 3 4 2 3" xfId="15824" xr:uid="{B7F0F487-D0C5-4F3F-9339-B478FB99E6AA}"/>
    <cellStyle name="Normal 2 2 7 3 4 3" xfId="8277" xr:uid="{2DBAAF1C-E8D3-4763-8820-5C030BFC6E29}"/>
    <cellStyle name="Normal 2 2 7 3 4 3 2" xfId="18657" xr:uid="{5AA4104F-80A6-4B4D-9D4D-25CF2EBC49CE}"/>
    <cellStyle name="Normal 2 2 7 3 4 4" xfId="11110" xr:uid="{A5022C64-CA5C-4256-9DC0-7C397D74943E}"/>
    <cellStyle name="Normal 2 2 7 3 4 4 2" xfId="21490" xr:uid="{6BDC3A3E-EE03-40BD-B52A-5ADF54128D69}"/>
    <cellStyle name="Normal 2 2 7 3 4 5" xfId="25562" xr:uid="{7B928967-CE5D-43D5-BB33-45736C0C119C}"/>
    <cellStyle name="Normal 2 2 7 3 4 6" xfId="13738" xr:uid="{394C640A-B5E2-4187-B7A5-490C8C461537}"/>
    <cellStyle name="Normal 2 2 7 3 5" xfId="2624" xr:uid="{00000000-0005-0000-0000-000042040000}"/>
    <cellStyle name="Normal 2 2 7 3 5 2" xfId="5886" xr:uid="{92CD74B9-44AB-49EB-BBE1-72D7E5630C7A}"/>
    <cellStyle name="Normal 2 2 7 3 5 2 2" xfId="26777" xr:uid="{0E0DCD71-F50E-424A-9F99-47DD45A2B674}"/>
    <cellStyle name="Normal 2 2 7 3 5 2 3" xfId="15296" xr:uid="{3F30FFEF-1A10-4243-A3EC-617D5088BDDA}"/>
    <cellStyle name="Normal 2 2 7 3 5 3" xfId="7749" xr:uid="{635E3C12-C886-44F6-9770-79ED6BFD1FC8}"/>
    <cellStyle name="Normal 2 2 7 3 5 3 2" xfId="18129" xr:uid="{F0ABDD48-8ABA-4593-94C5-CDB5D41E58DC}"/>
    <cellStyle name="Normal 2 2 7 3 5 4" xfId="10582" xr:uid="{17F5AA6E-126A-4164-9FEF-F05FAF4848F8}"/>
    <cellStyle name="Normal 2 2 7 3 5 4 2" xfId="20962" xr:uid="{199B1EF3-438D-427A-93F2-7478C7AA5889}"/>
    <cellStyle name="Normal 2 2 7 3 5 5" xfId="23744" xr:uid="{CC56BE07-5218-4782-8B3F-5BFD9E3B6494}"/>
    <cellStyle name="Normal 2 2 7 3 5 6" xfId="13012" xr:uid="{B4923DA2-90D7-4352-9E97-CED1C3F86706}"/>
    <cellStyle name="Normal 2 2 7 3 6" xfId="4164" xr:uid="{0EECCB69-E2A2-4D79-984C-AEA068311F16}"/>
    <cellStyle name="Normal 2 2 7 3 6 2" xfId="8936" xr:uid="{9C2642DB-2BEA-40C7-A32B-E7BCFF1109E9}"/>
    <cellStyle name="Normal 2 2 7 3 6 2 2" xfId="19316" xr:uid="{43F78813-33B4-4BF0-862C-D45B3E52C6CD}"/>
    <cellStyle name="Normal 2 2 7 3 6 3" xfId="11769" xr:uid="{7FB2A010-4F86-413B-A29B-80AFBA0C83FD}"/>
    <cellStyle name="Normal 2 2 7 3 6 3 2" xfId="22149" xr:uid="{33525C46-7CBE-4205-927F-564236BD8343}"/>
    <cellStyle name="Normal 2 2 7 3 6 4" xfId="23721" xr:uid="{9BC8BB49-D765-48C9-BE92-08F2EA7A9DBF}"/>
    <cellStyle name="Normal 2 2 7 3 6 5" xfId="16483" xr:uid="{82F6FC75-C16C-413E-B767-482378F3B21B}"/>
    <cellStyle name="Normal 2 2 7 3 7" xfId="5125" xr:uid="{5C452FFA-7910-4D62-A8A7-22BC1867080B}"/>
    <cellStyle name="Normal 2 2 7 3 7 2" xfId="14422" xr:uid="{71F07B88-DD81-4D19-B3F5-6CF54BC1094D}"/>
    <cellStyle name="Normal 2 2 7 3 8" xfId="6875" xr:uid="{90182203-014D-4FA0-B89A-F4D27942B154}"/>
    <cellStyle name="Normal 2 2 7 3 8 2" xfId="17255" xr:uid="{8238B354-BF9F-4916-9974-7AC3933B06CD}"/>
    <cellStyle name="Normal 2 2 7 3 9" xfId="9708" xr:uid="{B4C3058F-A649-4C9E-9CF8-5063027BD2D8}"/>
    <cellStyle name="Normal 2 2 7 3 9 2" xfId="20088" xr:uid="{4AFB8945-510C-491C-A8E1-1C9D343D4C3A}"/>
    <cellStyle name="Normal 2 2 7 4" xfId="773" xr:uid="{00000000-0005-0000-0000-0000B1040000}"/>
    <cellStyle name="Normal 2 2 7 4 2" xfId="3200" xr:uid="{00000000-0005-0000-0000-000044040000}"/>
    <cellStyle name="Normal 2 2 7 4 2 2" xfId="6258" xr:uid="{EA86242F-DE84-41B2-B4E2-49C3A6806F4C}"/>
    <cellStyle name="Normal 2 2 7 4 2 2 2" xfId="27954" xr:uid="{F130E72C-EF2A-4AE3-96A3-4BDBF9584015}"/>
    <cellStyle name="Normal 2 2 7 4 2 2 3" xfId="15827" xr:uid="{AB8DBCB1-FF55-4422-AE4F-23C7720312AB}"/>
    <cellStyle name="Normal 2 2 7 4 2 3" xfId="8280" xr:uid="{28C10E84-05C2-498D-82BA-F63707491383}"/>
    <cellStyle name="Normal 2 2 7 4 2 3 2" xfId="18660" xr:uid="{84627645-3648-4EA7-BD72-457DC4FED9D8}"/>
    <cellStyle name="Normal 2 2 7 4 2 4" xfId="11113" xr:uid="{D759EDC8-144E-4FCC-B7B5-6256B36E7E60}"/>
    <cellStyle name="Normal 2 2 7 4 2 4 2" xfId="21493" xr:uid="{F311C016-71CF-4462-93B6-AD713B647808}"/>
    <cellStyle name="Normal 2 2 7 4 2 5" xfId="24434" xr:uid="{16B3E47E-68E3-4CA5-A25D-F24AB1561C53}"/>
    <cellStyle name="Normal 2 2 7 4 2 6" xfId="13741" xr:uid="{F1B21C19-0682-443F-8D4E-BDB1C80126DC}"/>
    <cellStyle name="Normal 2 2 7 4 3" xfId="4299" xr:uid="{FB89EF37-5642-4DB4-9B87-78B865309E32}"/>
    <cellStyle name="Normal 2 2 7 4 3 2" xfId="9071" xr:uid="{58972D54-2C46-400B-B3FA-FDD33077E2A0}"/>
    <cellStyle name="Normal 2 2 7 4 3 2 2" xfId="29114" xr:uid="{3E47BE21-2C75-410C-A6C9-DD3FD87C6916}"/>
    <cellStyle name="Normal 2 2 7 4 3 2 3" xfId="19451" xr:uid="{8463DD5D-1757-4EA0-9D14-3534ED11B601}"/>
    <cellStyle name="Normal 2 2 7 4 3 3" xfId="11904" xr:uid="{099E216B-CFB5-4885-9F6B-81FA1976C52D}"/>
    <cellStyle name="Normal 2 2 7 4 3 3 2" xfId="22284" xr:uid="{FF8EC160-F987-4D10-98D0-422BEE8B6B95}"/>
    <cellStyle name="Normal 2 2 7 4 3 4" xfId="23424" xr:uid="{3AD3C7EB-4743-4B29-A5D0-0C459C1321C6}"/>
    <cellStyle name="Normal 2 2 7 4 3 5" xfId="16618" xr:uid="{4E8744E9-845E-436B-834F-356D56F91803}"/>
    <cellStyle name="Normal 2 2 7 4 4" xfId="5126" xr:uid="{BB82BBF1-892E-428D-B121-BE1B6A0F0770}"/>
    <cellStyle name="Normal 2 2 7 4 4 2" xfId="27314" xr:uid="{B6384FC8-584C-475B-A86A-E8E7D2A74AEB}"/>
    <cellStyle name="Normal 2 2 7 4 4 3" xfId="14423" xr:uid="{FA69E3F2-B838-4302-AE0D-B6EA475877A7}"/>
    <cellStyle name="Normal 2 2 7 4 5" xfId="6876" xr:uid="{DED2211D-BFE6-48E6-8FF2-55930132D76B}"/>
    <cellStyle name="Normal 2 2 7 4 5 2" xfId="17256" xr:uid="{470C8BE6-A3EE-4F87-A755-C79CAC7DCB94}"/>
    <cellStyle name="Normal 2 2 7 4 6" xfId="9709" xr:uid="{BCD325BF-24A9-435B-9AC8-82BF9A84298E}"/>
    <cellStyle name="Normal 2 2 7 4 6 2" xfId="20089" xr:uid="{5486DF0B-2ECE-43B1-AF13-431C9E6D04D1}"/>
    <cellStyle name="Normal 2 2 7 4 7" xfId="24457" xr:uid="{5D16B951-AF92-490D-9C68-F6E635E7BD61}"/>
    <cellStyle name="Normal 2 2 7 4 8" xfId="13169" xr:uid="{17041A68-1022-49C2-98E9-55807456AA15}"/>
    <cellStyle name="Normal 2 2 7 5" xfId="3201" xr:uid="{00000000-0005-0000-0000-000045040000}"/>
    <cellStyle name="Normal 2 2 7 5 2" xfId="4473" xr:uid="{F43CF885-6B3E-4233-B3EB-8EC307816EE0}"/>
    <cellStyle name="Normal 2 2 7 5 2 2" xfId="9245" xr:uid="{99C5D73E-8D59-42E6-9224-95D350907AA5}"/>
    <cellStyle name="Normal 2 2 7 5 2 2 2" xfId="29234" xr:uid="{D28169DF-F682-4D57-8E50-2BEBF72ADB7C}"/>
    <cellStyle name="Normal 2 2 7 5 2 2 3" xfId="19625" xr:uid="{911EB7F1-662E-467B-9B34-9D1B8475D22B}"/>
    <cellStyle name="Normal 2 2 7 5 2 3" xfId="12078" xr:uid="{36E12D49-82BF-46AF-871C-11FB898BFBEE}"/>
    <cellStyle name="Normal 2 2 7 5 2 3 2" xfId="22458" xr:uid="{C04B2735-E0AA-497B-8422-E367EF58C9F7}"/>
    <cellStyle name="Normal 2 2 7 5 2 4" xfId="25692" xr:uid="{2265BF51-5BC9-4777-B8E6-0889D80AE015}"/>
    <cellStyle name="Normal 2 2 7 5 2 5" xfId="16792" xr:uid="{36544D78-34B7-4DC8-990C-2DBB08710D08}"/>
    <cellStyle name="Normal 2 2 7 5 3" xfId="6259" xr:uid="{4D851889-4635-4508-8F66-E2721015AA19}"/>
    <cellStyle name="Normal 2 2 7 5 3 2" xfId="26238" xr:uid="{22637B2F-5841-439F-8B42-DC03C4B1CBE8}"/>
    <cellStyle name="Normal 2 2 7 5 3 3" xfId="15828" xr:uid="{6C442F8F-709D-41AD-83FC-99633E491AB7}"/>
    <cellStyle name="Normal 2 2 7 5 4" xfId="8281" xr:uid="{831A3850-70D5-4E84-A343-C00368EDD689}"/>
    <cellStyle name="Normal 2 2 7 5 4 2" xfId="18661" xr:uid="{C16F9157-9B3C-443E-9BDB-6FF37823E7B9}"/>
    <cellStyle name="Normal 2 2 7 5 5" xfId="11114" xr:uid="{5323322D-1828-4872-A0D0-B1C1DE137956}"/>
    <cellStyle name="Normal 2 2 7 5 5 2" xfId="21494" xr:uid="{7AFD68E4-4698-4CEB-AAD0-46CE8C566DB4}"/>
    <cellStyle name="Normal 2 2 7 5 6" xfId="24776" xr:uid="{19595CDC-3621-469D-8973-B52DF0990318}"/>
    <cellStyle name="Normal 2 2 7 5 7" xfId="13742" xr:uid="{8596851C-82E7-4787-9116-C2C662107F93}"/>
    <cellStyle name="Normal 2 2 7 6" xfId="2905" xr:uid="{00000000-0005-0000-0000-000046040000}"/>
    <cellStyle name="Normal 2 2 7 6 2" xfId="6091" xr:uid="{DA57989B-564A-4C1A-9D05-AE50DD18F86E}"/>
    <cellStyle name="Normal 2 2 7 6 2 2" xfId="27700" xr:uid="{F418126B-C980-4ECC-BE7C-18A8E2FADF60}"/>
    <cellStyle name="Normal 2 2 7 6 2 3" xfId="15569" xr:uid="{22B65360-BC90-4835-B939-315CDBC5A152}"/>
    <cellStyle name="Normal 2 2 7 6 3" xfId="8022" xr:uid="{CB3E4E3C-6CDC-4F35-9634-4C0B1E25404F}"/>
    <cellStyle name="Normal 2 2 7 6 3 2" xfId="18402" xr:uid="{2D552C60-2259-4C2D-A185-267CAB265DF4}"/>
    <cellStyle name="Normal 2 2 7 6 4" xfId="10855" xr:uid="{CF9A6020-EF53-46F0-9D9B-EC6F1A1DA70A}"/>
    <cellStyle name="Normal 2 2 7 6 4 2" xfId="21235" xr:uid="{FCBF4E9B-F8D3-4C41-B78E-2150FF51224B}"/>
    <cellStyle name="Normal 2 2 7 6 5" xfId="25339" xr:uid="{0441A294-413D-4AAF-BD16-AC300834E672}"/>
    <cellStyle name="Normal 2 2 7 6 6" xfId="13420" xr:uid="{F450886F-2E7C-48CC-A33D-E6A3B3C2BC1E}"/>
    <cellStyle name="Normal 2 2 7 7" xfId="2461" xr:uid="{00000000-0005-0000-0000-000047040000}"/>
    <cellStyle name="Normal 2 2 7 7 2" xfId="5752" xr:uid="{2E6284A3-7195-4AB7-A4FB-C092FA1EAF45}"/>
    <cellStyle name="Normal 2 2 7 7 2 2" xfId="26667" xr:uid="{15808563-0C2E-477A-AA67-BC75561D798B}"/>
    <cellStyle name="Normal 2 2 7 7 2 3" xfId="15133" xr:uid="{A4BAD895-AF33-4EF9-BD97-047C99E8F55E}"/>
    <cellStyle name="Normal 2 2 7 7 3" xfId="7586" xr:uid="{645F3ECB-47CB-43FD-93B1-D80F647453B9}"/>
    <cellStyle name="Normal 2 2 7 7 3 2" xfId="17966" xr:uid="{5276B6E8-F14B-47DA-9795-8A1D24063B5E}"/>
    <cellStyle name="Normal 2 2 7 7 4" xfId="10419" xr:uid="{32FB7C96-3693-4BBB-87D3-F468EA2058C6}"/>
    <cellStyle name="Normal 2 2 7 7 4 2" xfId="20799" xr:uid="{00B40404-8E65-48CD-AB16-729DDAF8B967}"/>
    <cellStyle name="Normal 2 2 7 7 5" xfId="22819" xr:uid="{F5302D9A-7717-43A3-9991-538FB9F931D8}"/>
    <cellStyle name="Normal 2 2 7 7 6" xfId="12849" xr:uid="{F4F92005-4B46-4882-86F0-AA33BE952BAB}"/>
    <cellStyle name="Normal 2 2 7 8" xfId="2215" xr:uid="{00000000-0005-0000-0000-000036040000}"/>
    <cellStyle name="Normal 2 2 7 8 2" xfId="7342" xr:uid="{119F46DF-C067-41EC-8126-38A40487FA8C}"/>
    <cellStyle name="Normal 2 2 7 8 2 2" xfId="17722" xr:uid="{ED305A55-2D9A-46DD-BA47-AF220451757E}"/>
    <cellStyle name="Normal 2 2 7 8 3" xfId="10175" xr:uid="{9D697A6F-542C-4ED6-AF67-5B61BA0FD18E}"/>
    <cellStyle name="Normal 2 2 7 8 3 2" xfId="20555" xr:uid="{9890D317-D2F7-49F4-9663-26A6115E9037}"/>
    <cellStyle name="Normal 2 2 7 8 4" xfId="23831" xr:uid="{DA775B2D-7C2D-4E4F-A457-253B653B3263}"/>
    <cellStyle name="Normal 2 2 7 8 5" xfId="14889" xr:uid="{6016B299-4532-427C-8DBF-F49EBF94FEEE}"/>
    <cellStyle name="Normal 2 2 7 9" xfId="3937" xr:uid="{730B2415-7D0E-4777-BD3F-FD5EA860EFA8}"/>
    <cellStyle name="Normal 2 2 7 9 2" xfId="8769" xr:uid="{DE422D28-9071-46E0-8C78-715B420E7E8C}"/>
    <cellStyle name="Normal 2 2 7 9 2 2" xfId="19149" xr:uid="{69C561B9-5447-412B-8367-27A315462274}"/>
    <cellStyle name="Normal 2 2 7 9 3" xfId="11602" xr:uid="{2B1B7C93-75A1-4EFE-A9FD-2E389EEAE17E}"/>
    <cellStyle name="Normal 2 2 7 9 3 2" xfId="21982" xr:uid="{647ECAF7-2087-4270-B0FC-26A8F245DCBA}"/>
    <cellStyle name="Normal 2 2 7 9 4" xfId="16316" xr:uid="{56E29E40-D477-49BB-A1DB-B1585FB89744}"/>
    <cellStyle name="Normal 2 2 8" xfId="774" xr:uid="{00000000-0005-0000-0000-0000B2040000}"/>
    <cellStyle name="Normal 2 2 8 10" xfId="6877" xr:uid="{628BD07A-D930-4CD2-A940-69AD564921B7}"/>
    <cellStyle name="Normal 2 2 8 10 2" xfId="17257" xr:uid="{D8B97DC8-7635-465A-856A-2FA87A0AFF44}"/>
    <cellStyle name="Normal 2 2 8 11" xfId="9710" xr:uid="{F14EE70F-160D-4DA3-A3D4-9BC7D49B5D6B}"/>
    <cellStyle name="Normal 2 2 8 11 2" xfId="20090" xr:uid="{67B869A9-2EAC-4101-B81E-0B6A04DB9C7A}"/>
    <cellStyle name="Normal 2 2 8 12" xfId="25319" xr:uid="{8BBC2563-7EB3-4F0B-B448-C24827850FBF}"/>
    <cellStyle name="Normal 2 2 8 13" xfId="12430" xr:uid="{F2398DB6-92A6-4E09-8CEA-7C4D685124A0}"/>
    <cellStyle name="Normal 2 2 8 2" xfId="775" xr:uid="{00000000-0005-0000-0000-0000B3040000}"/>
    <cellStyle name="Normal 2 2 8 2 10" xfId="9711" xr:uid="{2E8E1B31-05C3-4FE9-9EA3-A11E18571BCB}"/>
    <cellStyle name="Normal 2 2 8 2 10 2" xfId="20091" xr:uid="{65A4362D-0852-4578-B5E2-C59DB0DE1260}"/>
    <cellStyle name="Normal 2 2 8 2 11" xfId="22650" xr:uid="{EE2F466C-BF6B-4568-ACBB-F9CA7F522928}"/>
    <cellStyle name="Normal 2 2 8 2 12" xfId="12565" xr:uid="{32E0DBA3-74D1-4471-9210-559060BCEC89}"/>
    <cellStyle name="Normal 2 2 8 2 2" xfId="776" xr:uid="{00000000-0005-0000-0000-0000B4040000}"/>
    <cellStyle name="Normal 2 2 8 2 2 2" xfId="3203" xr:uid="{00000000-0005-0000-0000-00004B040000}"/>
    <cellStyle name="Normal 2 2 8 2 2 2 2" xfId="6261" xr:uid="{AD7F9C5A-5E3B-40DC-9854-FDA24E5AF8DB}"/>
    <cellStyle name="Normal 2 2 8 2 2 2 2 2" xfId="25877" xr:uid="{E730DD8D-3F10-49FC-A895-5577D56DF90B}"/>
    <cellStyle name="Normal 2 2 8 2 2 2 2 3" xfId="27615" xr:uid="{939AE3EF-EE41-49B2-BBEB-DDE8EBBE629B}"/>
    <cellStyle name="Normal 2 2 8 2 2 2 2 4" xfId="15830" xr:uid="{466C9F48-8078-4AB5-B0A3-09B931C02DB0}"/>
    <cellStyle name="Normal 2 2 8 2 2 2 3" xfId="8283" xr:uid="{01B25D7D-B9CB-4313-9A55-D93C96704B92}"/>
    <cellStyle name="Normal 2 2 8 2 2 2 3 2" xfId="28882" xr:uid="{ADA3744A-7B68-4CE9-B787-2C2419DFDC4A}"/>
    <cellStyle name="Normal 2 2 8 2 2 2 3 3" xfId="18663" xr:uid="{A25F16EE-717B-475B-A5B5-2AA233EEB4AE}"/>
    <cellStyle name="Normal 2 2 8 2 2 2 4" xfId="11116" xr:uid="{E96C8554-8CF2-4170-AA1D-C245115615EC}"/>
    <cellStyle name="Normal 2 2 8 2 2 2 4 2" xfId="21496" xr:uid="{563CFB1D-1936-44BB-BD04-BBB7C4F5B7B6}"/>
    <cellStyle name="Normal 2 2 8 2 2 2 5" xfId="24176" xr:uid="{C0032DE9-A102-4F49-B63C-0CC0E1C338C0}"/>
    <cellStyle name="Normal 2 2 8 2 2 2 6" xfId="13744" xr:uid="{53A835B4-D170-4264-B454-1536B8D45EE1}"/>
    <cellStyle name="Normal 2 2 8 2 2 3" xfId="4302" xr:uid="{1FFE8655-55F3-4269-83C8-334A040FEC77}"/>
    <cellStyle name="Normal 2 2 8 2 2 3 2" xfId="9074" xr:uid="{6AE2C6FE-F53C-447D-AC47-C1657D57F2A1}"/>
    <cellStyle name="Normal 2 2 8 2 2 3 2 2" xfId="29117" xr:uid="{E7C3450E-2F33-4EAF-BE7B-432C4B18638F}"/>
    <cellStyle name="Normal 2 2 8 2 2 3 2 3" xfId="19454" xr:uid="{AFF2C6CB-6ED1-4C43-B328-DCF262F4C661}"/>
    <cellStyle name="Normal 2 2 8 2 2 3 3" xfId="11907" xr:uid="{44D4E787-4053-4D74-9147-70403D1E4BE0}"/>
    <cellStyle name="Normal 2 2 8 2 2 3 3 2" xfId="22287" xr:uid="{71633322-84F1-43F9-A310-AA1C9C15F19D}"/>
    <cellStyle name="Normal 2 2 8 2 2 3 4" xfId="24901" xr:uid="{A33F61B1-B2E4-49D0-A3BA-19C1F03A202B}"/>
    <cellStyle name="Normal 2 2 8 2 2 3 5" xfId="16621" xr:uid="{53B62D12-7ADC-4437-99D4-4D8ADE7D2990}"/>
    <cellStyle name="Normal 2 2 8 2 2 4" xfId="5129" xr:uid="{EF44E616-FCEF-4B61-B126-F41F814B1672}"/>
    <cellStyle name="Normal 2 2 8 2 2 4 2" xfId="26240" xr:uid="{C764AC65-430F-4028-AAB3-796B0F36B950}"/>
    <cellStyle name="Normal 2 2 8 2 2 4 3" xfId="14426" xr:uid="{098E2349-6E86-4C89-BCF2-9C6B794781F3}"/>
    <cellStyle name="Normal 2 2 8 2 2 5" xfId="6879" xr:uid="{09AEA82C-8297-4AE8-829C-747CBFFFB293}"/>
    <cellStyle name="Normal 2 2 8 2 2 5 2" xfId="17259" xr:uid="{637648A9-C576-444E-B4B3-A55EBC3FB424}"/>
    <cellStyle name="Normal 2 2 8 2 2 6" xfId="9712" xr:uid="{D6A3D852-B06A-4D55-AEF5-09C7BBE20F04}"/>
    <cellStyle name="Normal 2 2 8 2 2 6 2" xfId="20092" xr:uid="{126B0F5F-33D7-4CFA-B3CB-3F540B22047E}"/>
    <cellStyle name="Normal 2 2 8 2 2 7" xfId="23534" xr:uid="{AC6CAC62-C341-4C3D-A142-6E1FA8DC2778}"/>
    <cellStyle name="Normal 2 2 8 2 2 8" xfId="13173" xr:uid="{89A8D227-72D1-4F88-9AB5-0EBC5A5B2745}"/>
    <cellStyle name="Normal 2 2 8 2 3" xfId="3204" xr:uid="{00000000-0005-0000-0000-00004C040000}"/>
    <cellStyle name="Normal 2 2 8 2 3 2" xfId="4474" xr:uid="{B79F63A2-A715-4B21-A3BE-9628464F7014}"/>
    <cellStyle name="Normal 2 2 8 2 3 2 2" xfId="9246" xr:uid="{6F952480-3FDB-414C-B6CA-44F4ED28A849}"/>
    <cellStyle name="Normal 2 2 8 2 3 2 2 2" xfId="29235" xr:uid="{B837C5AA-2511-403E-BF9C-3C00737E91DD}"/>
    <cellStyle name="Normal 2 2 8 2 3 2 2 3" xfId="19626" xr:uid="{4B56D94F-7580-45FB-AC07-B28A6D1E6754}"/>
    <cellStyle name="Normal 2 2 8 2 3 2 3" xfId="12079" xr:uid="{7EBB8DCB-5068-4C64-936B-792200931A9C}"/>
    <cellStyle name="Normal 2 2 8 2 3 2 3 2" xfId="22459" xr:uid="{3D3BD81C-C557-4D5D-A9A7-90DEC679FD60}"/>
    <cellStyle name="Normal 2 2 8 2 3 2 4" xfId="23836" xr:uid="{C1692201-4612-4F99-B5D7-7B62E1BBF460}"/>
    <cellStyle name="Normal 2 2 8 2 3 2 5" xfId="16793" xr:uid="{9E6B0EF0-1544-4F38-8798-56F7FADF95B7}"/>
    <cellStyle name="Normal 2 2 8 2 3 3" xfId="6262" xr:uid="{F103B7AA-0002-4F7D-B285-E2D5C6FB343A}"/>
    <cellStyle name="Normal 2 2 8 2 3 3 2" xfId="25938" xr:uid="{F2D9A890-7170-4A20-B246-CAF9D59A5391}"/>
    <cellStyle name="Normal 2 2 8 2 3 3 3" xfId="15831" xr:uid="{BF862549-28D1-4806-8608-B1D17D8BDCC7}"/>
    <cellStyle name="Normal 2 2 8 2 3 4" xfId="8284" xr:uid="{E5ACE763-E8C4-4486-B72A-9E4EA89C7A8D}"/>
    <cellStyle name="Normal 2 2 8 2 3 4 2" xfId="18664" xr:uid="{F07F7485-9F1A-47BA-B018-765D152C6523}"/>
    <cellStyle name="Normal 2 2 8 2 3 5" xfId="11117" xr:uid="{E8D85AC4-EA72-4E3C-BA1A-C7ADC1E0DD3C}"/>
    <cellStyle name="Normal 2 2 8 2 3 5 2" xfId="21497" xr:uid="{09C0A0EA-6124-4D58-945C-EBB99BB5FAC7}"/>
    <cellStyle name="Normal 2 2 8 2 3 6" xfId="24807" xr:uid="{C89F7E85-6CAF-4A73-B1CB-D0E28020C5ED}"/>
    <cellStyle name="Normal 2 2 8 2 3 7" xfId="13745" xr:uid="{E2CABDA1-9B3F-41E5-BED0-604309B159DF}"/>
    <cellStyle name="Normal 2 2 8 2 4" xfId="3202" xr:uid="{00000000-0005-0000-0000-00004D040000}"/>
    <cellStyle name="Normal 2 2 8 2 4 2" xfId="6260" xr:uid="{00BDF592-F8ED-4918-8803-E44F81D1262F}"/>
    <cellStyle name="Normal 2 2 8 2 4 2 2" xfId="25844" xr:uid="{DAE43E84-2D15-410B-AAC9-BEFD8622CCD5}"/>
    <cellStyle name="Normal 2 2 8 2 4 2 3" xfId="15829" xr:uid="{A867CFCC-A18F-4100-8B17-18C1AF35D78F}"/>
    <cellStyle name="Normal 2 2 8 2 4 3" xfId="8282" xr:uid="{B9C08851-865A-4B86-A777-1121A9A65835}"/>
    <cellStyle name="Normal 2 2 8 2 4 3 2" xfId="18662" xr:uid="{96E36747-C293-4AED-A379-63C7E2ED0EB0}"/>
    <cellStyle name="Normal 2 2 8 2 4 4" xfId="11115" xr:uid="{C12C189B-1E98-4A23-B57A-DBAEE45CEB38}"/>
    <cellStyle name="Normal 2 2 8 2 4 4 2" xfId="21495" xr:uid="{D35EE70B-DE62-448F-BC2A-483C0629E5A9}"/>
    <cellStyle name="Normal 2 2 8 2 4 5" xfId="23811" xr:uid="{BC432C4B-B5D4-45F1-A098-40E096DB7C08}"/>
    <cellStyle name="Normal 2 2 8 2 4 6" xfId="13743" xr:uid="{DCA3EA7E-3623-4E6F-9B7D-414E8CFE2DEB}"/>
    <cellStyle name="Normal 2 2 8 2 5" xfId="2607" xr:uid="{00000000-0005-0000-0000-00004E040000}"/>
    <cellStyle name="Normal 2 2 8 2 5 2" xfId="5871" xr:uid="{2158CB03-382E-4154-84CF-297635431937}"/>
    <cellStyle name="Normal 2 2 8 2 5 2 2" xfId="26863" xr:uid="{8D95AE1F-7280-46BC-910E-DCA5B1645248}"/>
    <cellStyle name="Normal 2 2 8 2 5 2 3" xfId="15279" xr:uid="{3939FE5E-D725-4F1D-9D71-725A3C5C4C3B}"/>
    <cellStyle name="Normal 2 2 8 2 5 3" xfId="7732" xr:uid="{F4FC430F-0F3A-4A14-9461-867A83D045E9}"/>
    <cellStyle name="Normal 2 2 8 2 5 3 2" xfId="18112" xr:uid="{94929340-B51F-48CD-AD23-3E649F9F02D2}"/>
    <cellStyle name="Normal 2 2 8 2 5 4" xfId="10565" xr:uid="{2D5F3208-AE2B-49D3-BBF3-28D50CE40CF4}"/>
    <cellStyle name="Normal 2 2 8 2 5 4 2" xfId="20945" xr:uid="{8E647BA0-58F9-44E3-8560-D7245A82E6F3}"/>
    <cellStyle name="Normal 2 2 8 2 5 5" xfId="22796" xr:uid="{AC31583B-A675-4131-AD03-A29CA722448A}"/>
    <cellStyle name="Normal 2 2 8 2 5 6" xfId="12995" xr:uid="{4C44059D-138B-42F6-A4E1-87AAD4C2938A}"/>
    <cellStyle name="Normal 2 2 8 2 6" xfId="2331" xr:uid="{00000000-0005-0000-0000-000049040000}"/>
    <cellStyle name="Normal 2 2 8 2 6 2" xfId="7458" xr:uid="{3AA901C1-0822-4B28-A516-503B037C2030}"/>
    <cellStyle name="Normal 2 2 8 2 6 2 2" xfId="17838" xr:uid="{F2220739-898B-4866-A055-C32C8E328486}"/>
    <cellStyle name="Normal 2 2 8 2 6 3" xfId="10291" xr:uid="{9D4856D8-5F64-40B9-A821-52A1A4F7F348}"/>
    <cellStyle name="Normal 2 2 8 2 6 3 2" xfId="20671" xr:uid="{3CD42492-4DA1-4141-8AC7-40E799C5F97D}"/>
    <cellStyle name="Normal 2 2 8 2 6 4" xfId="24020" xr:uid="{088F61CA-E37A-4075-BA0A-E940FF2C1253}"/>
    <cellStyle name="Normal 2 2 8 2 6 5" xfId="15005" xr:uid="{3F02CA74-B058-44D3-9E13-ECAE3FFA3E36}"/>
    <cellStyle name="Normal 2 2 8 2 7" xfId="3846" xr:uid="{6A49327A-3862-4542-9177-0AF47BCAA334}"/>
    <cellStyle name="Normal 2 2 8 2 7 2" xfId="8679" xr:uid="{BB11D339-3294-4E5E-93BC-363044C6AD61}"/>
    <cellStyle name="Normal 2 2 8 2 7 2 2" xfId="19059" xr:uid="{672ACB02-E131-4912-A65A-C985E34D56FB}"/>
    <cellStyle name="Normal 2 2 8 2 7 3" xfId="11512" xr:uid="{3433FEE8-69AE-4718-B7A5-DE65C3900C01}"/>
    <cellStyle name="Normal 2 2 8 2 7 3 2" xfId="21892" xr:uid="{688BBCCB-3380-47C5-B0BC-470EC18C4240}"/>
    <cellStyle name="Normal 2 2 8 2 7 4" xfId="16226" xr:uid="{AB074805-6BDA-41A1-B685-E4E896C027AC}"/>
    <cellStyle name="Normal 2 2 8 2 8" xfId="5128" xr:uid="{2EF62492-BFF2-4C41-ADBB-8135D3993D9D}"/>
    <cellStyle name="Normal 2 2 8 2 8 2" xfId="14425" xr:uid="{3544151C-8FE4-4BC6-A82E-019C0F7B9799}"/>
    <cellStyle name="Normal 2 2 8 2 9" xfId="6878" xr:uid="{5748C84E-41B0-4273-98C8-35E79BD84EF0}"/>
    <cellStyle name="Normal 2 2 8 2 9 2" xfId="17258" xr:uid="{14684CC9-A457-441B-B6A9-3F9C63964AC6}"/>
    <cellStyle name="Normal 2 2 8 3" xfId="777" xr:uid="{00000000-0005-0000-0000-0000B5040000}"/>
    <cellStyle name="Normal 2 2 8 3 2" xfId="3205" xr:uid="{00000000-0005-0000-0000-000050040000}"/>
    <cellStyle name="Normal 2 2 8 3 2 2" xfId="6263" xr:uid="{484994DE-EA3F-48CE-8C82-D9A34BD5D050}"/>
    <cellStyle name="Normal 2 2 8 3 2 2 2" xfId="25497" xr:uid="{9976E747-9C6D-4AA6-B81C-9C316A07E5F6}"/>
    <cellStyle name="Normal 2 2 8 3 2 2 3" xfId="26969" xr:uid="{F603F650-3DB7-4DA7-93A3-8D9FE2123AFF}"/>
    <cellStyle name="Normal 2 2 8 3 2 2 4" xfId="15832" xr:uid="{BFE0CFD8-BEAB-47DA-9195-84B09ED06AAE}"/>
    <cellStyle name="Normal 2 2 8 3 2 3" xfId="8285" xr:uid="{51A4D7D6-C0D2-43D5-85D4-EA446260D201}"/>
    <cellStyle name="Normal 2 2 8 3 2 3 2" xfId="28883" xr:uid="{4215C2A4-6596-45F2-BD61-68A9C65B0F2D}"/>
    <cellStyle name="Normal 2 2 8 3 2 3 3" xfId="18665" xr:uid="{A3A2E13C-311D-4FE2-A204-3EAFFDBE5612}"/>
    <cellStyle name="Normal 2 2 8 3 2 4" xfId="11118" xr:uid="{FFA795C0-AD39-4FE5-B0D8-5A19308E89B3}"/>
    <cellStyle name="Normal 2 2 8 3 2 4 2" xfId="21498" xr:uid="{F4A5942B-C24E-41C1-90FC-536AA55614DF}"/>
    <cellStyle name="Normal 2 2 8 3 2 5" xfId="24116" xr:uid="{E0E67E6E-E546-40B5-96DB-A817EB89A89D}"/>
    <cellStyle name="Normal 2 2 8 3 2 6" xfId="13746" xr:uid="{9D2CA8CC-2B5E-413C-ACCD-4099D1B875B7}"/>
    <cellStyle name="Normal 2 2 8 3 3" xfId="2736" xr:uid="{00000000-0005-0000-0000-000051040000}"/>
    <cellStyle name="Normal 2 2 8 3 3 2" xfId="5954" xr:uid="{630E4BC0-EF5B-4545-9D87-3B4644C75384}"/>
    <cellStyle name="Normal 2 2 8 3 3 2 2" xfId="28086" xr:uid="{3ED1D39F-0F11-4148-A98E-A4210E6D00B2}"/>
    <cellStyle name="Normal 2 2 8 3 3 2 3" xfId="15407" xr:uid="{3119C0F1-0AA0-4FE4-9F46-261DFD366530}"/>
    <cellStyle name="Normal 2 2 8 3 3 3" xfId="7860" xr:uid="{A467FD2F-47A1-4B7C-8683-284542929F18}"/>
    <cellStyle name="Normal 2 2 8 3 3 3 2" xfId="18240" xr:uid="{E44A229C-2533-411A-B532-D794FAC320EF}"/>
    <cellStyle name="Normal 2 2 8 3 3 4" xfId="10693" xr:uid="{63E92958-F63F-4843-AEE9-D7553DC9EA1E}"/>
    <cellStyle name="Normal 2 2 8 3 3 4 2" xfId="21073" xr:uid="{7F2A1A78-DFE7-441B-BBCE-B8B4C2514206}"/>
    <cellStyle name="Normal 2 2 8 3 3 5" xfId="22901" xr:uid="{2BEF5312-252E-4369-A6B3-169E222B0AFC}"/>
    <cellStyle name="Normal 2 2 8 3 3 6" xfId="13172" xr:uid="{2B192A59-C2D0-420D-A594-224E758F4C75}"/>
    <cellStyle name="Normal 2 2 8 3 4" xfId="4165" xr:uid="{5BEFE4C8-65F9-485E-B282-F87ACA3FCC55}"/>
    <cellStyle name="Normal 2 2 8 3 4 2" xfId="8937" xr:uid="{88DADD39-5568-426E-8F44-EA1914AAAE4C}"/>
    <cellStyle name="Normal 2 2 8 3 4 2 2" xfId="29032" xr:uid="{931954E9-0975-4F47-819C-F66340C1D0B8}"/>
    <cellStyle name="Normal 2 2 8 3 4 2 3" xfId="19317" xr:uid="{450B9D57-B6DD-4AE9-9E87-F372C2B4131E}"/>
    <cellStyle name="Normal 2 2 8 3 4 3" xfId="11770" xr:uid="{ACA7C7BB-0011-479E-9B26-D5F22ED0AB35}"/>
    <cellStyle name="Normal 2 2 8 3 4 3 2" xfId="22150" xr:uid="{E6618A83-CE86-4EB8-8D89-E3E1E39BD214}"/>
    <cellStyle name="Normal 2 2 8 3 4 4" xfId="25100" xr:uid="{97A2201C-2CB2-44A7-8D68-B368E0DE0280}"/>
    <cellStyle name="Normal 2 2 8 3 4 5" xfId="16484" xr:uid="{7A385FD1-0DF7-400E-B11A-8C7175A257A8}"/>
    <cellStyle name="Normal 2 2 8 3 5" xfId="5130" xr:uid="{DF114792-7895-4047-A09B-5C89DDFA98E8}"/>
    <cellStyle name="Normal 2 2 8 3 5 2" xfId="27899" xr:uid="{B9481CD4-049F-44F9-8FAD-4606DF390BA1}"/>
    <cellStyle name="Normal 2 2 8 3 5 3" xfId="14427" xr:uid="{4A0890B8-7A3F-4CBD-9460-A2FA5E09DC94}"/>
    <cellStyle name="Normal 2 2 8 3 6" xfId="6880" xr:uid="{006F0DA1-1F6A-4EB7-976E-B973796EA551}"/>
    <cellStyle name="Normal 2 2 8 3 6 2" xfId="17260" xr:uid="{B29809A2-92CE-42F6-AFC4-1DAEDBBB71C8}"/>
    <cellStyle name="Normal 2 2 8 3 7" xfId="9713" xr:uid="{523ADCC1-833D-4334-B19D-A371030594A8}"/>
    <cellStyle name="Normal 2 2 8 3 7 2" xfId="20093" xr:uid="{739A1ED2-858E-4703-9DBA-85B29C923FE6}"/>
    <cellStyle name="Normal 2 2 8 3 8" xfId="25340" xr:uid="{6817A934-B529-48A1-90A1-7FD175FC2BE1}"/>
    <cellStyle name="Normal 2 2 8 3 9" xfId="12723" xr:uid="{8FEAC656-B6C6-4CE5-9B2C-A216EF72EB2B}"/>
    <cellStyle name="Normal 2 2 8 4" xfId="778" xr:uid="{00000000-0005-0000-0000-0000B6040000}"/>
    <cellStyle name="Normal 2 2 8 4 2" xfId="4475" xr:uid="{23BDA9D2-ED53-4349-B69E-777DC5DF5162}"/>
    <cellStyle name="Normal 2 2 8 4 2 2" xfId="9247" xr:uid="{A430A709-9030-4D73-931E-6F1256FBFA5F}"/>
    <cellStyle name="Normal 2 2 8 4 2 2 2" xfId="29236" xr:uid="{FE0170C3-C567-4A19-90EC-BC3BF21B4053}"/>
    <cellStyle name="Normal 2 2 8 4 2 2 3" xfId="19627" xr:uid="{8A65A7C9-A81D-4D59-8579-1E0BE15BDC7F}"/>
    <cellStyle name="Normal 2 2 8 4 2 3" xfId="12080" xr:uid="{2C09DC46-EBCE-4EAD-9D05-A84B236A22BC}"/>
    <cellStyle name="Normal 2 2 8 4 2 3 2" xfId="22460" xr:uid="{BC6D3A13-4A3C-4C92-AD0E-D9041AFABFFD}"/>
    <cellStyle name="Normal 2 2 8 4 2 4" xfId="24008" xr:uid="{5BDC0F6B-7EC9-4C60-8E23-4C4B54326329}"/>
    <cellStyle name="Normal 2 2 8 4 2 5" xfId="16794" xr:uid="{DFCF66E1-A4F1-4112-81A5-CDB9EDB5CF76}"/>
    <cellStyle name="Normal 2 2 8 4 3" xfId="5131" xr:uid="{F3526898-48F3-4DF9-8404-73791E45C928}"/>
    <cellStyle name="Normal 2 2 8 4 3 2" xfId="27670" xr:uid="{EF851C49-3683-4A11-B429-91D97E1FFACD}"/>
    <cellStyle name="Normal 2 2 8 4 3 3" xfId="14428" xr:uid="{E4474A2B-0F25-46BF-A33D-99CF2CD4B427}"/>
    <cellStyle name="Normal 2 2 8 4 4" xfId="6881" xr:uid="{75BE2C8F-B81B-47B1-BDB3-D934D63BF284}"/>
    <cellStyle name="Normal 2 2 8 4 4 2" xfId="17261" xr:uid="{3FBF1AF6-C024-4907-9467-995093BCB152}"/>
    <cellStyle name="Normal 2 2 8 4 5" xfId="9714" xr:uid="{9CA60E50-95F0-457D-B2B2-90F19A50F42C}"/>
    <cellStyle name="Normal 2 2 8 4 5 2" xfId="20094" xr:uid="{B48ECCE5-EABA-47C4-9D81-1577B95F8B10}"/>
    <cellStyle name="Normal 2 2 8 4 6" xfId="25571" xr:uid="{C3C4FC47-04A1-486C-A819-560E0366EFFB}"/>
    <cellStyle name="Normal 2 2 8 4 7" xfId="13747" xr:uid="{214523F0-F79D-4E0E-AB98-B5BD239E6C92}"/>
    <cellStyle name="Normal 2 2 8 5" xfId="2906" xr:uid="{00000000-0005-0000-0000-000053040000}"/>
    <cellStyle name="Normal 2 2 8 5 2" xfId="6092" xr:uid="{952333CD-1997-451D-B5B4-0329D188E463}"/>
    <cellStyle name="Normal 2 2 8 5 2 2" xfId="25577" xr:uid="{9BCEEE65-749B-4CC7-B67C-E8F68C6566ED}"/>
    <cellStyle name="Normal 2 2 8 5 2 3" xfId="26448" xr:uid="{0798626E-CF20-4BC8-9D44-05437B812187}"/>
    <cellStyle name="Normal 2 2 8 5 2 4" xfId="15570" xr:uid="{18D8CE0C-EE8E-4AB8-9BCA-D61138A49C27}"/>
    <cellStyle name="Normal 2 2 8 5 3" xfId="8023" xr:uid="{4203C75B-DE85-46BC-86BC-235759C26623}"/>
    <cellStyle name="Normal 2 2 8 5 3 2" xfId="28285" xr:uid="{E662AAA6-F64B-4AC7-ABDC-FD3D8E15A290}"/>
    <cellStyle name="Normal 2 2 8 5 3 3" xfId="18403" xr:uid="{2FB01AE0-AB01-4030-A7AE-3E2E87BE285A}"/>
    <cellStyle name="Normal 2 2 8 5 4" xfId="10856" xr:uid="{5BB1F46D-F728-4577-802D-CD54DA757535}"/>
    <cellStyle name="Normal 2 2 8 5 4 2" xfId="21236" xr:uid="{384F825B-9BAD-4D46-95F0-B1EF9954096F}"/>
    <cellStyle name="Normal 2 2 8 5 5" xfId="24802" xr:uid="{F3F1FDEC-803E-48B4-B1BA-8CEF00F46516}"/>
    <cellStyle name="Normal 2 2 8 5 6" xfId="13421" xr:uid="{3BA5AAFB-C29D-4A8D-A6E7-757B717E2996}"/>
    <cellStyle name="Normal 2 2 8 6" xfId="2444" xr:uid="{00000000-0005-0000-0000-000054040000}"/>
    <cellStyle name="Normal 2 2 8 6 2" xfId="5738" xr:uid="{E9BCFC5C-B62C-4AF1-BF11-ABED759D9FD3}"/>
    <cellStyle name="Normal 2 2 8 6 2 2" xfId="27912" xr:uid="{0F7401AA-714A-4AD5-8BCE-9097A8986672}"/>
    <cellStyle name="Normal 2 2 8 6 2 3" xfId="15116" xr:uid="{F3005ED3-45F8-42C1-BA77-602BD6E137DB}"/>
    <cellStyle name="Normal 2 2 8 6 3" xfId="7569" xr:uid="{D5C48443-90AD-454C-B59E-E5B65C07939A}"/>
    <cellStyle name="Normal 2 2 8 6 3 2" xfId="17949" xr:uid="{BD90E231-7C68-4E37-843E-66F5CAB6AE18}"/>
    <cellStyle name="Normal 2 2 8 6 4" xfId="10402" xr:uid="{6EA69504-F204-479D-A39A-E6F34DF9241D}"/>
    <cellStyle name="Normal 2 2 8 6 4 2" xfId="20782" xr:uid="{A7F8F2AA-D002-4607-95BA-5E8299AA55D2}"/>
    <cellStyle name="Normal 2 2 8 6 5" xfId="25202" xr:uid="{D9E389A6-396A-4E3F-9DEA-7897E5272595}"/>
    <cellStyle name="Normal 2 2 8 6 6" xfId="12832" xr:uid="{FF9A46F1-35C8-42ED-A497-DE2EF276B3E4}"/>
    <cellStyle name="Normal 2 2 8 7" xfId="2198" xr:uid="{00000000-0005-0000-0000-000048040000}"/>
    <cellStyle name="Normal 2 2 8 7 2" xfId="7325" xr:uid="{D85EF949-3C70-47EF-B65A-4C5DBC4DD7B5}"/>
    <cellStyle name="Normal 2 2 8 7 2 2" xfId="17705" xr:uid="{75D37252-83E1-4A0D-A79C-E95D2B69B793}"/>
    <cellStyle name="Normal 2 2 8 7 3" xfId="10158" xr:uid="{F1735CAE-42FF-41C1-B3C3-126962AC2A07}"/>
    <cellStyle name="Normal 2 2 8 7 3 2" xfId="20538" xr:uid="{22960B3F-28FD-4363-971A-875522B02B42}"/>
    <cellStyle name="Normal 2 2 8 7 4" xfId="24598" xr:uid="{7B1E0F3F-CD25-4957-9A3B-FDE8916C9ABD}"/>
    <cellStyle name="Normal 2 2 8 7 5" xfId="14872" xr:uid="{A4A7B8B0-6650-46BF-B2CD-174DE0FD4DF1}"/>
    <cellStyle name="Normal 2 2 8 8" xfId="3938" xr:uid="{F0D2F1BA-6686-4BD2-8B00-9C5B4152FFF3}"/>
    <cellStyle name="Normal 2 2 8 8 2" xfId="8770" xr:uid="{E86560AA-205E-4CB0-83FA-BC5AE68807E1}"/>
    <cellStyle name="Normal 2 2 8 8 2 2" xfId="19150" xr:uid="{1BE94ADB-47AE-488A-963C-DC2CFC9A2D22}"/>
    <cellStyle name="Normal 2 2 8 8 3" xfId="11603" xr:uid="{0EE6E029-C429-4F97-9A60-6EA0B1E233F9}"/>
    <cellStyle name="Normal 2 2 8 8 3 2" xfId="21983" xr:uid="{3A61CA5C-FBEA-4117-8B05-A2BCEA84654F}"/>
    <cellStyle name="Normal 2 2 8 8 4" xfId="16317" xr:uid="{9B61399F-58E1-476A-8D09-F6DF2C240B97}"/>
    <cellStyle name="Normal 2 2 8 9" xfId="5127" xr:uid="{AFB99C95-C598-4EA2-9FB4-024508388830}"/>
    <cellStyle name="Normal 2 2 8 9 2" xfId="14424" xr:uid="{49926844-9CD6-4BD1-B4F1-0E389511F9FA}"/>
    <cellStyle name="Normal 2 2 9" xfId="779" xr:uid="{00000000-0005-0000-0000-0000B7040000}"/>
    <cellStyle name="Normal 2 2 9 10" xfId="6882" xr:uid="{9470EB72-2386-4B86-91E6-E05808CABDF5}"/>
    <cellStyle name="Normal 2 2 9 10 2" xfId="17262" xr:uid="{0406A4A9-3F21-4A6D-B4C2-EACED8BB6547}"/>
    <cellStyle name="Normal 2 2 9 11" xfId="9715" xr:uid="{061A5E10-5555-4F28-9AC9-94E834304F13}"/>
    <cellStyle name="Normal 2 2 9 11 2" xfId="20095" xr:uid="{A73D8FA9-A391-4E0A-9219-4562B915C3A6}"/>
    <cellStyle name="Normal 2 2 9 12" xfId="24268" xr:uid="{576E34F2-41CA-4EC4-9637-C7972AE06340}"/>
    <cellStyle name="Normal 2 2 9 13" xfId="12492" xr:uid="{BE251780-240B-47C4-856F-C93BB4A507BB}"/>
    <cellStyle name="Normal 2 2 9 2" xfId="780" xr:uid="{00000000-0005-0000-0000-0000B8040000}"/>
    <cellStyle name="Normal 2 2 9 2 10" xfId="9716" xr:uid="{9E681807-C68B-4FBE-99F0-064EE2656431}"/>
    <cellStyle name="Normal 2 2 9 2 10 2" xfId="20096" xr:uid="{95F5432A-DAC5-4D6B-8FC3-4F0600FFE167}"/>
    <cellStyle name="Normal 2 2 9 2 11" xfId="23805" xr:uid="{1D4A964E-C193-439C-B645-B41327DCAC5C}"/>
    <cellStyle name="Normal 2 2 9 2 12" xfId="12566" xr:uid="{5103DF43-BA24-449F-821F-DEA8A2E961E7}"/>
    <cellStyle name="Normal 2 2 9 2 2" xfId="781" xr:uid="{00000000-0005-0000-0000-0000B9040000}"/>
    <cellStyle name="Normal 2 2 9 2 2 2" xfId="3207" xr:uid="{00000000-0005-0000-0000-000058040000}"/>
    <cellStyle name="Normal 2 2 9 2 2 2 2" xfId="6265" xr:uid="{CF3152DB-770F-43EC-913C-9EB2F0E41063}"/>
    <cellStyle name="Normal 2 2 9 2 2 2 2 2" xfId="26403" xr:uid="{DF5D3DBE-5DE8-4296-A978-1DD56F3E6130}"/>
    <cellStyle name="Normal 2 2 9 2 2 2 2 3" xfId="27982" xr:uid="{82082B94-4B03-46CB-8C29-9DF3679ECD89}"/>
    <cellStyle name="Normal 2 2 9 2 2 2 2 4" xfId="15834" xr:uid="{C84AE5A3-2FF2-45BD-8FA8-B81035ADD3C3}"/>
    <cellStyle name="Normal 2 2 9 2 2 2 3" xfId="8287" xr:uid="{4E1BFC36-4777-4CFA-9000-5F493A9B9C32}"/>
    <cellStyle name="Normal 2 2 9 2 2 2 3 2" xfId="28884" xr:uid="{78D73DCD-3430-4D21-9750-4D4249182F9C}"/>
    <cellStyle name="Normal 2 2 9 2 2 2 3 3" xfId="18667" xr:uid="{AA1AC361-BE25-4307-81F7-8CFE1A04DE6D}"/>
    <cellStyle name="Normal 2 2 9 2 2 2 4" xfId="11120" xr:uid="{AEF4FE3B-C95F-42B9-8AD5-B6CBA088BC6C}"/>
    <cellStyle name="Normal 2 2 9 2 2 2 4 2" xfId="21500" xr:uid="{CDB27520-57CF-49F2-B491-C3AE991B0A83}"/>
    <cellStyle name="Normal 2 2 9 2 2 2 5" xfId="23838" xr:uid="{492BC03A-330C-4840-9954-8DC957DA99DF}"/>
    <cellStyle name="Normal 2 2 9 2 2 2 6" xfId="13749" xr:uid="{F8472CF7-1736-4327-BE85-EA0E191F5730}"/>
    <cellStyle name="Normal 2 2 9 2 2 3" xfId="4303" xr:uid="{9401B11B-BB1E-4CF5-AE56-1E44FA58A16C}"/>
    <cellStyle name="Normal 2 2 9 2 2 3 2" xfId="9075" xr:uid="{5C8F50C3-A43D-4C93-B8AF-61CEBCF4DB99}"/>
    <cellStyle name="Normal 2 2 9 2 2 3 2 2" xfId="29118" xr:uid="{C2DD29F2-66A8-4EC5-AB8A-16B99FA9B9ED}"/>
    <cellStyle name="Normal 2 2 9 2 2 3 2 3" xfId="19455" xr:uid="{79B7CCD1-7278-4A7A-8179-A8A045ADCAAB}"/>
    <cellStyle name="Normal 2 2 9 2 2 3 3" xfId="11908" xr:uid="{D0DF9D12-E17B-4F5A-BF29-D40A46057F9C}"/>
    <cellStyle name="Normal 2 2 9 2 2 3 3 2" xfId="22288" xr:uid="{CAA96B49-6C44-4F06-A5FE-8A23ADE9C980}"/>
    <cellStyle name="Normal 2 2 9 2 2 3 4" xfId="23633" xr:uid="{F3ABB695-C29C-4D78-A2D6-2DB57854EF8E}"/>
    <cellStyle name="Normal 2 2 9 2 2 3 5" xfId="16622" xr:uid="{E8E63A6F-3BAC-4660-B702-4D531F68A43E}"/>
    <cellStyle name="Normal 2 2 9 2 2 4" xfId="5134" xr:uid="{245F6AA6-DEC7-4A7D-84D7-8ABF8C2349C1}"/>
    <cellStyle name="Normal 2 2 9 2 2 4 2" xfId="27625" xr:uid="{FA3F526F-2E22-4801-B38D-2ED231AE2E20}"/>
    <cellStyle name="Normal 2 2 9 2 2 4 3" xfId="14431" xr:uid="{2F23C46D-A3CA-4D0F-800A-1226486D3253}"/>
    <cellStyle name="Normal 2 2 9 2 2 5" xfId="6884" xr:uid="{FD726A48-6A26-4D62-9404-44B64235AA13}"/>
    <cellStyle name="Normal 2 2 9 2 2 5 2" xfId="17264" xr:uid="{5368F018-9882-4B32-AE60-CE0BBB909D46}"/>
    <cellStyle name="Normal 2 2 9 2 2 6" xfId="9717" xr:uid="{076D8BDE-5640-4795-B9E1-DFFA6C399710}"/>
    <cellStyle name="Normal 2 2 9 2 2 6 2" xfId="20097" xr:uid="{1898430F-ED98-427B-A436-7A1B3FE55DCB}"/>
    <cellStyle name="Normal 2 2 9 2 2 7" xfId="24876" xr:uid="{ABAD304C-203D-480C-930A-2F320F0AE843}"/>
    <cellStyle name="Normal 2 2 9 2 2 8" xfId="13175" xr:uid="{47594634-4882-45D2-9BD7-3099E5F1DBEF}"/>
    <cellStyle name="Normal 2 2 9 2 3" xfId="3208" xr:uid="{00000000-0005-0000-0000-000059040000}"/>
    <cellStyle name="Normal 2 2 9 2 3 2" xfId="4476" xr:uid="{8313F3DA-C79F-47A8-BB2A-50CF42D7C8C4}"/>
    <cellStyle name="Normal 2 2 9 2 3 2 2" xfId="9248" xr:uid="{E80E53B4-F3BC-4E22-8BFF-E897CF71AE85}"/>
    <cellStyle name="Normal 2 2 9 2 3 2 2 2" xfId="29237" xr:uid="{A2775098-798B-4AF1-A49C-4B092072D779}"/>
    <cellStyle name="Normal 2 2 9 2 3 2 2 3" xfId="19628" xr:uid="{6284DB13-70E0-403F-91AB-03B380222EBE}"/>
    <cellStyle name="Normal 2 2 9 2 3 2 3" xfId="12081" xr:uid="{FBFDF926-98EA-4AB2-A005-7C70A517C4ED}"/>
    <cellStyle name="Normal 2 2 9 2 3 2 3 2" xfId="22461" xr:uid="{AA14FF73-9E8D-4075-8026-A6A75AC2FF57}"/>
    <cellStyle name="Normal 2 2 9 2 3 2 4" xfId="25607" xr:uid="{93448F87-B803-4E54-A303-8B16EC582DD4}"/>
    <cellStyle name="Normal 2 2 9 2 3 2 5" xfId="16795" xr:uid="{81148CBE-F74A-42AB-A8A2-C2F527673A7B}"/>
    <cellStyle name="Normal 2 2 9 2 3 3" xfId="6266" xr:uid="{CCF43E88-38B9-4FCB-8157-32E2C015215D}"/>
    <cellStyle name="Normal 2 2 9 2 3 3 2" xfId="28286" xr:uid="{AC69E698-AD42-41CF-A493-E1563D085FB5}"/>
    <cellStyle name="Normal 2 2 9 2 3 3 3" xfId="15835" xr:uid="{1E12F699-81BA-43F6-9706-99F09B5E50A5}"/>
    <cellStyle name="Normal 2 2 9 2 3 4" xfId="8288" xr:uid="{3FBBF1CE-6BB3-4F39-AA5A-E5404AB6B76F}"/>
    <cellStyle name="Normal 2 2 9 2 3 4 2" xfId="18668" xr:uid="{EDBE740C-B9E0-4BF7-9035-3A660E1C688E}"/>
    <cellStyle name="Normal 2 2 9 2 3 5" xfId="11121" xr:uid="{D763E040-5FB4-4BA3-B799-6E0881D4CF59}"/>
    <cellStyle name="Normal 2 2 9 2 3 5 2" xfId="21501" xr:uid="{F3FFCCF0-518B-4E63-AB60-2F210EB17F47}"/>
    <cellStyle name="Normal 2 2 9 2 3 6" xfId="25383" xr:uid="{D9145492-127B-4B29-9909-8A59F19CF7CC}"/>
    <cellStyle name="Normal 2 2 9 2 3 7" xfId="13750" xr:uid="{35DC49CF-F7A0-4AD2-8F17-4913E8F088D1}"/>
    <cellStyle name="Normal 2 2 9 2 4" xfId="3206" xr:uid="{00000000-0005-0000-0000-00005A040000}"/>
    <cellStyle name="Normal 2 2 9 2 4 2" xfId="6264" xr:uid="{B7B4F429-72CC-4B01-A5F8-0C529335D655}"/>
    <cellStyle name="Normal 2 2 9 2 4 2 2" xfId="26783" xr:uid="{93E16350-F3BF-4D34-89D7-B9D07719EDD8}"/>
    <cellStyle name="Normal 2 2 9 2 4 2 3" xfId="15833" xr:uid="{D9C9F4E9-2D24-44EB-8BF5-15AD6CFAD07C}"/>
    <cellStyle name="Normal 2 2 9 2 4 3" xfId="8286" xr:uid="{73AFDC4F-E0AB-47D1-B20B-42EEACB2E07F}"/>
    <cellStyle name="Normal 2 2 9 2 4 3 2" xfId="18666" xr:uid="{0C532E37-1A5A-4B9A-B1DB-D07EB8FE32FC}"/>
    <cellStyle name="Normal 2 2 9 2 4 4" xfId="11119" xr:uid="{0875B57E-E03B-40DF-BD59-83999B593E62}"/>
    <cellStyle name="Normal 2 2 9 2 4 4 2" xfId="21499" xr:uid="{D0B66FE5-F5AC-4D88-8ABE-A01FDD7357CE}"/>
    <cellStyle name="Normal 2 2 9 2 4 5" xfId="23669" xr:uid="{52BF81DB-1EBD-4F0A-8845-443421D17A5E}"/>
    <cellStyle name="Normal 2 2 9 2 4 6" xfId="13748" xr:uid="{C218FCF3-95CC-4C06-9930-9B7704114871}"/>
    <cellStyle name="Normal 2 2 9 2 5" xfId="2655" xr:uid="{00000000-0005-0000-0000-00005B040000}"/>
    <cellStyle name="Normal 2 2 9 2 5 2" xfId="5915" xr:uid="{066E98A4-22C7-47F3-8C73-5BDE60E6F5CC}"/>
    <cellStyle name="Normal 2 2 9 2 5 2 2" xfId="28736" xr:uid="{2E3A3116-6CEA-4E37-8B3C-9372A85B73FE}"/>
    <cellStyle name="Normal 2 2 9 2 5 2 3" xfId="15327" xr:uid="{41F1E94F-584B-401E-B971-FE84B3C2D3E5}"/>
    <cellStyle name="Normal 2 2 9 2 5 3" xfId="7780" xr:uid="{931D7A9D-DA69-409F-8D14-CCDF93E8054F}"/>
    <cellStyle name="Normal 2 2 9 2 5 3 2" xfId="18160" xr:uid="{B380321C-8933-4980-9F6A-632936970452}"/>
    <cellStyle name="Normal 2 2 9 2 5 4" xfId="10613" xr:uid="{1B722676-E96F-4773-9FA7-78CE58CC446D}"/>
    <cellStyle name="Normal 2 2 9 2 5 4 2" xfId="20993" xr:uid="{15F1E175-287D-4154-B9DD-670FCF6D7170}"/>
    <cellStyle name="Normal 2 2 9 2 5 5" xfId="25108" xr:uid="{8B2AB8DF-A85E-42E0-8C01-CFAA26ABAD33}"/>
    <cellStyle name="Normal 2 2 9 2 5 6" xfId="13057" xr:uid="{DECB8372-EBEB-47DE-B3E9-29BACCC4346E}"/>
    <cellStyle name="Normal 2 2 9 2 6" xfId="2332" xr:uid="{00000000-0005-0000-0000-000056040000}"/>
    <cellStyle name="Normal 2 2 9 2 6 2" xfId="7459" xr:uid="{095F9ACA-1967-40DC-B76C-2E3068C34CEB}"/>
    <cellStyle name="Normal 2 2 9 2 6 2 2" xfId="17839" xr:uid="{E3132ED5-29A5-48BD-B9B1-3AF52FF49E93}"/>
    <cellStyle name="Normal 2 2 9 2 6 3" xfId="10292" xr:uid="{87F02579-74E7-4385-9A4A-08874974ACC2}"/>
    <cellStyle name="Normal 2 2 9 2 6 3 2" xfId="20672" xr:uid="{CDC89989-730D-42AB-93F0-D15E3FC232FB}"/>
    <cellStyle name="Normal 2 2 9 2 6 4" xfId="25506" xr:uid="{5ACC0668-A923-448C-A5F6-663164FD47CA}"/>
    <cellStyle name="Normal 2 2 9 2 6 5" xfId="15006" xr:uid="{2180B468-4F25-4079-806A-377A4FC24D79}"/>
    <cellStyle name="Normal 2 2 9 2 7" xfId="3847" xr:uid="{0F918769-EAD0-4AAC-89D1-AFD5A0859225}"/>
    <cellStyle name="Normal 2 2 9 2 7 2" xfId="8680" xr:uid="{17702334-6F58-4D1D-8F76-392FB67189FE}"/>
    <cellStyle name="Normal 2 2 9 2 7 2 2" xfId="19060" xr:uid="{E83FBBA5-B865-4F29-AED3-4279815F43B1}"/>
    <cellStyle name="Normal 2 2 9 2 7 3" xfId="11513" xr:uid="{A06F4A4B-CFB1-4587-BC27-6B7C366A5C70}"/>
    <cellStyle name="Normal 2 2 9 2 7 3 2" xfId="21893" xr:uid="{4F8D077A-8920-4403-A492-65E04ABDEB8B}"/>
    <cellStyle name="Normal 2 2 9 2 7 4" xfId="16227" xr:uid="{915258C8-FFAE-4D71-A04E-FA609227AEAA}"/>
    <cellStyle name="Normal 2 2 9 2 8" xfId="5133" xr:uid="{CB51AE57-2149-4880-9609-D38187E012F9}"/>
    <cellStyle name="Normal 2 2 9 2 8 2" xfId="14430" xr:uid="{8A864F12-A3AA-4C15-83D8-8C9A59A52F33}"/>
    <cellStyle name="Normal 2 2 9 2 9" xfId="6883" xr:uid="{C467FDC2-4DB3-4A1D-9E21-AA019FB5FE93}"/>
    <cellStyle name="Normal 2 2 9 2 9 2" xfId="17263" xr:uid="{683B7DA7-1DCE-443A-B5D9-67FAD3561361}"/>
    <cellStyle name="Normal 2 2 9 3" xfId="782" xr:uid="{00000000-0005-0000-0000-0000BA040000}"/>
    <cellStyle name="Normal 2 2 9 3 2" xfId="3209" xr:uid="{00000000-0005-0000-0000-00005D040000}"/>
    <cellStyle name="Normal 2 2 9 3 2 2" xfId="6267" xr:uid="{2D39B0E6-DA01-474A-9F40-B5BCFAC53C15}"/>
    <cellStyle name="Normal 2 2 9 3 2 2 2" xfId="25384" xr:uid="{C4656239-B8BC-443D-853E-F056987458DC}"/>
    <cellStyle name="Normal 2 2 9 3 2 2 3" xfId="25859" xr:uid="{66097556-E49B-4F4C-8635-B96452D3A406}"/>
    <cellStyle name="Normal 2 2 9 3 2 2 4" xfId="15836" xr:uid="{5D12FDC6-4F4B-4742-80B9-35B01350A1F5}"/>
    <cellStyle name="Normal 2 2 9 3 2 3" xfId="8289" xr:uid="{C04C5994-F831-42BD-90BC-7748B06BE714}"/>
    <cellStyle name="Normal 2 2 9 3 2 3 2" xfId="28885" xr:uid="{B9B8D372-0877-44FD-830D-3BF7BDF9DD7F}"/>
    <cellStyle name="Normal 2 2 9 3 2 3 3" xfId="18669" xr:uid="{3DF00537-A76D-447F-855A-ED35DC09FE27}"/>
    <cellStyle name="Normal 2 2 9 3 2 4" xfId="11122" xr:uid="{71FCBC8A-BA68-40C6-AB05-C08B6BB06E3D}"/>
    <cellStyle name="Normal 2 2 9 3 2 4 2" xfId="21502" xr:uid="{07FAC4F6-9AA7-44B9-B5BC-E1D15A92E555}"/>
    <cellStyle name="Normal 2 2 9 3 2 5" xfId="24333" xr:uid="{D30AE943-4C2B-4A0A-B6D6-D40C34E2C1FC}"/>
    <cellStyle name="Normal 2 2 9 3 2 6" xfId="13751" xr:uid="{7F3501BC-CFB5-4D54-8025-838897D480A6}"/>
    <cellStyle name="Normal 2 2 9 3 3" xfId="2737" xr:uid="{00000000-0005-0000-0000-00005E040000}"/>
    <cellStyle name="Normal 2 2 9 3 3 2" xfId="5955" xr:uid="{CA157C0C-9946-47FB-8046-B4118CED5502}"/>
    <cellStyle name="Normal 2 2 9 3 3 2 2" xfId="27631" xr:uid="{0832856C-A4A1-46D5-A04B-C16C014805C7}"/>
    <cellStyle name="Normal 2 2 9 3 3 2 3" xfId="15408" xr:uid="{87F9BCF7-26E8-4CFE-AAE2-2AE359D46526}"/>
    <cellStyle name="Normal 2 2 9 3 3 3" xfId="7861" xr:uid="{6C8BC6E1-66F6-4088-9D06-12D6397B34CE}"/>
    <cellStyle name="Normal 2 2 9 3 3 3 2" xfId="18241" xr:uid="{C1AEDF79-5688-48D9-BB5F-4443F978B2D7}"/>
    <cellStyle name="Normal 2 2 9 3 3 4" xfId="10694" xr:uid="{1E554B85-7C58-4404-B8DA-DDFB13DA88CA}"/>
    <cellStyle name="Normal 2 2 9 3 3 4 2" xfId="21074" xr:uid="{398ED5F8-6BA0-4FA3-B54A-3D345AA9D874}"/>
    <cellStyle name="Normal 2 2 9 3 3 5" xfId="23532" xr:uid="{66FA9E7D-DB2A-42CB-9CC1-8544D5CCF801}"/>
    <cellStyle name="Normal 2 2 9 3 3 6" xfId="13174" xr:uid="{2F8F91B4-B11E-421A-A325-03EAD955C403}"/>
    <cellStyle name="Normal 2 2 9 3 4" xfId="4166" xr:uid="{FEB2FCC6-654F-434C-915F-516E367874F6}"/>
    <cellStyle name="Normal 2 2 9 3 4 2" xfId="8938" xr:uid="{A9821F10-8F72-4E8A-BDA2-3A2376E9360F}"/>
    <cellStyle name="Normal 2 2 9 3 4 2 2" xfId="29033" xr:uid="{1CB40375-5086-42D8-8885-66B42A40EFCF}"/>
    <cellStyle name="Normal 2 2 9 3 4 2 3" xfId="19318" xr:uid="{6D20E4E7-A0F4-465C-A2D5-52BB620504B2}"/>
    <cellStyle name="Normal 2 2 9 3 4 3" xfId="11771" xr:uid="{D87D4F8C-C2DF-4B10-BE47-9078CC604945}"/>
    <cellStyle name="Normal 2 2 9 3 4 3 2" xfId="22151" xr:uid="{11C94CFB-BF39-4075-9EA9-95DC12699D91}"/>
    <cellStyle name="Normal 2 2 9 3 4 4" xfId="24721" xr:uid="{0CAC1D0B-164D-4449-98BB-B0A088896CF1}"/>
    <cellStyle name="Normal 2 2 9 3 4 5" xfId="16485" xr:uid="{5EE6D20E-DD12-42B4-9D95-F43D84C6E645}"/>
    <cellStyle name="Normal 2 2 9 3 5" xfId="5135" xr:uid="{8F6503DE-4DD2-4276-8C13-F64470D91849}"/>
    <cellStyle name="Normal 2 2 9 3 5 2" xfId="27228" xr:uid="{1DB8C7D0-5465-403D-AA5E-C8B10D5727A7}"/>
    <cellStyle name="Normal 2 2 9 3 5 3" xfId="14432" xr:uid="{A5BEBA1A-0BAC-4895-BF49-67CD6C7D4BCE}"/>
    <cellStyle name="Normal 2 2 9 3 6" xfId="6885" xr:uid="{D51A0510-A5CA-4ACB-BD8C-0F4B9BC12523}"/>
    <cellStyle name="Normal 2 2 9 3 6 2" xfId="17265" xr:uid="{479A240C-41B7-436D-949C-CE5F0F19A676}"/>
    <cellStyle name="Normal 2 2 9 3 7" xfId="9718" xr:uid="{89CE7C24-6BF3-4902-ABB6-96B10B2FBB84}"/>
    <cellStyle name="Normal 2 2 9 3 7 2" xfId="20098" xr:uid="{11556F6B-9D61-475C-BEF8-37F48BB4F626}"/>
    <cellStyle name="Normal 2 2 9 3 8" xfId="22786" xr:uid="{9C66E7C5-1CD0-4DCF-A016-59965DFC2551}"/>
    <cellStyle name="Normal 2 2 9 3 9" xfId="12724" xr:uid="{FF18E998-1704-41C2-BBEA-6237A32D147E}"/>
    <cellStyle name="Normal 2 2 9 4" xfId="783" xr:uid="{00000000-0005-0000-0000-0000BB040000}"/>
    <cellStyle name="Normal 2 2 9 4 2" xfId="4477" xr:uid="{2362C482-E221-495B-A354-A7272537504C}"/>
    <cellStyle name="Normal 2 2 9 4 2 2" xfId="9249" xr:uid="{82B3185A-4D0E-48D1-B44F-6BC0DD3BAA10}"/>
    <cellStyle name="Normal 2 2 9 4 2 2 2" xfId="29238" xr:uid="{054C77C3-338F-4438-9C03-0948B3A815A7}"/>
    <cellStyle name="Normal 2 2 9 4 2 2 3" xfId="19629" xr:uid="{D973F2FA-31B8-4A99-9C9E-0B85E23657FB}"/>
    <cellStyle name="Normal 2 2 9 4 2 3" xfId="12082" xr:uid="{88842306-2D0F-47F7-A6B7-38FA18A8BE23}"/>
    <cellStyle name="Normal 2 2 9 4 2 3 2" xfId="22462" xr:uid="{617208F0-696B-428C-8DE5-F78444531BA4}"/>
    <cellStyle name="Normal 2 2 9 4 2 4" xfId="24533" xr:uid="{D0D79DD2-3E3D-4A7F-B862-6DF0B1F4B4DD}"/>
    <cellStyle name="Normal 2 2 9 4 2 5" xfId="16796" xr:uid="{DB8D4652-4D6D-4810-8B3D-5210F22E6A1C}"/>
    <cellStyle name="Normal 2 2 9 4 3" xfId="5136" xr:uid="{E9254D01-BFB0-402E-8D52-577A6300D105}"/>
    <cellStyle name="Normal 2 2 9 4 3 2" xfId="27865" xr:uid="{C90B883F-4BE4-4F2F-BC2A-CE93656741F3}"/>
    <cellStyle name="Normal 2 2 9 4 3 3" xfId="14433" xr:uid="{212F0685-2D21-4A1A-BFF9-C490BE9112DB}"/>
    <cellStyle name="Normal 2 2 9 4 4" xfId="6886" xr:uid="{D2E6984A-27CB-4F5F-926F-84B2AD048FF4}"/>
    <cellStyle name="Normal 2 2 9 4 4 2" xfId="17266" xr:uid="{9162E991-4889-41FF-BA25-F3773EA10E60}"/>
    <cellStyle name="Normal 2 2 9 4 5" xfId="9719" xr:uid="{7ADA9F6F-75BB-4559-B04B-0B2186D06BA4}"/>
    <cellStyle name="Normal 2 2 9 4 5 2" xfId="20099" xr:uid="{C6F61D03-9224-494C-9E9F-EA2D76108A8F}"/>
    <cellStyle name="Normal 2 2 9 4 6" xfId="23897" xr:uid="{6B65C735-A254-4FFA-81E7-3E81A6CB83CF}"/>
    <cellStyle name="Normal 2 2 9 4 7" xfId="13752" xr:uid="{CF41414D-EF66-49D0-89CA-717D1B7EFB5E}"/>
    <cellStyle name="Normal 2 2 9 5" xfId="2907" xr:uid="{00000000-0005-0000-0000-000060040000}"/>
    <cellStyle name="Normal 2 2 9 5 2" xfId="6093" xr:uid="{37308E7F-B354-4837-8AB8-6A00B87C44A8}"/>
    <cellStyle name="Normal 2 2 9 5 2 2" xfId="25631" xr:uid="{274D68A6-4AC9-4AE4-A5B5-F8EF1F0D5761}"/>
    <cellStyle name="Normal 2 2 9 5 2 3" xfId="26809" xr:uid="{0EF4F193-EFA2-4A8C-BE91-8711529663F0}"/>
    <cellStyle name="Normal 2 2 9 5 2 4" xfId="15571" xr:uid="{76171DE7-4B64-4499-B37F-8A00D8588858}"/>
    <cellStyle name="Normal 2 2 9 5 3" xfId="8024" xr:uid="{E5ABCE4A-2750-4DE7-8801-3C1797140E86}"/>
    <cellStyle name="Normal 2 2 9 5 3 2" xfId="26452" xr:uid="{B0CBD696-8FF6-45FA-BBB1-A52347B32FE1}"/>
    <cellStyle name="Normal 2 2 9 5 3 3" xfId="18404" xr:uid="{0B10E619-CD0B-4530-8AF2-0CFEF6F96613}"/>
    <cellStyle name="Normal 2 2 9 5 4" xfId="10857" xr:uid="{C4A97003-54B9-485F-9DC3-3A90E0E98911}"/>
    <cellStyle name="Normal 2 2 9 5 4 2" xfId="21237" xr:uid="{B2BD5171-07AB-4494-95AD-84D624E33E80}"/>
    <cellStyle name="Normal 2 2 9 5 5" xfId="24817" xr:uid="{351993E5-0C93-4305-A53D-BD7DF217C1D9}"/>
    <cellStyle name="Normal 2 2 9 5 6" xfId="13422" xr:uid="{90038945-AB67-4587-BCA3-8445C4049B75}"/>
    <cellStyle name="Normal 2 2 9 6" xfId="2504" xr:uid="{00000000-0005-0000-0000-000061040000}"/>
    <cellStyle name="Normal 2 2 9 6 2" xfId="5784" xr:uid="{99F00FA8-1C72-462C-986D-098929DDBBCD}"/>
    <cellStyle name="Normal 2 2 9 6 2 2" xfId="26275" xr:uid="{754D8D62-5814-4C0C-A531-1E296D13A397}"/>
    <cellStyle name="Normal 2 2 9 6 2 3" xfId="15176" xr:uid="{58736A76-0640-4F58-A9CC-0974276567D3}"/>
    <cellStyle name="Normal 2 2 9 6 3" xfId="7629" xr:uid="{66D056DA-CA68-4D77-A082-6CF8276E79B6}"/>
    <cellStyle name="Normal 2 2 9 6 3 2" xfId="18009" xr:uid="{C20690F7-80B9-4ED5-96CA-C224C49DD706}"/>
    <cellStyle name="Normal 2 2 9 6 4" xfId="10462" xr:uid="{5FA20005-EFBC-4345-AB55-D6B0B1C08945}"/>
    <cellStyle name="Normal 2 2 9 6 4 2" xfId="20842" xr:uid="{878CD430-7F17-4A9F-8EAB-2DBCEBCDB694}"/>
    <cellStyle name="Normal 2 2 9 6 5" xfId="23143" xr:uid="{23FE7488-E8F4-40A5-9259-94282E8DA33D}"/>
    <cellStyle name="Normal 2 2 9 6 6" xfId="12892" xr:uid="{FC830CD8-3471-4BDF-8C41-641F6B16E563}"/>
    <cellStyle name="Normal 2 2 9 7" xfId="2260" xr:uid="{00000000-0005-0000-0000-000055040000}"/>
    <cellStyle name="Normal 2 2 9 7 2" xfId="7387" xr:uid="{EE74E906-B95A-4AB1-9CE9-DBC558707711}"/>
    <cellStyle name="Normal 2 2 9 7 2 2" xfId="17767" xr:uid="{8269C437-07F7-4931-A0BD-24CABA577458}"/>
    <cellStyle name="Normal 2 2 9 7 3" xfId="10220" xr:uid="{BB514019-6FF5-4114-B8C4-6676DD5F8790}"/>
    <cellStyle name="Normal 2 2 9 7 3 2" xfId="20600" xr:uid="{A8F49CE9-37D1-4F8A-89E3-8039BE91ECDC}"/>
    <cellStyle name="Normal 2 2 9 7 4" xfId="22871" xr:uid="{D303FCCE-F40D-463A-A780-4CE811BD7827}"/>
    <cellStyle name="Normal 2 2 9 7 5" xfId="14934" xr:uid="{F86A18D8-C7DF-48AB-8EDA-F9A1BAF34F45}"/>
    <cellStyle name="Normal 2 2 9 8" xfId="3939" xr:uid="{96E0C2AE-9DCB-4C66-8281-C0A9CC7202B4}"/>
    <cellStyle name="Normal 2 2 9 8 2" xfId="8771" xr:uid="{6D375651-796F-482E-BEDF-D8B7B596C8E2}"/>
    <cellStyle name="Normal 2 2 9 8 2 2" xfId="19151" xr:uid="{256C7DC4-4D46-4D28-99C4-BD1827B0AC3E}"/>
    <cellStyle name="Normal 2 2 9 8 3" xfId="11604" xr:uid="{52340EEA-7A47-46AE-BFEA-789AAC2A9B97}"/>
    <cellStyle name="Normal 2 2 9 8 3 2" xfId="21984" xr:uid="{4ED2DC6C-96A3-4FDB-B281-60419CF414B7}"/>
    <cellStyle name="Normal 2 2 9 8 4" xfId="16318" xr:uid="{C4A7D629-C3DD-4EE4-8EEA-12322EF71CB7}"/>
    <cellStyle name="Normal 2 2 9 9" xfId="5132" xr:uid="{A06390DB-BBFA-486C-ADF2-9350D719BB3F}"/>
    <cellStyle name="Normal 2 2 9 9 2" xfId="14429" xr:uid="{2BA6E952-82D0-4EF4-B62B-56E2C51F8061}"/>
    <cellStyle name="Normal 2 20" xfId="25547" xr:uid="{8C07E1A6-A1CC-4080-84CB-6FD0AE66A6D9}"/>
    <cellStyle name="Normal 2 20 2" xfId="25745" xr:uid="{307D95C4-C3D3-4858-8958-4CE880C31BF9}"/>
    <cellStyle name="Normal 2 21" xfId="22711" xr:uid="{946996B7-D821-4E03-9730-38F8FCB07445}"/>
    <cellStyle name="Normal 2 22" xfId="23636" xr:uid="{A4E39459-462C-454A-A30C-B043BE56C80C}"/>
    <cellStyle name="Normal 2 23" xfId="12386" xr:uid="{E65DE861-3430-4CC0-B8E2-F1AE8E21C22C}"/>
    <cellStyle name="Normal 2 24" xfId="29563" xr:uid="{8B3042BB-E780-4116-ACB4-69BF5D526462}"/>
    <cellStyle name="Normal 2 25" xfId="30100" xr:uid="{5AB8A7DA-FFAA-4EB5-9950-87FFA7645D23}"/>
    <cellStyle name="Normal 2 3" xfId="784" xr:uid="{00000000-0005-0000-0000-0000BC040000}"/>
    <cellStyle name="Normal 2 3 2" xfId="29565" xr:uid="{F18019D2-0B1A-48F3-A5C5-3D5F4CA2DF1A}"/>
    <cellStyle name="Normal 2 3 2 2" xfId="29628" xr:uid="{656E65D2-23FD-4E43-B6BE-DB53AC61741A}"/>
    <cellStyle name="Normal 2 3 2 3" xfId="29594" xr:uid="{82C16487-6617-4685-AEC1-6C7043E9D731}"/>
    <cellStyle name="Normal 2 4" xfId="785" xr:uid="{00000000-0005-0000-0000-0000BD040000}"/>
    <cellStyle name="Normal 2 4 2" xfId="29567" xr:uid="{8285FB9B-A599-4592-A61F-F7A876DCE316}"/>
    <cellStyle name="Normal 2 4 3" xfId="29566"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8" xr:uid="{BB570923-EB98-4E0A-A52E-B4A7D9FAB640}"/>
    <cellStyle name="Normal 2 5 10 2 2 2" xfId="28718" xr:uid="{5F5F8159-8F49-4161-AE72-F6F10E85D3B5}"/>
    <cellStyle name="Normal 2 5 10 2 2 3" xfId="15837" xr:uid="{4324C264-E210-4C34-B4F6-2998CC94C58C}"/>
    <cellStyle name="Normal 2 5 10 2 3" xfId="8290" xr:uid="{D24D90A7-DC6C-4EDA-9592-6191A6C11F6A}"/>
    <cellStyle name="Normal 2 5 10 2 3 2" xfId="18670" xr:uid="{EAC5383B-5809-41BD-8073-95280C01FF36}"/>
    <cellStyle name="Normal 2 5 10 2 4" xfId="11123" xr:uid="{C8439742-051E-4ABE-9CB3-AA49C50B305A}"/>
    <cellStyle name="Normal 2 5 10 2 4 2" xfId="21503" xr:uid="{C20AE42A-BAD0-41E5-B8AB-06260DFE89CD}"/>
    <cellStyle name="Normal 2 5 10 2 5" xfId="23830" xr:uid="{80B8D4F9-2934-4D7A-BC9A-BF723751EF12}"/>
    <cellStyle name="Normal 2 5 10 2 6" xfId="13753" xr:uid="{55EE152E-587A-4ED0-91D8-A91793FF282A}"/>
    <cellStyle name="Normal 2 5 10 3" xfId="4118" xr:uid="{DDB8ACD5-94B4-4458-86EE-644F5AE09792}"/>
    <cellStyle name="Normal 2 5 10 3 2" xfId="8890" xr:uid="{EF530358-A2BC-41AF-895D-3DE813854A26}"/>
    <cellStyle name="Normal 2 5 10 3 2 2" xfId="29004" xr:uid="{BAA8C525-3BA7-44D3-AFCB-1185746F267E}"/>
    <cellStyle name="Normal 2 5 10 3 2 3" xfId="19270" xr:uid="{04ACBD67-1562-4A9A-BCEC-7BA8F903CE24}"/>
    <cellStyle name="Normal 2 5 10 3 3" xfId="11723" xr:uid="{AFB8A9D2-2B05-4E6F-BF1B-033DE40C0E1D}"/>
    <cellStyle name="Normal 2 5 10 3 3 2" xfId="22103" xr:uid="{A5BA9508-4759-408B-A6BF-B9D8634B3BAD}"/>
    <cellStyle name="Normal 2 5 10 3 4" xfId="24190" xr:uid="{A9E07380-D1BA-4535-9303-56888FAC8040}"/>
    <cellStyle name="Normal 2 5 10 3 5" xfId="16437" xr:uid="{C1FDBDBD-D88E-44A0-87B5-4724356DA33F}"/>
    <cellStyle name="Normal 2 5 10 4" xfId="5138" xr:uid="{496D32EC-DDFF-4EDD-A308-A2AE93E9F8B1}"/>
    <cellStyle name="Normal 2 5 10 4 2" xfId="24078" xr:uid="{7ECB6E9A-F36D-494A-AB71-30687663ED72}"/>
    <cellStyle name="Normal 2 5 10 4 3" xfId="28013" xr:uid="{91CED4CF-F180-4B9C-83CD-484CBD483A1E}"/>
    <cellStyle name="Normal 2 5 10 4 4" xfId="14435" xr:uid="{37C093D4-CD1C-4EA5-92F8-E433DAF86FDD}"/>
    <cellStyle name="Normal 2 5 10 5" xfId="6888" xr:uid="{C63BBBE3-D939-40B3-9EF4-C31A308605D9}"/>
    <cellStyle name="Normal 2 5 10 5 2" xfId="26600" xr:uid="{93F8A69A-2E39-499E-BB48-B66C048A9AC1}"/>
    <cellStyle name="Normal 2 5 10 5 3" xfId="17268" xr:uid="{0AF9C638-D7BF-4047-AAB7-143EFC618AB0}"/>
    <cellStyle name="Normal 2 5 10 6" xfId="9721" xr:uid="{937EB46E-F31B-420F-AD2A-16F82EBE2377}"/>
    <cellStyle name="Normal 2 5 10 6 2" xfId="20101" xr:uid="{10C10AB9-61A9-4274-9022-41E9537602AB}"/>
    <cellStyle name="Normal 2 5 10 7" xfId="24246" xr:uid="{02D79B2E-D591-4F79-889B-EEEFA7048349}"/>
    <cellStyle name="Normal 2 5 10 8" xfId="12661" xr:uid="{C7BC99CF-0783-4E1F-BB67-EDD91842DE03}"/>
    <cellStyle name="Normal 2 5 11" xfId="788" xr:uid="{00000000-0005-0000-0000-0000C0040000}"/>
    <cellStyle name="Normal 2 5 11 2" xfId="5139" xr:uid="{F005D30F-FF67-45E9-A450-26698085BABC}"/>
    <cellStyle name="Normal 2 5 11 2 2" xfId="24818" xr:uid="{008FDD4D-49A9-4BAF-BBA3-0E6B47ABC6DA}"/>
    <cellStyle name="Normal 2 5 11 2 3" xfId="26797" xr:uid="{B705362F-4C68-48B1-8997-9814484B93F3}"/>
    <cellStyle name="Normal 2 5 11 2 4" xfId="14436" xr:uid="{7EE87423-A796-4F51-8DFD-52589EF113D6}"/>
    <cellStyle name="Normal 2 5 11 3" xfId="6889" xr:uid="{9342098C-48F1-4F2B-9DD6-F182EDB8FE95}"/>
    <cellStyle name="Normal 2 5 11 3 2" xfId="26999" xr:uid="{B3C9FD38-4A6F-4077-8BAB-0AD1D9A12233}"/>
    <cellStyle name="Normal 2 5 11 3 3" xfId="17269" xr:uid="{3279319A-C6BB-4F64-BC8B-351BF97426E6}"/>
    <cellStyle name="Normal 2 5 11 4" xfId="9722" xr:uid="{E53A3328-A7EF-467F-B730-4075A2473213}"/>
    <cellStyle name="Normal 2 5 11 4 2" xfId="20102" xr:uid="{FD5C7BF8-B5BD-4C7D-9F3B-7D99FCDC4075}"/>
    <cellStyle name="Normal 2 5 11 5" xfId="24244" xr:uid="{3788D9FA-66EB-47C5-9AEC-7332395FD6AF}"/>
    <cellStyle name="Normal 2 5 11 6" xfId="13359" xr:uid="{B01AB50D-938E-4718-A14C-7D42ECB88508}"/>
    <cellStyle name="Normal 2 5 12" xfId="2435" xr:uid="{00000000-0005-0000-0000-000068040000}"/>
    <cellStyle name="Normal 2 5 12 2" xfId="5730" xr:uid="{096EF621-B617-4627-98A1-6862B4F3B620}"/>
    <cellStyle name="Normal 2 5 12 2 2" xfId="26624" xr:uid="{DD4E1CB5-4B42-4295-A8A0-3B7AE1DAE113}"/>
    <cellStyle name="Normal 2 5 12 2 3" xfId="15107" xr:uid="{2C8232ED-F690-4082-926E-DB18085C5A02}"/>
    <cellStyle name="Normal 2 5 12 3" xfId="7560" xr:uid="{36C148BE-855D-4899-98EC-529E064364D5}"/>
    <cellStyle name="Normal 2 5 12 3 2" xfId="17940" xr:uid="{CEC03613-AB80-4C38-9B21-BDC899AC009A}"/>
    <cellStyle name="Normal 2 5 12 4" xfId="10393" xr:uid="{F0C15155-4B9D-4A0F-9507-2F92A24BFE07}"/>
    <cellStyle name="Normal 2 5 12 4 2" xfId="20773" xr:uid="{A49E76F3-A2AD-4C67-8430-BB24CD8F3F8C}"/>
    <cellStyle name="Normal 2 5 12 5" xfId="23766" xr:uid="{A1CE3D32-0046-48AD-B09B-D4083067B680}"/>
    <cellStyle name="Normal 2 5 12 6" xfId="12822" xr:uid="{86ACC9CC-F44C-4117-9AB4-6A9559F76DDC}"/>
    <cellStyle name="Normal 2 5 13" xfId="2162" xr:uid="{00000000-0005-0000-0000-000064040000}"/>
    <cellStyle name="Normal 2 5 13 2" xfId="7289" xr:uid="{ABEA086E-CEFA-489D-BD20-6B107CD1870B}"/>
    <cellStyle name="Normal 2 5 13 2 2" xfId="26578" xr:uid="{D260554D-4353-4EC1-B66F-311507496991}"/>
    <cellStyle name="Normal 2 5 13 2 3" xfId="17669" xr:uid="{8EBF220B-282E-41A7-AF41-C534F17701C9}"/>
    <cellStyle name="Normal 2 5 13 3" xfId="10122" xr:uid="{6A476768-D707-4ED5-BCB1-303E7DA4C769}"/>
    <cellStyle name="Normal 2 5 13 3 2" xfId="20502" xr:uid="{B3A61B77-C986-48B7-9343-6A8688595B2C}"/>
    <cellStyle name="Normal 2 5 13 4" xfId="22805" xr:uid="{6B0BA96D-35B7-49F7-830B-F9BFD253AA3E}"/>
    <cellStyle name="Normal 2 5 13 5" xfId="14836" xr:uid="{33123260-80D1-46FD-B871-43C333B6E120}"/>
    <cellStyle name="Normal 2 5 14" xfId="3942" xr:uid="{4DF58CCA-A726-4F51-8773-D10E59D234F1}"/>
    <cellStyle name="Normal 2 5 14 2" xfId="8774" xr:uid="{93949D46-D187-4026-9884-5EC9985C6C90}"/>
    <cellStyle name="Normal 2 5 14 2 2" xfId="19154" xr:uid="{AADD6B47-A051-4A52-B750-D6214780511B}"/>
    <cellStyle name="Normal 2 5 14 3" xfId="11607" xr:uid="{3030196D-AC29-4CC1-A4E3-429340782493}"/>
    <cellStyle name="Normal 2 5 14 3 2" xfId="21987" xr:uid="{B844FA76-9644-4BA7-AE11-FDA85DD4D7AB}"/>
    <cellStyle name="Normal 2 5 14 4" xfId="28132" xr:uid="{37A0DECA-5050-4AE6-BB44-4BBEC15BCA14}"/>
    <cellStyle name="Normal 2 5 14 5" xfId="16321" xr:uid="{9CBA3C09-DDE3-4A3A-B6FE-98AABDE829D0}"/>
    <cellStyle name="Normal 2 5 15" xfId="5137" xr:uid="{1552226D-8AD7-45BC-AC77-D1272FF83047}"/>
    <cellStyle name="Normal 2 5 15 2" xfId="14434" xr:uid="{8ABFF19D-954D-4F51-83EE-1B64AB4EC3AA}"/>
    <cellStyle name="Normal 2 5 16" xfId="6887" xr:uid="{E34B52DD-0D95-4E57-BBDB-84BDBA808D26}"/>
    <cellStyle name="Normal 2 5 16 2" xfId="17267" xr:uid="{FE68BB87-5ED9-416F-8B0B-1BBFB56CE6A4}"/>
    <cellStyle name="Normal 2 5 17" xfId="9720" xr:uid="{71B0E6CE-EC01-41D8-A4CF-0F31019EB11C}"/>
    <cellStyle name="Normal 2 5 17 2" xfId="20100" xr:uid="{A2897E3B-E47D-46A7-84AE-5CD93504EFEE}"/>
    <cellStyle name="Normal 2 5 18" xfId="24436" xr:uid="{282C5376-98C7-49DE-A520-F11DB1848102}"/>
    <cellStyle name="Normal 2 5 19" xfId="12394" xr:uid="{A5866C7D-4474-4E5B-A25F-02BFD262B28F}"/>
    <cellStyle name="Normal 2 5 2" xfId="789" xr:uid="{00000000-0005-0000-0000-0000C1040000}"/>
    <cellStyle name="Normal 2 5 2 10" xfId="5140" xr:uid="{5E4C7B78-933D-4945-8AEB-9937483272E2}"/>
    <cellStyle name="Normal 2 5 2 10 2" xfId="14437" xr:uid="{DFD9B2B3-2BCF-4C25-B678-8DFD6BBF2B8E}"/>
    <cellStyle name="Normal 2 5 2 11" xfId="6890" xr:uid="{D9368D94-A4FA-4857-9E07-D8B06B15D57E}"/>
    <cellStyle name="Normal 2 5 2 11 2" xfId="17270" xr:uid="{467655A8-F471-42A9-962E-68A05B36F8F6}"/>
    <cellStyle name="Normal 2 5 2 12" xfId="9723" xr:uid="{84496DC4-5C98-4F69-8436-A24D80912824}"/>
    <cellStyle name="Normal 2 5 2 12 2" xfId="20103" xr:uid="{D0C5DC80-66E8-42C1-AD5B-5C6E8F8A713F}"/>
    <cellStyle name="Normal 2 5 2 13" xfId="25178" xr:uid="{EC0F43C9-DBE0-4237-89D9-7AD8DC19F42E}"/>
    <cellStyle name="Normal 2 5 2 14" xfId="12420" xr:uid="{153135D3-00A7-45C2-8D52-0FCBDF0AC3C4}"/>
    <cellStyle name="Normal 2 5 2 2" xfId="790" xr:uid="{00000000-0005-0000-0000-0000C2040000}"/>
    <cellStyle name="Normal 2 5 2 2 10" xfId="6891" xr:uid="{E69D7650-486A-4491-800D-8F6D2504A896}"/>
    <cellStyle name="Normal 2 5 2 2 10 2" xfId="17271" xr:uid="{35F78DB7-03B7-43A3-895E-E46CB3E61D12}"/>
    <cellStyle name="Normal 2 5 2 2 11" xfId="9724" xr:uid="{A2374A83-C013-4CC2-A2DA-A768BC6DD1AF}"/>
    <cellStyle name="Normal 2 5 2 2 11 2" xfId="20104" xr:uid="{9CF102B4-BB9D-4FBF-A167-95DF46575A40}"/>
    <cellStyle name="Normal 2 5 2 2 12" xfId="23418" xr:uid="{AAF76358-571E-44F1-BBA4-5EEF5DABC461}"/>
    <cellStyle name="Normal 2 5 2 2 13" xfId="12480" xr:uid="{956D1D4A-D7F9-4B2D-BFE3-178543F91DF7}"/>
    <cellStyle name="Normal 2 5 2 2 2" xfId="791" xr:uid="{00000000-0005-0000-0000-0000C3040000}"/>
    <cellStyle name="Normal 2 5 2 2 2 10" xfId="13045" xr:uid="{C1BC4533-3E99-4779-BD5A-8281B4F68D49}"/>
    <cellStyle name="Normal 2 5 2 2 2 2" xfId="2741" xr:uid="{00000000-0005-0000-0000-00006C040000}"/>
    <cellStyle name="Normal 2 5 2 2 2 2 2" xfId="3213" xr:uid="{00000000-0005-0000-0000-00006D040000}"/>
    <cellStyle name="Normal 2 5 2 2 2 2 2 2" xfId="6271" xr:uid="{1F60F743-6634-4AA0-956C-50EA423C2DBB}"/>
    <cellStyle name="Normal 2 5 2 2 2 2 2 2 2" xfId="26707" xr:uid="{8E9EC44E-3D2B-402F-8E0F-730780C68AD0}"/>
    <cellStyle name="Normal 2 5 2 2 2 2 2 2 3" xfId="15840" xr:uid="{C7CCCB08-9E97-4003-A666-90BA8338079A}"/>
    <cellStyle name="Normal 2 5 2 2 2 2 2 3" xfId="8293" xr:uid="{746ED92A-4C36-47EA-B1E1-5D85EF50B979}"/>
    <cellStyle name="Normal 2 5 2 2 2 2 2 3 2" xfId="18673" xr:uid="{4F8F5E0A-42CF-4B14-8FC0-C80052C09717}"/>
    <cellStyle name="Normal 2 5 2 2 2 2 2 4" xfId="11126" xr:uid="{AB268A94-0A26-4D5B-9C10-AFABD460EAE7}"/>
    <cellStyle name="Normal 2 5 2 2 2 2 2 4 2" xfId="21506" xr:uid="{DD2C4C44-961D-43D9-96DD-698D8876E680}"/>
    <cellStyle name="Normal 2 5 2 2 2 2 2 5" xfId="24502" xr:uid="{B12373CE-A6D4-4B8B-8D2B-AE7DC049519C}"/>
    <cellStyle name="Normal 2 5 2 2 2 2 2 6" xfId="13756" xr:uid="{252D745E-372A-4110-9AA9-270F2D31A616}"/>
    <cellStyle name="Normal 2 5 2 2 2 2 3" xfId="4305" xr:uid="{8AEEB3DE-61B6-4FE7-AAE0-3DAE26A51726}"/>
    <cellStyle name="Normal 2 5 2 2 2 2 3 2" xfId="9077" xr:uid="{371B2CD9-BE12-46CB-B681-68BBCED36EC2}"/>
    <cellStyle name="Normal 2 5 2 2 2 2 3 2 2" xfId="29120" xr:uid="{B54BA6AD-664A-44A1-8BE5-620E3C67CD29}"/>
    <cellStyle name="Normal 2 5 2 2 2 2 3 2 3" xfId="19457" xr:uid="{08EA89A7-045C-4B3A-B081-E913B141AC40}"/>
    <cellStyle name="Normal 2 5 2 2 2 2 3 3" xfId="11910" xr:uid="{168DAC8F-2DA8-4EC2-B395-1396EA01EC77}"/>
    <cellStyle name="Normal 2 5 2 2 2 2 3 3 2" xfId="22290" xr:uid="{E1B7EF95-0888-4BAD-9712-ECB0A335DC93}"/>
    <cellStyle name="Normal 2 5 2 2 2 2 3 4" xfId="24850" xr:uid="{4D32A168-7AA7-4D6B-9397-C30D355B2B6A}"/>
    <cellStyle name="Normal 2 5 2 2 2 2 3 5" xfId="16624" xr:uid="{802E9D0C-24CF-4285-A4D4-FDCD9177C3AD}"/>
    <cellStyle name="Normal 2 5 2 2 2 2 4" xfId="5959" xr:uid="{3ED9C625-B21E-47E8-A34C-ADCFCCE51054}"/>
    <cellStyle name="Normal 2 5 2 2 2 2 4 2" xfId="26305" xr:uid="{39CA9F07-3D37-409F-9500-8112C39F74EA}"/>
    <cellStyle name="Normal 2 5 2 2 2 2 4 3" xfId="15412" xr:uid="{61405212-7891-41EA-896E-2CEFC2B3C91D}"/>
    <cellStyle name="Normal 2 5 2 2 2 2 5" xfId="7865" xr:uid="{6157CD86-5524-4E68-815E-14A2EDC57752}"/>
    <cellStyle name="Normal 2 5 2 2 2 2 5 2" xfId="18245" xr:uid="{5CF63585-ACE5-47AC-9BD4-224C128A839C}"/>
    <cellStyle name="Normal 2 5 2 2 2 2 6" xfId="10698" xr:uid="{83845B6A-E84F-4953-8868-036BFE90B244}"/>
    <cellStyle name="Normal 2 5 2 2 2 2 6 2" xfId="21078" xr:uid="{913A8362-ED8F-4942-9A55-8F5F9AF07E7C}"/>
    <cellStyle name="Normal 2 5 2 2 2 2 7" xfId="23019" xr:uid="{C96626A7-8A30-4A18-B351-B60F31361BBD}"/>
    <cellStyle name="Normal 2 5 2 2 2 2 8" xfId="13179" xr:uid="{891D6BE0-84F5-4991-A767-D7C48F75C934}"/>
    <cellStyle name="Normal 2 5 2 2 2 3" xfId="3214" xr:uid="{00000000-0005-0000-0000-00006E040000}"/>
    <cellStyle name="Normal 2 5 2 2 2 3 2" xfId="4478" xr:uid="{36BCBF59-3A2F-455A-91E4-3790C01DA354}"/>
    <cellStyle name="Normal 2 5 2 2 2 3 2 2" xfId="9250" xr:uid="{05652BB2-E29D-4C98-92EF-A8DDD59C9960}"/>
    <cellStyle name="Normal 2 5 2 2 2 3 2 2 2" xfId="19630" xr:uid="{E4DE5BF3-388A-4E0B-8922-811E7C8B7E95}"/>
    <cellStyle name="Normal 2 5 2 2 2 3 2 3" xfId="12083" xr:uid="{517B48F6-EBFD-4B47-85E1-E2002532C5F2}"/>
    <cellStyle name="Normal 2 5 2 2 2 3 2 3 2" xfId="22463" xr:uid="{A8B4C9C2-D85E-4D4E-BAEA-964415011FFD}"/>
    <cellStyle name="Normal 2 5 2 2 2 3 2 4" xfId="26010" xr:uid="{D767D733-1D9E-4A1B-B87C-48D72D4D16A6}"/>
    <cellStyle name="Normal 2 5 2 2 2 3 2 5" xfId="16797" xr:uid="{EDF6B23B-6D74-4B2F-8CF0-895567AF8D24}"/>
    <cellStyle name="Normal 2 5 2 2 2 3 3" xfId="6272" xr:uid="{E237BBFF-353E-4FF3-8F34-88D0CAFA6419}"/>
    <cellStyle name="Normal 2 5 2 2 2 3 3 2" xfId="15841" xr:uid="{21A2DB3F-C021-4DDF-9BCB-322B912BB2E6}"/>
    <cellStyle name="Normal 2 5 2 2 2 3 4" xfId="8294" xr:uid="{60218A56-EF6F-447B-A2DF-9964297231C1}"/>
    <cellStyle name="Normal 2 5 2 2 2 3 4 2" xfId="18674" xr:uid="{C8D3D6F3-F699-4739-8303-77921F1C33D5}"/>
    <cellStyle name="Normal 2 5 2 2 2 3 5" xfId="11127" xr:uid="{655DEBB3-451A-4310-A5ED-34F38583CCC7}"/>
    <cellStyle name="Normal 2 5 2 2 2 3 5 2" xfId="21507" xr:uid="{F09793CA-A50B-4AF8-B1E7-ECE6235C50DC}"/>
    <cellStyle name="Normal 2 5 2 2 2 3 6" xfId="23359" xr:uid="{6724D974-014A-4C1D-AFCF-15F0DAD3861B}"/>
    <cellStyle name="Normal 2 5 2 2 2 3 7" xfId="13757" xr:uid="{4550D860-A979-4584-9235-6FF3536883AB}"/>
    <cellStyle name="Normal 2 5 2 2 2 4" xfId="3212" xr:uid="{00000000-0005-0000-0000-00006F040000}"/>
    <cellStyle name="Normal 2 5 2 2 2 4 2" xfId="6270" xr:uid="{470586E9-20A5-4102-89F8-91C21CAF62B6}"/>
    <cellStyle name="Normal 2 5 2 2 2 4 2 2" xfId="27178" xr:uid="{76524590-BE25-4E90-9A12-CB4BABFB9FDE}"/>
    <cellStyle name="Normal 2 5 2 2 2 4 2 3" xfId="15839" xr:uid="{8468030D-1416-4FFD-A057-2D3BCFCE884E}"/>
    <cellStyle name="Normal 2 5 2 2 2 4 3" xfId="8292" xr:uid="{F94E1009-82AC-49F2-AFAA-D945FD059FB2}"/>
    <cellStyle name="Normal 2 5 2 2 2 4 3 2" xfId="18672" xr:uid="{3F375015-1CDB-494B-8980-F58059EB35D9}"/>
    <cellStyle name="Normal 2 5 2 2 2 4 4" xfId="11125" xr:uid="{DF4D42A6-4084-41D5-A4D8-2102E2D2B083}"/>
    <cellStyle name="Normal 2 5 2 2 2 4 4 2" xfId="21505" xr:uid="{100E25DA-9780-489B-ADB2-713629F41DAA}"/>
    <cellStyle name="Normal 2 5 2 2 2 4 5" xfId="22638" xr:uid="{ADDD103C-D91C-4D25-88C7-6C864115B982}"/>
    <cellStyle name="Normal 2 5 2 2 2 4 6" xfId="13755" xr:uid="{350B0D98-801D-41B9-B424-5D26F2704B71}"/>
    <cellStyle name="Normal 2 5 2 2 2 5" xfId="4244" xr:uid="{24E76430-8ACA-48F3-A78E-3C87E028080F}"/>
    <cellStyle name="Normal 2 5 2 2 2 5 2" xfId="9016" xr:uid="{940CCF05-FE4F-4221-95B5-FA400D2BE188}"/>
    <cellStyle name="Normal 2 5 2 2 2 5 2 2" xfId="29087" xr:uid="{CDE0CC06-AAAA-42B8-B54E-067A69769F33}"/>
    <cellStyle name="Normal 2 5 2 2 2 5 2 3" xfId="19396" xr:uid="{253F5665-A4C5-4FE6-B6BE-53C551428927}"/>
    <cellStyle name="Normal 2 5 2 2 2 5 3" xfId="11849" xr:uid="{90708FCE-840E-4C45-B1B5-79CF51B9DDDB}"/>
    <cellStyle name="Normal 2 5 2 2 2 5 3 2" xfId="22229" xr:uid="{65618ED9-2AE4-4168-8702-94242206482D}"/>
    <cellStyle name="Normal 2 5 2 2 2 5 4" xfId="23981" xr:uid="{F6874D78-530B-4FE8-8B44-AEA6932DCEEC}"/>
    <cellStyle name="Normal 2 5 2 2 2 5 5" xfId="16563" xr:uid="{565854D8-ADCC-4305-A1F4-C99591DB82BE}"/>
    <cellStyle name="Normal 2 5 2 2 2 6" xfId="5142" xr:uid="{26435337-A12E-4D95-98AB-E38E11DD752F}"/>
    <cellStyle name="Normal 2 5 2 2 2 6 2" xfId="28534" xr:uid="{03DCE3D8-53D6-433C-BE8F-3D8C50817AEB}"/>
    <cellStyle name="Normal 2 5 2 2 2 6 3" xfId="14439" xr:uid="{A6C71034-89B3-4B5C-8BE5-FF08CBE5277C}"/>
    <cellStyle name="Normal 2 5 2 2 2 7" xfId="6892" xr:uid="{0081EC98-3400-4E64-8DF1-938C9FDCD02D}"/>
    <cellStyle name="Normal 2 5 2 2 2 7 2" xfId="17272" xr:uid="{184AC13C-C047-4BF2-8489-DBA2F11BDC8E}"/>
    <cellStyle name="Normal 2 5 2 2 2 8" xfId="9725" xr:uid="{971CDE65-C117-4A08-A4DD-0AEC1378C835}"/>
    <cellStyle name="Normal 2 5 2 2 2 8 2" xfId="20105" xr:uid="{8CE5B0D4-4A3C-4CE9-A4A8-E0C5802DF3A5}"/>
    <cellStyle name="Normal 2 5 2 2 2 9" xfId="24177" xr:uid="{6618C867-3FA3-4D7B-8484-4741A6B6C9E4}"/>
    <cellStyle name="Normal 2 5 2 2 3" xfId="2740" xr:uid="{00000000-0005-0000-0000-000070040000}"/>
    <cellStyle name="Normal 2 5 2 2 3 2" xfId="3215" xr:uid="{00000000-0005-0000-0000-000071040000}"/>
    <cellStyle name="Normal 2 5 2 2 3 2 2" xfId="6273" xr:uid="{125526E2-1B68-4366-BC25-A88A855F197A}"/>
    <cellStyle name="Normal 2 5 2 2 3 2 2 2" xfId="27592" xr:uid="{49ACA487-4871-4BF4-8D6D-5E0878753C3F}"/>
    <cellStyle name="Normal 2 5 2 2 3 2 2 3" xfId="15842" xr:uid="{8760EBA9-5B3C-4871-B38E-FC4EAAB0B506}"/>
    <cellStyle name="Normal 2 5 2 2 3 2 3" xfId="8295" xr:uid="{047E0A3A-8119-44DD-A32E-978D1B8D470F}"/>
    <cellStyle name="Normal 2 5 2 2 3 2 3 2" xfId="18675" xr:uid="{91E8223E-5F4F-41A2-803B-12B570AE548B}"/>
    <cellStyle name="Normal 2 5 2 2 3 2 4" xfId="11128" xr:uid="{43966DBD-200E-4B8C-A4BF-B542AB3D9707}"/>
    <cellStyle name="Normal 2 5 2 2 3 2 4 2" xfId="21508" xr:uid="{12D8F5BF-15E9-42A9-AC8B-C14F93168DC3}"/>
    <cellStyle name="Normal 2 5 2 2 3 2 5" xfId="24620" xr:uid="{B6F4CE5C-2D10-44C3-87D3-1932D40F6231}"/>
    <cellStyle name="Normal 2 5 2 2 3 2 6" xfId="13758" xr:uid="{92FB54DC-6098-4D02-88D5-5E332F9EAF16}"/>
    <cellStyle name="Normal 2 5 2 2 3 3" xfId="4304" xr:uid="{213B3692-4C25-444C-BC01-9EEB2F1609AF}"/>
    <cellStyle name="Normal 2 5 2 2 3 3 2" xfId="9076" xr:uid="{23094562-15D6-4390-AC48-D99AC64F353F}"/>
    <cellStyle name="Normal 2 5 2 2 3 3 2 2" xfId="29119" xr:uid="{EAB57E5F-E699-4426-97B4-F4B7AE02A5C0}"/>
    <cellStyle name="Normal 2 5 2 2 3 3 2 3" xfId="19456" xr:uid="{868E6816-C0A7-4736-A4D9-D52FAAF98090}"/>
    <cellStyle name="Normal 2 5 2 2 3 3 3" xfId="11909" xr:uid="{208E8303-B51A-44B0-96FD-EBC47C97D28D}"/>
    <cellStyle name="Normal 2 5 2 2 3 3 3 2" xfId="22289" xr:uid="{ED6983D7-23B0-4DAB-9AFD-FBB55D688585}"/>
    <cellStyle name="Normal 2 5 2 2 3 3 4" xfId="24728" xr:uid="{144698A1-D602-4E2E-B2EB-596434FEF72C}"/>
    <cellStyle name="Normal 2 5 2 2 3 3 5" xfId="16623" xr:uid="{60893DA7-920E-432B-891E-C2AE7500FA73}"/>
    <cellStyle name="Normal 2 5 2 2 3 4" xfId="5958" xr:uid="{75E5890C-162B-446D-A6FF-7D7721D6D836}"/>
    <cellStyle name="Normal 2 5 2 2 3 4 2" xfId="25973" xr:uid="{0ACF9DCA-7666-484E-8883-6240D354069D}"/>
    <cellStyle name="Normal 2 5 2 2 3 4 3" xfId="15411" xr:uid="{E172702E-BDB1-4702-805E-4C1DCD1E5B32}"/>
    <cellStyle name="Normal 2 5 2 2 3 5" xfId="7864" xr:uid="{59A39C3A-389D-4DC2-92A0-02FC3B1FACB9}"/>
    <cellStyle name="Normal 2 5 2 2 3 5 2" xfId="18244" xr:uid="{113B81A0-4493-40B8-B212-0F69AC7550CE}"/>
    <cellStyle name="Normal 2 5 2 2 3 6" xfId="10697" xr:uid="{CF69B6F2-A989-48D6-A94B-0F7F4FD56EEE}"/>
    <cellStyle name="Normal 2 5 2 2 3 6 2" xfId="21077" xr:uid="{04A13D38-2234-4FD6-A2E3-F47286B10896}"/>
    <cellStyle name="Normal 2 5 2 2 3 7" xfId="23427" xr:uid="{70D0F8FF-967E-4511-B73D-49D36332934C}"/>
    <cellStyle name="Normal 2 5 2 2 3 8" xfId="13178" xr:uid="{8BDD633D-383C-4C98-9FC4-D321D6096FD2}"/>
    <cellStyle name="Normal 2 5 2 2 4" xfId="3216" xr:uid="{00000000-0005-0000-0000-000072040000}"/>
    <cellStyle name="Normal 2 5 2 2 4 2" xfId="4479" xr:uid="{3EB82FC1-B88A-40CB-8B41-892CF297600A}"/>
    <cellStyle name="Normal 2 5 2 2 4 2 2" xfId="9251" xr:uid="{AB393766-45FE-45E7-BEF7-E9C212E00415}"/>
    <cellStyle name="Normal 2 5 2 2 4 2 2 2" xfId="19631" xr:uid="{BDA5DE4C-A95E-47CB-8948-710A1806735B}"/>
    <cellStyle name="Normal 2 5 2 2 4 2 3" xfId="12084" xr:uid="{DE447C13-A5D0-4F50-926A-902D4B88F635}"/>
    <cellStyle name="Normal 2 5 2 2 4 2 3 2" xfId="22464" xr:uid="{C5128C15-52BF-4F32-BC14-73A902848545}"/>
    <cellStyle name="Normal 2 5 2 2 4 2 4" xfId="28300" xr:uid="{2BA84938-6D8B-4040-AC54-C200C5C16352}"/>
    <cellStyle name="Normal 2 5 2 2 4 2 5" xfId="16798" xr:uid="{4C17F181-C7EB-4246-B7FC-CFE4D8522DA3}"/>
    <cellStyle name="Normal 2 5 2 2 4 3" xfId="6274" xr:uid="{EBB1EE02-B42A-4E77-9B49-56D6E1FFFD4A}"/>
    <cellStyle name="Normal 2 5 2 2 4 3 2" xfId="15843" xr:uid="{850C2CBF-1712-4014-AF4B-81076ADA536E}"/>
    <cellStyle name="Normal 2 5 2 2 4 4" xfId="8296" xr:uid="{6E442549-9C68-43C3-9129-3B07F8B63376}"/>
    <cellStyle name="Normal 2 5 2 2 4 4 2" xfId="18676" xr:uid="{FEF55DD3-F186-4D2B-B89E-C73001FE7C5C}"/>
    <cellStyle name="Normal 2 5 2 2 4 5" xfId="11129" xr:uid="{3D4A8E3A-1147-4AB3-A43F-0856D74B5CD1}"/>
    <cellStyle name="Normal 2 5 2 2 4 5 2" xfId="21509" xr:uid="{A18CBA86-4193-4CE8-9494-FED6AB3ACEC4}"/>
    <cellStyle name="Normal 2 5 2 2 4 6" xfId="23803" xr:uid="{959BCB16-D8FF-4A2A-A7F6-1C42B383E0CB}"/>
    <cellStyle name="Normal 2 5 2 2 4 7" xfId="13759" xr:uid="{7FAA0FFF-905D-497A-8213-602202E02055}"/>
    <cellStyle name="Normal 2 5 2 2 5" xfId="3211" xr:uid="{00000000-0005-0000-0000-000073040000}"/>
    <cellStyle name="Normal 2 5 2 2 5 2" xfId="6269" xr:uid="{CD3B0AF8-2B88-4A79-A2DF-ABCE5E0EDF79}"/>
    <cellStyle name="Normal 2 5 2 2 5 2 2" xfId="27726" xr:uid="{5CB61858-C772-4C6A-B056-BF3189513D4D}"/>
    <cellStyle name="Normal 2 5 2 2 5 2 3" xfId="15838" xr:uid="{B1D79E71-55B0-4E3E-AFC9-50DB82A5E064}"/>
    <cellStyle name="Normal 2 5 2 2 5 3" xfId="8291" xr:uid="{A1986F02-78EF-49CB-8E39-1D7BB6EF8FE8}"/>
    <cellStyle name="Normal 2 5 2 2 5 3 2" xfId="18671" xr:uid="{E44D3349-AD8D-45AA-BA28-1E05F2043120}"/>
    <cellStyle name="Normal 2 5 2 2 5 4" xfId="11124" xr:uid="{A8B78940-A714-426F-95C6-F0F043E29AC7}"/>
    <cellStyle name="Normal 2 5 2 2 5 4 2" xfId="21504" xr:uid="{86A6F4A0-F698-4A00-A6C5-6641AC7BF20B}"/>
    <cellStyle name="Normal 2 5 2 2 5 5" xfId="24386" xr:uid="{4370B9C9-0A32-4408-A69F-24FE67FD33B1}"/>
    <cellStyle name="Normal 2 5 2 2 5 6" xfId="13754" xr:uid="{09B18C7C-625F-4F81-ADA0-84FD4BC75D0F}"/>
    <cellStyle name="Normal 2 5 2 2 6" xfId="2554" xr:uid="{00000000-0005-0000-0000-000074040000}"/>
    <cellStyle name="Normal 2 5 2 2 6 2" xfId="5824" xr:uid="{25A596B2-4983-4347-A690-43278B245CAC}"/>
    <cellStyle name="Normal 2 5 2 2 6 2 2" xfId="26561" xr:uid="{62A1FF07-A161-4AE6-9F6E-F3187B39ECEB}"/>
    <cellStyle name="Normal 2 5 2 2 6 2 3" xfId="15226" xr:uid="{5AB1F873-DCAA-4A9B-A682-F072D1FBC357}"/>
    <cellStyle name="Normal 2 5 2 2 6 3" xfId="7679" xr:uid="{0C0A9924-252A-42B0-BDDB-B5B69979F60C}"/>
    <cellStyle name="Normal 2 5 2 2 6 3 2" xfId="18059" xr:uid="{4DEFEA25-FE43-4D42-B1D0-51871E26E8EE}"/>
    <cellStyle name="Normal 2 5 2 2 6 4" xfId="10512" xr:uid="{933DF63A-C0DA-42F5-9816-F6E0F41558BF}"/>
    <cellStyle name="Normal 2 5 2 2 6 4 2" xfId="20892" xr:uid="{CD6C6E08-BA17-46EB-A495-C8ABABCD869E}"/>
    <cellStyle name="Normal 2 5 2 2 6 5" xfId="25030" xr:uid="{CAAD7571-4374-416C-A844-BBCDB30C7FAB}"/>
    <cellStyle name="Normal 2 5 2 2 6 6" xfId="12942" xr:uid="{BBE309FD-EDBF-4189-9F47-0F781820EC80}"/>
    <cellStyle name="Normal 2 5 2 2 7" xfId="2248" xr:uid="{00000000-0005-0000-0000-00006A040000}"/>
    <cellStyle name="Normal 2 5 2 2 7 2" xfId="7375" xr:uid="{8A0E426F-BD96-4854-BEE8-A381F0565431}"/>
    <cellStyle name="Normal 2 5 2 2 7 2 2" xfId="17755" xr:uid="{B33549B6-782C-45F9-8468-B96DDBD252ED}"/>
    <cellStyle name="Normal 2 5 2 2 7 3" xfId="10208" xr:uid="{9AAA16DB-2AD0-41E4-9AC8-EDB0BEB32C1F}"/>
    <cellStyle name="Normal 2 5 2 2 7 3 2" xfId="20588" xr:uid="{0627A3F8-427A-4A94-9241-143F14860458}"/>
    <cellStyle name="Normal 2 5 2 2 7 4" xfId="24581" xr:uid="{A184C3C5-F122-4C8E-AE7F-C541056A2995}"/>
    <cellStyle name="Normal 2 5 2 2 7 5" xfId="14922" xr:uid="{0492BAAF-A54E-4C53-A4CA-4A01C8374CC0}"/>
    <cellStyle name="Normal 2 5 2 2 8" xfId="3799" xr:uid="{F1877237-F3C3-480A-ACD6-54826A0E1805}"/>
    <cellStyle name="Normal 2 5 2 2 8 2" xfId="8635" xr:uid="{2291FA23-0A45-4B74-AAB2-583D1F5686DC}"/>
    <cellStyle name="Normal 2 5 2 2 8 2 2" xfId="19015" xr:uid="{A8C312C2-B2FF-4B22-9CE0-79791545C391}"/>
    <cellStyle name="Normal 2 5 2 2 8 3" xfId="11468" xr:uid="{DD4AA20B-8344-40EE-9939-7303F5E74F63}"/>
    <cellStyle name="Normal 2 5 2 2 8 3 2" xfId="21848" xr:uid="{193E3053-7BCB-4425-BC74-747EBCFF0BA6}"/>
    <cellStyle name="Normal 2 5 2 2 8 4" xfId="16182" xr:uid="{6EC87BB2-6594-44FF-B50E-BE165A843D5D}"/>
    <cellStyle name="Normal 2 5 2 2 9" xfId="5141" xr:uid="{FB36C901-C53D-4572-AAD4-AB23456790AB}"/>
    <cellStyle name="Normal 2 5 2 2 9 2" xfId="14438" xr:uid="{E0015A66-797F-4955-8A28-2011ECF45AD4}"/>
    <cellStyle name="Normal 2 5 2 3" xfId="792" xr:uid="{00000000-0005-0000-0000-0000C4040000}"/>
    <cellStyle name="Normal 2 5 2 3 10" xfId="9726" xr:uid="{029CE8BE-530F-475F-B07C-84FE1BD224D5}"/>
    <cellStyle name="Normal 2 5 2 3 10 2" xfId="20106" xr:uid="{227FDDB4-E945-4D7A-BFF9-673972C1A5A9}"/>
    <cellStyle name="Normal 2 5 2 3 11" xfId="24545" xr:uid="{E6EB4C6D-1B7C-4F2F-B0C3-F253D26CADD3}"/>
    <cellStyle name="Normal 2 5 2 3 12" xfId="12567" xr:uid="{FF76ED38-27B7-4009-A348-DED8E4FB6127}"/>
    <cellStyle name="Normal 2 5 2 3 2" xfId="2742" xr:uid="{00000000-0005-0000-0000-000076040000}"/>
    <cellStyle name="Normal 2 5 2 3 2 2" xfId="3218" xr:uid="{00000000-0005-0000-0000-000077040000}"/>
    <cellStyle name="Normal 2 5 2 3 2 2 2" xfId="6276" xr:uid="{87CA24AF-D326-41B1-BEB9-59A590033D7E}"/>
    <cellStyle name="Normal 2 5 2 3 2 2 2 2" xfId="26204" xr:uid="{13E15B1F-064C-4F1B-91DF-FDF8E941E0D8}"/>
    <cellStyle name="Normal 2 5 2 3 2 2 2 3" xfId="15845" xr:uid="{64CEC759-3E76-4255-BC35-68C1295D1A0D}"/>
    <cellStyle name="Normal 2 5 2 3 2 2 3" xfId="8298" xr:uid="{03B17314-33D4-4388-9F60-24F21A186C59}"/>
    <cellStyle name="Normal 2 5 2 3 2 2 3 2" xfId="18678" xr:uid="{5DB78E24-E019-4E71-8168-DC9A186C787E}"/>
    <cellStyle name="Normal 2 5 2 3 2 2 4" xfId="11131" xr:uid="{E7ABD13E-3F12-4E24-B708-1200CD919B5F}"/>
    <cellStyle name="Normal 2 5 2 3 2 2 4 2" xfId="21511" xr:uid="{EEF3DD65-6706-4152-A265-BA17749A068F}"/>
    <cellStyle name="Normal 2 5 2 3 2 2 5" xfId="24695" xr:uid="{848B1284-2455-4E63-8167-5F5BA0C50206}"/>
    <cellStyle name="Normal 2 5 2 3 2 2 6" xfId="13761" xr:uid="{FCD49A74-9347-4B00-B486-417D3D52E51A}"/>
    <cellStyle name="Normal 2 5 2 3 2 3" xfId="4306" xr:uid="{6411A7A5-5528-460F-89C7-299F9D1D5DAE}"/>
    <cellStyle name="Normal 2 5 2 3 2 3 2" xfId="9078" xr:uid="{18C614DB-215D-4A52-84F3-5E7CA58266A0}"/>
    <cellStyle name="Normal 2 5 2 3 2 3 2 2" xfId="29121" xr:uid="{7008841A-4354-4CE8-A78F-780DBC269B6A}"/>
    <cellStyle name="Normal 2 5 2 3 2 3 2 3" xfId="19458" xr:uid="{D37BDD27-B1E6-4871-8D8E-EE91AF61354E}"/>
    <cellStyle name="Normal 2 5 2 3 2 3 3" xfId="11911" xr:uid="{B840EF34-CC77-4681-97DA-172CBEC7162C}"/>
    <cellStyle name="Normal 2 5 2 3 2 3 3 2" xfId="22291" xr:uid="{6A72AABD-A8E1-4579-94D9-04D1508FCACA}"/>
    <cellStyle name="Normal 2 5 2 3 2 3 4" xfId="23322" xr:uid="{2C8C9217-83D7-42C9-A865-3FAB0F5B2521}"/>
    <cellStyle name="Normal 2 5 2 3 2 3 5" xfId="16625" xr:uid="{A878821D-7906-4FB0-BA82-3ECB642E23DA}"/>
    <cellStyle name="Normal 2 5 2 3 2 4" xfId="5960" xr:uid="{619B855B-733C-4135-AB31-940705AAA4BF}"/>
    <cellStyle name="Normal 2 5 2 3 2 4 2" xfId="26118" xr:uid="{CF1DDBE3-66A3-4A01-9B52-F15062DA060B}"/>
    <cellStyle name="Normal 2 5 2 3 2 4 3" xfId="15413" xr:uid="{92D48D94-1FE4-4232-853C-3A9176E88E41}"/>
    <cellStyle name="Normal 2 5 2 3 2 5" xfId="7866" xr:uid="{0F181675-17DB-4479-B20F-2450E7A23DE6}"/>
    <cellStyle name="Normal 2 5 2 3 2 5 2" xfId="18246" xr:uid="{CA0FF2B9-D524-4D77-BE3B-A1E3CA1E0A0B}"/>
    <cellStyle name="Normal 2 5 2 3 2 6" xfId="10699" xr:uid="{4123705F-7123-4EE3-A80A-6D8FCBE220CE}"/>
    <cellStyle name="Normal 2 5 2 3 2 6 2" xfId="21079" xr:uid="{EAC315FB-8969-47CD-8A28-D499AE1C02EA}"/>
    <cellStyle name="Normal 2 5 2 3 2 7" xfId="24805" xr:uid="{F0EA81D9-27CC-4047-8D40-89DAD5375548}"/>
    <cellStyle name="Normal 2 5 2 3 2 8" xfId="13180" xr:uid="{A6418468-8EC1-43B4-874F-6E1A6DE320F6}"/>
    <cellStyle name="Normal 2 5 2 3 3" xfId="3219" xr:uid="{00000000-0005-0000-0000-000078040000}"/>
    <cellStyle name="Normal 2 5 2 3 3 2" xfId="4480" xr:uid="{62550687-04CF-4DF5-89D5-F3C096152E91}"/>
    <cellStyle name="Normal 2 5 2 3 3 2 2" xfId="9252" xr:uid="{0DAAE6DE-98AA-4447-819B-9C901F645DC1}"/>
    <cellStyle name="Normal 2 5 2 3 3 2 2 2" xfId="29239" xr:uid="{1DDAA92C-45AD-4E21-B5A5-CBA7672AD962}"/>
    <cellStyle name="Normal 2 5 2 3 3 2 2 3" xfId="19632" xr:uid="{FA9809E8-4B7C-449B-97A2-E23E9066EA44}"/>
    <cellStyle name="Normal 2 5 2 3 3 2 3" xfId="12085" xr:uid="{7E6706F1-F3BC-4DE4-90C5-51754EF84A57}"/>
    <cellStyle name="Normal 2 5 2 3 3 2 3 2" xfId="22465" xr:uid="{B92C20CE-F04A-4C5F-8544-08FD1770A160}"/>
    <cellStyle name="Normal 2 5 2 3 3 2 4" xfId="24705" xr:uid="{F0CFE77C-8623-498D-A86F-1C84D94D2F02}"/>
    <cellStyle name="Normal 2 5 2 3 3 2 5" xfId="16799" xr:uid="{ED0D3814-8FBA-4ABE-BD44-FD369CE42E2D}"/>
    <cellStyle name="Normal 2 5 2 3 3 3" xfId="6277" xr:uid="{6B7E8AD6-2ED0-4DB0-B6B6-797418E549AD}"/>
    <cellStyle name="Normal 2 5 2 3 3 3 2" xfId="28667" xr:uid="{DBC7CC91-5ADA-4C37-BA92-BF3AFA28B1FF}"/>
    <cellStyle name="Normal 2 5 2 3 3 3 3" xfId="15846" xr:uid="{8AE53C57-9A0C-4A0E-B4B0-F8C4FDD3B24D}"/>
    <cellStyle name="Normal 2 5 2 3 3 4" xfId="8299" xr:uid="{A3E91B29-6F1C-4ACC-AFD8-E3F2F21FEC5F}"/>
    <cellStyle name="Normal 2 5 2 3 3 4 2" xfId="18679" xr:uid="{E8DC0184-69C1-46E8-B586-E9F1CCA48110}"/>
    <cellStyle name="Normal 2 5 2 3 3 5" xfId="11132" xr:uid="{BF792310-982E-4318-98E5-1DFAC5C18B15}"/>
    <cellStyle name="Normal 2 5 2 3 3 5 2" xfId="21512" xr:uid="{45E06DBE-6498-4D8D-9C18-15558C7DB73F}"/>
    <cellStyle name="Normal 2 5 2 3 3 6" xfId="24935" xr:uid="{71E6EFDE-88BC-4B59-8E98-465D5341ED21}"/>
    <cellStyle name="Normal 2 5 2 3 3 7" xfId="13762" xr:uid="{7A2E540D-36B5-476B-90B8-515E969C10D9}"/>
    <cellStyle name="Normal 2 5 2 3 4" xfId="3217" xr:uid="{00000000-0005-0000-0000-000079040000}"/>
    <cellStyle name="Normal 2 5 2 3 4 2" xfId="6275" xr:uid="{9AAF25EE-FB8E-4722-82FC-D8F8B86D1661}"/>
    <cellStyle name="Normal 2 5 2 3 4 2 2" xfId="27289" xr:uid="{30F52BE9-DC6B-4032-A086-8E83F0B26220}"/>
    <cellStyle name="Normal 2 5 2 3 4 2 3" xfId="15844" xr:uid="{41516B1E-32CC-4272-847E-3A420034FA18}"/>
    <cellStyle name="Normal 2 5 2 3 4 3" xfId="8297" xr:uid="{4C81EEC8-3539-4F8E-B7FA-09DA0A7684BA}"/>
    <cellStyle name="Normal 2 5 2 3 4 3 2" xfId="18677" xr:uid="{3D33B353-D445-4CDE-B1F8-FE5AF0ED8CFA}"/>
    <cellStyle name="Normal 2 5 2 3 4 4" xfId="11130" xr:uid="{DAD61EDE-170A-4B5A-BEE4-82688638A0E9}"/>
    <cellStyle name="Normal 2 5 2 3 4 4 2" xfId="21510" xr:uid="{E6D2FBAD-F889-4A7A-953F-88B854FD442B}"/>
    <cellStyle name="Normal 2 5 2 3 4 5" xfId="23579" xr:uid="{AC5BA273-55EE-4E9A-AEF3-E9321A648D82}"/>
    <cellStyle name="Normal 2 5 2 3 4 6" xfId="13760" xr:uid="{7A3046DE-830A-4E76-ADD2-33CBAD418714}"/>
    <cellStyle name="Normal 2 5 2 3 5" xfId="2597" xr:uid="{00000000-0005-0000-0000-00007A040000}"/>
    <cellStyle name="Normal 2 5 2 3 5 2" xfId="5862" xr:uid="{57F4218A-0856-4695-B7CD-070ED5C7857D}"/>
    <cellStyle name="Normal 2 5 2 3 5 2 2" xfId="25909" xr:uid="{C2C21EBE-0259-4024-8AB9-64DC316A0BE1}"/>
    <cellStyle name="Normal 2 5 2 3 5 2 3" xfId="15269" xr:uid="{82E013B2-446F-42DB-8AE4-05D8119EB650}"/>
    <cellStyle name="Normal 2 5 2 3 5 3" xfId="7722" xr:uid="{60E5F2DD-5A67-4A14-BCF3-1029110793D4}"/>
    <cellStyle name="Normal 2 5 2 3 5 3 2" xfId="18102" xr:uid="{903F867D-C52C-4F72-AAE6-EC9E6248ECF2}"/>
    <cellStyle name="Normal 2 5 2 3 5 4" xfId="10555" xr:uid="{C4AAA262-6DB3-4CCB-88CE-972140C6D5E1}"/>
    <cellStyle name="Normal 2 5 2 3 5 4 2" xfId="20935" xr:uid="{747C35FC-6408-44BA-9957-13386A0328E7}"/>
    <cellStyle name="Normal 2 5 2 3 5 5" xfId="23293" xr:uid="{9009F6E4-3888-457E-994B-1EF68210CA9B}"/>
    <cellStyle name="Normal 2 5 2 3 5 6" xfId="12985" xr:uid="{29E050E5-D4CF-4AAC-AD4D-658A6E1C7B05}"/>
    <cellStyle name="Normal 2 5 2 3 6" xfId="2333" xr:uid="{00000000-0005-0000-0000-000075040000}"/>
    <cellStyle name="Normal 2 5 2 3 6 2" xfId="7460" xr:uid="{1B6EE378-8B9C-47A7-8630-A6509BBE6949}"/>
    <cellStyle name="Normal 2 5 2 3 6 2 2" xfId="17840" xr:uid="{301CDB61-47D3-4DAF-9842-7871A055B12C}"/>
    <cellStyle name="Normal 2 5 2 3 6 3" xfId="10293" xr:uid="{01A84E7F-9D18-4484-A545-BCD477F02EDF}"/>
    <cellStyle name="Normal 2 5 2 3 6 3 2" xfId="20673" xr:uid="{6B9433DB-F847-48D5-9CA9-CD8CC6E91926}"/>
    <cellStyle name="Normal 2 5 2 3 6 4" xfId="23234" xr:uid="{5616085E-D1E4-475B-A134-244E040A0C3D}"/>
    <cellStyle name="Normal 2 5 2 3 6 5" xfId="15007" xr:uid="{2D52D98F-3300-4312-9DD2-A94489204E4A}"/>
    <cellStyle name="Normal 2 5 2 3 7" xfId="3848" xr:uid="{A0F0B495-44E9-4D87-8427-3065703ED31C}"/>
    <cellStyle name="Normal 2 5 2 3 7 2" xfId="8681" xr:uid="{5D0464CC-7BC2-46E4-9041-1B0CCFD048BC}"/>
    <cellStyle name="Normal 2 5 2 3 7 2 2" xfId="19061" xr:uid="{361A3BFB-7FB5-4E28-8E2A-327D80847DC1}"/>
    <cellStyle name="Normal 2 5 2 3 7 3" xfId="11514" xr:uid="{A0D666EA-7758-4A4D-B4CB-2775BEE55150}"/>
    <cellStyle name="Normal 2 5 2 3 7 3 2" xfId="21894" xr:uid="{B56248C6-390B-4CE6-98BE-BB02274D79ED}"/>
    <cellStyle name="Normal 2 5 2 3 7 4" xfId="16228" xr:uid="{014D6D88-15A7-412F-A1C0-B935C19E723F}"/>
    <cellStyle name="Normal 2 5 2 3 8" xfId="5143" xr:uid="{C637A8BE-D4E8-4CE6-9D9E-F7288871D17B}"/>
    <cellStyle name="Normal 2 5 2 3 8 2" xfId="14440" xr:uid="{1D8CC06A-14D7-4DFC-A85B-FB987D7EE3D5}"/>
    <cellStyle name="Normal 2 5 2 3 9" xfId="6893" xr:uid="{07C53E2F-55E7-4BCB-8812-7540EAE03A26}"/>
    <cellStyle name="Normal 2 5 2 3 9 2" xfId="17273" xr:uid="{38593FD1-BB1E-45AE-9E3B-057816A29D8E}"/>
    <cellStyle name="Normal 2 5 2 4" xfId="793" xr:uid="{00000000-0005-0000-0000-0000C5040000}"/>
    <cellStyle name="Normal 2 5 2 4 2" xfId="3220" xr:uid="{00000000-0005-0000-0000-00007C040000}"/>
    <cellStyle name="Normal 2 5 2 4 2 2" xfId="6278" xr:uid="{EEE2FE17-6B4C-4262-AD6A-9E5C22B87798}"/>
    <cellStyle name="Normal 2 5 2 4 2 2 2" xfId="27248" xr:uid="{07931A6B-F462-4D91-A266-D5022F75A9A7}"/>
    <cellStyle name="Normal 2 5 2 4 2 2 3" xfId="15847" xr:uid="{924739E1-A68B-41D2-A43F-1E9BB4A11579}"/>
    <cellStyle name="Normal 2 5 2 4 2 3" xfId="8300" xr:uid="{EB08D9D3-BE2B-4CEF-A0C6-C5955D24C885}"/>
    <cellStyle name="Normal 2 5 2 4 2 3 2" xfId="18680" xr:uid="{7719174E-AC06-4249-9BD7-55832E3EEC96}"/>
    <cellStyle name="Normal 2 5 2 4 2 4" xfId="11133" xr:uid="{EA91745C-2588-4CA4-82DF-04F4FFA8A36F}"/>
    <cellStyle name="Normal 2 5 2 4 2 4 2" xfId="21513" xr:uid="{78D5C279-A6F1-47C0-8CD0-C11C1DCE2BBF}"/>
    <cellStyle name="Normal 2 5 2 4 2 5" xfId="23369" xr:uid="{B1BAF2F6-6D8A-49A9-8A3A-39B752EAD3B7}"/>
    <cellStyle name="Normal 2 5 2 4 2 6" xfId="13763" xr:uid="{B34DFB72-EFBC-4647-BE4D-D840EECFE28B}"/>
    <cellStyle name="Normal 2 5 2 4 3" xfId="2739" xr:uid="{00000000-0005-0000-0000-00007D040000}"/>
    <cellStyle name="Normal 2 5 2 4 3 2" xfId="5957" xr:uid="{53D474A8-250B-4A0F-8833-5E811D83AD08}"/>
    <cellStyle name="Normal 2 5 2 4 3 2 2" xfId="26913" xr:uid="{4340A015-65D2-4715-B542-0AC3E1D1E874}"/>
    <cellStyle name="Normal 2 5 2 4 3 2 3" xfId="15410" xr:uid="{276446FA-B627-4DF3-976C-DD125ACCEF3A}"/>
    <cellStyle name="Normal 2 5 2 4 3 3" xfId="7863" xr:uid="{6BE22A1D-E582-4B42-AE90-314B96AA8A12}"/>
    <cellStyle name="Normal 2 5 2 4 3 3 2" xfId="18243" xr:uid="{3A9A18D3-B09B-4626-B506-04C2417F3A37}"/>
    <cellStyle name="Normal 2 5 2 4 3 4" xfId="10696" xr:uid="{7A96F4B5-A1CB-4D78-A0F0-587B367F80E0}"/>
    <cellStyle name="Normal 2 5 2 4 3 4 2" xfId="21076" xr:uid="{A4DCC127-A254-4CAB-A7B5-E42B9749139B}"/>
    <cellStyle name="Normal 2 5 2 4 3 5" xfId="23632" xr:uid="{3A0FDDF7-4CE5-4B2A-9275-84693E3FB79F}"/>
    <cellStyle name="Normal 2 5 2 4 3 6" xfId="13177" xr:uid="{4E10FE9B-F5DC-4BAC-804A-1B5E1352899A}"/>
    <cellStyle name="Normal 2 5 2 4 4" xfId="4167" xr:uid="{7D1ECE65-F0EB-4D6B-9500-CD08F41C9471}"/>
    <cellStyle name="Normal 2 5 2 4 4 2" xfId="8939" xr:uid="{2191E214-9052-48F1-9E96-A5E7810872BE}"/>
    <cellStyle name="Normal 2 5 2 4 4 2 2" xfId="19319" xr:uid="{F696EB39-AB37-4F5B-A1AE-CA4687B12113}"/>
    <cellStyle name="Normal 2 5 2 4 4 3" xfId="11772" xr:uid="{23EE8783-8212-4F57-8ECA-907796240104}"/>
    <cellStyle name="Normal 2 5 2 4 4 3 2" xfId="22152" xr:uid="{44BC714E-3EDF-4140-9297-8A37DBC943B9}"/>
    <cellStyle name="Normal 2 5 2 4 4 4" xfId="24947" xr:uid="{62D22C87-835B-403A-BC26-3CE93B532349}"/>
    <cellStyle name="Normal 2 5 2 4 4 5" xfId="16486" xr:uid="{E25BE7C9-BBB6-4D0A-B4EA-AB9EE862FB7D}"/>
    <cellStyle name="Normal 2 5 2 4 5" xfId="5144" xr:uid="{3C165FBA-6E04-463F-B297-973456C4E0A4}"/>
    <cellStyle name="Normal 2 5 2 4 5 2" xfId="14441" xr:uid="{4A1F2327-41D2-4272-8C23-A4BBA842D591}"/>
    <cellStyle name="Normal 2 5 2 4 6" xfId="6894" xr:uid="{32EC5D67-A489-4F87-BD0D-F04465B790FF}"/>
    <cellStyle name="Normal 2 5 2 4 6 2" xfId="17274" xr:uid="{79068C78-A9CE-4467-B711-613DF7980DC2}"/>
    <cellStyle name="Normal 2 5 2 4 7" xfId="9727" xr:uid="{05D479F6-8F2C-4987-B2C3-DA60C8369E04}"/>
    <cellStyle name="Normal 2 5 2 4 7 2" xfId="20107" xr:uid="{A8ECB67A-08CF-4B7A-A91A-162C5E733165}"/>
    <cellStyle name="Normal 2 5 2 4 8" xfId="24388" xr:uid="{F7A1A015-43C1-4E8B-A582-B9A54135F709}"/>
    <cellStyle name="Normal 2 5 2 4 9" xfId="12725" xr:uid="{3ED7CF03-90FB-4FFF-BC10-D1A1704AED85}"/>
    <cellStyle name="Normal 2 5 2 5" xfId="3221" xr:uid="{00000000-0005-0000-0000-00007E040000}"/>
    <cellStyle name="Normal 2 5 2 5 2" xfId="4481" xr:uid="{2CAEE3DB-359D-4F75-9894-D842204D562F}"/>
    <cellStyle name="Normal 2 5 2 5 2 2" xfId="9253" xr:uid="{07B8D04F-B436-468D-9D97-42EB2CDFEF8F}"/>
    <cellStyle name="Normal 2 5 2 5 2 2 2" xfId="29240" xr:uid="{AF5E4DEC-AED1-4352-9943-A57F31C0AA81}"/>
    <cellStyle name="Normal 2 5 2 5 2 2 3" xfId="19633" xr:uid="{4670DBA2-7760-4C78-9338-A289E30EBC5D}"/>
    <cellStyle name="Normal 2 5 2 5 2 3" xfId="12086" xr:uid="{787B96BF-C9E5-4EEA-9822-B7E04675F556}"/>
    <cellStyle name="Normal 2 5 2 5 2 3 2" xfId="22466" xr:uid="{D2107782-31B3-4BE5-B217-4EA741ED8E28}"/>
    <cellStyle name="Normal 2 5 2 5 2 4" xfId="25395" xr:uid="{F5C46202-F9BB-4824-8BE1-70E7454FDCDF}"/>
    <cellStyle name="Normal 2 5 2 5 2 5" xfId="16800" xr:uid="{89E11442-5DB0-4A0D-A1CA-DA7D312BC72D}"/>
    <cellStyle name="Normal 2 5 2 5 3" xfId="6279" xr:uid="{C22E0A54-0B0C-4FE3-A4DA-E7022E5BAE84}"/>
    <cellStyle name="Normal 2 5 2 5 3 2" xfId="26020" xr:uid="{83A952E5-3095-48EF-9E3B-9223594174E6}"/>
    <cellStyle name="Normal 2 5 2 5 3 3" xfId="15848" xr:uid="{9C3CFDC7-32E2-4113-A882-B18D0017921F}"/>
    <cellStyle name="Normal 2 5 2 5 4" xfId="8301" xr:uid="{2B5EC5B1-C9A6-49E7-BD0B-28F511F0FFFB}"/>
    <cellStyle name="Normal 2 5 2 5 4 2" xfId="18681" xr:uid="{65C2A20F-DFD8-4188-8956-A9FE2E941A8F}"/>
    <cellStyle name="Normal 2 5 2 5 5" xfId="11134" xr:uid="{AAEA1FD6-DC9D-4654-A0BA-EABC1796A96C}"/>
    <cellStyle name="Normal 2 5 2 5 5 2" xfId="21514" xr:uid="{7628DB45-4251-4BB8-AD09-352D02079EE8}"/>
    <cellStyle name="Normal 2 5 2 5 6" xfId="24711" xr:uid="{6F1D76E4-752F-4FFD-A731-1018C2BBD8E2}"/>
    <cellStyle name="Normal 2 5 2 5 7" xfId="13764" xr:uid="{653BB0C4-0C1C-4302-847F-B5E6308AF81B}"/>
    <cellStyle name="Normal 2 5 2 6" xfId="2908" xr:uid="{00000000-0005-0000-0000-00007F040000}"/>
    <cellStyle name="Normal 2 5 2 6 2" xfId="6094" xr:uid="{EF4B9E71-D2F2-4C8B-972D-177687E96515}"/>
    <cellStyle name="Normal 2 5 2 6 2 2" xfId="28195" xr:uid="{6A69E23C-421A-42A8-8575-D382A19C7F04}"/>
    <cellStyle name="Normal 2 5 2 6 2 3" xfId="15572" xr:uid="{859D1AE7-FB27-4187-B74D-CA98BB8D3202}"/>
    <cellStyle name="Normal 2 5 2 6 3" xfId="8025" xr:uid="{7579173E-DC72-4874-A64B-3673CCDE9864}"/>
    <cellStyle name="Normal 2 5 2 6 3 2" xfId="18405" xr:uid="{A2396188-FDDA-4696-B50E-EB2B6277FC67}"/>
    <cellStyle name="Normal 2 5 2 6 4" xfId="10858" xr:uid="{7B742B51-E818-4C84-9D60-F461B34C1576}"/>
    <cellStyle name="Normal 2 5 2 6 4 2" xfId="21238" xr:uid="{D4838F46-E9C8-47DA-AFE6-6C25E5582D21}"/>
    <cellStyle name="Normal 2 5 2 6 5" xfId="22698" xr:uid="{35487D1D-41C9-45EC-8536-378C0F4EEFB4}"/>
    <cellStyle name="Normal 2 5 2 6 6" xfId="13423" xr:uid="{91921D68-67D7-4B68-94FD-1F4FA3148177}"/>
    <cellStyle name="Normal 2 5 2 7" xfId="2494" xr:uid="{00000000-0005-0000-0000-000080040000}"/>
    <cellStyle name="Normal 2 5 2 7 2" xfId="5777" xr:uid="{99C2BA53-1365-4EB4-AB06-F7F7498A9696}"/>
    <cellStyle name="Normal 2 5 2 7 2 2" xfId="26061" xr:uid="{3C304D84-09DF-4795-9F57-2880C2D1D8FA}"/>
    <cellStyle name="Normal 2 5 2 7 2 3" xfId="15166" xr:uid="{919C06B2-919F-49E0-A5F5-3D16976D0918}"/>
    <cellStyle name="Normal 2 5 2 7 3" xfId="7619" xr:uid="{EE146622-CF2C-47FA-B51E-37A16AAF08E8}"/>
    <cellStyle name="Normal 2 5 2 7 3 2" xfId="17999" xr:uid="{4750487A-B7D3-4B35-8742-0AB55BA36BFA}"/>
    <cellStyle name="Normal 2 5 2 7 4" xfId="10452" xr:uid="{666CCBBF-6F67-4FD1-8753-3BBEBC1E9EC4}"/>
    <cellStyle name="Normal 2 5 2 7 4 2" xfId="20832" xr:uid="{DC00A23E-136E-459B-B5FD-DB187E2FE1F8}"/>
    <cellStyle name="Normal 2 5 2 7 5" xfId="25035" xr:uid="{A0702F01-6B20-415F-98D1-8AB87128CE06}"/>
    <cellStyle name="Normal 2 5 2 7 6" xfId="12882" xr:uid="{43C74731-0EAF-437F-B70C-459112110876}"/>
    <cellStyle name="Normal 2 5 2 8" xfId="2188" xr:uid="{00000000-0005-0000-0000-000069040000}"/>
    <cellStyle name="Normal 2 5 2 8 2" xfId="7315" xr:uid="{76F9C6E1-98BB-4CD5-9663-E35BB481387B}"/>
    <cellStyle name="Normal 2 5 2 8 2 2" xfId="17695" xr:uid="{78F6CB6F-EF45-4BA8-8861-8C2770619ABB}"/>
    <cellStyle name="Normal 2 5 2 8 3" xfId="10148" xr:uid="{66AB0743-5217-4D1A-ACDB-6DB31C0DC1FE}"/>
    <cellStyle name="Normal 2 5 2 8 3 2" xfId="20528" xr:uid="{03EE2923-0E90-4239-BE48-7DB4A2874218}"/>
    <cellStyle name="Normal 2 5 2 8 4" xfId="22639" xr:uid="{1929FE0D-2A66-4D62-AD03-D14638CF9BC1}"/>
    <cellStyle name="Normal 2 5 2 8 5" xfId="14862" xr:uid="{AF8078E8-36A5-4D2A-9238-FE17E1C01874}"/>
    <cellStyle name="Normal 2 5 2 9" xfId="3943" xr:uid="{08C0ECA0-D38B-41F7-AAD3-FF6FD8BC8E27}"/>
    <cellStyle name="Normal 2 5 2 9 2" xfId="8775" xr:uid="{F443E9E3-BF33-46DC-8E48-C86F6F9F61B2}"/>
    <cellStyle name="Normal 2 5 2 9 2 2" xfId="19155" xr:uid="{DA98C03B-4C78-4F2B-9725-F2F70D48E311}"/>
    <cellStyle name="Normal 2 5 2 9 3" xfId="11608" xr:uid="{E395D239-6ADD-4534-9D49-6EEA98B8A25F}"/>
    <cellStyle name="Normal 2 5 2 9 3 2" xfId="21988" xr:uid="{B165DF3C-AB91-4A18-A236-17AE971F1CB4}"/>
    <cellStyle name="Normal 2 5 2 9 4" xfId="16322" xr:uid="{4815F7E9-B950-4B34-90DA-2E75FE8DB948}"/>
    <cellStyle name="Normal 2 5 3" xfId="794" xr:uid="{00000000-0005-0000-0000-0000C6040000}"/>
    <cellStyle name="Normal 2 5 3 10" xfId="5145" xr:uid="{B901A708-D7E7-411F-A167-479150D6CF2A}"/>
    <cellStyle name="Normal 2 5 3 10 2" xfId="14442" xr:uid="{0105A7C3-D629-467C-B6CF-C7BABA0C9123}"/>
    <cellStyle name="Normal 2 5 3 11" xfId="6895" xr:uid="{5BE858C3-0F6A-4DB6-AD8F-B07F86E6E3FD}"/>
    <cellStyle name="Normal 2 5 3 11 2" xfId="17275" xr:uid="{313C113C-5C9F-40CE-A47E-8390E2C182D4}"/>
    <cellStyle name="Normal 2 5 3 12" xfId="9728" xr:uid="{D01B6235-68CA-4951-94F9-623B5B813D32}"/>
    <cellStyle name="Normal 2 5 3 12 2" xfId="20108" xr:uid="{74E602F9-776A-4F97-ADAF-01E963B1E38E}"/>
    <cellStyle name="Normal 2 5 3 13" xfId="23118" xr:uid="{34070B2D-BA9C-4441-AD3D-F887D0876F3A}"/>
    <cellStyle name="Normal 2 5 3 14" xfId="12454" xr:uid="{31EE617D-D551-439D-A1A3-02848639B573}"/>
    <cellStyle name="Normal 2 5 3 2" xfId="795" xr:uid="{00000000-0005-0000-0000-0000C7040000}"/>
    <cellStyle name="Normal 2 5 3 2 10" xfId="9729" xr:uid="{A17B91C3-1F56-4A4D-AF3E-AC7567B499B9}"/>
    <cellStyle name="Normal 2 5 3 2 10 2" xfId="20109" xr:uid="{8D32B545-DD11-49E7-9C36-403AB34BACC2}"/>
    <cellStyle name="Normal 2 5 3 2 11" xfId="23347" xr:uid="{03FECB21-470C-4A29-B147-7F0CAAF93F1C}"/>
    <cellStyle name="Normal 2 5 3 2 12" xfId="12568" xr:uid="{0CC7BC41-9A3A-413B-BA31-66A3CBC60725}"/>
    <cellStyle name="Normal 2 5 3 2 2" xfId="796" xr:uid="{00000000-0005-0000-0000-0000C8040000}"/>
    <cellStyle name="Normal 2 5 3 2 2 2" xfId="3223" xr:uid="{00000000-0005-0000-0000-000084040000}"/>
    <cellStyle name="Normal 2 5 3 2 2 2 2" xfId="6281" xr:uid="{AE06F968-3F82-490F-AD4C-E515EAC7C341}"/>
    <cellStyle name="Normal 2 5 3 2 2 2 2 2" xfId="26766" xr:uid="{963993A2-0774-4C0A-B203-58A1F09FDA20}"/>
    <cellStyle name="Normal 2 5 3 2 2 2 2 3" xfId="26117" xr:uid="{382095A3-94FE-451A-9763-D22227E7BA23}"/>
    <cellStyle name="Normal 2 5 3 2 2 2 2 4" xfId="15850" xr:uid="{F29EC348-A204-49F9-9C0B-8A7935371C81}"/>
    <cellStyle name="Normal 2 5 3 2 2 2 3" xfId="8303" xr:uid="{E305045C-647C-4253-B434-20A78C68A955}"/>
    <cellStyle name="Normal 2 5 3 2 2 2 3 2" xfId="28886" xr:uid="{20061D78-E085-449C-9839-E4A15376BA84}"/>
    <cellStyle name="Normal 2 5 3 2 2 2 3 3" xfId="18683" xr:uid="{F0D2C55F-846C-4A52-A4AD-F035A82C4E1C}"/>
    <cellStyle name="Normal 2 5 3 2 2 2 4" xfId="11136" xr:uid="{E4CB2C56-B398-45F3-93A2-52F64E8B4FCD}"/>
    <cellStyle name="Normal 2 5 3 2 2 2 4 2" xfId="21516" xr:uid="{2DAB53EB-DE63-46E2-B876-ED521E9991D1}"/>
    <cellStyle name="Normal 2 5 3 2 2 2 5" xfId="25073" xr:uid="{FCDC08AB-856B-4995-8B0C-50A17A951D0B}"/>
    <cellStyle name="Normal 2 5 3 2 2 2 6" xfId="13766" xr:uid="{E4C19338-8437-4B6F-85D2-7915BF2A8C43}"/>
    <cellStyle name="Normal 2 5 3 2 2 3" xfId="4308" xr:uid="{33CF12BE-4E15-4766-966E-D53F693A0B27}"/>
    <cellStyle name="Normal 2 5 3 2 2 3 2" xfId="9080" xr:uid="{C23A6B08-EE5B-4BE4-95C9-3351C454EDAE}"/>
    <cellStyle name="Normal 2 5 3 2 2 3 2 2" xfId="29123" xr:uid="{3A7666C7-A758-457F-8359-865586FD1FF3}"/>
    <cellStyle name="Normal 2 5 3 2 2 3 2 3" xfId="19460" xr:uid="{2BD31331-0623-4781-940B-7F530BD394EB}"/>
    <cellStyle name="Normal 2 5 3 2 2 3 3" xfId="11913" xr:uid="{8E817C7C-DF18-4E16-90F9-1F79D4240CD2}"/>
    <cellStyle name="Normal 2 5 3 2 2 3 3 2" xfId="22293" xr:uid="{A644BADA-4A7E-4705-BCE0-EA0AB7E48073}"/>
    <cellStyle name="Normal 2 5 3 2 2 3 4" xfId="24973" xr:uid="{F0163A7A-099C-4C94-A83D-65AF42BF9F57}"/>
    <cellStyle name="Normal 2 5 3 2 2 3 5" xfId="16627" xr:uid="{49A5CFFB-A459-42F3-B5BE-D78081F8FE19}"/>
    <cellStyle name="Normal 2 5 3 2 2 4" xfId="5147" xr:uid="{7CAF6CA8-B2D7-4ECB-85F2-7B29C7DE4354}"/>
    <cellStyle name="Normal 2 5 3 2 2 4 2" xfId="26945" xr:uid="{98549FEC-8556-468E-8063-23A0CEDA2D5A}"/>
    <cellStyle name="Normal 2 5 3 2 2 4 3" xfId="14444" xr:uid="{D57A7FE4-0A42-4484-9FAF-9EB466F5E4AC}"/>
    <cellStyle name="Normal 2 5 3 2 2 5" xfId="6897" xr:uid="{61B74B72-EE99-4F1C-807F-27989FC8E96E}"/>
    <cellStyle name="Normal 2 5 3 2 2 5 2" xfId="17277" xr:uid="{E73A2E4F-DE00-443A-8D3B-7B4D3860D75A}"/>
    <cellStyle name="Normal 2 5 3 2 2 6" xfId="9730" xr:uid="{9768CB4E-2714-4103-8E6E-910ACBC0179F}"/>
    <cellStyle name="Normal 2 5 3 2 2 6 2" xfId="20110" xr:uid="{A5754DFA-E505-4F9F-90A1-15537FC8F736}"/>
    <cellStyle name="Normal 2 5 3 2 2 7" xfId="23823" xr:uid="{1173EBCD-5665-49E6-AD5C-B2304B17161D}"/>
    <cellStyle name="Normal 2 5 3 2 2 8" xfId="13182" xr:uid="{80A92B38-ED87-4C56-BADD-16D35D522DD5}"/>
    <cellStyle name="Normal 2 5 3 2 3" xfId="3224" xr:uid="{00000000-0005-0000-0000-000085040000}"/>
    <cellStyle name="Normal 2 5 3 2 3 2" xfId="4482" xr:uid="{F84F9602-F0AE-4DC7-951D-91646602D2D6}"/>
    <cellStyle name="Normal 2 5 3 2 3 2 2" xfId="9254" xr:uid="{1FC5633E-CCE7-43C7-B1F4-4E2766DB1D61}"/>
    <cellStyle name="Normal 2 5 3 2 3 2 2 2" xfId="29241" xr:uid="{75E8350C-2217-4421-B096-6919CE67F2BD}"/>
    <cellStyle name="Normal 2 5 3 2 3 2 2 3" xfId="19634" xr:uid="{91447355-DCF7-4612-82E6-E8E17892F62D}"/>
    <cellStyle name="Normal 2 5 3 2 3 2 3" xfId="12087" xr:uid="{2C0ECAF3-4B2A-42C9-A3FF-16A3C46C8632}"/>
    <cellStyle name="Normal 2 5 3 2 3 2 3 2" xfId="22467" xr:uid="{F6199A07-8DCE-4968-A554-A033795ABB04}"/>
    <cellStyle name="Normal 2 5 3 2 3 2 4" xfId="22823" xr:uid="{CC24F134-ED75-48E1-BAB9-646D79CDE47F}"/>
    <cellStyle name="Normal 2 5 3 2 3 2 5" xfId="16801" xr:uid="{0EA075A4-7FF1-4EA2-9CF8-6CD4F1B6190C}"/>
    <cellStyle name="Normal 2 5 3 2 3 3" xfId="6282" xr:uid="{88C70F18-104D-4686-AE35-9A30C0FC5F3D}"/>
    <cellStyle name="Normal 2 5 3 2 3 3 2" xfId="28643" xr:uid="{F7A23F4E-268A-44DC-B3F7-D0F11D7E5095}"/>
    <cellStyle name="Normal 2 5 3 2 3 3 3" xfId="15851" xr:uid="{3F0CE3FA-F544-4381-B5C8-629B153FCFB3}"/>
    <cellStyle name="Normal 2 5 3 2 3 4" xfId="8304" xr:uid="{4AB34DBE-B719-405E-B495-A072AFC84F6D}"/>
    <cellStyle name="Normal 2 5 3 2 3 4 2" xfId="18684" xr:uid="{B90C945C-9FE6-4044-9571-4E2F08A49A16}"/>
    <cellStyle name="Normal 2 5 3 2 3 5" xfId="11137" xr:uid="{6F74A375-9431-4E90-97C0-BF826892E75E}"/>
    <cellStyle name="Normal 2 5 3 2 3 5 2" xfId="21517" xr:uid="{D3ADF032-A154-427E-AA45-97FB78A2C7A7}"/>
    <cellStyle name="Normal 2 5 3 2 3 6" xfId="24288" xr:uid="{C41AD594-8344-40FC-9BAB-4F9F300DC813}"/>
    <cellStyle name="Normal 2 5 3 2 3 7" xfId="13767" xr:uid="{361459F8-1D19-4B25-A48A-253C871852DA}"/>
    <cellStyle name="Normal 2 5 3 2 4" xfId="3222" xr:uid="{00000000-0005-0000-0000-000086040000}"/>
    <cellStyle name="Normal 2 5 3 2 4 2" xfId="6280" xr:uid="{BECEE6F2-A32E-4134-BA46-9763589BE9F2}"/>
    <cellStyle name="Normal 2 5 3 2 4 2 2" xfId="28707" xr:uid="{308930B8-2630-49A9-8636-EFF6988358E2}"/>
    <cellStyle name="Normal 2 5 3 2 4 2 3" xfId="15849" xr:uid="{0291A228-6AF3-4CBE-ACFB-E6F988A6A73A}"/>
    <cellStyle name="Normal 2 5 3 2 4 3" xfId="8302" xr:uid="{D80F0271-FBD8-4581-B581-CCC4DEAB2087}"/>
    <cellStyle name="Normal 2 5 3 2 4 3 2" xfId="18682" xr:uid="{9A2F5522-6710-48DA-93DF-AB57C204EE03}"/>
    <cellStyle name="Normal 2 5 3 2 4 4" xfId="11135" xr:uid="{66F5DD36-C143-4AFD-849D-8A1F27B73A18}"/>
    <cellStyle name="Normal 2 5 3 2 4 4 2" xfId="21515" xr:uid="{11A4F742-1E4F-443A-B812-6848ECD0CE9D}"/>
    <cellStyle name="Normal 2 5 3 2 4 5" xfId="24536" xr:uid="{26D90045-E0DA-4C17-A2DE-D05875D7DD77}"/>
    <cellStyle name="Normal 2 5 3 2 4 6" xfId="13765" xr:uid="{98C3BC26-DF6F-4124-B423-9B4CF26C537F}"/>
    <cellStyle name="Normal 2 5 3 2 5" xfId="2528" xr:uid="{00000000-0005-0000-0000-000087040000}"/>
    <cellStyle name="Normal 2 5 3 2 5 2" xfId="5804" xr:uid="{55D655E9-1F84-43FE-9320-62BF5B1C22F6}"/>
    <cellStyle name="Normal 2 5 3 2 5 2 2" xfId="26176" xr:uid="{50A77953-1BD7-4337-84BF-5813ED2F0752}"/>
    <cellStyle name="Normal 2 5 3 2 5 2 3" xfId="15200" xr:uid="{D22DC361-ACE5-49EE-B767-6EDC2400BE2C}"/>
    <cellStyle name="Normal 2 5 3 2 5 3" xfId="7653" xr:uid="{816ADA4C-2F33-426F-A37D-37AC2E6755CF}"/>
    <cellStyle name="Normal 2 5 3 2 5 3 2" xfId="18033" xr:uid="{D4504AA2-E25B-4DDE-BF21-0B20F0EB7EC1}"/>
    <cellStyle name="Normal 2 5 3 2 5 4" xfId="10486" xr:uid="{67D4F33F-8D42-447C-8A88-E27F61469A3C}"/>
    <cellStyle name="Normal 2 5 3 2 5 4 2" xfId="20866" xr:uid="{D91E4D89-AFFC-4684-9FD4-E8CA9AE82100}"/>
    <cellStyle name="Normal 2 5 3 2 5 5" xfId="23161" xr:uid="{E913EA84-6AD1-41E2-A6F2-988DCA44C904}"/>
    <cellStyle name="Normal 2 5 3 2 5 6" xfId="12916" xr:uid="{EBEFE572-9B04-49F8-9FA4-0183C7B8D7B7}"/>
    <cellStyle name="Normal 2 5 3 2 6" xfId="2334" xr:uid="{00000000-0005-0000-0000-000082040000}"/>
    <cellStyle name="Normal 2 5 3 2 6 2" xfId="7461" xr:uid="{8B280B00-8611-4835-8C2E-276957C20C28}"/>
    <cellStyle name="Normal 2 5 3 2 6 2 2" xfId="17841" xr:uid="{BF30448F-133B-415C-8778-53B63BAE02CB}"/>
    <cellStyle name="Normal 2 5 3 2 6 3" xfId="10294" xr:uid="{1992D4DC-B5AC-442B-A473-26CECB6553B9}"/>
    <cellStyle name="Normal 2 5 3 2 6 3 2" xfId="20674" xr:uid="{E0B28474-8A8E-4DD0-8EB0-A817622FB2F0}"/>
    <cellStyle name="Normal 2 5 3 2 6 4" xfId="25588" xr:uid="{68796DDE-58EE-4733-89EA-044952437EFA}"/>
    <cellStyle name="Normal 2 5 3 2 6 5" xfId="15008" xr:uid="{E209A7A4-6938-4DFD-A8BB-6B2ADF3713F4}"/>
    <cellStyle name="Normal 2 5 3 2 7" xfId="3849" xr:uid="{68EF5F68-1856-41ED-95F2-A0A18534450F}"/>
    <cellStyle name="Normal 2 5 3 2 7 2" xfId="8682" xr:uid="{6468FD96-C1EC-4926-9F24-4FB5A8D3D5E1}"/>
    <cellStyle name="Normal 2 5 3 2 7 2 2" xfId="19062" xr:uid="{E77C4959-A932-418D-B36C-E48F813800E6}"/>
    <cellStyle name="Normal 2 5 3 2 7 3" xfId="11515" xr:uid="{DB5AA5FF-FE6A-4E50-A827-E675B7C4F86F}"/>
    <cellStyle name="Normal 2 5 3 2 7 3 2" xfId="21895" xr:uid="{790401EC-BDE4-4FF2-ADB2-C7F7D34CF1E5}"/>
    <cellStyle name="Normal 2 5 3 2 7 4" xfId="16229" xr:uid="{B5229A24-93F2-4693-851B-06CC506A0C55}"/>
    <cellStyle name="Normal 2 5 3 2 8" xfId="5146" xr:uid="{71DFB732-21F4-419B-9955-A0214C926B6F}"/>
    <cellStyle name="Normal 2 5 3 2 8 2" xfId="14443" xr:uid="{8F70C548-A3C3-44C7-81EA-CBE29DAAE6C3}"/>
    <cellStyle name="Normal 2 5 3 2 9" xfId="6896" xr:uid="{A26A1334-8781-4C7F-832A-3113608D2B6B}"/>
    <cellStyle name="Normal 2 5 3 2 9 2" xfId="17276" xr:uid="{2F1103A3-D415-4772-9783-7DF3E96E5209}"/>
    <cellStyle name="Normal 2 5 3 3" xfId="797" xr:uid="{00000000-0005-0000-0000-0000C9040000}"/>
    <cellStyle name="Normal 2 5 3 3 10" xfId="23043" xr:uid="{031C11DD-FCFB-47AB-BA52-672EED5BF159}"/>
    <cellStyle name="Normal 2 5 3 3 11" xfId="12726" xr:uid="{959C6AC3-1A67-4C63-924F-C3073593B867}"/>
    <cellStyle name="Normal 2 5 3 3 2" xfId="2743" xr:uid="{00000000-0005-0000-0000-000089040000}"/>
    <cellStyle name="Normal 2 5 3 3 2 2" xfId="3226" xr:uid="{00000000-0005-0000-0000-00008A040000}"/>
    <cellStyle name="Normal 2 5 3 3 2 2 2" xfId="6284" xr:uid="{25804369-44D9-459B-AAF0-86CD4FE0C9F3}"/>
    <cellStyle name="Normal 2 5 3 3 2 2 2 2" xfId="28325" xr:uid="{13FB1E69-19B8-4F39-9B11-E56FDBFFE513}"/>
    <cellStyle name="Normal 2 5 3 3 2 2 2 3" xfId="15853" xr:uid="{CC4942FC-D8CD-4C14-A7DC-2C9F5FF6D062}"/>
    <cellStyle name="Normal 2 5 3 3 2 2 3" xfId="8306" xr:uid="{E1C95000-BFF6-4817-896D-FF8602CB33AA}"/>
    <cellStyle name="Normal 2 5 3 3 2 2 3 2" xfId="18686" xr:uid="{328EACC2-91C4-43B4-B8B1-A5B08CCE66FD}"/>
    <cellStyle name="Normal 2 5 3 3 2 2 4" xfId="11139" xr:uid="{C200ADDC-0253-4A5C-9380-03155673285D}"/>
    <cellStyle name="Normal 2 5 3 3 2 2 4 2" xfId="21519" xr:uid="{132883E7-FD5A-400D-A783-82E777FBEF89}"/>
    <cellStyle name="Normal 2 5 3 3 2 2 5" xfId="22931" xr:uid="{FD21EA28-58D8-4640-BCD8-436C2B747B36}"/>
    <cellStyle name="Normal 2 5 3 3 2 2 6" xfId="13769" xr:uid="{17D29EFB-3707-404C-85EF-176B86D713D6}"/>
    <cellStyle name="Normal 2 5 3 3 2 3" xfId="4309" xr:uid="{1107B74B-FE16-45DD-897B-F3FED8FBA035}"/>
    <cellStyle name="Normal 2 5 3 3 2 3 2" xfId="9081" xr:uid="{9A2F5A9A-DBFE-43CB-B7F4-1B81C1AC1F57}"/>
    <cellStyle name="Normal 2 5 3 3 2 3 2 2" xfId="29124" xr:uid="{C18B8F15-42E5-4CD1-B362-08EB4981DFEC}"/>
    <cellStyle name="Normal 2 5 3 3 2 3 2 3" xfId="19461" xr:uid="{9DA8E725-F94A-4428-B5C6-AF45C02AA7BE}"/>
    <cellStyle name="Normal 2 5 3 3 2 3 3" xfId="11914" xr:uid="{543B574E-E8BD-4E81-97A3-8F4AB0D957C5}"/>
    <cellStyle name="Normal 2 5 3 3 2 3 3 2" xfId="22294" xr:uid="{63B6EB05-9EB6-4DDA-92D3-E5C84ABB373C}"/>
    <cellStyle name="Normal 2 5 3 3 2 3 4" xfId="23577" xr:uid="{B183ABB5-AEAC-4324-B67A-883A055856E7}"/>
    <cellStyle name="Normal 2 5 3 3 2 3 5" xfId="16628" xr:uid="{AFF0AFBE-A036-4A2F-B7EC-418A4D0FA1E1}"/>
    <cellStyle name="Normal 2 5 3 3 2 4" xfId="5961" xr:uid="{7ABC2878-0CFB-4341-823C-590E345E96EA}"/>
    <cellStyle name="Normal 2 5 3 3 2 4 2" xfId="28131" xr:uid="{143786A4-9DA3-443C-89EF-AD66CA6AEBA1}"/>
    <cellStyle name="Normal 2 5 3 3 2 4 3" xfId="15414" xr:uid="{355A02C9-1378-4F95-9738-7D3BF406B401}"/>
    <cellStyle name="Normal 2 5 3 3 2 5" xfId="7867" xr:uid="{035FE164-C485-4BB7-9E30-1ED086CED099}"/>
    <cellStyle name="Normal 2 5 3 3 2 5 2" xfId="18247" xr:uid="{CEF946DA-5181-44CA-A469-BDDE98BFD9CD}"/>
    <cellStyle name="Normal 2 5 3 3 2 6" xfId="10700" xr:uid="{4DF713A1-28E6-4743-8E80-6C8DE2DFE72B}"/>
    <cellStyle name="Normal 2 5 3 3 2 6 2" xfId="21080" xr:uid="{57BA23C6-7D59-4F2B-9E49-34433176D4A4}"/>
    <cellStyle name="Normal 2 5 3 3 2 7" xfId="25224" xr:uid="{99AA99E4-312F-4C28-B193-CBEADDBB85D0}"/>
    <cellStyle name="Normal 2 5 3 3 2 8" xfId="13183" xr:uid="{3EA2A6FB-FCFB-4DCB-AA36-A0B7FFC6C9D6}"/>
    <cellStyle name="Normal 2 5 3 3 3" xfId="3227" xr:uid="{00000000-0005-0000-0000-00008B040000}"/>
    <cellStyle name="Normal 2 5 3 3 3 2" xfId="4483" xr:uid="{951FAC34-D5FB-48AC-B36C-45BCE8EFE642}"/>
    <cellStyle name="Normal 2 5 3 3 3 2 2" xfId="9255" xr:uid="{545DCAC0-08C9-4B07-BBF3-506B166FD2F6}"/>
    <cellStyle name="Normal 2 5 3 3 3 2 2 2" xfId="29242" xr:uid="{EF85B97C-056C-4973-A746-58F159A92BF8}"/>
    <cellStyle name="Normal 2 5 3 3 3 2 2 3" xfId="19635" xr:uid="{4B0A08D7-8B3A-4832-B9C7-BA2320660323}"/>
    <cellStyle name="Normal 2 5 3 3 3 2 3" xfId="12088" xr:uid="{408152FC-D79D-445C-8162-5DA9B3B886FA}"/>
    <cellStyle name="Normal 2 5 3 3 3 2 3 2" xfId="22468" xr:uid="{88B369D0-AC3C-442D-A3E2-DF14A0BE12CB}"/>
    <cellStyle name="Normal 2 5 3 3 3 2 4" xfId="25589" xr:uid="{7B11F276-EFB1-4CE5-AAAF-C81351D04808}"/>
    <cellStyle name="Normal 2 5 3 3 3 2 5" xfId="16802" xr:uid="{ED702B6E-C0C9-4D8B-9646-FCD99BC5123F}"/>
    <cellStyle name="Normal 2 5 3 3 3 3" xfId="6285" xr:uid="{49E23FAE-86D7-4637-91B5-D4535F3EEE3C}"/>
    <cellStyle name="Normal 2 5 3 3 3 3 2" xfId="25887" xr:uid="{985224D8-D2DF-4B30-BBC4-0C734A65E8E8}"/>
    <cellStyle name="Normal 2 5 3 3 3 3 3" xfId="15854" xr:uid="{86784FBA-6E6F-4752-B168-C9D11180137E}"/>
    <cellStyle name="Normal 2 5 3 3 3 4" xfId="8307" xr:uid="{A33E524C-83A4-40D8-82B9-596C924968C8}"/>
    <cellStyle name="Normal 2 5 3 3 3 4 2" xfId="18687" xr:uid="{6CD46AB8-ED21-465B-BC4C-415C8155090A}"/>
    <cellStyle name="Normal 2 5 3 3 3 5" xfId="11140" xr:uid="{864771EB-E8B7-4442-AE35-32F1E104751C}"/>
    <cellStyle name="Normal 2 5 3 3 3 5 2" xfId="21520" xr:uid="{790328D7-A0B3-499C-A593-89CAAC845012}"/>
    <cellStyle name="Normal 2 5 3 3 3 6" xfId="23127" xr:uid="{1C7FF4AA-F112-4817-AFA7-337311AE8D92}"/>
    <cellStyle name="Normal 2 5 3 3 3 7" xfId="13770" xr:uid="{6D3BB943-701D-4A19-A4C9-AC850DE15A54}"/>
    <cellStyle name="Normal 2 5 3 3 4" xfId="3225" xr:uid="{00000000-0005-0000-0000-00008C040000}"/>
    <cellStyle name="Normal 2 5 3 3 4 2" xfId="6283" xr:uid="{0C3BD62F-F8AC-44D4-B5FF-7BFACC6D07D5}"/>
    <cellStyle name="Normal 2 5 3 3 4 2 2" xfId="26473" xr:uid="{8CD69CCA-B0FD-4E9A-8CEB-542155F751F2}"/>
    <cellStyle name="Normal 2 5 3 3 4 2 3" xfId="15852" xr:uid="{F2D39404-8D23-4B87-A925-2E52341FF785}"/>
    <cellStyle name="Normal 2 5 3 3 4 3" xfId="8305" xr:uid="{9527BE1E-DE74-4998-8553-7E5E26C1EFA2}"/>
    <cellStyle name="Normal 2 5 3 3 4 3 2" xfId="18685" xr:uid="{8647DFEC-5795-4E25-89C9-3F75FA989953}"/>
    <cellStyle name="Normal 2 5 3 3 4 4" xfId="11138" xr:uid="{BF522B7D-4624-4E56-92C8-332BB22C2467}"/>
    <cellStyle name="Normal 2 5 3 3 4 4 2" xfId="21518" xr:uid="{AD49A652-9991-4344-BEAB-0B78CFBD538D}"/>
    <cellStyle name="Normal 2 5 3 3 4 5" xfId="25368" xr:uid="{1A593429-A8C9-479E-AE78-CA9217A38F3D}"/>
    <cellStyle name="Normal 2 5 3 3 4 6" xfId="13768" xr:uid="{AC368816-52E5-4934-81B9-98172E0CCDC2}"/>
    <cellStyle name="Normal 2 5 3 3 5" xfId="2631" xr:uid="{00000000-0005-0000-0000-00008D040000}"/>
    <cellStyle name="Normal 2 5 3 3 5 2" xfId="5893" xr:uid="{E2E090D2-3735-478B-9685-CCDCF79CED39}"/>
    <cellStyle name="Normal 2 5 3 3 5 2 2" xfId="27103" xr:uid="{333B7E22-A868-4CDD-A946-650B7FE6FE6C}"/>
    <cellStyle name="Normal 2 5 3 3 5 2 3" xfId="15303" xr:uid="{3BD07DCA-A157-45A3-9D9D-4CE33245103F}"/>
    <cellStyle name="Normal 2 5 3 3 5 3" xfId="7756" xr:uid="{44037371-D29E-4521-A158-ED7938454E68}"/>
    <cellStyle name="Normal 2 5 3 3 5 3 2" xfId="18136" xr:uid="{7B599C7F-7535-42B4-89BD-95E9A2D3F07C}"/>
    <cellStyle name="Normal 2 5 3 3 5 4" xfId="10589" xr:uid="{E91E3381-5744-4EBC-9023-F0BB8787BB8D}"/>
    <cellStyle name="Normal 2 5 3 3 5 4 2" xfId="20969" xr:uid="{7903732C-1E4A-4DC7-B982-0AEDE4E5D11B}"/>
    <cellStyle name="Normal 2 5 3 3 5 5" xfId="23998" xr:uid="{4039D8F0-F054-40B7-A0E4-A4EEF489507E}"/>
    <cellStyle name="Normal 2 5 3 3 5 6" xfId="13019" xr:uid="{319D4F10-0955-4B1D-89ED-2AA232155015}"/>
    <cellStyle name="Normal 2 5 3 3 6" xfId="4168" xr:uid="{35C1B1DB-A382-4B39-99E3-95C074285C85}"/>
    <cellStyle name="Normal 2 5 3 3 6 2" xfId="8940" xr:uid="{197E43BB-D3CA-4368-8652-4F2402FD33CF}"/>
    <cellStyle name="Normal 2 5 3 3 6 2 2" xfId="19320" xr:uid="{C20EE58D-61B1-4AC0-9ECC-59C8ABA034D1}"/>
    <cellStyle name="Normal 2 5 3 3 6 3" xfId="11773" xr:uid="{6912843E-C807-46F5-A8E0-BFBD90824D89}"/>
    <cellStyle name="Normal 2 5 3 3 6 3 2" xfId="22153" xr:uid="{F9645213-A636-4326-A20E-01F43408CF55}"/>
    <cellStyle name="Normal 2 5 3 3 6 4" xfId="23253" xr:uid="{BFC4F051-9596-4F76-8BB4-0E786E3321A9}"/>
    <cellStyle name="Normal 2 5 3 3 6 5" xfId="16487" xr:uid="{FC561C2F-9FA6-44E0-9C95-BE24AEDE5EFF}"/>
    <cellStyle name="Normal 2 5 3 3 7" xfId="5148" xr:uid="{4D4DAB8C-6541-4D40-B66B-25E93FFC5312}"/>
    <cellStyle name="Normal 2 5 3 3 7 2" xfId="14445" xr:uid="{247654F7-094F-4AFD-A419-E1CB39ADDB4F}"/>
    <cellStyle name="Normal 2 5 3 3 8" xfId="6898" xr:uid="{59698C3A-0669-4F1E-A984-FF5FCC3E5BB2}"/>
    <cellStyle name="Normal 2 5 3 3 8 2" xfId="17278" xr:uid="{764DED76-B7F8-4062-9FCB-E9395AA4FBDE}"/>
    <cellStyle name="Normal 2 5 3 3 9" xfId="9731" xr:uid="{DDC34514-64B4-4F84-98A4-2EFE22B6C6E5}"/>
    <cellStyle name="Normal 2 5 3 3 9 2" xfId="20111" xr:uid="{F025BD27-34F3-48F0-B228-4A8C03A77A11}"/>
    <cellStyle name="Normal 2 5 3 4" xfId="798" xr:uid="{00000000-0005-0000-0000-0000CA040000}"/>
    <cellStyle name="Normal 2 5 3 4 2" xfId="3228" xr:uid="{00000000-0005-0000-0000-00008F040000}"/>
    <cellStyle name="Normal 2 5 3 4 2 2" xfId="6286" xr:uid="{939D3226-FF87-4B90-8B78-7DCCABB05372}"/>
    <cellStyle name="Normal 2 5 3 4 2 2 2" xfId="28351" xr:uid="{BDDB8FB3-B852-4AC3-909E-8381C8EE5F07}"/>
    <cellStyle name="Normal 2 5 3 4 2 2 3" xfId="15855" xr:uid="{67F8E193-0006-4149-A486-5372E80E5353}"/>
    <cellStyle name="Normal 2 5 3 4 2 3" xfId="8308" xr:uid="{97661A0C-02BE-4843-B20A-0599541327DA}"/>
    <cellStyle name="Normal 2 5 3 4 2 3 2" xfId="18688" xr:uid="{E3B21853-34F4-4D63-B8A5-6F26848BF5E6}"/>
    <cellStyle name="Normal 2 5 3 4 2 4" xfId="11141" xr:uid="{20CEBD95-A24D-4833-AA7C-61ABA764AF01}"/>
    <cellStyle name="Normal 2 5 3 4 2 4 2" xfId="21521" xr:uid="{EE6BB99F-8026-4268-A515-EB4C8CF86425}"/>
    <cellStyle name="Normal 2 5 3 4 2 5" xfId="22748" xr:uid="{21AC6561-6D20-4301-9BD5-28C92FA245FB}"/>
    <cellStyle name="Normal 2 5 3 4 2 6" xfId="13771" xr:uid="{09592D99-3FF8-4948-8C83-7C4357ADCF7D}"/>
    <cellStyle name="Normal 2 5 3 4 3" xfId="4307" xr:uid="{8785D825-AD3B-422C-B285-0ED6DFADF3AA}"/>
    <cellStyle name="Normal 2 5 3 4 3 2" xfId="9079" xr:uid="{1AEF477D-B7CC-4B72-839F-C3FEFE9A4BAD}"/>
    <cellStyle name="Normal 2 5 3 4 3 2 2" xfId="29122" xr:uid="{7D56A3C7-B510-4AF6-A7C9-2AFE343805E0}"/>
    <cellStyle name="Normal 2 5 3 4 3 2 3" xfId="19459" xr:uid="{68CC6781-067F-410D-9D7C-53706A48857F}"/>
    <cellStyle name="Normal 2 5 3 4 3 3" xfId="11912" xr:uid="{48D8519C-8B33-4196-A3C8-2457043A9426}"/>
    <cellStyle name="Normal 2 5 3 4 3 3 2" xfId="22292" xr:uid="{BEFA8E93-EC49-4FFB-B041-79172E4D6AF5}"/>
    <cellStyle name="Normal 2 5 3 4 3 4" xfId="23298" xr:uid="{36DA8047-9FFD-408A-BD6B-41D321FDAFDA}"/>
    <cellStyle name="Normal 2 5 3 4 3 5" xfId="16626" xr:uid="{2B3C2E63-D44C-493B-B335-CDDA83344D56}"/>
    <cellStyle name="Normal 2 5 3 4 4" xfId="5149" xr:uid="{1EBB81B8-9642-443C-94EC-CAA1770A8AEE}"/>
    <cellStyle name="Normal 2 5 3 4 4 2" xfId="27532" xr:uid="{DCB1CF7B-C50A-41FA-BA0E-FF1F7397F6F1}"/>
    <cellStyle name="Normal 2 5 3 4 4 3" xfId="14446" xr:uid="{6BD61CC2-EDD3-4400-959C-EFD03CC473F5}"/>
    <cellStyle name="Normal 2 5 3 4 5" xfId="6899" xr:uid="{119BD438-A9F8-4395-8923-C1F3953BFF58}"/>
    <cellStyle name="Normal 2 5 3 4 5 2" xfId="17279" xr:uid="{17D9B5A9-2EA1-48FA-8482-A29367EFE490}"/>
    <cellStyle name="Normal 2 5 3 4 6" xfId="9732" xr:uid="{A2428498-4586-460F-8F4A-BCF95294D36C}"/>
    <cellStyle name="Normal 2 5 3 4 6 2" xfId="20112" xr:uid="{3B2726D7-2DEB-4F18-9DB3-4E9F9D6183D9}"/>
    <cellStyle name="Normal 2 5 3 4 7" xfId="22889" xr:uid="{75F175D2-DA8D-44A4-B513-2FF835520016}"/>
    <cellStyle name="Normal 2 5 3 4 8" xfId="13181" xr:uid="{9C962EB9-99D8-44F6-AF18-7961AAE03E43}"/>
    <cellStyle name="Normal 2 5 3 5" xfId="3229" xr:uid="{00000000-0005-0000-0000-000090040000}"/>
    <cellStyle name="Normal 2 5 3 5 2" xfId="4484" xr:uid="{0BEB3A3D-C3D5-4EF2-8C83-3DFDED1B22B5}"/>
    <cellStyle name="Normal 2 5 3 5 2 2" xfId="9256" xr:uid="{2334310F-F348-438D-9405-FA364CD2B800}"/>
    <cellStyle name="Normal 2 5 3 5 2 2 2" xfId="29243" xr:uid="{6449A4A3-0FAB-4007-B0A2-B93EB0EB0140}"/>
    <cellStyle name="Normal 2 5 3 5 2 2 3" xfId="19636" xr:uid="{81B52144-2BFB-48B6-8A11-7CE4262E25DB}"/>
    <cellStyle name="Normal 2 5 3 5 2 3" xfId="12089" xr:uid="{A11F0EBF-9EB0-432B-A975-C574975B3A88}"/>
    <cellStyle name="Normal 2 5 3 5 2 3 2" xfId="22469" xr:uid="{791D0D36-F9CD-407E-8DCB-DB6164200372}"/>
    <cellStyle name="Normal 2 5 3 5 2 4" xfId="25074" xr:uid="{4A45569A-ABAA-4AA9-86E4-7D83925BB77D}"/>
    <cellStyle name="Normal 2 5 3 5 2 5" xfId="16803" xr:uid="{159A6CA8-3B65-4566-BDE1-8560AA86B86A}"/>
    <cellStyle name="Normal 2 5 3 5 3" xfId="6287" xr:uid="{1E0D802E-7B4A-4613-998F-F3E8DC8B81D2}"/>
    <cellStyle name="Normal 2 5 3 5 3 2" xfId="26825" xr:uid="{2E287158-7645-4617-8F5E-3637269961B0}"/>
    <cellStyle name="Normal 2 5 3 5 3 3" xfId="15856" xr:uid="{97635189-8BE7-436A-9583-42A16340DD0C}"/>
    <cellStyle name="Normal 2 5 3 5 4" xfId="8309" xr:uid="{A6997152-AC19-4A7E-A648-37891E593E8D}"/>
    <cellStyle name="Normal 2 5 3 5 4 2" xfId="18689" xr:uid="{30137378-1DE8-4737-B755-36460CF52729}"/>
    <cellStyle name="Normal 2 5 3 5 5" xfId="11142" xr:uid="{5A8FDB6A-5572-465A-8380-F41460F1A1DD}"/>
    <cellStyle name="Normal 2 5 3 5 5 2" xfId="21522" xr:uid="{70535393-DBC4-4BFC-9C91-EB6899198642}"/>
    <cellStyle name="Normal 2 5 3 5 6" xfId="23839" xr:uid="{49743946-3652-472F-9C52-EEEE5544C403}"/>
    <cellStyle name="Normal 2 5 3 5 7" xfId="13772" xr:uid="{D2F7F6C9-BFCC-4D3B-8892-9645E9B61F3C}"/>
    <cellStyle name="Normal 2 5 3 6" xfId="2909" xr:uid="{00000000-0005-0000-0000-000091040000}"/>
    <cellStyle name="Normal 2 5 3 6 2" xfId="6095" xr:uid="{B73878D2-5259-4990-81CF-080BA4EF1E5D}"/>
    <cellStyle name="Normal 2 5 3 6 2 2" xfId="28698" xr:uid="{EEF64A54-E212-4C60-BD41-D668E418A9DB}"/>
    <cellStyle name="Normal 2 5 3 6 2 3" xfId="15573" xr:uid="{0CB61A38-7EF3-43D6-948B-ECC541C781F9}"/>
    <cellStyle name="Normal 2 5 3 6 3" xfId="8026" xr:uid="{CE48BB44-792E-4F21-902E-4BB97AEF7655}"/>
    <cellStyle name="Normal 2 5 3 6 3 2" xfId="18406" xr:uid="{B62B2F41-6AB8-4DD0-AA31-E28A19E9F9D8}"/>
    <cellStyle name="Normal 2 5 3 6 4" xfId="10859" xr:uid="{C24DB934-6084-4D07-9EF6-4CE5B68AFF5C}"/>
    <cellStyle name="Normal 2 5 3 6 4 2" xfId="21239" xr:uid="{D38D8EEE-5F99-45F1-B30F-54336C143397}"/>
    <cellStyle name="Normal 2 5 3 6 5" xfId="25235" xr:uid="{A43D021D-1A55-47BA-A9F1-5348C5A3DDE9}"/>
    <cellStyle name="Normal 2 5 3 6 6" xfId="13424" xr:uid="{C1A7CE82-9259-47E3-BDAE-73A09C85EBF4}"/>
    <cellStyle name="Normal 2 5 3 7" xfId="2468" xr:uid="{00000000-0005-0000-0000-000092040000}"/>
    <cellStyle name="Normal 2 5 3 7 2" xfId="5758" xr:uid="{B168AF0A-31FE-458F-BE87-E8C90E776266}"/>
    <cellStyle name="Normal 2 5 3 7 2 2" xfId="28481" xr:uid="{F70FBECB-9D83-407D-84C4-17ADF63D7726}"/>
    <cellStyle name="Normal 2 5 3 7 2 3" xfId="15140" xr:uid="{6FE660AB-0937-442F-801C-F3C087699BEE}"/>
    <cellStyle name="Normal 2 5 3 7 3" xfId="7593" xr:uid="{58A42B35-60C8-41F2-AB70-65F4EF71C1DB}"/>
    <cellStyle name="Normal 2 5 3 7 3 2" xfId="17973" xr:uid="{DE52DCE9-40C2-452D-8456-5FF6AE9695A2}"/>
    <cellStyle name="Normal 2 5 3 7 4" xfId="10426" xr:uid="{910D1454-1412-4868-8BB6-9C605C88F5FF}"/>
    <cellStyle name="Normal 2 5 3 7 4 2" xfId="20806" xr:uid="{432812E6-7CDF-4C1E-BE4E-1CA4F7330669}"/>
    <cellStyle name="Normal 2 5 3 7 5" xfId="24120" xr:uid="{5C2766B1-ADA5-410F-A742-1CD7F4FC1B84}"/>
    <cellStyle name="Normal 2 5 3 7 6" xfId="12856" xr:uid="{7BA044FC-A76D-402C-8E1A-800974FD98C4}"/>
    <cellStyle name="Normal 2 5 3 8" xfId="2222" xr:uid="{00000000-0005-0000-0000-000081040000}"/>
    <cellStyle name="Normal 2 5 3 8 2" xfId="7349" xr:uid="{D2E4E38C-8D19-4275-8CE0-B7119B823696}"/>
    <cellStyle name="Normal 2 5 3 8 2 2" xfId="17729" xr:uid="{70C14F63-2795-48D7-A7DB-4101B9D794A7}"/>
    <cellStyle name="Normal 2 5 3 8 3" xfId="10182" xr:uid="{2F070E58-C7D0-4A47-8D76-D4BA544C705D}"/>
    <cellStyle name="Normal 2 5 3 8 3 2" xfId="20562" xr:uid="{AD63F703-5A02-4C99-8AFF-7D536F35CDF4}"/>
    <cellStyle name="Normal 2 5 3 8 4" xfId="24187" xr:uid="{0FB55210-A2F4-4E4D-A13B-45A04BF0A794}"/>
    <cellStyle name="Normal 2 5 3 8 5" xfId="14896" xr:uid="{C54113B0-249C-46BC-B11D-F443BD6799E6}"/>
    <cellStyle name="Normal 2 5 3 9" xfId="3944" xr:uid="{C0CC3FD7-CAC4-47BD-B3E9-E4DC609FB2A0}"/>
    <cellStyle name="Normal 2 5 3 9 2" xfId="8776" xr:uid="{0FA45915-D319-4183-BC2E-0054D365287E}"/>
    <cellStyle name="Normal 2 5 3 9 2 2" xfId="19156" xr:uid="{40D9AE69-1328-49C7-B694-85C243E1431D}"/>
    <cellStyle name="Normal 2 5 3 9 3" xfId="11609" xr:uid="{92587BA5-D326-4636-B8B0-18FE1AF758F5}"/>
    <cellStyle name="Normal 2 5 3 9 3 2" xfId="21989" xr:uid="{28E55DE2-C0C0-4102-854E-8884C587AD00}"/>
    <cellStyle name="Normal 2 5 3 9 4" xfId="16323" xr:uid="{93415755-5E1E-453E-9415-6BDBF66ECB00}"/>
    <cellStyle name="Normal 2 5 4" xfId="799" xr:uid="{00000000-0005-0000-0000-0000CB040000}"/>
    <cellStyle name="Normal 2 5 4 10" xfId="6900" xr:uid="{CB047E49-D53E-46AE-A873-27ABC9EECBD9}"/>
    <cellStyle name="Normal 2 5 4 10 2" xfId="17280" xr:uid="{B519EA17-B023-4DF0-876F-5671CF66B8AC}"/>
    <cellStyle name="Normal 2 5 4 11" xfId="9733" xr:uid="{9BB6EF12-CDE5-4744-8831-F0761B12D963}"/>
    <cellStyle name="Normal 2 5 4 11 2" xfId="20113" xr:uid="{170C48B2-6AEB-488F-BA8F-E698B6827046}"/>
    <cellStyle name="Normal 2 5 4 12" xfId="24914" xr:uid="{5B9F2A8E-0104-4D27-A837-7C63A45FF2A2}"/>
    <cellStyle name="Normal 2 5 4 13" xfId="12437" xr:uid="{F32A1A22-7BBF-4368-843F-7792A7197D73}"/>
    <cellStyle name="Normal 2 5 4 2" xfId="800" xr:uid="{00000000-0005-0000-0000-0000CC040000}"/>
    <cellStyle name="Normal 2 5 4 2 10" xfId="9734" xr:uid="{EB95C9A1-1894-4AD2-A17A-AC8E7ADD68F2}"/>
    <cellStyle name="Normal 2 5 4 2 10 2" xfId="20114" xr:uid="{2A98D9B5-85DE-413A-BB07-64EB77C01AF5}"/>
    <cellStyle name="Normal 2 5 4 2 11" xfId="23463" xr:uid="{27BC0A7A-B2F6-4886-A2DF-E73BCA1ECB62}"/>
    <cellStyle name="Normal 2 5 4 2 12" xfId="12569" xr:uid="{1CBDEFBE-2FCD-4FCB-A936-03F1F88C37C1}"/>
    <cellStyle name="Normal 2 5 4 2 2" xfId="801" xr:uid="{00000000-0005-0000-0000-0000CD040000}"/>
    <cellStyle name="Normal 2 5 4 2 2 2" xfId="3231" xr:uid="{00000000-0005-0000-0000-000096040000}"/>
    <cellStyle name="Normal 2 5 4 2 2 2 2" xfId="6289" xr:uid="{8892750F-7025-4C9C-96FB-CD8CFED5DCC5}"/>
    <cellStyle name="Normal 2 5 4 2 2 2 2 2" xfId="25962" xr:uid="{94FE1B15-B6FD-4918-B240-16B296DF0B2E}"/>
    <cellStyle name="Normal 2 5 4 2 2 2 2 3" xfId="26644" xr:uid="{7860B85E-A5C5-4E53-A052-92B8E69EEA39}"/>
    <cellStyle name="Normal 2 5 4 2 2 2 2 4" xfId="15858" xr:uid="{4E977405-66D9-42F9-A3FE-75344B532578}"/>
    <cellStyle name="Normal 2 5 4 2 2 2 3" xfId="8311" xr:uid="{FF599439-A5F8-4927-9DEE-E1B4DD50819A}"/>
    <cellStyle name="Normal 2 5 4 2 2 2 3 2" xfId="28887" xr:uid="{AA552203-6951-4942-B5F2-AC43969F3824}"/>
    <cellStyle name="Normal 2 5 4 2 2 2 3 3" xfId="18691" xr:uid="{06BB6B0A-50C3-4A17-B81D-AF2B71346F71}"/>
    <cellStyle name="Normal 2 5 4 2 2 2 4" xfId="11144" xr:uid="{65CD692F-6D05-4FC2-A4EB-56577F60FDE2}"/>
    <cellStyle name="Normal 2 5 4 2 2 2 4 2" xfId="21524" xr:uid="{6C0FFF33-281F-48A1-BC00-C6A7D8863B2C}"/>
    <cellStyle name="Normal 2 5 4 2 2 2 5" xfId="24945" xr:uid="{F48912EC-9A15-480E-92DD-56E3E099D83C}"/>
    <cellStyle name="Normal 2 5 4 2 2 2 6" xfId="13774" xr:uid="{3D655155-08D8-4600-B855-F8E49E61D9CD}"/>
    <cellStyle name="Normal 2 5 4 2 2 3" xfId="4310" xr:uid="{7FBF59B4-F836-44E7-BC8A-67A9782E935E}"/>
    <cellStyle name="Normal 2 5 4 2 2 3 2" xfId="9082" xr:uid="{6B304CD8-61FF-4486-AB86-0AA2692CB6CA}"/>
    <cellStyle name="Normal 2 5 4 2 2 3 2 2" xfId="29125" xr:uid="{8ADA81D0-515D-4FB2-B6C9-B393393B47A9}"/>
    <cellStyle name="Normal 2 5 4 2 2 3 2 3" xfId="19462" xr:uid="{B7804AE3-567D-4EC7-B458-518B57E6F949}"/>
    <cellStyle name="Normal 2 5 4 2 2 3 3" xfId="11915" xr:uid="{3CB8E62F-7E18-47BB-ACB0-0813D775BCC8}"/>
    <cellStyle name="Normal 2 5 4 2 2 3 3 2" xfId="22295" xr:uid="{54CFFEC8-9A5F-41D0-B3D3-81D04AAFAC3A}"/>
    <cellStyle name="Normal 2 5 4 2 2 3 4" xfId="23385" xr:uid="{DDC27A66-FC4B-4B00-AD6B-5CC898FB1855}"/>
    <cellStyle name="Normal 2 5 4 2 2 3 5" xfId="16629" xr:uid="{5CF0219C-D170-41C4-B12D-DE085AAAB22B}"/>
    <cellStyle name="Normal 2 5 4 2 2 4" xfId="5152" xr:uid="{0778C214-8051-49D9-A6EC-36AB2F8093BD}"/>
    <cellStyle name="Normal 2 5 4 2 2 4 2" xfId="28584" xr:uid="{7F0573E1-36D3-46C8-A8FD-9C4773A8E12C}"/>
    <cellStyle name="Normal 2 5 4 2 2 4 3" xfId="14449" xr:uid="{0CCCFEA0-645C-4913-A729-F698F8D2CE21}"/>
    <cellStyle name="Normal 2 5 4 2 2 5" xfId="6902" xr:uid="{48F2EDB2-782A-4B9C-BBD5-2644FB43DB10}"/>
    <cellStyle name="Normal 2 5 4 2 2 5 2" xfId="17282" xr:uid="{40A490A8-A648-4202-820A-452251C7EA31}"/>
    <cellStyle name="Normal 2 5 4 2 2 6" xfId="9735" xr:uid="{62E04ED5-DBA4-49DE-BE42-8EC1B0449D0A}"/>
    <cellStyle name="Normal 2 5 4 2 2 6 2" xfId="20115" xr:uid="{3CC93754-9412-4E1B-BF1C-75BB4310CF7D}"/>
    <cellStyle name="Normal 2 5 4 2 2 7" xfId="25552" xr:uid="{379DBCBE-3014-4986-A692-82ABB0DF1F03}"/>
    <cellStyle name="Normal 2 5 4 2 2 8" xfId="13185" xr:uid="{F21C79F2-99B4-471A-8405-E298CB8D5B4B}"/>
    <cellStyle name="Normal 2 5 4 2 3" xfId="3232" xr:uid="{00000000-0005-0000-0000-000097040000}"/>
    <cellStyle name="Normal 2 5 4 2 3 2" xfId="4485" xr:uid="{5DC40255-4AB9-41D9-AA22-7F46584C7977}"/>
    <cellStyle name="Normal 2 5 4 2 3 2 2" xfId="9257" xr:uid="{A6CD52E1-8F01-4B11-8E41-3640A9E23CA8}"/>
    <cellStyle name="Normal 2 5 4 2 3 2 2 2" xfId="29244" xr:uid="{E5527572-4523-48F2-8335-40563C2D2BD9}"/>
    <cellStyle name="Normal 2 5 4 2 3 2 2 3" xfId="19637" xr:uid="{3D618317-D045-49C1-B479-ECBF6F101EA3}"/>
    <cellStyle name="Normal 2 5 4 2 3 2 3" xfId="12090" xr:uid="{8623B10A-97D4-44F2-AB73-D17D6B7CA6D2}"/>
    <cellStyle name="Normal 2 5 4 2 3 2 3 2" xfId="22470" xr:uid="{E2BD33F1-B295-44CF-AC3B-B63D13292E28}"/>
    <cellStyle name="Normal 2 5 4 2 3 2 4" xfId="23219" xr:uid="{DEC4DE71-6A92-4A94-9895-3CE20C6033CC}"/>
    <cellStyle name="Normal 2 5 4 2 3 2 5" xfId="16804" xr:uid="{03831A9E-3093-4AD7-B572-9DA03DEBA0A9}"/>
    <cellStyle name="Normal 2 5 4 2 3 3" xfId="6290" xr:uid="{E6D74EAA-6FE7-442E-A52E-B57B18C5E209}"/>
    <cellStyle name="Normal 2 5 4 2 3 3 2" xfId="27321" xr:uid="{CF77D49A-D9CD-44D2-AA9F-B29A6E780FC6}"/>
    <cellStyle name="Normal 2 5 4 2 3 3 3" xfId="15859" xr:uid="{ABFFC3E6-8148-47F1-8C67-E614D71AE630}"/>
    <cellStyle name="Normal 2 5 4 2 3 4" xfId="8312" xr:uid="{29BCBE05-055A-4AA4-A916-C30589B88393}"/>
    <cellStyle name="Normal 2 5 4 2 3 4 2" xfId="18692" xr:uid="{3D1BD514-A17F-42EF-9782-850874232843}"/>
    <cellStyle name="Normal 2 5 4 2 3 5" xfId="11145" xr:uid="{E430120C-1198-478F-9570-5613C973472C}"/>
    <cellStyle name="Normal 2 5 4 2 3 5 2" xfId="21525" xr:uid="{EE98C3E7-679E-436B-84BB-40510BAA4D7E}"/>
    <cellStyle name="Normal 2 5 4 2 3 6" xfId="23011" xr:uid="{B630333F-32C6-44E8-B1BA-4EB5CB71210F}"/>
    <cellStyle name="Normal 2 5 4 2 3 7" xfId="13775" xr:uid="{CABF6DF4-D203-40E7-8580-375F9E0B5520}"/>
    <cellStyle name="Normal 2 5 4 2 4" xfId="3230" xr:uid="{00000000-0005-0000-0000-000098040000}"/>
    <cellStyle name="Normal 2 5 4 2 4 2" xfId="6288" xr:uid="{DB80DA47-D9AB-4FA4-8155-F6D6F7D36B71}"/>
    <cellStyle name="Normal 2 5 4 2 4 2 2" xfId="26739" xr:uid="{9107CABB-44EF-46AF-A11E-13BEE7C4AC89}"/>
    <cellStyle name="Normal 2 5 4 2 4 2 3" xfId="15857" xr:uid="{82395B0F-9FBC-4A63-BA5B-789770D2B473}"/>
    <cellStyle name="Normal 2 5 4 2 4 3" xfId="8310" xr:uid="{F16C64E1-BB72-42DE-86F4-36E661E71648}"/>
    <cellStyle name="Normal 2 5 4 2 4 3 2" xfId="18690" xr:uid="{F772F717-D7F6-4290-A6E4-0AF6BC7B9D9A}"/>
    <cellStyle name="Normal 2 5 4 2 4 4" xfId="11143" xr:uid="{4A04CFD3-6C2A-4A0B-B0CB-853EE8160755}"/>
    <cellStyle name="Normal 2 5 4 2 4 4 2" xfId="21523" xr:uid="{170C47F2-7A01-4395-9C80-6B5D4B0F0975}"/>
    <cellStyle name="Normal 2 5 4 2 4 5" xfId="22895" xr:uid="{1848D2BC-0BF3-48A3-B42C-9E19ACF9A27C}"/>
    <cellStyle name="Normal 2 5 4 2 4 6" xfId="13773" xr:uid="{DF0108D8-7A87-4479-8691-E338607AEFDA}"/>
    <cellStyle name="Normal 2 5 4 2 5" xfId="2614" xr:uid="{00000000-0005-0000-0000-000099040000}"/>
    <cellStyle name="Normal 2 5 4 2 5 2" xfId="5876" xr:uid="{C6ED515C-823D-465B-8FA8-CE37855AFDFD}"/>
    <cellStyle name="Normal 2 5 4 2 5 2 2" xfId="27069" xr:uid="{788B9FD6-1B42-42DE-B104-07F1F18FCFA8}"/>
    <cellStyle name="Normal 2 5 4 2 5 2 3" xfId="15286" xr:uid="{D877FED5-C8D1-4A35-B433-3E952F9E622C}"/>
    <cellStyle name="Normal 2 5 4 2 5 3" xfId="7739" xr:uid="{D7217A46-636B-4E62-8C1D-44E495DC81DF}"/>
    <cellStyle name="Normal 2 5 4 2 5 3 2" xfId="18119" xr:uid="{137CCD0F-8E52-4BBD-A882-F23F6AA0A4A2}"/>
    <cellStyle name="Normal 2 5 4 2 5 4" xfId="10572" xr:uid="{AC736895-F3E6-437E-899E-AD19F45FFECD}"/>
    <cellStyle name="Normal 2 5 4 2 5 4 2" xfId="20952" xr:uid="{C2AA678F-17E9-4DB7-9978-72037C745C82}"/>
    <cellStyle name="Normal 2 5 4 2 5 5" xfId="25063" xr:uid="{DED9F27F-1D36-4A74-9781-40DFB816567F}"/>
    <cellStyle name="Normal 2 5 4 2 5 6" xfId="13002" xr:uid="{76BA3568-8444-479A-ACBE-F14C4BAD7BE8}"/>
    <cellStyle name="Normal 2 5 4 2 6" xfId="2335" xr:uid="{00000000-0005-0000-0000-000094040000}"/>
    <cellStyle name="Normal 2 5 4 2 6 2" xfId="7462" xr:uid="{25409F02-F46E-4D75-88A6-DDC0D0A166E8}"/>
    <cellStyle name="Normal 2 5 4 2 6 2 2" xfId="17842" xr:uid="{0643C825-0F1C-4F25-8705-92A30E6D91AB}"/>
    <cellStyle name="Normal 2 5 4 2 6 3" xfId="10295" xr:uid="{CD562E2F-C260-4F18-BEB9-19724D5EF427}"/>
    <cellStyle name="Normal 2 5 4 2 6 3 2" xfId="20675" xr:uid="{14277278-988F-4838-B827-6AAFBE72922E}"/>
    <cellStyle name="Normal 2 5 4 2 6 4" xfId="23528" xr:uid="{62257298-F20E-40FE-A285-25EB21138115}"/>
    <cellStyle name="Normal 2 5 4 2 6 5" xfId="15009" xr:uid="{39738CDA-B811-40FE-BB3C-B0CCEF5195E5}"/>
    <cellStyle name="Normal 2 5 4 2 7" xfId="3850" xr:uid="{162D58BF-87B5-4024-9A43-A5B2C04A0161}"/>
    <cellStyle name="Normal 2 5 4 2 7 2" xfId="8683" xr:uid="{65B605F4-4609-4305-8D28-2EE553D95677}"/>
    <cellStyle name="Normal 2 5 4 2 7 2 2" xfId="19063" xr:uid="{A5D90364-D8A4-4F97-B71B-2126BE45F25C}"/>
    <cellStyle name="Normal 2 5 4 2 7 3" xfId="11516" xr:uid="{700EFDCE-B801-4804-99CD-8A45C4D03B2C}"/>
    <cellStyle name="Normal 2 5 4 2 7 3 2" xfId="21896" xr:uid="{3D215DEC-F09D-4E9E-8183-935E0541AAAE}"/>
    <cellStyle name="Normal 2 5 4 2 7 4" xfId="16230" xr:uid="{3762B984-E117-4881-8D1B-7C3DE39B9EDD}"/>
    <cellStyle name="Normal 2 5 4 2 8" xfId="5151" xr:uid="{341430D9-980A-4F5D-B039-7FC0AD728E13}"/>
    <cellStyle name="Normal 2 5 4 2 8 2" xfId="14448" xr:uid="{785D2A81-823E-486F-BA6E-029A4B9F26F2}"/>
    <cellStyle name="Normal 2 5 4 2 9" xfId="6901" xr:uid="{7DBA4338-0581-447F-8ED7-CC1DDC537A18}"/>
    <cellStyle name="Normal 2 5 4 2 9 2" xfId="17281" xr:uid="{C4C678DC-DD02-4458-A5EA-3D98E50F3F9A}"/>
    <cellStyle name="Normal 2 5 4 3" xfId="802" xr:uid="{00000000-0005-0000-0000-0000CE040000}"/>
    <cellStyle name="Normal 2 5 4 3 2" xfId="3233" xr:uid="{00000000-0005-0000-0000-00009B040000}"/>
    <cellStyle name="Normal 2 5 4 3 2 2" xfId="6291" xr:uid="{50B50866-DA33-4B3F-8008-086AF650AE48}"/>
    <cellStyle name="Normal 2 5 4 3 2 2 2" xfId="25755" xr:uid="{1C0872C6-FFD3-4987-A6E5-5ED601C8D81E}"/>
    <cellStyle name="Normal 2 5 4 3 2 2 3" xfId="26334" xr:uid="{4B84C1BB-C313-4CFC-9FA0-D99D406DB19D}"/>
    <cellStyle name="Normal 2 5 4 3 2 2 4" xfId="15860" xr:uid="{DDB198C1-AB0F-41D9-B1B6-8437B7591C65}"/>
    <cellStyle name="Normal 2 5 4 3 2 3" xfId="8313" xr:uid="{1E8B7BDA-BCFF-4187-8D93-94A7A0F3C02E}"/>
    <cellStyle name="Normal 2 5 4 3 2 3 2" xfId="28888" xr:uid="{633CD293-4B43-4169-A162-738BB7F75997}"/>
    <cellStyle name="Normal 2 5 4 3 2 3 3" xfId="18693" xr:uid="{D0EA3727-7953-4F37-975F-2E8BDC4A612A}"/>
    <cellStyle name="Normal 2 5 4 3 2 4" xfId="11146" xr:uid="{6CD7079C-C4CF-491D-8DF4-9F094A829A7A}"/>
    <cellStyle name="Normal 2 5 4 3 2 4 2" xfId="21526" xr:uid="{AD540BEF-2E78-4785-A94F-B2AEF5F157C4}"/>
    <cellStyle name="Normal 2 5 4 3 2 5" xfId="24497" xr:uid="{CDB605C4-6B54-4A38-AAF7-EF67EA92A5A8}"/>
    <cellStyle name="Normal 2 5 4 3 2 6" xfId="13776" xr:uid="{659849B3-E706-44C8-A5BB-7B76C0F6DE21}"/>
    <cellStyle name="Normal 2 5 4 3 3" xfId="2744" xr:uid="{00000000-0005-0000-0000-00009C040000}"/>
    <cellStyle name="Normal 2 5 4 3 3 2" xfId="5962" xr:uid="{479FE92E-C60D-4791-AA5D-06281A84CF93}"/>
    <cellStyle name="Normal 2 5 4 3 3 2 2" xfId="27014" xr:uid="{007A9210-C9B0-4830-B436-4DEEA162BB27}"/>
    <cellStyle name="Normal 2 5 4 3 3 2 3" xfId="15415" xr:uid="{58905F66-01AB-4E82-90BC-B3BA69878392}"/>
    <cellStyle name="Normal 2 5 4 3 3 3" xfId="7868" xr:uid="{E680DD54-98F0-451A-8320-193E0CA21586}"/>
    <cellStyle name="Normal 2 5 4 3 3 3 2" xfId="18248" xr:uid="{7B1E9CA3-28C2-4984-95A2-EA840AEA72D8}"/>
    <cellStyle name="Normal 2 5 4 3 3 4" xfId="10701" xr:uid="{772511E3-642B-4AE0-A070-393A8F866D2F}"/>
    <cellStyle name="Normal 2 5 4 3 3 4 2" xfId="21081" xr:uid="{9524AED9-478F-4837-BFD2-BB4C654ADB2C}"/>
    <cellStyle name="Normal 2 5 4 3 3 5" xfId="25123" xr:uid="{056D29C0-6E4A-449F-82BA-019D4A853108}"/>
    <cellStyle name="Normal 2 5 4 3 3 6" xfId="13184" xr:uid="{99A645E2-323D-45E7-B252-D6C9B1CE15A1}"/>
    <cellStyle name="Normal 2 5 4 3 4" xfId="4169" xr:uid="{C18E6F66-FC48-49F9-94ED-CD9928116EBF}"/>
    <cellStyle name="Normal 2 5 4 3 4 2" xfId="8941" xr:uid="{3179B175-76D2-4BCE-AC32-159A0E477C5D}"/>
    <cellStyle name="Normal 2 5 4 3 4 2 2" xfId="29034" xr:uid="{17BA5E51-32A3-4C19-BB28-A18B680D8648}"/>
    <cellStyle name="Normal 2 5 4 3 4 2 3" xfId="19321" xr:uid="{40E053A9-3D90-44F5-AC11-D6D8C5BEA08D}"/>
    <cellStyle name="Normal 2 5 4 3 4 3" xfId="11774" xr:uid="{B5616F0F-C1A1-4239-A9D4-0050D295F49E}"/>
    <cellStyle name="Normal 2 5 4 3 4 3 2" xfId="22154" xr:uid="{17C9D815-38BA-46F8-A4D9-8C27A342056E}"/>
    <cellStyle name="Normal 2 5 4 3 4 4" xfId="22775" xr:uid="{BE1605A0-33D5-4801-B0B1-0E1562485F13}"/>
    <cellStyle name="Normal 2 5 4 3 4 5" xfId="16488" xr:uid="{CC38903E-021A-4601-B2EE-565691E281E2}"/>
    <cellStyle name="Normal 2 5 4 3 5" xfId="5153" xr:uid="{C952C535-5D53-4DD0-ABCF-C3136F3BE241}"/>
    <cellStyle name="Normal 2 5 4 3 5 2" xfId="26062" xr:uid="{B4B54ED6-BB80-4607-99C0-3ADC5434626C}"/>
    <cellStyle name="Normal 2 5 4 3 5 3" xfId="14450" xr:uid="{F3560938-C0A9-4375-BD62-149F4CD9E68C}"/>
    <cellStyle name="Normal 2 5 4 3 6" xfId="6903" xr:uid="{999E3F87-A5E8-423B-BA0B-DBFB7ED339E7}"/>
    <cellStyle name="Normal 2 5 4 3 6 2" xfId="17283" xr:uid="{0D1258FF-8C1B-44EA-AC66-98F18429218A}"/>
    <cellStyle name="Normal 2 5 4 3 7" xfId="9736" xr:uid="{66E8417C-927D-43DC-B500-0F097AF38B13}"/>
    <cellStyle name="Normal 2 5 4 3 7 2" xfId="20116" xr:uid="{86413260-1DE6-41C4-B186-ADF7C2E1CD7B}"/>
    <cellStyle name="Normal 2 5 4 3 8" xfId="23504" xr:uid="{5D740C48-E90D-42E6-BCDE-0B4EA2C97E76}"/>
    <cellStyle name="Normal 2 5 4 3 9" xfId="12727" xr:uid="{4FA03352-1107-47C3-A077-A9C56727C82B}"/>
    <cellStyle name="Normal 2 5 4 4" xfId="803" xr:uid="{00000000-0005-0000-0000-0000CF040000}"/>
    <cellStyle name="Normal 2 5 4 4 2" xfId="4486" xr:uid="{D6978C43-CA09-4E04-9AE2-D0E1B87F7F35}"/>
    <cellStyle name="Normal 2 5 4 4 2 2" xfId="9258" xr:uid="{62B451D0-F95D-4505-85F8-E7252DA4D7AE}"/>
    <cellStyle name="Normal 2 5 4 4 2 2 2" xfId="29245" xr:uid="{DDF38908-85C6-44E3-94B7-62BF0D524807}"/>
    <cellStyle name="Normal 2 5 4 4 2 2 3" xfId="19638" xr:uid="{DFB0C713-B0F3-4C72-815E-F5A1BEB135E1}"/>
    <cellStyle name="Normal 2 5 4 4 2 3" xfId="12091" xr:uid="{832CE881-65AD-44F1-9428-BA88AA1B34FD}"/>
    <cellStyle name="Normal 2 5 4 4 2 3 2" xfId="22471" xr:uid="{B0F12F65-F66F-43F3-8DEC-28564B5E735F}"/>
    <cellStyle name="Normal 2 5 4 4 2 4" xfId="25256" xr:uid="{BA0120A3-6D5F-4DAF-A9FF-0F7F3816C122}"/>
    <cellStyle name="Normal 2 5 4 4 2 5" xfId="16805" xr:uid="{5C630BA1-81F8-474C-9DAE-3EEB55F3D215}"/>
    <cellStyle name="Normal 2 5 4 4 3" xfId="5154" xr:uid="{21F11453-0AEC-4C46-90D3-7FD45CBC21B2}"/>
    <cellStyle name="Normal 2 5 4 4 3 2" xfId="27382" xr:uid="{FC498850-FDAB-404A-9CB3-FC604ED9283B}"/>
    <cellStyle name="Normal 2 5 4 4 3 3" xfId="14451" xr:uid="{29479F74-D8CA-4820-9FD5-9DA190167237}"/>
    <cellStyle name="Normal 2 5 4 4 4" xfId="6904" xr:uid="{E97DD30D-E566-40B7-968C-42988E13AD67}"/>
    <cellStyle name="Normal 2 5 4 4 4 2" xfId="17284" xr:uid="{2F07B4BE-3BBD-4DD8-AFDB-7528BE40E92D}"/>
    <cellStyle name="Normal 2 5 4 4 5" xfId="9737" xr:uid="{E5FED9C7-A660-41B8-80AB-7D3A5B9CB8E1}"/>
    <cellStyle name="Normal 2 5 4 4 5 2" xfId="20117" xr:uid="{27CB0F03-6C83-46FE-84F0-3FDF60330C1F}"/>
    <cellStyle name="Normal 2 5 4 4 6" xfId="25314" xr:uid="{9D63DE6D-DEDE-48E2-B56F-918C29F19298}"/>
    <cellStyle name="Normal 2 5 4 4 7" xfId="13777" xr:uid="{F66F2F40-AACE-4F6A-A14D-072FE1923A67}"/>
    <cellStyle name="Normal 2 5 4 5" xfId="2910" xr:uid="{00000000-0005-0000-0000-00009E040000}"/>
    <cellStyle name="Normal 2 5 4 5 2" xfId="6096" xr:uid="{82F3BA4F-E207-4B9A-9910-359101949C60}"/>
    <cellStyle name="Normal 2 5 4 5 2 2" xfId="25716" xr:uid="{ED5540AF-927E-4978-A626-22773E44B889}"/>
    <cellStyle name="Normal 2 5 4 5 2 3" xfId="28151" xr:uid="{B947B300-9284-4F02-B8DE-8739518CABA9}"/>
    <cellStyle name="Normal 2 5 4 5 2 4" xfId="15574" xr:uid="{F83BDE56-1621-49B9-95C9-8E09BCA53E9A}"/>
    <cellStyle name="Normal 2 5 4 5 3" xfId="8027" xr:uid="{58964821-1480-4CFF-BC1E-DEE28ABAA3A4}"/>
    <cellStyle name="Normal 2 5 4 5 3 2" xfId="27573" xr:uid="{3FCD6158-F55C-4A99-AFE8-AC0AD8F1C5FC}"/>
    <cellStyle name="Normal 2 5 4 5 3 3" xfId="18407" xr:uid="{2B12AB97-715F-4CA4-8118-7E048D4818B9}"/>
    <cellStyle name="Normal 2 5 4 5 4" xfId="10860" xr:uid="{322344A4-6370-448D-9A19-9FFF0A0EBB87}"/>
    <cellStyle name="Normal 2 5 4 5 4 2" xfId="21240" xr:uid="{BD3D013F-FB52-4781-ACDA-6CB9E0DFDAC2}"/>
    <cellStyle name="Normal 2 5 4 5 5" xfId="25008" xr:uid="{DBB906A4-FF99-44A3-B072-54C59F3AC677}"/>
    <cellStyle name="Normal 2 5 4 5 6" xfId="13425" xr:uid="{89C3CDA7-AD13-48C2-A787-E7820AD12A83}"/>
    <cellStyle name="Normal 2 5 4 6" xfId="2451" xr:uid="{00000000-0005-0000-0000-00009F040000}"/>
    <cellStyle name="Normal 2 5 4 6 2" xfId="5743" xr:uid="{01AA28DA-82FD-467D-B845-688DE3C577C9}"/>
    <cellStyle name="Normal 2 5 4 6 2 2" xfId="26720" xr:uid="{1F1772C2-D89B-42CA-99EC-EE93D20588DC}"/>
    <cellStyle name="Normal 2 5 4 6 2 3" xfId="15123" xr:uid="{4A88CE08-1C4A-461C-B06A-DAB10521AF1D}"/>
    <cellStyle name="Normal 2 5 4 6 3" xfId="7576" xr:uid="{85BF8BDC-C508-491C-B3C6-0293DB61FF09}"/>
    <cellStyle name="Normal 2 5 4 6 3 2" xfId="17956" xr:uid="{5B1A1E34-F1F5-40B8-8182-566002DFEC83}"/>
    <cellStyle name="Normal 2 5 4 6 4" xfId="10409" xr:uid="{A231B469-232B-4AC3-9BA9-13557F9698A4}"/>
    <cellStyle name="Normal 2 5 4 6 4 2" xfId="20789" xr:uid="{581BFFB7-F2DC-42A1-9FD8-3017C7ACE419}"/>
    <cellStyle name="Normal 2 5 4 6 5" xfId="22958" xr:uid="{08418D1B-1606-4AFE-A702-B20050467076}"/>
    <cellStyle name="Normal 2 5 4 6 6" xfId="12839" xr:uid="{F02D17FD-1E6F-458B-A1C6-7D0836E4FA05}"/>
    <cellStyle name="Normal 2 5 4 7" xfId="2205" xr:uid="{00000000-0005-0000-0000-000093040000}"/>
    <cellStyle name="Normal 2 5 4 7 2" xfId="7332" xr:uid="{76FB4F97-C557-4187-A6A1-DD18FD9DC2BC}"/>
    <cellStyle name="Normal 2 5 4 7 2 2" xfId="17712" xr:uid="{5DBBF08A-9324-4334-B237-F04D6D5C5324}"/>
    <cellStyle name="Normal 2 5 4 7 3" xfId="10165" xr:uid="{6CA286A1-3D3E-4B88-A600-03E8AA933411}"/>
    <cellStyle name="Normal 2 5 4 7 3 2" xfId="20545" xr:uid="{FC2443B2-1DCD-4E48-80DF-F9D548EFC27B}"/>
    <cellStyle name="Normal 2 5 4 7 4" xfId="23565" xr:uid="{E0153EB8-F150-4EB2-9768-23A91346042C}"/>
    <cellStyle name="Normal 2 5 4 7 5" xfId="14879" xr:uid="{33E111B5-39AB-47F9-AD6C-B963E736D7C1}"/>
    <cellStyle name="Normal 2 5 4 8" xfId="3945" xr:uid="{FCE84AC3-A42E-44D6-ACFD-6746D094449F}"/>
    <cellStyle name="Normal 2 5 4 8 2" xfId="8777" xr:uid="{689D8527-76D0-44A6-A103-A5584523EA58}"/>
    <cellStyle name="Normal 2 5 4 8 2 2" xfId="19157" xr:uid="{865D3EDE-D9F8-4849-8638-DF9B7FE9C26B}"/>
    <cellStyle name="Normal 2 5 4 8 3" xfId="11610" xr:uid="{BECE0860-AF21-493B-A6D3-4385EFE92B85}"/>
    <cellStyle name="Normal 2 5 4 8 3 2" xfId="21990" xr:uid="{F5092BC2-FB1C-4116-99C2-328FF80CD80C}"/>
    <cellStyle name="Normal 2 5 4 8 4" xfId="16324" xr:uid="{FDE69E20-2578-4DAD-82A7-9D3AF28CFA02}"/>
    <cellStyle name="Normal 2 5 4 9" xfId="5150" xr:uid="{69E00AE9-3840-4742-BD70-C16F595F6463}"/>
    <cellStyle name="Normal 2 5 4 9 2" xfId="14447" xr:uid="{666B43F1-6AEA-475C-9BCA-812F21795D68}"/>
    <cellStyle name="Normal 2 5 5" xfId="804" xr:uid="{00000000-0005-0000-0000-0000D0040000}"/>
    <cellStyle name="Normal 2 5 5 10" xfId="9738" xr:uid="{25B12A57-E01A-4D69-B103-01944B1F5B60}"/>
    <cellStyle name="Normal 2 5 5 10 2" xfId="20118" xr:uid="{3D2F8A98-9310-40FF-A621-67EB1D26F989}"/>
    <cellStyle name="Normal 2 5 5 11" xfId="23690" xr:uid="{FFC1CC40-2164-4803-8DCB-63637F628ECC}"/>
    <cellStyle name="Normal 2 5 5 12" xfId="12570" xr:uid="{8D9806FB-F064-4F62-A65F-BCB332ACA626}"/>
    <cellStyle name="Normal 2 5 5 2" xfId="805" xr:uid="{00000000-0005-0000-0000-0000D1040000}"/>
    <cellStyle name="Normal 2 5 5 2 2" xfId="806" xr:uid="{00000000-0005-0000-0000-0000D2040000}"/>
    <cellStyle name="Normal 2 5 5 2 2 2" xfId="5157" xr:uid="{E4B2A9DC-582B-4F55-9A01-4E2F555AEC5F}"/>
    <cellStyle name="Normal 2 5 5 2 2 2 2" xfId="25675" xr:uid="{05F2C159-3DE3-4AE9-834D-4BEE22F5B177}"/>
    <cellStyle name="Normal 2 5 5 2 2 2 3" xfId="27075" xr:uid="{E0F32341-9C91-4C31-9C59-F218A4623226}"/>
    <cellStyle name="Normal 2 5 5 2 2 2 4" xfId="14454" xr:uid="{39357364-8AC4-4EE6-9889-F524869D438A}"/>
    <cellStyle name="Normal 2 5 5 2 2 3" xfId="6907" xr:uid="{0F15B9DC-FF63-4B34-BBEA-DB66AB1B5CA0}"/>
    <cellStyle name="Normal 2 5 5 2 2 3 2" xfId="27599" xr:uid="{BB063906-2095-4817-B9F7-5DC408AE9E4F}"/>
    <cellStyle name="Normal 2 5 5 2 2 3 3" xfId="28635" xr:uid="{2BA02F08-B258-425A-A010-B1546EEBA161}"/>
    <cellStyle name="Normal 2 5 5 2 2 3 4" xfId="17287" xr:uid="{5E8AC5CE-5089-4B39-9FAC-DFBDA6E02A98}"/>
    <cellStyle name="Normal 2 5 5 2 2 4" xfId="9740" xr:uid="{5A2F8EB4-5643-4570-9FE1-F0F031665C2A}"/>
    <cellStyle name="Normal 2 5 5 2 2 4 2" xfId="29398" xr:uid="{00692C25-6D45-4B77-A7AB-87FA4AF12D4B}"/>
    <cellStyle name="Normal 2 5 5 2 2 4 3" xfId="20120" xr:uid="{A704B41A-EB47-4AD2-BD7C-903D2864E934}"/>
    <cellStyle name="Normal 2 5 5 2 2 5" xfId="24774" xr:uid="{28DEBFA8-394C-4FF4-933C-F9077E12D851}"/>
    <cellStyle name="Normal 2 5 5 2 2 6" xfId="13778" xr:uid="{8BAC12EE-1A3B-44CF-A790-EFBF3FE73BC5}"/>
    <cellStyle name="Normal 2 5 5 2 3" xfId="2745" xr:uid="{00000000-0005-0000-0000-0000A3040000}"/>
    <cellStyle name="Normal 2 5 5 2 3 2" xfId="5963" xr:uid="{56366823-1D59-4259-945F-8F38B6326D03}"/>
    <cellStyle name="Normal 2 5 5 2 3 2 2" xfId="27949" xr:uid="{DA4AE47D-0BBD-4E15-BE53-1FB7D61FC10B}"/>
    <cellStyle name="Normal 2 5 5 2 3 2 3" xfId="15416" xr:uid="{7FEBD8A0-FE79-4BA7-A602-B1D99217517A}"/>
    <cellStyle name="Normal 2 5 5 2 3 3" xfId="7869" xr:uid="{2D3488C1-607B-4B74-A36B-4651CFF59756}"/>
    <cellStyle name="Normal 2 5 5 2 3 3 2" xfId="18249" xr:uid="{7D4E7861-73EC-46ED-95BA-5C4ADD31208D}"/>
    <cellStyle name="Normal 2 5 5 2 3 4" xfId="10702" xr:uid="{886ADC12-704C-4686-A78B-6A81205343BF}"/>
    <cellStyle name="Normal 2 5 5 2 3 4 2" xfId="21082" xr:uid="{55EFF2CD-C8E8-44C9-B4DD-BAD7B5E54D2C}"/>
    <cellStyle name="Normal 2 5 5 2 3 5" xfId="24917" xr:uid="{3AB73BA5-C584-4DFE-9B25-CF46E0D80100}"/>
    <cellStyle name="Normal 2 5 5 2 3 6" xfId="13186" xr:uid="{F9627F31-EA33-46EE-90D0-B661B3464917}"/>
    <cellStyle name="Normal 2 5 5 2 4" xfId="4170" xr:uid="{01146833-4B57-4ED5-BB9C-C716F4DA5178}"/>
    <cellStyle name="Normal 2 5 5 2 4 2" xfId="8942" xr:uid="{987E1115-D183-47A1-A5EF-D2BC195641EB}"/>
    <cellStyle name="Normal 2 5 5 2 4 2 2" xfId="29035" xr:uid="{253D3476-2FDD-4EF7-8CEB-E4E65439E1EB}"/>
    <cellStyle name="Normal 2 5 5 2 4 2 3" xfId="19322" xr:uid="{E6D2F63C-E15D-4754-81ED-31F6A6C18E83}"/>
    <cellStyle name="Normal 2 5 5 2 4 3" xfId="11775" xr:uid="{238DB489-BBA8-427C-B1ED-753DEA94FCC0}"/>
    <cellStyle name="Normal 2 5 5 2 4 3 2" xfId="22155" xr:uid="{86432B90-59F4-43FF-8900-0658A11B8AD1}"/>
    <cellStyle name="Normal 2 5 5 2 4 4" xfId="24331" xr:uid="{A134472F-4F0C-4B36-89AC-E882025ED22F}"/>
    <cellStyle name="Normal 2 5 5 2 4 5" xfId="16489" xr:uid="{BC840C62-7931-4908-B05E-8878F6D5BE02}"/>
    <cellStyle name="Normal 2 5 5 2 5" xfId="5156" xr:uid="{8D8DB419-A577-4C87-85B3-8E77FEA28754}"/>
    <cellStyle name="Normal 2 5 5 2 5 2" xfId="26220" xr:uid="{0B4E32D5-20C8-4ABE-9578-A416367360DB}"/>
    <cellStyle name="Normal 2 5 5 2 5 3" xfId="14453" xr:uid="{CB357D9E-C48B-4566-9649-283D305F8546}"/>
    <cellStyle name="Normal 2 5 5 2 6" xfId="6906" xr:uid="{FD52F4DB-C700-4971-8543-2462E176B89D}"/>
    <cellStyle name="Normal 2 5 5 2 6 2" xfId="17286" xr:uid="{CB4915F8-72F2-4AAF-BD9C-0336461E94C6}"/>
    <cellStyle name="Normal 2 5 5 2 7" xfId="9739" xr:uid="{87680FF5-81D1-4C2C-A4D7-75E52405DD48}"/>
    <cellStyle name="Normal 2 5 5 2 7 2" xfId="20119" xr:uid="{8ED05A9E-B87A-4474-B4E5-92C8203103D6}"/>
    <cellStyle name="Normal 2 5 5 2 8" xfId="23256" xr:uid="{6F526BDC-8D93-4CA2-BE0C-F2116A473742}"/>
    <cellStyle name="Normal 2 5 5 2 9" xfId="12728" xr:uid="{4393172E-B977-4BFD-9CBB-45548A785D2D}"/>
    <cellStyle name="Normal 2 5 5 3" xfId="807" xr:uid="{00000000-0005-0000-0000-0000D3040000}"/>
    <cellStyle name="Normal 2 5 5 3 2" xfId="4487" xr:uid="{191D5304-2252-407A-9F2F-C5169E3303B7}"/>
    <cellStyle name="Normal 2 5 5 3 2 2" xfId="9259" xr:uid="{3374D08B-9E7E-417E-85CE-960300A98FF7}"/>
    <cellStyle name="Normal 2 5 5 3 2 2 2" xfId="29246" xr:uid="{67EF28EC-1281-48F9-9714-DA45D7F343B0}"/>
    <cellStyle name="Normal 2 5 5 3 2 2 3" xfId="19639" xr:uid="{1AE8119A-1E32-495A-9E96-17F3F3C26B7E}"/>
    <cellStyle name="Normal 2 5 5 3 2 3" xfId="12092" xr:uid="{FD263DEC-19CA-42C9-B0CF-1372320E17FC}"/>
    <cellStyle name="Normal 2 5 5 3 2 3 2" xfId="22472" xr:uid="{A734C87D-1856-47B5-82DB-A492D3B3CA73}"/>
    <cellStyle name="Normal 2 5 5 3 2 4" xfId="25656" xr:uid="{5CC917C6-B20D-4A15-98EC-39307646EEC9}"/>
    <cellStyle name="Normal 2 5 5 3 2 5" xfId="16806" xr:uid="{EE13CA3C-0AC0-45AB-A3D7-00B192BA0EAC}"/>
    <cellStyle name="Normal 2 5 5 3 3" xfId="5158" xr:uid="{2FD359F9-0260-41C0-8B6C-193FE44FC7F7}"/>
    <cellStyle name="Normal 2 5 5 3 3 2" xfId="24143" xr:uid="{8243E976-362A-490C-ADBF-9D69A88FDAE2}"/>
    <cellStyle name="Normal 2 5 5 3 3 3" xfId="28703" xr:uid="{BB72FBDB-62A7-4935-A335-B18AB8140F0B}"/>
    <cellStyle name="Normal 2 5 5 3 3 4" xfId="14455" xr:uid="{6774E968-FF01-46F8-818E-5F6444BCD5F2}"/>
    <cellStyle name="Normal 2 5 5 3 4" xfId="6908" xr:uid="{03100050-60A7-436A-A4B1-C230ED560312}"/>
    <cellStyle name="Normal 2 5 5 3 4 2" xfId="24591" xr:uid="{72BADDE7-E342-49AD-B407-03B19458F00D}"/>
    <cellStyle name="Normal 2 5 5 3 4 3" xfId="26088" xr:uid="{21D00A71-A155-4754-B813-A137C4A7D1A9}"/>
    <cellStyle name="Normal 2 5 5 3 4 4" xfId="17288" xr:uid="{3D5887B5-0C78-4532-938D-B6883292D212}"/>
    <cellStyle name="Normal 2 5 5 3 5" xfId="9741" xr:uid="{C8D474EF-47D4-4C9B-A8F0-5822422A0989}"/>
    <cellStyle name="Normal 2 5 5 3 5 2" xfId="29399" xr:uid="{F33B7BCD-EEF5-4CFD-8501-64A2C3D7626C}"/>
    <cellStyle name="Normal 2 5 5 3 5 3" xfId="20121" xr:uid="{F5561920-D92C-46DE-805C-D1A4400C9246}"/>
    <cellStyle name="Normal 2 5 5 3 6" xfId="24113" xr:uid="{1558BF14-0991-45EB-A8A0-A54A9F7B67CF}"/>
    <cellStyle name="Normal 2 5 5 3 7" xfId="13779" xr:uid="{F77CD249-A86A-49E5-A77C-E453DCCBE8B6}"/>
    <cellStyle name="Normal 2 5 5 4" xfId="808" xr:uid="{00000000-0005-0000-0000-0000D4040000}"/>
    <cellStyle name="Normal 2 5 5 4 2" xfId="5159" xr:uid="{6D1D414A-CE50-456F-8C49-760601DA2E06}"/>
    <cellStyle name="Normal 2 5 5 4 2 2" xfId="22860" xr:uid="{3C224F4A-0DB5-40E6-86B3-5ED639DBC91A}"/>
    <cellStyle name="Normal 2 5 5 4 2 3" xfId="28647" xr:uid="{57A2BC08-CDBC-4928-A843-E101DB341CB4}"/>
    <cellStyle name="Normal 2 5 5 4 2 4" xfId="14456" xr:uid="{31AD36F2-4296-49C8-98D7-7E079A6919C8}"/>
    <cellStyle name="Normal 2 5 5 4 3" xfId="6909" xr:uid="{B7E5FDCD-8734-465C-B37F-2240D2E10103}"/>
    <cellStyle name="Normal 2 5 5 4 3 2" xfId="27491" xr:uid="{09496E9D-914A-4116-A437-9A8141488D37}"/>
    <cellStyle name="Normal 2 5 5 4 3 3" xfId="17289" xr:uid="{1C70BFF1-E58F-487A-8E99-F0B5233B39AF}"/>
    <cellStyle name="Normal 2 5 5 4 4" xfId="9742" xr:uid="{E85922E4-1D79-42A8-88AF-B706E9AE9261}"/>
    <cellStyle name="Normal 2 5 5 4 4 2" xfId="20122" xr:uid="{49AB2CEE-D5CD-4CE6-B735-18026E5AB2BD}"/>
    <cellStyle name="Normal 2 5 5 4 5" xfId="24670" xr:uid="{096666E4-7CB5-40BE-BFB0-6575E6AC2A48}"/>
    <cellStyle name="Normal 2 5 5 4 6" xfId="13426" xr:uid="{A99E2888-EADF-45AF-9B36-96131DB17096}"/>
    <cellStyle name="Normal 2 5 5 5" xfId="2511" xr:uid="{00000000-0005-0000-0000-0000A6040000}"/>
    <cellStyle name="Normal 2 5 5 5 2" xfId="5789" xr:uid="{FFF60220-2786-411A-9B50-E225FE6F36F5}"/>
    <cellStyle name="Normal 2 5 5 5 2 2" xfId="27130" xr:uid="{049A9345-1A3E-4FB5-9036-C28462255F0D}"/>
    <cellStyle name="Normal 2 5 5 5 2 3" xfId="15183" xr:uid="{6ED711E2-CAF3-4922-B860-D26E76152B0F}"/>
    <cellStyle name="Normal 2 5 5 5 3" xfId="7636" xr:uid="{8C412F03-3421-40A2-8714-A3D8920E6471}"/>
    <cellStyle name="Normal 2 5 5 5 3 2" xfId="18016" xr:uid="{2F416906-81F2-40D7-8B7B-7E893B5AE1D9}"/>
    <cellStyle name="Normal 2 5 5 5 4" xfId="10469" xr:uid="{B8EC647C-D67B-4C93-953A-43AEBF4EE549}"/>
    <cellStyle name="Normal 2 5 5 5 4 2" xfId="20849" xr:uid="{5911B648-2C07-4037-BB52-5BDD180633B0}"/>
    <cellStyle name="Normal 2 5 5 5 5" xfId="25007" xr:uid="{922CF97B-09FC-43DA-A5EF-FB3E7E9160B0}"/>
    <cellStyle name="Normal 2 5 5 5 6" xfId="12899" xr:uid="{3658C039-508D-4EC0-99B4-84299BFEA525}"/>
    <cellStyle name="Normal 2 5 5 6" xfId="2336" xr:uid="{00000000-0005-0000-0000-0000A0040000}"/>
    <cellStyle name="Normal 2 5 5 6 2" xfId="7463" xr:uid="{57926AC5-6E4B-43A3-8C65-7B2C057D4C82}"/>
    <cellStyle name="Normal 2 5 5 6 2 2" xfId="28669" xr:uid="{60F91A4A-E8B1-41DE-95B0-919E0B327C4E}"/>
    <cellStyle name="Normal 2 5 5 6 2 3" xfId="17843" xr:uid="{69D2B5F7-D825-4AA8-B391-E5230B93471C}"/>
    <cellStyle name="Normal 2 5 5 6 3" xfId="10296" xr:uid="{C2179902-CDB0-4A1A-B237-4EB459DC62C0}"/>
    <cellStyle name="Normal 2 5 5 6 3 2" xfId="20676" xr:uid="{95765E09-A067-4D27-B847-7163FBAD6A66}"/>
    <cellStyle name="Normal 2 5 5 6 4" xfId="23535" xr:uid="{96D6EEA7-A537-4F4A-832E-D68AB5BF6E5F}"/>
    <cellStyle name="Normal 2 5 5 6 5" xfId="15010" xr:uid="{5A2B3A4D-2CE3-450A-9DCC-3A4FF764A548}"/>
    <cellStyle name="Normal 2 5 5 7" xfId="3946" xr:uid="{EF085D8D-28F0-466A-BBF2-EED4A39AFFD2}"/>
    <cellStyle name="Normal 2 5 5 7 2" xfId="8778" xr:uid="{CA52A4E3-0621-44FD-909F-CC18099E41F4}"/>
    <cellStyle name="Normal 2 5 5 7 2 2" xfId="19158" xr:uid="{970252EB-210E-4296-AFBB-D75F9CCCAEFF}"/>
    <cellStyle name="Normal 2 5 5 7 3" xfId="11611" xr:uid="{2A1D49EC-593F-4AC0-B416-5873F09EB11C}"/>
    <cellStyle name="Normal 2 5 5 7 3 2" xfId="21991" xr:uid="{630AA5E5-BD14-4C57-85F7-AE3482E3B782}"/>
    <cellStyle name="Normal 2 5 5 7 4" xfId="27656" xr:uid="{53950138-3F82-479C-8C91-FE240C438FE1}"/>
    <cellStyle name="Normal 2 5 5 7 5" xfId="16325" xr:uid="{18281AEF-7046-46C3-B4A5-18EF338E06BB}"/>
    <cellStyle name="Normal 2 5 5 8" xfId="5155" xr:uid="{7DBACFB2-6346-48C9-85E2-8C057E240FB7}"/>
    <cellStyle name="Normal 2 5 5 8 2" xfId="14452" xr:uid="{DEB9018E-24E2-4ABC-85A9-9D75899727C0}"/>
    <cellStyle name="Normal 2 5 5 9" xfId="6905" xr:uid="{3EE8168B-B675-4A9E-B2BF-348E84C5F0D0}"/>
    <cellStyle name="Normal 2 5 5 9 2" xfId="17285" xr:uid="{60885E3C-2268-4B3E-82B4-199A69B7F15A}"/>
    <cellStyle name="Normal 2 5 6" xfId="809" xr:uid="{00000000-0005-0000-0000-0000D5040000}"/>
    <cellStyle name="Normal 2 5 6 10" xfId="9743" xr:uid="{E647F6A0-AA55-4642-8B1A-5907D03C6043}"/>
    <cellStyle name="Normal 2 5 6 10 2" xfId="20123" xr:uid="{799EE20D-967E-48D8-A554-5FF94DA07D60}"/>
    <cellStyle name="Normal 2 5 6 11" xfId="24496" xr:uid="{08F54CFD-D446-4130-8002-ACBDE1C687DE}"/>
    <cellStyle name="Normal 2 5 6 12" xfId="12571" xr:uid="{D006A9F5-CDF7-4863-BAFB-18C352EC2AAE}"/>
    <cellStyle name="Normal 2 5 6 2" xfId="810" xr:uid="{00000000-0005-0000-0000-0000D6040000}"/>
    <cellStyle name="Normal 2 5 6 2 2" xfId="811" xr:uid="{00000000-0005-0000-0000-0000D7040000}"/>
    <cellStyle name="Normal 2 5 6 2 2 2" xfId="5162" xr:uid="{F7783696-BA91-4035-9991-FCD5ED4764BA}"/>
    <cellStyle name="Normal 2 5 6 2 2 2 2" xfId="23133" xr:uid="{39AD109F-AA1C-4B13-8D11-D0204ACF839D}"/>
    <cellStyle name="Normal 2 5 6 2 2 2 3" xfId="26668" xr:uid="{189EA8B2-EE50-405F-803B-5E12B1EEE24C}"/>
    <cellStyle name="Normal 2 5 6 2 2 2 4" xfId="14459" xr:uid="{71149186-853F-411A-9B4D-9C718DE28DA4}"/>
    <cellStyle name="Normal 2 5 6 2 2 3" xfId="6912" xr:uid="{E522E7DC-73F8-4F04-B758-6934AC101907}"/>
    <cellStyle name="Normal 2 5 6 2 2 3 2" xfId="27600" xr:uid="{51B1B0F4-C357-417D-BD02-C5091349C45B}"/>
    <cellStyle name="Normal 2 5 6 2 2 3 3" xfId="27082" xr:uid="{499384BA-6A41-4563-9C34-49C32AA8493F}"/>
    <cellStyle name="Normal 2 5 6 2 2 3 4" xfId="17292" xr:uid="{13735354-3337-4563-8786-AD14C0D03D21}"/>
    <cellStyle name="Normal 2 5 6 2 2 4" xfId="9745" xr:uid="{C7FD1E7E-7AA2-4F79-8594-D7727377F753}"/>
    <cellStyle name="Normal 2 5 6 2 2 4 2" xfId="29400" xr:uid="{FD78A985-A23C-40CD-AA3B-B6AB1C7B6782}"/>
    <cellStyle name="Normal 2 5 6 2 2 4 3" xfId="20125" xr:uid="{E59AC640-1BFA-478A-BE11-676A567264EF}"/>
    <cellStyle name="Normal 2 5 6 2 2 5" xfId="23772" xr:uid="{AA0452BB-4774-42F6-B9FC-DCBA94F93C4D}"/>
    <cellStyle name="Normal 2 5 6 2 2 6" xfId="13780" xr:uid="{8E6833F2-7012-4919-8CB0-1B8040C9A082}"/>
    <cellStyle name="Normal 2 5 6 2 3" xfId="2746" xr:uid="{00000000-0005-0000-0000-0000AA040000}"/>
    <cellStyle name="Normal 2 5 6 2 3 2" xfId="5964" xr:uid="{5AD3EB0F-55A0-4193-B99F-0A4B83A6B386}"/>
    <cellStyle name="Normal 2 5 6 2 3 2 2" xfId="26047" xr:uid="{F3FAAF56-BD20-4265-ACC7-D113767692D9}"/>
    <cellStyle name="Normal 2 5 6 2 3 2 3" xfId="15417" xr:uid="{593A3771-F3F3-4C2F-BD05-965E5D230ECC}"/>
    <cellStyle name="Normal 2 5 6 2 3 3" xfId="7870" xr:uid="{CE435B7E-3D91-4800-B01D-30190F28995D}"/>
    <cellStyle name="Normal 2 5 6 2 3 3 2" xfId="18250" xr:uid="{0057DEFD-DF6F-493C-908D-19F4665E2493}"/>
    <cellStyle name="Normal 2 5 6 2 3 4" xfId="10703" xr:uid="{FBD18F8E-9092-4773-9FEB-17153209D404}"/>
    <cellStyle name="Normal 2 5 6 2 3 4 2" xfId="21083" xr:uid="{28A1C5C3-337F-4AB4-A40F-B8D98E69D42B}"/>
    <cellStyle name="Normal 2 5 6 2 3 5" xfId="24525" xr:uid="{69E51C89-7C9B-40BB-8265-ED1106437471}"/>
    <cellStyle name="Normal 2 5 6 2 3 6" xfId="13187" xr:uid="{69B771A7-1FE4-47C6-8EE8-0468B2EBCFF7}"/>
    <cellStyle name="Normal 2 5 6 2 4" xfId="4171" xr:uid="{468F8C98-F069-4C30-B20D-4EDDD61853C6}"/>
    <cellStyle name="Normal 2 5 6 2 4 2" xfId="8943" xr:uid="{3C07AE65-6C1E-469D-A796-B29C4E8F435D}"/>
    <cellStyle name="Normal 2 5 6 2 4 2 2" xfId="29036" xr:uid="{8B50EBCC-5682-4DCB-AF84-E9874895EDF6}"/>
    <cellStyle name="Normal 2 5 6 2 4 2 3" xfId="19323" xr:uid="{340F7BEB-2B03-40A0-92EA-8B24E7B2B530}"/>
    <cellStyle name="Normal 2 5 6 2 4 3" xfId="11776" xr:uid="{5C06D9C0-A551-4428-83CA-225306F6804B}"/>
    <cellStyle name="Normal 2 5 6 2 4 3 2" xfId="22156" xr:uid="{7FCBB29D-E41D-4560-8452-0F80E9FA145E}"/>
    <cellStyle name="Normal 2 5 6 2 4 4" xfId="24144" xr:uid="{80A6AC0C-C184-4AEB-AD7E-74DD7E264942}"/>
    <cellStyle name="Normal 2 5 6 2 4 5" xfId="16490" xr:uid="{C654EA87-A17D-43CD-94B0-BD5410B86DCE}"/>
    <cellStyle name="Normal 2 5 6 2 5" xfId="5161" xr:uid="{BCD21F37-0CA3-4ACD-BE2D-9BE2F599701D}"/>
    <cellStyle name="Normal 2 5 6 2 5 2" xfId="27231" xr:uid="{A0A5AC45-5E2B-4A9C-A967-7707BCCE0E9B}"/>
    <cellStyle name="Normal 2 5 6 2 5 3" xfId="14458" xr:uid="{7634AFDC-A55D-43CC-AEA8-12EAF20DD7FC}"/>
    <cellStyle name="Normal 2 5 6 2 6" xfId="6911" xr:uid="{2938A14E-2CE9-495D-A995-8C7367A244A7}"/>
    <cellStyle name="Normal 2 5 6 2 6 2" xfId="17291" xr:uid="{C8B9F7F4-07FA-4E6B-B487-F46767231431}"/>
    <cellStyle name="Normal 2 5 6 2 7" xfId="9744" xr:uid="{F7F33E34-2320-49C4-B316-3989FF3DBBD8}"/>
    <cellStyle name="Normal 2 5 6 2 7 2" xfId="20124" xr:uid="{D4BA64FD-61F6-4CAD-9E81-2F675D968DDC}"/>
    <cellStyle name="Normal 2 5 6 2 8" xfId="25537" xr:uid="{23799D15-3FD3-459D-BF5E-823E455FBD63}"/>
    <cellStyle name="Normal 2 5 6 2 9" xfId="12729" xr:uid="{8B129022-E842-4CF5-8F81-35C448F71090}"/>
    <cellStyle name="Normal 2 5 6 3" xfId="812" xr:uid="{00000000-0005-0000-0000-0000D8040000}"/>
    <cellStyle name="Normal 2 5 6 3 2" xfId="4488" xr:uid="{B3A1ADE1-A789-4D80-9D7F-9CD90D1970AB}"/>
    <cellStyle name="Normal 2 5 6 3 2 2" xfId="9260" xr:uid="{BB1F39FD-4F88-4726-B049-48262EE4DBFD}"/>
    <cellStyle name="Normal 2 5 6 3 2 2 2" xfId="29247" xr:uid="{DC146D67-3B6C-49EF-AF17-0007CF7B2B3C}"/>
    <cellStyle name="Normal 2 5 6 3 2 2 3" xfId="19640" xr:uid="{41906DF1-2A53-4B39-9CF6-7E7FC938F6C6}"/>
    <cellStyle name="Normal 2 5 6 3 2 3" xfId="12093" xr:uid="{CFAA8862-E2E2-47CB-A863-B4E1751A9859}"/>
    <cellStyle name="Normal 2 5 6 3 2 3 2" xfId="22473" xr:uid="{32594672-1082-4272-819E-D4957F3EB5E0}"/>
    <cellStyle name="Normal 2 5 6 3 2 4" xfId="25120" xr:uid="{6B086E71-DC77-4112-A649-22379E72209C}"/>
    <cellStyle name="Normal 2 5 6 3 2 5" xfId="16807" xr:uid="{4139A793-79BB-4B2A-91A6-5EBDAC9E072C}"/>
    <cellStyle name="Normal 2 5 6 3 3" xfId="5163" xr:uid="{B6ED6CCB-18F6-4DD2-8BC3-B96CD4195331}"/>
    <cellStyle name="Normal 2 5 6 3 3 2" xfId="26800" xr:uid="{E675E9C9-E5B5-49C1-BAA0-383CE5F0681E}"/>
    <cellStyle name="Normal 2 5 6 3 3 3" xfId="27749" xr:uid="{0B1514A7-1C4A-4D2C-968E-E610E2AF131E}"/>
    <cellStyle name="Normal 2 5 6 3 3 4" xfId="14460" xr:uid="{398E7279-C1DA-4365-94B9-89CFE882DA92}"/>
    <cellStyle name="Normal 2 5 6 3 4" xfId="6913" xr:uid="{9CF2DFCB-0B7C-45DA-A00E-F11E5A07CA4C}"/>
    <cellStyle name="Normal 2 5 6 3 4 2" xfId="27898" xr:uid="{6C8EF23C-23C8-4098-91DE-7E4C48FC6EE1}"/>
    <cellStyle name="Normal 2 5 6 3 4 3" xfId="28575" xr:uid="{4A7D326D-8E84-4E02-BFAE-50977B647D39}"/>
    <cellStyle name="Normal 2 5 6 3 4 4" xfId="17293" xr:uid="{4CFCBA14-C4E9-4D8D-BF04-23FA1F0C23D1}"/>
    <cellStyle name="Normal 2 5 6 3 5" xfId="9746" xr:uid="{EC6F99EB-EA78-44D8-8450-FF21D4492BB7}"/>
    <cellStyle name="Normal 2 5 6 3 5 2" xfId="29401" xr:uid="{0DDD90E9-666E-4C0F-B6FD-D1F25453D04F}"/>
    <cellStyle name="Normal 2 5 6 3 5 3" xfId="20126" xr:uid="{E33FA4E8-75AA-404D-88E5-2C6C0F487917}"/>
    <cellStyle name="Normal 2 5 6 3 6" xfId="24433" xr:uid="{BAFCFC8E-A3FC-44C5-A554-810DD9E1181C}"/>
    <cellStyle name="Normal 2 5 6 3 7" xfId="13781" xr:uid="{AABED0DE-DA74-4CF5-AD07-5B8A0CAAF3D1}"/>
    <cellStyle name="Normal 2 5 6 4" xfId="813" xr:uid="{00000000-0005-0000-0000-0000D9040000}"/>
    <cellStyle name="Normal 2 5 6 4 2" xfId="5164" xr:uid="{2EED1908-67AF-4BF9-A22D-A02BFAA9EA49}"/>
    <cellStyle name="Normal 2 5 6 4 2 2" xfId="25635" xr:uid="{DE70DFCE-68B9-4548-82C4-81426A2E52B2}"/>
    <cellStyle name="Normal 2 5 6 4 2 3" xfId="27753" xr:uid="{875D9C06-8A7A-4F2B-8200-1E6500CBF0D8}"/>
    <cellStyle name="Normal 2 5 6 4 2 4" xfId="14461" xr:uid="{5589403F-483E-4AA1-95BD-131F1D9D0150}"/>
    <cellStyle name="Normal 2 5 6 4 3" xfId="6914" xr:uid="{E374B837-8176-423D-8660-6D02A228E049}"/>
    <cellStyle name="Normal 2 5 6 4 3 2" xfId="27810" xr:uid="{58AC779F-8147-46B5-B25C-A348491B40EB}"/>
    <cellStyle name="Normal 2 5 6 4 3 3" xfId="17294" xr:uid="{B9A0940A-3AD4-463D-9C85-1D43B8C761E2}"/>
    <cellStyle name="Normal 2 5 6 4 4" xfId="9747" xr:uid="{AE3BCF6D-F51F-419E-93B4-AC61634FEE93}"/>
    <cellStyle name="Normal 2 5 6 4 4 2" xfId="20127" xr:uid="{E8C2213E-0914-43AA-88BE-E77305A7B81B}"/>
    <cellStyle name="Normal 2 5 6 4 5" xfId="24656" xr:uid="{653AE55E-4F69-4F74-A475-C25B2410ABC3}"/>
    <cellStyle name="Normal 2 5 6 4 6" xfId="13427" xr:uid="{41BBA974-C802-4600-8ADC-6D323B2F6DFE}"/>
    <cellStyle name="Normal 2 5 6 5" xfId="2571" xr:uid="{00000000-0005-0000-0000-0000AD040000}"/>
    <cellStyle name="Normal 2 5 6 5 2" xfId="5838" xr:uid="{396B18D2-0248-4D0C-94CE-1E15E30FAB3E}"/>
    <cellStyle name="Normal 2 5 6 5 2 2" xfId="26424" xr:uid="{D6A82BEC-47F7-4D35-95A1-5F0E6BBE6154}"/>
    <cellStyle name="Normal 2 5 6 5 2 3" xfId="15243" xr:uid="{C235AA02-DAD8-42A6-996B-6D0C224E6E36}"/>
    <cellStyle name="Normal 2 5 6 5 3" xfId="7696" xr:uid="{6D751735-06AC-497B-96C2-5BAE0FA91DA6}"/>
    <cellStyle name="Normal 2 5 6 5 3 2" xfId="18076" xr:uid="{F488D38A-3567-482A-B0DC-5032FCE973D8}"/>
    <cellStyle name="Normal 2 5 6 5 4" xfId="10529" xr:uid="{69BA77E9-E489-4BDE-9BFA-BE463FD6F086}"/>
    <cellStyle name="Normal 2 5 6 5 4 2" xfId="20909" xr:uid="{DB8D6011-850E-4248-997E-D64ACC70B29C}"/>
    <cellStyle name="Normal 2 5 6 5 5" xfId="25372" xr:uid="{2428CB0A-2075-47FA-BD75-893BD251E405}"/>
    <cellStyle name="Normal 2 5 6 5 6" xfId="12959" xr:uid="{B3E79A95-7E45-4BBE-8139-AC5A8949078F}"/>
    <cellStyle name="Normal 2 5 6 6" xfId="2337" xr:uid="{00000000-0005-0000-0000-0000A7040000}"/>
    <cellStyle name="Normal 2 5 6 6 2" xfId="7464" xr:uid="{912A32E9-CAE1-4A74-9950-D92D57BAA7F7}"/>
    <cellStyle name="Normal 2 5 6 6 2 2" xfId="27150" xr:uid="{61860902-6BF2-44FA-A1C5-18D58D3C9CB0}"/>
    <cellStyle name="Normal 2 5 6 6 2 3" xfId="17844" xr:uid="{FB58D4AB-0201-4134-8F4A-163E54CF01DF}"/>
    <cellStyle name="Normal 2 5 6 6 3" xfId="10297" xr:uid="{F0E657DE-362D-40FB-A717-6D816FFC4AE1}"/>
    <cellStyle name="Normal 2 5 6 6 3 2" xfId="20677" xr:uid="{64293C1C-F1B0-4679-8401-3242F5DDFBEE}"/>
    <cellStyle name="Normal 2 5 6 6 4" xfId="23848" xr:uid="{C48EFEF4-1061-4E23-AE99-7D9B018C553D}"/>
    <cellStyle name="Normal 2 5 6 6 5" xfId="15011" xr:uid="{DE256D3C-40E2-49AB-BE7F-6E86B468C0E8}"/>
    <cellStyle name="Normal 2 5 6 7" xfId="3947" xr:uid="{76E8A881-6AE3-4488-8195-9627BF6D6727}"/>
    <cellStyle name="Normal 2 5 6 7 2" xfId="8779" xr:uid="{0DDF7CD2-90B2-4262-B5F3-451CF99BF985}"/>
    <cellStyle name="Normal 2 5 6 7 2 2" xfId="19159" xr:uid="{DFE5D1F1-7C54-415F-A686-E43CB4A0485C}"/>
    <cellStyle name="Normal 2 5 6 7 3" xfId="11612" xr:uid="{6B5AA8E9-538B-4A51-BC76-F982EC52FBB0}"/>
    <cellStyle name="Normal 2 5 6 7 3 2" xfId="21992" xr:uid="{B70954B3-F3DC-497B-9441-0B59DE8A693C}"/>
    <cellStyle name="Normal 2 5 6 7 4" xfId="26656" xr:uid="{2BD1EBAE-EBE5-4B32-81CA-ABE0E74369EB}"/>
    <cellStyle name="Normal 2 5 6 7 5" xfId="16326" xr:uid="{E3733107-DC77-4706-912A-66E85484C16D}"/>
    <cellStyle name="Normal 2 5 6 8" xfId="5160" xr:uid="{7D9E3B92-ACB1-4AE4-93E5-41599DD599B5}"/>
    <cellStyle name="Normal 2 5 6 8 2" xfId="14457" xr:uid="{912C215C-59AE-4B8A-A919-6955DA060220}"/>
    <cellStyle name="Normal 2 5 6 9" xfId="6910" xr:uid="{46BB68E6-E300-46CF-AD37-06A0015EF9F5}"/>
    <cellStyle name="Normal 2 5 6 9 2" xfId="17290" xr:uid="{599356A6-6502-4CFB-BAAA-3BB618513075}"/>
    <cellStyle name="Normal 2 5 7" xfId="814" xr:uid="{00000000-0005-0000-0000-0000DA040000}"/>
    <cellStyle name="Normal 2 5 7 10" xfId="12572" xr:uid="{3872BEEC-669F-4021-BAFE-C9CEED91AE29}"/>
    <cellStyle name="Normal 2 5 7 2" xfId="815" xr:uid="{00000000-0005-0000-0000-0000DB040000}"/>
    <cellStyle name="Normal 2 5 7 2 2" xfId="2911" xr:uid="{00000000-0005-0000-0000-0000B0040000}"/>
    <cellStyle name="Normal 2 5 7 2 2 2" xfId="6097" xr:uid="{FA80A102-18ED-414D-B27C-9353D338448C}"/>
    <cellStyle name="Normal 2 5 7 2 2 2 2" xfId="27820" xr:uid="{550BE74C-98F0-458B-84B6-F9AA5353B803}"/>
    <cellStyle name="Normal 2 5 7 2 2 2 3" xfId="27512" xr:uid="{66B8E7A9-047F-4D10-823B-1F07C00CEE0D}"/>
    <cellStyle name="Normal 2 5 7 2 2 2 4" xfId="15575" xr:uid="{94FE082E-9F2B-40D6-A7B0-165E6B8592BE}"/>
    <cellStyle name="Normal 2 5 7 2 2 3" xfId="8028" xr:uid="{D09942F2-BB55-43B0-85BF-29DB837C7E71}"/>
    <cellStyle name="Normal 2 5 7 2 2 3 2" xfId="26133" xr:uid="{5887ABB2-282D-44E7-BC2D-B437A529A992}"/>
    <cellStyle name="Normal 2 5 7 2 2 3 3" xfId="18408" xr:uid="{B05DDA15-E438-45B1-ADD1-CDF70D65F000}"/>
    <cellStyle name="Normal 2 5 7 2 2 4" xfId="10861" xr:uid="{196E06A0-F0CA-4CD2-91AD-74766821AB63}"/>
    <cellStyle name="Normal 2 5 7 2 2 4 2" xfId="21241" xr:uid="{FF51A9F4-D23A-4542-9A76-B0366AD8B7EA}"/>
    <cellStyle name="Normal 2 5 7 2 2 5" xfId="23491" xr:uid="{50433F46-47FE-48C4-B929-F6EA81E9341E}"/>
    <cellStyle name="Normal 2 5 7 2 2 6" xfId="13428" xr:uid="{CD5796A2-B85E-4A30-B3CB-AE07BC20B7CF}"/>
    <cellStyle name="Normal 2 5 7 2 3" xfId="5166" xr:uid="{9060EB0F-8873-4CCC-B47E-BC20FB1A55D0}"/>
    <cellStyle name="Normal 2 5 7 2 3 2" xfId="24092" xr:uid="{8140658E-2120-4103-BA3F-0B6F38DE81A8}"/>
    <cellStyle name="Normal 2 5 7 2 3 3" xfId="27976" xr:uid="{B7581A10-14FA-4070-A47F-E97B46EFFB92}"/>
    <cellStyle name="Normal 2 5 7 2 3 4" xfId="14463" xr:uid="{84722115-5823-45CE-99AC-0AA48348108E}"/>
    <cellStyle name="Normal 2 5 7 2 4" xfId="6916" xr:uid="{ABB8204F-5F68-4D3B-B5C0-E0FF351739A0}"/>
    <cellStyle name="Normal 2 5 7 2 4 2" xfId="27127" xr:uid="{E67F10F3-25A2-4D8F-AAD2-6E4DC1594DB6}"/>
    <cellStyle name="Normal 2 5 7 2 4 3" xfId="26304" xr:uid="{AA7E1F22-0A92-4FF1-9E88-23950B6FEDE6}"/>
    <cellStyle name="Normal 2 5 7 2 4 4" xfId="17296" xr:uid="{9BC63DFC-F0CE-452A-AE87-5CCA8FC53B19}"/>
    <cellStyle name="Normal 2 5 7 2 5" xfId="9749" xr:uid="{E7264DE5-52B1-4692-906E-9DD0289F153E}"/>
    <cellStyle name="Normal 2 5 7 2 5 2" xfId="29402" xr:uid="{9EDE6359-4F37-4234-BA23-058B76396C1B}"/>
    <cellStyle name="Normal 2 5 7 2 5 3" xfId="20129" xr:uid="{9BE466F4-CD27-4903-8CB2-393F7022D916}"/>
    <cellStyle name="Normal 2 5 7 2 6" xfId="24811" xr:uid="{221AF4D8-96BB-42CC-8398-1FBD5CD439A6}"/>
    <cellStyle name="Normal 2 5 7 2 7" xfId="12730" xr:uid="{9FB605A8-A7B1-4FA1-8B2B-AF26473C4371}"/>
    <cellStyle name="Normal 2 5 7 3" xfId="816" xr:uid="{00000000-0005-0000-0000-0000DC040000}"/>
    <cellStyle name="Normal 2 5 7 3 2" xfId="5167" xr:uid="{3E770E89-C976-4B49-A69D-01A42A1046BA}"/>
    <cellStyle name="Normal 2 5 7 3 2 2" xfId="27541" xr:uid="{82D41DC6-34D2-4BCF-A349-458CC7899135}"/>
    <cellStyle name="Normal 2 5 7 3 2 3" xfId="26702" xr:uid="{2EED25AF-C542-4CE4-BFA0-889806031BEA}"/>
    <cellStyle name="Normal 2 5 7 3 2 4" xfId="14464" xr:uid="{5045C102-0344-4C68-8D27-1021B6E1EFC7}"/>
    <cellStyle name="Normal 2 5 7 3 3" xfId="6917" xr:uid="{7C138758-DA1F-4FFF-B085-5A736F7CF706}"/>
    <cellStyle name="Normal 2 5 7 3 3 2" xfId="27911" xr:uid="{AF28E1D1-20A5-4401-ACD6-C4098AD1A24F}"/>
    <cellStyle name="Normal 2 5 7 3 3 3" xfId="27952" xr:uid="{EFC5B746-C63B-4E1A-88C8-DAE3639D4DC3}"/>
    <cellStyle name="Normal 2 5 7 3 3 4" xfId="17297" xr:uid="{FD2A42AA-958D-4A50-8385-C90282911FCA}"/>
    <cellStyle name="Normal 2 5 7 3 4" xfId="9750" xr:uid="{E467DB8B-20BB-49F3-9ECC-7BC2417E7147}"/>
    <cellStyle name="Normal 2 5 7 3 4 2" xfId="29403" xr:uid="{B7564529-64FE-4224-AC93-757CC3458D65}"/>
    <cellStyle name="Normal 2 5 7 3 4 3" xfId="20130" xr:uid="{6E2830BE-5DB1-439A-BF6A-50C05FC302E1}"/>
    <cellStyle name="Normal 2 5 7 3 5" xfId="24736" xr:uid="{F24850FC-B74F-4829-BAB6-7ACC661A5532}"/>
    <cellStyle name="Normal 2 5 7 3 6" xfId="13188" xr:uid="{2C439F39-210C-4C9B-977B-ACBACC47B0B5}"/>
    <cellStyle name="Normal 2 5 7 4" xfId="2338" xr:uid="{00000000-0005-0000-0000-0000AE040000}"/>
    <cellStyle name="Normal 2 5 7 4 2" xfId="7465" xr:uid="{1B362344-0BD6-4D0E-B242-4B50F9728465}"/>
    <cellStyle name="Normal 2 5 7 4 2 2" xfId="28743" xr:uid="{0CC125D7-E415-4BB3-AC0D-4C2EC7949BF1}"/>
    <cellStyle name="Normal 2 5 7 4 2 3" xfId="17845" xr:uid="{5C924F8C-930F-4882-837A-8D0C7343138F}"/>
    <cellStyle name="Normal 2 5 7 4 3" xfId="10298" xr:uid="{F73DC2D7-62D0-47B9-B1D3-79A626A70695}"/>
    <cellStyle name="Normal 2 5 7 4 3 2" xfId="20678" xr:uid="{C9CCF917-99CD-4A73-8291-13AECA5F2EDE}"/>
    <cellStyle name="Normal 2 5 7 4 4" xfId="23086" xr:uid="{F54C2A25-969A-4A8D-8DFA-442B18095805}"/>
    <cellStyle name="Normal 2 5 7 4 5" xfId="15012" xr:uid="{134E550A-C5DE-43AB-91F1-6867B117659D}"/>
    <cellStyle name="Normal 2 5 7 5" xfId="3948" xr:uid="{D8CFC14B-49E3-4A3A-963B-90B9A5D33F02}"/>
    <cellStyle name="Normal 2 5 7 5 2" xfId="8780" xr:uid="{314531B3-1E98-409B-9C90-1A861A73CA31}"/>
    <cellStyle name="Normal 2 5 7 5 2 2" xfId="28980" xr:uid="{79EA32D8-57DD-47A4-888F-9B1212D9E371}"/>
    <cellStyle name="Normal 2 5 7 5 2 3" xfId="19160" xr:uid="{0AE8848D-4986-4FDF-B055-D4A1AED243F2}"/>
    <cellStyle name="Normal 2 5 7 5 3" xfId="11613" xr:uid="{431B8C18-6889-4ABF-93B8-ABC29AE6C23E}"/>
    <cellStyle name="Normal 2 5 7 5 3 2" xfId="21993" xr:uid="{24AA5B20-D95F-456D-B6F9-5B75307D321E}"/>
    <cellStyle name="Normal 2 5 7 5 4" xfId="23047" xr:uid="{BF2A2A7B-A4B2-43E3-B56E-508819FD4D2A}"/>
    <cellStyle name="Normal 2 5 7 5 5" xfId="16327" xr:uid="{15B13AD9-8B90-4437-869A-47F17607C98F}"/>
    <cellStyle name="Normal 2 5 7 6" xfId="5165" xr:uid="{DB16687C-D6BD-4F8D-A886-DB6B61A4308F}"/>
    <cellStyle name="Normal 2 5 7 6 2" xfId="27595" xr:uid="{1A8FEE94-0E9A-47A1-A9DE-9D6EB49014AF}"/>
    <cellStyle name="Normal 2 5 7 6 3" xfId="26892" xr:uid="{3BAFF762-766C-46A0-A1D9-0DE77A03937F}"/>
    <cellStyle name="Normal 2 5 7 6 4" xfId="14462" xr:uid="{9E383EA8-AEC5-407D-85C5-6B8725A9BF50}"/>
    <cellStyle name="Normal 2 5 7 7" xfId="6915" xr:uid="{A11ADF15-8B6E-4FC0-A364-3F9F18D1C6E6}"/>
    <cellStyle name="Normal 2 5 7 7 2" xfId="27963" xr:uid="{BBDB033E-635E-41E9-9BF4-DE49DFE942E7}"/>
    <cellStyle name="Normal 2 5 7 7 3" xfId="17295" xr:uid="{C3ADC7B6-AC92-472A-91BA-C182249D2A74}"/>
    <cellStyle name="Normal 2 5 7 8" xfId="9748" xr:uid="{5592F4F2-A5E1-4C80-AD93-9BB633DB9C87}"/>
    <cellStyle name="Normal 2 5 7 8 2" xfId="20128" xr:uid="{14272C20-86E2-472E-A4E8-4C9B7D12F764}"/>
    <cellStyle name="Normal 2 5 7 9" xfId="23815" xr:uid="{8B9DB549-646C-43BD-980D-D4E511D283D9}"/>
    <cellStyle name="Normal 2 5 8" xfId="817" xr:uid="{00000000-0005-0000-0000-0000DD040000}"/>
    <cellStyle name="Normal 2 5 8 10" xfId="12573" xr:uid="{E38ED17A-C2CC-4BFA-B9D8-85D20747573E}"/>
    <cellStyle name="Normal 2 5 8 2" xfId="818" xr:uid="{00000000-0005-0000-0000-0000DE040000}"/>
    <cellStyle name="Normal 2 5 8 2 2" xfId="2912" xr:uid="{00000000-0005-0000-0000-0000B4040000}"/>
    <cellStyle name="Normal 2 5 8 2 2 2" xfId="6098" xr:uid="{87FC9D8D-AB43-40ED-8F7B-7E2E37B886AF}"/>
    <cellStyle name="Normal 2 5 8 2 2 2 2" xfId="26607" xr:uid="{0E2C8697-FF4A-48A1-B35C-E3A2591FB366}"/>
    <cellStyle name="Normal 2 5 8 2 2 2 3" xfId="27187" xr:uid="{CBE24E46-5E11-443A-A77B-8103F7EA457E}"/>
    <cellStyle name="Normal 2 5 8 2 2 2 4" xfId="15576" xr:uid="{CCEFA5DC-81A5-4731-AF20-D945D234E6F8}"/>
    <cellStyle name="Normal 2 5 8 2 2 3" xfId="8029" xr:uid="{99F426A8-2204-4F37-9D08-DD9295900529}"/>
    <cellStyle name="Normal 2 5 8 2 2 3 2" xfId="28076" xr:uid="{7F706CB7-6FAB-4374-B652-FA22570053F5}"/>
    <cellStyle name="Normal 2 5 8 2 2 3 3" xfId="18409" xr:uid="{E8C1E560-62B3-4C7D-BB20-AED4AB04D940}"/>
    <cellStyle name="Normal 2 5 8 2 2 4" xfId="10862" xr:uid="{C2627F29-8680-4140-B7A5-469789BA4CFD}"/>
    <cellStyle name="Normal 2 5 8 2 2 4 2" xfId="21242" xr:uid="{8A4C4B47-274E-4315-9F51-FC9BCCD9C1EA}"/>
    <cellStyle name="Normal 2 5 8 2 2 5" xfId="25093" xr:uid="{FC916E75-829D-4648-ABC5-97E3678CCF1A}"/>
    <cellStyle name="Normal 2 5 8 2 2 6" xfId="13429" xr:uid="{C0121E78-6DD1-47EB-8E62-5227476F87EE}"/>
    <cellStyle name="Normal 2 5 8 2 3" xfId="5169" xr:uid="{2D1402A6-9415-4653-86D7-D557C147098C}"/>
    <cellStyle name="Normal 2 5 8 2 3 2" xfId="22951" xr:uid="{388FF915-190B-4954-B4E7-FC639DFDE943}"/>
    <cellStyle name="Normal 2 5 8 2 3 3" xfId="28191" xr:uid="{68F1D276-B697-45DD-AC32-13F466365F86}"/>
    <cellStyle name="Normal 2 5 8 2 3 4" xfId="14466" xr:uid="{0FF6EBD6-B970-4B44-BA59-1FDA5254A209}"/>
    <cellStyle name="Normal 2 5 8 2 4" xfId="6919" xr:uid="{0E4C1027-7728-4935-9EA7-C7B74EE744D2}"/>
    <cellStyle name="Normal 2 5 8 2 4 2" xfId="28641" xr:uid="{459B1FF4-BA87-4BB3-8F04-5A33DD60A1CC}"/>
    <cellStyle name="Normal 2 5 8 2 4 3" xfId="26084" xr:uid="{8F91E1C7-6E17-4EC2-8DEA-849DDF060DEA}"/>
    <cellStyle name="Normal 2 5 8 2 4 4" xfId="17299" xr:uid="{C0BBF1FD-7C5D-4DAB-A0F0-C8E5DEDEF76E}"/>
    <cellStyle name="Normal 2 5 8 2 5" xfId="9752" xr:uid="{76768B74-70FA-4465-B1AA-713D127A7702}"/>
    <cellStyle name="Normal 2 5 8 2 5 2" xfId="29404" xr:uid="{DF98DF7B-1E00-43BC-983A-B4CC22D34525}"/>
    <cellStyle name="Normal 2 5 8 2 5 3" xfId="20132" xr:uid="{C594FEF9-4D23-4971-B868-D67002B33B47}"/>
    <cellStyle name="Normal 2 5 8 2 6" xfId="23827" xr:uid="{C8386A60-128C-499F-AFCE-4DD10DBA963E}"/>
    <cellStyle name="Normal 2 5 8 2 7" xfId="12731" xr:uid="{F643D582-96B8-4CC8-AC8C-FCCC2DB6AF69}"/>
    <cellStyle name="Normal 2 5 8 3" xfId="819" xr:uid="{00000000-0005-0000-0000-0000DF040000}"/>
    <cellStyle name="Normal 2 5 8 3 2" xfId="5170" xr:uid="{7EA0FB52-D0FE-464E-B1A8-416EB7CAF6C7}"/>
    <cellStyle name="Normal 2 5 8 3 2 2" xfId="27761" xr:uid="{1B3D8A2B-1258-4528-9408-85F43A031E64}"/>
    <cellStyle name="Normal 2 5 8 3 2 3" xfId="26289" xr:uid="{AA918E9E-EA3E-4349-9744-D71435009A3C}"/>
    <cellStyle name="Normal 2 5 8 3 2 4" xfId="14467" xr:uid="{3E6F9440-77F5-4A99-B3EB-8BA589A02EDF}"/>
    <cellStyle name="Normal 2 5 8 3 3" xfId="6920" xr:uid="{B0B08595-060E-494E-8110-148EF87A2DA8}"/>
    <cellStyle name="Normal 2 5 8 3 3 2" xfId="28637" xr:uid="{032D4AEB-EE59-4E85-8CEB-A25B80BB18B6}"/>
    <cellStyle name="Normal 2 5 8 3 3 3" xfId="27845" xr:uid="{9B0AC6F4-3E72-4516-847F-2AA6AC759CEA}"/>
    <cellStyle name="Normal 2 5 8 3 3 4" xfId="17300" xr:uid="{9CAE0CA5-192E-4FCA-A94D-8A5B4F1AA151}"/>
    <cellStyle name="Normal 2 5 8 3 4" xfId="9753" xr:uid="{9846A3BF-14CF-479A-A442-5CF3BBFAE313}"/>
    <cellStyle name="Normal 2 5 8 3 4 2" xfId="29405" xr:uid="{2D856DE2-86A0-419D-96E1-34CA2644A20C}"/>
    <cellStyle name="Normal 2 5 8 3 4 3" xfId="20133" xr:uid="{53B8728A-7373-4BC2-B56D-E24262BF362B}"/>
    <cellStyle name="Normal 2 5 8 3 5" xfId="23850" xr:uid="{46453A9E-A67F-494D-87B3-15B3F5DFAF52}"/>
    <cellStyle name="Normal 2 5 8 3 6" xfId="13189" xr:uid="{496E3A89-8730-4E6C-828A-8D05C85E2345}"/>
    <cellStyle name="Normal 2 5 8 4" xfId="2339" xr:uid="{00000000-0005-0000-0000-0000B2040000}"/>
    <cellStyle name="Normal 2 5 8 4 2" xfId="7466" xr:uid="{C16FBEFE-52AB-4441-A1C9-E8B5687AE242}"/>
    <cellStyle name="Normal 2 5 8 4 2 2" xfId="27847" xr:uid="{0E4396B1-BC75-464D-B164-CF432F57B523}"/>
    <cellStyle name="Normal 2 5 8 4 2 3" xfId="17846" xr:uid="{FDB08684-D268-4DCA-B262-1B3506CE5912}"/>
    <cellStyle name="Normal 2 5 8 4 3" xfId="10299" xr:uid="{E5AA1FD1-ED76-4FAD-8CA9-11EB7236145B}"/>
    <cellStyle name="Normal 2 5 8 4 3 2" xfId="20679" xr:uid="{C78468E8-4D30-4A55-9AA2-6B20AC0D4496}"/>
    <cellStyle name="Normal 2 5 8 4 4" xfId="25084" xr:uid="{47ACB428-AD37-40AD-87E4-7E37E5606D87}"/>
    <cellStyle name="Normal 2 5 8 4 5" xfId="15013" xr:uid="{A3C273AF-593E-476B-B230-8D7E402C6145}"/>
    <cellStyle name="Normal 2 5 8 5" xfId="3949" xr:uid="{BF81343B-B83B-43B8-9BC5-CB12006B854C}"/>
    <cellStyle name="Normal 2 5 8 5 2" xfId="8781" xr:uid="{CECA1BCB-AD76-4537-8025-497C5AD21B3F}"/>
    <cellStyle name="Normal 2 5 8 5 2 2" xfId="28981" xr:uid="{94C765E6-BB12-4335-80EF-AF4F156CCF00}"/>
    <cellStyle name="Normal 2 5 8 5 2 3" xfId="19161" xr:uid="{0C1C02B2-740E-4BCE-B144-84642897C345}"/>
    <cellStyle name="Normal 2 5 8 5 3" xfId="11614" xr:uid="{0C944F9B-713E-4AE8-BB46-119FFF8D1704}"/>
    <cellStyle name="Normal 2 5 8 5 3 2" xfId="21994" xr:uid="{1EAB1D14-CBDA-43A1-9717-0CB745344DC4}"/>
    <cellStyle name="Normal 2 5 8 5 4" xfId="24534" xr:uid="{6ECCF8D9-9A14-4CC9-AD83-CFF583C82AC6}"/>
    <cellStyle name="Normal 2 5 8 5 5" xfId="16328" xr:uid="{B341DFBB-E567-480A-809E-A7B726B6E9CA}"/>
    <cellStyle name="Normal 2 5 8 6" xfId="5168" xr:uid="{AF740421-A9D7-4981-B0DD-024B66F1145B}"/>
    <cellStyle name="Normal 2 5 8 6 2" xfId="27675" xr:uid="{7DEE681E-4F61-4398-91D7-57107E8AAA8D}"/>
    <cellStyle name="Normal 2 5 8 6 3" xfId="27478" xr:uid="{59820533-D3B5-4D7A-A35D-04C989DD83D8}"/>
    <cellStyle name="Normal 2 5 8 6 4" xfId="14465" xr:uid="{8C96E933-25D4-4073-B797-84AB31DEAECA}"/>
    <cellStyle name="Normal 2 5 8 7" xfId="6918" xr:uid="{239F98C7-8727-4BE7-81D5-EE9277AB63F6}"/>
    <cellStyle name="Normal 2 5 8 7 2" xfId="27061" xr:uid="{96429B7D-6E41-4E3C-89DE-72DA8AA46504}"/>
    <cellStyle name="Normal 2 5 8 7 3" xfId="17298" xr:uid="{D7886A59-2199-41D7-AE3A-FD9033BD4BD3}"/>
    <cellStyle name="Normal 2 5 8 8" xfId="9751" xr:uid="{CB9AC7CF-C7D8-4DCC-A2E0-F4127C7C6F31}"/>
    <cellStyle name="Normal 2 5 8 8 2" xfId="20131" xr:uid="{BB9A25AA-4245-4628-BC06-51E1DB837678}"/>
    <cellStyle name="Normal 2 5 8 9" xfId="24423" xr:uid="{328A836E-32EB-4DD2-AFBA-D794BE946D62}"/>
    <cellStyle name="Normal 2 5 9" xfId="820" xr:uid="{00000000-0005-0000-0000-0000E0040000}"/>
    <cellStyle name="Normal 2 5 9 10" xfId="12503" xr:uid="{7FCA7729-F1C3-43C7-A3F8-4974BBD8AE7A}"/>
    <cellStyle name="Normal 2 5 9 2" xfId="3234" xr:uid="{00000000-0005-0000-0000-0000B7040000}"/>
    <cellStyle name="Normal 2 5 9 2 2" xfId="6292" xr:uid="{0B91A8BA-076C-481F-ADFB-A7856F4F3E46}"/>
    <cellStyle name="Normal 2 5 9 2 2 2" xfId="25630" xr:uid="{6C3EDB00-8CAF-4CFC-9DE8-3599F9EB5F26}"/>
    <cellStyle name="Normal 2 5 9 2 2 3" xfId="27967" xr:uid="{B970ACEE-F553-41DC-8DCB-FA030DEE0490}"/>
    <cellStyle name="Normal 2 5 9 2 2 4" xfId="15861" xr:uid="{0F440309-72D3-4934-AF8C-1DB3325F7EF9}"/>
    <cellStyle name="Normal 2 5 9 2 3" xfId="8314" xr:uid="{F4394632-4CB4-4401-8E21-5AB05E129132}"/>
    <cellStyle name="Normal 2 5 9 2 3 2" xfId="27351" xr:uid="{61014B98-6863-4EE2-9C3B-0C7310C8CF1B}"/>
    <cellStyle name="Normal 2 5 9 2 3 3" xfId="28889" xr:uid="{BEEE6F3E-1FED-40DD-9227-5E2282FE853D}"/>
    <cellStyle name="Normal 2 5 9 2 3 4" xfId="18694" xr:uid="{A2154F9B-A893-4B53-A8A7-192A73DEF509}"/>
    <cellStyle name="Normal 2 5 9 2 4" xfId="11147" xr:uid="{80A17659-A99E-4BA9-9359-3C23DD1BD919}"/>
    <cellStyle name="Normal 2 5 9 2 4 2" xfId="29477" xr:uid="{EFABE57B-B8CC-4BD2-9E3D-CF65BBFFD636}"/>
    <cellStyle name="Normal 2 5 9 2 4 3" xfId="21527" xr:uid="{B509A441-B731-49A6-96BB-4F34A6F2F384}"/>
    <cellStyle name="Normal 2 5 9 2 5" xfId="24245" xr:uid="{F9B116E2-9B39-4305-ABEF-403951DA8795}"/>
    <cellStyle name="Normal 2 5 9 2 6" xfId="13782" xr:uid="{B7F3693F-EB02-4589-9952-0D16020DDF4E}"/>
    <cellStyle name="Normal 2 5 9 3" xfId="2738" xr:uid="{00000000-0005-0000-0000-0000B8040000}"/>
    <cellStyle name="Normal 2 5 9 3 2" xfId="5956" xr:uid="{1C106CF1-7AAC-412B-81B1-54ED467F200B}"/>
    <cellStyle name="Normal 2 5 9 3 2 2" xfId="27465" xr:uid="{CC4B03BE-8BC6-4C64-AF77-07528B0A7D4A}"/>
    <cellStyle name="Normal 2 5 9 3 2 3" xfId="15409" xr:uid="{E570EFB2-99EA-4234-A4D2-5ABF913393A2}"/>
    <cellStyle name="Normal 2 5 9 3 3" xfId="7862" xr:uid="{302C5420-7804-42BA-B297-E308AAEF5BCE}"/>
    <cellStyle name="Normal 2 5 9 3 3 2" xfId="18242" xr:uid="{A9579B9F-64EE-43F8-9A70-559D79FF8E1D}"/>
    <cellStyle name="Normal 2 5 9 3 4" xfId="10695" xr:uid="{25CD7F1D-4955-4FCA-B4B5-67C0756C0511}"/>
    <cellStyle name="Normal 2 5 9 3 4 2" xfId="21075" xr:uid="{35D0D869-E1F7-4435-8529-8D9C63936AF1}"/>
    <cellStyle name="Normal 2 5 9 3 5" xfId="23939" xr:uid="{70708FAF-6117-43BC-A4C3-2588E56CBF5B}"/>
    <cellStyle name="Normal 2 5 9 3 6" xfId="13176" xr:uid="{5C716C2B-4908-4FE3-92D6-4A1D28A4DF2A}"/>
    <cellStyle name="Normal 2 5 9 4" xfId="2271" xr:uid="{00000000-0005-0000-0000-0000B6040000}"/>
    <cellStyle name="Normal 2 5 9 4 2" xfId="7398" xr:uid="{44CC9008-625D-48A4-A3F4-6A660BC2991B}"/>
    <cellStyle name="Normal 2 5 9 4 2 2" xfId="27953" xr:uid="{1ACE6644-AF73-4258-8A74-DFFE087E6897}"/>
    <cellStyle name="Normal 2 5 9 4 2 3" xfId="17778" xr:uid="{9971C4D6-2A38-4BFF-B60A-B3EEDC94716F}"/>
    <cellStyle name="Normal 2 5 9 4 3" xfId="10231" xr:uid="{5F9F0C4C-2D85-4646-960C-56A8C3B1C93E}"/>
    <cellStyle name="Normal 2 5 9 4 3 2" xfId="20611" xr:uid="{81686D14-218A-4EB9-97EF-B8C9AF73EDE0}"/>
    <cellStyle name="Normal 2 5 9 4 4" xfId="23687" xr:uid="{49D8E19A-075C-4E34-A4CE-79C0FF224597}"/>
    <cellStyle name="Normal 2 5 9 4 5" xfId="14945" xr:uid="{7A1B2A35-2331-4EF4-A6EF-5E897BBCE437}"/>
    <cellStyle name="Normal 2 5 9 5" xfId="3809" xr:uid="{C36B1377-C1A8-4750-9E28-3ABDD05BE518}"/>
    <cellStyle name="Normal 2 5 9 5 2" xfId="8644" xr:uid="{154617DC-6663-42CD-931D-5622CEA77ECE}"/>
    <cellStyle name="Normal 2 5 9 5 2 2" xfId="19024" xr:uid="{CE4701C2-C8C4-4A37-B1F3-6C21AEDEA06A}"/>
    <cellStyle name="Normal 2 5 9 5 3" xfId="11477" xr:uid="{6063A356-5B28-4C34-8859-1EBC8C85D199}"/>
    <cellStyle name="Normal 2 5 9 5 3 2" xfId="21857" xr:uid="{4EE30D17-D780-4166-84BD-EC2FB143CCEC}"/>
    <cellStyle name="Normal 2 5 9 5 4" xfId="28103" xr:uid="{BE95F47A-4672-426F-99A6-ACA33F274C2D}"/>
    <cellStyle name="Normal 2 5 9 5 5" xfId="16191" xr:uid="{0865A172-1CAC-4A74-979F-330CE434C959}"/>
    <cellStyle name="Normal 2 5 9 6" xfId="5171" xr:uid="{B31D40FC-3EBC-4519-B7B0-43B86423AE7E}"/>
    <cellStyle name="Normal 2 5 9 6 2" xfId="14468" xr:uid="{4FBA8EC1-5C39-4D2C-BA4F-5F800D6F3DB5}"/>
    <cellStyle name="Normal 2 5 9 7" xfId="6921" xr:uid="{9AAF25E7-CC15-41BD-B93C-BEB25785AB29}"/>
    <cellStyle name="Normal 2 5 9 7 2" xfId="17301" xr:uid="{EB8FE4D3-0522-4388-8A17-14FEAD0B5AC4}"/>
    <cellStyle name="Normal 2 5 9 8" xfId="9754" xr:uid="{27576975-041A-453B-BB10-E93A0FD07564}"/>
    <cellStyle name="Normal 2 5 9 8 2" xfId="20134" xr:uid="{C871B22F-AA4C-4F56-9BB6-586D7328BD16}"/>
    <cellStyle name="Normal 2 5 9 9" xfId="25520" xr:uid="{D68B2B4B-CB3F-46E5-9B54-D643C1350598}"/>
    <cellStyle name="Normal 2 6" xfId="821" xr:uid="{00000000-0005-0000-0000-0000E1040000}"/>
    <cellStyle name="Normal 2 6 10" xfId="5172" xr:uid="{DD478F15-A083-4817-8175-D763E388BB84}"/>
    <cellStyle name="Normal 2 6 10 2" xfId="14469" xr:uid="{E5309782-CB5A-4A22-A5E7-5A4F7C7A20E6}"/>
    <cellStyle name="Normal 2 6 11" xfId="6922" xr:uid="{B39136A8-D95F-4470-8743-FEB656977D2A}"/>
    <cellStyle name="Normal 2 6 11 2" xfId="17302" xr:uid="{A69F4FF9-21AA-4E7B-93DC-CCCD3D07233C}"/>
    <cellStyle name="Normal 2 6 12" xfId="9755" xr:uid="{2EB3993A-F026-4EED-9A24-7B90B3DD425E}"/>
    <cellStyle name="Normal 2 6 12 2" xfId="20135" xr:uid="{DDDB0523-0818-4E09-A63F-A4F629557835}"/>
    <cellStyle name="Normal 2 6 13" xfId="22824" xr:uid="{49B58377-FBC9-4605-89B7-B6DD49E3E0BC}"/>
    <cellStyle name="Normal 2 6 14" xfId="12397" xr:uid="{6FCA1971-0E11-4060-AEE0-39888A0B4FEC}"/>
    <cellStyle name="Normal 2 6 15" xfId="29568" xr:uid="{D20AE30D-0FA9-4A88-B2A2-8B4705DD5E43}"/>
    <cellStyle name="Normal 2 6 2" xfId="822" xr:uid="{00000000-0005-0000-0000-0000E2040000}"/>
    <cellStyle name="Normal 2 6 2 10" xfId="6923" xr:uid="{6B452C7E-FE71-41C6-AEB2-1CEFD1267B3F}"/>
    <cellStyle name="Normal 2 6 2 10 2" xfId="17303" xr:uid="{C1B45B50-B0BF-4C5A-9E26-73DFBCF43E54}"/>
    <cellStyle name="Normal 2 6 2 11" xfId="9756" xr:uid="{70EE3BED-9444-4771-B0E0-B22D2D681A56}"/>
    <cellStyle name="Normal 2 6 2 11 2" xfId="20136" xr:uid="{B8848E42-84F5-402A-8F44-DF4E26C14C9C}"/>
    <cellStyle name="Normal 2 6 2 12" xfId="24770" xr:uid="{35CF3DA4-DC61-44EA-9462-885C50B93914}"/>
    <cellStyle name="Normal 2 6 2 13" xfId="12457" xr:uid="{560212F9-0533-4461-9920-F70CFBCCFBC5}"/>
    <cellStyle name="Normal 2 6 2 2" xfId="823" xr:uid="{00000000-0005-0000-0000-0000E3040000}"/>
    <cellStyle name="Normal 2 6 2 2 10" xfId="13022" xr:uid="{0D4BBAF6-D8A0-465E-8BC7-1533A0227D43}"/>
    <cellStyle name="Normal 2 6 2 2 2" xfId="2749" xr:uid="{00000000-0005-0000-0000-0000BC040000}"/>
    <cellStyle name="Normal 2 6 2 2 2 2" xfId="3237" xr:uid="{00000000-0005-0000-0000-0000BD040000}"/>
    <cellStyle name="Normal 2 6 2 2 2 2 2" xfId="6295" xr:uid="{0B07470C-85B1-4C6C-8ECD-495CD613F7F9}"/>
    <cellStyle name="Normal 2 6 2 2 2 2 2 2" xfId="25984" xr:uid="{15AEB110-49CC-43EA-914F-C7B5BA29E022}"/>
    <cellStyle name="Normal 2 6 2 2 2 2 2 3" xfId="15864" xr:uid="{6299CCA4-F531-4401-9A04-6E9291B145E1}"/>
    <cellStyle name="Normal 2 6 2 2 2 2 3" xfId="8317" xr:uid="{7D00746B-09DC-4BE8-9F40-2E48AA9B3F4E}"/>
    <cellStyle name="Normal 2 6 2 2 2 2 3 2" xfId="18697" xr:uid="{92375DE8-DFE2-4284-ADB8-E6088B04237C}"/>
    <cellStyle name="Normal 2 6 2 2 2 2 4" xfId="11150" xr:uid="{45876200-9A30-4704-87EC-D9A1EE244809}"/>
    <cellStyle name="Normal 2 6 2 2 2 2 4 2" xfId="21530" xr:uid="{19313E0A-2184-42AB-A62F-564856D82415}"/>
    <cellStyle name="Normal 2 6 2 2 2 2 5" xfId="24864" xr:uid="{22919932-BE07-4BEC-A9C1-1F5690CBF9E8}"/>
    <cellStyle name="Normal 2 6 2 2 2 2 6" xfId="13785" xr:uid="{D92ABE24-15D8-42BF-BA33-29B764548151}"/>
    <cellStyle name="Normal 2 6 2 2 2 3" xfId="4312" xr:uid="{451EFECD-E6FF-49A0-931F-814EEFFD5A8F}"/>
    <cellStyle name="Normal 2 6 2 2 2 3 2" xfId="9084" xr:uid="{3595DF81-ADC3-45A8-9BCF-7689DB946DF4}"/>
    <cellStyle name="Normal 2 6 2 2 2 3 2 2" xfId="29127" xr:uid="{3478CBB0-2BB3-4BBC-BDF5-74924D9D1697}"/>
    <cellStyle name="Normal 2 6 2 2 2 3 2 3" xfId="19464" xr:uid="{53207F61-895A-499D-A277-FF244C663D60}"/>
    <cellStyle name="Normal 2 6 2 2 2 3 3" xfId="11917" xr:uid="{48D8DEA2-984C-4B9D-A7AA-ED5779C04D14}"/>
    <cellStyle name="Normal 2 6 2 2 2 3 3 2" xfId="22297" xr:uid="{7CA70C4C-A7DF-4680-9001-4AC840974DE7}"/>
    <cellStyle name="Normal 2 6 2 2 2 3 4" xfId="23343" xr:uid="{D534D1FF-ED6B-4AFA-A78B-91BFD6963392}"/>
    <cellStyle name="Normal 2 6 2 2 2 3 5" xfId="16631" xr:uid="{D5A661F6-AA69-4A0F-BEEE-49C104A2C658}"/>
    <cellStyle name="Normal 2 6 2 2 2 4" xfId="5967" xr:uid="{298A3100-0F0E-4143-A5EA-0E61FD9A4AB6}"/>
    <cellStyle name="Normal 2 6 2 2 2 4 2" xfId="26479" xr:uid="{11AECB0D-6D22-4FB1-BDEF-36BD0B668DF2}"/>
    <cellStyle name="Normal 2 6 2 2 2 4 3" xfId="15420" xr:uid="{06CF890A-500B-4804-8C18-A9A6100DD4F0}"/>
    <cellStyle name="Normal 2 6 2 2 2 5" xfId="7873" xr:uid="{13D454F1-D94D-4985-B799-7A9EE008A9DD}"/>
    <cellStyle name="Normal 2 6 2 2 2 5 2" xfId="18253" xr:uid="{49C3328D-2308-4F91-B477-7FDE2DDB1AD1}"/>
    <cellStyle name="Normal 2 6 2 2 2 6" xfId="10706" xr:uid="{67F0920D-71CE-4035-957B-64609EFCF7FB}"/>
    <cellStyle name="Normal 2 6 2 2 2 6 2" xfId="21086" xr:uid="{B4910B9D-7FD4-4ABB-8821-B0753D2BA9C3}"/>
    <cellStyle name="Normal 2 6 2 2 2 7" xfId="24554" xr:uid="{A6371983-7A9E-40B5-882F-16BA02B0D5BB}"/>
    <cellStyle name="Normal 2 6 2 2 2 8" xfId="13192" xr:uid="{E94E252D-CEC7-44E3-AE45-EF7C918145D9}"/>
    <cellStyle name="Normal 2 6 2 2 3" xfId="3238" xr:uid="{00000000-0005-0000-0000-0000BE040000}"/>
    <cellStyle name="Normal 2 6 2 2 3 2" xfId="4489" xr:uid="{55CEC6C5-0DF6-4B0F-924A-77BA3BC616DD}"/>
    <cellStyle name="Normal 2 6 2 2 3 2 2" xfId="9261" xr:uid="{06250DE4-EF61-49D8-88D3-8EC22069837C}"/>
    <cellStyle name="Normal 2 6 2 2 3 2 2 2" xfId="19641" xr:uid="{66BB9C65-E528-4C7D-B9E6-BE7C48E04D21}"/>
    <cellStyle name="Normal 2 6 2 2 3 2 3" xfId="12094" xr:uid="{668CB0BD-5154-4E9D-9950-737CB28749D1}"/>
    <cellStyle name="Normal 2 6 2 2 3 2 3 2" xfId="22474" xr:uid="{0927B242-5633-413B-9366-D0BF18B6BEF8}"/>
    <cellStyle name="Normal 2 6 2 2 3 2 4" xfId="27214" xr:uid="{86708BAA-E17F-49EC-854A-0A84CF6C76C2}"/>
    <cellStyle name="Normal 2 6 2 2 3 2 5" xfId="16808" xr:uid="{599B188C-F56C-4FC6-A997-E2906A024AF1}"/>
    <cellStyle name="Normal 2 6 2 2 3 3" xfId="6296" xr:uid="{B79DBA51-6000-4D82-80A8-804A3E8AE8B8}"/>
    <cellStyle name="Normal 2 6 2 2 3 3 2" xfId="15865" xr:uid="{7DC4A406-DF69-4EC5-A326-85572F0B978F}"/>
    <cellStyle name="Normal 2 6 2 2 3 4" xfId="8318" xr:uid="{45F53046-B812-4B00-AF6C-5C1BE3C220C6}"/>
    <cellStyle name="Normal 2 6 2 2 3 4 2" xfId="18698" xr:uid="{4FA5C0D2-5A8F-4244-BA51-715E53E0E9C9}"/>
    <cellStyle name="Normal 2 6 2 2 3 5" xfId="11151" xr:uid="{8FB676D1-A2A5-4791-81A5-AA86212AE9BB}"/>
    <cellStyle name="Normal 2 6 2 2 3 5 2" xfId="21531" xr:uid="{1B7321DF-74C0-4FE4-90B0-A4A4BC518DD0}"/>
    <cellStyle name="Normal 2 6 2 2 3 6" xfId="25444" xr:uid="{63EE90C9-352C-4A42-BCBF-967139EC8398}"/>
    <cellStyle name="Normal 2 6 2 2 3 7" xfId="13786" xr:uid="{003465C1-845E-4AA6-AAC9-38E55E50C248}"/>
    <cellStyle name="Normal 2 6 2 2 4" xfId="3236" xr:uid="{00000000-0005-0000-0000-0000BF040000}"/>
    <cellStyle name="Normal 2 6 2 2 4 2" xfId="6294" xr:uid="{8A71D997-902F-4EC5-BD04-EFA816DE2D95}"/>
    <cellStyle name="Normal 2 6 2 2 4 2 2" xfId="26119" xr:uid="{6C41D414-276B-4750-99C0-84744654015A}"/>
    <cellStyle name="Normal 2 6 2 2 4 2 3" xfId="15863" xr:uid="{58E19D04-F987-48EA-AD62-D757F9DC9301}"/>
    <cellStyle name="Normal 2 6 2 2 4 3" xfId="8316" xr:uid="{D7CD78DF-D605-471F-83D2-64D69091FA77}"/>
    <cellStyle name="Normal 2 6 2 2 4 3 2" xfId="18696" xr:uid="{8ADBC21C-45A3-48A1-89F6-3A2356F32654}"/>
    <cellStyle name="Normal 2 6 2 2 4 4" xfId="11149" xr:uid="{14AD40EB-66C8-45BC-83A2-CCA9B1A5ABF3}"/>
    <cellStyle name="Normal 2 6 2 2 4 4 2" xfId="21529" xr:uid="{214F76B3-3270-4655-8C6B-6FFC20D4F682}"/>
    <cellStyle name="Normal 2 6 2 2 4 5" xfId="24351" xr:uid="{781D88E8-E12F-46EC-82D2-751C026D45CE}"/>
    <cellStyle name="Normal 2 6 2 2 4 6" xfId="13784" xr:uid="{91AAE636-ACAC-4080-91F2-DFC72904F990}"/>
    <cellStyle name="Normal 2 6 2 2 5" xfId="4236" xr:uid="{6213120F-9F90-4BE0-92B7-346DAD0055F1}"/>
    <cellStyle name="Normal 2 6 2 2 5 2" xfId="9008" xr:uid="{B23A0D37-DA54-4EDA-BE34-71A567E5C728}"/>
    <cellStyle name="Normal 2 6 2 2 5 2 2" xfId="29079" xr:uid="{5B35F843-65AE-46F3-BBE9-BA3D0813C538}"/>
    <cellStyle name="Normal 2 6 2 2 5 2 3" xfId="19388" xr:uid="{6714A023-88B7-4F17-BD6B-5FA4ACE1AAC2}"/>
    <cellStyle name="Normal 2 6 2 2 5 3" xfId="11841" xr:uid="{C70035A5-E15B-4D76-88E0-5C3F7C131519}"/>
    <cellStyle name="Normal 2 6 2 2 5 3 2" xfId="22221" xr:uid="{E83365C6-6F43-4F18-8F82-0431B69ED16A}"/>
    <cellStyle name="Normal 2 6 2 2 5 4" xfId="23576" xr:uid="{BBCF9256-3B95-44EB-92C0-669EE74927F6}"/>
    <cellStyle name="Normal 2 6 2 2 5 5" xfId="16555" xr:uid="{2525C136-B1B0-4DFD-A134-1912100B16CB}"/>
    <cellStyle name="Normal 2 6 2 2 6" xfId="5174" xr:uid="{EFD3024B-EF2D-42ED-A19F-E2212A050465}"/>
    <cellStyle name="Normal 2 6 2 2 6 2" xfId="28650" xr:uid="{E51DA777-0808-4589-A231-F6DEACAEA0DC}"/>
    <cellStyle name="Normal 2 6 2 2 6 3" xfId="14471" xr:uid="{CC01BC16-52DB-4F97-85D1-813E789606D7}"/>
    <cellStyle name="Normal 2 6 2 2 7" xfId="6924" xr:uid="{8FEB73BD-73B7-40EC-81B9-13739C227541}"/>
    <cellStyle name="Normal 2 6 2 2 7 2" xfId="17304" xr:uid="{8E9BBD76-FCD0-4DA6-9DE2-B44004DEE9FF}"/>
    <cellStyle name="Normal 2 6 2 2 8" xfId="9757" xr:uid="{E500A65A-BD52-41D2-BA8F-127DE68A173E}"/>
    <cellStyle name="Normal 2 6 2 2 8 2" xfId="20137" xr:uid="{6EAF28EB-AB73-4A7D-8ACB-0F87A24CD8B4}"/>
    <cellStyle name="Normal 2 6 2 2 9" xfId="24335" xr:uid="{550195B9-69B1-41FF-8556-424F9227CAEB}"/>
    <cellStyle name="Normal 2 6 2 3" xfId="2748" xr:uid="{00000000-0005-0000-0000-0000C0040000}"/>
    <cellStyle name="Normal 2 6 2 3 2" xfId="3239" xr:uid="{00000000-0005-0000-0000-0000C1040000}"/>
    <cellStyle name="Normal 2 6 2 3 2 2" xfId="6297" xr:uid="{909EF239-56EC-436B-B207-0C2058E4371C}"/>
    <cellStyle name="Normal 2 6 2 3 2 2 2" xfId="27530" xr:uid="{6A3159D9-295F-4279-B03A-E3C845D77425}"/>
    <cellStyle name="Normal 2 6 2 3 2 2 3" xfId="15866" xr:uid="{2C7CBD9F-6D00-4DFD-8C61-0A5C8FFCB40E}"/>
    <cellStyle name="Normal 2 6 2 3 2 3" xfId="8319" xr:uid="{E8956212-19DA-46E6-AE5B-B477D98F4FC0}"/>
    <cellStyle name="Normal 2 6 2 3 2 3 2" xfId="18699" xr:uid="{63AAA577-4A6D-42C1-AEF3-F0691CE300E7}"/>
    <cellStyle name="Normal 2 6 2 3 2 4" xfId="11152" xr:uid="{3183E437-A385-4F27-8C65-8E24BC3C2386}"/>
    <cellStyle name="Normal 2 6 2 3 2 4 2" xfId="21532" xr:uid="{CCA787AD-396D-48F7-939C-67EA61F5EAFF}"/>
    <cellStyle name="Normal 2 6 2 3 2 5" xfId="22795" xr:uid="{35DE97A9-B50F-44E7-8469-98B46AE21DDC}"/>
    <cellStyle name="Normal 2 6 2 3 2 6" xfId="13787" xr:uid="{DBCCB06C-77FF-48D3-B46A-C7ED0160E78B}"/>
    <cellStyle name="Normal 2 6 2 3 3" xfId="4311" xr:uid="{05338117-EB87-4B41-8F3F-9D96A8C69F48}"/>
    <cellStyle name="Normal 2 6 2 3 3 2" xfId="9083" xr:uid="{06B64086-F2FA-4554-A66A-7DCD7A828594}"/>
    <cellStyle name="Normal 2 6 2 3 3 2 2" xfId="29126" xr:uid="{CD74FA9E-399D-4ABF-9104-22E50EC80906}"/>
    <cellStyle name="Normal 2 6 2 3 3 2 3" xfId="19463" xr:uid="{374CA1CC-12B2-48B1-9D67-A7B3DEEE4CBF}"/>
    <cellStyle name="Normal 2 6 2 3 3 3" xfId="11916" xr:uid="{1DD8F1BF-BCEA-465E-A31C-07F49838B74E}"/>
    <cellStyle name="Normal 2 6 2 3 3 3 2" xfId="22296" xr:uid="{9E6596BA-0FCB-417E-82E2-1524BC5841F5}"/>
    <cellStyle name="Normal 2 6 2 3 3 4" xfId="25348" xr:uid="{42660836-C392-4A95-AB7D-2B10EB886405}"/>
    <cellStyle name="Normal 2 6 2 3 3 5" xfId="16630" xr:uid="{563033DD-F564-4805-B714-6325541D0051}"/>
    <cellStyle name="Normal 2 6 2 3 4" xfId="5966" xr:uid="{E65F83FC-A1C3-4EA4-9529-1202F48F8094}"/>
    <cellStyle name="Normal 2 6 2 3 4 2" xfId="27922" xr:uid="{1E851278-57D4-4AA3-A532-7F287997802C}"/>
    <cellStyle name="Normal 2 6 2 3 4 3" xfId="15419" xr:uid="{69C05F2B-C137-4BB6-8704-13070549C81C}"/>
    <cellStyle name="Normal 2 6 2 3 5" xfId="7872" xr:uid="{621F3C51-E706-4289-808D-3600D7DE2E8D}"/>
    <cellStyle name="Normal 2 6 2 3 5 2" xfId="18252" xr:uid="{2C1E3A01-E7C2-4B75-9362-E23996E4157F}"/>
    <cellStyle name="Normal 2 6 2 3 6" xfId="10705" xr:uid="{0942D83E-6785-4069-93ED-E1FEF867500E}"/>
    <cellStyle name="Normal 2 6 2 3 6 2" xfId="21085" xr:uid="{D0426F11-DBC5-4AD7-A855-E1C40AE9F6EE}"/>
    <cellStyle name="Normal 2 6 2 3 7" xfId="24595" xr:uid="{70CCA74D-0F9E-4C26-BE30-EDEF40B34700}"/>
    <cellStyle name="Normal 2 6 2 3 8" xfId="13191" xr:uid="{082743DC-5C06-434B-9280-28C08901C2E8}"/>
    <cellStyle name="Normal 2 6 2 4" xfId="3240" xr:uid="{00000000-0005-0000-0000-0000C2040000}"/>
    <cellStyle name="Normal 2 6 2 4 2" xfId="4490" xr:uid="{99D999CC-6FD5-486B-8B59-AACF02421660}"/>
    <cellStyle name="Normal 2 6 2 4 2 2" xfId="9262" xr:uid="{693B2310-F2CC-4B51-8DCA-6C985B7E01F6}"/>
    <cellStyle name="Normal 2 6 2 4 2 2 2" xfId="19642" xr:uid="{60CE9961-B196-4E53-9106-4D821DF88F34}"/>
    <cellStyle name="Normal 2 6 2 4 2 3" xfId="12095" xr:uid="{F27E296C-2BF5-4C55-A4BC-C01B2BB3001C}"/>
    <cellStyle name="Normal 2 6 2 4 2 3 2" xfId="22475" xr:uid="{6890BA32-74A1-468A-8E1D-EE5DDA9E01A7}"/>
    <cellStyle name="Normal 2 6 2 4 2 4" xfId="26155" xr:uid="{8E1693E9-A028-4C58-88A3-DCB985228DC4}"/>
    <cellStyle name="Normal 2 6 2 4 2 5" xfId="16809" xr:uid="{C18685EF-A719-4116-BA1B-3BA5E1AA00FD}"/>
    <cellStyle name="Normal 2 6 2 4 3" xfId="6298" xr:uid="{492F9173-ED6E-4509-86DB-B2EA5DF6D7F6}"/>
    <cellStyle name="Normal 2 6 2 4 3 2" xfId="15867" xr:uid="{BA1625F8-53AF-4C89-82AA-C0EB3332B7FA}"/>
    <cellStyle name="Normal 2 6 2 4 4" xfId="8320" xr:uid="{C1DB41E0-32DE-4948-9DB1-AAC9D0DB7206}"/>
    <cellStyle name="Normal 2 6 2 4 4 2" xfId="18700" xr:uid="{875847CA-7CEF-469C-BA9D-AF3CD931B7D7}"/>
    <cellStyle name="Normal 2 6 2 4 5" xfId="11153" xr:uid="{A35979AB-4BBF-40BE-BD16-A63862B7E890}"/>
    <cellStyle name="Normal 2 6 2 4 5 2" xfId="21533" xr:uid="{290E8148-7224-483E-8FEB-44D1A8EBA1D7}"/>
    <cellStyle name="Normal 2 6 2 4 6" xfId="23652" xr:uid="{2E0F261C-8B52-49F0-8467-4A7022122960}"/>
    <cellStyle name="Normal 2 6 2 4 7" xfId="13788" xr:uid="{C67B1CEB-659F-49D7-AF42-A53E6118D022}"/>
    <cellStyle name="Normal 2 6 2 5" xfId="3235" xr:uid="{00000000-0005-0000-0000-0000C3040000}"/>
    <cellStyle name="Normal 2 6 2 5 2" xfId="6293" xr:uid="{864BD532-2191-49D7-A5D9-FF59CCEEAFD4}"/>
    <cellStyle name="Normal 2 6 2 5 2 2" xfId="27654" xr:uid="{A64C6447-BC8F-4094-9873-7775BF9AA8CD}"/>
    <cellStyle name="Normal 2 6 2 5 2 3" xfId="15862" xr:uid="{8CEFF8B3-DBEE-4DA2-9982-4C778CE2B6D8}"/>
    <cellStyle name="Normal 2 6 2 5 3" xfId="8315" xr:uid="{5AEDA475-210E-48A9-ACEE-9CB4F1AEDF16}"/>
    <cellStyle name="Normal 2 6 2 5 3 2" xfId="18695" xr:uid="{8CFC2B20-D82C-4836-8B85-B2DDA40B52F2}"/>
    <cellStyle name="Normal 2 6 2 5 4" xfId="11148" xr:uid="{56BF3207-64C4-44E3-AFF4-0474BABB18FC}"/>
    <cellStyle name="Normal 2 6 2 5 4 2" xfId="21528" xr:uid="{80DEABAB-AAEF-44BF-954B-37CF1AB5F697}"/>
    <cellStyle name="Normal 2 6 2 5 5" xfId="24341" xr:uid="{E7546074-5B21-4067-9EB9-A2806E9B7A0C}"/>
    <cellStyle name="Normal 2 6 2 5 6" xfId="13783" xr:uid="{89D4FEE3-FC36-40D1-A84B-A3B2E206D0DA}"/>
    <cellStyle name="Normal 2 6 2 6" xfId="2531" xr:uid="{00000000-0005-0000-0000-0000C4040000}"/>
    <cellStyle name="Normal 2 6 2 6 2" xfId="5805" xr:uid="{10762A9A-7272-485A-943C-B474B929DFA1}"/>
    <cellStyle name="Normal 2 6 2 6 2 2" xfId="28330" xr:uid="{91C42B10-F180-458D-AFC1-107E53C0EC40}"/>
    <cellStyle name="Normal 2 6 2 6 2 3" xfId="15203" xr:uid="{C481E85C-B006-44B4-B153-234F7CD519A4}"/>
    <cellStyle name="Normal 2 6 2 6 3" xfId="7656" xr:uid="{802B6534-EC9E-4BAF-9ED1-E58A0B5A1B3C}"/>
    <cellStyle name="Normal 2 6 2 6 3 2" xfId="18036" xr:uid="{0C59ABBA-3D43-4EB6-8CC4-6FDE3F98A84D}"/>
    <cellStyle name="Normal 2 6 2 6 4" xfId="10489" xr:uid="{1FCE637C-45EC-4DB5-B22E-0EB0BA1F730F}"/>
    <cellStyle name="Normal 2 6 2 6 4 2" xfId="20869" xr:uid="{3DB16BC8-7567-4D71-BE88-6964F1429595}"/>
    <cellStyle name="Normal 2 6 2 6 5" xfId="23452" xr:uid="{3467CB81-E993-4155-9658-380959AE2084}"/>
    <cellStyle name="Normal 2 6 2 6 6" xfId="12919" xr:uid="{12AC7268-F7FD-4FC4-9DD5-F0A75605BD3E}"/>
    <cellStyle name="Normal 2 6 2 7" xfId="2225" xr:uid="{00000000-0005-0000-0000-0000BA040000}"/>
    <cellStyle name="Normal 2 6 2 7 2" xfId="7352" xr:uid="{D530F37D-DEF4-4170-A7A3-CB1060AA827D}"/>
    <cellStyle name="Normal 2 6 2 7 2 2" xfId="17732" xr:uid="{1AC286B0-EC57-4FEF-9592-7305F7F714D3}"/>
    <cellStyle name="Normal 2 6 2 7 3" xfId="10185" xr:uid="{917FF294-FA44-4D45-86B4-360CE91273CB}"/>
    <cellStyle name="Normal 2 6 2 7 3 2" xfId="20565" xr:uid="{80CC7CE1-1E69-417B-BC19-550A0933C939}"/>
    <cellStyle name="Normal 2 6 2 7 4" xfId="24403" xr:uid="{1502BF02-3285-4572-A39D-B74C8D53DD14}"/>
    <cellStyle name="Normal 2 6 2 7 5" xfId="14899" xr:uid="{1CA6A51E-82D5-4C77-BCEB-1851F5CDC9B4}"/>
    <cellStyle name="Normal 2 6 2 8" xfId="3791" xr:uid="{EA396F53-A8E3-4AAD-AEFE-BE244E793E8F}"/>
    <cellStyle name="Normal 2 6 2 8 2" xfId="8627" xr:uid="{ED8914F2-C102-4167-8F91-AA93ECEF9C27}"/>
    <cellStyle name="Normal 2 6 2 8 2 2" xfId="19007" xr:uid="{70494654-2281-49E4-99E3-8834C809E729}"/>
    <cellStyle name="Normal 2 6 2 8 3" xfId="11460" xr:uid="{56BA38B1-DC32-4B80-B62D-8B1022DA2726}"/>
    <cellStyle name="Normal 2 6 2 8 3 2" xfId="21840" xr:uid="{278BD44B-3A17-484E-ABAC-932535BD4874}"/>
    <cellStyle name="Normal 2 6 2 8 4" xfId="16174" xr:uid="{E09CC765-129B-4103-A5F1-3F1553452D84}"/>
    <cellStyle name="Normal 2 6 2 9" xfId="5173" xr:uid="{C8D33ABA-A6DE-4D30-A213-75A149B1FA83}"/>
    <cellStyle name="Normal 2 6 2 9 2" xfId="14470" xr:uid="{974A2E2F-85FD-42D4-9E21-8199EEBB5EB3}"/>
    <cellStyle name="Normal 2 6 3" xfId="824" xr:uid="{00000000-0005-0000-0000-0000E4040000}"/>
    <cellStyle name="Normal 2 6 3 10" xfId="9758" xr:uid="{A4D62B8B-D218-4840-B61C-71340FE99392}"/>
    <cellStyle name="Normal 2 6 3 10 2" xfId="20138" xr:uid="{FC4D10FB-3755-4F39-A082-152E804D35F2}"/>
    <cellStyle name="Normal 2 6 3 11" xfId="25000" xr:uid="{B09E0DFE-CB49-4293-9A76-68CE4C4AFD3E}"/>
    <cellStyle name="Normal 2 6 3 12" xfId="12574" xr:uid="{6DF2FDF8-BF05-4326-8CED-AF04FE39C9F4}"/>
    <cellStyle name="Normal 2 6 3 2" xfId="2750" xr:uid="{00000000-0005-0000-0000-0000C6040000}"/>
    <cellStyle name="Normal 2 6 3 2 2" xfId="3242" xr:uid="{00000000-0005-0000-0000-0000C7040000}"/>
    <cellStyle name="Normal 2 6 3 2 2 2" xfId="6300" xr:uid="{7304B549-7725-4E18-B383-08AC32602764}"/>
    <cellStyle name="Normal 2 6 3 2 2 2 2" xfId="28081" xr:uid="{92E698A4-443E-4E9F-912D-3316C8057977}"/>
    <cellStyle name="Normal 2 6 3 2 2 2 3" xfId="15869" xr:uid="{E2BEE138-2676-4D8C-9875-BCFE68E134F5}"/>
    <cellStyle name="Normal 2 6 3 2 2 3" xfId="8322" xr:uid="{E291EB98-CB64-4225-A299-2FBB6958D1D8}"/>
    <cellStyle name="Normal 2 6 3 2 2 3 2" xfId="18702" xr:uid="{767B6D43-7AD9-4B29-821F-6A35E2A9C3B4}"/>
    <cellStyle name="Normal 2 6 3 2 2 4" xfId="11155" xr:uid="{748016B8-AB50-4139-A5F0-56CB27A68A9F}"/>
    <cellStyle name="Normal 2 6 3 2 2 4 2" xfId="21535" xr:uid="{95D20107-076A-48EF-AB96-F7E20554289D}"/>
    <cellStyle name="Normal 2 6 3 2 2 5" xfId="23900" xr:uid="{0FBF2B24-DE81-4443-8299-141FA0D649DA}"/>
    <cellStyle name="Normal 2 6 3 2 2 6" xfId="13790" xr:uid="{F9D0B80D-AC75-439E-A28A-B9DE7A394B05}"/>
    <cellStyle name="Normal 2 6 3 2 3" xfId="4313" xr:uid="{FDB00B43-EDE2-439A-8599-5EB1BA9F4CE7}"/>
    <cellStyle name="Normal 2 6 3 2 3 2" xfId="9085" xr:uid="{16808E95-2586-46E7-BE40-B97AEE2CFFB2}"/>
    <cellStyle name="Normal 2 6 3 2 3 2 2" xfId="29128" xr:uid="{7F4B2F7D-F1C0-4A26-B6B2-BD2773891107}"/>
    <cellStyle name="Normal 2 6 3 2 3 2 3" xfId="19465" xr:uid="{8D3D01C1-5F5A-488C-9B61-70485AA27C9D}"/>
    <cellStyle name="Normal 2 6 3 2 3 3" xfId="11918" xr:uid="{3CB88BFF-7034-4492-AA0A-14017708B94E}"/>
    <cellStyle name="Normal 2 6 3 2 3 3 2" xfId="22298" xr:uid="{A14D9E91-F974-4C75-97D6-B6D0E1D8D640}"/>
    <cellStyle name="Normal 2 6 3 2 3 4" xfId="24336" xr:uid="{01B9F8C2-15BC-4CE9-BC27-617DA3FAF2A3}"/>
    <cellStyle name="Normal 2 6 3 2 3 5" xfId="16632" xr:uid="{566336C9-D4DB-4A32-91F6-86EAD6606C09}"/>
    <cellStyle name="Normal 2 6 3 2 4" xfId="5968" xr:uid="{B0225D42-3F43-429F-96D2-B3C4FFF017AF}"/>
    <cellStyle name="Normal 2 6 3 2 4 2" xfId="28154" xr:uid="{5C369DB8-5E78-41E0-9489-A73C67F62EB5}"/>
    <cellStyle name="Normal 2 6 3 2 4 3" xfId="15421" xr:uid="{6AC99C5E-64F7-4525-A5AB-A0680637904B}"/>
    <cellStyle name="Normal 2 6 3 2 5" xfId="7874" xr:uid="{187C8DAC-2EBE-40DA-A2BA-B16800DDFA06}"/>
    <cellStyle name="Normal 2 6 3 2 5 2" xfId="18254" xr:uid="{0AB7271F-C4AF-40EE-8F0E-C9A3C9E23C6A}"/>
    <cellStyle name="Normal 2 6 3 2 6" xfId="10707" xr:uid="{68C15709-F04C-47D1-B067-E8BE43F77BD4}"/>
    <cellStyle name="Normal 2 6 3 2 6 2" xfId="21087" xr:uid="{F447D534-E314-47F2-9E88-C461FD47A87B}"/>
    <cellStyle name="Normal 2 6 3 2 7" xfId="24628" xr:uid="{0EB4ABFD-ACE5-4ABD-B332-42F09D2BA598}"/>
    <cellStyle name="Normal 2 6 3 2 8" xfId="13193" xr:uid="{564E1D4A-1A87-4C0D-840E-13FA45AB478F}"/>
    <cellStyle name="Normal 2 6 3 3" xfId="3243" xr:uid="{00000000-0005-0000-0000-0000C8040000}"/>
    <cellStyle name="Normal 2 6 3 3 2" xfId="4491" xr:uid="{87207243-8C53-4DE5-B92B-7719F293434A}"/>
    <cellStyle name="Normal 2 6 3 3 2 2" xfId="9263" xr:uid="{C3B3E6F4-D12B-40A9-849B-D88600E4EA46}"/>
    <cellStyle name="Normal 2 6 3 3 2 2 2" xfId="29248" xr:uid="{B14741FC-784C-4ADB-98D1-04F07AD5543C}"/>
    <cellStyle name="Normal 2 6 3 3 2 2 3" xfId="19643" xr:uid="{B4928044-04CD-4CFA-B67F-F481551FE4B0}"/>
    <cellStyle name="Normal 2 6 3 3 2 3" xfId="12096" xr:uid="{5214C419-B95F-42D2-BB6F-9BE7C79034EF}"/>
    <cellStyle name="Normal 2 6 3 3 2 3 2" xfId="22476" xr:uid="{9EAB2E54-3029-4DFB-A3CA-3ED052C1C342}"/>
    <cellStyle name="Normal 2 6 3 3 2 4" xfId="22867" xr:uid="{CAD82A59-8985-4FFB-91FB-1C6232C10769}"/>
    <cellStyle name="Normal 2 6 3 3 2 5" xfId="16810" xr:uid="{B62F27E4-1ED2-4F69-B12F-EC7A9B613844}"/>
    <cellStyle name="Normal 2 6 3 3 3" xfId="6301" xr:uid="{A3DE6E02-6E83-4DF7-A1B7-959133430995}"/>
    <cellStyle name="Normal 2 6 3 3 3 2" xfId="26212" xr:uid="{EE394A47-E38F-4441-AE45-E5E0C939CDE8}"/>
    <cellStyle name="Normal 2 6 3 3 3 3" xfId="15870" xr:uid="{EFF3A563-4A4D-4BA2-B5BE-55B10045C84D}"/>
    <cellStyle name="Normal 2 6 3 3 4" xfId="8323" xr:uid="{10A2EFD6-4550-41B9-9D2C-0C6CA4889477}"/>
    <cellStyle name="Normal 2 6 3 3 4 2" xfId="18703" xr:uid="{3F5120F2-2B31-45F7-AB64-C295BD28981B}"/>
    <cellStyle name="Normal 2 6 3 3 5" xfId="11156" xr:uid="{BB8F6FE3-F7F8-415E-B8E6-30E494857739}"/>
    <cellStyle name="Normal 2 6 3 3 5 2" xfId="21536" xr:uid="{74ADF930-A0CD-47CC-9983-8F504FF6F67F}"/>
    <cellStyle name="Normal 2 6 3 3 6" xfId="24479" xr:uid="{38F64182-7581-4BB8-91EB-F95C8B7C6FD9}"/>
    <cellStyle name="Normal 2 6 3 3 7" xfId="13791" xr:uid="{B07449D2-9759-4D4B-84D2-842A75D20F86}"/>
    <cellStyle name="Normal 2 6 3 4" xfId="3241" xr:uid="{00000000-0005-0000-0000-0000C9040000}"/>
    <cellStyle name="Normal 2 6 3 4 2" xfId="6299" xr:uid="{76E59889-A8B4-4D0D-A5C6-DA7E60392EA5}"/>
    <cellStyle name="Normal 2 6 3 4 2 2" xfId="26030" xr:uid="{D7ED80EF-2C71-4AFF-BD14-B827B1696D1D}"/>
    <cellStyle name="Normal 2 6 3 4 2 3" xfId="15868" xr:uid="{D1417E44-7FC8-4EED-B6AB-389147BE2DAC}"/>
    <cellStyle name="Normal 2 6 3 4 3" xfId="8321" xr:uid="{E57003F0-69DC-4BDB-87A5-D5970FC7987A}"/>
    <cellStyle name="Normal 2 6 3 4 3 2" xfId="18701" xr:uid="{5BE996CC-BDE8-4271-939A-B58DE1544666}"/>
    <cellStyle name="Normal 2 6 3 4 4" xfId="11154" xr:uid="{BDB2A5CA-124E-4DB8-8FB4-2F10C553E449}"/>
    <cellStyle name="Normal 2 6 3 4 4 2" xfId="21534" xr:uid="{80215D5B-DD7D-485F-939B-771F38FEBCDD}"/>
    <cellStyle name="Normal 2 6 3 4 5" xfId="25545" xr:uid="{4B134884-26C9-4669-87A5-D352E80BAD43}"/>
    <cellStyle name="Normal 2 6 3 4 6" xfId="13789" xr:uid="{B05C497A-8A05-41D1-96AA-F3A7AB582F5C}"/>
    <cellStyle name="Normal 2 6 3 5" xfId="2574" xr:uid="{00000000-0005-0000-0000-0000CA040000}"/>
    <cellStyle name="Normal 2 6 3 5 2" xfId="5839" xr:uid="{DF0E3358-E753-47A6-BED4-29A4340CC710}"/>
    <cellStyle name="Normal 2 6 3 5 2 2" xfId="26225" xr:uid="{8CBC7597-9E25-4985-AB21-CABF7A1CC924}"/>
    <cellStyle name="Normal 2 6 3 5 2 3" xfId="15246" xr:uid="{F9F030D3-C608-4F08-9C1C-0B51A7D277A5}"/>
    <cellStyle name="Normal 2 6 3 5 3" xfId="7699" xr:uid="{C45C4104-5723-49BB-8658-8B71663BE1F3}"/>
    <cellStyle name="Normal 2 6 3 5 3 2" xfId="18079" xr:uid="{4805201E-4483-45A6-80B7-2FACFD456AAC}"/>
    <cellStyle name="Normal 2 6 3 5 4" xfId="10532" xr:uid="{F588443A-6DD1-4DCF-9335-0C05F6C0E82B}"/>
    <cellStyle name="Normal 2 6 3 5 4 2" xfId="20912" xr:uid="{44532367-E5EB-47CF-A810-C3244C6410ED}"/>
    <cellStyle name="Normal 2 6 3 5 5" xfId="23804" xr:uid="{B831D932-89A5-497D-97E7-E8EFC916E333}"/>
    <cellStyle name="Normal 2 6 3 5 6" xfId="12962" xr:uid="{74DE7D1D-E440-4BEA-806A-E5800002F8B0}"/>
    <cellStyle name="Normal 2 6 3 6" xfId="2340" xr:uid="{00000000-0005-0000-0000-0000C5040000}"/>
    <cellStyle name="Normal 2 6 3 6 2" xfId="7467" xr:uid="{3A60FAA7-236C-4287-AADF-56E2DF722CB0}"/>
    <cellStyle name="Normal 2 6 3 6 2 2" xfId="17847" xr:uid="{791B2BBF-96B1-477D-BD65-FE70725DA7C6}"/>
    <cellStyle name="Normal 2 6 3 6 3" xfId="10300" xr:uid="{A010738C-6954-46F7-B0D6-5D8E10447902}"/>
    <cellStyle name="Normal 2 6 3 6 3 2" xfId="20680" xr:uid="{5CFF61F0-0CCD-4BE0-BA9F-5E49FCC5A30F}"/>
    <cellStyle name="Normal 2 6 3 6 4" xfId="24778" xr:uid="{5866C81F-BCDD-41B4-8389-503ADA704CF2}"/>
    <cellStyle name="Normal 2 6 3 6 5" xfId="15014" xr:uid="{B537DB6D-4B8B-4F24-A17E-59B8AA53E2D2}"/>
    <cellStyle name="Normal 2 6 3 7" xfId="3851" xr:uid="{2F0129F9-6EAF-4AAF-9CE7-DA34D158108D}"/>
    <cellStyle name="Normal 2 6 3 7 2" xfId="8684" xr:uid="{C55A7311-DEFF-40BB-AD48-3EC8C83781BC}"/>
    <cellStyle name="Normal 2 6 3 7 2 2" xfId="19064" xr:uid="{6D1693A2-58F9-4467-9713-1AAD0D03E2A2}"/>
    <cellStyle name="Normal 2 6 3 7 3" xfId="11517" xr:uid="{243DA632-E680-4E69-8C95-E06E0EAF6D1D}"/>
    <cellStyle name="Normal 2 6 3 7 3 2" xfId="21897" xr:uid="{864F57A7-5DC2-4353-9E34-85C3714B0248}"/>
    <cellStyle name="Normal 2 6 3 7 4" xfId="16231" xr:uid="{7A31CD01-4889-4F8B-B42B-1EC4E2C4D6B1}"/>
    <cellStyle name="Normal 2 6 3 8" xfId="5175" xr:uid="{8AE79431-F88A-4C41-B95B-4BA664C147B4}"/>
    <cellStyle name="Normal 2 6 3 8 2" xfId="14472" xr:uid="{40FFDD92-F8D1-4A22-A3DF-4E5C0A8744A6}"/>
    <cellStyle name="Normal 2 6 3 9" xfId="6925" xr:uid="{20101572-6AD5-4DB0-B4EC-D86429EB91A3}"/>
    <cellStyle name="Normal 2 6 3 9 2" xfId="17305" xr:uid="{83D1B01E-C56A-4CBA-A0AC-28D7157D2623}"/>
    <cellStyle name="Normal 2 6 4" xfId="825" xr:uid="{00000000-0005-0000-0000-0000E5040000}"/>
    <cellStyle name="Normal 2 6 4 2" xfId="3244" xr:uid="{00000000-0005-0000-0000-0000CC040000}"/>
    <cellStyle name="Normal 2 6 4 2 2" xfId="6302" xr:uid="{26AA86EE-97E0-48FA-85E2-64D1D01642DB}"/>
    <cellStyle name="Normal 2 6 4 2 2 2" xfId="27737" xr:uid="{62530CFF-EAD0-4DCC-8A0F-51132B070C03}"/>
    <cellStyle name="Normal 2 6 4 2 2 3" xfId="15871" xr:uid="{38DC05D0-1BDA-437F-9A6F-0B1EB9623D15}"/>
    <cellStyle name="Normal 2 6 4 2 3" xfId="8324" xr:uid="{66BF30D8-781F-4445-9403-8B1239B99C01}"/>
    <cellStyle name="Normal 2 6 4 2 3 2" xfId="18704" xr:uid="{696D15CB-68D5-4E6B-AC4E-F2E170C0BE1A}"/>
    <cellStyle name="Normal 2 6 4 2 4" xfId="11157" xr:uid="{9AADA220-B9CE-4749-AE31-CBC01B68FA08}"/>
    <cellStyle name="Normal 2 6 4 2 4 2" xfId="21537" xr:uid="{544947B8-8889-427F-98F8-7DB4E71898AA}"/>
    <cellStyle name="Normal 2 6 4 2 5" xfId="23671" xr:uid="{40D936BC-B2FB-444D-BA06-05C16CD95B47}"/>
    <cellStyle name="Normal 2 6 4 2 6" xfId="13792" xr:uid="{CD9279EA-FE4F-45C0-B021-898B07933199}"/>
    <cellStyle name="Normal 2 6 4 3" xfId="2747" xr:uid="{00000000-0005-0000-0000-0000CD040000}"/>
    <cellStyle name="Normal 2 6 4 3 2" xfId="5965" xr:uid="{3AC6F347-C68D-4FB4-8BD8-2118D9E8EF4B}"/>
    <cellStyle name="Normal 2 6 4 3 2 2" xfId="26000" xr:uid="{6407EC0A-CA09-4F54-A5DC-8C2C028A5521}"/>
    <cellStyle name="Normal 2 6 4 3 2 3" xfId="15418" xr:uid="{C193E26C-D856-4793-947D-EF2429FBC763}"/>
    <cellStyle name="Normal 2 6 4 3 3" xfId="7871" xr:uid="{1E3CF3CE-B1BC-4F2D-A7C8-61E4A10A365D}"/>
    <cellStyle name="Normal 2 6 4 3 3 2" xfId="18251" xr:uid="{8BD55EF0-2C46-4F9F-BF52-2E5AC363DFD0}"/>
    <cellStyle name="Normal 2 6 4 3 4" xfId="10704" xr:uid="{DF3A9D90-F1F1-4774-A6A8-BFA0FB02DDAB}"/>
    <cellStyle name="Normal 2 6 4 3 4 2" xfId="21084" xr:uid="{AECC2B9B-F637-458C-95D4-B8705547F79B}"/>
    <cellStyle name="Normal 2 6 4 3 5" xfId="25085" xr:uid="{F7D65038-43B7-4600-B665-FE61C3DC1D05}"/>
    <cellStyle name="Normal 2 6 4 3 6" xfId="13190" xr:uid="{9FF62838-0196-4BF7-8043-8AD349460ECA}"/>
    <cellStyle name="Normal 2 6 4 4" xfId="4172" xr:uid="{FAAE8149-8145-432C-B91A-EC872542167A}"/>
    <cellStyle name="Normal 2 6 4 4 2" xfId="8944" xr:uid="{A898C8CD-3D30-4C1C-ABD9-8656076B5A81}"/>
    <cellStyle name="Normal 2 6 4 4 2 2" xfId="19324" xr:uid="{1A9ED637-57DF-4EC7-8488-4C7592B288CF}"/>
    <cellStyle name="Normal 2 6 4 4 3" xfId="11777" xr:uid="{3183CE16-5648-42F3-904D-5A8528B42A9C}"/>
    <cellStyle name="Normal 2 6 4 4 3 2" xfId="22157" xr:uid="{D292C677-4EC5-461E-B23B-11316430DFAC}"/>
    <cellStyle name="Normal 2 6 4 4 4" xfId="24114" xr:uid="{4B28783D-BCF0-40D5-BA39-A0BD1889A410}"/>
    <cellStyle name="Normal 2 6 4 4 5" xfId="16491" xr:uid="{FCD70FC5-0B68-4997-9C12-BBFBD166F7A2}"/>
    <cellStyle name="Normal 2 6 4 5" xfId="5176" xr:uid="{7A080356-2637-46E2-A77E-82C5ACAE8493}"/>
    <cellStyle name="Normal 2 6 4 5 2" xfId="14473" xr:uid="{87F5C9D8-9A57-40FE-BC24-29C7BD440DC2}"/>
    <cellStyle name="Normal 2 6 4 6" xfId="6926" xr:uid="{1EB19ED3-15F7-414F-9F66-975C06046ACB}"/>
    <cellStyle name="Normal 2 6 4 6 2" xfId="17306" xr:uid="{E908B670-6EEE-4B27-A219-E53B7B9A3CCF}"/>
    <cellStyle name="Normal 2 6 4 7" xfId="9759" xr:uid="{BBF121FB-D7DF-4229-888D-58897BA66988}"/>
    <cellStyle name="Normal 2 6 4 7 2" xfId="20139" xr:uid="{A447422D-86A8-4D49-B623-57D91E1AC329}"/>
    <cellStyle name="Normal 2 6 4 8" xfId="23438" xr:uid="{2467AEF3-5330-47FD-87A4-229510FDA7FD}"/>
    <cellStyle name="Normal 2 6 4 9" xfId="12732" xr:uid="{4D9A41E0-523B-4A63-AEF3-98D8B656F6EC}"/>
    <cellStyle name="Normal 2 6 5" xfId="3245" xr:uid="{00000000-0005-0000-0000-0000CE040000}"/>
    <cellStyle name="Normal 2 6 5 2" xfId="4492" xr:uid="{A3DD9300-DFB9-4CFD-9A54-92274E601C4B}"/>
    <cellStyle name="Normal 2 6 5 2 2" xfId="9264" xr:uid="{DD784A69-7E3E-4F1A-AC82-8F6F1BD52311}"/>
    <cellStyle name="Normal 2 6 5 2 2 2" xfId="29249" xr:uid="{0D00306C-6116-4176-B54A-03C0D3AA4551}"/>
    <cellStyle name="Normal 2 6 5 2 2 3" xfId="19644" xr:uid="{F2CB09A6-383C-48D6-8D03-D7E890852381}"/>
    <cellStyle name="Normal 2 6 5 2 3" xfId="12097" xr:uid="{6A87C19B-A104-452B-9739-483A28C9AE79}"/>
    <cellStyle name="Normal 2 6 5 2 3 2" xfId="22477" xr:uid="{35392DE0-6C17-4AAF-B1BA-5476F364C1F7}"/>
    <cellStyle name="Normal 2 6 5 2 4" xfId="22644" xr:uid="{1DAD417C-CEC3-4A47-A424-5DFB07AF424F}"/>
    <cellStyle name="Normal 2 6 5 2 5" xfId="16811" xr:uid="{CDCBDCFE-1C6A-46F9-8B05-D7FB38E609D1}"/>
    <cellStyle name="Normal 2 6 5 3" xfId="6303" xr:uid="{D9E241B8-02A4-427F-8AE0-EEAB32CD3011}"/>
    <cellStyle name="Normal 2 6 5 3 2" xfId="28142" xr:uid="{5AE0B9C7-05E0-42CD-9E29-BCFC29DBD4C5}"/>
    <cellStyle name="Normal 2 6 5 3 3" xfId="15872" xr:uid="{F4E50B5F-0237-4929-B47F-EF36A19EE155}"/>
    <cellStyle name="Normal 2 6 5 4" xfId="8325" xr:uid="{EFFF14CB-F067-4F81-B899-6C534B5B4390}"/>
    <cellStyle name="Normal 2 6 5 4 2" xfId="18705" xr:uid="{13BEAD3E-CAD8-4E9A-8C8D-73BA059008A1}"/>
    <cellStyle name="Normal 2 6 5 5" xfId="11158" xr:uid="{8260038C-40B8-4B48-B86B-150E1BB7C91B}"/>
    <cellStyle name="Normal 2 6 5 5 2" xfId="21538" xr:uid="{5E4EEA9D-1019-4434-BE7E-77F65C173361}"/>
    <cellStyle name="Normal 2 6 5 6" xfId="25303" xr:uid="{C39A1771-4B7B-4FA5-A546-E3F549907874}"/>
    <cellStyle name="Normal 2 6 5 7" xfId="13793" xr:uid="{62094DEE-5D6A-4587-B5C3-6B51F53AC0CC}"/>
    <cellStyle name="Normal 2 6 6" xfId="2913" xr:uid="{00000000-0005-0000-0000-0000CF040000}"/>
    <cellStyle name="Normal 2 6 6 2" xfId="6099" xr:uid="{3F07CF2B-E2C3-4A94-86F5-C526D5A30387}"/>
    <cellStyle name="Normal 2 6 6 2 2" xfId="25845" xr:uid="{89030345-8F55-454A-84BA-BF49A031CD02}"/>
    <cellStyle name="Normal 2 6 6 2 3" xfId="15577" xr:uid="{ACA6E232-F876-4D2C-B3F8-1D3F6BDA8948}"/>
    <cellStyle name="Normal 2 6 6 3" xfId="8030" xr:uid="{42120A84-98C8-41ED-A11F-EB419CC9F1E1}"/>
    <cellStyle name="Normal 2 6 6 3 2" xfId="18410" xr:uid="{F02AD8A5-2195-4EF0-9E9F-3259ECBE80B4}"/>
    <cellStyle name="Normal 2 6 6 4" xfId="10863" xr:uid="{67350C24-62FC-42C2-9B15-1073360F93E2}"/>
    <cellStyle name="Normal 2 6 6 4 2" xfId="21243" xr:uid="{7586ABD7-1A9A-4747-83A4-C02958ED7CA3}"/>
    <cellStyle name="Normal 2 6 6 5" xfId="22687" xr:uid="{50EB29A5-FE3E-4EE9-8F15-737CE4DD97F0}"/>
    <cellStyle name="Normal 2 6 6 6" xfId="13430" xr:uid="{FB8F4C21-A5D5-4C65-A7E8-2622D69B734E}"/>
    <cellStyle name="Normal 2 6 7" xfId="2471" xr:uid="{00000000-0005-0000-0000-0000D0040000}"/>
    <cellStyle name="Normal 2 6 7 2" xfId="5759" xr:uid="{D2868D63-22F0-4956-A066-B914852ABDEE}"/>
    <cellStyle name="Normal 2 6 7 2 2" xfId="26262" xr:uid="{70223284-C886-43CC-B95C-40E37BC2C671}"/>
    <cellStyle name="Normal 2 6 7 2 3" xfId="15143" xr:uid="{34CDAF7D-28FF-4D89-9CFB-E0BDDA502805}"/>
    <cellStyle name="Normal 2 6 7 3" xfId="7596" xr:uid="{5893C7BC-E3C2-4EF6-8D7B-A10380A32821}"/>
    <cellStyle name="Normal 2 6 7 3 2" xfId="17976" xr:uid="{3F055587-DB80-4D3B-9368-A460981ED099}"/>
    <cellStyle name="Normal 2 6 7 4" xfId="10429" xr:uid="{B6AAA150-C551-43E3-8964-7E03F1AE4B5A}"/>
    <cellStyle name="Normal 2 6 7 4 2" xfId="20809" xr:uid="{E0EF6062-5071-41CB-889C-987F9B3E8377}"/>
    <cellStyle name="Normal 2 6 7 5" xfId="24537" xr:uid="{ABF28A36-FD7D-46E5-B605-AA7A948D3FC4}"/>
    <cellStyle name="Normal 2 6 7 6" xfId="12859" xr:uid="{A6F2CC7B-F5FD-4ACD-BBD6-115C96CC06F1}"/>
    <cellStyle name="Normal 2 6 8" xfId="2165" xr:uid="{00000000-0005-0000-0000-0000B9040000}"/>
    <cellStyle name="Normal 2 6 8 2" xfId="7292" xr:uid="{0EB573FA-EEF6-439E-A56B-BDBDAE879304}"/>
    <cellStyle name="Normal 2 6 8 2 2" xfId="17672" xr:uid="{4DC08CDF-9F03-44B1-AFD4-F6F5E2B029B7}"/>
    <cellStyle name="Normal 2 6 8 3" xfId="10125" xr:uid="{F5839759-13CE-4805-BB77-B640C64967FE}"/>
    <cellStyle name="Normal 2 6 8 3 2" xfId="20505" xr:uid="{578F8F1F-D0D9-4E82-AEDC-2E3008B84CE1}"/>
    <cellStyle name="Normal 2 6 8 4" xfId="22946" xr:uid="{3E25F616-C5F5-426E-A79E-6C9D09D93F12}"/>
    <cellStyle name="Normal 2 6 8 5" xfId="14839" xr:uid="{6735C330-4283-4D90-AC95-85E796A9B56E}"/>
    <cellStyle name="Normal 2 6 9" xfId="3950" xr:uid="{768BD1A0-E9FC-4057-8CB2-EEB941EB5E31}"/>
    <cellStyle name="Normal 2 6 9 2" xfId="8782" xr:uid="{E40725E7-E25B-4B86-978A-F410327532ED}"/>
    <cellStyle name="Normal 2 6 9 2 2" xfId="19162" xr:uid="{AABAA0C8-6D30-44E6-AFFD-FD33B4ACC440}"/>
    <cellStyle name="Normal 2 6 9 3" xfId="11615" xr:uid="{6C6BEF3B-A7BE-4192-8AFB-AC48CF963000}"/>
    <cellStyle name="Normal 2 6 9 3 2" xfId="21995" xr:uid="{BE8C2767-4BA7-4EEE-903C-B8C4D963EC10}"/>
    <cellStyle name="Normal 2 6 9 4" xfId="16329" xr:uid="{0B82CE58-B896-42FB-B2C2-EBDE2E302BD6}"/>
    <cellStyle name="Normal 2 7" xfId="826" xr:uid="{00000000-0005-0000-0000-0000E6040000}"/>
    <cellStyle name="Normal 2 7 10" xfId="5177" xr:uid="{9CD5321E-0D32-4E21-8C53-766D143E0BA3}"/>
    <cellStyle name="Normal 2 7 10 2" xfId="14474" xr:uid="{599DCDD7-1C0F-49D3-AEAE-1B75E1AE40C9}"/>
    <cellStyle name="Normal 2 7 11" xfId="6927" xr:uid="{80BB76AE-DDE6-4543-A159-C3E3623D1485}"/>
    <cellStyle name="Normal 2 7 11 2" xfId="17307" xr:uid="{AE83A673-8891-44DF-A0F1-AEE7ECD49F20}"/>
    <cellStyle name="Normal 2 7 12" xfId="9760" xr:uid="{6278D750-9C21-4CA5-B2B3-E9BDB0803732}"/>
    <cellStyle name="Normal 2 7 12 2" xfId="20140" xr:uid="{CE1E7404-7B0B-4E6D-92D2-BFBF115EE3DB}"/>
    <cellStyle name="Normal 2 7 13" xfId="25464" xr:uid="{DF6CD18B-2F2D-4207-8C69-DD24C3320652}"/>
    <cellStyle name="Normal 2 7 14" xfId="12412" xr:uid="{BD85830B-CE9E-45F5-AE23-751D67618F47}"/>
    <cellStyle name="Normal 2 7 15" xfId="29569" xr:uid="{F2A4C11B-61FF-44DA-8BB6-067397F32AA5}"/>
    <cellStyle name="Normal 2 7 2" xfId="827" xr:uid="{00000000-0005-0000-0000-0000E7040000}"/>
    <cellStyle name="Normal 2 7 2 10" xfId="6928" xr:uid="{4B2C54F7-1C4B-49F1-AF42-2B99EB4FF8AB}"/>
    <cellStyle name="Normal 2 7 2 10 2" xfId="17308" xr:uid="{E7C730BD-8187-4087-84C7-9A21F8D763A7}"/>
    <cellStyle name="Normal 2 7 2 11" xfId="9761" xr:uid="{30B3C8EE-236F-4D31-A8E1-C6229247C9D4}"/>
    <cellStyle name="Normal 2 7 2 11 2" xfId="20141" xr:uid="{8D265F91-367B-4C32-A21A-6320554103E3}"/>
    <cellStyle name="Normal 2 7 2 12" xfId="22857" xr:uid="{92EF549A-DD3C-46B0-BED7-0C9A1986C83C}"/>
    <cellStyle name="Normal 2 7 2 13" xfId="12472" xr:uid="{6962162F-A72E-489A-AFA8-D860B3AC8C11}"/>
    <cellStyle name="Normal 2 7 2 2" xfId="828" xr:uid="{00000000-0005-0000-0000-0000E8040000}"/>
    <cellStyle name="Normal 2 7 2 2 10" xfId="13037" xr:uid="{0AA01A78-69EF-4114-B2BB-B3045BE91DCA}"/>
    <cellStyle name="Normal 2 7 2 2 2" xfId="2753" xr:uid="{00000000-0005-0000-0000-0000D4040000}"/>
    <cellStyle name="Normal 2 7 2 2 2 2" xfId="3248" xr:uid="{00000000-0005-0000-0000-0000D5040000}"/>
    <cellStyle name="Normal 2 7 2 2 2 2 2" xfId="6306" xr:uid="{3F37FFE1-9605-425C-A216-C5C3766D8891}"/>
    <cellStyle name="Normal 2 7 2 2 2 2 2 2" xfId="27928" xr:uid="{71267D9A-AAD4-4888-BB0F-A6752B1171B8}"/>
    <cellStyle name="Normal 2 7 2 2 2 2 2 3" xfId="15875" xr:uid="{78DF3D38-9F73-439E-A287-89CE869E1EE0}"/>
    <cellStyle name="Normal 2 7 2 2 2 2 3" xfId="8328" xr:uid="{041AEE86-5E87-4121-BE6D-95B8ED5DBD23}"/>
    <cellStyle name="Normal 2 7 2 2 2 2 3 2" xfId="18708" xr:uid="{4FBD9496-DACD-4EED-A203-DAA1B518EB17}"/>
    <cellStyle name="Normal 2 7 2 2 2 2 4" xfId="11161" xr:uid="{D9DB168F-7EE2-4C16-A285-F74B1B4773A6}"/>
    <cellStyle name="Normal 2 7 2 2 2 2 4 2" xfId="21541" xr:uid="{B5176D5B-292B-41E6-931B-ABF05B42C01C}"/>
    <cellStyle name="Normal 2 7 2 2 2 2 5" xfId="23025" xr:uid="{3537CE86-360E-4CCD-8DF9-151C226AFF84}"/>
    <cellStyle name="Normal 2 7 2 2 2 2 6" xfId="13796" xr:uid="{C57A5B3F-A737-4DF9-8FE1-263A28DC07EB}"/>
    <cellStyle name="Normal 2 7 2 2 2 3" xfId="4315" xr:uid="{FFC00805-99EC-4945-BAD6-33C2B8920012}"/>
    <cellStyle name="Normal 2 7 2 2 2 3 2" xfId="9087" xr:uid="{2FF21747-EFA1-424C-8717-55E3A30DD691}"/>
    <cellStyle name="Normal 2 7 2 2 2 3 2 2" xfId="29130" xr:uid="{C3EF06AF-415D-4422-AF34-D98D777D4C72}"/>
    <cellStyle name="Normal 2 7 2 2 2 3 2 3" xfId="19467" xr:uid="{7C746684-E314-4401-AC36-5BD913A672F2}"/>
    <cellStyle name="Normal 2 7 2 2 2 3 3" xfId="11920" xr:uid="{BEA25E24-2834-4578-8A5A-5CCC0A8E9A15}"/>
    <cellStyle name="Normal 2 7 2 2 2 3 3 2" xfId="22300" xr:uid="{421306C6-8FF7-4983-9458-E7E6600E8567}"/>
    <cellStyle name="Normal 2 7 2 2 2 3 4" xfId="23092" xr:uid="{EA2CFD82-7F75-467D-A582-25A18A0DA923}"/>
    <cellStyle name="Normal 2 7 2 2 2 3 5" xfId="16634" xr:uid="{B3808F8F-BD78-4371-BDCC-E034C7C8F9E3}"/>
    <cellStyle name="Normal 2 7 2 2 2 4" xfId="5971" xr:uid="{FB91A383-B100-4FF6-986D-91A9D5125407}"/>
    <cellStyle name="Normal 2 7 2 2 2 4 2" xfId="28519" xr:uid="{F53A6796-1339-411E-9581-FBD442974032}"/>
    <cellStyle name="Normal 2 7 2 2 2 4 3" xfId="15424" xr:uid="{6136F13A-FDEC-48F1-B23C-C2ABD1E7BA13}"/>
    <cellStyle name="Normal 2 7 2 2 2 5" xfId="7877" xr:uid="{80A07288-7984-4F94-9DF1-0D50A1274AD2}"/>
    <cellStyle name="Normal 2 7 2 2 2 5 2" xfId="18257" xr:uid="{47E2FEC9-8946-4F38-8291-63337E373D72}"/>
    <cellStyle name="Normal 2 7 2 2 2 6" xfId="10710" xr:uid="{193B0A73-1D11-422A-941F-0024136F0454}"/>
    <cellStyle name="Normal 2 7 2 2 2 6 2" xfId="21090" xr:uid="{9EEF06D9-0239-4678-AAAE-3FE145793384}"/>
    <cellStyle name="Normal 2 7 2 2 2 7" xfId="23587" xr:uid="{85AD88BB-6EEB-4A4F-906C-9069C5A0D512}"/>
    <cellStyle name="Normal 2 7 2 2 2 8" xfId="13196" xr:uid="{05AAC9C7-D092-4CBE-9B97-DCB68CB9F745}"/>
    <cellStyle name="Normal 2 7 2 2 3" xfId="3249" xr:uid="{00000000-0005-0000-0000-0000D6040000}"/>
    <cellStyle name="Normal 2 7 2 2 3 2" xfId="4493" xr:uid="{7BD627DC-9A61-453D-ACA5-190C16C8BA58}"/>
    <cellStyle name="Normal 2 7 2 2 3 2 2" xfId="9265" xr:uid="{337D26E3-2CFF-44DF-8059-821F7436A063}"/>
    <cellStyle name="Normal 2 7 2 2 3 2 2 2" xfId="19645" xr:uid="{A8BF7C60-23AA-4BAD-856E-100679624A23}"/>
    <cellStyle name="Normal 2 7 2 2 3 2 3" xfId="12098" xr:uid="{45F0224D-3863-4BC9-B20B-7DA4569172ED}"/>
    <cellStyle name="Normal 2 7 2 2 3 2 3 2" xfId="22478" xr:uid="{9D8DCE35-9750-4647-8802-B78CB69B4E1A}"/>
    <cellStyle name="Normal 2 7 2 2 3 2 4" xfId="26916" xr:uid="{0E00F23F-E8BD-40B8-A638-5598DB5B40CE}"/>
    <cellStyle name="Normal 2 7 2 2 3 2 5" xfId="16812" xr:uid="{AEDEBC93-6A37-4253-BD9E-035FB4B64FFC}"/>
    <cellStyle name="Normal 2 7 2 2 3 3" xfId="6307" xr:uid="{1B540ABE-382E-4EC7-BA5C-B9B9D969EABB}"/>
    <cellStyle name="Normal 2 7 2 2 3 3 2" xfId="15876" xr:uid="{56368EE5-3F6A-4213-83FF-06A2867DD031}"/>
    <cellStyle name="Normal 2 7 2 2 3 4" xfId="8329" xr:uid="{FABF5BA2-20C0-4727-BF91-3E08B5C6729F}"/>
    <cellStyle name="Normal 2 7 2 2 3 4 2" xfId="18709" xr:uid="{34211832-17F7-48EC-9752-871DB117CE2D}"/>
    <cellStyle name="Normal 2 7 2 2 3 5" xfId="11162" xr:uid="{EB7CAB05-576E-4098-AF42-5091183ECBA8}"/>
    <cellStyle name="Normal 2 7 2 2 3 5 2" xfId="21542" xr:uid="{EEB8D7AF-A6F3-4E05-B5E4-4D7673A558B2}"/>
    <cellStyle name="Normal 2 7 2 2 3 6" xfId="25414" xr:uid="{F687B384-AE79-4E40-ACF7-96DD38E01573}"/>
    <cellStyle name="Normal 2 7 2 2 3 7" xfId="13797" xr:uid="{B8205858-621C-4A89-A6D0-6CD4FF70F5F2}"/>
    <cellStyle name="Normal 2 7 2 2 4" xfId="3247" xr:uid="{00000000-0005-0000-0000-0000D7040000}"/>
    <cellStyle name="Normal 2 7 2 2 4 2" xfId="6305" xr:uid="{F44F7A92-EB00-4577-AB9B-6F205BD23F40}"/>
    <cellStyle name="Normal 2 7 2 2 4 2 2" xfId="27917" xr:uid="{1DBC5BAF-9CEC-491A-B6F4-2B1B977C86E3}"/>
    <cellStyle name="Normal 2 7 2 2 4 2 3" xfId="15874" xr:uid="{2A5D3804-4633-46A2-805D-B7A2DB7B2E49}"/>
    <cellStyle name="Normal 2 7 2 2 4 3" xfId="8327" xr:uid="{54307EDA-67F1-427A-BB24-0EB4451AAEB4}"/>
    <cellStyle name="Normal 2 7 2 2 4 3 2" xfId="18707" xr:uid="{22B3AAA6-B0CB-4404-BE3B-6A68FA312A1E}"/>
    <cellStyle name="Normal 2 7 2 2 4 4" xfId="11160" xr:uid="{08ACD65D-F031-45DD-B78B-E46A9FAC5C6B}"/>
    <cellStyle name="Normal 2 7 2 2 4 4 2" xfId="21540" xr:uid="{E0164970-C186-4A02-A515-0B39605712D6}"/>
    <cellStyle name="Normal 2 7 2 2 4 5" xfId="24485" xr:uid="{FA6B8D25-7A74-4642-B974-C9AD3830C5D9}"/>
    <cellStyle name="Normal 2 7 2 2 4 6" xfId="13795" xr:uid="{D5B324C0-74E6-4D36-9245-B0A521637CD9}"/>
    <cellStyle name="Normal 2 7 2 2 5" xfId="4238" xr:uid="{95A930D3-0D9E-422E-8A05-F1CFFCAE1F41}"/>
    <cellStyle name="Normal 2 7 2 2 5 2" xfId="9010" xr:uid="{12507572-78BE-42B2-88EE-70516A173534}"/>
    <cellStyle name="Normal 2 7 2 2 5 2 2" xfId="29081" xr:uid="{34B9C282-239A-45F8-9330-F0CA98B202F8}"/>
    <cellStyle name="Normal 2 7 2 2 5 2 3" xfId="19390" xr:uid="{FC5FD584-7541-40A6-B047-72B200AA1381}"/>
    <cellStyle name="Normal 2 7 2 2 5 3" xfId="11843" xr:uid="{444A3CEB-84C5-4874-AB48-B6FDAADF5002}"/>
    <cellStyle name="Normal 2 7 2 2 5 3 2" xfId="22223" xr:uid="{D21C198F-4140-4E5F-89CB-3C60825A4E6B}"/>
    <cellStyle name="Normal 2 7 2 2 5 4" xfId="25376" xr:uid="{BA4ED903-B1AF-4D72-8482-B72971F1F96F}"/>
    <cellStyle name="Normal 2 7 2 2 5 5" xfId="16557" xr:uid="{1096B93B-F377-462B-910C-13E14BDBDE1B}"/>
    <cellStyle name="Normal 2 7 2 2 6" xfId="5179" xr:uid="{F43B598E-1922-42AA-B411-7F29ECE41F77}"/>
    <cellStyle name="Normal 2 7 2 2 6 2" xfId="25960" xr:uid="{4374242D-03D9-45EE-A426-050C499E5392}"/>
    <cellStyle name="Normal 2 7 2 2 6 3" xfId="14476" xr:uid="{E61BB159-C497-4CE4-9208-B4A7D076527F}"/>
    <cellStyle name="Normal 2 7 2 2 7" xfId="6929" xr:uid="{C5FC017B-1281-49EE-A7FE-AD0A58A8ADC7}"/>
    <cellStyle name="Normal 2 7 2 2 7 2" xfId="17309" xr:uid="{88D02D7B-FE1C-4365-A58C-6768F4BF4007}"/>
    <cellStyle name="Normal 2 7 2 2 8" xfId="9762" xr:uid="{B11F3A08-AE12-46CF-8956-93A3125E2059}"/>
    <cellStyle name="Normal 2 7 2 2 8 2" xfId="20142" xr:uid="{BECCE343-5413-41D5-832D-CC080D7D00BE}"/>
    <cellStyle name="Normal 2 7 2 2 9" xfId="24631" xr:uid="{F4A5E673-8448-497C-B47D-E193868297B6}"/>
    <cellStyle name="Normal 2 7 2 3" xfId="2752" xr:uid="{00000000-0005-0000-0000-0000D8040000}"/>
    <cellStyle name="Normal 2 7 2 3 2" xfId="3250" xr:uid="{00000000-0005-0000-0000-0000D9040000}"/>
    <cellStyle name="Normal 2 7 2 3 2 2" xfId="6308" xr:uid="{D7846180-0CE6-4D52-B0E8-C521F952BF80}"/>
    <cellStyle name="Normal 2 7 2 3 2 2 2" xfId="27135" xr:uid="{FD1AB626-FCD5-48E7-BF15-EA8B511346D6}"/>
    <cellStyle name="Normal 2 7 2 3 2 2 3" xfId="15877" xr:uid="{203FD30F-F50A-41A5-9390-74BDCEC03D87}"/>
    <cellStyle name="Normal 2 7 2 3 2 3" xfId="8330" xr:uid="{696E6586-97FD-41C9-9E2B-C0E6F980457E}"/>
    <cellStyle name="Normal 2 7 2 3 2 3 2" xfId="18710" xr:uid="{ECEB8EBD-9FFD-4FEB-9786-17316E7B1B69}"/>
    <cellStyle name="Normal 2 7 2 3 2 4" xfId="11163" xr:uid="{94B6BCF9-4A27-4BB5-A178-28D7027893A5}"/>
    <cellStyle name="Normal 2 7 2 3 2 4 2" xfId="21543" xr:uid="{49640450-8BF2-4513-87FD-CA86A1692F55}"/>
    <cellStyle name="Normal 2 7 2 3 2 5" xfId="22721" xr:uid="{DBF382B6-0D5E-447A-A53A-9AAA10F94EDE}"/>
    <cellStyle name="Normal 2 7 2 3 2 6" xfId="13798" xr:uid="{724F37EB-F72B-4E5A-8AA9-08FDC7AB0EDD}"/>
    <cellStyle name="Normal 2 7 2 3 3" xfId="4314" xr:uid="{958B0FC2-126E-4AE2-8755-60955BB885A8}"/>
    <cellStyle name="Normal 2 7 2 3 3 2" xfId="9086" xr:uid="{07750667-D396-40F9-9E90-590CA6AE19BA}"/>
    <cellStyle name="Normal 2 7 2 3 3 2 2" xfId="29129" xr:uid="{64D184F3-8750-4779-AD7E-3C2670C8C1F9}"/>
    <cellStyle name="Normal 2 7 2 3 3 2 3" xfId="19466" xr:uid="{C55BEBA8-7FED-4FA1-8824-1417E579C19D}"/>
    <cellStyle name="Normal 2 7 2 3 3 3" xfId="11919" xr:uid="{19790472-FDBF-4343-A908-D5227F327227}"/>
    <cellStyle name="Normal 2 7 2 3 3 3 2" xfId="22299" xr:uid="{D32F6789-4B33-4ACE-90BB-18E7DA31FC34}"/>
    <cellStyle name="Normal 2 7 2 3 3 4" xfId="24858" xr:uid="{A4FBD7FA-FBEE-4842-A1E8-43055A965CF0}"/>
    <cellStyle name="Normal 2 7 2 3 3 5" xfId="16633" xr:uid="{43E97128-EC23-4A9B-82E7-5DB4C68F61A8}"/>
    <cellStyle name="Normal 2 7 2 3 4" xfId="5970" xr:uid="{E37172F9-AF05-4B50-BE74-DDE24FC1ECFA}"/>
    <cellStyle name="Normal 2 7 2 3 4 2" xfId="28163" xr:uid="{FB7D729F-D05C-4CFB-AECB-578A7A0E111E}"/>
    <cellStyle name="Normal 2 7 2 3 4 3" xfId="15423" xr:uid="{4BC28C4B-2E55-4758-BFE3-FD794385D915}"/>
    <cellStyle name="Normal 2 7 2 3 5" xfId="7876" xr:uid="{CBC480B9-250E-4752-8C7E-FEECAD33E184}"/>
    <cellStyle name="Normal 2 7 2 3 5 2" xfId="18256" xr:uid="{02A38621-5D51-489E-A9C4-C0034C3E1E4F}"/>
    <cellStyle name="Normal 2 7 2 3 6" xfId="10709" xr:uid="{763846FE-D254-4051-A7F8-A6D9B0A23171}"/>
    <cellStyle name="Normal 2 7 2 3 6 2" xfId="21089" xr:uid="{DDE05959-F911-4E96-A639-A3E9431B0F94}"/>
    <cellStyle name="Normal 2 7 2 3 7" xfId="23814" xr:uid="{38386524-8898-4D1D-8213-35251C1FA35C}"/>
    <cellStyle name="Normal 2 7 2 3 8" xfId="13195" xr:uid="{E7CF5003-47AF-4ED3-860D-20AAD7A72CF2}"/>
    <cellStyle name="Normal 2 7 2 4" xfId="3251" xr:uid="{00000000-0005-0000-0000-0000DA040000}"/>
    <cellStyle name="Normal 2 7 2 4 2" xfId="4494" xr:uid="{2B5F4C4D-2964-42B1-AD6E-6EA6156723F7}"/>
    <cellStyle name="Normal 2 7 2 4 2 2" xfId="9266" xr:uid="{D616D958-AABB-4055-9283-BC0981066AD6}"/>
    <cellStyle name="Normal 2 7 2 4 2 2 2" xfId="19646" xr:uid="{B9F8553E-9544-4AB5-ACE8-E5AB115AB242}"/>
    <cellStyle name="Normal 2 7 2 4 2 3" xfId="12099" xr:uid="{7F8B9777-0E7F-483F-8DD2-A23E5BAAEF5C}"/>
    <cellStyle name="Normal 2 7 2 4 2 3 2" xfId="22479" xr:uid="{93CB87D0-516F-4877-83AC-812AAB80E25D}"/>
    <cellStyle name="Normal 2 7 2 4 2 4" xfId="27887" xr:uid="{0107E775-C3CD-4FC3-96E8-6B1CB5C16DB4}"/>
    <cellStyle name="Normal 2 7 2 4 2 5" xfId="16813" xr:uid="{BE278253-1BF1-4981-AE60-1A8A9A90622F}"/>
    <cellStyle name="Normal 2 7 2 4 3" xfId="6309" xr:uid="{C0BB7D75-75B0-4B27-983C-0A8D2EBD4C74}"/>
    <cellStyle name="Normal 2 7 2 4 3 2" xfId="15878" xr:uid="{DFDD26D1-8C76-4C15-A3F7-1E64C55A1AF7}"/>
    <cellStyle name="Normal 2 7 2 4 4" xfId="8331" xr:uid="{4C3E300F-EE99-4C21-84B3-C4E34C2CA8A5}"/>
    <cellStyle name="Normal 2 7 2 4 4 2" xfId="18711" xr:uid="{C7A34A52-4BA3-42AD-A9E5-0E328121B25C}"/>
    <cellStyle name="Normal 2 7 2 4 5" xfId="11164" xr:uid="{C46616C6-3F24-4C03-9C25-9968C2027064}"/>
    <cellStyle name="Normal 2 7 2 4 5 2" xfId="21544" xr:uid="{52474DD4-4027-48EB-9671-E06736DE8582}"/>
    <cellStyle name="Normal 2 7 2 4 6" xfId="25505" xr:uid="{8A7046FA-FA5B-4560-9DE0-3EDEFA402F35}"/>
    <cellStyle name="Normal 2 7 2 4 7" xfId="13799" xr:uid="{D460E849-04E3-45D2-A14A-FB0901FFCC33}"/>
    <cellStyle name="Normal 2 7 2 5" xfId="3246" xr:uid="{00000000-0005-0000-0000-0000DB040000}"/>
    <cellStyle name="Normal 2 7 2 5 2" xfId="6304" xr:uid="{BE4333F0-C05D-4B14-A1A1-E590D6EDBAD9}"/>
    <cellStyle name="Normal 2 7 2 5 2 2" xfId="28390" xr:uid="{0320A238-0342-4A14-AE2A-497B3DFF82F3}"/>
    <cellStyle name="Normal 2 7 2 5 2 3" xfId="15873" xr:uid="{9A287CA8-8C41-4746-9F51-AB1F2306AE2A}"/>
    <cellStyle name="Normal 2 7 2 5 3" xfId="8326" xr:uid="{272CD5A3-1B0C-4262-A382-8AF74FE454EA}"/>
    <cellStyle name="Normal 2 7 2 5 3 2" xfId="18706" xr:uid="{E38479BA-F997-4544-85B0-C83524F2BDFC}"/>
    <cellStyle name="Normal 2 7 2 5 4" xfId="11159" xr:uid="{C4428E8F-46A5-42B0-84F9-39E1F2CA2692}"/>
    <cellStyle name="Normal 2 7 2 5 4 2" xfId="21539" xr:uid="{497F2DA9-598E-44D7-B61B-D0ADA112B81D}"/>
    <cellStyle name="Normal 2 7 2 5 5" xfId="24352" xr:uid="{0A460A1E-0C6C-4332-9151-D6E996923AC3}"/>
    <cellStyle name="Normal 2 7 2 5 6" xfId="13794" xr:uid="{81B3E93F-8D5A-4A1F-A421-B8426C67CC60}"/>
    <cellStyle name="Normal 2 7 2 6" xfId="2546" xr:uid="{00000000-0005-0000-0000-0000DC040000}"/>
    <cellStyle name="Normal 2 7 2 6 2" xfId="5818" xr:uid="{1D674A74-CA68-4F14-86A3-852BD78DBF62}"/>
    <cellStyle name="Normal 2 7 2 6 2 2" xfId="26112" xr:uid="{3916A2C1-F727-448F-9949-3BC53CBA4AF7}"/>
    <cellStyle name="Normal 2 7 2 6 2 3" xfId="15218" xr:uid="{475B378D-4802-46C9-8541-141DE8D7A611}"/>
    <cellStyle name="Normal 2 7 2 6 3" xfId="7671" xr:uid="{27D543AE-D1E2-4C6C-896C-88156F2BB6EC}"/>
    <cellStyle name="Normal 2 7 2 6 3 2" xfId="18051" xr:uid="{CB20DE0A-CCB4-4FEF-838F-66D5180AC852}"/>
    <cellStyle name="Normal 2 7 2 6 4" xfId="10504" xr:uid="{D2745FDC-32DE-435B-A069-D6CA0C79EB48}"/>
    <cellStyle name="Normal 2 7 2 6 4 2" xfId="20884" xr:uid="{9D7CF0B2-9F8D-42D6-8A93-0AA390D6A34A}"/>
    <cellStyle name="Normal 2 7 2 6 5" xfId="24541" xr:uid="{2F47A91F-BD5F-49D3-8DAE-B69289587EBE}"/>
    <cellStyle name="Normal 2 7 2 6 6" xfId="12934" xr:uid="{000E4F26-F5E8-4094-B174-BBE61AFB4D3B}"/>
    <cellStyle name="Normal 2 7 2 7" xfId="2240" xr:uid="{00000000-0005-0000-0000-0000D2040000}"/>
    <cellStyle name="Normal 2 7 2 7 2" xfId="7367" xr:uid="{5119E13D-4E0E-4D76-8686-5B4526C0C1C7}"/>
    <cellStyle name="Normal 2 7 2 7 2 2" xfId="17747" xr:uid="{FCBA4D9A-FBF7-413B-9350-E19F6DCDCF95}"/>
    <cellStyle name="Normal 2 7 2 7 3" xfId="10200" xr:uid="{29268BB4-8542-4ACA-8912-943E50217DC3}"/>
    <cellStyle name="Normal 2 7 2 7 3 2" xfId="20580" xr:uid="{EF86BB97-B758-4ECF-97B9-1B9AB3D18A92}"/>
    <cellStyle name="Normal 2 7 2 7 4" xfId="24474" xr:uid="{2995AD3E-C9A3-4DBC-B784-99DCCD2CE1FF}"/>
    <cellStyle name="Normal 2 7 2 7 5" xfId="14914" xr:uid="{E726648D-85AB-46CF-86E5-5E3FFD70D0FC}"/>
    <cellStyle name="Normal 2 7 2 8" xfId="3793" xr:uid="{CF4F2132-8A0C-43A3-AB68-C933D526D158}"/>
    <cellStyle name="Normal 2 7 2 8 2" xfId="8629" xr:uid="{5B1BB51F-279A-4AF4-B10A-FFDCE55D05F7}"/>
    <cellStyle name="Normal 2 7 2 8 2 2" xfId="19009" xr:uid="{8D5C05B3-37CC-436B-981B-569D3B6C4AFF}"/>
    <cellStyle name="Normal 2 7 2 8 3" xfId="11462" xr:uid="{A4089863-9C82-4C13-BBA9-39443F4DBAC3}"/>
    <cellStyle name="Normal 2 7 2 8 3 2" xfId="21842" xr:uid="{3FBA34BC-2463-474C-8466-B15DFC67BEB4}"/>
    <cellStyle name="Normal 2 7 2 8 4" xfId="16176" xr:uid="{A4FEF638-BB73-444C-A4F9-7A2B01095EAC}"/>
    <cellStyle name="Normal 2 7 2 9" xfId="5178" xr:uid="{E5D43967-6CEF-4691-8C42-561CDAC6057C}"/>
    <cellStyle name="Normal 2 7 2 9 2" xfId="14475" xr:uid="{99C5F3F4-F27D-484C-98C2-80557E391747}"/>
    <cellStyle name="Normal 2 7 3" xfId="829" xr:uid="{00000000-0005-0000-0000-0000E9040000}"/>
    <cellStyle name="Normal 2 7 3 10" xfId="9763" xr:uid="{B80564E9-6480-4D14-BCE7-7C080664B2B4}"/>
    <cellStyle name="Normal 2 7 3 10 2" xfId="20143" xr:uid="{556952A2-9939-4C12-B86B-39B9853E10B0}"/>
    <cellStyle name="Normal 2 7 3 11" xfId="25523" xr:uid="{234A48C0-02A8-44E1-B3E7-3323B0C7D3D2}"/>
    <cellStyle name="Normal 2 7 3 12" xfId="12575" xr:uid="{00020838-BBC7-41F8-BCA5-E57A9E4B56FE}"/>
    <cellStyle name="Normal 2 7 3 2" xfId="2754" xr:uid="{00000000-0005-0000-0000-0000DE040000}"/>
    <cellStyle name="Normal 2 7 3 2 2" xfId="3253" xr:uid="{00000000-0005-0000-0000-0000DF040000}"/>
    <cellStyle name="Normal 2 7 3 2 2 2" xfId="6311" xr:uid="{51EB6BFC-00E1-4ED8-B0FF-AB5DAADD7864}"/>
    <cellStyle name="Normal 2 7 3 2 2 2 2" xfId="28631" xr:uid="{7D93899E-8F71-4234-AB8C-7C54CC5863CC}"/>
    <cellStyle name="Normal 2 7 3 2 2 2 3" xfId="15880" xr:uid="{6E851EF1-83F0-43C0-8E48-F0C74D9CA53E}"/>
    <cellStyle name="Normal 2 7 3 2 2 3" xfId="8333" xr:uid="{0F84327D-3644-4CD7-BEDF-5CD88CF5F3C7}"/>
    <cellStyle name="Normal 2 7 3 2 2 3 2" xfId="18713" xr:uid="{3CEFA913-4086-4620-8FAE-29374E0926BB}"/>
    <cellStyle name="Normal 2 7 3 2 2 4" xfId="11166" xr:uid="{5DD1EFA7-030D-4944-B43B-A633D59FF435}"/>
    <cellStyle name="Normal 2 7 3 2 2 4 2" xfId="21546" xr:uid="{C0EFD3DF-1AD3-44C5-A3C0-412CBDBD60D2}"/>
    <cellStyle name="Normal 2 7 3 2 2 5" xfId="23551" xr:uid="{CE5A8228-E08C-48A3-9221-6D39D333AAE2}"/>
    <cellStyle name="Normal 2 7 3 2 2 6" xfId="13801" xr:uid="{8F3BFDAD-E95B-439F-AF44-3DD15009B399}"/>
    <cellStyle name="Normal 2 7 3 2 3" xfId="4316" xr:uid="{F0FA149B-8459-42D0-8CB6-1F65390FA2E6}"/>
    <cellStyle name="Normal 2 7 3 2 3 2" xfId="9088" xr:uid="{13EE7781-CB1A-48FF-8B60-CAD4EAC598A7}"/>
    <cellStyle name="Normal 2 7 3 2 3 2 2" xfId="29131" xr:uid="{68BB0749-92B9-49EC-89BD-AA5009509809}"/>
    <cellStyle name="Normal 2 7 3 2 3 2 3" xfId="19468" xr:uid="{6B2CA347-D3CE-4655-9B76-DF7270573970}"/>
    <cellStyle name="Normal 2 7 3 2 3 3" xfId="11921" xr:uid="{0AE48217-5F93-410B-827C-64764A3D87CE}"/>
    <cellStyle name="Normal 2 7 3 2 3 3 2" xfId="22301" xr:uid="{264AD89D-73AB-4AAD-874F-8B4282D5C1CF}"/>
    <cellStyle name="Normal 2 7 3 2 3 4" xfId="25533" xr:uid="{3DC2F328-4B81-425C-ABF4-704C59C8F081}"/>
    <cellStyle name="Normal 2 7 3 2 3 5" xfId="16635" xr:uid="{5BA5B6DA-B259-4A1D-A4F2-1E8888B6843A}"/>
    <cellStyle name="Normal 2 7 3 2 4" xfId="5972" xr:uid="{449DB9B6-AF5A-4D70-90FE-048BB77B6718}"/>
    <cellStyle name="Normal 2 7 3 2 4 2" xfId="27621" xr:uid="{511F04B6-3E27-4407-A4D8-8D70F34EFFF4}"/>
    <cellStyle name="Normal 2 7 3 2 4 3" xfId="15425" xr:uid="{6102C36C-5A29-4F8C-AB06-1B403F2FD649}"/>
    <cellStyle name="Normal 2 7 3 2 5" xfId="7878" xr:uid="{A229218C-02A5-47B0-AA7C-571FC337C148}"/>
    <cellStyle name="Normal 2 7 3 2 5 2" xfId="18258" xr:uid="{B84E5EFA-F2D4-4E1C-BD6A-A7951DD11C32}"/>
    <cellStyle name="Normal 2 7 3 2 6" xfId="10711" xr:uid="{E8EC6D97-24ED-43E3-8522-4A0D809F1DB6}"/>
    <cellStyle name="Normal 2 7 3 2 6 2" xfId="21091" xr:uid="{22073319-E475-4888-823F-028CED0905C3}"/>
    <cellStyle name="Normal 2 7 3 2 7" xfId="23711" xr:uid="{8BCE977C-02D7-4091-AC63-AB94B7E90B71}"/>
    <cellStyle name="Normal 2 7 3 2 8" xfId="13197" xr:uid="{F715D9B3-3B00-4753-ADC4-EEA5AFCB12BF}"/>
    <cellStyle name="Normal 2 7 3 3" xfId="3254" xr:uid="{00000000-0005-0000-0000-0000E0040000}"/>
    <cellStyle name="Normal 2 7 3 3 2" xfId="4495" xr:uid="{E44E24F4-11E3-4C63-B085-E40DE17F6EF7}"/>
    <cellStyle name="Normal 2 7 3 3 2 2" xfId="9267" xr:uid="{F607B122-C1DC-445F-8A88-5E4BE4912255}"/>
    <cellStyle name="Normal 2 7 3 3 2 2 2" xfId="29250" xr:uid="{50F3BC27-435C-4D98-8E31-8F9014CC22C4}"/>
    <cellStyle name="Normal 2 7 3 3 2 2 3" xfId="19647" xr:uid="{DFF9221F-6C54-433A-8154-CDBBD1F490E1}"/>
    <cellStyle name="Normal 2 7 3 3 2 3" xfId="12100" xr:uid="{2C3F255D-9EF4-41F8-B486-1B90CA5CE5DC}"/>
    <cellStyle name="Normal 2 7 3 3 2 3 2" xfId="22480" xr:uid="{6B6B44B1-77DA-4CC4-85E4-7343FE41ED86}"/>
    <cellStyle name="Normal 2 7 3 3 2 4" xfId="25585" xr:uid="{0618D42F-60BE-4BC9-A9C5-E2DD27C26C4E}"/>
    <cellStyle name="Normal 2 7 3 3 2 5" xfId="16814" xr:uid="{FD6B4A63-97D0-4A7C-9618-E0F47BC35482}"/>
    <cellStyle name="Normal 2 7 3 3 3" xfId="6312" xr:uid="{F7B8C740-69D5-45D4-B54F-8FF7F200BF30}"/>
    <cellStyle name="Normal 2 7 3 3 3 2" xfId="27028" xr:uid="{CF63DFF2-DF2D-42A9-9CB0-6897F9DAEC31}"/>
    <cellStyle name="Normal 2 7 3 3 3 3" xfId="15881" xr:uid="{8F12AE2C-93C4-4022-9E00-C55DC14BC030}"/>
    <cellStyle name="Normal 2 7 3 3 4" xfId="8334" xr:uid="{29056D99-3D36-4375-A602-B939E0A4C136}"/>
    <cellStyle name="Normal 2 7 3 3 4 2" xfId="18714" xr:uid="{37A61D48-0330-4E70-966F-C37E4E2BC657}"/>
    <cellStyle name="Normal 2 7 3 3 5" xfId="11167" xr:uid="{83932395-17B4-46E8-945E-51CB87C17AAA}"/>
    <cellStyle name="Normal 2 7 3 3 5 2" xfId="21547" xr:uid="{DDB4E08E-1B10-476A-8A94-73E0C7AA389E}"/>
    <cellStyle name="Normal 2 7 3 3 6" xfId="22992" xr:uid="{AA3E6471-6B09-49D6-A1FA-316B52C2DC9E}"/>
    <cellStyle name="Normal 2 7 3 3 7" xfId="13802" xr:uid="{9BA4A25F-A6CF-4C2A-834C-A66F837A42E3}"/>
    <cellStyle name="Normal 2 7 3 4" xfId="3252" xr:uid="{00000000-0005-0000-0000-0000E1040000}"/>
    <cellStyle name="Normal 2 7 3 4 2" xfId="6310" xr:uid="{952B3B49-6784-4F40-88F5-B4F972EA4693}"/>
    <cellStyle name="Normal 2 7 3 4 2 2" xfId="27914" xr:uid="{45FB4DDF-06EC-4EA8-A9DA-793E40797DBA}"/>
    <cellStyle name="Normal 2 7 3 4 2 3" xfId="15879" xr:uid="{EDEC2EC9-F75A-46B8-BD61-C2A06F311FD2}"/>
    <cellStyle name="Normal 2 7 3 4 3" xfId="8332" xr:uid="{F64895AA-6DC0-474D-BB42-ADCFC5A3F235}"/>
    <cellStyle name="Normal 2 7 3 4 3 2" xfId="18712" xr:uid="{C5D09A53-FC8F-4CBB-B471-31D3C50B273E}"/>
    <cellStyle name="Normal 2 7 3 4 4" xfId="11165" xr:uid="{13B95295-4270-4165-818B-1F05CFA39F6C}"/>
    <cellStyle name="Normal 2 7 3 4 4 2" xfId="21545" xr:uid="{DC6DCDA5-83C2-47D6-B40F-B441C545DE85}"/>
    <cellStyle name="Normal 2 7 3 4 5" xfId="25474" xr:uid="{628DC834-128B-46BA-AE94-946C6D07CD2C}"/>
    <cellStyle name="Normal 2 7 3 4 6" xfId="13800" xr:uid="{6D95D2C3-CFCA-4A68-848A-C0045636431B}"/>
    <cellStyle name="Normal 2 7 3 5" xfId="2589" xr:uid="{00000000-0005-0000-0000-0000E2040000}"/>
    <cellStyle name="Normal 2 7 3 5 2" xfId="5854" xr:uid="{6E5D7FC6-BC25-4F64-AB3B-18F95C472E62}"/>
    <cellStyle name="Normal 2 7 3 5 2 2" xfId="26540" xr:uid="{E929C846-2174-423E-BB86-4AA789DAD5AC}"/>
    <cellStyle name="Normal 2 7 3 5 2 3" xfId="15261" xr:uid="{E40C3F2D-C75D-4D37-AC44-D064C4E43DA4}"/>
    <cellStyle name="Normal 2 7 3 5 3" xfId="7714" xr:uid="{28919E85-E930-481E-A738-005C65D7CD08}"/>
    <cellStyle name="Normal 2 7 3 5 3 2" xfId="18094" xr:uid="{5EE22060-DB55-4D74-A870-5D7A5BC55274}"/>
    <cellStyle name="Normal 2 7 3 5 4" xfId="10547" xr:uid="{659A77B6-F830-4D39-A48E-6409F1F0594B}"/>
    <cellStyle name="Normal 2 7 3 5 4 2" xfId="20927" xr:uid="{5D7F621F-D49F-498F-9F7F-7378F1476F5E}"/>
    <cellStyle name="Normal 2 7 3 5 5" xfId="24547" xr:uid="{A5313C3F-96EE-4060-8783-66ECE116BCDA}"/>
    <cellStyle name="Normal 2 7 3 5 6" xfId="12977" xr:uid="{D7BC3DB9-57B9-4FA4-BDE3-AB038564B4B9}"/>
    <cellStyle name="Normal 2 7 3 6" xfId="2341" xr:uid="{00000000-0005-0000-0000-0000DD040000}"/>
    <cellStyle name="Normal 2 7 3 6 2" xfId="7468" xr:uid="{EB054676-16DD-4F99-B06F-880B10F30D6E}"/>
    <cellStyle name="Normal 2 7 3 6 2 2" xfId="17848" xr:uid="{5A3B8AB1-C0FD-4381-B1C0-759725456496}"/>
    <cellStyle name="Normal 2 7 3 6 3" xfId="10301" xr:uid="{59752E6B-2F9C-422B-A5CF-BF244108AB63}"/>
    <cellStyle name="Normal 2 7 3 6 3 2" xfId="20681" xr:uid="{EFC3C9AC-DD31-49D7-A76B-6630B741ADB7}"/>
    <cellStyle name="Normal 2 7 3 6 4" xfId="24342" xr:uid="{6C2B060D-7F3F-43EA-90DF-811375E8A8DA}"/>
    <cellStyle name="Normal 2 7 3 6 5" xfId="15015" xr:uid="{52151680-D1F4-47E0-B0B6-AC16A955DE7D}"/>
    <cellStyle name="Normal 2 7 3 7" xfId="3852" xr:uid="{59876A13-9C9B-4479-82D9-3B4487A30E85}"/>
    <cellStyle name="Normal 2 7 3 7 2" xfId="8685" xr:uid="{DAEF771C-46E2-4656-9534-C313BFDCC933}"/>
    <cellStyle name="Normal 2 7 3 7 2 2" xfId="19065" xr:uid="{A9F8AFBB-20CF-4D39-A663-20579B9E6A4C}"/>
    <cellStyle name="Normal 2 7 3 7 3" xfId="11518" xr:uid="{E53E25F0-554F-4C03-B995-6B4032C65344}"/>
    <cellStyle name="Normal 2 7 3 7 3 2" xfId="21898" xr:uid="{F2F52DF5-D904-4A85-8BA8-3EEEF873E7E4}"/>
    <cellStyle name="Normal 2 7 3 7 4" xfId="16232" xr:uid="{010B7F2A-24A7-459F-B56F-250D84FB8E56}"/>
    <cellStyle name="Normal 2 7 3 8" xfId="5180" xr:uid="{22912720-0D4C-46AF-8639-04244B5F8F4E}"/>
    <cellStyle name="Normal 2 7 3 8 2" xfId="14477" xr:uid="{448BDAA4-27CE-4B7A-8C21-14DB037BD217}"/>
    <cellStyle name="Normal 2 7 3 9" xfId="6930" xr:uid="{AACDEF32-BE4B-4B88-8424-71DD3D415B58}"/>
    <cellStyle name="Normal 2 7 3 9 2" xfId="17310" xr:uid="{060F623E-363F-4BD7-A35D-5DC56C34B0B3}"/>
    <cellStyle name="Normal 2 7 4" xfId="830" xr:uid="{00000000-0005-0000-0000-0000EA040000}"/>
    <cellStyle name="Normal 2 7 4 2" xfId="3255" xr:uid="{00000000-0005-0000-0000-0000E4040000}"/>
    <cellStyle name="Normal 2 7 4 2 2" xfId="6313" xr:uid="{71CEE823-4AD0-4944-A0A5-A0BF88293776}"/>
    <cellStyle name="Normal 2 7 4 2 2 2" xfId="27389" xr:uid="{CEE0CC8A-EEE2-4444-A522-E668DFDF64DE}"/>
    <cellStyle name="Normal 2 7 4 2 2 3" xfId="15882" xr:uid="{8ADAA1E4-6B32-495F-A7DE-CD304107210B}"/>
    <cellStyle name="Normal 2 7 4 2 3" xfId="8335" xr:uid="{8FC6695D-EC43-4BDE-93D5-305C82CFB52A}"/>
    <cellStyle name="Normal 2 7 4 2 3 2" xfId="18715" xr:uid="{95E66D1D-0F3B-4CC6-A376-6951F4876EF2}"/>
    <cellStyle name="Normal 2 7 4 2 4" xfId="11168" xr:uid="{5DF6F997-CD37-4F51-964E-33446D081265}"/>
    <cellStyle name="Normal 2 7 4 2 4 2" xfId="21548" xr:uid="{59983315-2332-4F8C-8208-D6E0014BC384}"/>
    <cellStyle name="Normal 2 7 4 2 5" xfId="25428" xr:uid="{D0E63B7D-5BC9-4688-B9CF-6746F6EEBEEF}"/>
    <cellStyle name="Normal 2 7 4 2 6" xfId="13803" xr:uid="{CD06FEB9-D84B-4249-912F-F1263917FFA9}"/>
    <cellStyle name="Normal 2 7 4 3" xfId="2751" xr:uid="{00000000-0005-0000-0000-0000E5040000}"/>
    <cellStyle name="Normal 2 7 4 3 2" xfId="5969" xr:uid="{145B2AC7-E138-4228-AF58-40C3AD233F72}"/>
    <cellStyle name="Normal 2 7 4 3 2 2" xfId="26516" xr:uid="{2A85577B-91D0-4CCF-98A7-397E250A4C3F}"/>
    <cellStyle name="Normal 2 7 4 3 2 3" xfId="15422" xr:uid="{848982D3-A451-47CB-8014-C2530F0784D8}"/>
    <cellStyle name="Normal 2 7 4 3 3" xfId="7875" xr:uid="{B71A9E4B-A303-4E37-BFF9-85C5EC5891C9}"/>
    <cellStyle name="Normal 2 7 4 3 3 2" xfId="18255" xr:uid="{228DDBD2-EFCA-4FF2-A944-A65244689CC1}"/>
    <cellStyle name="Normal 2 7 4 3 4" xfId="10708" xr:uid="{50A21E25-123A-4EC3-B4DC-ABCE8859B544}"/>
    <cellStyle name="Normal 2 7 4 3 4 2" xfId="21088" xr:uid="{8ED9BA2A-D7B1-4CF3-AFD0-84C83C86077C}"/>
    <cellStyle name="Normal 2 7 4 3 5" xfId="23977" xr:uid="{8EB8C2B8-786A-42D6-9143-5D4DFD9BFC73}"/>
    <cellStyle name="Normal 2 7 4 3 6" xfId="13194" xr:uid="{515F9088-1B79-40D4-8535-FE257CE33DE7}"/>
    <cellStyle name="Normal 2 7 4 4" xfId="4173" xr:uid="{8AC50F76-D3E6-41CF-9C06-029A048ABCE8}"/>
    <cellStyle name="Normal 2 7 4 4 2" xfId="8945" xr:uid="{772C9F48-4D58-4B83-A954-095A564A0D15}"/>
    <cellStyle name="Normal 2 7 4 4 2 2" xfId="19325" xr:uid="{F71795C8-7D43-4499-B687-6A053FA1DE38}"/>
    <cellStyle name="Normal 2 7 4 4 3" xfId="11778" xr:uid="{1638D4BF-F1C5-4F51-B1FC-B5BD54ABF90A}"/>
    <cellStyle name="Normal 2 7 4 4 3 2" xfId="22158" xr:uid="{AF0389C7-E3B2-4F45-870B-8DC1F1EEA5B3}"/>
    <cellStyle name="Normal 2 7 4 4 4" xfId="25048" xr:uid="{7CC9B72E-3642-44F3-AF24-C6D0606626FF}"/>
    <cellStyle name="Normal 2 7 4 4 5" xfId="16492" xr:uid="{8F2EC2B8-9FE6-40E7-A228-62ED530AC17F}"/>
    <cellStyle name="Normal 2 7 4 5" xfId="5181" xr:uid="{717DE2C8-2F2E-4098-81A0-E0FA74614B37}"/>
    <cellStyle name="Normal 2 7 4 5 2" xfId="14478" xr:uid="{E74B6E9E-DE02-443A-B853-CFDBE2F2BB9D}"/>
    <cellStyle name="Normal 2 7 4 6" xfId="6931" xr:uid="{3B77EAA3-7C6C-4770-9571-6AC26DFBFF32}"/>
    <cellStyle name="Normal 2 7 4 6 2" xfId="17311" xr:uid="{F461C47C-701C-47D3-BA57-45790E5533C4}"/>
    <cellStyle name="Normal 2 7 4 7" xfId="9764" xr:uid="{FB8127CE-A3A1-4439-98A8-ECC6B82A8295}"/>
    <cellStyle name="Normal 2 7 4 7 2" xfId="20144" xr:uid="{5AF0005F-F0E6-4D89-9C47-D2C9BB2CD303}"/>
    <cellStyle name="Normal 2 7 4 8" xfId="22993" xr:uid="{562F3934-A9DB-4292-8085-6013FA723BAD}"/>
    <cellStyle name="Normal 2 7 4 9" xfId="12733" xr:uid="{3125FADE-A930-44DF-8690-A3014C853D23}"/>
    <cellStyle name="Normal 2 7 5" xfId="3256" xr:uid="{00000000-0005-0000-0000-0000E6040000}"/>
    <cellStyle name="Normal 2 7 5 2" xfId="4496" xr:uid="{6B1E980C-131C-4198-B764-D6BE5D211DA5}"/>
    <cellStyle name="Normal 2 7 5 2 2" xfId="9268" xr:uid="{B7AAB0C6-24BF-4D46-9AA8-24A20F188FDA}"/>
    <cellStyle name="Normal 2 7 5 2 2 2" xfId="29251" xr:uid="{E4734FF7-FCA2-4419-9732-777445AC6B10}"/>
    <cellStyle name="Normal 2 7 5 2 2 3" xfId="19648" xr:uid="{AE84BA61-752F-4654-AE01-737BED40B691}"/>
    <cellStyle name="Normal 2 7 5 2 3" xfId="12101" xr:uid="{DB0328AF-7516-46F1-91E1-E91A6AB86926}"/>
    <cellStyle name="Normal 2 7 5 2 3 2" xfId="22481" xr:uid="{DFB245FF-558E-4727-AEC3-34DB84043612}"/>
    <cellStyle name="Normal 2 7 5 2 4" xfId="25418" xr:uid="{749BA87B-9475-4996-BE56-534F2E8B02B8}"/>
    <cellStyle name="Normal 2 7 5 2 5" xfId="16815" xr:uid="{C9A14064-E63B-40C9-A73D-AFE5C51F8BEF}"/>
    <cellStyle name="Normal 2 7 5 3" xfId="6314" xr:uid="{016DB043-5EF2-4057-AF73-300D6DBDEF75}"/>
    <cellStyle name="Normal 2 7 5 3 2" xfId="26475" xr:uid="{13D0BCA5-0E56-4BC8-9755-AC8E6E21A552}"/>
    <cellStyle name="Normal 2 7 5 3 3" xfId="15883" xr:uid="{B0344709-8316-48B7-9700-1B797A8C7642}"/>
    <cellStyle name="Normal 2 7 5 4" xfId="8336" xr:uid="{4DA050E3-2232-4805-BC13-40346E73E54B}"/>
    <cellStyle name="Normal 2 7 5 4 2" xfId="18716" xr:uid="{A976D288-5856-4ED8-804A-4ECF8534B765}"/>
    <cellStyle name="Normal 2 7 5 5" xfId="11169" xr:uid="{DA5D3750-153B-426B-9D39-B81E3AAF7F63}"/>
    <cellStyle name="Normal 2 7 5 5 2" xfId="21549" xr:uid="{0C6072E1-0399-40E2-BDF9-50D23FE32DFC}"/>
    <cellStyle name="Normal 2 7 5 6" xfId="24231" xr:uid="{8C853527-3A85-4D80-A47F-7032AA059977}"/>
    <cellStyle name="Normal 2 7 5 7" xfId="13804" xr:uid="{0838E1E9-5B0D-41A5-A8FD-58D14A45CBB8}"/>
    <cellStyle name="Normal 2 7 6" xfId="2914" xr:uid="{00000000-0005-0000-0000-0000E7040000}"/>
    <cellStyle name="Normal 2 7 6 2" xfId="6100" xr:uid="{A72DA3E3-628A-466B-B484-2AD061942FF4}"/>
    <cellStyle name="Normal 2 7 6 2 2" xfId="26187" xr:uid="{E3525FCE-0E8B-4363-86AA-5DB0CA30EAC7}"/>
    <cellStyle name="Normal 2 7 6 2 3" xfId="15578" xr:uid="{AD7A8575-854D-44EA-B785-2F1001A2A045}"/>
    <cellStyle name="Normal 2 7 6 3" xfId="8031" xr:uid="{8C399678-619D-4551-9E61-7E718BD25A05}"/>
    <cellStyle name="Normal 2 7 6 3 2" xfId="18411" xr:uid="{B105745C-B71D-49AF-A6E4-9531ED33804E}"/>
    <cellStyle name="Normal 2 7 6 4" xfId="10864" xr:uid="{A3744CBC-45DE-4DAA-BA85-096F6E9261F1}"/>
    <cellStyle name="Normal 2 7 6 4 2" xfId="21244" xr:uid="{E6A6B3B1-E09F-4A41-954C-56180BE9BB5F}"/>
    <cellStyle name="Normal 2 7 6 5" xfId="23487" xr:uid="{ED24D4F5-7011-4B51-BC0D-6F22A62E844E}"/>
    <cellStyle name="Normal 2 7 6 6" xfId="13431" xr:uid="{F9DC699A-8F1C-4AE1-9057-A1937D783382}"/>
    <cellStyle name="Normal 2 7 7" xfId="2486" xr:uid="{00000000-0005-0000-0000-0000E8040000}"/>
    <cellStyle name="Normal 2 7 7 2" xfId="5771" xr:uid="{AC1B6218-AD1E-4FB2-B01B-3690B7A69759}"/>
    <cellStyle name="Normal 2 7 7 2 2" xfId="28750" xr:uid="{00B60B50-D380-4FF6-9C2A-D02F7AC372E8}"/>
    <cellStyle name="Normal 2 7 7 2 3" xfId="15158" xr:uid="{397FE296-624B-4C47-90C5-13988B62CA4A}"/>
    <cellStyle name="Normal 2 7 7 3" xfId="7611" xr:uid="{B75D5F0E-2123-44E6-AED0-AF402A568DD1}"/>
    <cellStyle name="Normal 2 7 7 3 2" xfId="17991" xr:uid="{562B3F72-ACAA-49FA-986D-18354E0EAC7E}"/>
    <cellStyle name="Normal 2 7 7 4" xfId="10444" xr:uid="{44FF3E11-BB54-432F-9989-F88AFDD01007}"/>
    <cellStyle name="Normal 2 7 7 4 2" xfId="20824" xr:uid="{DEBB59F7-4C48-408A-BD45-419079E7F30B}"/>
    <cellStyle name="Normal 2 7 7 5" xfId="23356" xr:uid="{09A29A52-3B42-4616-92F6-5CBC0EA39103}"/>
    <cellStyle name="Normal 2 7 7 6" xfId="12874" xr:uid="{CA745FC1-03D0-438C-BF2F-B04F366ACD19}"/>
    <cellStyle name="Normal 2 7 8" xfId="2180" xr:uid="{00000000-0005-0000-0000-0000D1040000}"/>
    <cellStyle name="Normal 2 7 8 2" xfId="7307" xr:uid="{0830F5DD-6D21-49F4-A9B3-604959D8120F}"/>
    <cellStyle name="Normal 2 7 8 2 2" xfId="17687" xr:uid="{29EDD52C-37AD-477B-AFB3-3D788AE07F90}"/>
    <cellStyle name="Normal 2 7 8 3" xfId="10140" xr:uid="{DB91861C-0F9C-4892-A88B-7DBA1139476D}"/>
    <cellStyle name="Normal 2 7 8 3 2" xfId="20520" xr:uid="{00B74FED-9925-4107-AD01-E9A8F8C22E98}"/>
    <cellStyle name="Normal 2 7 8 4" xfId="24851" xr:uid="{9F222FCF-80AD-4A76-8591-13E84C4F1B1E}"/>
    <cellStyle name="Normal 2 7 8 5" xfId="14854" xr:uid="{55F52EA5-B516-4C11-A49F-8421E51557FF}"/>
    <cellStyle name="Normal 2 7 9" xfId="3951" xr:uid="{A6386ADA-3287-4373-839E-4D0FB01F6C53}"/>
    <cellStyle name="Normal 2 7 9 2" xfId="8783" xr:uid="{99D06A28-198A-451C-9CC5-BBFF21DD87E2}"/>
    <cellStyle name="Normal 2 7 9 2 2" xfId="19163" xr:uid="{3775A87A-2918-4CCC-82B1-39DC7F69925D}"/>
    <cellStyle name="Normal 2 7 9 3" xfId="11616" xr:uid="{C785F9A9-9F97-4EFB-9C31-10DEE8DC4130}"/>
    <cellStyle name="Normal 2 7 9 3 2" xfId="21996" xr:uid="{C92B6D30-0CB7-48C0-AFA2-0393924E08D1}"/>
    <cellStyle name="Normal 2 7 9 4" xfId="16330" xr:uid="{20C1B482-BFD0-465A-8590-E53314C7EF9A}"/>
    <cellStyle name="Normal 2 8" xfId="831" xr:uid="{00000000-0005-0000-0000-0000EB040000}"/>
    <cellStyle name="Normal 2 8 10" xfId="5182" xr:uid="{40380ED7-DDE8-4CE3-82C0-99469D30D652}"/>
    <cellStyle name="Normal 2 8 10 2" xfId="14479" xr:uid="{E1EB6AAD-E630-4183-B6FD-218D1F36B279}"/>
    <cellStyle name="Normal 2 8 11" xfId="6932" xr:uid="{4E51C6D5-27D3-44AA-BAF2-C86DDDAF7446}"/>
    <cellStyle name="Normal 2 8 11 2" xfId="17312" xr:uid="{837D9E52-6906-4D0D-8672-AB683F7730B4}"/>
    <cellStyle name="Normal 2 8 12" xfId="9765" xr:uid="{A749656F-3C03-463C-BB9D-2A573B397E89}"/>
    <cellStyle name="Normal 2 8 12 2" xfId="20145" xr:uid="{C8F920DA-218B-44F4-8186-69E8299B7674}"/>
    <cellStyle name="Normal 2 8 13" xfId="24145" xr:uid="{0963CDEC-E371-42BB-9422-ACE52BBA0CF3}"/>
    <cellStyle name="Normal 2 8 14" xfId="12446" xr:uid="{A31E1099-78CC-4B71-A141-F56A2524A61E}"/>
    <cellStyle name="Normal 2 8 2" xfId="832" xr:uid="{00000000-0005-0000-0000-0000EC040000}"/>
    <cellStyle name="Normal 2 8 2 10" xfId="9766" xr:uid="{4D9DFE05-B631-403C-BCF3-EF6C419A7C37}"/>
    <cellStyle name="Normal 2 8 2 10 2" xfId="20146" xr:uid="{0277E97B-E62E-427C-BF5C-3E79B155C3BF}"/>
    <cellStyle name="Normal 2 8 2 11" xfId="22934" xr:uid="{A9E5B6A5-7BA3-4B67-B5F4-6B9016B71202}"/>
    <cellStyle name="Normal 2 8 2 12" xfId="12576" xr:uid="{9AA20E7D-A7C9-4928-BD7B-329E347E1DF8}"/>
    <cellStyle name="Normal 2 8 2 2" xfId="833" xr:uid="{00000000-0005-0000-0000-0000ED040000}"/>
    <cellStyle name="Normal 2 8 2 2 2" xfId="3258" xr:uid="{00000000-0005-0000-0000-0000EC040000}"/>
    <cellStyle name="Normal 2 8 2 2 2 2" xfId="6316" xr:uid="{E8CEFCD8-20B3-4E94-9B5B-50A8F801EC89}"/>
    <cellStyle name="Normal 2 8 2 2 2 2 2" xfId="28451" xr:uid="{9B2527F5-BBB3-4B72-A313-3D4FC3D3FC8C}"/>
    <cellStyle name="Normal 2 8 2 2 2 2 3" xfId="28091" xr:uid="{550DFAE7-40CC-4013-9279-7A91D3B432AF}"/>
    <cellStyle name="Normal 2 8 2 2 2 2 4" xfId="15885" xr:uid="{A5BAF042-E853-4939-BD0A-B23D58C90756}"/>
    <cellStyle name="Normal 2 8 2 2 2 3" xfId="8338" xr:uid="{E29A79B0-B795-4C94-814D-9A47992D2E01}"/>
    <cellStyle name="Normal 2 8 2 2 2 3 2" xfId="28890" xr:uid="{90C5D1D6-906A-4005-92B0-64FAE9DF8EF7}"/>
    <cellStyle name="Normal 2 8 2 2 2 3 3" xfId="18718" xr:uid="{C0CF3DCE-97A0-498E-B04F-FBE73C34FEA1}"/>
    <cellStyle name="Normal 2 8 2 2 2 4" xfId="11171" xr:uid="{C6533BE9-E499-41F1-BEC4-3AA5F4A737A6}"/>
    <cellStyle name="Normal 2 8 2 2 2 4 2" xfId="21551" xr:uid="{979617F4-9BC4-4068-AF89-9D803C9B722D}"/>
    <cellStyle name="Normal 2 8 2 2 2 5" xfId="23677" xr:uid="{F7A09A72-CE90-45E7-A8FB-448103B44903}"/>
    <cellStyle name="Normal 2 8 2 2 2 6" xfId="13806" xr:uid="{9A71CDC9-C58C-47F5-8EB7-FCF081FA00A5}"/>
    <cellStyle name="Normal 2 8 2 2 3" xfId="4318" xr:uid="{00641515-B8EE-4462-A5E1-92E8AD68B412}"/>
    <cellStyle name="Normal 2 8 2 2 3 2" xfId="9090" xr:uid="{E5787134-1742-4497-B391-2B38C5521001}"/>
    <cellStyle name="Normal 2 8 2 2 3 2 2" xfId="29133" xr:uid="{60591CF2-D428-4AF2-BB3D-111D24C78CB3}"/>
    <cellStyle name="Normal 2 8 2 2 3 2 3" xfId="19470" xr:uid="{D12FADAD-F941-49B0-A161-CFAB573B85AA}"/>
    <cellStyle name="Normal 2 8 2 2 3 3" xfId="11923" xr:uid="{E4C4019B-05FA-4C55-A2FF-B1FA27230812}"/>
    <cellStyle name="Normal 2 8 2 2 3 3 2" xfId="22303" xr:uid="{AA4D6692-15F2-4F6C-B9B3-B232C24BA114}"/>
    <cellStyle name="Normal 2 8 2 2 3 4" xfId="24489" xr:uid="{31D545F0-70D4-4D94-9FC6-A6B195271AF7}"/>
    <cellStyle name="Normal 2 8 2 2 3 5" xfId="16637" xr:uid="{59F603B3-032B-46B7-BB26-026DED68F117}"/>
    <cellStyle name="Normal 2 8 2 2 4" xfId="5184" xr:uid="{3CFE1E7C-2C46-4B24-A72F-B89B6CD06028}"/>
    <cellStyle name="Normal 2 8 2 2 4 2" xfId="28349" xr:uid="{60632920-281C-46EA-AC97-42678D7DB885}"/>
    <cellStyle name="Normal 2 8 2 2 4 3" xfId="14481" xr:uid="{51350F7B-30E1-4F4E-891E-CAB00AFBC1F8}"/>
    <cellStyle name="Normal 2 8 2 2 5" xfId="6934" xr:uid="{35DC256B-D160-4416-83A4-3BD5F907605A}"/>
    <cellStyle name="Normal 2 8 2 2 5 2" xfId="17314" xr:uid="{125BA631-0382-4A16-9B52-79AC361B8BE7}"/>
    <cellStyle name="Normal 2 8 2 2 6" xfId="9767" xr:uid="{6F07800B-1F18-4E12-8ADD-86321C659FBE}"/>
    <cellStyle name="Normal 2 8 2 2 6 2" xfId="20147" xr:uid="{74537F53-6B31-44FB-ABF9-7042343A8374}"/>
    <cellStyle name="Normal 2 8 2 2 7" xfId="24600" xr:uid="{4354B5C0-2B0E-4A08-A5F4-F2F6E931B73C}"/>
    <cellStyle name="Normal 2 8 2 2 8" xfId="13199" xr:uid="{0A02F550-76AE-4963-938D-99C871307A70}"/>
    <cellStyle name="Normal 2 8 2 3" xfId="3259" xr:uid="{00000000-0005-0000-0000-0000ED040000}"/>
    <cellStyle name="Normal 2 8 2 3 2" xfId="4497" xr:uid="{0BBF4EAF-2EEB-4640-BA38-DBDFC058B749}"/>
    <cellStyle name="Normal 2 8 2 3 2 2" xfId="9269" xr:uid="{48BFEDD3-7392-4C4A-B002-66AD38724562}"/>
    <cellStyle name="Normal 2 8 2 3 2 2 2" xfId="29252" xr:uid="{238C0550-505F-490B-9C2D-23264E218DA0}"/>
    <cellStyle name="Normal 2 8 2 3 2 2 3" xfId="19649" xr:uid="{9EA528C0-22A5-49DE-8E75-D6F59A2F526C}"/>
    <cellStyle name="Normal 2 8 2 3 2 3" xfId="12102" xr:uid="{1F1673D3-C7B3-4070-944F-11A3F491560D}"/>
    <cellStyle name="Normal 2 8 2 3 2 3 2" xfId="22482" xr:uid="{4EC5530C-B788-49D1-B8AD-24172D3E9448}"/>
    <cellStyle name="Normal 2 8 2 3 2 4" xfId="25715" xr:uid="{23044FBC-8E1B-4EE7-B299-D46361B75083}"/>
    <cellStyle name="Normal 2 8 2 3 2 5" xfId="16816" xr:uid="{F64422A4-F1AB-4878-BBE9-CCF2850EC9DB}"/>
    <cellStyle name="Normal 2 8 2 3 3" xfId="6317" xr:uid="{70319F9C-8C6C-4280-B5A7-FA70D7D4E8EC}"/>
    <cellStyle name="Normal 2 8 2 3 3 2" xfId="27175" xr:uid="{944CDA04-5C80-4EA1-80A7-A40B22BF04C9}"/>
    <cellStyle name="Normal 2 8 2 3 3 3" xfId="15886" xr:uid="{2E65C6E6-7705-4581-B6DB-48A3329BC3F3}"/>
    <cellStyle name="Normal 2 8 2 3 4" xfId="8339" xr:uid="{89F6381F-D0A9-48DA-84B5-04BBD4FA5670}"/>
    <cellStyle name="Normal 2 8 2 3 4 2" xfId="18719" xr:uid="{8F0AFD53-0182-4B64-897F-CD52C1FD9A88}"/>
    <cellStyle name="Normal 2 8 2 3 5" xfId="11172" xr:uid="{E4AD119B-BB10-43C1-AED6-D358178586EF}"/>
    <cellStyle name="Normal 2 8 2 3 5 2" xfId="21552" xr:uid="{7A6F2011-0DC7-41B4-858C-64B84CC192DA}"/>
    <cellStyle name="Normal 2 8 2 3 6" xfId="22833" xr:uid="{8923D2E7-2DA7-4CCF-A63E-0536F14CB31F}"/>
    <cellStyle name="Normal 2 8 2 3 7" xfId="13807" xr:uid="{B28A44E3-FA3B-4166-B3F5-6786840ACCA1}"/>
    <cellStyle name="Normal 2 8 2 4" xfId="3257" xr:uid="{00000000-0005-0000-0000-0000EE040000}"/>
    <cellStyle name="Normal 2 8 2 4 2" xfId="6315" xr:uid="{968A0815-396A-4C1F-ACF4-0899CC97A8BE}"/>
    <cellStyle name="Normal 2 8 2 4 2 2" xfId="27078" xr:uid="{169A6153-9C29-40DB-B39A-F4DDE627EFA0}"/>
    <cellStyle name="Normal 2 8 2 4 2 3" xfId="15884" xr:uid="{2870D56E-C8E3-4B29-9892-B687B606CDEA}"/>
    <cellStyle name="Normal 2 8 2 4 3" xfId="8337" xr:uid="{2F49353E-3D79-4C99-AD1D-F70CD5D1E16D}"/>
    <cellStyle name="Normal 2 8 2 4 3 2" xfId="18717" xr:uid="{CC2B2CAA-02A0-48A3-92AE-8DBF048D4E88}"/>
    <cellStyle name="Normal 2 8 2 4 4" xfId="11170" xr:uid="{FC40FFB0-4FEC-4115-AB03-33E0128807DE}"/>
    <cellStyle name="Normal 2 8 2 4 4 2" xfId="21550" xr:uid="{5A6FD68D-ABDC-4917-A965-2A7AF6BA2198}"/>
    <cellStyle name="Normal 2 8 2 4 5" xfId="24520" xr:uid="{147CC830-D3CD-4478-90B8-BCC4D363D848}"/>
    <cellStyle name="Normal 2 8 2 4 6" xfId="13805" xr:uid="{D4E5B640-704A-427D-86D2-AE67A1DDF6F9}"/>
    <cellStyle name="Normal 2 8 2 5" xfId="2520" xr:uid="{00000000-0005-0000-0000-0000EF040000}"/>
    <cellStyle name="Normal 2 8 2 5 2" xfId="5797" xr:uid="{47DCC92F-54E9-4911-AC1D-47F2B7FB5C2F}"/>
    <cellStyle name="Normal 2 8 2 5 2 2" xfId="26991" xr:uid="{4D34E770-5F98-4A6F-9C61-581E4CC543E3}"/>
    <cellStyle name="Normal 2 8 2 5 2 3" xfId="15192" xr:uid="{FDD16847-3A23-4F2B-93C4-65D91B7D4AE2}"/>
    <cellStyle name="Normal 2 8 2 5 3" xfId="7645" xr:uid="{1EF7B022-A18D-4AB6-A3C4-D739248B73E8}"/>
    <cellStyle name="Normal 2 8 2 5 3 2" xfId="18025" xr:uid="{3E320686-9FFB-4CD3-BCAA-76D0D9A5627A}"/>
    <cellStyle name="Normal 2 8 2 5 4" xfId="10478" xr:uid="{AFB5CAA6-E1B0-4B42-960C-3E43FD85A6FF}"/>
    <cellStyle name="Normal 2 8 2 5 4 2" xfId="20858" xr:uid="{BA75980F-6F1F-4861-85F6-25FEDA469C6F}"/>
    <cellStyle name="Normal 2 8 2 5 5" xfId="22803" xr:uid="{8C5AB9D4-325C-4C09-8367-86F84CBEDFC1}"/>
    <cellStyle name="Normal 2 8 2 5 6" xfId="12908" xr:uid="{F3AC945C-F83D-4E22-AA51-69CA9A117B98}"/>
    <cellStyle name="Normal 2 8 2 6" xfId="2342" xr:uid="{00000000-0005-0000-0000-0000EA040000}"/>
    <cellStyle name="Normal 2 8 2 6 2" xfId="7469" xr:uid="{F25297D3-D501-42A1-AA59-8886F1FEEAF3}"/>
    <cellStyle name="Normal 2 8 2 6 2 2" xfId="17849" xr:uid="{D677E904-4008-48A5-A7F7-B9A14DAA6580}"/>
    <cellStyle name="Normal 2 8 2 6 3" xfId="10302" xr:uid="{DC3DB0BA-F8F6-4476-B45D-AD550463A2F8}"/>
    <cellStyle name="Normal 2 8 2 6 3 2" xfId="20682" xr:uid="{F69C4960-EE6C-4465-B5B3-0F5FFFD2313C}"/>
    <cellStyle name="Normal 2 8 2 6 4" xfId="23142" xr:uid="{2E10A497-7F6A-4EC1-9EF8-2439084B8E12}"/>
    <cellStyle name="Normal 2 8 2 6 5" xfId="15016" xr:uid="{8B4776D4-7302-426E-94DD-26E671A43624}"/>
    <cellStyle name="Normal 2 8 2 7" xfId="3853" xr:uid="{B99E1F2C-77D1-436B-A020-A22F5F81BD72}"/>
    <cellStyle name="Normal 2 8 2 7 2" xfId="8686" xr:uid="{362A60B7-29E5-4E02-8394-414C56F97128}"/>
    <cellStyle name="Normal 2 8 2 7 2 2" xfId="19066" xr:uid="{A296323F-529D-4171-83EA-E9E750DE7ADD}"/>
    <cellStyle name="Normal 2 8 2 7 3" xfId="11519" xr:uid="{13CF40C2-23CF-4CF9-80AF-FEDE8F52F4E6}"/>
    <cellStyle name="Normal 2 8 2 7 3 2" xfId="21899" xr:uid="{EED8F838-167F-4C79-89E3-CA02AA7F75C9}"/>
    <cellStyle name="Normal 2 8 2 7 4" xfId="16233" xr:uid="{9B383E1C-F202-4249-AA30-5F4039972BD6}"/>
    <cellStyle name="Normal 2 8 2 8" xfId="5183" xr:uid="{9A79AB6A-5F15-47BD-854C-4704EA6A1DF5}"/>
    <cellStyle name="Normal 2 8 2 8 2" xfId="14480" xr:uid="{9EC2CC00-3494-48C2-A9A9-E28A61A3C528}"/>
    <cellStyle name="Normal 2 8 2 9" xfId="6933" xr:uid="{64F0A1D1-B9AC-43C0-A9B9-60617BD5F23A}"/>
    <cellStyle name="Normal 2 8 2 9 2" xfId="17313" xr:uid="{1BB0B183-2132-4C6F-B5A4-5DB449444F25}"/>
    <cellStyle name="Normal 2 8 3" xfId="834" xr:uid="{00000000-0005-0000-0000-0000EE040000}"/>
    <cellStyle name="Normal 2 8 3 10" xfId="25380" xr:uid="{17E62A56-8EBA-4252-82CC-1F7F66844708}"/>
    <cellStyle name="Normal 2 8 3 11" xfId="12734" xr:uid="{7AC5C086-4CD1-43AF-AB6F-2B1CB78A380D}"/>
    <cellStyle name="Normal 2 8 3 2" xfId="2755" xr:uid="{00000000-0005-0000-0000-0000F1040000}"/>
    <cellStyle name="Normal 2 8 3 2 2" xfId="3261" xr:uid="{00000000-0005-0000-0000-0000F2040000}"/>
    <cellStyle name="Normal 2 8 3 2 2 2" xfId="6319" xr:uid="{BD9D0536-3699-40B6-98E2-EBDCDE845069}"/>
    <cellStyle name="Normal 2 8 3 2 2 2 2" xfId="28183" xr:uid="{3D61B14B-CE7E-4248-A4BA-EDB3E926A8F3}"/>
    <cellStyle name="Normal 2 8 3 2 2 2 3" xfId="15888" xr:uid="{D474407B-F78D-432C-9CED-E3E72F989BBC}"/>
    <cellStyle name="Normal 2 8 3 2 2 3" xfId="8341" xr:uid="{E09CD465-5962-475E-9310-F67B4BA857B8}"/>
    <cellStyle name="Normal 2 8 3 2 2 3 2" xfId="18721" xr:uid="{33F267E9-C350-475A-A4EB-1FC086DF9A10}"/>
    <cellStyle name="Normal 2 8 3 2 2 4" xfId="11174" xr:uid="{30F924E3-F7AF-46C5-A6F8-FC91ED43DBF6}"/>
    <cellStyle name="Normal 2 8 3 2 2 4 2" xfId="21554" xr:uid="{5D81271B-7FBC-40B0-AFF4-8821475572AF}"/>
    <cellStyle name="Normal 2 8 3 2 2 5" xfId="24308" xr:uid="{71376A80-8FAD-4364-968E-982EA9EED0E1}"/>
    <cellStyle name="Normal 2 8 3 2 2 6" xfId="13809" xr:uid="{E05E4D94-3931-46D8-8FC2-EA60D07A61D9}"/>
    <cellStyle name="Normal 2 8 3 2 3" xfId="4319" xr:uid="{D25E4437-4EA4-45F0-9EE5-3638C42BF349}"/>
    <cellStyle name="Normal 2 8 3 2 3 2" xfId="9091" xr:uid="{D69750B2-0EEE-483F-8EF6-9527410F7451}"/>
    <cellStyle name="Normal 2 8 3 2 3 2 2" xfId="29134" xr:uid="{F0AEA303-C52B-4222-8F9D-1F49270C7021}"/>
    <cellStyle name="Normal 2 8 3 2 3 2 3" xfId="19471" xr:uid="{83DD875B-4FE6-4C30-9638-308A9D584DA6}"/>
    <cellStyle name="Normal 2 8 3 2 3 3" xfId="11924" xr:uid="{D6C02531-49AF-4900-8FE3-26F387CE2252}"/>
    <cellStyle name="Normal 2 8 3 2 3 3 2" xfId="22304" xr:uid="{10370E83-08B0-4273-B3A8-E4754264DC3C}"/>
    <cellStyle name="Normal 2 8 3 2 3 4" xfId="23089" xr:uid="{9440B033-98C1-4D25-BC1D-B1882C4FF38B}"/>
    <cellStyle name="Normal 2 8 3 2 3 5" xfId="16638" xr:uid="{B8AB671E-A73C-4504-A03D-D60071FC3531}"/>
    <cellStyle name="Normal 2 8 3 2 4" xfId="5973" xr:uid="{3BB15D85-FDB9-45F7-9409-52962EA45647}"/>
    <cellStyle name="Normal 2 8 3 2 4 2" xfId="27166" xr:uid="{5303FDA9-5ADF-4827-A7AF-96E24920E174}"/>
    <cellStyle name="Normal 2 8 3 2 4 3" xfId="15426" xr:uid="{41CF9545-43B1-47D9-A01C-B25CC5567E38}"/>
    <cellStyle name="Normal 2 8 3 2 5" xfId="7879" xr:uid="{EABEFE2C-BFCA-49C6-A627-85CFB20F1B17}"/>
    <cellStyle name="Normal 2 8 3 2 5 2" xfId="18259" xr:uid="{ED132D4B-2A6F-489F-AFA3-258F5D08FE52}"/>
    <cellStyle name="Normal 2 8 3 2 6" xfId="10712" xr:uid="{4F852A99-764E-45D0-9E91-B7C10AB77553}"/>
    <cellStyle name="Normal 2 8 3 2 6 2" xfId="21092" xr:uid="{BB8E2CBC-5234-4425-B63F-C0213B1BFD16}"/>
    <cellStyle name="Normal 2 8 3 2 7" xfId="22792" xr:uid="{59CB398D-CA33-4225-9761-66A39892865A}"/>
    <cellStyle name="Normal 2 8 3 2 8" xfId="13200" xr:uid="{159B5130-3221-4602-A1C2-C3A0E6216CA5}"/>
    <cellStyle name="Normal 2 8 3 3" xfId="3262" xr:uid="{00000000-0005-0000-0000-0000F3040000}"/>
    <cellStyle name="Normal 2 8 3 3 2" xfId="4498" xr:uid="{3EA06542-8B36-463A-8E1E-CC73CF39FB59}"/>
    <cellStyle name="Normal 2 8 3 3 2 2" xfId="9270" xr:uid="{CC554882-7403-4872-B9D3-30DD53E78D1A}"/>
    <cellStyle name="Normal 2 8 3 3 2 2 2" xfId="29253" xr:uid="{84DF408D-0CED-42F5-962F-7651692141DE}"/>
    <cellStyle name="Normal 2 8 3 3 2 2 3" xfId="19650" xr:uid="{31758A29-DC95-462A-B632-3B363553A416}"/>
    <cellStyle name="Normal 2 8 3 3 2 3" xfId="12103" xr:uid="{9E3EE59A-0169-4C8D-9C7D-BD05A70F4E78}"/>
    <cellStyle name="Normal 2 8 3 3 2 3 2" xfId="22483" xr:uid="{6B4E2281-DEF4-4690-A99A-075310AB67A0}"/>
    <cellStyle name="Normal 2 8 3 3 2 4" xfId="23942" xr:uid="{A24C8BCD-CA8C-4BDF-B9CD-D0461D22C827}"/>
    <cellStyle name="Normal 2 8 3 3 2 5" xfId="16817" xr:uid="{74422C01-685B-4355-AAEA-AF1C6B3E7D79}"/>
    <cellStyle name="Normal 2 8 3 3 3" xfId="6320" xr:uid="{279D0E37-90D2-4222-9285-6030E28A6DF6}"/>
    <cellStyle name="Normal 2 8 3 3 3 2" xfId="27666" xr:uid="{6FB621B3-9AD1-4BB6-8F80-C57F0EE981D3}"/>
    <cellStyle name="Normal 2 8 3 3 3 3" xfId="15889" xr:uid="{CB285C85-0806-410C-B223-4962D476FEC6}"/>
    <cellStyle name="Normal 2 8 3 3 4" xfId="8342" xr:uid="{3FD44BF7-A114-4295-8619-ECA18BD88F96}"/>
    <cellStyle name="Normal 2 8 3 3 4 2" xfId="18722" xr:uid="{7D706125-C714-41D5-8B57-9266C8E5E41D}"/>
    <cellStyle name="Normal 2 8 3 3 5" xfId="11175" xr:uid="{3FCC255D-4B84-44AD-9636-A3A2B72B6B99}"/>
    <cellStyle name="Normal 2 8 3 3 5 2" xfId="21555" xr:uid="{572DC6E6-8985-4FD9-AC2A-016B7FFE0041}"/>
    <cellStyle name="Normal 2 8 3 3 6" xfId="22845" xr:uid="{2BB0CEB5-1638-407D-92A5-AF6A231A7822}"/>
    <cellStyle name="Normal 2 8 3 3 7" xfId="13810" xr:uid="{9296A94C-12A0-42CC-BB7A-168FD37B53E6}"/>
    <cellStyle name="Normal 2 8 3 4" xfId="3260" xr:uid="{00000000-0005-0000-0000-0000F4040000}"/>
    <cellStyle name="Normal 2 8 3 4 2" xfId="6318" xr:uid="{14919506-F606-461B-B41D-72C7D86A95BD}"/>
    <cellStyle name="Normal 2 8 3 4 2 2" xfId="27071" xr:uid="{76F5C591-49A1-4806-9F92-9DB76AB64083}"/>
    <cellStyle name="Normal 2 8 3 4 2 3" xfId="15887" xr:uid="{016EB0A9-4FE7-4904-93A8-9D4FD346A065}"/>
    <cellStyle name="Normal 2 8 3 4 3" xfId="8340" xr:uid="{84E0DE4A-7166-4129-84FC-03A751374921}"/>
    <cellStyle name="Normal 2 8 3 4 3 2" xfId="18720" xr:uid="{1BFCEABB-CA3D-43AE-9144-A7C7BBD81D2A}"/>
    <cellStyle name="Normal 2 8 3 4 4" xfId="11173" xr:uid="{FDCB34B3-A7C8-410F-8351-51348C246EC1}"/>
    <cellStyle name="Normal 2 8 3 4 4 2" xfId="21553" xr:uid="{42CFB193-07F8-4960-A351-EE292CD41811}"/>
    <cellStyle name="Normal 2 8 3 4 5" xfId="25200" xr:uid="{48EE267E-D509-48D9-8E1E-EB7D4D2017E6}"/>
    <cellStyle name="Normal 2 8 3 4 6" xfId="13808" xr:uid="{05B8532D-B56A-489B-98BE-3669A7F17100}"/>
    <cellStyle name="Normal 2 8 3 5" xfId="2623" xr:uid="{00000000-0005-0000-0000-0000F5040000}"/>
    <cellStyle name="Normal 2 8 3 5 2" xfId="5885" xr:uid="{9A8A9323-7AE6-40BB-B754-36EC30028BE6}"/>
    <cellStyle name="Normal 2 8 3 5 2 2" xfId="26156" xr:uid="{A20DC687-5F32-4034-8A17-2601DBC372EB}"/>
    <cellStyle name="Normal 2 8 3 5 2 3" xfId="15295" xr:uid="{990C1D93-C515-4F0D-8131-322B43F7B8CC}"/>
    <cellStyle name="Normal 2 8 3 5 3" xfId="7748" xr:uid="{454114AE-7AEB-49B9-B36B-768C7BCF914E}"/>
    <cellStyle name="Normal 2 8 3 5 3 2" xfId="18128" xr:uid="{71E1F9B9-4024-488D-A226-945B9AB0FA01}"/>
    <cellStyle name="Normal 2 8 3 5 4" xfId="10581" xr:uid="{2B3C5ECB-70C4-4606-9DDC-843CAAA98B1F}"/>
    <cellStyle name="Normal 2 8 3 5 4 2" xfId="20961" xr:uid="{3697A04A-1C78-41C6-8177-74F6DB38E2E7}"/>
    <cellStyle name="Normal 2 8 3 5 5" xfId="23262" xr:uid="{86FB51D7-8590-48B1-BFEC-304D10C56C6C}"/>
    <cellStyle name="Normal 2 8 3 5 6" xfId="13011" xr:uid="{CB326828-C6BC-4D99-8C3E-6149D0EE0BC5}"/>
    <cellStyle name="Normal 2 8 3 6" xfId="4174" xr:uid="{2BF2C53F-CF90-4E79-B6F1-AA1C6B49B262}"/>
    <cellStyle name="Normal 2 8 3 6 2" xfId="8946" xr:uid="{CC1D5B72-12BC-49AE-8051-9F414A0754E5}"/>
    <cellStyle name="Normal 2 8 3 6 2 2" xfId="19326" xr:uid="{11F599AC-CEF8-443B-94B9-0D10200E6597}"/>
    <cellStyle name="Normal 2 8 3 6 3" xfId="11779" xr:uid="{2F3FEE01-A477-4489-9A49-9BC60CBB444B}"/>
    <cellStyle name="Normal 2 8 3 6 3 2" xfId="22159" xr:uid="{394D04A4-DDA6-4BA4-8CC4-CA26E692393C}"/>
    <cellStyle name="Normal 2 8 3 6 4" xfId="24464" xr:uid="{700999BE-0B15-4696-B088-844B62FC8475}"/>
    <cellStyle name="Normal 2 8 3 6 5" xfId="16493" xr:uid="{3D12A16F-E536-4B3A-9019-F138C7D11A92}"/>
    <cellStyle name="Normal 2 8 3 7" xfId="5185" xr:uid="{14A31ADD-2E6B-46C3-9E3A-E7C64FECAC27}"/>
    <cellStyle name="Normal 2 8 3 7 2" xfId="14482" xr:uid="{8061915E-3A6A-482D-9422-9284FF76093D}"/>
    <cellStyle name="Normal 2 8 3 8" xfId="6935" xr:uid="{0467EFA4-6627-44FD-AEEB-166630D9B8BE}"/>
    <cellStyle name="Normal 2 8 3 8 2" xfId="17315" xr:uid="{922BED87-D10C-464F-98AB-8EA4B34D6DFA}"/>
    <cellStyle name="Normal 2 8 3 9" xfId="9768" xr:uid="{9C875BDA-2981-48B8-ADBB-377E072090EF}"/>
    <cellStyle name="Normal 2 8 3 9 2" xfId="20148" xr:uid="{9CDE13C9-8692-47A0-88B9-85608CF777E8}"/>
    <cellStyle name="Normal 2 8 4" xfId="835" xr:uid="{00000000-0005-0000-0000-0000EF040000}"/>
    <cellStyle name="Normal 2 8 4 2" xfId="3263" xr:uid="{00000000-0005-0000-0000-0000F7040000}"/>
    <cellStyle name="Normal 2 8 4 2 2" xfId="6321" xr:uid="{85D5D0ED-3998-423F-85D6-D7F2C7EEB6F6}"/>
    <cellStyle name="Normal 2 8 4 2 2 2" xfId="28413" xr:uid="{7B6C017D-A110-4B25-AC70-1FFF71EBB8FF}"/>
    <cellStyle name="Normal 2 8 4 2 2 3" xfId="15890" xr:uid="{3289FA99-5F4F-4107-ABB3-6495CC572AC2}"/>
    <cellStyle name="Normal 2 8 4 2 3" xfId="8343" xr:uid="{FB0342AB-9DF9-4F40-B43B-8979CBC51628}"/>
    <cellStyle name="Normal 2 8 4 2 3 2" xfId="18723" xr:uid="{60975CA2-8649-4683-82BB-53D1F33969FB}"/>
    <cellStyle name="Normal 2 8 4 2 4" xfId="11176" xr:uid="{6E433FE9-9821-49C9-A393-B052723ADD27}"/>
    <cellStyle name="Normal 2 8 4 2 4 2" xfId="21556" xr:uid="{A28635D2-C8A0-4D50-A0B5-FDCFD80FECBE}"/>
    <cellStyle name="Normal 2 8 4 2 5" xfId="24880" xr:uid="{245BB831-80AE-44B3-9E10-6B402E97DCF8}"/>
    <cellStyle name="Normal 2 8 4 2 6" xfId="13811" xr:uid="{98B15CF9-1ED3-43C2-98D6-29F7FB5E7FEA}"/>
    <cellStyle name="Normal 2 8 4 3" xfId="4317" xr:uid="{BCB18D81-EA89-4B82-A56D-4F6ABD77718E}"/>
    <cellStyle name="Normal 2 8 4 3 2" xfId="9089" xr:uid="{13DC86AC-6F69-4A59-BBCE-A4FAF1E15F90}"/>
    <cellStyle name="Normal 2 8 4 3 2 2" xfId="29132" xr:uid="{2E1D8AC7-D2E8-4AAA-BCDD-339074F81B81}"/>
    <cellStyle name="Normal 2 8 4 3 2 3" xfId="19469" xr:uid="{5E32389D-45B0-4C64-A0EF-2DF86E2B2567}"/>
    <cellStyle name="Normal 2 8 4 3 3" xfId="11922" xr:uid="{CEA9BC84-DAEB-42D8-ABF9-A3962AED31E7}"/>
    <cellStyle name="Normal 2 8 4 3 3 2" xfId="22302" xr:uid="{1028DFFD-EC58-472D-8554-DFF6C3768473}"/>
    <cellStyle name="Normal 2 8 4 3 4" xfId="23310" xr:uid="{C6C77F9D-6399-41CE-A380-A99D83F12098}"/>
    <cellStyle name="Normal 2 8 4 3 5" xfId="16636" xr:uid="{A416AFA9-6AFC-4011-A3D2-91C0AFB8D4D9}"/>
    <cellStyle name="Normal 2 8 4 4" xfId="5186" xr:uid="{A2219C34-4BD7-46B2-82F1-573F84CAEB23}"/>
    <cellStyle name="Normal 2 8 4 4 2" xfId="25857" xr:uid="{944FF65E-C124-4482-8EE6-206DFE1DEC94}"/>
    <cellStyle name="Normal 2 8 4 4 3" xfId="14483" xr:uid="{AC7FFCC3-39B8-483B-9053-711A7D4DBA6C}"/>
    <cellStyle name="Normal 2 8 4 5" xfId="6936" xr:uid="{C93BB016-41FA-4908-B435-B37956C8DA8F}"/>
    <cellStyle name="Normal 2 8 4 5 2" xfId="17316" xr:uid="{58DECF45-AB2C-4597-9E9F-91FC270AA1C6}"/>
    <cellStyle name="Normal 2 8 4 6" xfId="9769" xr:uid="{627620D3-F821-46A0-A7BF-2BFCC84DC435}"/>
    <cellStyle name="Normal 2 8 4 6 2" xfId="20149" xr:uid="{FF9D7BA1-BAA8-4E88-AA3F-9136D759C909}"/>
    <cellStyle name="Normal 2 8 4 7" xfId="23266" xr:uid="{1DAD77E2-B79D-4ED5-9EF7-A316C3DB968D}"/>
    <cellStyle name="Normal 2 8 4 8" xfId="13198" xr:uid="{9A496A9C-CBD9-4D16-8FC2-C445D0CD8337}"/>
    <cellStyle name="Normal 2 8 5" xfId="3264" xr:uid="{00000000-0005-0000-0000-0000F8040000}"/>
    <cellStyle name="Normal 2 8 5 2" xfId="4499" xr:uid="{95CE7CBC-1CDF-4046-832D-591E97A7B94B}"/>
    <cellStyle name="Normal 2 8 5 2 2" xfId="9271" xr:uid="{B4C87EE0-318C-4084-A168-600F15E93567}"/>
    <cellStyle name="Normal 2 8 5 2 2 2" xfId="29254" xr:uid="{A2446C45-DFF1-4140-9BA8-BB45DEE21411}"/>
    <cellStyle name="Normal 2 8 5 2 2 3" xfId="19651" xr:uid="{2BE5E4A7-BA9E-4FE9-B23C-9E3986D4913F}"/>
    <cellStyle name="Normal 2 8 5 2 3" xfId="12104" xr:uid="{B0D6BD58-A5C7-490B-A536-78A00116E9D9}"/>
    <cellStyle name="Normal 2 8 5 2 3 2" xfId="22484" xr:uid="{FFF32534-C8EF-4D49-8E8D-5F47F097BC80}"/>
    <cellStyle name="Normal 2 8 5 2 4" xfId="22637" xr:uid="{2A814E38-8C81-4220-A0FB-6ADE38D1F438}"/>
    <cellStyle name="Normal 2 8 5 2 5" xfId="16818" xr:uid="{DAD025AD-137B-4154-BB4B-4383D25FB0B6}"/>
    <cellStyle name="Normal 2 8 5 3" xfId="6322" xr:uid="{854B9F0F-FE80-4F2A-8D9A-6A844AFA80D8}"/>
    <cellStyle name="Normal 2 8 5 3 2" xfId="27936" xr:uid="{E44DBAFE-CE90-40B9-857B-8F4493FB6303}"/>
    <cellStyle name="Normal 2 8 5 3 3" xfId="15891" xr:uid="{78CAEF5E-B984-4B48-9CA2-5761637A23FA}"/>
    <cellStyle name="Normal 2 8 5 4" xfId="8344" xr:uid="{5CD86AA9-79AF-4DDE-B39C-B50CD8EE6E85}"/>
    <cellStyle name="Normal 2 8 5 4 2" xfId="18724" xr:uid="{63D7B1FD-84E9-4095-B076-B2D617BEDCAC}"/>
    <cellStyle name="Normal 2 8 5 5" xfId="11177" xr:uid="{4069BDF2-1CD4-482D-AA9D-B13EFEC32A9B}"/>
    <cellStyle name="Normal 2 8 5 5 2" xfId="21557" xr:uid="{6DB0EF5D-EFB5-482F-9AAF-268EF1369D1A}"/>
    <cellStyle name="Normal 2 8 5 6" xfId="23606" xr:uid="{DFE117AC-76B4-4D0E-AA1A-E74940FB7B57}"/>
    <cellStyle name="Normal 2 8 5 7" xfId="13812" xr:uid="{6728430F-0CB2-4D6D-BAB9-8F1200CD5761}"/>
    <cellStyle name="Normal 2 8 6" xfId="2915" xr:uid="{00000000-0005-0000-0000-0000F9040000}"/>
    <cellStyle name="Normal 2 8 6 2" xfId="6101" xr:uid="{3693C27C-9C82-4C65-9591-784D8D626FCB}"/>
    <cellStyle name="Normal 2 8 6 2 2" xfId="27481" xr:uid="{6BBD19E0-688D-42C3-8C43-1C1960668AC1}"/>
    <cellStyle name="Normal 2 8 6 2 3" xfId="15579" xr:uid="{D0A58AE8-0DB1-4F0C-8D4C-F1DD7F8F4680}"/>
    <cellStyle name="Normal 2 8 6 3" xfId="8032" xr:uid="{096BBCC9-9439-4C9F-9334-39835D0032F4}"/>
    <cellStyle name="Normal 2 8 6 3 2" xfId="18412" xr:uid="{B649D071-9CDD-4A73-8D53-4EAA7CF837BE}"/>
    <cellStyle name="Normal 2 8 6 4" xfId="10865" xr:uid="{14ACB2B7-C1CE-4C26-824D-067072A7B1AD}"/>
    <cellStyle name="Normal 2 8 6 4 2" xfId="21245" xr:uid="{774D63A6-A79C-4CEB-9E63-2073C231EAAD}"/>
    <cellStyle name="Normal 2 8 6 5" xfId="24170" xr:uid="{231ED169-C61C-42F7-BA8F-F4012A3181B1}"/>
    <cellStyle name="Normal 2 8 6 6" xfId="13432" xr:uid="{659CBC7B-9ABB-4AB1-8F3D-357496DEED41}"/>
    <cellStyle name="Normal 2 8 7" xfId="2460" xr:uid="{00000000-0005-0000-0000-0000FA040000}"/>
    <cellStyle name="Normal 2 8 7 2" xfId="5751" xr:uid="{420CE77F-EE6E-4112-8B6D-3CFBF78B7730}"/>
    <cellStyle name="Normal 2 8 7 2 2" xfId="27990" xr:uid="{20103475-62D2-4261-B302-1B01631AE386}"/>
    <cellStyle name="Normal 2 8 7 2 3" xfId="15132" xr:uid="{2A5CAF93-C37E-4FC4-8D37-9AA66B390343}"/>
    <cellStyle name="Normal 2 8 7 3" xfId="7585" xr:uid="{E1369DA1-6936-445E-9776-756E8BC8A4CB}"/>
    <cellStyle name="Normal 2 8 7 3 2" xfId="17965" xr:uid="{3C4D9E62-5CFD-4054-BAD8-1A521F76900D}"/>
    <cellStyle name="Normal 2 8 7 4" xfId="10418" xr:uid="{E79E2D67-6E66-4D1F-A14C-80F69888CADF}"/>
    <cellStyle name="Normal 2 8 7 4 2" xfId="20798" xr:uid="{77C04EC2-1CB6-4C6B-A6F3-CC7D2DFEDD82}"/>
    <cellStyle name="Normal 2 8 7 5" xfId="25410" xr:uid="{25ECFBBE-39EF-4C18-A5C1-1F5517440866}"/>
    <cellStyle name="Normal 2 8 7 6" xfId="12848" xr:uid="{79B52061-FC86-493E-A650-BAAF17EF6A1E}"/>
    <cellStyle name="Normal 2 8 8" xfId="2214" xr:uid="{00000000-0005-0000-0000-0000E9040000}"/>
    <cellStyle name="Normal 2 8 8 2" xfId="7341" xr:uid="{CA5977A6-D876-44D7-9FEE-2357535D8C47}"/>
    <cellStyle name="Normal 2 8 8 2 2" xfId="17721" xr:uid="{091F2F03-EE83-4D67-BD98-6A61487DE4CE}"/>
    <cellStyle name="Normal 2 8 8 3" xfId="10174" xr:uid="{35FD768A-F8BE-4139-B45B-9B79276C13A7}"/>
    <cellStyle name="Normal 2 8 8 3 2" xfId="20554" xr:uid="{B4DDFE62-1DA1-4DB4-8C1A-EF71AA2CC2BA}"/>
    <cellStyle name="Normal 2 8 8 4" xfId="23035" xr:uid="{21C5D77E-84B8-432F-BAC9-2B1CD3BC24D3}"/>
    <cellStyle name="Normal 2 8 8 5" xfId="14888" xr:uid="{F67F2C44-1844-4646-8932-02499AB1508C}"/>
    <cellStyle name="Normal 2 8 9" xfId="3952" xr:uid="{7F9AEA47-05A2-4632-BE95-7A005B713566}"/>
    <cellStyle name="Normal 2 8 9 2" xfId="8784" xr:uid="{05CB76DB-E328-4BB1-8299-DD519B85DB30}"/>
    <cellStyle name="Normal 2 8 9 2 2" xfId="19164" xr:uid="{E1EBE4D3-4C7E-4FCC-A577-72C43EB1B830}"/>
    <cellStyle name="Normal 2 8 9 3" xfId="11617" xr:uid="{93958A23-51FE-4E74-9ED4-25D8F1D51CAC}"/>
    <cellStyle name="Normal 2 8 9 3 2" xfId="21997" xr:uid="{D0DD4502-6BC4-4349-9F52-3C6FADA4652B}"/>
    <cellStyle name="Normal 2 8 9 4" xfId="16331" xr:uid="{DB231EA8-1B2B-4EB4-8D41-C5FF5053E382}"/>
    <cellStyle name="Normal 2 9" xfId="836" xr:uid="{00000000-0005-0000-0000-0000F0040000}"/>
    <cellStyle name="Normal 2 9 10" xfId="6937" xr:uid="{AE91DB65-462D-4B5C-AB78-BB7A9C4C1098}"/>
    <cellStyle name="Normal 2 9 10 2" xfId="17317" xr:uid="{81D91532-F291-45F6-BE73-94B8507E2777}"/>
    <cellStyle name="Normal 2 9 11" xfId="9770" xr:uid="{813114C5-7C81-4734-A594-0734672162FA}"/>
    <cellStyle name="Normal 2 9 11 2" xfId="20150" xr:uid="{C6CAD91E-5E0F-404D-8669-680F55BB61FD}"/>
    <cellStyle name="Normal 2 9 12" xfId="23146" xr:uid="{E3BC9E6D-5A75-453D-B04D-76D55DE24A17}"/>
    <cellStyle name="Normal 2 9 13" xfId="12429" xr:uid="{1372F135-4AD4-4119-8683-E26CA330B9F6}"/>
    <cellStyle name="Normal 2 9 2" xfId="837" xr:uid="{00000000-0005-0000-0000-0000F1040000}"/>
    <cellStyle name="Normal 2 9 2 10" xfId="9771" xr:uid="{E01CF497-B008-4467-9C31-E0F563EBE783}"/>
    <cellStyle name="Normal 2 9 2 10 2" xfId="20151" xr:uid="{FFB455CC-C063-4331-9150-ACA5B7A096E8}"/>
    <cellStyle name="Normal 2 9 2 11" xfId="23144" xr:uid="{648A3B76-8A1F-41BA-98A6-3039BE86B862}"/>
    <cellStyle name="Normal 2 9 2 12" xfId="12577" xr:uid="{3FAE6098-EF46-4075-BFD7-F975FAE69D97}"/>
    <cellStyle name="Normal 2 9 2 2" xfId="838" xr:uid="{00000000-0005-0000-0000-0000F2040000}"/>
    <cellStyle name="Normal 2 9 2 2 2" xfId="3266" xr:uid="{00000000-0005-0000-0000-0000FE040000}"/>
    <cellStyle name="Normal 2 9 2 2 2 2" xfId="6324" xr:uid="{BC3E04BF-06A6-49DA-9BDD-1001E2153D9B}"/>
    <cellStyle name="Normal 2 9 2 2 2 2 2" xfId="27093" xr:uid="{78DB5D1E-2581-4FDD-9855-9E9066146A65}"/>
    <cellStyle name="Normal 2 9 2 2 2 2 3" xfId="26345" xr:uid="{6070CD22-E1E7-4A24-8700-D6D38B259B17}"/>
    <cellStyle name="Normal 2 9 2 2 2 2 4" xfId="15893" xr:uid="{98AE0B87-97FF-4087-9D55-923819B6276F}"/>
    <cellStyle name="Normal 2 9 2 2 2 3" xfId="8346" xr:uid="{6F69A483-05D6-408C-AF66-3801C6D82C5C}"/>
    <cellStyle name="Normal 2 9 2 2 2 3 2" xfId="28891" xr:uid="{3B3DF95B-9710-43C0-B4FE-D32747372805}"/>
    <cellStyle name="Normal 2 9 2 2 2 3 3" xfId="18726" xr:uid="{72F0DD08-55BA-45C8-A9B6-53726D6507C9}"/>
    <cellStyle name="Normal 2 9 2 2 2 4" xfId="11179" xr:uid="{690270E6-BDEE-4DE1-A5C9-6CEE194A944E}"/>
    <cellStyle name="Normal 2 9 2 2 2 4 2" xfId="21559" xr:uid="{D892CF92-4C9A-47C2-8E76-BB7A8D5320C3}"/>
    <cellStyle name="Normal 2 9 2 2 2 5" xfId="23612" xr:uid="{2FED118A-E829-41D7-9C40-71245A77AE30}"/>
    <cellStyle name="Normal 2 9 2 2 2 6" xfId="13814" xr:uid="{E0E0AAB3-5DFC-4FF3-A25B-55EECC2EF0BA}"/>
    <cellStyle name="Normal 2 9 2 2 3" xfId="4320" xr:uid="{86E8F31E-C380-4499-BDA0-8BBA65CBE9AE}"/>
    <cellStyle name="Normal 2 9 2 2 3 2" xfId="9092" xr:uid="{7EA7BE6E-5CC5-489E-AD09-83AD5DA976D9}"/>
    <cellStyle name="Normal 2 9 2 2 3 2 2" xfId="29135" xr:uid="{A895FE8F-DEDD-44A2-B9B0-6C5C1919C77C}"/>
    <cellStyle name="Normal 2 9 2 2 3 2 3" xfId="19472" xr:uid="{ED575612-F87A-4071-99D9-7B625270E99B}"/>
    <cellStyle name="Normal 2 9 2 2 3 3" xfId="11925" xr:uid="{CBAC65B9-B5DF-4B11-B8DE-4F388D902F23}"/>
    <cellStyle name="Normal 2 9 2 2 3 3 2" xfId="22305" xr:uid="{887A88F4-A0F8-49E7-A3A3-F8D97084DF81}"/>
    <cellStyle name="Normal 2 9 2 2 3 4" xfId="25365" xr:uid="{57475732-5FC8-4A50-92D6-7ED3409C951A}"/>
    <cellStyle name="Normal 2 9 2 2 3 5" xfId="16639" xr:uid="{EEF5B393-3F27-4FEC-892E-4D904216A071}"/>
    <cellStyle name="Normal 2 9 2 2 4" xfId="5189" xr:uid="{4F8F5739-9B5B-4D25-9AF3-72DBD73FC352}"/>
    <cellStyle name="Normal 2 9 2 2 4 2" xfId="26716" xr:uid="{872ABD52-BCA1-46B8-B6B1-EB5CC24308E9}"/>
    <cellStyle name="Normal 2 9 2 2 4 3" xfId="14486" xr:uid="{EB7AA30A-1930-4DCB-8EDC-424353899242}"/>
    <cellStyle name="Normal 2 9 2 2 5" xfId="6939" xr:uid="{2471E609-4543-4A59-B2B1-EA297D8EF1B6}"/>
    <cellStyle name="Normal 2 9 2 2 5 2" xfId="17319" xr:uid="{63BDBE83-3696-4219-82B8-38C6485A4DFE}"/>
    <cellStyle name="Normal 2 9 2 2 6" xfId="9772" xr:uid="{1EE7E42D-EEEC-44DC-973F-C2C11F9E4AC9}"/>
    <cellStyle name="Normal 2 9 2 2 6 2" xfId="20152" xr:uid="{47C76B62-FBA5-4520-951D-E4DD4C60C5DC}"/>
    <cellStyle name="Normal 2 9 2 2 7" xfId="25092" xr:uid="{CE6BC1E3-520B-4A77-81D9-6F6DFA50E449}"/>
    <cellStyle name="Normal 2 9 2 2 8" xfId="13202" xr:uid="{636C9AE1-F46B-4B02-A568-66AC5BFA40F3}"/>
    <cellStyle name="Normal 2 9 2 3" xfId="3267" xr:uid="{00000000-0005-0000-0000-0000FF040000}"/>
    <cellStyle name="Normal 2 9 2 3 2" xfId="4500" xr:uid="{62C96393-4FE8-40F3-8D74-4345E5A07775}"/>
    <cellStyle name="Normal 2 9 2 3 2 2" xfId="9272" xr:uid="{6DAC3865-A2FF-4794-A46C-C8C5852D9D7A}"/>
    <cellStyle name="Normal 2 9 2 3 2 2 2" xfId="29255" xr:uid="{ECC46C3C-044D-4249-93BF-3BB0FE3D99F0}"/>
    <cellStyle name="Normal 2 9 2 3 2 2 3" xfId="19652" xr:uid="{D72677FB-ABC5-4536-8A88-A3721A9427DB}"/>
    <cellStyle name="Normal 2 9 2 3 2 3" xfId="12105" xr:uid="{304DFD41-DA44-4610-9E54-C9515243D7AC}"/>
    <cellStyle name="Normal 2 9 2 3 2 3 2" xfId="22485" xr:uid="{080EB41A-5EF9-4DB2-81D4-3991C5B50D46}"/>
    <cellStyle name="Normal 2 9 2 3 2 4" xfId="25655" xr:uid="{2C35C3F0-D685-4F1A-8870-5100053CE3DE}"/>
    <cellStyle name="Normal 2 9 2 3 2 5" xfId="16819" xr:uid="{93A1B342-A329-436E-A67A-CDFEF105EA9D}"/>
    <cellStyle name="Normal 2 9 2 3 3" xfId="6325" xr:uid="{36B46BEF-5272-4DEB-B8C9-D309A4C0D01A}"/>
    <cellStyle name="Normal 2 9 2 3 3 2" xfId="26622" xr:uid="{7EF5CCC7-1661-41C8-8F51-91A82D582E05}"/>
    <cellStyle name="Normal 2 9 2 3 3 3" xfId="15894" xr:uid="{D62A693F-7E62-461C-B2AC-771054239156}"/>
    <cellStyle name="Normal 2 9 2 3 4" xfId="8347" xr:uid="{9106625A-06CF-4249-9194-B32D172824AA}"/>
    <cellStyle name="Normal 2 9 2 3 4 2" xfId="18727" xr:uid="{72B4B531-7683-420D-9534-E54473519D07}"/>
    <cellStyle name="Normal 2 9 2 3 5" xfId="11180" xr:uid="{0446E31B-373D-4B61-B842-661ED9BFB34F}"/>
    <cellStyle name="Normal 2 9 2 3 5 2" xfId="21560" xr:uid="{3239258A-CB82-4477-BD4D-A18CEEAECFE0}"/>
    <cellStyle name="Normal 2 9 2 3 6" xfId="24405" xr:uid="{9CA6F528-E4B1-4655-9801-A946FB4A526B}"/>
    <cellStyle name="Normal 2 9 2 3 7" xfId="13815" xr:uid="{631B24A0-C0BB-4E46-BF30-FA5F4E08494F}"/>
    <cellStyle name="Normal 2 9 2 4" xfId="3265" xr:uid="{00000000-0005-0000-0000-000000050000}"/>
    <cellStyle name="Normal 2 9 2 4 2" xfId="6323" xr:uid="{1E3C4857-9BEB-4C7B-81E4-DDF53B409D91}"/>
    <cellStyle name="Normal 2 9 2 4 2 2" xfId="27398" xr:uid="{81A83845-D759-42FC-8F40-AB74B0C376FD}"/>
    <cellStyle name="Normal 2 9 2 4 2 3" xfId="15892" xr:uid="{179A5118-F3DE-4E11-97A8-DC1769150E8D}"/>
    <cellStyle name="Normal 2 9 2 4 3" xfId="8345" xr:uid="{07B7AB1B-27C9-410F-BFC3-7D3954BAF0D9}"/>
    <cellStyle name="Normal 2 9 2 4 3 2" xfId="18725" xr:uid="{CFBC9074-8994-40B4-8FD5-98190E218E58}"/>
    <cellStyle name="Normal 2 9 2 4 4" xfId="11178" xr:uid="{9F426A67-9181-4D6B-8518-FBC4828F7967}"/>
    <cellStyle name="Normal 2 9 2 4 4 2" xfId="21558" xr:uid="{0E2FDCDC-F11E-40FE-9010-9B189C24F7B1}"/>
    <cellStyle name="Normal 2 9 2 4 5" xfId="23275" xr:uid="{B32EF0C1-0295-401D-AFC5-5D8711CCD00E}"/>
    <cellStyle name="Normal 2 9 2 4 6" xfId="13813" xr:uid="{B76AD3A9-160A-4598-9630-B593C0FBDB5D}"/>
    <cellStyle name="Normal 2 9 2 5" xfId="2606" xr:uid="{00000000-0005-0000-0000-000001050000}"/>
    <cellStyle name="Normal 2 9 2 5 2" xfId="5870" xr:uid="{DD5BE773-1AF6-446D-B356-77AF6C8C18AF}"/>
    <cellStyle name="Normal 2 9 2 5 2 2" xfId="26929" xr:uid="{992A6211-84BA-489B-8549-5EDC5C8CB2CE}"/>
    <cellStyle name="Normal 2 9 2 5 2 3" xfId="15278" xr:uid="{BDAD92F1-CA7C-4B52-8C8B-8172C043EA4A}"/>
    <cellStyle name="Normal 2 9 2 5 3" xfId="7731" xr:uid="{828B97EE-A4FA-44E2-9289-EC087A9630A6}"/>
    <cellStyle name="Normal 2 9 2 5 3 2" xfId="18111" xr:uid="{84C3E0AD-267D-4531-9F14-16BA000856FE}"/>
    <cellStyle name="Normal 2 9 2 5 4" xfId="10564" xr:uid="{2D48B757-10C2-44D5-9D13-D6630200FCA6}"/>
    <cellStyle name="Normal 2 9 2 5 4 2" xfId="20944" xr:uid="{9E5DC150-175A-49E1-95A0-D9C2E168F842}"/>
    <cellStyle name="Normal 2 9 2 5 5" xfId="23617" xr:uid="{235E0E35-E516-4C73-8F56-488438A8219B}"/>
    <cellStyle name="Normal 2 9 2 5 6" xfId="12994" xr:uid="{EBFF9979-BDAF-4056-9939-7C4F71623F59}"/>
    <cellStyle name="Normal 2 9 2 6" xfId="2343" xr:uid="{00000000-0005-0000-0000-0000FC040000}"/>
    <cellStyle name="Normal 2 9 2 6 2" xfId="7470" xr:uid="{A3825031-8A35-4751-8319-16D4250773A9}"/>
    <cellStyle name="Normal 2 9 2 6 2 2" xfId="17850" xr:uid="{6A6D7382-3B15-4E63-A0C5-35AE511A4D28}"/>
    <cellStyle name="Normal 2 9 2 6 3" xfId="10303" xr:uid="{6C9F06F4-90AC-4A47-8BE9-19945091BC32}"/>
    <cellStyle name="Normal 2 9 2 6 3 2" xfId="20683" xr:uid="{752FD9A0-BE7C-48C3-B6D8-DE200E7B8317}"/>
    <cellStyle name="Normal 2 9 2 6 4" xfId="23979" xr:uid="{882BB1E2-213A-40B5-801C-F92C8B2F8CAB}"/>
    <cellStyle name="Normal 2 9 2 6 5" xfId="15017" xr:uid="{454A5831-CC45-4159-9566-0B45C4292BCE}"/>
    <cellStyle name="Normal 2 9 2 7" xfId="3855" xr:uid="{84458B14-819A-4001-A5E2-AA7DE137479C}"/>
    <cellStyle name="Normal 2 9 2 7 2" xfId="8687" xr:uid="{7C231452-00D8-44C5-850F-2F5CF8904CAD}"/>
    <cellStyle name="Normal 2 9 2 7 2 2" xfId="19067" xr:uid="{57B9845F-62D3-4CBC-BB13-8F55090DAEFE}"/>
    <cellStyle name="Normal 2 9 2 7 3" xfId="11520" xr:uid="{099BBE67-BED5-46EE-A703-C1CC2A10DAD7}"/>
    <cellStyle name="Normal 2 9 2 7 3 2" xfId="21900" xr:uid="{CCEB56CF-F371-4221-BA1B-97CB9CFBBB55}"/>
    <cellStyle name="Normal 2 9 2 7 4" xfId="16234" xr:uid="{7988E97A-6A84-4E79-ACD1-EF42CE5806AC}"/>
    <cellStyle name="Normal 2 9 2 8" xfId="5188" xr:uid="{07B9A2AF-5381-4C50-BB18-E66CF69E1F35}"/>
    <cellStyle name="Normal 2 9 2 8 2" xfId="14485" xr:uid="{594BB21B-5250-4B9D-BCAA-F58B21B491EC}"/>
    <cellStyle name="Normal 2 9 2 9" xfId="6938" xr:uid="{10380160-24E4-4287-B345-BB123C557CF3}"/>
    <cellStyle name="Normal 2 9 2 9 2" xfId="17318" xr:uid="{6910957C-21B0-45DC-86B8-B601CB266F32}"/>
    <cellStyle name="Normal 2 9 3" xfId="839" xr:uid="{00000000-0005-0000-0000-0000F3040000}"/>
    <cellStyle name="Normal 2 9 3 2" xfId="3268" xr:uid="{00000000-0005-0000-0000-000003050000}"/>
    <cellStyle name="Normal 2 9 3 2 2" xfId="6326" xr:uid="{BBC012F7-9A7D-49DD-8FF5-40D30FC91CF8}"/>
    <cellStyle name="Normal 2 9 3 2 2 2" xfId="23645" xr:uid="{1C18D9CE-FF64-4E6C-9490-310C9DBD14D3}"/>
    <cellStyle name="Normal 2 9 3 2 2 3" xfId="25863" xr:uid="{E38453D7-3CA2-4BCD-A759-A27ED0D7C85F}"/>
    <cellStyle name="Normal 2 9 3 2 2 4" xfId="15895" xr:uid="{5D0B3E18-45EC-4A34-999C-A38B5D11956C}"/>
    <cellStyle name="Normal 2 9 3 2 3" xfId="8348" xr:uid="{6FE1859B-1F4B-4AE5-B006-253E9A85D689}"/>
    <cellStyle name="Normal 2 9 3 2 3 2" xfId="28892" xr:uid="{DB4F1271-2971-47BB-9434-EBC1A9A77D51}"/>
    <cellStyle name="Normal 2 9 3 2 3 3" xfId="18728" xr:uid="{A08FB64C-FD02-4DE1-98B2-CC76AD59860A}"/>
    <cellStyle name="Normal 2 9 3 2 4" xfId="11181" xr:uid="{D1F60B17-0A0A-48B6-B3F6-A364C2E8A65E}"/>
    <cellStyle name="Normal 2 9 3 2 4 2" xfId="21561" xr:uid="{F691DC2F-37A1-4850-B6B6-294ABF216EC7}"/>
    <cellStyle name="Normal 2 9 3 2 5" xfId="23449" xr:uid="{A902EA6F-8779-467F-A0AB-F89FA1D314DA}"/>
    <cellStyle name="Normal 2 9 3 2 6" xfId="13816" xr:uid="{2EF0206B-D1E4-49DF-A0B2-624BAFABC794}"/>
    <cellStyle name="Normal 2 9 3 3" xfId="2756" xr:uid="{00000000-0005-0000-0000-000004050000}"/>
    <cellStyle name="Normal 2 9 3 3 2" xfId="5974" xr:uid="{EE14B9B9-556B-4E73-97A6-A602B420A67B}"/>
    <cellStyle name="Normal 2 9 3 3 2 2" xfId="26396" xr:uid="{8A300D6B-CBD2-4CC9-A53A-F97F14E934C1}"/>
    <cellStyle name="Normal 2 9 3 3 2 3" xfId="15427" xr:uid="{1FAAA7AB-A683-47F0-8721-44B50F7F608B}"/>
    <cellStyle name="Normal 2 9 3 3 3" xfId="7880" xr:uid="{9D10ADB1-B487-465E-8521-091EAA3B6159}"/>
    <cellStyle name="Normal 2 9 3 3 3 2" xfId="18260" xr:uid="{7A07D050-F54B-44A6-B0AA-F357C660692E}"/>
    <cellStyle name="Normal 2 9 3 3 4" xfId="10713" xr:uid="{A57E7F78-0E3F-45A7-BA96-B8F956BEFD7B}"/>
    <cellStyle name="Normal 2 9 3 3 4 2" xfId="21093" xr:uid="{6F769498-F9B3-4DF4-830D-1FAC4D3441B0}"/>
    <cellStyle name="Normal 2 9 3 3 5" xfId="24393" xr:uid="{9C2732CD-0C98-47E4-8332-7F5C415C6F25}"/>
    <cellStyle name="Normal 2 9 3 3 6" xfId="13201" xr:uid="{382F7612-55F2-48F9-B04C-497CD00DF9FE}"/>
    <cellStyle name="Normal 2 9 3 4" xfId="4175" xr:uid="{6C57CACD-054E-48B2-A048-29786C24F379}"/>
    <cellStyle name="Normal 2 9 3 4 2" xfId="8947" xr:uid="{F8F2A1C3-DE61-448C-88ED-75D178793C21}"/>
    <cellStyle name="Normal 2 9 3 4 2 2" xfId="29037" xr:uid="{9B6DF6C0-F95C-461C-A3E5-633655C6CFFA}"/>
    <cellStyle name="Normal 2 9 3 4 2 3" xfId="19327" xr:uid="{108B8A07-2F86-434C-8E61-03419833586D}"/>
    <cellStyle name="Normal 2 9 3 4 3" xfId="11780" xr:uid="{BF76D129-6B8D-483E-AB44-23C8CC66B708}"/>
    <cellStyle name="Normal 2 9 3 4 3 2" xfId="22160" xr:uid="{4F7FD296-5668-47CF-84E4-4F6E07AA5347}"/>
    <cellStyle name="Normal 2 9 3 4 4" xfId="23023" xr:uid="{2720F342-B677-4933-B845-E4A73983D0D3}"/>
    <cellStyle name="Normal 2 9 3 4 5" xfId="16494" xr:uid="{1A872D12-5750-4868-B7D1-42CBA1351032}"/>
    <cellStyle name="Normal 2 9 3 5" xfId="5190" xr:uid="{5339BEE7-49BF-4EED-8093-076FF44C11A1}"/>
    <cellStyle name="Normal 2 9 3 5 2" xfId="28359" xr:uid="{18FB857A-43C8-481D-8EDE-42C5616E6A78}"/>
    <cellStyle name="Normal 2 9 3 5 3" xfId="14487" xr:uid="{BB94EF29-4372-4B52-A3B4-CAF5219F54BF}"/>
    <cellStyle name="Normal 2 9 3 6" xfId="6940" xr:uid="{6706ADBA-47C3-45D1-98BA-070E553BC50D}"/>
    <cellStyle name="Normal 2 9 3 6 2" xfId="17320" xr:uid="{16BC5282-6013-4F36-A49D-EF1DCD57E844}"/>
    <cellStyle name="Normal 2 9 3 7" xfId="9773" xr:uid="{765AB162-B962-473F-8533-4F365D25A101}"/>
    <cellStyle name="Normal 2 9 3 7 2" xfId="20153" xr:uid="{FA141201-5DC3-40D7-B45E-56E5963C75AA}"/>
    <cellStyle name="Normal 2 9 3 8" xfId="23561" xr:uid="{98595726-F428-4B11-B725-2105F6E0049B}"/>
    <cellStyle name="Normal 2 9 3 9" xfId="12735" xr:uid="{9693C5B5-154F-4ECD-B366-CF4444A44404}"/>
    <cellStyle name="Normal 2 9 4" xfId="840" xr:uid="{00000000-0005-0000-0000-0000F4040000}"/>
    <cellStyle name="Normal 2 9 4 2" xfId="4501" xr:uid="{F552828F-4638-433C-95A0-F70F96FF42C6}"/>
    <cellStyle name="Normal 2 9 4 2 2" xfId="9273" xr:uid="{8B5882C0-34B7-4018-B8AF-8A9666E84A30}"/>
    <cellStyle name="Normal 2 9 4 2 2 2" xfId="29256" xr:uid="{3A41186D-EB5D-4BF6-BAF2-DC3012D4F2F9}"/>
    <cellStyle name="Normal 2 9 4 2 2 3" xfId="19653" xr:uid="{2EEE7974-63E8-4333-B47E-0810051F19DB}"/>
    <cellStyle name="Normal 2 9 4 2 3" xfId="12106" xr:uid="{77FFCCCE-B339-49A3-AF57-6C591B460D33}"/>
    <cellStyle name="Normal 2 9 4 2 3 2" xfId="22486" xr:uid="{02ECC56F-030A-45B7-B5A5-4889A9B0C6DF}"/>
    <cellStyle name="Normal 2 9 4 2 4" xfId="23150" xr:uid="{1B612711-E694-403C-8DA7-3C97E3C646DC}"/>
    <cellStyle name="Normal 2 9 4 2 5" xfId="16820" xr:uid="{B78AA123-AC1B-44A7-8A77-2E25735F9C80}"/>
    <cellStyle name="Normal 2 9 4 3" xfId="5191" xr:uid="{72D4440E-BC3A-4554-9FB6-A1D858FC9D2E}"/>
    <cellStyle name="Normal 2 9 4 3 2" xfId="26203" xr:uid="{0A911DBC-6518-4F42-A5C9-14C7CC68276A}"/>
    <cellStyle name="Normal 2 9 4 3 3" xfId="14488" xr:uid="{FC52A404-F2D5-4898-B6ED-8CCCAF81E21C}"/>
    <cellStyle name="Normal 2 9 4 4" xfId="6941" xr:uid="{D4EB3F78-59DE-47CB-9C01-1E493E674689}"/>
    <cellStyle name="Normal 2 9 4 4 2" xfId="17321" xr:uid="{B116099D-E97C-496D-A06A-32D374CD2B84}"/>
    <cellStyle name="Normal 2 9 4 5" xfId="9774" xr:uid="{A72709CB-35E5-428D-AD5E-8448C8835858}"/>
    <cellStyle name="Normal 2 9 4 5 2" xfId="20154" xr:uid="{BD1FFA4C-667D-4073-82BA-12518B20D366}"/>
    <cellStyle name="Normal 2 9 4 6" xfId="23129" xr:uid="{9C2BDFD0-30EE-4EBC-A625-26ACF55129C4}"/>
    <cellStyle name="Normal 2 9 4 7" xfId="13817" xr:uid="{B2A2F5FB-83D0-425A-87BB-6FAD4739F9A2}"/>
    <cellStyle name="Normal 2 9 5" xfId="2916" xr:uid="{00000000-0005-0000-0000-000006050000}"/>
    <cellStyle name="Normal 2 9 5 2" xfId="6102" xr:uid="{58528CC1-6AD2-4279-88B3-36D6609DF850}"/>
    <cellStyle name="Normal 2 9 5 2 2" xfId="24074" xr:uid="{C2C5EE96-9995-440E-9BAB-6728372E79CC}"/>
    <cellStyle name="Normal 2 9 5 2 3" xfId="26763" xr:uid="{B71227A7-8E15-40FE-AB6C-C312F130A5E3}"/>
    <cellStyle name="Normal 2 9 5 2 4" xfId="15580" xr:uid="{BC502C78-C287-4AAA-B2B4-855DDE2775FC}"/>
    <cellStyle name="Normal 2 9 5 3" xfId="8033" xr:uid="{5BDB75E0-42B9-47B7-BC4F-32339D7EE5F4}"/>
    <cellStyle name="Normal 2 9 5 3 2" xfId="27594" xr:uid="{4DE08653-E695-4105-8FAF-2EC4861B3D14}"/>
    <cellStyle name="Normal 2 9 5 3 3" xfId="18413" xr:uid="{4E72B610-0225-4948-95A6-B8293541BCC2}"/>
    <cellStyle name="Normal 2 9 5 4" xfId="10866" xr:uid="{32AA6B69-933E-4213-BBD8-E8160E16B6D4}"/>
    <cellStyle name="Normal 2 9 5 4 2" xfId="21246" xr:uid="{F35A2EDB-01FD-4EF0-997D-CE0011391BF6}"/>
    <cellStyle name="Normal 2 9 5 5" xfId="22952" xr:uid="{98F40136-10FD-4A5D-954E-95D1BD6B1790}"/>
    <cellStyle name="Normal 2 9 5 6" xfId="13433" xr:uid="{6FF45A3C-E951-49D1-9CC8-9EC9CB2C2C99}"/>
    <cellStyle name="Normal 2 9 6" xfId="2443" xr:uid="{00000000-0005-0000-0000-000007050000}"/>
    <cellStyle name="Normal 2 9 6 2" xfId="5737" xr:uid="{C0BED993-F139-4C6B-A792-E132324F2C14}"/>
    <cellStyle name="Normal 2 9 6 2 2" xfId="26272" xr:uid="{E224AED6-5478-4071-AAE4-531DAAE09ED8}"/>
    <cellStyle name="Normal 2 9 6 2 3" xfId="15115" xr:uid="{C4B322CF-7FF4-46FB-9710-2B9CF49427F9}"/>
    <cellStyle name="Normal 2 9 6 3" xfId="7568" xr:uid="{6E09B0F8-1818-40FD-B0B9-2BE03937EBA0}"/>
    <cellStyle name="Normal 2 9 6 3 2" xfId="17948" xr:uid="{A2D2891C-9A94-42CD-AE40-9576749EACD4}"/>
    <cellStyle name="Normal 2 9 6 4" xfId="10401" xr:uid="{FAF89A14-3615-4B8B-9728-F0D7110BDD46}"/>
    <cellStyle name="Normal 2 9 6 4 2" xfId="20781" xr:uid="{BF8F50E0-AEAA-451D-B4EA-D6C5391055A7}"/>
    <cellStyle name="Normal 2 9 6 5" xfId="23770" xr:uid="{E27B1D7E-8871-4391-9BAF-DCBA9D83669B}"/>
    <cellStyle name="Normal 2 9 6 6" xfId="12831" xr:uid="{06E2C9D0-79AB-4E4D-B154-4572A5AC5714}"/>
    <cellStyle name="Normal 2 9 7" xfId="2197" xr:uid="{00000000-0005-0000-0000-0000FB040000}"/>
    <cellStyle name="Normal 2 9 7 2" xfId="7324" xr:uid="{EA8C2445-2A00-4AF1-8B3A-62B72269B8D5}"/>
    <cellStyle name="Normal 2 9 7 2 2" xfId="17704" xr:uid="{575865A4-C903-444A-BEFF-E672E9F80B26}"/>
    <cellStyle name="Normal 2 9 7 3" xfId="10157" xr:uid="{F12035F6-C739-489C-9EFC-F90E08ECF96A}"/>
    <cellStyle name="Normal 2 9 7 3 2" xfId="20537" xr:uid="{2453241E-7F61-4AE6-844D-52675AF13A67}"/>
    <cellStyle name="Normal 2 9 7 4" xfId="23372" xr:uid="{9E8031DF-A2E9-4D45-BFC8-2E12170B31A2}"/>
    <cellStyle name="Normal 2 9 7 5" xfId="14871" xr:uid="{E01FAD09-3F53-4B7B-A156-7DBA1FBB85AD}"/>
    <cellStyle name="Normal 2 9 8" xfId="3953" xr:uid="{CED8D824-48D3-4AEF-8F7F-55717388E9E6}"/>
    <cellStyle name="Normal 2 9 8 2" xfId="8785" xr:uid="{C9D54B9E-2B71-467B-A443-019A549ED388}"/>
    <cellStyle name="Normal 2 9 8 2 2" xfId="19165" xr:uid="{AF764DA1-8EEC-4F37-BAFF-823F4512B564}"/>
    <cellStyle name="Normal 2 9 8 3" xfId="11618" xr:uid="{4D51BDD7-64D1-4472-9612-C42DAC1C76C4}"/>
    <cellStyle name="Normal 2 9 8 3 2" xfId="21998" xr:uid="{DF92F74E-7642-42AD-AA75-8CBC2EDD46C4}"/>
    <cellStyle name="Normal 2 9 8 4" xfId="16332" xr:uid="{DEB08D9E-3D2C-4A32-A794-F6E6A1CE67C3}"/>
    <cellStyle name="Normal 2 9 9" xfId="5187" xr:uid="{FC4BB2AD-7E18-4984-98C0-6FFD72EC7400}"/>
    <cellStyle name="Normal 2 9 9 2" xfId="14484" xr:uid="{FD71FD44-744A-47E9-9921-B8D7F3880453}"/>
    <cellStyle name="Normal 20" xfId="12252" xr:uid="{27372840-47D8-489B-95A7-2CD989EBD34B}"/>
    <cellStyle name="Normal 20 2" xfId="22632" xr:uid="{40D62CA8-3A96-48B0-BE9D-F7CE8F4D3E78}"/>
    <cellStyle name="Normal 21" xfId="12383" xr:uid="{FF094764-875A-4C99-A567-5596200E8909}"/>
    <cellStyle name="Normal 22" xfId="12382" xr:uid="{8C915B8E-2FA3-4DC4-BD95-7A870649C7C0}"/>
    <cellStyle name="Normal 23" xfId="30098" xr:uid="{C20B993B-01C2-4C51-8F98-6A9CBB8E2F4D}"/>
    <cellStyle name="Normal 23 2" xfId="30395" xr:uid="{287CA121-5416-4078-9572-C7B4DE184957}"/>
    <cellStyle name="Normal 23 3" xfId="31721" xr:uid="{23061F0C-4409-4E5F-A960-26EABC21E703}"/>
    <cellStyle name="Normal 24" xfId="31723" xr:uid="{4AD80940-F9FE-4312-92C2-BB9034C34D3B}"/>
    <cellStyle name="Normal 25" xfId="30097" xr:uid="{07506169-A6FD-44A0-8C52-1A1EF451F172}"/>
    <cellStyle name="Normal 26" xfId="30102" xr:uid="{7027CCDA-B9FD-43DE-A40A-182DF76F28F4}"/>
    <cellStyle name="Normal 27" xfId="31722"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2" xr:uid="{08D264DB-FBA0-4E76-A0A6-DD15CBF7F5DA}"/>
    <cellStyle name="Normal 3 2 2 4" xfId="847" xr:uid="{00000000-0005-0000-0000-0000FB040000}"/>
    <cellStyle name="Normal 3 2 2 4 2" xfId="848" xr:uid="{00000000-0005-0000-0000-0000FC040000}"/>
    <cellStyle name="Normal 3 2 2 4 3" xfId="3710" xr:uid="{00000000-0005-0000-0000-000069040000}"/>
    <cellStyle name="Normal 3 2 2 4 3 2" xfId="4803" xr:uid="{7E0E1DE2-FFD9-4B6C-A96E-E7DA851E3AAB}"/>
    <cellStyle name="Normal 3 2 2 4 3 3" xfId="30235" xr:uid="{B775CA85-A94A-4FA2-B016-4DD4E6773E9E}"/>
    <cellStyle name="Normal 3 2 2 4 3 3 2" xfId="31378" xr:uid="{FE22CF11-4570-4966-8D0D-C6F52D65F8E8}"/>
    <cellStyle name="Normal 3 2 2 4 3 4" xfId="31575" xr:uid="{D3F1F72C-C507-475E-BFC1-88BFEC9AABA6}"/>
    <cellStyle name="Normal 3 2 2 5" xfId="31262"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9" xr:uid="{032D5C75-76E2-40CA-A12D-BA86BF6B3032}"/>
    <cellStyle name="Normal 3 2 3 3 2 3 2 2 3" xfId="25323"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8" xr:uid="{51E09282-E913-4ED6-8E0D-C413A5D4A1F2}"/>
    <cellStyle name="Normal 3 2 3 3 2 3 2 3 3 3" xfId="30236" xr:uid="{B4011CD2-DE1E-4B51-8A66-B3C8C7A5D421}"/>
    <cellStyle name="Normal 3 2 3 3 2 3 2 3 3 3 2" xfId="31379" xr:uid="{BE93AEFA-7DA3-4658-9FC8-146A8E24F6DB}"/>
    <cellStyle name="Normal 3 2 3 3 2 3 2 3 3 4" xfId="31576" xr:uid="{9B4EC05B-CF70-4662-9DB5-17BD8DAB0B95}"/>
    <cellStyle name="Normal 3 2 3 3 2 3 2 4" xfId="25758" xr:uid="{5EC9D443-D6FF-49B3-87CB-0CAAE76577FA}"/>
    <cellStyle name="Normal 3 2 3 3 2 3 3" xfId="858" xr:uid="{00000000-0005-0000-0000-000007050000}"/>
    <cellStyle name="Normal 3 2 3 3 2 3 4" xfId="2918" xr:uid="{00000000-0005-0000-0000-000014050000}"/>
    <cellStyle name="Normal 3 2 3 3 2 3 4 2" xfId="31291" xr:uid="{EB8BC9D9-A033-4C6E-8AEF-B73E94BB5D44}"/>
    <cellStyle name="Normal 3 2 3 3 2 3 5" xfId="2093" xr:uid="{00000000-0005-0000-0000-000008020000}"/>
    <cellStyle name="Normal 3 2 3 3 2 3 5 2" xfId="4648" xr:uid="{F5C0EA0D-9822-4FF4-BD48-55FE3EF7782D}"/>
    <cellStyle name="Normal 3 2 3 3 2 3 5 3" xfId="30174" xr:uid="{EFD41364-146C-4C8A-A23B-7D13531E8C1D}"/>
    <cellStyle name="Normal 3 2 3 3 2 3 5 3 2" xfId="31318" xr:uid="{B91B5B5F-A506-42B7-A20E-383BCA9FFAF5}"/>
    <cellStyle name="Normal 3 2 3 3 2 3 5 4" xfId="31514" xr:uid="{6D671EEF-9106-4A0F-AE0E-B3AC82C22655}"/>
    <cellStyle name="Normal 3 2 3 3 2 3 6" xfId="3956" xr:uid="{0E1DF840-3114-4679-8527-B4509133BFD3}"/>
    <cellStyle name="Normal 3 2 3 3 2 3 6 2" xfId="4702" xr:uid="{EBED180B-3325-462A-919B-62911980F3E3}"/>
    <cellStyle name="Normal 3 2 3 3 2 3 6 3" xfId="30296" xr:uid="{E136CEC1-43EF-4959-B635-DE56F5F46204}"/>
    <cellStyle name="Normal 3 2 3 3 2 3 6 3 2" xfId="31439" xr:uid="{56DB6537-5079-42DC-8C0E-B9EB0AF26203}"/>
    <cellStyle name="Normal 3 2 3 3 2 3 6 4" xfId="31636" xr:uid="{D8E5B5D1-0B28-44DE-9618-995E05721A23}"/>
    <cellStyle name="Normal 3 2 3 3 2 3 7" xfId="30117" xr:uid="{3A8EA0EB-6553-4DE0-BA6D-E554B6EEBC52}"/>
    <cellStyle name="Normal 3 2 3 3 2 3 7 2" xfId="30478" xr:uid="{12261BA5-6EBE-49C8-858C-4433B97E2B8F}"/>
    <cellStyle name="Normal 3 2 3 3 2 4" xfId="859" xr:uid="{00000000-0005-0000-0000-000008050000}"/>
    <cellStyle name="Normal 3 2 3 3 2 4 2" xfId="2917" xr:uid="{00000000-0005-0000-0000-000015050000}"/>
    <cellStyle name="Normal 3 2 3 3 2 4 3" xfId="23492" xr:uid="{8625022A-D38B-4880-84F6-02FA13E60E21}"/>
    <cellStyle name="Normal 3 2 3 3 2 4 3 2" xfId="29618" xr:uid="{0FEE1F9F-C76F-4B8E-A83F-EAD315906FD7}"/>
    <cellStyle name="Normal 3 2 3 3 2 4 3 3" xfId="29597" xr:uid="{ED318358-FA7F-4BE8-8DAF-D6F7186FE3D7}"/>
    <cellStyle name="Normal 3 2 3 3 2 4 3 3 2" xfId="29641" xr:uid="{6DF48563-C650-48F9-9DC2-55B9B6148D77}"/>
    <cellStyle name="Normal 3 2 3 3 2 4 3 3 3" xfId="30383" xr:uid="{BAC9BCB8-EF57-4DA4-B9C1-3F2B8C7FC657}"/>
    <cellStyle name="Normal 3 2 3 3 2 4 3 3 4" xfId="30370" xr:uid="{34267B84-BB81-4C12-8C46-473BBA220C20}"/>
    <cellStyle name="Normal 3 2 3 3 2 4 3 3 4 2" xfId="31709" xr:uid="{592A1166-586C-44C0-A573-38C22F19E4A2}"/>
    <cellStyle name="Normal 3 2 3 3 2 4 3 4" xfId="30353" xr:uid="{93657840-58F4-4379-9A8A-0046F497FB51}"/>
    <cellStyle name="Normal 3 2 3 3 2 4 3 4 2" xfId="31695" xr:uid="{A40DE0E8-AD45-4E9B-94C0-51490D3093FE}"/>
    <cellStyle name="Normal 3 2 3 3 2 5" xfId="2092" xr:uid="{00000000-0005-0000-0000-000006020000}"/>
    <cellStyle name="Normal 3 2 3 3 2 5 2" xfId="4665" xr:uid="{1B4AA995-6D1E-409F-BFE5-CBE6CD7AB94F}"/>
    <cellStyle name="Normal 3 2 3 3 2 5 3" xfId="30173" xr:uid="{5165A243-F4B8-4207-B6E2-4C6179B2331B}"/>
    <cellStyle name="Normal 3 2 3 3 2 5 3 2" xfId="31317" xr:uid="{FE81CBED-C272-45C6-9FD4-ED32FBB04F14}"/>
    <cellStyle name="Normal 3 2 3 3 2 5 4" xfId="31513" xr:uid="{00EFE9D6-E228-47B1-B203-283A8667D08C}"/>
    <cellStyle name="Normal 3 2 3 3 2 6" xfId="3955" xr:uid="{F8E8F1E1-BBD4-4256-B483-D824BDAE78F4}"/>
    <cellStyle name="Normal 3 2 3 3 2 6 2" xfId="4763" xr:uid="{9F42B403-8D69-4B35-A1B8-4F04141A4544}"/>
    <cellStyle name="Normal 3 2 3 3 2 6 3" xfId="30295" xr:uid="{C496E6E4-1282-47C2-B1C7-9961AE8A150D}"/>
    <cellStyle name="Normal 3 2 3 3 2 6 3 2" xfId="31438" xr:uid="{5A0EDD58-F48D-4E4E-BD06-54CD1EEB56F7}"/>
    <cellStyle name="Normal 3 2 3 3 2 6 4" xfId="31635" xr:uid="{C5452A9F-2C0C-47BC-AC38-CC8ACD830D2A}"/>
    <cellStyle name="Normal 3 2 3 3 2 7" xfId="30116" xr:uid="{019B4B8F-7996-40B8-8487-A11E7446390C}"/>
    <cellStyle name="Normal 3 2 3 3 2 7 2" xfId="30477"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2 2" xfId="30085" xr:uid="{89E53FE7-94C9-4D91-BBC4-6F94CBF85A44}"/>
    <cellStyle name="Normal 3 2 3 3 4 2 2 2 3" xfId="3712" xr:uid="{00000000-0005-0000-0000-00007A040000}"/>
    <cellStyle name="Normal 3 2 3 3 4 2 2 2 3 2" xfId="4774" xr:uid="{3EE6A992-6E14-412B-A546-1161B9E0D3AE}"/>
    <cellStyle name="Normal 3 2 3 3 4 2 2 2 3 3" xfId="30237" xr:uid="{86BCA4BE-8FF9-4E7A-B9DD-185C56EFBE75}"/>
    <cellStyle name="Normal 3 2 3 3 4 2 2 2 3 3 2" xfId="31380" xr:uid="{1A51DAD1-F532-4907-8058-33633595C8CE}"/>
    <cellStyle name="Normal 3 2 3 3 4 2 2 2 3 4" xfId="31577" xr:uid="{E311BA82-333E-46A3-AD01-6013A34DAC67}"/>
    <cellStyle name="Normal 3 2 3 3 4 2 2 2 4" xfId="24731" xr:uid="{08713468-6514-49F8-B4E6-F61F3C4FDA44}"/>
    <cellStyle name="Normal 3 2 3 3 4 2 2 3" xfId="1989" xr:uid="{00000000-0005-0000-0000-00000F050000}"/>
    <cellStyle name="Normal 3 2 3 3 4 2 2 4" xfId="22852" xr:uid="{FAB5457A-0A0A-428D-8F1B-DAFEE4F83219}"/>
    <cellStyle name="Normal 3 2 3 3 4 2 3" xfId="865" xr:uid="{00000000-0005-0000-0000-000010050000}"/>
    <cellStyle name="Normal 3 2 3 3 4 2 3 2" xfId="866" xr:uid="{00000000-0005-0000-0000-000011050000}"/>
    <cellStyle name="Normal 3 2 3 3 4 2 3 2 2" xfId="24503" xr:uid="{EE8B293B-87C8-42E1-AF32-679531BFDE2A}"/>
    <cellStyle name="Normal 3 2 3 3 4 2 3 2 3" xfId="25815" xr:uid="{7C09AC0D-5F28-421E-9E99-2079FC6A8637}"/>
    <cellStyle name="Normal 3 2 3 3 4 2 3 3" xfId="867" xr:uid="{00000000-0005-0000-0000-000012050000}"/>
    <cellStyle name="Normal 3 2 3 3 4 2 3 3 2" xfId="24081" xr:uid="{5907E1A0-6497-4B7D-B2B6-A65DF4324FD1}"/>
    <cellStyle name="Normal 3 2 3 3 4 2 3 3 3" xfId="24458" xr:uid="{1AA0180D-7B02-4838-9AC9-29190EA47CF7}"/>
    <cellStyle name="Normal 3 2 3 3 4 2 3 4" xfId="2095" xr:uid="{00000000-0005-0000-0000-00000E020000}"/>
    <cellStyle name="Normal 3 2 3 3 4 2 3 4 2" xfId="4715" xr:uid="{84F79AEF-86F1-430E-9A02-46E9B0EA2D4B}"/>
    <cellStyle name="Normal 3 2 3 3 4 2 3 4 3" xfId="30176" xr:uid="{DE26479C-16AF-4053-ADA2-2366C14A6988}"/>
    <cellStyle name="Normal 3 2 3 3 4 2 3 4 3 2" xfId="31320" xr:uid="{98ADDAB9-7E5D-4B1A-B857-1BF8F72E74B4}"/>
    <cellStyle name="Normal 3 2 3 3 4 2 3 4 4" xfId="31516" xr:uid="{C975A579-45FB-4F57-850C-66AA6B19B7DF}"/>
    <cellStyle name="Normal 3 2 3 3 4 2 3 5" xfId="25608" xr:uid="{AE0E7AAC-A35C-4739-83F7-24B2349D3A43}"/>
    <cellStyle name="Normal 3 2 3 3 4 2 3 6" xfId="30535" xr:uid="{5DF49D80-F591-4B6B-AC8D-0AA109DB5F47}"/>
    <cellStyle name="Normal 3 2 3 3 4 2 4" xfId="23281" xr:uid="{607B55E2-785A-4475-A5AF-715CB366B607}"/>
    <cellStyle name="Normal 3 2 3 3 4 3" xfId="868" xr:uid="{00000000-0005-0000-0000-000013050000}"/>
    <cellStyle name="Normal 3 2 3 3 4 4" xfId="2919" xr:uid="{00000000-0005-0000-0000-00001D050000}"/>
    <cellStyle name="Normal 3 2 3 3 4 4 2" xfId="31295" xr:uid="{324C98B1-8E30-4CDB-8616-21FD670B2E3A}"/>
    <cellStyle name="Normal 3 2 3 3 4 5" xfId="2094" xr:uid="{00000000-0005-0000-0000-00000B020000}"/>
    <cellStyle name="Normal 3 2 3 3 4 5 2" xfId="3807" xr:uid="{88D4B6F8-D038-4FA2-9B5E-8BA2B2639DFB}"/>
    <cellStyle name="Normal 3 2 3 3 4 5 3" xfId="30175" xr:uid="{CB02CBFB-77EE-4C98-92E6-6936F3E8C9D8}"/>
    <cellStyle name="Normal 3 2 3 3 4 5 3 2" xfId="31319" xr:uid="{F2C34778-01E7-4E78-BC6F-88ABEE2BEE7D}"/>
    <cellStyle name="Normal 3 2 3 3 4 5 4" xfId="31515" xr:uid="{A79C0C5A-7EDD-4B02-A14A-86F26A0520E9}"/>
    <cellStyle name="Normal 3 2 3 3 4 6" xfId="3957" xr:uid="{5C36214B-B9A0-42AD-97C5-679BC9758736}"/>
    <cellStyle name="Normal 3 2 3 3 4 6 2" xfId="4775" xr:uid="{C6EA1D90-BF83-4CD0-B22B-769466A8D247}"/>
    <cellStyle name="Normal 3 2 3 3 4 6 3" xfId="30297" xr:uid="{9F6F5CBA-D16F-48D0-91E5-EA178C3A599A}"/>
    <cellStyle name="Normal 3 2 3 3 4 6 3 2" xfId="31440" xr:uid="{A0375E49-2C8F-471E-911A-A63C71DA3145}"/>
    <cellStyle name="Normal 3 2 3 3 4 6 4" xfId="31637" xr:uid="{849E470A-FB03-4831-8FE0-135351CE5670}"/>
    <cellStyle name="Normal 3 2 3 3 4 7" xfId="30118" xr:uid="{21708935-4338-4B04-A5B4-2B12A5C766F5}"/>
    <cellStyle name="Normal 3 2 3 3 4 7 2" xfId="30479" xr:uid="{F378E57F-2EEC-4F55-AB97-A5FA15FB5A75}"/>
    <cellStyle name="Normal 3 2 3 3 5" xfId="869" xr:uid="{00000000-0005-0000-0000-000014050000}"/>
    <cellStyle name="Normal 3 2 3 3 5 2" xfId="870" xr:uid="{00000000-0005-0000-0000-000015050000}"/>
    <cellStyle name="Normal 3 2 3 3 5 3" xfId="3713" xr:uid="{00000000-0005-0000-0000-000081040000}"/>
    <cellStyle name="Normal 3 2 3 3 5 3 2" xfId="4788" xr:uid="{345DF071-92C4-4D83-A3A4-5CDB82EFF459}"/>
    <cellStyle name="Normal 3 2 3 3 5 3 2 2" xfId="27325" xr:uid="{36392154-9601-4751-B21A-9FC0AC69F7FB}"/>
    <cellStyle name="Normal 3 2 3 3 5 3 3" xfId="25726" xr:uid="{5EC24068-D279-40A6-85E3-7D41DE988994}"/>
    <cellStyle name="Normal 3 2 3 3 5 3 4" xfId="30238" xr:uid="{57A3C330-EEF1-4F13-A663-4A6AAFC7B558}"/>
    <cellStyle name="Normal 3 2 3 3 5 3 4 2" xfId="31381" xr:uid="{BFC026E1-24FA-40A5-A536-7FBCD1AA6124}"/>
    <cellStyle name="Normal 3 2 3 3 5 3 5" xfId="31578" xr:uid="{78178B15-934C-461A-998B-6869636634B9}"/>
    <cellStyle name="Normal 3 2 3 3 5 4" xfId="25711"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6" xr:uid="{CF3F732A-3464-44B7-ACAC-54207065C4A1}"/>
    <cellStyle name="Normal 3 2 3 4 3 2 2 3" xfId="24090"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70" xr:uid="{3F5C8904-0CB7-4A62-A566-1B839756158A}"/>
    <cellStyle name="Normal 3 2 3 4 3 2 3 3 3" xfId="30239" xr:uid="{09A3577F-9760-4766-9C2F-D9019747DF4A}"/>
    <cellStyle name="Normal 3 2 3 4 3 2 3 3 3 2" xfId="31382" xr:uid="{A4473E79-1F75-4888-8BBE-EA2C63CD76A1}"/>
    <cellStyle name="Normal 3 2 3 4 3 2 3 3 4" xfId="31579" xr:uid="{4CCDC4C7-EF66-4862-AB6F-4192F6078FC6}"/>
    <cellStyle name="Normal 3 2 3 4 3 2 4" xfId="25824" xr:uid="{1A6B0C1D-1919-427D-8E6B-3883E899BAEA}"/>
    <cellStyle name="Normal 3 2 3 4 3 3" xfId="877" xr:uid="{00000000-0005-0000-0000-00001D050000}"/>
    <cellStyle name="Normal 3 2 3 4 3 4" xfId="2920" xr:uid="{00000000-0005-0000-0000-000023050000}"/>
    <cellStyle name="Normal 3 2 3 4 3 4 2" xfId="31284" xr:uid="{8B70590F-73CC-44E1-B466-2B324B3DBBCB}"/>
    <cellStyle name="Normal 3 2 3 4 3 5" xfId="2097" xr:uid="{00000000-0005-0000-0000-000012020000}"/>
    <cellStyle name="Normal 3 2 3 4 3 5 2" xfId="4670" xr:uid="{C7488697-347C-4027-9144-3C9AC3B4D98F}"/>
    <cellStyle name="Normal 3 2 3 4 3 5 3" xfId="30178" xr:uid="{72FD9D08-8B3A-4237-9D8B-137B965D383B}"/>
    <cellStyle name="Normal 3 2 3 4 3 5 3 2" xfId="31322" xr:uid="{45EA9506-8E31-4B6C-9642-21F6D94811EA}"/>
    <cellStyle name="Normal 3 2 3 4 3 5 4" xfId="31518" xr:uid="{57B4B3E7-6D59-438C-A24A-74EBC3100FE4}"/>
    <cellStyle name="Normal 3 2 3 4 3 6" xfId="3959" xr:uid="{D1FAA155-8172-43EB-ACF9-9A7AA25E3D6E}"/>
    <cellStyle name="Normal 3 2 3 4 3 6 2" xfId="4783" xr:uid="{8A9EA233-ABD3-42E4-B860-F2A4E0132FC1}"/>
    <cellStyle name="Normal 3 2 3 4 3 6 3" xfId="30299" xr:uid="{81B67AB2-71E6-4678-8CF3-9987E9088F9B}"/>
    <cellStyle name="Normal 3 2 3 4 3 6 3 2" xfId="31442" xr:uid="{A98CF9BE-AAE6-4825-8E47-7EAA17C2BBF3}"/>
    <cellStyle name="Normal 3 2 3 4 3 6 4" xfId="31639" xr:uid="{AAEDCB10-67E7-4420-AA2F-0DDA1928FE65}"/>
    <cellStyle name="Normal 3 2 3 4 3 7" xfId="30120" xr:uid="{B13A17FC-0920-42D9-BFD0-704A408A0A4C}"/>
    <cellStyle name="Normal 3 2 3 4 3 7 2" xfId="30481" xr:uid="{10C38449-8AAA-4472-A41E-21A90DBA3EF1}"/>
    <cellStyle name="Normal 3 2 3 4 4" xfId="878" xr:uid="{00000000-0005-0000-0000-00001E050000}"/>
    <cellStyle name="Normal 3 2 3 4 4 2" xfId="1991" xr:uid="{00000000-0005-0000-0000-00001F050000}"/>
    <cellStyle name="Normal 3 2 3 4 4 3" xfId="3715" xr:uid="{00000000-0005-0000-0000-00008B040000}"/>
    <cellStyle name="Normal 3 2 3 4 4 3 2" xfId="4730" xr:uid="{6712E95B-D981-4590-85C2-AC9FC672C3C9}"/>
    <cellStyle name="Normal 3 2 3 4 4 3 3" xfId="30240" xr:uid="{4F7F6943-EDBD-49B8-92F4-C7F6E5EFC9D8}"/>
    <cellStyle name="Normal 3 2 3 4 4 3 3 2" xfId="31383" xr:uid="{7D216875-FD6D-42D1-B93A-66F40255D01A}"/>
    <cellStyle name="Normal 3 2 3 4 4 3 4" xfId="31580" xr:uid="{E9786FEF-20D7-44D2-9C67-93A7FB8E137B}"/>
    <cellStyle name="Normal 3 2 3 4 5" xfId="2096" xr:uid="{00000000-0005-0000-0000-000010020000}"/>
    <cellStyle name="Normal 3 2 3 4 5 2" xfId="3777" xr:uid="{8B0DC8D1-7DE9-4171-A63D-3B65DE7CC539}"/>
    <cellStyle name="Normal 3 2 3 4 5 3" xfId="30177" xr:uid="{92251D01-4C43-436B-89CC-A84B9DD25DD4}"/>
    <cellStyle name="Normal 3 2 3 4 5 3 2" xfId="31321" xr:uid="{FCE2C500-F43A-4375-A00C-E81F083CEF3F}"/>
    <cellStyle name="Normal 3 2 3 4 5 4" xfId="31517" xr:uid="{EB794679-BCC2-4055-AC27-37AACFDD1FB4}"/>
    <cellStyle name="Normal 3 2 3 4 6" xfId="3958" xr:uid="{C6836599-ECCD-4EBB-AA38-ABF0279C67FA}"/>
    <cellStyle name="Normal 3 2 3 4 6 2" xfId="4748" xr:uid="{E32033F8-C2D4-4D9A-8197-D59BB0805FFB}"/>
    <cellStyle name="Normal 3 2 3 4 6 3" xfId="30298" xr:uid="{D8F87D88-0F19-481C-A1CC-3146338754DB}"/>
    <cellStyle name="Normal 3 2 3 4 6 3 2" xfId="31441" xr:uid="{B4A69638-323B-49E7-90F5-90FE0D97664A}"/>
    <cellStyle name="Normal 3 2 3 4 6 4" xfId="31638" xr:uid="{7FD9D19C-1E53-40EA-BF81-22379F781951}"/>
    <cellStyle name="Normal 3 2 3 4 7" xfId="30119" xr:uid="{2902EA16-525C-4490-96D7-08F0557F0425}"/>
    <cellStyle name="Normal 3 2 3 4 7 2" xfId="30480" xr:uid="{DF6E23B2-6945-41B0-8306-2F702DBA91A9}"/>
    <cellStyle name="Normal 3 2 3 5" xfId="2065" xr:uid="{00000000-0005-0000-0000-000003020000}"/>
    <cellStyle name="Normal 3 2 3 5 2" xfId="4737" xr:uid="{1DEEA62F-24B4-4396-B677-5B3167946642}"/>
    <cellStyle name="Normal 3 2 3 5 3" xfId="30165" xr:uid="{75BDF039-D1D0-4720-91AF-54BBB162394D}"/>
    <cellStyle name="Normal 3 2 3 5 3 2" xfId="30482" xr:uid="{7C8CED2E-CFB8-4B18-9B98-486CBBF1CEE6}"/>
    <cellStyle name="Normal 3 2 3 5 4" xfId="31505" xr:uid="{D2C494B6-B581-4571-B629-4078CCA1DF19}"/>
    <cellStyle name="Normal 3 2 3 6" xfId="30111" xr:uid="{2DA27080-57C7-488E-9E66-228C66F3BB6F}"/>
    <cellStyle name="Normal 3 2 3 6 2" xfId="30470"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7" xr:uid="{3EF99F25-A57D-4DC0-97CB-91B0DD3F630F}"/>
    <cellStyle name="Normal 3 2 4 3 2 2 3" xfId="25694"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700" xr:uid="{E7124F84-1902-4C52-813A-2AD87B201F7F}"/>
    <cellStyle name="Normal 3 2 4 3 2 3 3 3" xfId="30241" xr:uid="{FB3B0704-45A1-4B1D-8FF2-DBF25C1101E3}"/>
    <cellStyle name="Normal 3 2 4 3 2 3 3 3 2" xfId="31384" xr:uid="{C389EE42-3048-406A-ACE1-5B5798D31786}"/>
    <cellStyle name="Normal 3 2 4 3 2 3 3 4" xfId="31581" xr:uid="{E69F89CA-AEBA-4937-8B6F-1B0F7B1F1450}"/>
    <cellStyle name="Normal 3 2 4 3 2 4" xfId="23426" xr:uid="{F5F16304-98F9-4382-9EBD-05DA6A2307A4}"/>
    <cellStyle name="Normal 3 2 4 3 3" xfId="885" xr:uid="{00000000-0005-0000-0000-000027050000}"/>
    <cellStyle name="Normal 3 2 4 3 4" xfId="2922" xr:uid="{00000000-0005-0000-0000-00002A050000}"/>
    <cellStyle name="Normal 3 2 4 3 4 2" xfId="31286" xr:uid="{C5493F1B-7833-429B-A3F9-F86186048626}"/>
    <cellStyle name="Normal 3 2 4 3 5" xfId="2099" xr:uid="{00000000-0005-0000-0000-000016020000}"/>
    <cellStyle name="Normal 3 2 4 3 5 2" xfId="4685" xr:uid="{06BFEBE3-1397-400F-9E69-D60195609A34}"/>
    <cellStyle name="Normal 3 2 4 3 5 3" xfId="30180" xr:uid="{CAF84CE8-A6AE-4653-8439-E2C2CC100971}"/>
    <cellStyle name="Normal 3 2 4 3 5 3 2" xfId="31324" xr:uid="{CD2BA927-620B-4490-8DBC-65DFEFB5E7E2}"/>
    <cellStyle name="Normal 3 2 4 3 5 4" xfId="31520" xr:uid="{F7EE645A-A73D-47E9-8833-528052C962F3}"/>
    <cellStyle name="Normal 3 2 4 3 6" xfId="3962" xr:uid="{C9BE7447-0E91-41CB-9714-02F1C566D84A}"/>
    <cellStyle name="Normal 3 2 4 3 6 2" xfId="4787" xr:uid="{0C195683-FC3A-4228-8CFA-81C976438B43}"/>
    <cellStyle name="Normal 3 2 4 3 6 3" xfId="30301" xr:uid="{5B46428E-4B5D-4956-93B7-0F396B73A2B2}"/>
    <cellStyle name="Normal 3 2 4 3 6 3 2" xfId="31444" xr:uid="{5A6B4B77-3513-4B99-8042-BE10B0FA72A0}"/>
    <cellStyle name="Normal 3 2 4 3 6 4" xfId="31641" xr:uid="{B3547189-4D1A-4E73-AD27-78C5227CE173}"/>
    <cellStyle name="Normal 3 2 4 3 7" xfId="30122" xr:uid="{2FC8C8CB-77C8-4CE3-9500-8BBF0E8D3D67}"/>
    <cellStyle name="Normal 3 2 4 3 7 2" xfId="30484" xr:uid="{FF9CD143-3DC5-4E78-9669-CDD5E69991DD}"/>
    <cellStyle name="Normal 3 2 4 4" xfId="2921" xr:uid="{00000000-0005-0000-0000-00002B050000}"/>
    <cellStyle name="Normal 3 2 4 4 2" xfId="25746" xr:uid="{F4A474D2-41DD-4D0C-B5D7-FFDAF17C5566}"/>
    <cellStyle name="Normal 3 2 4 4 2 2" xfId="29625" xr:uid="{0DCF3C32-0EA3-482C-941C-B4A52CDFF34B}"/>
    <cellStyle name="Normal 3 2 4 4 2 3" xfId="29598" xr:uid="{193FC249-A10F-445C-95C0-0B33E7ED076A}"/>
    <cellStyle name="Normal 3 2 4 4 2 3 2" xfId="29642" xr:uid="{150E5878-774A-4368-848F-E3C08FDFC92C}"/>
    <cellStyle name="Normal 3 2 4 4 2 3 3" xfId="30384" xr:uid="{EAB09D60-EC65-4583-A401-605E05C9795F}"/>
    <cellStyle name="Normal 3 2 4 4 2 3 4" xfId="30371" xr:uid="{EC861FD9-BC0C-408C-9531-DE32A58E2953}"/>
    <cellStyle name="Normal 3 2 4 4 2 3 4 2" xfId="31710" xr:uid="{3FB41312-390E-4923-8C3C-F8147726A4F3}"/>
    <cellStyle name="Normal 3 2 4 4 2 4" xfId="30354" xr:uid="{C34059E2-DD63-4FD3-8EEB-54B190A38F45}"/>
    <cellStyle name="Normal 3 2 4 4 2 4 2" xfId="31696" xr:uid="{6DCD7FB8-B5FD-4C77-BBC6-EAED650E4CF3}"/>
    <cellStyle name="Normal 3 2 4 4 3" xfId="24727" xr:uid="{154F7FD8-B3F3-4487-878D-5A0175DAC264}"/>
    <cellStyle name="Normal 3 2 4 5" xfId="2098" xr:uid="{00000000-0005-0000-0000-000014020000}"/>
    <cellStyle name="Normal 3 2 4 5 2" xfId="4644" xr:uid="{3EC2113D-E49B-4038-9F23-778F9B5DB2AD}"/>
    <cellStyle name="Normal 3 2 4 5 3" xfId="30179" xr:uid="{8EA82334-E7EE-4E69-990C-4DEAF38099AA}"/>
    <cellStyle name="Normal 3 2 4 5 3 2" xfId="31323" xr:uid="{E9CBBCA5-54AD-468F-B466-AB0737888486}"/>
    <cellStyle name="Normal 3 2 4 5 4" xfId="31519" xr:uid="{B5FE814E-E042-40D9-B41A-A129B9C70AF7}"/>
    <cellStyle name="Normal 3 2 4 6" xfId="3961" xr:uid="{7B02E248-334A-4390-803D-03A9529B2562}"/>
    <cellStyle name="Normal 3 2 4 6 2" xfId="4816" xr:uid="{2DE6B781-6A0F-4C4A-A762-5BA32CF9F8AB}"/>
    <cellStyle name="Normal 3 2 4 6 3" xfId="30300" xr:uid="{DD7F06BC-48FB-45F1-B5D9-2F7DC116529F}"/>
    <cellStyle name="Normal 3 2 4 6 3 2" xfId="31443" xr:uid="{F10D9DC9-263D-4EE8-996D-1DD37EFF76EA}"/>
    <cellStyle name="Normal 3 2 4 6 4" xfId="31640" xr:uid="{BCC20E6B-1DD8-47F1-B716-180F52FE094F}"/>
    <cellStyle name="Normal 3 2 4 7" xfId="30121" xr:uid="{2CF31ED3-BF8A-4420-A35A-63A9374EE9CB}"/>
    <cellStyle name="Normal 3 2 4 7 2" xfId="30483" xr:uid="{E8D1DD0B-859F-4702-9615-4F14D8E78C95}"/>
    <cellStyle name="Normal 3 2 5" xfId="29570" xr:uid="{750150B5-C7CA-4EA6-BA0D-6C0AEF29E2A9}"/>
    <cellStyle name="Normal 3 2 5 2" xfId="29629" xr:uid="{FC40ABBD-3EDE-4371-9FF9-A208F204AC39}"/>
    <cellStyle name="Normal 3 2 5 2 2" xfId="31249" xr:uid="{F12AF8C4-3DE1-4158-AA8E-7806F3A8EF51}"/>
    <cellStyle name="Normal 3 2 5 2 3" xfId="30466" xr:uid="{A19572E5-C2FE-4995-B8C9-236F90541CCE}"/>
    <cellStyle name="Normal 3 2 5 3" xfId="29599" xr:uid="{4BE0FB2A-CFA3-46C2-A6F3-5BD4CCDE876F}"/>
    <cellStyle name="Normal 3 2 5 3 2" xfId="29643" xr:uid="{012C5423-63EC-45C8-AB0D-9143CDABBBAF}"/>
    <cellStyle name="Normal 3 2 5 3 3" xfId="30385" xr:uid="{61D53CD0-CA5E-4F77-91D4-46F773F8DF85}"/>
    <cellStyle name="Normal 3 2 5 3 4" xfId="30372" xr:uid="{901B8119-F76A-44E0-936C-BA78095F8F22}"/>
    <cellStyle name="Normal 3 2 5 3 4 2" xfId="31711" xr:uid="{48E12EBD-4D36-46FA-BCC1-A806C8B17EDF}"/>
    <cellStyle name="Normal 3 2 5 4" xfId="29633" xr:uid="{B70E0C93-0F24-4A65-9A4C-6AA94B1973D9}"/>
    <cellStyle name="Normal 3 2 5 5" xfId="30355" xr:uid="{8D54E739-13BE-4332-8917-3C2D88CE836D}"/>
    <cellStyle name="Normal 3 2 5 5 2" xfId="31243" xr:uid="{93394BE0-19B6-4E50-8418-A98C9A434D03}"/>
    <cellStyle name="Normal 3 2 5 5 3" xfId="31697" xr:uid="{59429AA2-65FA-427B-BCCC-AF076B796573}"/>
    <cellStyle name="Normal 3 2 6" xfId="30108" xr:uid="{E75C1CB2-D09F-4E20-9707-91B0AD896C89}"/>
    <cellStyle name="Normal 3 2 6 2" xfId="31494" xr:uid="{75618FDA-0DC1-449E-A37B-B4C7EE151DBA}"/>
    <cellStyle name="Normal 3 3" xfId="886" xr:uid="{00000000-0005-0000-0000-000028050000}"/>
    <cellStyle name="Normal 3 3 2" xfId="29571" xr:uid="{255EAE38-A587-454A-A10E-047DE88AEFA0}"/>
    <cellStyle name="Normal 3 4" xfId="29572" xr:uid="{2F3070F6-1C88-4374-9425-21AEE0A4DFFB}"/>
    <cellStyle name="Normal 3 4 2" xfId="29630" xr:uid="{56437A54-78A7-4336-835A-B2D545FA46F6}"/>
    <cellStyle name="Normal 3 4 3" xfId="29591" xr:uid="{8EA9A8F3-AE43-4EF4-960D-AD7C26FB738D}"/>
    <cellStyle name="Normal 4" xfId="887" xr:uid="{00000000-0005-0000-0000-000029050000}"/>
    <cellStyle name="Normal 4 10" xfId="888" xr:uid="{00000000-0005-0000-0000-00002A050000}"/>
    <cellStyle name="Normal 4 10 10" xfId="9776" xr:uid="{124714D4-58FE-4A1A-95C3-0A3FC13E102A}"/>
    <cellStyle name="Normal 4 10 10 2" xfId="20156" xr:uid="{75151CA6-0830-4718-974F-DA1C711EC993}"/>
    <cellStyle name="Normal 4 10 11" xfId="22799" xr:uid="{DF8820E2-133B-4E33-BD57-2890C0DB6BE3}"/>
    <cellStyle name="Normal 4 10 12" xfId="12578" xr:uid="{A0231339-5278-4006-B10A-D98724736073}"/>
    <cellStyle name="Normal 4 10 2" xfId="889" xr:uid="{00000000-0005-0000-0000-00002B050000}"/>
    <cellStyle name="Normal 4 10 2 2" xfId="890" xr:uid="{00000000-0005-0000-0000-00002C050000}"/>
    <cellStyle name="Normal 4 10 2 2 2" xfId="5195" xr:uid="{2F990ED6-C403-433B-9416-DF936D9A58B9}"/>
    <cellStyle name="Normal 4 10 2 2 2 2" xfId="25732" xr:uid="{8EAC1899-FCAE-42AF-B292-F3C46DB240FD}"/>
    <cellStyle name="Normal 4 10 2 2 2 3" xfId="27274" xr:uid="{A64401EC-5285-4578-B7C7-D6B097D78689}"/>
    <cellStyle name="Normal 4 10 2 2 2 4" xfId="14492" xr:uid="{E7C4EC7E-9AAD-49FD-B157-0C8E5BCC24FC}"/>
    <cellStyle name="Normal 4 10 2 2 3" xfId="6945" xr:uid="{52EE871B-7087-409F-9C4F-E922AA7F83F3}"/>
    <cellStyle name="Normal 4 10 2 2 3 2" xfId="27606" xr:uid="{EDB7409E-4EFD-4903-9940-6903E7494269}"/>
    <cellStyle name="Normal 4 10 2 2 3 3" xfId="26626" xr:uid="{BAC96558-61F5-4DE7-BDC4-B43C1B7A7531}"/>
    <cellStyle name="Normal 4 10 2 2 3 4" xfId="17325" xr:uid="{76CC529E-0A0D-42AD-81FA-974DF2153082}"/>
    <cellStyle name="Normal 4 10 2 2 4" xfId="9778" xr:uid="{DBBF66FF-173D-4216-935C-22F75CD999F5}"/>
    <cellStyle name="Normal 4 10 2 2 4 2" xfId="29406" xr:uid="{89B580D3-DD76-45DF-8750-08C22EC08327}"/>
    <cellStyle name="Normal 4 10 2 2 4 3" xfId="20158" xr:uid="{4ECA2B16-6E25-4D5B-AFA6-B30E1F70021C}"/>
    <cellStyle name="Normal 4 10 2 2 5" xfId="23920" xr:uid="{104E3D88-6CBC-44D8-B9F2-BEAC9DD3083B}"/>
    <cellStyle name="Normal 4 10 2 2 6" xfId="13818" xr:uid="{9E4BF900-B394-4381-A3AD-81D1670F5184}"/>
    <cellStyle name="Normal 4 10 2 3" xfId="2758" xr:uid="{00000000-0005-0000-0000-000031050000}"/>
    <cellStyle name="Normal 4 10 2 3 2" xfId="5976" xr:uid="{CD34A8B9-3B58-4C5E-9CD2-ACBBE4EE33D3}"/>
    <cellStyle name="Normal 4 10 2 3 2 2" xfId="27607" xr:uid="{57EC37BA-FA62-4027-8554-F8D55147A022}"/>
    <cellStyle name="Normal 4 10 2 3 2 3" xfId="15429" xr:uid="{AD4EA0E3-BDF6-4138-BDE3-11682B8BF146}"/>
    <cellStyle name="Normal 4 10 2 3 3" xfId="7882" xr:uid="{A88F4761-7BB3-4048-BEB8-B05CE1392E24}"/>
    <cellStyle name="Normal 4 10 2 3 3 2" xfId="18262" xr:uid="{4F2930A9-615B-4D19-A7D8-75C546950B3C}"/>
    <cellStyle name="Normal 4 10 2 3 4" xfId="10715" xr:uid="{1A351FCC-9811-46B5-BF3B-5BB71B02F51D}"/>
    <cellStyle name="Normal 4 10 2 3 4 2" xfId="21095" xr:uid="{003F525A-3718-4585-88D3-595F3991A7B1}"/>
    <cellStyle name="Normal 4 10 2 3 5" xfId="23268" xr:uid="{F222276F-E2A3-49D9-8473-5AB2636BB857}"/>
    <cellStyle name="Normal 4 10 2 3 6" xfId="13204" xr:uid="{F353F1D6-BE84-4FA7-99E5-62DCA8E8199A}"/>
    <cellStyle name="Normal 4 10 2 4" xfId="4176" xr:uid="{64D4522C-9833-489C-A11E-8967B3AE04DC}"/>
    <cellStyle name="Normal 4 10 2 4 2" xfId="8948" xr:uid="{4A4CF90D-1119-4D6F-9E60-40792F233AB2}"/>
    <cellStyle name="Normal 4 10 2 4 2 2" xfId="29038" xr:uid="{C6649890-FA54-4194-AFE2-7FB2A9751A0E}"/>
    <cellStyle name="Normal 4 10 2 4 2 3" xfId="19328" xr:uid="{E43D67DB-6AFB-4D7F-A589-3770049FB9B0}"/>
    <cellStyle name="Normal 4 10 2 4 3" xfId="11781" xr:uid="{4A9C5750-FFB1-49CA-96CA-C07EBA6AC803}"/>
    <cellStyle name="Normal 4 10 2 4 3 2" xfId="22161" xr:uid="{2468264E-ABFB-4540-9DD4-0F7D7AD581B4}"/>
    <cellStyle name="Normal 4 10 2 4 4" xfId="23560" xr:uid="{B21780F6-0BF4-45CE-A462-C823F73BF55B}"/>
    <cellStyle name="Normal 4 10 2 4 5" xfId="16495" xr:uid="{DAFC14F9-0A12-427D-99CD-D54784F738DB}"/>
    <cellStyle name="Normal 4 10 2 5" xfId="5194" xr:uid="{4C483B6D-F99C-4B05-A1C7-57FA01DAB4FE}"/>
    <cellStyle name="Normal 4 10 2 5 2" xfId="28294" xr:uid="{FEBE1B3F-2BA5-47F7-BDDB-4A373A169525}"/>
    <cellStyle name="Normal 4 10 2 5 3" xfId="14491" xr:uid="{47A2088D-36D2-43B9-BB01-2CE873797F06}"/>
    <cellStyle name="Normal 4 10 2 6" xfId="6944" xr:uid="{1812DBF2-AC43-42C8-BB06-3A4BCCF931A4}"/>
    <cellStyle name="Normal 4 10 2 6 2" xfId="17324" xr:uid="{BD41452F-9AA6-46CE-9258-469684009A0E}"/>
    <cellStyle name="Normal 4 10 2 7" xfId="9777" xr:uid="{38551E4C-25A5-4760-BDFD-02D162B85D0F}"/>
    <cellStyle name="Normal 4 10 2 7 2" xfId="20157" xr:uid="{FCFD3159-8091-4CAA-9037-3A42E64BE277}"/>
    <cellStyle name="Normal 4 10 2 8" xfId="23610" xr:uid="{7F941E2A-5B00-435A-803E-7194FC9FD7CA}"/>
    <cellStyle name="Normal 4 10 2 9" xfId="12736" xr:uid="{9CDAF916-CA42-4BCB-898B-C40C959CFE87}"/>
    <cellStyle name="Normal 4 10 3" xfId="891" xr:uid="{00000000-0005-0000-0000-00002D050000}"/>
    <cellStyle name="Normal 4 10 3 2" xfId="4502" xr:uid="{6D16362C-AFEA-486B-8920-367F7420926C}"/>
    <cellStyle name="Normal 4 10 3 2 2" xfId="9274" xr:uid="{99780004-FDCD-4A0B-8152-2B60D64E3786}"/>
    <cellStyle name="Normal 4 10 3 2 2 2" xfId="29257" xr:uid="{2F30D234-DB78-4265-8658-4B0C0ACB0F03}"/>
    <cellStyle name="Normal 4 10 3 2 2 3" xfId="19654" xr:uid="{B1679AD5-1DD9-4259-88D7-6A9BEE476E54}"/>
    <cellStyle name="Normal 4 10 3 2 3" xfId="12107" xr:uid="{50409475-3339-438E-80D2-61FED637081C}"/>
    <cellStyle name="Normal 4 10 3 2 3 2" xfId="22487" xr:uid="{F584AAFA-DE45-43FC-AAB2-E438922775AE}"/>
    <cellStyle name="Normal 4 10 3 2 4" xfId="22875" xr:uid="{997B49FD-8D98-4B16-80E4-A50EDD2F2198}"/>
    <cellStyle name="Normal 4 10 3 2 5" xfId="16821" xr:uid="{ABF2F5DB-F94C-4116-9E2C-9D552532713D}"/>
    <cellStyle name="Normal 4 10 3 3" xfId="5196" xr:uid="{B1CC3607-94B5-4810-A1F3-7395FF18D1D6}"/>
    <cellStyle name="Normal 4 10 3 3 2" xfId="26812" xr:uid="{DF47A49C-0534-4116-AF38-6B71D8670BF1}"/>
    <cellStyle name="Normal 4 10 3 3 3" xfId="28468" xr:uid="{444FA6A7-6F81-48B9-A252-972A6C01D4C5}"/>
    <cellStyle name="Normal 4 10 3 3 4" xfId="14493" xr:uid="{0A2C7E0F-5ACA-417E-80A8-ECD75776F153}"/>
    <cellStyle name="Normal 4 10 3 4" xfId="6946" xr:uid="{4CF10D0D-797B-4C01-A8B0-EA55739C4E27}"/>
    <cellStyle name="Normal 4 10 3 4 2" xfId="25987" xr:uid="{D21D2495-EC4E-44BB-94AE-D83A4A64BA0B}"/>
    <cellStyle name="Normal 4 10 3 4 3" xfId="27105" xr:uid="{D70869A4-D7A0-4CD3-B673-5D493D3B83D5}"/>
    <cellStyle name="Normal 4 10 3 4 4" xfId="17326" xr:uid="{9BAD3453-D6AB-4662-8C5A-2F959146F325}"/>
    <cellStyle name="Normal 4 10 3 5" xfId="9779" xr:uid="{31153C1E-094A-4FAD-A2C8-AED2E6C459AA}"/>
    <cellStyle name="Normal 4 10 3 5 2" xfId="29407" xr:uid="{4DE15F0B-35BB-4D38-A351-1ACED23A656C}"/>
    <cellStyle name="Normal 4 10 3 5 3" xfId="20159" xr:uid="{FD4E44EC-FD3D-4838-A3BF-0409A06AAEAC}"/>
    <cellStyle name="Normal 4 10 3 6" xfId="22989" xr:uid="{909C1C0E-4459-460F-951C-D2504AD3D7ED}"/>
    <cellStyle name="Normal 4 10 3 7" xfId="13819" xr:uid="{78C8ED3A-E916-42F1-9E5C-77BEA5976622}"/>
    <cellStyle name="Normal 4 10 4" xfId="892" xr:uid="{00000000-0005-0000-0000-00002E050000}"/>
    <cellStyle name="Normal 4 10 4 2" xfId="5197" xr:uid="{29225B61-10D6-49E4-B689-7DA29A6BC097}"/>
    <cellStyle name="Normal 4 10 4 2 2" xfId="24955" xr:uid="{AEE2E6C1-3E49-4E6D-88C0-09DAAF73B352}"/>
    <cellStyle name="Normal 4 10 4 2 3" xfId="26658" xr:uid="{A8DEA6AF-CFB8-44D7-88A6-3CE79EA9FEB1}"/>
    <cellStyle name="Normal 4 10 4 2 4" xfId="14494" xr:uid="{67D78960-714B-470E-9828-13225757EC63}"/>
    <cellStyle name="Normal 4 10 4 3" xfId="6947" xr:uid="{3512A52E-2E69-4AEB-A4C3-1CFB7C727ABA}"/>
    <cellStyle name="Normal 4 10 4 3 2" xfId="26557" xr:uid="{BDC09E19-A8DC-4F8A-839B-81911E093972}"/>
    <cellStyle name="Normal 4 10 4 3 3" xfId="17327" xr:uid="{65139410-F264-46EF-B0CB-80BB4D5CA6DD}"/>
    <cellStyle name="Normal 4 10 4 4" xfId="9780" xr:uid="{9A037222-1BFE-4570-BCCA-F6B2B6A7F055}"/>
    <cellStyle name="Normal 4 10 4 4 2" xfId="20160" xr:uid="{6F7FF800-D959-46B1-8723-FBFEA0A67264}"/>
    <cellStyle name="Normal 4 10 4 5" xfId="25037" xr:uid="{23F471A2-23CF-485A-9470-EB8A1B60AB72}"/>
    <cellStyle name="Normal 4 10 4 6" xfId="13434" xr:uid="{CF48DE48-ED86-4D90-A8D2-8D05C52D06FF}"/>
    <cellStyle name="Normal 4 10 5" xfId="2565" xr:uid="{00000000-0005-0000-0000-000034050000}"/>
    <cellStyle name="Normal 4 10 5 2" xfId="5834" xr:uid="{C063FE69-F0E2-4D45-A560-F5030001885F}"/>
    <cellStyle name="Normal 4 10 5 2 2" xfId="27253" xr:uid="{D2E07114-4D43-403F-A8D1-6F81A59FAB76}"/>
    <cellStyle name="Normal 4 10 5 2 3" xfId="15237" xr:uid="{D834FF16-A543-4408-8F3B-37AD9D7D2200}"/>
    <cellStyle name="Normal 4 10 5 3" xfId="7690" xr:uid="{2C1D8F17-BEC3-43B3-8BDF-5F14666295EC}"/>
    <cellStyle name="Normal 4 10 5 3 2" xfId="18070" xr:uid="{2B470397-D95B-4E23-BB26-A2E974794C44}"/>
    <cellStyle name="Normal 4 10 5 4" xfId="10523" xr:uid="{067679B1-BCB4-410A-8AA3-E3D744CAAEFF}"/>
    <cellStyle name="Normal 4 10 5 4 2" xfId="20903" xr:uid="{10588034-D425-43C5-89B9-4325837A8516}"/>
    <cellStyle name="Normal 4 10 5 5" xfId="23393" xr:uid="{2F2F2D2C-FA05-499B-AC2D-4792A25519FF}"/>
    <cellStyle name="Normal 4 10 5 6" xfId="12953" xr:uid="{229E4CD9-6EB7-4CD6-A1B1-887CC1AE238F}"/>
    <cellStyle name="Normal 4 10 6" xfId="2344" xr:uid="{00000000-0005-0000-0000-00002E050000}"/>
    <cellStyle name="Normal 4 10 6 2" xfId="7471" xr:uid="{4C75DB08-23F8-4CAF-ABBC-50AD2AC7055B}"/>
    <cellStyle name="Normal 4 10 6 2 2" xfId="28666" xr:uid="{3A3895A9-3B5F-45D0-A0E2-D3A24D46753B}"/>
    <cellStyle name="Normal 4 10 6 2 3" xfId="17851" xr:uid="{1B249912-E446-4B58-99F3-1998A4168EE2}"/>
    <cellStyle name="Normal 4 10 6 3" xfId="10304" xr:uid="{019AA4D4-5DAF-44D6-AC54-157997CAA51B}"/>
    <cellStyle name="Normal 4 10 6 3 2" xfId="20684" xr:uid="{BFE40670-4102-4F76-B79E-BD0D3BEDD483}"/>
    <cellStyle name="Normal 4 10 6 4" xfId="23918" xr:uid="{AFB31ABC-E8BD-41CA-A82D-D9A333DD9C47}"/>
    <cellStyle name="Normal 4 10 6 5" xfId="15018" xr:uid="{BEB35555-2A89-47A1-9F06-ED7C9DB51EF0}"/>
    <cellStyle name="Normal 4 10 7" xfId="3964" xr:uid="{B398D8AF-AF4D-4953-A867-252CD87A368E}"/>
    <cellStyle name="Normal 4 10 7 2" xfId="8788" xr:uid="{8009325E-848F-44CF-8CE7-93567544C7F0}"/>
    <cellStyle name="Normal 4 10 7 2 2" xfId="19168" xr:uid="{F9015C3A-97F9-40AC-AB6E-36EC3FAA1859}"/>
    <cellStyle name="Normal 4 10 7 3" xfId="11621" xr:uid="{3B9E4398-FE99-49EB-BEBD-84478FB70F66}"/>
    <cellStyle name="Normal 4 10 7 3 2" xfId="22001" xr:uid="{F1D371AA-EE04-4AC1-936E-CABB6B6751A1}"/>
    <cellStyle name="Normal 4 10 7 4" xfId="26387" xr:uid="{8DF31F90-53E0-4729-BD5F-E35C09717A45}"/>
    <cellStyle name="Normal 4 10 7 5" xfId="16335" xr:uid="{A15950AC-AE0A-4B55-ABE7-98852093A5BE}"/>
    <cellStyle name="Normal 4 10 8" xfId="5193" xr:uid="{28570514-D5C4-4905-B43B-63E1E8E56905}"/>
    <cellStyle name="Normal 4 10 8 2" xfId="14490" xr:uid="{50DA1219-777D-49E6-9D7E-F5CD8917938C}"/>
    <cellStyle name="Normal 4 10 9" xfId="6943" xr:uid="{5E75A7EC-434D-4DBD-819F-AAC90135CA2A}"/>
    <cellStyle name="Normal 4 10 9 2" xfId="17323" xr:uid="{3784540D-38F1-4BA6-9FE3-DFA0FD8CD5D0}"/>
    <cellStyle name="Normal 4 11" xfId="893" xr:uid="{00000000-0005-0000-0000-00002F050000}"/>
    <cellStyle name="Normal 4 11 10" xfId="23937" xr:uid="{A29A5C35-9497-4456-94B7-96B69D98276A}"/>
    <cellStyle name="Normal 4 11 11" xfId="12579" xr:uid="{6D83FB98-F686-4977-84D3-7788A74DA022}"/>
    <cellStyle name="Normal 4 11 2" xfId="894" xr:uid="{00000000-0005-0000-0000-000030050000}"/>
    <cellStyle name="Normal 4 11 2 2" xfId="3269" xr:uid="{00000000-0005-0000-0000-000037050000}"/>
    <cellStyle name="Normal 4 11 2 2 2" xfId="6327" xr:uid="{422257B6-64B6-4FD2-9169-C308AC37E45B}"/>
    <cellStyle name="Normal 4 11 2 2 2 2" xfId="27124" xr:uid="{F46424DB-376F-4411-A9D8-5605D89B692E}"/>
    <cellStyle name="Normal 4 11 2 2 2 3" xfId="26632" xr:uid="{DD024171-1188-40BE-8A31-1FE665EDBEA7}"/>
    <cellStyle name="Normal 4 11 2 2 2 4" xfId="15896" xr:uid="{97A83557-1579-438A-BFE1-094E8A17055E}"/>
    <cellStyle name="Normal 4 11 2 2 3" xfId="8349" xr:uid="{4569C23E-23A8-48A1-9133-B6C5EA369EA8}"/>
    <cellStyle name="Normal 4 11 2 2 3 2" xfId="28893" xr:uid="{BCF56927-59AB-4D53-A564-B32C950163A7}"/>
    <cellStyle name="Normal 4 11 2 2 3 3" xfId="18729" xr:uid="{C19E651D-1BFC-49D5-9552-22C808F0466F}"/>
    <cellStyle name="Normal 4 11 2 2 4" xfId="11182" xr:uid="{CC767DF2-F9B1-4098-924A-07048EBA91A7}"/>
    <cellStyle name="Normal 4 11 2 2 4 2" xfId="21562" xr:uid="{2CD66983-92E9-4B98-85FC-BBC62957B6BE}"/>
    <cellStyle name="Normal 4 11 2 2 5" xfId="24394" xr:uid="{AC710497-B596-40CF-B1B6-07673D4BCB8A}"/>
    <cellStyle name="Normal 4 11 2 2 6" xfId="13820" xr:uid="{9D6D4C85-F89E-4BAD-909D-3CEEAEE3060E}"/>
    <cellStyle name="Normal 4 11 2 3" xfId="4177" xr:uid="{A3D9FC9E-C884-4182-99A1-15D851A03328}"/>
    <cellStyle name="Normal 4 11 2 3 2" xfId="8949" xr:uid="{C7D67904-A6B5-4E58-A37E-C61881918787}"/>
    <cellStyle name="Normal 4 11 2 3 2 2" xfId="29039" xr:uid="{11405609-5EB2-410C-B25F-19EA09DFA030}"/>
    <cellStyle name="Normal 4 11 2 3 2 3" xfId="19329" xr:uid="{6AE5F748-CAC3-448E-B693-7E762FA3B88C}"/>
    <cellStyle name="Normal 4 11 2 3 3" xfId="11782" xr:uid="{7656FD9F-4FAD-40CE-A345-FB3061CF248B}"/>
    <cellStyle name="Normal 4 11 2 3 3 2" xfId="22162" xr:uid="{A54CC9F8-27FF-48D5-9D56-9F66588D7148}"/>
    <cellStyle name="Normal 4 11 2 3 4" xfId="25440" xr:uid="{BE5BA760-5708-4590-9737-59AD92AAA8C0}"/>
    <cellStyle name="Normal 4 11 2 3 5" xfId="16496" xr:uid="{EDA214D0-3AC0-41E4-B616-F2DF26D4EADC}"/>
    <cellStyle name="Normal 4 11 2 4" xfId="5199" xr:uid="{EF58BE6A-9D74-4955-A514-6CA8700A9761}"/>
    <cellStyle name="Normal 4 11 2 4 2" xfId="27747" xr:uid="{69DE0498-5475-4844-A90A-D921B160EFC8}"/>
    <cellStyle name="Normal 4 11 2 4 3" xfId="26360" xr:uid="{E6DE96F4-08A3-4961-9CB4-43EBCB6DE24A}"/>
    <cellStyle name="Normal 4 11 2 4 4" xfId="14496" xr:uid="{C972E08F-E1D7-4653-AD82-C092706F6C00}"/>
    <cellStyle name="Normal 4 11 2 5" xfId="6949" xr:uid="{007FB6E7-99CC-45B7-ACD4-30A70BB9F5BC}"/>
    <cellStyle name="Normal 4 11 2 5 2" xfId="28219" xr:uid="{FB989381-3645-4DDC-9DE2-E0E023733860}"/>
    <cellStyle name="Normal 4 11 2 5 3" xfId="17329" xr:uid="{471B6248-D563-42FC-A1C8-9DB1B363A447}"/>
    <cellStyle name="Normal 4 11 2 6" xfId="9782" xr:uid="{98266657-D830-4610-8642-E34883EA72F7}"/>
    <cellStyle name="Normal 4 11 2 6 2" xfId="20162" xr:uid="{49BA9DDC-07D8-4507-AF2B-3F39882F6F56}"/>
    <cellStyle name="Normal 4 11 2 7" xfId="25480" xr:uid="{ECF008C8-FC1C-4156-9A22-45B511EE75F9}"/>
    <cellStyle name="Normal 4 11 2 8" xfId="12737" xr:uid="{CE750F0B-A59A-4848-8DA5-C2DA04F39545}"/>
    <cellStyle name="Normal 4 11 3" xfId="895" xr:uid="{00000000-0005-0000-0000-000031050000}"/>
    <cellStyle name="Normal 4 11 3 2" xfId="5200" xr:uid="{2E1820E0-DE5F-4951-BE40-AF1BF1A5D85C}"/>
    <cellStyle name="Normal 4 11 3 2 2" xfId="24247" xr:uid="{C3DCA927-B467-4C00-A75E-43B6B016A296}"/>
    <cellStyle name="Normal 4 11 3 2 3" xfId="27241" xr:uid="{6E42BF50-B2C1-4048-8C98-9746AA620B1F}"/>
    <cellStyle name="Normal 4 11 3 2 4" xfId="14497" xr:uid="{663F1602-3A8D-4050-9CB9-361C7838F1F8}"/>
    <cellStyle name="Normal 4 11 3 3" xfId="6950" xr:uid="{973B1C10-A9BC-4745-B24D-13C25E42E6D2}"/>
    <cellStyle name="Normal 4 11 3 3 2" xfId="26570" xr:uid="{1DAFE79A-FE64-4642-B880-E98401DB157E}"/>
    <cellStyle name="Normal 4 11 3 3 3" xfId="28710" xr:uid="{75F174E4-2B25-4693-A6D5-871A4C36939D}"/>
    <cellStyle name="Normal 4 11 3 3 4" xfId="17330" xr:uid="{FEC46F4D-76FF-4B41-8C9D-7F4B291D7522}"/>
    <cellStyle name="Normal 4 11 3 4" xfId="9783" xr:uid="{EC7D2FDD-2E66-42A9-AC23-21C61A1E8C9A}"/>
    <cellStyle name="Normal 4 11 3 4 2" xfId="27751" xr:uid="{F3C55A00-23B5-4E74-9342-14BB92757CAF}"/>
    <cellStyle name="Normal 4 11 3 4 3" xfId="29408" xr:uid="{23CECA96-2D78-4419-AADB-1FA77B4D92E3}"/>
    <cellStyle name="Normal 4 11 3 4 4" xfId="20163" xr:uid="{FF34C308-F182-4723-B386-56478E6A88EF}"/>
    <cellStyle name="Normal 4 11 3 5" xfId="24592" xr:uid="{DF4D5370-9363-4815-A144-5ED2EF678EC5}"/>
    <cellStyle name="Normal 4 11 3 6" xfId="27720" xr:uid="{237FAA27-9CA0-450E-9D6F-0C0AB50910A1}"/>
    <cellStyle name="Normal 4 11 3 7" xfId="13435" xr:uid="{A0E6ECE3-32F4-42B3-A9FE-51B01B004F69}"/>
    <cellStyle name="Normal 4 11 4" xfId="2759" xr:uid="{00000000-0005-0000-0000-000039050000}"/>
    <cellStyle name="Normal 4 11 4 2" xfId="5977" xr:uid="{87A430AB-7C63-4393-8C18-8DE595F89E92}"/>
    <cellStyle name="Normal 4 11 4 2 2" xfId="28307" xr:uid="{31479A3D-AA0F-433C-B726-845ECA7A4BC0}"/>
    <cellStyle name="Normal 4 11 4 2 3" xfId="15430" xr:uid="{75316486-30EA-4BAD-8A8A-4DB3E06AE648}"/>
    <cellStyle name="Normal 4 11 4 3" xfId="7883" xr:uid="{59D3A377-8E3F-490C-AFC1-D62BE1481183}"/>
    <cellStyle name="Normal 4 11 4 3 2" xfId="18263" xr:uid="{7674B51C-0A1C-4E03-ABDF-45DA282D52AB}"/>
    <cellStyle name="Normal 4 11 4 4" xfId="10716" xr:uid="{C782FBDC-F705-474F-8D14-AA325DD20226}"/>
    <cellStyle name="Normal 4 11 4 4 2" xfId="21096" xr:uid="{600158EB-E64C-439A-929E-ACD4D2F9D856}"/>
    <cellStyle name="Normal 4 11 4 5" xfId="24949" xr:uid="{7FF11B45-EE3F-4E2E-9A33-BF5853286B4F}"/>
    <cellStyle name="Normal 4 11 4 6" xfId="13205" xr:uid="{460D5277-D7C3-45F0-8C8B-3F5DBB214757}"/>
    <cellStyle name="Normal 4 11 5" xfId="2345" xr:uid="{00000000-0005-0000-0000-000035050000}"/>
    <cellStyle name="Normal 4 11 5 2" xfId="7472" xr:uid="{A7C97C58-31CC-48D5-BFB5-342305988F1C}"/>
    <cellStyle name="Normal 4 11 5 2 2" xfId="26210" xr:uid="{A2A640B7-60A5-49CF-BE18-57135DF6ECC8}"/>
    <cellStyle name="Normal 4 11 5 2 3" xfId="17852" xr:uid="{DEF1BADF-27BA-40D9-9927-23D01BD0883B}"/>
    <cellStyle name="Normal 4 11 5 3" xfId="10305" xr:uid="{9E9C59F0-0F99-4144-8617-DC0696ED2F12}"/>
    <cellStyle name="Normal 4 11 5 3 2" xfId="20685" xr:uid="{0C5B0B88-29E2-46B6-9CA2-37732EDBCBE4}"/>
    <cellStyle name="Normal 4 11 5 4" xfId="25362" xr:uid="{81C3F1E4-9E0A-4E0A-A47A-CBC1B9184618}"/>
    <cellStyle name="Normal 4 11 5 5" xfId="15019" xr:uid="{DB74DC40-0A53-4821-AE60-5974F9179CC8}"/>
    <cellStyle name="Normal 4 11 6" xfId="3965" xr:uid="{D703879A-933B-41A7-9664-DAA4B46FCA44}"/>
    <cellStyle name="Normal 4 11 6 2" xfId="8789" xr:uid="{0149D366-A63E-4BD8-B369-D310338AE810}"/>
    <cellStyle name="Normal 4 11 6 2 2" xfId="28982" xr:uid="{62A53759-9DD3-459A-AB38-1EF4A4B0B2DA}"/>
    <cellStyle name="Normal 4 11 6 2 3" xfId="19169" xr:uid="{C3D1823F-54EF-4F86-84D8-24599B1B7392}"/>
    <cellStyle name="Normal 4 11 6 3" xfId="11622" xr:uid="{9C84C254-5ADB-4981-A58D-3707101C53F7}"/>
    <cellStyle name="Normal 4 11 6 3 2" xfId="22002" xr:uid="{C6B4FB51-3192-4CB1-83D5-9EA7767ED264}"/>
    <cellStyle name="Normal 4 11 6 4" xfId="26955" xr:uid="{ACEEAE4C-42A7-46E1-8B88-C05C490ABBA1}"/>
    <cellStyle name="Normal 4 11 6 5" xfId="16336" xr:uid="{6C119AF7-4A86-4498-8290-777197E2AC60}"/>
    <cellStyle name="Normal 4 11 7" xfId="5198" xr:uid="{FD4783AB-79C3-462C-A7FF-FAEA4D5C2554}"/>
    <cellStyle name="Normal 4 11 7 2" xfId="28178" xr:uid="{1653654F-B952-43C3-8408-1156CECA0D2A}"/>
    <cellStyle name="Normal 4 11 7 3" xfId="14495" xr:uid="{2C7E8C08-4106-4B1D-86AC-6D30513B53E4}"/>
    <cellStyle name="Normal 4 11 8" xfId="6948" xr:uid="{2D3ADE6F-1842-4DCA-B659-5658EE21816A}"/>
    <cellStyle name="Normal 4 11 8 2" xfId="17328" xr:uid="{09F1D264-CA33-4FD5-8177-CD4AC8AC82D8}"/>
    <cellStyle name="Normal 4 11 9" xfId="9781" xr:uid="{5CC4D5CD-5FF7-4908-8DE7-35F60A6F9315}"/>
    <cellStyle name="Normal 4 11 9 2" xfId="20161" xr:uid="{E34969DE-2D7D-4AB6-A25A-9CB7EBA817FC}"/>
    <cellStyle name="Normal 4 12" xfId="896" xr:uid="{00000000-0005-0000-0000-000032050000}"/>
    <cellStyle name="Normal 4 12 10" xfId="12580" xr:uid="{DCABE360-45B6-4EA3-B5F4-36017D22F2CC}"/>
    <cellStyle name="Normal 4 12 2" xfId="897" xr:uid="{00000000-0005-0000-0000-000033050000}"/>
    <cellStyle name="Normal 4 12 2 2" xfId="2923" xr:uid="{00000000-0005-0000-0000-00003C050000}"/>
    <cellStyle name="Normal 4 12 2 2 2" xfId="6103" xr:uid="{634A1D84-B3FF-4062-B730-9391367CEA8B}"/>
    <cellStyle name="Normal 4 12 2 2 2 2" xfId="27167" xr:uid="{6CEFEC1B-9FDD-49AE-9D25-3A2253BCED70}"/>
    <cellStyle name="Normal 4 12 2 2 2 3" xfId="28746" xr:uid="{1D2F5DE6-BEA4-4A5C-B0C7-7D184973EF21}"/>
    <cellStyle name="Normal 4 12 2 2 2 4" xfId="15581" xr:uid="{27B295EA-F7A8-45B4-AB68-556507B428EA}"/>
    <cellStyle name="Normal 4 12 2 2 3" xfId="8034" xr:uid="{616C26B3-947A-49FA-BD36-3B2A420356CF}"/>
    <cellStyle name="Normal 4 12 2 2 3 2" xfId="28458" xr:uid="{05AA4C15-B790-495B-8255-79ED4BFB713F}"/>
    <cellStyle name="Normal 4 12 2 2 3 3" xfId="18414" xr:uid="{7403AFF8-7A6D-4366-8E7B-04CB4DA435BF}"/>
    <cellStyle name="Normal 4 12 2 2 4" xfId="10867" xr:uid="{0B66BEA1-2DA0-4971-AF66-14DA741A6ABA}"/>
    <cellStyle name="Normal 4 12 2 2 4 2" xfId="21247" xr:uid="{9A9A3C3E-A45C-4BB5-AD82-E772F9CC6453}"/>
    <cellStyle name="Normal 4 12 2 2 5" xfId="24514" xr:uid="{04AB7646-A1EF-4009-8334-09BD6D6CBC7F}"/>
    <cellStyle name="Normal 4 12 2 2 6" xfId="13436" xr:uid="{625EDEB5-736B-4FA7-9D86-01E759B994F5}"/>
    <cellStyle name="Normal 4 12 2 3" xfId="5202" xr:uid="{B217F201-1C7B-45FA-A90D-4F20461B5B19}"/>
    <cellStyle name="Normal 4 12 2 3 2" xfId="25721" xr:uid="{AA7395DA-514E-4EC9-B956-A8C021B2863E}"/>
    <cellStyle name="Normal 4 12 2 3 3" xfId="28388" xr:uid="{64F7476D-DA2B-4C85-830C-601C77AECF00}"/>
    <cellStyle name="Normal 4 12 2 3 4" xfId="14499" xr:uid="{26027C43-C40B-400B-AE4D-8C8B51EBBF56}"/>
    <cellStyle name="Normal 4 12 2 4" xfId="6952" xr:uid="{2DF026E7-287B-46D0-B40E-31BC81BB5547}"/>
    <cellStyle name="Normal 4 12 2 4 2" xfId="26893" xr:uid="{285CBFB0-56D2-43FA-9CDA-49B0387CB8AB}"/>
    <cellStyle name="Normal 4 12 2 4 3" xfId="26339" xr:uid="{F75AB44A-7251-4C39-8A84-FF4B43878775}"/>
    <cellStyle name="Normal 4 12 2 4 4" xfId="17332" xr:uid="{ADE3DD7F-7755-4823-9BD2-920113558A47}"/>
    <cellStyle name="Normal 4 12 2 5" xfId="9785" xr:uid="{9F0D8B6E-82C2-41E7-B057-8D66EF34F6CA}"/>
    <cellStyle name="Normal 4 12 2 5 2" xfId="29409" xr:uid="{183E9DC0-EE97-4D29-A17B-EFFA4F49DFB9}"/>
    <cellStyle name="Normal 4 12 2 5 3" xfId="20165" xr:uid="{5592E532-6E39-4B49-BE7D-5AD8AD3151C4}"/>
    <cellStyle name="Normal 4 12 2 6" xfId="23952" xr:uid="{EE0AA853-C38D-4770-A55C-847C9BC23139}"/>
    <cellStyle name="Normal 4 12 2 7" xfId="12738" xr:uid="{98562FE7-8A01-4979-A47E-9D928F196E2D}"/>
    <cellStyle name="Normal 4 12 3" xfId="898" xr:uid="{00000000-0005-0000-0000-000034050000}"/>
    <cellStyle name="Normal 4 12 3 2" xfId="5203" xr:uid="{CD64FA4D-5C8C-4AAF-9645-E09F3284E44B}"/>
    <cellStyle name="Normal 4 12 3 2 2" xfId="26740" xr:uid="{E5D20643-BFEE-45D2-B711-C150E749A21F}"/>
    <cellStyle name="Normal 4 12 3 2 3" xfId="26209" xr:uid="{3D2A3F0B-3F2B-4DA2-BD81-0958B9476F82}"/>
    <cellStyle name="Normal 4 12 3 2 4" xfId="14500" xr:uid="{267076F1-174C-4F9E-91BC-8AC70DB875E3}"/>
    <cellStyle name="Normal 4 12 3 3" xfId="6953" xr:uid="{CCF2BDA1-E7FE-4016-B600-01C32C5F9F63}"/>
    <cellStyle name="Normal 4 12 3 3 2" xfId="28626" xr:uid="{016B5C70-6D14-4500-B488-0CBAA4F7952F}"/>
    <cellStyle name="Normal 4 12 3 3 3" xfId="27123" xr:uid="{8695EB15-05C1-4107-80DB-8ABED91F2CFA}"/>
    <cellStyle name="Normal 4 12 3 3 4" xfId="17333" xr:uid="{46A2F113-93FC-4F7A-85D5-26AF1CF23737}"/>
    <cellStyle name="Normal 4 12 3 4" xfId="9786" xr:uid="{DE57C4DF-BE71-4218-B83D-48C5AFE60B98}"/>
    <cellStyle name="Normal 4 12 3 4 2" xfId="29410" xr:uid="{45DDAEE3-5E62-49C3-95DD-4C3223D521A4}"/>
    <cellStyle name="Normal 4 12 3 4 3" xfId="20166" xr:uid="{85DC60C8-A7EE-48C4-9507-C530C54A7198}"/>
    <cellStyle name="Normal 4 12 3 5" xfId="25020" xr:uid="{CEE429F4-2DEE-4700-A91D-D56E10462C09}"/>
    <cellStyle name="Normal 4 12 3 6" xfId="13206" xr:uid="{72AB36CC-13CA-44A9-8D88-F8D15F095357}"/>
    <cellStyle name="Normal 4 12 4" xfId="2346" xr:uid="{00000000-0005-0000-0000-00003A050000}"/>
    <cellStyle name="Normal 4 12 4 2" xfId="7473" xr:uid="{7C3BF43B-8669-497C-BFB5-14A2ECFB945C}"/>
    <cellStyle name="Normal 4 12 4 2 2" xfId="27276" xr:uid="{1A352666-929F-4969-ACBD-A3F9BE3A52DC}"/>
    <cellStyle name="Normal 4 12 4 2 3" xfId="17853" xr:uid="{70C770E9-C532-4702-8143-601419A1FBB6}"/>
    <cellStyle name="Normal 4 12 4 3" xfId="10306" xr:uid="{1769F406-21D2-4352-B632-41BA7F254E85}"/>
    <cellStyle name="Normal 4 12 4 3 2" xfId="20686" xr:uid="{C3EC5278-2AEB-4E7D-AE2A-7D13C0631397}"/>
    <cellStyle name="Normal 4 12 4 4" xfId="24204" xr:uid="{7EA7E858-9348-4727-8A46-7F661803DF3D}"/>
    <cellStyle name="Normal 4 12 4 5" xfId="15020" xr:uid="{18E7A2D1-2F0E-4D38-9A05-EF980972580D}"/>
    <cellStyle name="Normal 4 12 5" xfId="3966" xr:uid="{E45DB84D-C2E0-41C1-9817-A5A46BDFB000}"/>
    <cellStyle name="Normal 4 12 5 2" xfId="8790" xr:uid="{F2BE4F5B-71C8-4D96-ABD8-802C9C633C70}"/>
    <cellStyle name="Normal 4 12 5 2 2" xfId="28983" xr:uid="{92BDFB93-1FD9-434E-8573-AF9736FCD7A7}"/>
    <cellStyle name="Normal 4 12 5 2 3" xfId="19170" xr:uid="{BD863C3A-8279-4A1E-B14C-0410FBE9F500}"/>
    <cellStyle name="Normal 4 12 5 3" xfId="11623" xr:uid="{BBCEF7F9-6A49-4FB3-86B4-02ADBA6CD554}"/>
    <cellStyle name="Normal 4 12 5 3 2" xfId="22003" xr:uid="{07DBF146-159A-4C15-B659-0C96044AC077}"/>
    <cellStyle name="Normal 4 12 5 4" xfId="25643" xr:uid="{A5F3C60B-AED3-4A29-9B95-F4A30F1DF929}"/>
    <cellStyle name="Normal 4 12 5 5" xfId="16337" xr:uid="{A77CB27A-ACC2-4C79-AB61-710C18F409EB}"/>
    <cellStyle name="Normal 4 12 6" xfId="5201" xr:uid="{EC53401F-CAAA-4867-B8ED-56C47D0610B5}"/>
    <cellStyle name="Normal 4 12 6 2" xfId="26058" xr:uid="{C281C420-68F2-4658-9DF6-CB6D0F13247C}"/>
    <cellStyle name="Normal 4 12 6 3" xfId="28421" xr:uid="{53F68093-9E82-42A7-A119-0A0FDA27C4BD}"/>
    <cellStyle name="Normal 4 12 6 4" xfId="14498" xr:uid="{9CE49185-622B-4EE6-BA94-468245DBE3FA}"/>
    <cellStyle name="Normal 4 12 7" xfId="6951" xr:uid="{AB12BA99-8CB8-4001-822E-D3382C3B3961}"/>
    <cellStyle name="Normal 4 12 7 2" xfId="27257" xr:uid="{FE51C0DF-1F95-404A-8CDD-AEC36234FE02}"/>
    <cellStyle name="Normal 4 12 7 3" xfId="17331" xr:uid="{C06A5309-1141-4736-99C1-5A24C3FBE809}"/>
    <cellStyle name="Normal 4 12 8" xfId="9784" xr:uid="{3B503EFA-B53C-4520-AACE-13B0CFC6C78C}"/>
    <cellStyle name="Normal 4 12 8 2" xfId="20164" xr:uid="{F415702A-119B-45E9-A42F-CF6408FB0FCA}"/>
    <cellStyle name="Normal 4 12 9" xfId="23518" xr:uid="{51DA6533-86E2-4A52-81E2-09E783706291}"/>
    <cellStyle name="Normal 4 13" xfId="899" xr:uid="{00000000-0005-0000-0000-000035050000}"/>
    <cellStyle name="Normal 4 13 10" xfId="12499" xr:uid="{6B604244-E829-40F9-98FE-4ACF87DC7CC1}"/>
    <cellStyle name="Normal 4 13 2" xfId="3270" xr:uid="{00000000-0005-0000-0000-00003F050000}"/>
    <cellStyle name="Normal 4 13 2 2" xfId="6328" xr:uid="{87E1E428-F807-4D64-81F2-955CE5B9B15F}"/>
    <cellStyle name="Normal 4 13 2 2 2" xfId="23791" xr:uid="{D59CB827-DA22-4C9A-A52B-E8F689D31C7B}"/>
    <cellStyle name="Normal 4 13 2 2 3" xfId="27010" xr:uid="{EDEDC26E-BB3C-4921-9AD1-63E35B5FC1BD}"/>
    <cellStyle name="Normal 4 13 2 2 4" xfId="15897" xr:uid="{5EC8B708-034C-491D-8D80-3CB801241982}"/>
    <cellStyle name="Normal 4 13 2 3" xfId="8350" xr:uid="{A5932099-57E5-46AA-ADFF-147C9F815D1D}"/>
    <cellStyle name="Normal 4 13 2 3 2" xfId="26723" xr:uid="{D5472A88-48DB-4A92-AE76-CA0D4820680B}"/>
    <cellStyle name="Normal 4 13 2 3 3" xfId="28894" xr:uid="{68A91AF3-5B81-42F6-B542-E4A668378359}"/>
    <cellStyle name="Normal 4 13 2 3 4" xfId="18730" xr:uid="{2A7B73D7-2DA6-467E-B0F7-59DB2FDA1F45}"/>
    <cellStyle name="Normal 4 13 2 4" xfId="11183" xr:uid="{E6522B3F-B534-46BD-B1F8-E54B81978DEC}"/>
    <cellStyle name="Normal 4 13 2 4 2" xfId="29478" xr:uid="{C1EB1113-6F91-497D-8098-6077F7CA659F}"/>
    <cellStyle name="Normal 4 13 2 4 3" xfId="21563" xr:uid="{FFF1C304-F737-4899-85FF-4F64A82DC472}"/>
    <cellStyle name="Normal 4 13 2 5" xfId="25425" xr:uid="{5491DF8B-C668-47D9-9220-D57FC8C467BC}"/>
    <cellStyle name="Normal 4 13 2 6" xfId="13821" xr:uid="{19879D26-6E15-4A92-9AB5-6B1E4BA4702D}"/>
    <cellStyle name="Normal 4 13 3" xfId="2757" xr:uid="{00000000-0005-0000-0000-000040050000}"/>
    <cellStyle name="Normal 4 13 3 2" xfId="5975" xr:uid="{C5EBFA5E-4319-4D3B-9BA4-DA655EC302A5}"/>
    <cellStyle name="Normal 4 13 3 2 2" xfId="28295" xr:uid="{61B746F0-A0A8-49EA-A38A-D7E02619383E}"/>
    <cellStyle name="Normal 4 13 3 2 3" xfId="15428" xr:uid="{49E07FAD-520C-461D-BF81-97ACCA028A04}"/>
    <cellStyle name="Normal 4 13 3 3" xfId="7881" xr:uid="{F15A2016-2E3F-4981-9D85-2509551721D6}"/>
    <cellStyle name="Normal 4 13 3 3 2" xfId="18261" xr:uid="{59689636-9CA9-4DD4-AF26-D903B88C20A7}"/>
    <cellStyle name="Normal 4 13 3 4" xfId="10714" xr:uid="{87267858-A412-47D6-B81C-F9291A8BD5CE}"/>
    <cellStyle name="Normal 4 13 3 4 2" xfId="21094" xr:uid="{E59208FE-AB0D-4A91-8D81-DB6EC642A5C0}"/>
    <cellStyle name="Normal 4 13 3 5" xfId="24495" xr:uid="{292F3C2C-45F5-41AC-9A63-9806C86405F1}"/>
    <cellStyle name="Normal 4 13 3 6" xfId="13203" xr:uid="{CBDD1BC2-019F-46E0-922C-A5BAA6699982}"/>
    <cellStyle name="Normal 4 13 4" xfId="2267" xr:uid="{00000000-0005-0000-0000-00003E050000}"/>
    <cellStyle name="Normal 4 13 4 2" xfId="7394" xr:uid="{CC8487F6-CCB4-41CE-835A-BEEA09CABA5E}"/>
    <cellStyle name="Normal 4 13 4 2 2" xfId="27475" xr:uid="{9F4BE9A4-3425-45F5-8DAE-7C5BF41D0AEB}"/>
    <cellStyle name="Normal 4 13 4 2 3" xfId="17774" xr:uid="{FF1AF18A-B797-44D2-B284-F8888F5A911F}"/>
    <cellStyle name="Normal 4 13 4 3" xfId="10227" xr:uid="{2C42D95E-B991-44DF-9601-FDADFC4CABDB}"/>
    <cellStyle name="Normal 4 13 4 3 2" xfId="20607" xr:uid="{974A8033-DFF9-459A-9D5D-8EF269D2436D}"/>
    <cellStyle name="Normal 4 13 4 4" xfId="23137" xr:uid="{2FD6C9DA-8D5F-4F13-B981-BAEBE4081DE2}"/>
    <cellStyle name="Normal 4 13 4 5" xfId="14941" xr:uid="{53A7D4DD-540F-4215-BED1-BF79C1505C0B}"/>
    <cellStyle name="Normal 4 13 5" xfId="3963" xr:uid="{D16F06B3-A21C-479B-BEAB-1C1F90798DCF}"/>
    <cellStyle name="Normal 4 13 5 2" xfId="8787" xr:uid="{7D2EC6B6-27CF-415C-877B-93F017867EA0}"/>
    <cellStyle name="Normal 4 13 5 2 2" xfId="19167" xr:uid="{3403774A-C847-42DD-A15B-97CBD1BB539B}"/>
    <cellStyle name="Normal 4 13 5 3" xfId="11620" xr:uid="{4A67412A-AE8F-47B8-86EC-E986A2B0F1AB}"/>
    <cellStyle name="Normal 4 13 5 3 2" xfId="22000" xr:uid="{4AA1970C-3286-43D8-BE64-B700185DED2E}"/>
    <cellStyle name="Normal 4 13 5 4" xfId="27540" xr:uid="{5495F43B-CA44-4C8E-A854-BBEA35C4B19E}"/>
    <cellStyle name="Normal 4 13 5 5" xfId="16334" xr:uid="{06ECD207-B95A-4CFB-B99F-29EF69CE1FE3}"/>
    <cellStyle name="Normal 4 13 6" xfId="5204" xr:uid="{C458F4C8-14E2-4929-AFBF-06E395360C9E}"/>
    <cellStyle name="Normal 4 13 6 2" xfId="14501" xr:uid="{98CBFEFC-BE88-4A48-A09D-64FA5D3C9D98}"/>
    <cellStyle name="Normal 4 13 7" xfId="6954" xr:uid="{6171A00A-3FDF-4AC1-A965-8F0260EEC5A4}"/>
    <cellStyle name="Normal 4 13 7 2" xfId="17334" xr:uid="{6013EC13-8117-47F8-92F3-8A0922204AA6}"/>
    <cellStyle name="Normal 4 13 8" xfId="9787" xr:uid="{7A79EDC7-8CDC-4DA3-B8F3-F5218C551A8A}"/>
    <cellStyle name="Normal 4 13 8 2" xfId="20167" xr:uid="{2977E316-911C-4135-90C7-F85F921695AA}"/>
    <cellStyle name="Normal 4 13 9" xfId="23187" xr:uid="{0049094B-652F-4256-9DD1-5AC18D12FCB3}"/>
    <cellStyle name="Normal 4 14" xfId="900" xr:uid="{00000000-0005-0000-0000-000036050000}"/>
    <cellStyle name="Normal 4 14 2" xfId="3271" xr:uid="{00000000-0005-0000-0000-000042050000}"/>
    <cellStyle name="Normal 4 14 2 2" xfId="6329" xr:uid="{EBF0C4C7-22BC-4678-943F-7A8954364E8B}"/>
    <cellStyle name="Normal 4 14 2 2 2" xfId="25708" xr:uid="{24A5C626-BB17-41A5-8763-466C638DF9F5}"/>
    <cellStyle name="Normal 4 14 2 2 3" xfId="25944" xr:uid="{031FE5C5-FD31-45B2-B65F-D7A409591BBF}"/>
    <cellStyle name="Normal 4 14 2 2 4" xfId="15898" xr:uid="{C4139796-D729-47B9-A9EE-0C56577F82F1}"/>
    <cellStyle name="Normal 4 14 2 3" xfId="8351" xr:uid="{D18C4476-9EE3-4274-8EC9-41510C85EED9}"/>
    <cellStyle name="Normal 4 14 2 3 2" xfId="28895" xr:uid="{31EDBDC0-1C01-448C-80A3-0C1102463E42}"/>
    <cellStyle name="Normal 4 14 2 3 3" xfId="18731" xr:uid="{116CE884-36E6-458B-8EBF-0CF878CCB78D}"/>
    <cellStyle name="Normal 4 14 2 4" xfId="11184" xr:uid="{FF23DBB9-B391-4C40-8E22-DDB496BA0E70}"/>
    <cellStyle name="Normal 4 14 2 4 2" xfId="21564" xr:uid="{1D06F5B9-AC29-459C-8496-1E6985E6C505}"/>
    <cellStyle name="Normal 4 14 2 5" xfId="23442" xr:uid="{03ADCF2E-14D6-4252-BF04-660ECEFE52F0}"/>
    <cellStyle name="Normal 4 14 2 6" xfId="13822" xr:uid="{C9B8FDAE-C790-45AE-AF63-31AFDC27CD8A}"/>
    <cellStyle name="Normal 4 14 3" xfId="2866" xr:uid="{00000000-0005-0000-0000-000043050000}"/>
    <cellStyle name="Normal 4 14 3 2" xfId="6074" xr:uid="{2B80869F-2692-405E-B16B-761108533BDA}"/>
    <cellStyle name="Normal 4 14 3 2 2" xfId="28589" xr:uid="{2E8A635F-9F23-4FFE-A72D-8675581E8DF5}"/>
    <cellStyle name="Normal 4 14 3 2 3" xfId="15530" xr:uid="{66BD48B7-5DAA-4A82-8221-6527E8424D69}"/>
    <cellStyle name="Normal 4 14 3 3" xfId="7983" xr:uid="{446A1E6B-8CE3-4D2B-BFE0-178AE7CA6D15}"/>
    <cellStyle name="Normal 4 14 3 3 2" xfId="18363" xr:uid="{4E2B77D4-8D83-4DF2-90FA-F834308F4915}"/>
    <cellStyle name="Normal 4 14 3 4" xfId="10816" xr:uid="{BD86AA57-322F-4C1B-B018-62F6EACC4910}"/>
    <cellStyle name="Normal 4 14 3 4 2" xfId="21196" xr:uid="{0504E1B0-AD3F-4389-9F56-F5429C40419E}"/>
    <cellStyle name="Normal 4 14 3 5" xfId="24735" xr:uid="{AC9459C8-51C0-4A5B-A344-3EC32A48C7BC}"/>
    <cellStyle name="Normal 4 14 3 6" xfId="13351" xr:uid="{65544E5E-2E80-4374-94E1-E4633750314F}"/>
    <cellStyle name="Normal 4 14 4" xfId="4114" xr:uid="{614CDF0E-3883-47E3-B9E2-FC75AA6846B9}"/>
    <cellStyle name="Normal 4 14 4 2" xfId="8886" xr:uid="{CE0D2979-3CC2-4E16-99A1-E495EE2BF7BB}"/>
    <cellStyle name="Normal 4 14 4 2 2" xfId="29001" xr:uid="{02DC788F-D4EF-4769-90C2-42EE0E81F1C9}"/>
    <cellStyle name="Normal 4 14 4 2 3" xfId="19266" xr:uid="{34D3EBDB-64A3-49E2-8A69-EBE888B3B041}"/>
    <cellStyle name="Normal 4 14 4 3" xfId="11719" xr:uid="{CEC56EE9-02B4-4DAB-892F-AB3794B969BF}"/>
    <cellStyle name="Normal 4 14 4 3 2" xfId="22099" xr:uid="{2554EE88-C67C-4BCF-8418-02565EE91145}"/>
    <cellStyle name="Normal 4 14 4 4" xfId="23380" xr:uid="{0077080F-BFF5-424B-B2CB-B34D7942044F}"/>
    <cellStyle name="Normal 4 14 4 5" xfId="16433" xr:uid="{3A6C3A53-5140-4FDC-A0C3-5329963CFD37}"/>
    <cellStyle name="Normal 4 14 5" xfId="5205" xr:uid="{A457423E-1DF2-41DC-A4B5-DBB724771767}"/>
    <cellStyle name="Normal 4 14 5 2" xfId="26350" xr:uid="{B9924351-25AD-4A91-AF05-C171052E973F}"/>
    <cellStyle name="Normal 4 14 5 3" xfId="14502" xr:uid="{6FEBAEFD-D88F-4EB7-B72C-78789019A780}"/>
    <cellStyle name="Normal 4 14 6" xfId="6955" xr:uid="{CF72D73A-0632-421B-BDE2-E5D27A6E7A5A}"/>
    <cellStyle name="Normal 4 14 6 2" xfId="17335" xr:uid="{B4D81D25-1620-47CB-B9AF-15F441DD38DC}"/>
    <cellStyle name="Normal 4 14 7" xfId="9788" xr:uid="{BEDF55D9-9FFB-448B-833B-BBF689AE81E0}"/>
    <cellStyle name="Normal 4 14 7 2" xfId="20168" xr:uid="{4D3BEF02-6CB7-43D0-AB6B-141BC70CEAA7}"/>
    <cellStyle name="Normal 4 14 8" xfId="24096" xr:uid="{A6114E6A-4694-4940-BCA7-3B1717FB1401}"/>
    <cellStyle name="Normal 4 14 9" xfId="12657" xr:uid="{4B4642A6-DBBF-4669-8C69-8BCA481779DA}"/>
    <cellStyle name="Normal 4 15" xfId="901" xr:uid="{00000000-0005-0000-0000-000037050000}"/>
    <cellStyle name="Normal 4 15 2" xfId="5206" xr:uid="{2152EC8C-061D-420B-9D6B-B58F12C90A49}"/>
    <cellStyle name="Normal 4 15 2 2" xfId="24362" xr:uid="{4DDE4A4D-5F2B-4F7F-A5BA-15ADDE58C8FC}"/>
    <cellStyle name="Normal 4 15 2 3" xfId="27477" xr:uid="{32D9C258-AB46-44AB-8C29-2E03E7D079E8}"/>
    <cellStyle name="Normal 4 15 2 4" xfId="14503" xr:uid="{0D8F390E-A323-4C57-A1F7-8CBC2BB21E12}"/>
    <cellStyle name="Normal 4 15 2 5" xfId="30032" xr:uid="{69245435-96EF-48AD-A85F-F3C086021E6B}"/>
    <cellStyle name="Normal 4 15 3" xfId="6956" xr:uid="{6F949056-3DA3-4A4D-905A-8E552E3BD423}"/>
    <cellStyle name="Normal 4 15 3 2" xfId="25309" xr:uid="{D3F1DA03-AAD8-427C-9A93-A07E7808BF9D}"/>
    <cellStyle name="Normal 4 15 3 3" xfId="28384" xr:uid="{FA57FE5A-D7CC-482F-93E0-9A985B1546BB}"/>
    <cellStyle name="Normal 4 15 3 4" xfId="17336" xr:uid="{B2F5535D-F7D8-46A1-9426-87745292EA13}"/>
    <cellStyle name="Normal 4 15 4" xfId="9789" xr:uid="{7EFFA494-332C-4FF7-A18A-C4360C8277FD}"/>
    <cellStyle name="Normal 4 15 4 2" xfId="23555" xr:uid="{F8920579-D83A-4A1C-ACCE-0CFDA508B5D8}"/>
    <cellStyle name="Normal 4 15 4 3" xfId="20169" xr:uid="{A1DA45D1-08B2-44C7-B81E-B11857218F7E}"/>
    <cellStyle name="Normal 4 15 5" xfId="23965" xr:uid="{8CE3825A-C4F9-42C0-9621-05B76667C1F6}"/>
    <cellStyle name="Normal 4 15 6" xfId="13355" xr:uid="{A4669137-42CE-4AC9-95A3-3115BD22BB14}"/>
    <cellStyle name="Normal 4 16" xfId="902" xr:uid="{00000000-0005-0000-0000-000038050000}"/>
    <cellStyle name="Normal 4 16 2" xfId="5207" xr:uid="{FED3D8FC-DAFF-40C4-8DD7-BDE8EFB0E59C}"/>
    <cellStyle name="Normal 4 16 2 2" xfId="25768" xr:uid="{A75464D4-4AA7-42A5-BE86-C487126C1AC8}"/>
    <cellStyle name="Normal 4 16 2 3" xfId="14504" xr:uid="{6F1450C7-6852-41A6-99A6-860D40DDC944}"/>
    <cellStyle name="Normal 4 16 3" xfId="6957" xr:uid="{32BD0D16-5F5E-4167-A5E7-3E9B6E5A12B2}"/>
    <cellStyle name="Normal 4 16 3 2" xfId="25720" xr:uid="{BE9FDC77-A0F5-49B4-ACAB-A6AC91492FDD}"/>
    <cellStyle name="Normal 4 16 3 3" xfId="17337" xr:uid="{5FFB2571-FC61-46DC-AED1-B16F7DBA081F}"/>
    <cellStyle name="Normal 4 16 4" xfId="9790" xr:uid="{5607ABC0-E2B7-46E2-BB78-C9823B632A67}"/>
    <cellStyle name="Normal 4 16 4 2" xfId="20170" xr:uid="{AD2B9DBC-1BBE-452C-B586-31C906581171}"/>
    <cellStyle name="Normal 4 16 5" xfId="25147" xr:uid="{AE767CAC-5D02-4A93-A7AF-0BCE2601708A}"/>
    <cellStyle name="Normal 4 16 6" xfId="12816" xr:uid="{30E9AB7D-7F47-4B82-9C96-E2CA60C87215}"/>
    <cellStyle name="Normal 4 17" xfId="903" xr:uid="{00000000-0005-0000-0000-000039050000}"/>
    <cellStyle name="Normal 4 17 2" xfId="6958" xr:uid="{4A5672F2-61BE-4A26-A933-6069F299B438}"/>
    <cellStyle name="Normal 4 17 2 2" xfId="22969" xr:uid="{47BAEC2D-A30D-47E4-9F65-430C047338C1}"/>
    <cellStyle name="Normal 4 17 2 3" xfId="17338" xr:uid="{CB82390D-6283-4C29-B770-C95BE2A9E212}"/>
    <cellStyle name="Normal 4 17 3" xfId="9791" xr:uid="{F63229C1-550B-4ECA-9EA5-A392957143B7}"/>
    <cellStyle name="Normal 4 17 3 2" xfId="25670" xr:uid="{89A62B8C-B8B9-4918-BC48-D0A81FD726B1}"/>
    <cellStyle name="Normal 4 17 3 3" xfId="20171" xr:uid="{0E4FEF04-9206-48B5-B5BC-5E74285A7EC7}"/>
    <cellStyle name="Normal 4 17 4" xfId="25171" xr:uid="{401EA57A-55C0-47C2-8C89-5D0F48CD4901}"/>
    <cellStyle name="Normal 4 17 5" xfId="14505" xr:uid="{E46752DF-F9B2-4E78-B3A7-2D1EDDB35A8C}"/>
    <cellStyle name="Normal 4 18" xfId="3780" xr:uid="{498D3F45-FE58-4FFC-9753-731FB0ECD3C7}"/>
    <cellStyle name="Normal 4 18 2" xfId="8620" xr:uid="{2A84A90A-6745-4823-8323-8E280FE19B84}"/>
    <cellStyle name="Normal 4 18 2 2" xfId="25798" xr:uid="{DF47F90B-F627-44A8-A898-BE5751EC10DE}"/>
    <cellStyle name="Normal 4 18 2 3" xfId="19000" xr:uid="{F6671693-CA65-4EF4-9FDC-1C434716A144}"/>
    <cellStyle name="Normal 4 18 3" xfId="11453" xr:uid="{3D4288CC-D7A0-4E04-8090-27E9F64B29C3}"/>
    <cellStyle name="Normal 4 18 3 2" xfId="25819" xr:uid="{D49A171E-BC4A-4F1F-B755-F85082362E30}"/>
    <cellStyle name="Normal 4 18 3 3" xfId="21833" xr:uid="{EFC46C14-B2D6-475A-BCEA-D6DA30959BBB}"/>
    <cellStyle name="Normal 4 18 4" xfId="25741" xr:uid="{F7DD7180-DF6E-4610-8D3D-C1A548134F19}"/>
    <cellStyle name="Normal 4 18 5" xfId="16167" xr:uid="{E12B28AA-2ED9-4B37-A7BA-87C97A253640}"/>
    <cellStyle name="Normal 4 19" xfId="5192" xr:uid="{A7BC2BA0-0079-4964-AC4B-AEA350E58462}"/>
    <cellStyle name="Normal 4 19 2" xfId="25674" xr:uid="{DBF43541-1C55-4BB7-AD13-4C9F15C3B47E}"/>
    <cellStyle name="Normal 4 19 3" xfId="24781" xr:uid="{903C44A5-017A-4D5E-A0BB-942EB7E8D36D}"/>
    <cellStyle name="Normal 4 19 4" xfId="23922" xr:uid="{3B4CD16E-8E3C-430D-A3D8-3B182181D5ED}"/>
    <cellStyle name="Normal 4 19 5" xfId="14489" xr:uid="{13D57E3E-453D-45DA-956B-A9DC2EB73F7A}"/>
    <cellStyle name="Normal 4 2" xfId="904" xr:uid="{00000000-0005-0000-0000-00003A050000}"/>
    <cellStyle name="Normal 4 2 10" xfId="905" xr:uid="{00000000-0005-0000-0000-00003B050000}"/>
    <cellStyle name="Normal 4 2 10 10" xfId="12581" xr:uid="{1C1F3AF7-3FC1-4AF5-9260-175B9A0608D1}"/>
    <cellStyle name="Normal 4 2 10 2" xfId="906" xr:uid="{00000000-0005-0000-0000-00003C050000}"/>
    <cellStyle name="Normal 4 2 10 2 2" xfId="2924" xr:uid="{00000000-0005-0000-0000-000049050000}"/>
    <cellStyle name="Normal 4 2 10 2 2 2" xfId="6104" xr:uid="{2CD4AF38-1293-44D3-82FD-381A4547F7B7}"/>
    <cellStyle name="Normal 4 2 10 2 2 2 2" xfId="27609" xr:uid="{887708D4-A3AB-480B-98B7-F11C45DA195B}"/>
    <cellStyle name="Normal 4 2 10 2 2 2 3" xfId="27033" xr:uid="{F192572E-FA3E-4598-99B0-F88A932A5295}"/>
    <cellStyle name="Normal 4 2 10 2 2 2 4" xfId="15582" xr:uid="{15A7E389-7689-4BDC-A601-961369D4FD92}"/>
    <cellStyle name="Normal 4 2 10 2 2 3" xfId="8035" xr:uid="{828286EA-7AA6-42BA-9E2D-104102B86FF6}"/>
    <cellStyle name="Normal 4 2 10 2 2 3 2" xfId="26873" xr:uid="{381EB044-756A-4CF6-B112-722C8D9A299C}"/>
    <cellStyle name="Normal 4 2 10 2 2 3 3" xfId="18415" xr:uid="{E1C40F26-5762-414A-B56B-8AC5973DA0ED}"/>
    <cellStyle name="Normal 4 2 10 2 2 4" xfId="10868" xr:uid="{7A892757-E0BA-4BDD-8C0A-11B8DA7F1D97}"/>
    <cellStyle name="Normal 4 2 10 2 2 4 2" xfId="21248" xr:uid="{AE99E40C-C079-43E4-972C-D74167BF3429}"/>
    <cellStyle name="Normal 4 2 10 2 2 5" xfId="23953" xr:uid="{F2243CEE-2965-4A24-872D-A2AF7333F309}"/>
    <cellStyle name="Normal 4 2 10 2 2 6" xfId="13437" xr:uid="{3E22C284-E8F9-4AA6-8BAE-4DC6B7F62D90}"/>
    <cellStyle name="Normal 4 2 10 2 3" xfId="5210" xr:uid="{9E65A668-589A-46F2-A32A-A1C562E8551F}"/>
    <cellStyle name="Normal 4 2 10 2 3 2" xfId="23899" xr:uid="{E5C68282-A426-45FB-9A48-C863A41A3E5A}"/>
    <cellStyle name="Normal 4 2 10 2 3 3" xfId="28527" xr:uid="{37344D2D-FCB4-48A5-8B55-4E29C951C58C}"/>
    <cellStyle name="Normal 4 2 10 2 3 4" xfId="14508" xr:uid="{89F5FE66-9B28-4ECC-91DC-9E14D076BA8C}"/>
    <cellStyle name="Normal 4 2 10 2 4" xfId="6961" xr:uid="{F52CCE02-B732-4BA3-8AFE-DE0AF264F111}"/>
    <cellStyle name="Normal 4 2 10 2 4 2" xfId="28209" xr:uid="{FE22950C-8E64-4B3B-A5F8-003256BBE512}"/>
    <cellStyle name="Normal 4 2 10 2 4 3" xfId="26122" xr:uid="{43697AA5-C880-44F1-B32B-03B95CC3DF49}"/>
    <cellStyle name="Normal 4 2 10 2 4 4" xfId="17341" xr:uid="{43B24351-9F6E-4914-ACB2-477734EB2CCA}"/>
    <cellStyle name="Normal 4 2 10 2 5" xfId="9794" xr:uid="{28AC10B2-7BB0-4F20-825B-41B1E2AE93C8}"/>
    <cellStyle name="Normal 4 2 10 2 5 2" xfId="29411" xr:uid="{C8A3F48B-174F-4CDF-BF57-C3C2F558B252}"/>
    <cellStyle name="Normal 4 2 10 2 5 3" xfId="20174" xr:uid="{77BBB3EB-0C3C-4801-A6E3-6DFD2E77628F}"/>
    <cellStyle name="Normal 4 2 10 2 6" xfId="22801" xr:uid="{123F473C-911A-4770-95C8-FE7C33678C1B}"/>
    <cellStyle name="Normal 4 2 10 2 7" xfId="12739" xr:uid="{71B1A28C-A5A6-420E-82C3-2A2CD5871B5B}"/>
    <cellStyle name="Normal 4 2 10 3" xfId="907" xr:uid="{00000000-0005-0000-0000-00003D050000}"/>
    <cellStyle name="Normal 4 2 10 3 2" xfId="5211" xr:uid="{8975F72F-D0D1-4725-B25D-9618BD91B371}"/>
    <cellStyle name="Normal 4 2 10 3 2 2" xfId="26362" xr:uid="{4D41C7EA-7484-4536-8C34-C5C9B4859874}"/>
    <cellStyle name="Normal 4 2 10 3 2 3" xfId="26898" xr:uid="{86E894B8-780C-4340-8693-ADE2E5899790}"/>
    <cellStyle name="Normal 4 2 10 3 2 4" xfId="14509" xr:uid="{533CA289-1D73-4347-84A1-0DFBDDD3F8FB}"/>
    <cellStyle name="Normal 4 2 10 3 3" xfId="6962" xr:uid="{B3CA0F27-F4B7-4C63-B850-5C2CE75B6DA8}"/>
    <cellStyle name="Normal 4 2 10 3 3 2" xfId="27322" xr:uid="{1A707BEF-7010-4AE4-A4BB-FA2D06D6AA2E}"/>
    <cellStyle name="Normal 4 2 10 3 3 3" xfId="26896" xr:uid="{2AAD49CE-880D-499C-ACF2-026ED1631D1F}"/>
    <cellStyle name="Normal 4 2 10 3 3 4" xfId="17342" xr:uid="{E52061AB-851B-4536-A0F8-0B5AEE32FF85}"/>
    <cellStyle name="Normal 4 2 10 3 4" xfId="9795" xr:uid="{523F02B9-2BA8-4A3A-9530-DCCDB5AA4B06}"/>
    <cellStyle name="Normal 4 2 10 3 4 2" xfId="29412" xr:uid="{60897F67-55EC-4F07-9C22-3EA69EF53A89}"/>
    <cellStyle name="Normal 4 2 10 3 4 3" xfId="20175" xr:uid="{E526AFD1-0256-43FD-B196-BED2BF3B44C9}"/>
    <cellStyle name="Normal 4 2 10 3 5" xfId="23864" xr:uid="{D093FDC0-6426-4978-A82E-0CB54027E4C6}"/>
    <cellStyle name="Normal 4 2 10 3 6" xfId="13208" xr:uid="{C6392642-0716-4D14-82FD-0E3646BAFCE1}"/>
    <cellStyle name="Normal 4 2 10 4" xfId="2347" xr:uid="{00000000-0005-0000-0000-000047050000}"/>
    <cellStyle name="Normal 4 2 10 4 2" xfId="7474" xr:uid="{5328430A-944E-49B1-AEF6-B5C2F374381D}"/>
    <cellStyle name="Normal 4 2 10 4 2 2" xfId="26224" xr:uid="{8AD8243A-60C9-4B97-B713-D73A48CC2E83}"/>
    <cellStyle name="Normal 4 2 10 4 2 3" xfId="17854" xr:uid="{F611490C-610C-4B2B-99F6-21ED2EC5EB60}"/>
    <cellStyle name="Normal 4 2 10 4 3" xfId="10307" xr:uid="{39F63380-B06A-4B83-9287-B5BD44FC19A7}"/>
    <cellStyle name="Normal 4 2 10 4 3 2" xfId="20687" xr:uid="{9E0A6208-1AD8-4912-8171-8B69711FF9BF}"/>
    <cellStyle name="Normal 4 2 10 4 4" xfId="25312" xr:uid="{CDF812E3-72A6-4230-8038-5F24CF006DAC}"/>
    <cellStyle name="Normal 4 2 10 4 5" xfId="15021" xr:uid="{4C791D4B-FE7D-489A-8C76-E4CB6E277DEF}"/>
    <cellStyle name="Normal 4 2 10 5" xfId="3968" xr:uid="{5996B1B9-A7BD-475C-AA9E-7A83E249082B}"/>
    <cellStyle name="Normal 4 2 10 5 2" xfId="8792" xr:uid="{8F0B5B0A-F029-436A-BBAD-0CFE62AF8BD5}"/>
    <cellStyle name="Normal 4 2 10 5 2 2" xfId="28984" xr:uid="{650C1DE3-5727-426D-989E-C20D2CF3A5AA}"/>
    <cellStyle name="Normal 4 2 10 5 2 3" xfId="19172" xr:uid="{A2D633B8-973E-41F1-AA16-B3AB165CF25B}"/>
    <cellStyle name="Normal 4 2 10 5 3" xfId="11625" xr:uid="{2015F5DE-56CF-436F-AB5E-A7A6158128AB}"/>
    <cellStyle name="Normal 4 2 10 5 3 2" xfId="22005" xr:uid="{30C73229-9442-4B78-8A30-595244F9DEAD}"/>
    <cellStyle name="Normal 4 2 10 5 4" xfId="22907" xr:uid="{2583863C-D271-4D90-9F52-F208277C096D}"/>
    <cellStyle name="Normal 4 2 10 5 5" xfId="16339" xr:uid="{2C97BFC6-BB76-40E9-AD18-3C85D14907A3}"/>
    <cellStyle name="Normal 4 2 10 6" xfId="5209" xr:uid="{7459E4B8-8B62-4EAA-A827-940BFBA6FF6A}"/>
    <cellStyle name="Normal 4 2 10 6 2" xfId="27439" xr:uid="{BA04A4F7-4B2A-4328-A73E-5676854BE081}"/>
    <cellStyle name="Normal 4 2 10 6 3" xfId="26794" xr:uid="{AF87D0D5-F953-41E6-B3A6-2192A80CB766}"/>
    <cellStyle name="Normal 4 2 10 6 4" xfId="14507" xr:uid="{B695B458-2531-4728-B4B1-DCE341083A59}"/>
    <cellStyle name="Normal 4 2 10 7" xfId="6960" xr:uid="{D82B3822-C6A6-4197-9644-17BB0260DAC1}"/>
    <cellStyle name="Normal 4 2 10 7 2" xfId="27339" xr:uid="{1E33A25E-5900-4252-8E58-DED04262F6E4}"/>
    <cellStyle name="Normal 4 2 10 7 3" xfId="17340" xr:uid="{F60F3B04-A426-4F69-BD42-D9B3A45E81F0}"/>
    <cellStyle name="Normal 4 2 10 8" xfId="9793" xr:uid="{42CAC7D8-8534-4BAB-A687-1326501055A5}"/>
    <cellStyle name="Normal 4 2 10 8 2" xfId="20173" xr:uid="{1DE78D67-20A2-4EFB-8D84-458E5AAFFB0D}"/>
    <cellStyle name="Normal 4 2 10 9" xfId="24418" xr:uid="{4AB66C56-8C99-443A-99F7-92D80BCF7025}"/>
    <cellStyle name="Normal 4 2 11" xfId="908" xr:uid="{00000000-0005-0000-0000-00003E050000}"/>
    <cellStyle name="Normal 4 2 11 10" xfId="12500" xr:uid="{82FE4754-DCE8-4B64-A21E-29A06E00D4CD}"/>
    <cellStyle name="Normal 4 2 11 2" xfId="3272" xr:uid="{00000000-0005-0000-0000-00004C050000}"/>
    <cellStyle name="Normal 4 2 11 2 2" xfId="6330" xr:uid="{3C203743-DF6E-4A04-8565-9755DB1F4CA6}"/>
    <cellStyle name="Normal 4 2 11 2 2 2" xfId="23685" xr:uid="{C92B1744-22AD-4EA7-AE28-431EAA341AC6}"/>
    <cellStyle name="Normal 4 2 11 2 2 3" xfId="27084" xr:uid="{35868BFB-4865-4F17-83C6-445B51E8AC96}"/>
    <cellStyle name="Normal 4 2 11 2 2 4" xfId="15899" xr:uid="{51505143-F4E8-43E3-8E67-616BEB8A118A}"/>
    <cellStyle name="Normal 4 2 11 2 3" xfId="8352" xr:uid="{B9119ACF-DBF3-42DA-9795-7AF14DD2F561}"/>
    <cellStyle name="Normal 4 2 11 2 3 2" xfId="27972" xr:uid="{F8019C84-1CFE-4052-A5AC-1E5A131E1BB1}"/>
    <cellStyle name="Normal 4 2 11 2 3 3" xfId="28896" xr:uid="{C4FAB93F-9F72-4D0D-88BF-E4D59DA23AAF}"/>
    <cellStyle name="Normal 4 2 11 2 3 4" xfId="18732" xr:uid="{E1545138-1DF5-4929-BC30-0193935CBD6F}"/>
    <cellStyle name="Normal 4 2 11 2 4" xfId="11185" xr:uid="{B52E1FAC-3E81-4BAB-AB24-976BD2396174}"/>
    <cellStyle name="Normal 4 2 11 2 4 2" xfId="29479" xr:uid="{D6314228-13D1-48DA-9E27-0F30B8D9A2F6}"/>
    <cellStyle name="Normal 4 2 11 2 4 3" xfId="21565" xr:uid="{2451CC2A-117C-430E-9DFD-DE02DE6C3D00}"/>
    <cellStyle name="Normal 4 2 11 2 5" xfId="22873" xr:uid="{3F4E4A5F-4B50-4CDE-8F3E-536A49BDAFDD}"/>
    <cellStyle name="Normal 4 2 11 2 6" xfId="13823" xr:uid="{08AD87F2-2F3B-462B-81D3-DDD4297D05CF}"/>
    <cellStyle name="Normal 4 2 11 3" xfId="2760" xr:uid="{00000000-0005-0000-0000-00004D050000}"/>
    <cellStyle name="Normal 4 2 11 3 2" xfId="5978" xr:uid="{E778F592-8C4F-4F05-B7F8-FE05CFA5DD84}"/>
    <cellStyle name="Normal 4 2 11 3 2 2" xfId="28096" xr:uid="{E6A28BE8-67A0-436F-9730-C21C920A2F19}"/>
    <cellStyle name="Normal 4 2 11 3 2 3" xfId="15431" xr:uid="{DC4F2176-65E5-4192-BD37-E5EDE12B869B}"/>
    <cellStyle name="Normal 4 2 11 3 3" xfId="7884" xr:uid="{48A8E4B2-9E08-4646-95CF-2B2AC6C4BE97}"/>
    <cellStyle name="Normal 4 2 11 3 3 2" xfId="18264" xr:uid="{4AEFFEEF-80E6-4E04-9208-5928F5FA860F}"/>
    <cellStyle name="Normal 4 2 11 3 4" xfId="10717" xr:uid="{4A3E78A9-DA38-479D-9560-2A56A42EDE2E}"/>
    <cellStyle name="Normal 4 2 11 3 4 2" xfId="21097" xr:uid="{167E9FCA-9FBC-4FAD-9C38-9F2A59DE88BF}"/>
    <cellStyle name="Normal 4 2 11 3 5" xfId="22669" xr:uid="{A876EBD5-B8C4-4845-BA45-27AAAD52BC06}"/>
    <cellStyle name="Normal 4 2 11 3 6" xfId="13207" xr:uid="{C072739A-7930-4220-816B-56D8B9F019DF}"/>
    <cellStyle name="Normal 4 2 11 4" xfId="2268" xr:uid="{00000000-0005-0000-0000-00004B050000}"/>
    <cellStyle name="Normal 4 2 11 4 2" xfId="7395" xr:uid="{D3EBD313-E8E6-498E-9C69-81C7C91B4EF9}"/>
    <cellStyle name="Normal 4 2 11 4 2 2" xfId="26957" xr:uid="{24706F7D-8E66-4631-9E2D-73CE0996E932}"/>
    <cellStyle name="Normal 4 2 11 4 2 3" xfId="17775" xr:uid="{44BEC249-2C26-4D7D-8A7B-6EA093550D06}"/>
    <cellStyle name="Normal 4 2 11 4 3" xfId="10228" xr:uid="{37145A3E-5207-4822-9371-1701F1171EAC}"/>
    <cellStyle name="Normal 4 2 11 4 3 2" xfId="20608" xr:uid="{2648A42C-AFC5-4B2A-A487-921917475C33}"/>
    <cellStyle name="Normal 4 2 11 4 4" xfId="22719" xr:uid="{04B88765-A487-4E4C-9901-A4AFCC2BEA9D}"/>
    <cellStyle name="Normal 4 2 11 4 5" xfId="14942" xr:uid="{54722A99-E9CD-42FD-ADE5-3002164BBFB0}"/>
    <cellStyle name="Normal 4 2 11 5" xfId="3967" xr:uid="{40437C33-ED0F-4C4F-A451-25B473F93DC5}"/>
    <cellStyle name="Normal 4 2 11 5 2" xfId="8791" xr:uid="{F601A150-0B31-41E0-8DA0-B0CA702CE233}"/>
    <cellStyle name="Normal 4 2 11 5 2 2" xfId="19171" xr:uid="{C055CD5A-EEA0-4E2F-9C4C-0FFA1884F164}"/>
    <cellStyle name="Normal 4 2 11 5 3" xfId="11624" xr:uid="{18C1F18F-8736-4F0E-9183-DAE598D48C29}"/>
    <cellStyle name="Normal 4 2 11 5 3 2" xfId="22004" xr:uid="{5BD16FAA-15E3-4F97-BD1F-6159CFC80DB3}"/>
    <cellStyle name="Normal 4 2 11 5 4" xfId="28477" xr:uid="{107AD78C-92F9-4F1E-8FBC-B882481E552A}"/>
    <cellStyle name="Normal 4 2 11 5 5" xfId="16338" xr:uid="{FCFE0DAB-F5F6-45F3-A5B5-EC52EB7A7B1C}"/>
    <cellStyle name="Normal 4 2 11 6" xfId="5212" xr:uid="{B46CAF38-B055-486A-8BE3-EDDA147D0CE2}"/>
    <cellStyle name="Normal 4 2 11 6 2" xfId="14510" xr:uid="{9979028E-74D2-48FA-8DDB-B0FB662A7327}"/>
    <cellStyle name="Normal 4 2 11 7" xfId="6963" xr:uid="{2103BA03-C730-48E1-8A8E-3EA6EBE0DC67}"/>
    <cellStyle name="Normal 4 2 11 7 2" xfId="17343" xr:uid="{44ED385A-2AE5-488B-9AF7-EC162777E131}"/>
    <cellStyle name="Normal 4 2 11 8" xfId="9796" xr:uid="{3D1A39C1-0F2B-4485-8F3B-282F54907637}"/>
    <cellStyle name="Normal 4 2 11 8 2" xfId="20176" xr:uid="{1462CF82-5627-415F-A5F1-5446D590116B}"/>
    <cellStyle name="Normal 4 2 11 9" xfId="25481" xr:uid="{0AACD3D2-46F8-4DA4-BBF8-728F9B0062DF}"/>
    <cellStyle name="Normal 4 2 12" xfId="909" xr:uid="{00000000-0005-0000-0000-00003F050000}"/>
    <cellStyle name="Normal 4 2 12 2" xfId="3273" xr:uid="{00000000-0005-0000-0000-00004F050000}"/>
    <cellStyle name="Normal 4 2 12 2 2" xfId="6331" xr:uid="{57243C19-697E-473A-B248-624327C4602A}"/>
    <cellStyle name="Normal 4 2 12 2 2 2" xfId="28199" xr:uid="{7AE55AE3-FE7A-4884-B9D0-FF83A0F217D0}"/>
    <cellStyle name="Normal 4 2 12 2 2 3" xfId="15900" xr:uid="{3FE29F57-3DFD-4507-B092-AE152A169DD6}"/>
    <cellStyle name="Normal 4 2 12 2 3" xfId="8353" xr:uid="{5AD9B8F9-11BB-42FD-9C0F-B2ACEF54F25E}"/>
    <cellStyle name="Normal 4 2 12 2 3 2" xfId="18733" xr:uid="{F2D6770D-4D1C-4B5F-B4AE-F933182345A3}"/>
    <cellStyle name="Normal 4 2 12 2 4" xfId="11186" xr:uid="{22DEECCE-A0CD-40ED-AACB-44B8A1591DC2}"/>
    <cellStyle name="Normal 4 2 12 2 4 2" xfId="21566" xr:uid="{057485CF-B3AB-4D7F-A7B1-06107B4DC1A2}"/>
    <cellStyle name="Normal 4 2 12 2 5" xfId="24212" xr:uid="{A62A4FA9-8C7C-48B5-9FD5-D9DBE6429A79}"/>
    <cellStyle name="Normal 4 2 12 2 6" xfId="13824" xr:uid="{6B44576E-1ADF-4AAB-8E8F-03C03CF5113B}"/>
    <cellStyle name="Normal 4 2 12 3" xfId="4115" xr:uid="{C0E2A95B-A1C1-45B5-ABD0-12419E732CDB}"/>
    <cellStyle name="Normal 4 2 12 3 2" xfId="8887" xr:uid="{64CAA0F6-7251-41FA-B955-52C98B1D866C}"/>
    <cellStyle name="Normal 4 2 12 3 2 2" xfId="29002" xr:uid="{EAA76D94-DAD4-411C-9672-FB8590B35F01}"/>
    <cellStyle name="Normal 4 2 12 3 2 3" xfId="19267" xr:uid="{8DDE7DFE-B407-4EC4-9B14-CFB8194E7F6F}"/>
    <cellStyle name="Normal 4 2 12 3 3" xfId="11720" xr:uid="{3123DE6C-788F-444D-AB15-34EE5957B888}"/>
    <cellStyle name="Normal 4 2 12 3 3 2" xfId="22100" xr:uid="{F9A360FE-0F2C-4A6A-8E01-733B824AA1D3}"/>
    <cellStyle name="Normal 4 2 12 3 4" xfId="24659" xr:uid="{05599161-2CD7-4A59-BB2B-EC7793B7AAD8}"/>
    <cellStyle name="Normal 4 2 12 3 5" xfId="16434" xr:uid="{59BD7CDC-1EE6-43DC-846C-DEB35DC39991}"/>
    <cellStyle name="Normal 4 2 12 4" xfId="5213" xr:uid="{663F3992-2E3B-4876-9DF9-D8F9D70D6972}"/>
    <cellStyle name="Normal 4 2 12 4 2" xfId="24937" xr:uid="{545761CC-FC14-4597-9478-9D21E16AE88C}"/>
    <cellStyle name="Normal 4 2 12 4 3" xfId="26148" xr:uid="{2F7F0F47-228E-4280-8856-CE0E3D9B355A}"/>
    <cellStyle name="Normal 4 2 12 4 4" xfId="14511" xr:uid="{B29831FF-22CC-4496-B741-AED3B23604FD}"/>
    <cellStyle name="Normal 4 2 12 5" xfId="6964" xr:uid="{F9954EFB-9273-41C8-9A78-25F5E8F1288A}"/>
    <cellStyle name="Normal 4 2 12 5 2" xfId="26582" xr:uid="{03D41094-D075-4F1C-BF8B-A5362ED5EBAA}"/>
    <cellStyle name="Normal 4 2 12 5 3" xfId="17344" xr:uid="{C3F3474C-C1A6-41B5-979F-298D44083AF5}"/>
    <cellStyle name="Normal 4 2 12 6" xfId="9797" xr:uid="{76B95C7D-0586-474F-B8AF-B0CCFF19C26A}"/>
    <cellStyle name="Normal 4 2 12 6 2" xfId="20177" xr:uid="{7AEFD330-56B6-4B26-B329-F828984E1315}"/>
    <cellStyle name="Normal 4 2 12 7" xfId="24445" xr:uid="{58AE3336-1CE4-4012-A7DE-217525D1A1BC}"/>
    <cellStyle name="Normal 4 2 12 8" xfId="12658" xr:uid="{7F5BCED3-8E97-496B-A83E-ED562CA0D877}"/>
    <cellStyle name="Normal 4 2 13" xfId="910" xr:uid="{00000000-0005-0000-0000-000040050000}"/>
    <cellStyle name="Normal 4 2 13 2" xfId="5214" xr:uid="{B9CFA165-2251-4903-B5AF-7F91BE12455C}"/>
    <cellStyle name="Normal 4 2 13 2 2" xfId="25276" xr:uid="{683E918D-C673-4735-B0F8-FAC7A5B01144}"/>
    <cellStyle name="Normal 4 2 13 2 3" xfId="28338" xr:uid="{6051871C-D20C-4522-BEFE-D4EBAA8EA9F8}"/>
    <cellStyle name="Normal 4 2 13 2 4" xfId="14512" xr:uid="{D6AFA65F-6472-4E8B-91C1-FBAD54B3CD4F}"/>
    <cellStyle name="Normal 4 2 13 3" xfId="6965" xr:uid="{8C09D563-2893-4843-BCD4-CC10B1168477}"/>
    <cellStyle name="Normal 4 2 13 3 2" xfId="22911" xr:uid="{DCFAB4E1-ADFB-4B54-91B7-297FFF170CCE}"/>
    <cellStyle name="Normal 4 2 13 3 3" xfId="17345" xr:uid="{81640F5B-6D16-441B-9AE6-A663077F7A59}"/>
    <cellStyle name="Normal 4 2 13 4" xfId="9798" xr:uid="{9489FE99-E323-4CE2-AB84-C2870FBC4082}"/>
    <cellStyle name="Normal 4 2 13 4 2" xfId="20178" xr:uid="{EB5230F9-A7EA-4766-9CC0-A005FECC8416}"/>
    <cellStyle name="Normal 4 2 13 5" xfId="23198" xr:uid="{1F99CF31-EECD-4601-A448-FBD0619A42A1}"/>
    <cellStyle name="Normal 4 2 13 6" xfId="13356" xr:uid="{F6163DAC-A749-4C4C-BF5B-FBD5FE08AB67}"/>
    <cellStyle name="Normal 4 2 14" xfId="2430" xr:uid="{00000000-0005-0000-0000-000051050000}"/>
    <cellStyle name="Normal 4 2 14 2" xfId="5727" xr:uid="{1944C359-D1BC-4C47-8FAE-38DD4B5810C8}"/>
    <cellStyle name="Normal 4 2 14 2 2" xfId="28567" xr:uid="{ABE07BF4-324A-46E7-A17D-09E199107C54}"/>
    <cellStyle name="Normal 4 2 14 2 3" xfId="15102" xr:uid="{C59EDB31-B160-4473-BBB4-631B98FC424F}"/>
    <cellStyle name="Normal 4 2 14 3" xfId="7555" xr:uid="{0F980473-09F3-48ED-AC29-9374C6927889}"/>
    <cellStyle name="Normal 4 2 14 3 2" xfId="17935" xr:uid="{C350FC9B-C3ED-4025-BA32-18A6180B4119}"/>
    <cellStyle name="Normal 4 2 14 4" xfId="10388" xr:uid="{34FC9352-DF33-4BA8-8F66-F791B7E33A15}"/>
    <cellStyle name="Normal 4 2 14 4 2" xfId="20768" xr:uid="{6F721377-F3A7-491A-A3F2-EB95C437E24B}"/>
    <cellStyle name="Normal 4 2 14 5" xfId="23754" xr:uid="{EA0D995E-5FF6-4F57-868E-149D4A60FA02}"/>
    <cellStyle name="Normal 4 2 14 6" xfId="12817" xr:uid="{3DCF1676-21AA-4089-A749-0BE68428EC7A}"/>
    <cellStyle name="Normal 4 2 15" xfId="2157" xr:uid="{00000000-0005-0000-0000-000046050000}"/>
    <cellStyle name="Normal 4 2 15 2" xfId="7284" xr:uid="{68D389C6-B65B-4B57-8695-00107252F18A}"/>
    <cellStyle name="Normal 4 2 15 2 2" xfId="27148" xr:uid="{17A309DB-A644-477D-9B0D-A0536F0E8417}"/>
    <cellStyle name="Normal 4 2 15 2 3" xfId="17664" xr:uid="{7C4FD314-CB10-403B-83A5-8290EBEAC479}"/>
    <cellStyle name="Normal 4 2 15 3" xfId="10117" xr:uid="{CFC204A1-6795-48DE-89AF-D3D874DAFB26}"/>
    <cellStyle name="Normal 4 2 15 3 2" xfId="20497" xr:uid="{069D1D85-8652-419E-9121-EA4F3A6D8CD0}"/>
    <cellStyle name="Normal 4 2 15 4" xfId="23114" xr:uid="{0700854F-4580-478D-B6AB-331935D9045D}"/>
    <cellStyle name="Normal 4 2 15 5" xfId="14831" xr:uid="{9E532901-D255-4CD4-A05C-2D4608C4EE1A}"/>
    <cellStyle name="Normal 4 2 16" xfId="3781" xr:uid="{27CC7272-F4E2-4520-8C54-59A332157E49}"/>
    <cellStyle name="Normal 4 2 16 2" xfId="8621" xr:uid="{4EAA9704-FCEC-48C5-8844-C9B8227FEA16}"/>
    <cellStyle name="Normal 4 2 16 2 2" xfId="19001" xr:uid="{E0F32574-3B85-4CF3-BDB9-E03BC42D58A4}"/>
    <cellStyle name="Normal 4 2 16 3" xfId="11454" xr:uid="{E9BA206A-0C6C-4F83-914B-9E2E07F02FA7}"/>
    <cellStyle name="Normal 4 2 16 3 2" xfId="21834" xr:uid="{59BB904D-D1F2-4354-B67B-DE0EA2C8F00A}"/>
    <cellStyle name="Normal 4 2 16 4" xfId="25790" xr:uid="{35B12276-71AF-461C-AE9A-427A350131B5}"/>
    <cellStyle name="Normal 4 2 16 5" xfId="16168" xr:uid="{1545F333-97CF-46AF-850C-51D5368240A3}"/>
    <cellStyle name="Normal 4 2 17" xfId="5208" xr:uid="{40A45B17-08A7-429D-8BD0-7720AD32C752}"/>
    <cellStyle name="Normal 4 2 17 2" xfId="14506" xr:uid="{5B1A016E-2D09-4B3B-98B7-731CCA32B5ED}"/>
    <cellStyle name="Normal 4 2 18" xfId="6959" xr:uid="{1F9797DC-AAF9-450A-834E-2C1BBEA5DA7A}"/>
    <cellStyle name="Normal 4 2 18 2" xfId="17339" xr:uid="{30EFEE0E-5220-4048-9358-20DAC758A838}"/>
    <cellStyle name="Normal 4 2 19" xfId="9792" xr:uid="{9B414E89-376D-43A7-AFAD-BF33BE972A2C}"/>
    <cellStyle name="Normal 4 2 19 2" xfId="20172"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2" xr:uid="{185D5FB2-85C2-4416-AC75-4FDE5AC6B1DF}"/>
    <cellStyle name="Normal 4 2 2 10 2 2 2" xfId="26579" xr:uid="{B42086E8-B959-4099-801F-672DEC2E0025}"/>
    <cellStyle name="Normal 4 2 2 10 2 2 3" xfId="15901" xr:uid="{452F1F5D-5074-4FD2-95C9-D04823D47F33}"/>
    <cellStyle name="Normal 4 2 2 10 2 3" xfId="8354" xr:uid="{153892A2-F93F-4E14-B3F3-08E2EA9DECD7}"/>
    <cellStyle name="Normal 4 2 2 10 2 3 2" xfId="18734" xr:uid="{E97DF94D-DCCB-4B23-B8B5-E2072511C9D1}"/>
    <cellStyle name="Normal 4 2 2 10 2 4" xfId="11187" xr:uid="{132DB61E-A0F6-40EA-8A14-D18FC83EE2CE}"/>
    <cellStyle name="Normal 4 2 2 10 2 4 2" xfId="21567" xr:uid="{B16012CC-04A6-4971-91F8-10D17303B46B}"/>
    <cellStyle name="Normal 4 2 2 10 2 5" xfId="24011" xr:uid="{77E7BDF6-8B7A-4EB6-B150-4D77A6C11D38}"/>
    <cellStyle name="Normal 4 2 2 10 2 6" xfId="13825" xr:uid="{DA35EE25-1A4B-4F9B-B2C0-C383A2CD0766}"/>
    <cellStyle name="Normal 4 2 2 10 3" xfId="4178" xr:uid="{E8F62DEC-F5C8-42CD-A259-9BE651747801}"/>
    <cellStyle name="Normal 4 2 2 10 3 2" xfId="8950" xr:uid="{75BCDBA2-0158-4D5A-9CD1-5F782654B6F2}"/>
    <cellStyle name="Normal 4 2 2 10 3 2 2" xfId="29040" xr:uid="{BC5579B2-43A0-4EA1-A35A-04487637E72F}"/>
    <cellStyle name="Normal 4 2 2 10 3 2 3" xfId="19330" xr:uid="{5F984210-6810-47A9-B5F3-B59C911EC90B}"/>
    <cellStyle name="Normal 4 2 2 10 3 3" xfId="11783" xr:uid="{3339DDCC-70EA-478E-A9F8-32DBB8D883B2}"/>
    <cellStyle name="Normal 4 2 2 10 3 3 2" xfId="22163" xr:uid="{54E497B8-380D-4ACC-8784-CD20EE42FE48}"/>
    <cellStyle name="Normal 4 2 2 10 3 4" xfId="23607" xr:uid="{2C8585E0-C069-4507-BAC1-CCDE8C3D2477}"/>
    <cellStyle name="Normal 4 2 2 10 3 5" xfId="16497" xr:uid="{000A0721-BE3F-4DE6-A670-AAE937D1F561}"/>
    <cellStyle name="Normal 4 2 2 10 4" xfId="5216" xr:uid="{4EB3040A-9666-465A-9EBA-F4CF9D32B3C0}"/>
    <cellStyle name="Normal 4 2 2 10 4 2" xfId="25597" xr:uid="{203D3871-DD7E-4628-82BB-2C2F31A1BC76}"/>
    <cellStyle name="Normal 4 2 2 10 4 3" xfId="26290" xr:uid="{43B93DD7-EA6B-4238-A94D-730A91ED13F8}"/>
    <cellStyle name="Normal 4 2 2 10 4 4" xfId="14514" xr:uid="{87915702-98F2-4892-B3E9-B71660CD3F1A}"/>
    <cellStyle name="Normal 4 2 2 10 5" xfId="6967" xr:uid="{A464D24B-E40E-4838-AB46-D234D06B716F}"/>
    <cellStyle name="Normal 4 2 2 10 5 2" xfId="26300" xr:uid="{C027921C-8B3B-430A-9639-5218B95214C9}"/>
    <cellStyle name="Normal 4 2 2 10 5 3" xfId="17347" xr:uid="{B035E0E2-CAB1-4239-95B7-D4414DE2A23A}"/>
    <cellStyle name="Normal 4 2 2 10 6" xfId="9800" xr:uid="{CDFC3378-980C-472A-910D-BFCC669BD829}"/>
    <cellStyle name="Normal 4 2 2 10 6 2" xfId="20180" xr:uid="{940DF854-35D4-4CBB-9499-CA473C6DE8FA}"/>
    <cellStyle name="Normal 4 2 2 10 7" xfId="23008" xr:uid="{959DFF94-1B52-45F5-ADCF-7A6870F80A28}"/>
    <cellStyle name="Normal 4 2 2 10 8" xfId="12740" xr:uid="{C95538CA-7F08-4DE8-9100-45949CACB198}"/>
    <cellStyle name="Normal 4 2 2 11" xfId="913" xr:uid="{00000000-0005-0000-0000-000043050000}"/>
    <cellStyle name="Normal 4 2 2 11 2" xfId="5217" xr:uid="{27E7D2F7-8A58-4417-81DC-C797F66B222E}"/>
    <cellStyle name="Normal 4 2 2 11 2 2" xfId="22939" xr:uid="{E4853C26-B6A5-4022-B8BA-094D7181B69D}"/>
    <cellStyle name="Normal 4 2 2 11 2 3" xfId="28121" xr:uid="{803779A3-B52D-4DB8-9BA3-E064CEDB4EDF}"/>
    <cellStyle name="Normal 4 2 2 11 2 4" xfId="14515" xr:uid="{607B8411-1C42-495F-A5F9-E4A8C274DF3A}"/>
    <cellStyle name="Normal 4 2 2 11 3" xfId="6968" xr:uid="{5A4AC2D8-0476-44F7-850F-EBE5B9E95294}"/>
    <cellStyle name="Normal 4 2 2 11 3 2" xfId="27037" xr:uid="{EE41EE3F-7DAB-4326-8B66-E1F148D3036C}"/>
    <cellStyle name="Normal 4 2 2 11 3 3" xfId="17348" xr:uid="{E6278A32-D60F-4D6F-BA08-E494E08F2CBE}"/>
    <cellStyle name="Normal 4 2 2 11 4" xfId="9801" xr:uid="{071AFB65-363D-4AEF-8405-D54E4F6B7A51}"/>
    <cellStyle name="Normal 4 2 2 11 4 2" xfId="20181" xr:uid="{F96BCF8A-523F-4905-8DC7-50E08DFF478B}"/>
    <cellStyle name="Normal 4 2 2 11 5" xfId="23708" xr:uid="{DC3F3100-3942-4219-BF9A-89EFA33F2CAA}"/>
    <cellStyle name="Normal 4 2 2 11 6" xfId="13438" xr:uid="{25A1D4A9-1F40-41D7-995E-CD0254D7F015}"/>
    <cellStyle name="Normal 4 2 2 12" xfId="2438" xr:uid="{00000000-0005-0000-0000-000056050000}"/>
    <cellStyle name="Normal 4 2 2 12 2" xfId="5733" xr:uid="{8547517B-8782-4609-B33A-3D63C44BF131}"/>
    <cellStyle name="Normal 4 2 2 12 2 2" xfId="26014" xr:uid="{1CB25410-FC96-496C-8EB8-798C5784FD28}"/>
    <cellStyle name="Normal 4 2 2 12 2 3" xfId="15110" xr:uid="{0FE9A20C-C962-4A7A-AD94-954A69DDA6A6}"/>
    <cellStyle name="Normal 4 2 2 12 3" xfId="7563" xr:uid="{64007956-3482-47D2-9868-CCC187CEB834}"/>
    <cellStyle name="Normal 4 2 2 12 3 2" xfId="17943" xr:uid="{5606201E-E1C2-4C8B-828E-E5CB02270946}"/>
    <cellStyle name="Normal 4 2 2 12 4" xfId="10396" xr:uid="{86A3DC0E-5108-4020-8B99-37CB5341841F}"/>
    <cellStyle name="Normal 4 2 2 12 4 2" xfId="20776" xr:uid="{696A862E-EDD7-4007-BD2B-226DF2627FFB}"/>
    <cellStyle name="Normal 4 2 2 12 5" xfId="23020" xr:uid="{BAF468B8-ED33-44EA-A05D-FDAF302D77CB}"/>
    <cellStyle name="Normal 4 2 2 12 6" xfId="12825" xr:uid="{C759DABA-98F7-4310-A754-1D0D20A4DE9F}"/>
    <cellStyle name="Normal 4 2 2 13" xfId="2168" xr:uid="{00000000-0005-0000-0000-000052050000}"/>
    <cellStyle name="Normal 4 2 2 13 2" xfId="7295" xr:uid="{6FB8E346-A4FC-4EC0-B955-F22EE28F903C}"/>
    <cellStyle name="Normal 4 2 2 13 2 2" xfId="25880" xr:uid="{89DE9C29-9D64-4A61-9946-9E17F5F858CE}"/>
    <cellStyle name="Normal 4 2 2 13 2 3" xfId="17675" xr:uid="{317C0F3D-5A95-46DC-A00F-A42DFA954F0A}"/>
    <cellStyle name="Normal 4 2 2 13 3" xfId="10128" xr:uid="{008BE103-F31A-4EE0-9CE8-279CC533AB21}"/>
    <cellStyle name="Normal 4 2 2 13 3 2" xfId="20508" xr:uid="{6B6C2BA2-CE92-4379-BE26-7E3DB75D7A30}"/>
    <cellStyle name="Normal 4 2 2 13 4" xfId="25002" xr:uid="{51999392-4F95-43AF-A5E4-7A589442CCCB}"/>
    <cellStyle name="Normal 4 2 2 13 5" xfId="14842" xr:uid="{50A31E45-B226-41F3-96D7-F7AE06317ADE}"/>
    <cellStyle name="Normal 4 2 2 14" xfId="3969" xr:uid="{506337B6-E5FF-4C3A-AC3F-7F5EB249ADE2}"/>
    <cellStyle name="Normal 4 2 2 14 2" xfId="8793" xr:uid="{6816267C-CA97-4402-BD8A-30BAE9FFD2EB}"/>
    <cellStyle name="Normal 4 2 2 14 2 2" xfId="19173" xr:uid="{FEE2672A-26C4-496E-8CCD-E2CD8439F4EE}"/>
    <cellStyle name="Normal 4 2 2 14 3" xfId="11626" xr:uid="{0412BC77-676E-48C0-B280-5E17E1F24B54}"/>
    <cellStyle name="Normal 4 2 2 14 3 2" xfId="22006" xr:uid="{C47AF24F-E0E2-4DB5-8006-6E21B6128F61}"/>
    <cellStyle name="Normal 4 2 2 14 4" xfId="28254" xr:uid="{B55D04E7-6FDE-47CC-B0E4-A2E698104F39}"/>
    <cellStyle name="Normal 4 2 2 14 5" xfId="16340" xr:uid="{6FC29E5D-3ECF-4292-BEC7-408E86683948}"/>
    <cellStyle name="Normal 4 2 2 15" xfId="5215" xr:uid="{F75B133F-711A-4428-B6C2-C87F953FE4CB}"/>
    <cellStyle name="Normal 4 2 2 15 2" xfId="14513" xr:uid="{8D7CE6F0-F1F5-4E29-A5FE-BEC7F61EA2C6}"/>
    <cellStyle name="Normal 4 2 2 16" xfId="6966" xr:uid="{227B8A98-21E7-4B31-8E84-EB7743178BF0}"/>
    <cellStyle name="Normal 4 2 2 16 2" xfId="17346" xr:uid="{059F3E2E-C8A1-4492-8C20-7D394D910061}"/>
    <cellStyle name="Normal 4 2 2 17" xfId="9799" xr:uid="{A4C1941F-E307-4CEB-983A-FA32E492783F}"/>
    <cellStyle name="Normal 4 2 2 17 2" xfId="20179" xr:uid="{DB2017BF-18F0-4687-AD41-27960EC6A76F}"/>
    <cellStyle name="Normal 4 2 2 18" xfId="23649" xr:uid="{0A8A455A-A8EF-430F-92FD-55612F61147B}"/>
    <cellStyle name="Normal 4 2 2 19" xfId="12400" xr:uid="{7232607F-40C2-428E-83EC-64C6242A32AC}"/>
    <cellStyle name="Normal 4 2 2 2" xfId="914" xr:uid="{00000000-0005-0000-0000-000044050000}"/>
    <cellStyle name="Normal 4 2 2 2 10" xfId="5218" xr:uid="{364E115F-8F58-470F-8CA2-708DF92C7DC9}"/>
    <cellStyle name="Normal 4 2 2 2 10 2" xfId="14516" xr:uid="{7160F19E-8775-4FA0-900D-158F6A3203ED}"/>
    <cellStyle name="Normal 4 2 2 2 11" xfId="6969" xr:uid="{DCD49193-39B7-416C-B686-ADE5E64F7630}"/>
    <cellStyle name="Normal 4 2 2 2 11 2" xfId="17349" xr:uid="{1056EB77-8C93-489F-A457-7C6479E8980D}"/>
    <cellStyle name="Normal 4 2 2 2 12" xfId="9802" xr:uid="{0B953A81-D92E-44F0-A54A-527F8DE97B99}"/>
    <cellStyle name="Normal 4 2 2 2 12 2" xfId="20182" xr:uid="{09116E36-69EE-4EE1-AB7C-6ED61FACEDB4}"/>
    <cellStyle name="Normal 4 2 2 2 13" xfId="24788" xr:uid="{B823D996-2878-4B0A-BD9F-8035BEA5F8C9}"/>
    <cellStyle name="Normal 4 2 2 2 14" xfId="12423" xr:uid="{EF2096D0-6203-4F9D-8317-B60DD2079030}"/>
    <cellStyle name="Normal 4 2 2 2 2" xfId="915" xr:uid="{00000000-0005-0000-0000-000045050000}"/>
    <cellStyle name="Normal 4 2 2 2 2 10" xfId="6970" xr:uid="{FBFD471C-F7A4-4045-9E45-7FC9C20E281F}"/>
    <cellStyle name="Normal 4 2 2 2 2 10 2" xfId="17350" xr:uid="{81BE71D8-3FB8-45C2-9262-D46F9334548D}"/>
    <cellStyle name="Normal 4 2 2 2 2 11" xfId="9803" xr:uid="{6B2B4B35-2608-4CF9-9808-23B644968073}"/>
    <cellStyle name="Normal 4 2 2 2 2 11 2" xfId="20183" xr:uid="{4BD94397-7859-4669-8DE7-21131FC76711}"/>
    <cellStyle name="Normal 4 2 2 2 2 12" xfId="24466" xr:uid="{2675B592-A58D-4B77-8B94-8676EAB45A3C}"/>
    <cellStyle name="Normal 4 2 2 2 2 13" xfId="12483" xr:uid="{0078570A-5EDE-4ACF-8733-E2FB68784F0C}"/>
    <cellStyle name="Normal 4 2 2 2 2 2" xfId="916" xr:uid="{00000000-0005-0000-0000-000046050000}"/>
    <cellStyle name="Normal 4 2 2 2 2 2 10" xfId="13048" xr:uid="{381C7113-683D-43E6-BCCA-0D1F2EB08DFC}"/>
    <cellStyle name="Normal 4 2 2 2 2 2 2" xfId="2764" xr:uid="{00000000-0005-0000-0000-00005A050000}"/>
    <cellStyle name="Normal 4 2 2 2 2 2 2 2" xfId="3277" xr:uid="{00000000-0005-0000-0000-00005B050000}"/>
    <cellStyle name="Normal 4 2 2 2 2 2 2 2 2" xfId="6335" xr:uid="{B8ACEB30-0CE2-4173-B279-A6A7C4B74632}"/>
    <cellStyle name="Normal 4 2 2 2 2 2 2 2 2 2" xfId="27885" xr:uid="{7BD79C04-A0A8-4BF9-BA89-7647764278B8}"/>
    <cellStyle name="Normal 4 2 2 2 2 2 2 2 2 3" xfId="15904" xr:uid="{056C4EB1-52EB-49F9-8A39-8E3104E2BD69}"/>
    <cellStyle name="Normal 4 2 2 2 2 2 2 2 3" xfId="8357" xr:uid="{09D49612-BF5E-42A4-81E7-8D0CF8A45DFB}"/>
    <cellStyle name="Normal 4 2 2 2 2 2 2 2 3 2" xfId="18737" xr:uid="{A3F72BED-15B3-4F0D-B23D-DDE223D168C3}"/>
    <cellStyle name="Normal 4 2 2 2 2 2 2 2 4" xfId="11190" xr:uid="{4F15445F-E254-4744-AFD8-98DD5955A3F6}"/>
    <cellStyle name="Normal 4 2 2 2 2 2 2 2 4 2" xfId="21570" xr:uid="{5720F82A-957C-469D-B4DE-DEA634CA4FF5}"/>
    <cellStyle name="Normal 4 2 2 2 2 2 2 2 5" xfId="25447" xr:uid="{104A3E42-31B4-4435-A191-36A34B559480}"/>
    <cellStyle name="Normal 4 2 2 2 2 2 2 2 6" xfId="13828" xr:uid="{4CB194F4-5771-4E79-8CC9-8C1142B493C0}"/>
    <cellStyle name="Normal 4 2 2 2 2 2 2 3" xfId="4322" xr:uid="{F0596E22-3024-46AE-9601-D6EC0250F4CC}"/>
    <cellStyle name="Normal 4 2 2 2 2 2 2 3 2" xfId="9094" xr:uid="{BA6C2552-E7CD-45EC-8D65-1D81C7C490FD}"/>
    <cellStyle name="Normal 4 2 2 2 2 2 2 3 2 2" xfId="29137" xr:uid="{2ED4F116-AE48-4DD7-B2DC-0FA0ED7D4D2F}"/>
    <cellStyle name="Normal 4 2 2 2 2 2 2 3 2 3" xfId="19474" xr:uid="{E2B1A06E-BC42-48EB-A399-5AD1CF4AFF9A}"/>
    <cellStyle name="Normal 4 2 2 2 2 2 2 3 3" xfId="11927" xr:uid="{7B61F769-7681-4E74-8261-76194DC96EA4}"/>
    <cellStyle name="Normal 4 2 2 2 2 2 2 3 3 2" xfId="22307" xr:uid="{4B15C1DE-14C7-47ED-B545-930AF3BE57FD}"/>
    <cellStyle name="Normal 4 2 2 2 2 2 2 3 4" xfId="23970" xr:uid="{E14D23FD-4C6E-4A17-BDB4-4BC1E4323E26}"/>
    <cellStyle name="Normal 4 2 2 2 2 2 2 3 5" xfId="16641" xr:uid="{55064A3D-6723-44F9-BCAC-D31647776C51}"/>
    <cellStyle name="Normal 4 2 2 2 2 2 2 4" xfId="5982" xr:uid="{2D391F71-8852-498E-919B-1BC4D82E05D1}"/>
    <cellStyle name="Normal 4 2 2 2 2 2 2 4 2" xfId="28158" xr:uid="{47AFD2F5-31E0-4592-8088-089B9256271A}"/>
    <cellStyle name="Normal 4 2 2 2 2 2 2 4 3" xfId="15435" xr:uid="{85ED1564-DEA1-4D4E-86E0-9F3C30586B03}"/>
    <cellStyle name="Normal 4 2 2 2 2 2 2 5" xfId="7888" xr:uid="{3BEDB544-4F3A-460B-8604-4A7F80F80213}"/>
    <cellStyle name="Normal 4 2 2 2 2 2 2 5 2" xfId="18268" xr:uid="{7403030F-0C12-4503-9663-025B88F1465A}"/>
    <cellStyle name="Normal 4 2 2 2 2 2 2 6" xfId="10721" xr:uid="{D4E14310-DBD6-45F8-8432-B1F4E22B2EE9}"/>
    <cellStyle name="Normal 4 2 2 2 2 2 2 6 2" xfId="21101" xr:uid="{863C0D28-CD95-4B89-AD02-44CE4C7F79C9}"/>
    <cellStyle name="Normal 4 2 2 2 2 2 2 7" xfId="24428" xr:uid="{51103B87-10AF-43AF-9352-1EA17A854C2C}"/>
    <cellStyle name="Normal 4 2 2 2 2 2 2 8" xfId="13212" xr:uid="{8F923523-AF98-4C51-8FCF-0A238C899859}"/>
    <cellStyle name="Normal 4 2 2 2 2 2 3" xfId="3278" xr:uid="{00000000-0005-0000-0000-00005C050000}"/>
    <cellStyle name="Normal 4 2 2 2 2 2 3 2" xfId="4503" xr:uid="{C4960D59-ABB2-4263-B98F-3ADF28BD29AD}"/>
    <cellStyle name="Normal 4 2 2 2 2 2 3 2 2" xfId="9275" xr:uid="{5E2E79B0-1FA2-4ACF-9126-695F56DFD9EE}"/>
    <cellStyle name="Normal 4 2 2 2 2 2 3 2 2 2" xfId="19655" xr:uid="{FEECDFFA-5CAD-446C-B6DB-9EC0ACAF8C97}"/>
    <cellStyle name="Normal 4 2 2 2 2 2 3 2 3" xfId="12108" xr:uid="{C4879C75-18E5-4C23-8AF2-EA7F4561FCE3}"/>
    <cellStyle name="Normal 4 2 2 2 2 2 3 2 3 2" xfId="22488" xr:uid="{B343FD7E-829C-402E-B665-34829A6EF2A0}"/>
    <cellStyle name="Normal 4 2 2 2 2 2 3 2 4" xfId="26757" xr:uid="{D8DF39DE-DEBC-4B6D-BF97-3D569CC19CCF}"/>
    <cellStyle name="Normal 4 2 2 2 2 2 3 2 5" xfId="16822" xr:uid="{8D6CD8B5-B9D3-4D1A-932C-4FDA296EAACE}"/>
    <cellStyle name="Normal 4 2 2 2 2 2 3 3" xfId="6336" xr:uid="{3D22DF39-A235-4A42-AC45-2DFC73B9B481}"/>
    <cellStyle name="Normal 4 2 2 2 2 2 3 3 2" xfId="15905" xr:uid="{20EFF842-34D6-413B-A22E-5B91EEB0AD2A}"/>
    <cellStyle name="Normal 4 2 2 2 2 2 3 4" xfId="8358" xr:uid="{B62D4CB3-E43D-4F06-8BB2-4ED8C9FE06BC}"/>
    <cellStyle name="Normal 4 2 2 2 2 2 3 4 2" xfId="18738" xr:uid="{D52C76AA-AA51-4268-BE14-158A9A6BBDFF}"/>
    <cellStyle name="Normal 4 2 2 2 2 2 3 5" xfId="11191" xr:uid="{3E981503-59DE-4E02-9232-C87B1235CD5D}"/>
    <cellStyle name="Normal 4 2 2 2 2 2 3 5 2" xfId="21571" xr:uid="{44313A65-735C-4B6F-9E3D-EC1D47FD9835}"/>
    <cellStyle name="Normal 4 2 2 2 2 2 3 6" xfId="23991" xr:uid="{A66FD1E4-2484-479A-8073-731C626FE251}"/>
    <cellStyle name="Normal 4 2 2 2 2 2 3 7" xfId="13829" xr:uid="{7F59F0FA-9FEF-403D-A242-D34BDDD37F66}"/>
    <cellStyle name="Normal 4 2 2 2 2 2 4" xfId="3276" xr:uid="{00000000-0005-0000-0000-00005D050000}"/>
    <cellStyle name="Normal 4 2 2 2 2 2 4 2" xfId="6334" xr:uid="{7A735161-B8C5-44A4-A4CE-A5FEEF41D92B}"/>
    <cellStyle name="Normal 4 2 2 2 2 2 4 2 2" xfId="26630" xr:uid="{6DAB9FC2-EFC9-4B64-AED0-A9FEE05D1429}"/>
    <cellStyle name="Normal 4 2 2 2 2 2 4 2 3" xfId="15903" xr:uid="{82A4BE76-6424-490A-BAD3-E9981441ADFF}"/>
    <cellStyle name="Normal 4 2 2 2 2 2 4 3" xfId="8356" xr:uid="{C0A69965-9CE8-4AAD-90D3-8CD6D399852A}"/>
    <cellStyle name="Normal 4 2 2 2 2 2 4 3 2" xfId="18736" xr:uid="{F02D0328-7796-4150-9617-E54D067863F7}"/>
    <cellStyle name="Normal 4 2 2 2 2 2 4 4" xfId="11189" xr:uid="{DA82A739-2A85-4F7E-93B4-0A10E74E95B8}"/>
    <cellStyle name="Normal 4 2 2 2 2 2 4 4 2" xfId="21569" xr:uid="{2ADCF35A-5C13-4FBF-9683-A53E1D794BB6}"/>
    <cellStyle name="Normal 4 2 2 2 2 2 4 5" xfId="24754" xr:uid="{E3ED486C-C073-4F6D-924E-826C33313BA5}"/>
    <cellStyle name="Normal 4 2 2 2 2 2 4 6" xfId="13827" xr:uid="{D7B5A615-11BF-4D15-A925-307EF0939938}"/>
    <cellStyle name="Normal 4 2 2 2 2 2 5" xfId="4247" xr:uid="{CC6D375D-BD4D-40F5-9C57-7D2555740F5E}"/>
    <cellStyle name="Normal 4 2 2 2 2 2 5 2" xfId="9019" xr:uid="{4DC7DB8F-38A3-4B33-A67C-CF99CC9D11EE}"/>
    <cellStyle name="Normal 4 2 2 2 2 2 5 2 2" xfId="29090" xr:uid="{91B21A91-3A94-4F37-A8DC-9EB5B6AD36FC}"/>
    <cellStyle name="Normal 4 2 2 2 2 2 5 2 3" xfId="19399" xr:uid="{5CD80ABA-E1E9-4602-8258-8E1497F69587}"/>
    <cellStyle name="Normal 4 2 2 2 2 2 5 3" xfId="11852" xr:uid="{C0EF5E50-5348-49CA-B68D-21DE54DE347E}"/>
    <cellStyle name="Normal 4 2 2 2 2 2 5 3 2" xfId="22232" xr:uid="{91C55B56-521E-473A-B31D-860E68AB3DC2}"/>
    <cellStyle name="Normal 4 2 2 2 2 2 5 4" xfId="25469" xr:uid="{28BA4A29-AD1A-4A54-AE20-AEB3BC2E7175}"/>
    <cellStyle name="Normal 4 2 2 2 2 2 5 5" xfId="16566" xr:uid="{943696B2-CEE6-4E22-B067-25005356976F}"/>
    <cellStyle name="Normal 4 2 2 2 2 2 6" xfId="5220" xr:uid="{8D425C41-DB49-4C08-8292-EEBA558AED65}"/>
    <cellStyle name="Normal 4 2 2 2 2 2 6 2" xfId="26102" xr:uid="{3797F20E-714F-47D7-AABA-4F2A42BBC04D}"/>
    <cellStyle name="Normal 4 2 2 2 2 2 6 3" xfId="14518" xr:uid="{1EF54C17-758F-4721-881E-32B942577160}"/>
    <cellStyle name="Normal 4 2 2 2 2 2 7" xfId="6971" xr:uid="{4D95FE9B-573B-4455-80C7-E879AF30CE0A}"/>
    <cellStyle name="Normal 4 2 2 2 2 2 7 2" xfId="17351" xr:uid="{5E91A820-70D7-4845-B9B2-02D632E906BC}"/>
    <cellStyle name="Normal 4 2 2 2 2 2 8" xfId="9804" xr:uid="{6435EA55-4A57-4026-BBFE-853758CC3F04}"/>
    <cellStyle name="Normal 4 2 2 2 2 2 8 2" xfId="20184" xr:uid="{0040778D-3436-4031-B47B-7043A6EDC977}"/>
    <cellStyle name="Normal 4 2 2 2 2 2 9" xfId="22804" xr:uid="{405BFEED-439C-4ECB-9DD2-C937295F820A}"/>
    <cellStyle name="Normal 4 2 2 2 2 3" xfId="2763" xr:uid="{00000000-0005-0000-0000-00005E050000}"/>
    <cellStyle name="Normal 4 2 2 2 2 3 2" xfId="3279" xr:uid="{00000000-0005-0000-0000-00005F050000}"/>
    <cellStyle name="Normal 4 2 2 2 2 3 2 2" xfId="6337" xr:uid="{6F599886-50AC-44C8-BB63-387A109B2C0C}"/>
    <cellStyle name="Normal 4 2 2 2 2 3 2 2 2" xfId="28293" xr:uid="{C3D29537-2C39-45E4-9B83-9A7C9FBB291E}"/>
    <cellStyle name="Normal 4 2 2 2 2 3 2 2 3" xfId="15906" xr:uid="{12E46451-17A2-49E9-B949-BA87973F3990}"/>
    <cellStyle name="Normal 4 2 2 2 2 3 2 3" xfId="8359" xr:uid="{CAAA5857-6B10-4F1C-BD3B-47F91B744DDD}"/>
    <cellStyle name="Normal 4 2 2 2 2 3 2 3 2" xfId="18739" xr:uid="{366D2C2C-2663-4830-93C1-A3A75DC980BA}"/>
    <cellStyle name="Normal 4 2 2 2 2 3 2 4" xfId="11192" xr:uid="{AF994CEA-8DDC-4B2D-8F5B-4191DA0CEAA3}"/>
    <cellStyle name="Normal 4 2 2 2 2 3 2 4 2" xfId="21572" xr:uid="{3E972101-8543-4643-99BC-C2BC9EA6E181}"/>
    <cellStyle name="Normal 4 2 2 2 2 3 2 5" xfId="23818" xr:uid="{8317A978-06D6-47EF-A1A5-03A902BCAEFE}"/>
    <cellStyle name="Normal 4 2 2 2 2 3 2 6" xfId="13830" xr:uid="{33CB82B1-B3D6-4C39-97FB-08508AEE9FCB}"/>
    <cellStyle name="Normal 4 2 2 2 2 3 3" xfId="4321" xr:uid="{C3395475-EFDB-4698-84AF-97E8EB448CA9}"/>
    <cellStyle name="Normal 4 2 2 2 2 3 3 2" xfId="9093" xr:uid="{064CBE81-A934-4A21-A818-105ED985EC0D}"/>
    <cellStyle name="Normal 4 2 2 2 2 3 3 2 2" xfId="29136" xr:uid="{00C57CEC-F247-4291-9634-6F04CED5819E}"/>
    <cellStyle name="Normal 4 2 2 2 2 3 3 2 3" xfId="19473" xr:uid="{B03D30EE-5FE1-497E-A5A7-ADF8B01A2439}"/>
    <cellStyle name="Normal 4 2 2 2 2 3 3 3" xfId="11926" xr:uid="{E304E41F-6D35-4010-8A1E-A3B506FC073C}"/>
    <cellStyle name="Normal 4 2 2 2 2 3 3 3 2" xfId="22306" xr:uid="{1CCC0997-75C1-4453-B046-2440FA702C06}"/>
    <cellStyle name="Normal 4 2 2 2 2 3 3 4" xfId="23904" xr:uid="{331EDECF-7D60-4CE5-A477-CF6F841D8940}"/>
    <cellStyle name="Normal 4 2 2 2 2 3 3 5" xfId="16640" xr:uid="{DC8E110D-2CDC-4699-92F3-98582196137E}"/>
    <cellStyle name="Normal 4 2 2 2 2 3 4" xfId="5981" xr:uid="{82511949-F407-4787-AB88-3B911D3733BD}"/>
    <cellStyle name="Normal 4 2 2 2 2 3 4 2" xfId="28544" xr:uid="{567136AE-C2C4-4AD1-97D8-639A684F147D}"/>
    <cellStyle name="Normal 4 2 2 2 2 3 4 3" xfId="15434" xr:uid="{74A6AA41-E4EB-43E7-9C1E-5328428D32C7}"/>
    <cellStyle name="Normal 4 2 2 2 2 3 5" xfId="7887" xr:uid="{DE58D20C-2F88-4D7D-BD01-3512CBDC095E}"/>
    <cellStyle name="Normal 4 2 2 2 2 3 5 2" xfId="18267" xr:uid="{184D57AF-D37C-42E0-A9BF-D97A730CC4A5}"/>
    <cellStyle name="Normal 4 2 2 2 2 3 6" xfId="10720" xr:uid="{0B4729B8-3E78-47E4-A1D3-CC04345AB3EF}"/>
    <cellStyle name="Normal 4 2 2 2 2 3 6 2" xfId="21100" xr:uid="{3D377C8A-6FB9-41F2-BFA6-AE9A8EB3742C}"/>
    <cellStyle name="Normal 4 2 2 2 2 3 7" xfId="23861" xr:uid="{6D28C593-A7B1-439A-855E-26108A25625D}"/>
    <cellStyle name="Normal 4 2 2 2 2 3 8" xfId="13211" xr:uid="{2F74BFD1-832B-4EDB-8525-BB152BCEF047}"/>
    <cellStyle name="Normal 4 2 2 2 2 4" xfId="3280" xr:uid="{00000000-0005-0000-0000-000060050000}"/>
    <cellStyle name="Normal 4 2 2 2 2 4 2" xfId="4504" xr:uid="{A423A57F-4B31-4ABC-94E5-261B442008F4}"/>
    <cellStyle name="Normal 4 2 2 2 2 4 2 2" xfId="9276" xr:uid="{01125D3C-A911-41C1-A52A-E9713F0CA091}"/>
    <cellStyle name="Normal 4 2 2 2 2 4 2 2 2" xfId="19656" xr:uid="{4EAFBCB5-9E0A-4E27-87FE-F6B6E7A1E05A}"/>
    <cellStyle name="Normal 4 2 2 2 2 4 2 3" xfId="12109" xr:uid="{0C9A767A-4E2E-44B8-83BE-81C71939CEFE}"/>
    <cellStyle name="Normal 4 2 2 2 2 4 2 3 2" xfId="22489" xr:uid="{2A927B39-6FD2-4FF0-AB17-9AE29384958F}"/>
    <cellStyle name="Normal 4 2 2 2 2 4 2 4" xfId="27941" xr:uid="{7426BC20-4997-46FE-BA4F-2F944E01A8DB}"/>
    <cellStyle name="Normal 4 2 2 2 2 4 2 5" xfId="16823" xr:uid="{95E11B15-F74B-4978-B820-74FD92A3F434}"/>
    <cellStyle name="Normal 4 2 2 2 2 4 3" xfId="6338" xr:uid="{FF70B162-4850-4388-B5CA-EEFAEB34D3E2}"/>
    <cellStyle name="Normal 4 2 2 2 2 4 3 2" xfId="15907" xr:uid="{C215E602-59B2-4BC4-B2B0-158367296468}"/>
    <cellStyle name="Normal 4 2 2 2 2 4 4" xfId="8360" xr:uid="{A19C8D5D-4DAD-4D76-AEEE-A5DC9E9F75B7}"/>
    <cellStyle name="Normal 4 2 2 2 2 4 4 2" xfId="18740" xr:uid="{A805E533-3D68-46DF-A972-069B1DB12A96}"/>
    <cellStyle name="Normal 4 2 2 2 2 4 5" xfId="11193" xr:uid="{1E7601FC-DD29-49F5-AE25-E5EF8894E07D}"/>
    <cellStyle name="Normal 4 2 2 2 2 4 5 2" xfId="21573" xr:uid="{78D30B21-FCE6-4C62-B0A2-8757813E3BA7}"/>
    <cellStyle name="Normal 4 2 2 2 2 4 6" xfId="23533" xr:uid="{98E53F46-CB64-45E1-84CB-035C4715276C}"/>
    <cellStyle name="Normal 4 2 2 2 2 4 7" xfId="13831" xr:uid="{F6122276-2D32-4C10-8C43-5F49D34D894B}"/>
    <cellStyle name="Normal 4 2 2 2 2 5" xfId="3275" xr:uid="{00000000-0005-0000-0000-000061050000}"/>
    <cellStyle name="Normal 4 2 2 2 2 5 2" xfId="6333" xr:uid="{60F73424-790C-46E1-B5C6-885A1AF07FF6}"/>
    <cellStyle name="Normal 4 2 2 2 2 5 2 2" xfId="27999" xr:uid="{8BC18318-709F-4054-902A-E7AE5D25BFF9}"/>
    <cellStyle name="Normal 4 2 2 2 2 5 2 3" xfId="15902" xr:uid="{9C0574D4-FB05-4BD5-826A-8C05666DCD78}"/>
    <cellStyle name="Normal 4 2 2 2 2 5 3" xfId="8355" xr:uid="{CD849E83-F7D1-4A92-955F-9C1A6644143D}"/>
    <cellStyle name="Normal 4 2 2 2 2 5 3 2" xfId="18735" xr:uid="{4F487EA7-6651-4245-BF24-630B16ED073B}"/>
    <cellStyle name="Normal 4 2 2 2 2 5 4" xfId="11188" xr:uid="{D225D92F-E41F-42B4-B89D-25457A02BFCA}"/>
    <cellStyle name="Normal 4 2 2 2 2 5 4 2" xfId="21568" xr:uid="{12619C35-F315-4D9D-A84E-273D6CC5238A}"/>
    <cellStyle name="Normal 4 2 2 2 2 5 5" xfId="24251" xr:uid="{A296CF64-4476-444F-98F6-78180AB82126}"/>
    <cellStyle name="Normal 4 2 2 2 2 5 6" xfId="13826" xr:uid="{5FE98964-64C5-40FC-87C7-397116A3E87B}"/>
    <cellStyle name="Normal 4 2 2 2 2 6" xfId="2557" xr:uid="{00000000-0005-0000-0000-000062050000}"/>
    <cellStyle name="Normal 4 2 2 2 2 6 2" xfId="5827" xr:uid="{0DF684C7-764C-4AAC-8CD8-14201A6C6590}"/>
    <cellStyle name="Normal 4 2 2 2 2 6 2 2" xfId="27215" xr:uid="{0B025752-5132-41E9-99B4-38149AF0795A}"/>
    <cellStyle name="Normal 4 2 2 2 2 6 2 3" xfId="15229" xr:uid="{58068AC9-58D3-461F-BB08-9F9B2240891D}"/>
    <cellStyle name="Normal 4 2 2 2 2 6 3" xfId="7682" xr:uid="{230B2416-A2F5-44E7-8B0D-FE6882FF5675}"/>
    <cellStyle name="Normal 4 2 2 2 2 6 3 2" xfId="18062" xr:uid="{CC6576D4-B509-4518-9ED6-F821A660E7F9}"/>
    <cellStyle name="Normal 4 2 2 2 2 6 4" xfId="10515" xr:uid="{FDB8EBD0-01F4-4E5C-A1B8-6FB6E9030363}"/>
    <cellStyle name="Normal 4 2 2 2 2 6 4 2" xfId="20895" xr:uid="{7CF60288-1231-484C-BDA0-74CA89989A7F}"/>
    <cellStyle name="Normal 4 2 2 2 2 6 5" xfId="24946" xr:uid="{20493766-E88B-4D6A-BA0E-13FDFE62A073}"/>
    <cellStyle name="Normal 4 2 2 2 2 6 6" xfId="12945" xr:uid="{8A840297-6404-4D8D-BFD8-B0944E3D8CE5}"/>
    <cellStyle name="Normal 4 2 2 2 2 7" xfId="2251" xr:uid="{00000000-0005-0000-0000-000058050000}"/>
    <cellStyle name="Normal 4 2 2 2 2 7 2" xfId="7378" xr:uid="{6254E648-DD1A-4488-82E8-25A0BE964A06}"/>
    <cellStyle name="Normal 4 2 2 2 2 7 2 2" xfId="17758" xr:uid="{52AE3BC1-BB63-4E5C-BE16-6713D509A65E}"/>
    <cellStyle name="Normal 4 2 2 2 2 7 3" xfId="10211" xr:uid="{1E482F3D-96F8-440C-BE60-A80086D8B3A8}"/>
    <cellStyle name="Normal 4 2 2 2 2 7 3 2" xfId="20591" xr:uid="{6CC03342-5797-44F3-996E-B8275468CEDF}"/>
    <cellStyle name="Normal 4 2 2 2 2 7 4" xfId="22789" xr:uid="{9BCF720B-752D-48A4-9E53-8CFF0F96D762}"/>
    <cellStyle name="Normal 4 2 2 2 2 7 5" xfId="14925" xr:uid="{0FBE1125-EB6C-4287-97AB-777916CFB58B}"/>
    <cellStyle name="Normal 4 2 2 2 2 8" xfId="3802" xr:uid="{24DA41A7-685F-424A-BFC2-2BBAB9FDCAE4}"/>
    <cellStyle name="Normal 4 2 2 2 2 8 2" xfId="8638" xr:uid="{EE91C2E1-CEEC-4FA3-B153-68C755A4A508}"/>
    <cellStyle name="Normal 4 2 2 2 2 8 2 2" xfId="19018" xr:uid="{592F2261-B02C-4FA5-B080-1625E0E8FD5F}"/>
    <cellStyle name="Normal 4 2 2 2 2 8 3" xfId="11471" xr:uid="{3B65E4CB-832D-49D9-97A9-556C3AFB1965}"/>
    <cellStyle name="Normal 4 2 2 2 2 8 3 2" xfId="21851" xr:uid="{E01C12FF-0186-410A-A58F-A8D094EE9F31}"/>
    <cellStyle name="Normal 4 2 2 2 2 8 4" xfId="16185" xr:uid="{16C9592A-6A5B-4535-B26D-DF226ACE4CCA}"/>
    <cellStyle name="Normal 4 2 2 2 2 9" xfId="5219" xr:uid="{098FB361-0977-449C-A54A-751652BABDB3}"/>
    <cellStyle name="Normal 4 2 2 2 2 9 2" xfId="14517" xr:uid="{6C2C943B-1F73-4481-B253-8FC5292D5710}"/>
    <cellStyle name="Normal 4 2 2 2 3" xfId="917" xr:uid="{00000000-0005-0000-0000-000047050000}"/>
    <cellStyle name="Normal 4 2 2 2 3 10" xfId="9805" xr:uid="{47D7B61C-4B5F-48EF-AE2A-F6164E629AC3}"/>
    <cellStyle name="Normal 4 2 2 2 3 10 2" xfId="20185" xr:uid="{D188C3D8-E33C-44DA-A6D5-05210E795B88}"/>
    <cellStyle name="Normal 4 2 2 2 3 11" xfId="23764" xr:uid="{1FA630D4-DC6C-4FED-822C-365CE5A7D548}"/>
    <cellStyle name="Normal 4 2 2 2 3 12" xfId="12583" xr:uid="{56C1FD10-DAD2-4CAA-A17F-5A72D2C2C2C9}"/>
    <cellStyle name="Normal 4 2 2 2 3 2" xfId="2765" xr:uid="{00000000-0005-0000-0000-000064050000}"/>
    <cellStyle name="Normal 4 2 2 2 3 2 2" xfId="3282" xr:uid="{00000000-0005-0000-0000-000065050000}"/>
    <cellStyle name="Normal 4 2 2 2 3 2 2 2" xfId="6340" xr:uid="{23D571E8-0208-4D73-98AA-0AAC948AC8F0}"/>
    <cellStyle name="Normal 4 2 2 2 3 2 2 2 2" xfId="28085" xr:uid="{5BC5DC13-3946-4B4D-95D2-B4BCFDD9D2AE}"/>
    <cellStyle name="Normal 4 2 2 2 3 2 2 2 3" xfId="15909" xr:uid="{08EA4DAE-CBBF-42F3-991F-65568DD9D8C9}"/>
    <cellStyle name="Normal 4 2 2 2 3 2 2 3" xfId="8362" xr:uid="{5209D608-A312-4385-A725-D938A6D35EC6}"/>
    <cellStyle name="Normal 4 2 2 2 3 2 2 3 2" xfId="18742" xr:uid="{D9A02B23-C4B8-47F7-9E8B-68A9D5E2F43D}"/>
    <cellStyle name="Normal 4 2 2 2 3 2 2 4" xfId="11195" xr:uid="{9F13AB9E-7EC7-4554-AB2B-4E151B9AA314}"/>
    <cellStyle name="Normal 4 2 2 2 3 2 2 4 2" xfId="21575" xr:uid="{4EC84CC0-3C85-4F09-8318-6F62D9478C5A}"/>
    <cellStyle name="Normal 4 2 2 2 3 2 2 5" xfId="24053" xr:uid="{CB7E155F-202C-4244-8B23-502BD8CB1D41}"/>
    <cellStyle name="Normal 4 2 2 2 3 2 2 6" xfId="13833" xr:uid="{6E75D810-67ED-4B4C-8F20-A0E3D6FECAFB}"/>
    <cellStyle name="Normal 4 2 2 2 3 2 3" xfId="4323" xr:uid="{4FABEAB4-BFF2-4733-B2E3-5947C5455FC7}"/>
    <cellStyle name="Normal 4 2 2 2 3 2 3 2" xfId="9095" xr:uid="{640A9CF6-988B-43DD-9C1D-13B8166CF6A6}"/>
    <cellStyle name="Normal 4 2 2 2 3 2 3 2 2" xfId="29138" xr:uid="{ED13436E-3563-44D4-B170-08A5FAEABBCA}"/>
    <cellStyle name="Normal 4 2 2 2 3 2 3 2 3" xfId="19475" xr:uid="{DA1B4311-E792-4739-AAF3-B687F4D4F731}"/>
    <cellStyle name="Normal 4 2 2 2 3 2 3 3" xfId="11928" xr:uid="{B2075360-9661-4E49-A14A-B7FF820019B4}"/>
    <cellStyle name="Normal 4 2 2 2 3 2 3 3 2" xfId="22308" xr:uid="{3ED2E095-0567-4CF4-A874-D928FDC61044}"/>
    <cellStyle name="Normal 4 2 2 2 3 2 3 4" xfId="24001" xr:uid="{E80D8598-27AE-4BB1-93E8-53F0FDEABD7D}"/>
    <cellStyle name="Normal 4 2 2 2 3 2 3 5" xfId="16642" xr:uid="{77361467-D4BA-4CAE-AEE8-26900A67AE3F}"/>
    <cellStyle name="Normal 4 2 2 2 3 2 4" xfId="5983" xr:uid="{C72175AA-C9EA-4F44-8B5C-0438F0FD2F0B}"/>
    <cellStyle name="Normal 4 2 2 2 3 2 4 2" xfId="26191" xr:uid="{5C3FD90B-B17F-43D9-BD17-983240DFCE39}"/>
    <cellStyle name="Normal 4 2 2 2 3 2 4 3" xfId="15436" xr:uid="{27BBE414-D942-48C6-9663-F4403ACCD803}"/>
    <cellStyle name="Normal 4 2 2 2 3 2 5" xfId="7889" xr:uid="{41896ECE-885C-4CE2-8060-2565205E09B1}"/>
    <cellStyle name="Normal 4 2 2 2 3 2 5 2" xfId="18269" xr:uid="{65AEFC6B-78E4-4DB4-A21E-9056ED9F7F28}"/>
    <cellStyle name="Normal 4 2 2 2 3 2 6" xfId="10722" xr:uid="{FCBF7084-238B-4855-B8E2-AAD00D84AC09}"/>
    <cellStyle name="Normal 4 2 2 2 3 2 6 2" xfId="21102" xr:uid="{2774C62D-697B-41CD-9CAE-8906AD8BD80D}"/>
    <cellStyle name="Normal 4 2 2 2 3 2 7" xfId="24601" xr:uid="{23407B31-2950-4252-B410-1E954824E197}"/>
    <cellStyle name="Normal 4 2 2 2 3 2 8" xfId="13213" xr:uid="{8A13A376-05AC-4A95-9E3A-B70CB94A17E3}"/>
    <cellStyle name="Normal 4 2 2 2 3 3" xfId="3283" xr:uid="{00000000-0005-0000-0000-000066050000}"/>
    <cellStyle name="Normal 4 2 2 2 3 3 2" xfId="4505" xr:uid="{B51A62CE-E34A-4E74-9C18-46C2C94512CA}"/>
    <cellStyle name="Normal 4 2 2 2 3 3 2 2" xfId="9277" xr:uid="{2CCC404B-302C-4853-908C-10864B09B373}"/>
    <cellStyle name="Normal 4 2 2 2 3 3 2 2 2" xfId="29258" xr:uid="{A03F0689-EB93-4231-8FD5-B048413C71AC}"/>
    <cellStyle name="Normal 4 2 2 2 3 3 2 2 3" xfId="19657" xr:uid="{889C5688-D942-4CF4-92A9-4775679CC015}"/>
    <cellStyle name="Normal 4 2 2 2 3 3 2 3" xfId="12110" xr:uid="{9055429D-ECF7-46AB-9299-2C04CEFF549E}"/>
    <cellStyle name="Normal 4 2 2 2 3 3 2 3 2" xfId="22490" xr:uid="{B1D25EE4-F4B9-4EEE-BBE8-2F5C3345CEF8}"/>
    <cellStyle name="Normal 4 2 2 2 3 3 2 4" xfId="25059" xr:uid="{38AD75FE-55CD-4010-BCC9-A1FAA2F90A67}"/>
    <cellStyle name="Normal 4 2 2 2 3 3 2 5" xfId="16824" xr:uid="{2A67E511-EDDD-4A20-9C27-078451C900C7}"/>
    <cellStyle name="Normal 4 2 2 2 3 3 3" xfId="6341" xr:uid="{63CF34C2-9C02-4748-BD86-E2B2E19C348A}"/>
    <cellStyle name="Normal 4 2 2 2 3 3 3 2" xfId="26158" xr:uid="{8280DF36-EEE6-491A-9D09-664698192FC7}"/>
    <cellStyle name="Normal 4 2 2 2 3 3 3 3" xfId="15910" xr:uid="{34FDF884-0B17-49C1-BACF-F02E078DE7F8}"/>
    <cellStyle name="Normal 4 2 2 2 3 3 4" xfId="8363" xr:uid="{343CF02A-958B-4B44-8833-A4B600F0E7EC}"/>
    <cellStyle name="Normal 4 2 2 2 3 3 4 2" xfId="18743" xr:uid="{C508E7EE-F3B7-434D-BEF2-A9B5219E428B}"/>
    <cellStyle name="Normal 4 2 2 2 3 3 5" xfId="11196" xr:uid="{CD0BAF0A-1603-43A8-BCA6-7C56D9B4F913}"/>
    <cellStyle name="Normal 4 2 2 2 3 3 5 2" xfId="21576" xr:uid="{EF6C10FF-43B8-4280-B1FA-DF459CAE5F5E}"/>
    <cellStyle name="Normal 4 2 2 2 3 3 6" xfId="25017" xr:uid="{12EB2416-BD58-454B-9959-18E03C063F32}"/>
    <cellStyle name="Normal 4 2 2 2 3 3 7" xfId="13834" xr:uid="{CB5DEEED-B8EE-485A-9634-C2434881B8F5}"/>
    <cellStyle name="Normal 4 2 2 2 3 4" xfId="3281" xr:uid="{00000000-0005-0000-0000-000067050000}"/>
    <cellStyle name="Normal 4 2 2 2 3 4 2" xfId="6339" xr:uid="{84906B7B-D4F1-47A1-ABC3-A02A1312675E}"/>
    <cellStyle name="Normal 4 2 2 2 3 4 2 2" xfId="26646" xr:uid="{2C145300-C97C-4971-BF83-8398451F4330}"/>
    <cellStyle name="Normal 4 2 2 2 3 4 2 3" xfId="15908" xr:uid="{75841195-DF04-4BA5-82DE-9684B1D713F6}"/>
    <cellStyle name="Normal 4 2 2 2 3 4 3" xfId="8361" xr:uid="{AC708855-A337-4B62-A848-0B24072AFEEF}"/>
    <cellStyle name="Normal 4 2 2 2 3 4 3 2" xfId="18741" xr:uid="{0E1C300D-5ABE-4497-B2C7-47C2748CE773}"/>
    <cellStyle name="Normal 4 2 2 2 3 4 4" xfId="11194" xr:uid="{92CF7EB8-8E4F-4F3D-81F3-11FF89BB63E3}"/>
    <cellStyle name="Normal 4 2 2 2 3 4 4 2" xfId="21574" xr:uid="{19C844FD-E66B-4B11-A942-0C0DFBE1AA29}"/>
    <cellStyle name="Normal 4 2 2 2 3 4 5" xfId="24916" xr:uid="{11FE66E9-72D7-4C23-867F-9FD3DA77D68A}"/>
    <cellStyle name="Normal 4 2 2 2 3 4 6" xfId="13832" xr:uid="{ADE1AFF2-8C1A-4670-BFA5-266DCD9E2748}"/>
    <cellStyle name="Normal 4 2 2 2 3 5" xfId="2600" xr:uid="{00000000-0005-0000-0000-000068050000}"/>
    <cellStyle name="Normal 4 2 2 2 3 5 2" xfId="5865" xr:uid="{83688F7B-15CE-4845-A4A9-062CEA153E02}"/>
    <cellStyle name="Normal 4 2 2 2 3 5 2 2" xfId="28038" xr:uid="{66BDFECE-8E62-482C-B315-AAC3B030A9AD}"/>
    <cellStyle name="Normal 4 2 2 2 3 5 2 3" xfId="15272" xr:uid="{DA135101-8362-4D70-B2BA-A90EDCAD79F7}"/>
    <cellStyle name="Normal 4 2 2 2 3 5 3" xfId="7725" xr:uid="{722BF4E1-1CE2-4E31-B297-1429B8FCA87C}"/>
    <cellStyle name="Normal 4 2 2 2 3 5 3 2" xfId="18105" xr:uid="{B88ECCA1-EE4B-4376-B76B-EE8330706F0A}"/>
    <cellStyle name="Normal 4 2 2 2 3 5 4" xfId="10558" xr:uid="{88BE88D3-ECFE-4943-A802-391E49668A93}"/>
    <cellStyle name="Normal 4 2 2 2 3 5 4 2" xfId="20938" xr:uid="{16CB8B2A-B38A-40C8-86CD-E0877DEE8032}"/>
    <cellStyle name="Normal 4 2 2 2 3 5 5" xfId="25356" xr:uid="{0EE88708-E060-41B8-818F-1CF83BF59345}"/>
    <cellStyle name="Normal 4 2 2 2 3 5 6" xfId="12988" xr:uid="{4073137C-AB90-4AC6-B6E9-DEA045DBF4FF}"/>
    <cellStyle name="Normal 4 2 2 2 3 6" xfId="2349" xr:uid="{00000000-0005-0000-0000-000063050000}"/>
    <cellStyle name="Normal 4 2 2 2 3 6 2" xfId="7476" xr:uid="{225E50F3-147D-4227-B435-E86D71DD914B}"/>
    <cellStyle name="Normal 4 2 2 2 3 6 2 2" xfId="17856" xr:uid="{DD96CC2C-E349-4109-910F-25D613F735DA}"/>
    <cellStyle name="Normal 4 2 2 2 3 6 3" xfId="10309" xr:uid="{67DC567D-8371-4415-9382-97D6CD20ED76}"/>
    <cellStyle name="Normal 4 2 2 2 3 6 3 2" xfId="20689" xr:uid="{A9BB8DD5-D192-499E-AC36-22D30AAA30D7}"/>
    <cellStyle name="Normal 4 2 2 2 3 6 4" xfId="25411" xr:uid="{C30C510D-244E-47DB-8CD0-D58F70CF0CB9}"/>
    <cellStyle name="Normal 4 2 2 2 3 6 5" xfId="15023" xr:uid="{4657A565-7808-4B27-A1D8-8288D0C19352}"/>
    <cellStyle name="Normal 4 2 2 2 3 7" xfId="3879" xr:uid="{E15CBF60-A602-42B3-95FB-FF35C357C80E}"/>
    <cellStyle name="Normal 4 2 2 2 3 7 2" xfId="8711" xr:uid="{ECDC04D8-486B-4194-BB3F-DEAF1FC0A0BB}"/>
    <cellStyle name="Normal 4 2 2 2 3 7 2 2" xfId="19091" xr:uid="{3795D105-2DB6-4577-A405-88F1F3197116}"/>
    <cellStyle name="Normal 4 2 2 2 3 7 3" xfId="11544" xr:uid="{0789174A-1A15-4801-B531-51CDAB9C9C5E}"/>
    <cellStyle name="Normal 4 2 2 2 3 7 3 2" xfId="21924" xr:uid="{6233EBAD-153E-450C-85F9-6C2FB7690721}"/>
    <cellStyle name="Normal 4 2 2 2 3 7 4" xfId="16258" xr:uid="{E432F5C8-8152-420F-97B2-73F079D96A03}"/>
    <cellStyle name="Normal 4 2 2 2 3 8" xfId="5221" xr:uid="{86A7BF5F-C068-4C30-B73F-407DE4B95413}"/>
    <cellStyle name="Normal 4 2 2 2 3 8 2" xfId="14519" xr:uid="{9D8A3E58-18AD-4423-877D-AEAB447B1ABE}"/>
    <cellStyle name="Normal 4 2 2 2 3 9" xfId="6972" xr:uid="{728DC7B3-75EB-41E7-B869-E512F28904D9}"/>
    <cellStyle name="Normal 4 2 2 2 3 9 2" xfId="17352" xr:uid="{9727448C-8D0A-45F4-ABF5-A72216390A5E}"/>
    <cellStyle name="Normal 4 2 2 2 4" xfId="918" xr:uid="{00000000-0005-0000-0000-000048050000}"/>
    <cellStyle name="Normal 4 2 2 2 4 2" xfId="3284" xr:uid="{00000000-0005-0000-0000-00006A050000}"/>
    <cellStyle name="Normal 4 2 2 2 4 2 2" xfId="6342" xr:uid="{C4B46A48-1CA9-4BE2-8607-B3BB86308C02}"/>
    <cellStyle name="Normal 4 2 2 2 4 2 2 2" xfId="27136" xr:uid="{9F1F8244-E3A0-411C-A856-32B4C10DF939}"/>
    <cellStyle name="Normal 4 2 2 2 4 2 2 3" xfId="15911" xr:uid="{6A91B766-9518-4FD0-A550-63A3B3381BDF}"/>
    <cellStyle name="Normal 4 2 2 2 4 2 3" xfId="8364" xr:uid="{BFEB444A-B39A-427F-B850-AD955D810C96}"/>
    <cellStyle name="Normal 4 2 2 2 4 2 3 2" xfId="18744" xr:uid="{E249B219-2AFA-47BD-8707-2135478E115B}"/>
    <cellStyle name="Normal 4 2 2 2 4 2 4" xfId="11197" xr:uid="{290D993C-746C-436D-9BCC-EB5510327F57}"/>
    <cellStyle name="Normal 4 2 2 2 4 2 4 2" xfId="21577" xr:uid="{721941F7-07FA-487B-94A7-208AF6FD6CE7}"/>
    <cellStyle name="Normal 4 2 2 2 4 2 5" xfId="25408" xr:uid="{E82479EF-244A-4211-8851-32C1278A617F}"/>
    <cellStyle name="Normal 4 2 2 2 4 2 6" xfId="13835" xr:uid="{26738D8C-7092-4F23-9798-02C9AA1BC30E}"/>
    <cellStyle name="Normal 4 2 2 2 4 3" xfId="2762" xr:uid="{00000000-0005-0000-0000-00006B050000}"/>
    <cellStyle name="Normal 4 2 2 2 4 3 2" xfId="5980" xr:uid="{F98D6499-6964-458E-9AE0-1B03993E33FA}"/>
    <cellStyle name="Normal 4 2 2 2 4 3 2 2" xfId="28499" xr:uid="{04F6BEF0-094C-48B6-8107-1B362795A795}"/>
    <cellStyle name="Normal 4 2 2 2 4 3 2 3" xfId="15433" xr:uid="{D2312F29-7028-4CF6-8554-2D350BCC4FFB}"/>
    <cellStyle name="Normal 4 2 2 2 4 3 3" xfId="7886" xr:uid="{7CDFBBFC-194A-45A6-B073-04F587ED3E3F}"/>
    <cellStyle name="Normal 4 2 2 2 4 3 3 2" xfId="18266" xr:uid="{EC834A35-9453-4CAF-8950-F802DDB5DC6F}"/>
    <cellStyle name="Normal 4 2 2 2 4 3 4" xfId="10719" xr:uid="{FFBDCC92-C1E4-4C2B-AFAF-FBBADFEBAF62}"/>
    <cellStyle name="Normal 4 2 2 2 4 3 4 2" xfId="21099" xr:uid="{16B084A0-4AE6-498C-8517-15E85C982633}"/>
    <cellStyle name="Normal 4 2 2 2 4 3 5" xfId="24259" xr:uid="{D529CCF3-D1BC-4EC1-95A5-211BF8DDAEEA}"/>
    <cellStyle name="Normal 4 2 2 2 4 3 6" xfId="13210" xr:uid="{F91EB318-9735-4FC2-A7D6-63C57C1DAE43}"/>
    <cellStyle name="Normal 4 2 2 2 4 4" xfId="4179" xr:uid="{09F09E15-871D-4244-890C-93B16B2D3BE3}"/>
    <cellStyle name="Normal 4 2 2 2 4 4 2" xfId="8951" xr:uid="{3C265B06-A5BF-48AD-89A9-2D22F9A5D61E}"/>
    <cellStyle name="Normal 4 2 2 2 4 4 2 2" xfId="19331" xr:uid="{521178AC-315A-4187-A6DA-D40BCC284914}"/>
    <cellStyle name="Normal 4 2 2 2 4 4 3" xfId="11784" xr:uid="{D142966C-F984-4520-B50F-9E4FE6BA102C}"/>
    <cellStyle name="Normal 4 2 2 2 4 4 3 2" xfId="22164" xr:uid="{BDDD4821-8C01-4D78-BB38-35D03234A43C}"/>
    <cellStyle name="Normal 4 2 2 2 4 4 4" xfId="22774" xr:uid="{6B039AF2-98CF-4B6D-96D8-00C613B9D56F}"/>
    <cellStyle name="Normal 4 2 2 2 4 4 5" xfId="16498" xr:uid="{B917C92B-E32B-457D-9BDE-48FA35C389D2}"/>
    <cellStyle name="Normal 4 2 2 2 4 5" xfId="5222" xr:uid="{5C4D6AF4-82E1-41DD-BCC0-3E46B66D7E15}"/>
    <cellStyle name="Normal 4 2 2 2 4 5 2" xfId="14520" xr:uid="{B460FFE8-EBCA-443B-A0C9-5E288F9C981F}"/>
    <cellStyle name="Normal 4 2 2 2 4 6" xfId="6973" xr:uid="{C75A9B51-C5CA-4ADE-84AB-FF4ECCBA604E}"/>
    <cellStyle name="Normal 4 2 2 2 4 6 2" xfId="17353" xr:uid="{869329D5-6304-41A1-949E-A1C36BADE2D0}"/>
    <cellStyle name="Normal 4 2 2 2 4 7" xfId="9806" xr:uid="{A3D628FC-B9AB-4888-8202-144FB0F1C438}"/>
    <cellStyle name="Normal 4 2 2 2 4 7 2" xfId="20186" xr:uid="{3DB03CB8-537F-46DC-B9B9-47CADBD84AB8}"/>
    <cellStyle name="Normal 4 2 2 2 4 8" xfId="24896" xr:uid="{91E13E85-9BCB-4769-8D67-49E29F2EAF30}"/>
    <cellStyle name="Normal 4 2 2 2 4 9" xfId="12741" xr:uid="{9C685099-7178-41A6-87FD-6B656B7C8790}"/>
    <cellStyle name="Normal 4 2 2 2 5" xfId="3285" xr:uid="{00000000-0005-0000-0000-00006C050000}"/>
    <cellStyle name="Normal 4 2 2 2 5 2" xfId="4506" xr:uid="{C38558B0-20A2-4476-87DA-6BFF6065FB72}"/>
    <cellStyle name="Normal 4 2 2 2 5 2 2" xfId="9278" xr:uid="{E0806218-B591-4968-A464-B3CFC314A602}"/>
    <cellStyle name="Normal 4 2 2 2 5 2 2 2" xfId="29259" xr:uid="{CBE4C94A-BFEF-4921-B9D4-BDF3799D9EC4}"/>
    <cellStyle name="Normal 4 2 2 2 5 2 2 3" xfId="19658" xr:uid="{7F52E468-4C7D-4963-8EFE-B305532A9E98}"/>
    <cellStyle name="Normal 4 2 2 2 5 2 3" xfId="12111" xr:uid="{3FA5C244-90D7-448B-A003-E813D33AB845}"/>
    <cellStyle name="Normal 4 2 2 2 5 2 3 2" xfId="22491" xr:uid="{33C03823-B642-4C57-8C16-AAEC2EFF685B}"/>
    <cellStyle name="Normal 4 2 2 2 5 2 4" xfId="23422" xr:uid="{D869F22B-A0AF-40DB-AAF7-0AA930C414B2}"/>
    <cellStyle name="Normal 4 2 2 2 5 2 5" xfId="16825" xr:uid="{956D3CA5-05CC-4296-A22F-A38646B755B3}"/>
    <cellStyle name="Normal 4 2 2 2 5 3" xfId="6343" xr:uid="{EEC73034-AAE7-44A5-BFE4-E5EE8526D30F}"/>
    <cellStyle name="Normal 4 2 2 2 5 3 2" xfId="27663" xr:uid="{F78D3E12-E12D-48EB-9C6A-35C5A4F5082F}"/>
    <cellStyle name="Normal 4 2 2 2 5 3 3" xfId="15912" xr:uid="{D1C4BCCB-C9E7-43E1-B5D0-57A511DF6D74}"/>
    <cellStyle name="Normal 4 2 2 2 5 4" xfId="8365" xr:uid="{654E4D6B-CABE-4867-BC98-A2411752ACCC}"/>
    <cellStyle name="Normal 4 2 2 2 5 4 2" xfId="18745" xr:uid="{A97C0CFD-ACBD-4FA9-95F8-B58DB1F0A5EB}"/>
    <cellStyle name="Normal 4 2 2 2 5 5" xfId="11198" xr:uid="{0D07C26D-2E8B-4E1B-AB67-B08E32EB68DA}"/>
    <cellStyle name="Normal 4 2 2 2 5 5 2" xfId="21578" xr:uid="{DE9345F1-CDD7-4ABB-AC3F-44D7879809BD}"/>
    <cellStyle name="Normal 4 2 2 2 5 6" xfId="23625" xr:uid="{94716677-757A-4C82-AEF7-D595FF518AED}"/>
    <cellStyle name="Normal 4 2 2 2 5 7" xfId="13836" xr:uid="{F629A4FF-E862-472E-A6DE-BF2634491564}"/>
    <cellStyle name="Normal 4 2 2 2 6" xfId="2925" xr:uid="{00000000-0005-0000-0000-00006D050000}"/>
    <cellStyle name="Normal 4 2 2 2 6 2" xfId="6105" xr:uid="{EC6B6115-246A-4E2D-A4D0-BCBFD219C349}"/>
    <cellStyle name="Normal 4 2 2 2 6 2 2" xfId="27551" xr:uid="{E87F3D8D-DCB9-4655-8DE1-DCDB851F043B}"/>
    <cellStyle name="Normal 4 2 2 2 6 2 3" xfId="15583" xr:uid="{64957473-5187-4040-BCE6-86D8A7C2F96B}"/>
    <cellStyle name="Normal 4 2 2 2 6 3" xfId="8036" xr:uid="{4E390FF0-81EF-4B05-A5D5-D107E8BA8641}"/>
    <cellStyle name="Normal 4 2 2 2 6 3 2" xfId="18416" xr:uid="{4C9FF954-9B95-4E4F-94CC-9D81B58025F3}"/>
    <cellStyle name="Normal 4 2 2 2 6 4" xfId="10869" xr:uid="{C7D9EEDE-59CB-4892-A90E-D6CBAA776294}"/>
    <cellStyle name="Normal 4 2 2 2 6 4 2" xfId="21249" xr:uid="{013422BF-270B-44C7-AC44-3A278CD4DF6B}"/>
    <cellStyle name="Normal 4 2 2 2 6 5" xfId="22643" xr:uid="{E1543EFA-274E-4B41-AC5A-2033AED55C16}"/>
    <cellStyle name="Normal 4 2 2 2 6 6" xfId="13439" xr:uid="{1B856EAC-F127-4C13-9933-1ED8CDE6CD7F}"/>
    <cellStyle name="Normal 4 2 2 2 7" xfId="2497" xr:uid="{00000000-0005-0000-0000-00006E050000}"/>
    <cellStyle name="Normal 4 2 2 2 7 2" xfId="5780" xr:uid="{2155F36A-BC96-4357-8425-D920261F69FF}"/>
    <cellStyle name="Normal 4 2 2 2 7 2 2" xfId="26761" xr:uid="{ADAD11F8-F25F-4855-BAE8-EFC94FBD37D3}"/>
    <cellStyle name="Normal 4 2 2 2 7 2 3" xfId="15169" xr:uid="{E80883C3-46A1-47FD-B5AC-8A846D7591A9}"/>
    <cellStyle name="Normal 4 2 2 2 7 3" xfId="7622" xr:uid="{6DD1F1C5-4FF3-43BB-8726-56F22B3580A5}"/>
    <cellStyle name="Normal 4 2 2 2 7 3 2" xfId="18002" xr:uid="{543D6EC0-4DF1-47AB-A541-7269906FF7A8}"/>
    <cellStyle name="Normal 4 2 2 2 7 4" xfId="10455" xr:uid="{7B541D81-392E-494B-9E52-B84DFE8720F2}"/>
    <cellStyle name="Normal 4 2 2 2 7 4 2" xfId="20835" xr:uid="{9B9851DE-6809-4B6A-A05F-EFB36E3F281E}"/>
    <cellStyle name="Normal 4 2 2 2 7 5" xfId="25183" xr:uid="{1A35A034-AFBA-4F4A-875C-3A3926CBB46C}"/>
    <cellStyle name="Normal 4 2 2 2 7 6" xfId="12885" xr:uid="{973CBE25-492A-4DEE-9351-36187EA70F9D}"/>
    <cellStyle name="Normal 4 2 2 2 8" xfId="2191" xr:uid="{00000000-0005-0000-0000-000057050000}"/>
    <cellStyle name="Normal 4 2 2 2 8 2" xfId="7318" xr:uid="{202650CD-28B0-4E67-8827-41E01F03D3C2}"/>
    <cellStyle name="Normal 4 2 2 2 8 2 2" xfId="17698" xr:uid="{22E13DBB-C16D-40EB-A3AE-92B11712B437}"/>
    <cellStyle name="Normal 4 2 2 2 8 3" xfId="10151" xr:uid="{DDC1FFF8-DCB9-41A1-AD22-A544A04EC073}"/>
    <cellStyle name="Normal 4 2 2 2 8 3 2" xfId="20531" xr:uid="{282BB72D-2582-4555-8080-50D626A4473B}"/>
    <cellStyle name="Normal 4 2 2 2 8 4" xfId="22872" xr:uid="{18F331D2-7DF0-4D44-AC68-C52BAE4D538F}"/>
    <cellStyle name="Normal 4 2 2 2 8 5" xfId="14865" xr:uid="{C4251E7B-F494-4BCD-A000-9A36D0D12557}"/>
    <cellStyle name="Normal 4 2 2 2 9" xfId="3970" xr:uid="{E3924D78-0A6A-4160-954B-7BDD5285864D}"/>
    <cellStyle name="Normal 4 2 2 2 9 2" xfId="8794" xr:uid="{AB6CF9CE-B9D0-4210-B8E0-DC6533CA4258}"/>
    <cellStyle name="Normal 4 2 2 2 9 2 2" xfId="19174" xr:uid="{71695F3D-89F5-4DE4-B18F-DCFA154EECDC}"/>
    <cellStyle name="Normal 4 2 2 2 9 3" xfId="11627" xr:uid="{7AC8E88D-7772-433F-995A-E060E7D40B17}"/>
    <cellStyle name="Normal 4 2 2 2 9 3 2" xfId="22007" xr:uid="{881B4292-B64F-467F-B0F4-E3DBBC28FE57}"/>
    <cellStyle name="Normal 4 2 2 2 9 4" xfId="16341" xr:uid="{1D3749AB-17A1-4775-9954-ED2D5FA48BCC}"/>
    <cellStyle name="Normal 4 2 2 3" xfId="919" xr:uid="{00000000-0005-0000-0000-000049050000}"/>
    <cellStyle name="Normal 4 2 2 3 10" xfId="5223" xr:uid="{4C8EB03A-B9E6-4ADB-83F2-4632A0FD4A2B}"/>
    <cellStyle name="Normal 4 2 2 3 10 2" xfId="14521" xr:uid="{7B904648-2E13-475E-8929-1CAFDB91392D}"/>
    <cellStyle name="Normal 4 2 2 3 11" xfId="6974" xr:uid="{A6B2F5C6-3548-4D10-BB4C-0DD9C94E11B5}"/>
    <cellStyle name="Normal 4 2 2 3 11 2" xfId="17354" xr:uid="{81E6248D-E257-462A-8568-10D278AD3795}"/>
    <cellStyle name="Normal 4 2 2 3 12" xfId="9807" xr:uid="{27B0B000-06A1-4CF3-AE41-AC14DEA3D8C1}"/>
    <cellStyle name="Normal 4 2 2 3 12 2" xfId="20187" xr:uid="{F709525A-B072-44F6-B4E0-E5E26CF316E0}"/>
    <cellStyle name="Normal 4 2 2 3 13" xfId="23660" xr:uid="{5661E3C3-41EC-4747-A0C2-DAC047C18CE2}"/>
    <cellStyle name="Normal 4 2 2 3 14" xfId="12460" xr:uid="{45C8C42A-A7F7-4A77-9F12-E8B7335646F6}"/>
    <cellStyle name="Normal 4 2 2 3 2" xfId="920" xr:uid="{00000000-0005-0000-0000-00004A050000}"/>
    <cellStyle name="Normal 4 2 2 3 2 10" xfId="9808" xr:uid="{DE249236-C757-4834-993F-5C73C75AA67F}"/>
    <cellStyle name="Normal 4 2 2 3 2 10 2" xfId="20188" xr:uid="{F789E804-F60C-4EE6-897A-5E66BF106061}"/>
    <cellStyle name="Normal 4 2 2 3 2 11" xfId="25500" xr:uid="{CE144F7C-62F7-4442-9C6C-8946645A422A}"/>
    <cellStyle name="Normal 4 2 2 3 2 12" xfId="12584" xr:uid="{EDE6596E-3C0A-4452-99A5-DAF699009E35}"/>
    <cellStyle name="Normal 4 2 2 3 2 2" xfId="921" xr:uid="{00000000-0005-0000-0000-00004B050000}"/>
    <cellStyle name="Normal 4 2 2 3 2 2 2" xfId="3287" xr:uid="{00000000-0005-0000-0000-000072050000}"/>
    <cellStyle name="Normal 4 2 2 3 2 2 2 2" xfId="6345" xr:uid="{6A54CE14-D909-4302-97CD-DFEA3C63DEFE}"/>
    <cellStyle name="Normal 4 2 2 3 2 2 2 2 2" xfId="27287" xr:uid="{74314792-9A52-4FD3-83EA-A9758D019597}"/>
    <cellStyle name="Normal 4 2 2 3 2 2 2 2 3" xfId="26808" xr:uid="{B31CB6F5-F9A0-42C4-91F0-13935C43AE2C}"/>
    <cellStyle name="Normal 4 2 2 3 2 2 2 2 4" xfId="15914" xr:uid="{A27C0814-8A83-4DDB-8F7C-B1439C12E70C}"/>
    <cellStyle name="Normal 4 2 2 3 2 2 2 3" xfId="8367" xr:uid="{CF2509EC-CF3A-42B5-AB21-5E4FA426CA7D}"/>
    <cellStyle name="Normal 4 2 2 3 2 2 2 3 2" xfId="28897" xr:uid="{E9459B4A-E860-4D0C-B117-ECDB048044CA}"/>
    <cellStyle name="Normal 4 2 2 3 2 2 2 3 3" xfId="18747" xr:uid="{83C0937A-826D-42BF-9A56-14B96ACA789F}"/>
    <cellStyle name="Normal 4 2 2 3 2 2 2 4" xfId="11200" xr:uid="{B1333805-23F5-42D1-A06A-B10B1039CC81}"/>
    <cellStyle name="Normal 4 2 2 3 2 2 2 4 2" xfId="21580" xr:uid="{3B9F75CD-5554-435A-BE1A-EC7F02967A5D}"/>
    <cellStyle name="Normal 4 2 2 3 2 2 2 5" xfId="23526" xr:uid="{41D0B654-967F-4713-B25A-9593268AA2D9}"/>
    <cellStyle name="Normal 4 2 2 3 2 2 2 6" xfId="13838" xr:uid="{FC3937F6-94BF-45BD-BFF6-3D475EA41BE5}"/>
    <cellStyle name="Normal 4 2 2 3 2 2 3" xfId="4325" xr:uid="{B2787D4B-7961-437E-9E35-5D6DDF9D9A8E}"/>
    <cellStyle name="Normal 4 2 2 3 2 2 3 2" xfId="9097" xr:uid="{E9AC06A7-A309-4A91-99B9-7D5C2085F1AC}"/>
    <cellStyle name="Normal 4 2 2 3 2 2 3 2 2" xfId="29140" xr:uid="{75F295F7-4C31-466A-82B8-B55628C300EF}"/>
    <cellStyle name="Normal 4 2 2 3 2 2 3 2 3" xfId="19477" xr:uid="{E9EE146E-DB2D-4132-9FCC-ADA79ADCFB0B}"/>
    <cellStyle name="Normal 4 2 2 3 2 2 3 3" xfId="11930" xr:uid="{EA49450A-8459-4CB3-8CA4-26B90595B325}"/>
    <cellStyle name="Normal 4 2 2 3 2 2 3 3 2" xfId="22310" xr:uid="{86C4B435-7388-4D54-82D1-41ACDEF81221}"/>
    <cellStyle name="Normal 4 2 2 3 2 2 3 4" xfId="25507" xr:uid="{0D38197A-44CC-4C81-B138-82303A9591BC}"/>
    <cellStyle name="Normal 4 2 2 3 2 2 3 5" xfId="16644" xr:uid="{23980CF4-E09C-4D13-B87E-5CCFA853EF8E}"/>
    <cellStyle name="Normal 4 2 2 3 2 2 4" xfId="5225" xr:uid="{C90F8EC9-0711-4445-A27F-548BD7ABFFF8}"/>
    <cellStyle name="Normal 4 2 2 3 2 2 4 2" xfId="26824" xr:uid="{8A36930A-77D3-4494-8377-A6B36B48A0AA}"/>
    <cellStyle name="Normal 4 2 2 3 2 2 4 3" xfId="14523" xr:uid="{591D5692-58AF-4158-844E-AF60AA0FCE90}"/>
    <cellStyle name="Normal 4 2 2 3 2 2 5" xfId="6976" xr:uid="{E6250537-DD63-4B3A-BA35-405BF6064E52}"/>
    <cellStyle name="Normal 4 2 2 3 2 2 5 2" xfId="17356" xr:uid="{702F81DF-B704-48B8-85F6-1713D67E71D8}"/>
    <cellStyle name="Normal 4 2 2 3 2 2 6" xfId="9809" xr:uid="{C4E51B45-3297-4D8A-9EED-5C6B21E518ED}"/>
    <cellStyle name="Normal 4 2 2 3 2 2 6 2" xfId="20189" xr:uid="{1EFB45F9-AA05-429D-A87D-98B6282F9883}"/>
    <cellStyle name="Normal 4 2 2 3 2 2 7" xfId="24422" xr:uid="{CC96FF20-3507-443E-844E-77D6A8BEC4D1}"/>
    <cellStyle name="Normal 4 2 2 3 2 2 8" xfId="13215" xr:uid="{0E02A5E9-2AF7-4929-B622-2CFCBE6193BB}"/>
    <cellStyle name="Normal 4 2 2 3 2 3" xfId="3288" xr:uid="{00000000-0005-0000-0000-000073050000}"/>
    <cellStyle name="Normal 4 2 2 3 2 3 2" xfId="4507" xr:uid="{C36D94FA-6760-4288-AB2F-C8BAEE966C3F}"/>
    <cellStyle name="Normal 4 2 2 3 2 3 2 2" xfId="9279" xr:uid="{6303850A-18D2-40CD-83FF-372915C50C2A}"/>
    <cellStyle name="Normal 4 2 2 3 2 3 2 2 2" xfId="29260" xr:uid="{6EE79945-357E-4B97-8754-EA1A514ED2DD}"/>
    <cellStyle name="Normal 4 2 2 3 2 3 2 2 3" xfId="19659" xr:uid="{38C642DD-E7D8-458B-94A1-D590D07B8655}"/>
    <cellStyle name="Normal 4 2 2 3 2 3 2 3" xfId="12112" xr:uid="{B18BB930-11BE-45B0-A95D-58F13AC6782B}"/>
    <cellStyle name="Normal 4 2 2 3 2 3 2 3 2" xfId="22492" xr:uid="{5C6F0A01-4396-4DDA-817B-0CB09248E996}"/>
    <cellStyle name="Normal 4 2 2 3 2 3 2 4" xfId="24866" xr:uid="{729C037F-17CF-48D9-81BE-F87240CF6698}"/>
    <cellStyle name="Normal 4 2 2 3 2 3 2 5" xfId="16826" xr:uid="{EE1BA9C0-5CBB-4AB9-BBDE-109F29F2BBF9}"/>
    <cellStyle name="Normal 4 2 2 3 2 3 3" xfId="6346" xr:uid="{89E13BB4-452B-4B4E-B512-6F4C7AB53434}"/>
    <cellStyle name="Normal 4 2 2 3 2 3 3 2" xfId="28335" xr:uid="{41BDAC96-9A6F-49BB-8160-E581AB4DDD33}"/>
    <cellStyle name="Normal 4 2 2 3 2 3 3 3" xfId="15915" xr:uid="{61890395-B9E6-41F5-9477-2927DBD163D7}"/>
    <cellStyle name="Normal 4 2 2 3 2 3 4" xfId="8368" xr:uid="{7B3AB6B3-5718-43AF-973E-91A1BEB64A71}"/>
    <cellStyle name="Normal 4 2 2 3 2 3 4 2" xfId="18748" xr:uid="{46A5317C-FB63-4E74-8202-BFD9F96392BA}"/>
    <cellStyle name="Normal 4 2 2 3 2 3 5" xfId="11201" xr:uid="{062485BB-F023-41D3-95F6-7DFC4C3DDB9B}"/>
    <cellStyle name="Normal 4 2 2 3 2 3 5 2" xfId="21581" xr:uid="{50F5A99C-A45E-4535-B4A3-3AE894577F2B}"/>
    <cellStyle name="Normal 4 2 2 3 2 3 6" xfId="22704" xr:uid="{4B8116B2-847D-4D06-9AD9-012C0CA83F0C}"/>
    <cellStyle name="Normal 4 2 2 3 2 3 7" xfId="13839" xr:uid="{E5627E8D-234A-4478-BD39-83DA09E9BC12}"/>
    <cellStyle name="Normal 4 2 2 3 2 4" xfId="3286" xr:uid="{00000000-0005-0000-0000-000074050000}"/>
    <cellStyle name="Normal 4 2 2 3 2 4 2" xfId="6344" xr:uid="{D240B1F4-A6D0-448A-8BDF-63F85E91C8F8}"/>
    <cellStyle name="Normal 4 2 2 3 2 4 2 2" xfId="28473" xr:uid="{18314E4A-AE67-4B6F-B508-912FB11A91DB}"/>
    <cellStyle name="Normal 4 2 2 3 2 4 2 3" xfId="15913" xr:uid="{57CB71E1-FF78-4EF7-8785-8F6EDFBCB33B}"/>
    <cellStyle name="Normal 4 2 2 3 2 4 3" xfId="8366" xr:uid="{92240B2D-38C1-454D-B56E-7E3D0956F970}"/>
    <cellStyle name="Normal 4 2 2 3 2 4 3 2" xfId="18746" xr:uid="{55706EA9-509C-4177-8277-C7D144419419}"/>
    <cellStyle name="Normal 4 2 2 3 2 4 4" xfId="11199" xr:uid="{020EB1DA-255C-4C76-AB91-43E46051CB40}"/>
    <cellStyle name="Normal 4 2 2 3 2 4 4 2" xfId="21579" xr:uid="{211767A5-3246-4480-9B39-F538EC29A29B}"/>
    <cellStyle name="Normal 4 2 2 3 2 4 5" xfId="24203" xr:uid="{9082D8DB-4C96-4830-BD21-A262EBAE688D}"/>
    <cellStyle name="Normal 4 2 2 3 2 4 6" xfId="13837" xr:uid="{F70D6774-E243-4164-A7AF-951DE2E9E02A}"/>
    <cellStyle name="Normal 4 2 2 3 2 5" xfId="2534" xr:uid="{00000000-0005-0000-0000-000075050000}"/>
    <cellStyle name="Normal 4 2 2 3 2 5 2" xfId="5808" xr:uid="{FDCA5AD5-95DA-412D-8D47-258CC2B41DD1}"/>
    <cellStyle name="Normal 4 2 2 3 2 5 2 2" xfId="26977" xr:uid="{DD5C1E70-C5F2-4324-8FC2-7D920610937F}"/>
    <cellStyle name="Normal 4 2 2 3 2 5 2 3" xfId="15206" xr:uid="{80C0A50B-A75B-41D2-8A38-2CD2CE4DFE08}"/>
    <cellStyle name="Normal 4 2 2 3 2 5 3" xfId="7659" xr:uid="{4EEB0860-2372-458C-B5F9-A0CC253A1AE3}"/>
    <cellStyle name="Normal 4 2 2 3 2 5 3 2" xfId="18039" xr:uid="{EC5DD510-18CA-4DBC-A34C-F3120B2B44E6}"/>
    <cellStyle name="Normal 4 2 2 3 2 5 4" xfId="10492" xr:uid="{BA2AC357-34BA-4763-A738-292D2A44C02D}"/>
    <cellStyle name="Normal 4 2 2 3 2 5 4 2" xfId="20872" xr:uid="{97F0FD2C-82B5-497E-BD95-3C5AF1BAADE6}"/>
    <cellStyle name="Normal 4 2 2 3 2 5 5" xfId="23286" xr:uid="{AD5C5887-0803-4E20-9BB9-7BB57DB48E1C}"/>
    <cellStyle name="Normal 4 2 2 3 2 5 6" xfId="12922" xr:uid="{68E2A869-D5B2-42EE-8820-A9D0C6D71C9E}"/>
    <cellStyle name="Normal 4 2 2 3 2 6" xfId="2350" xr:uid="{00000000-0005-0000-0000-000070050000}"/>
    <cellStyle name="Normal 4 2 2 3 2 6 2" xfId="7477" xr:uid="{B3F065FD-3BF3-41C5-98FB-7285E0CEF677}"/>
    <cellStyle name="Normal 4 2 2 3 2 6 2 2" xfId="17857" xr:uid="{BDC82D49-BB9F-499F-BD8E-F48F4542180F}"/>
    <cellStyle name="Normal 4 2 2 3 2 6 3" xfId="10310" xr:uid="{7F6C7885-EA64-4EDE-A8FA-6AAF050F0977}"/>
    <cellStyle name="Normal 4 2 2 3 2 6 3 2" xfId="20690" xr:uid="{6FE03C0A-13E8-4886-927D-BBE3FE3D81F0}"/>
    <cellStyle name="Normal 4 2 2 3 2 6 4" xfId="24129" xr:uid="{E708F31D-9929-434E-A242-2DCD60721706}"/>
    <cellStyle name="Normal 4 2 2 3 2 6 5" xfId="15024" xr:uid="{DB145D00-6261-49DE-B2D9-6277AC08AB4C}"/>
    <cellStyle name="Normal 4 2 2 3 2 7" xfId="3891" xr:uid="{D96A2613-E50C-4D2C-900D-398FAFA7F405}"/>
    <cellStyle name="Normal 4 2 2 3 2 7 2" xfId="8723" xr:uid="{6B9C5CFA-735E-40A8-BC44-5B567045E3DA}"/>
    <cellStyle name="Normal 4 2 2 3 2 7 2 2" xfId="19103" xr:uid="{F878870E-6795-4137-B63C-DC6965F96EA3}"/>
    <cellStyle name="Normal 4 2 2 3 2 7 3" xfId="11556" xr:uid="{313CA58C-0C94-491D-8B0D-3F823C796A86}"/>
    <cellStyle name="Normal 4 2 2 3 2 7 3 2" xfId="21936" xr:uid="{7B76D477-D22B-41C2-AD72-52B2987A93E9}"/>
    <cellStyle name="Normal 4 2 2 3 2 7 4" xfId="16270" xr:uid="{2AF31336-C692-4258-A919-C034B70AC8E1}"/>
    <cellStyle name="Normal 4 2 2 3 2 8" xfId="5224" xr:uid="{11FEB477-B239-4E41-BF3C-424859C341A2}"/>
    <cellStyle name="Normal 4 2 2 3 2 8 2" xfId="14522" xr:uid="{1C01992E-5370-4D5F-9595-794570A6E419}"/>
    <cellStyle name="Normal 4 2 2 3 2 9" xfId="6975" xr:uid="{CD0EAC3F-8B8F-4C1C-9E73-3D82BD185AD1}"/>
    <cellStyle name="Normal 4 2 2 3 2 9 2" xfId="17355" xr:uid="{24878BB0-662F-4A83-B137-81A7CAFD42EF}"/>
    <cellStyle name="Normal 4 2 2 3 3" xfId="922" xr:uid="{00000000-0005-0000-0000-00004C050000}"/>
    <cellStyle name="Normal 4 2 2 3 3 10" xfId="24832" xr:uid="{4EECE424-3A63-471E-922A-1E15FA2706A9}"/>
    <cellStyle name="Normal 4 2 2 3 3 11" xfId="12742" xr:uid="{5741375C-0DE7-4CD2-9B1D-266696C61809}"/>
    <cellStyle name="Normal 4 2 2 3 3 2" xfId="2766" xr:uid="{00000000-0005-0000-0000-000077050000}"/>
    <cellStyle name="Normal 4 2 2 3 3 2 2" xfId="3290" xr:uid="{00000000-0005-0000-0000-000078050000}"/>
    <cellStyle name="Normal 4 2 2 3 3 2 2 2" xfId="6348" xr:uid="{434E8FF1-E3A1-4A7A-9D1D-E422117A86E0}"/>
    <cellStyle name="Normal 4 2 2 3 3 2 2 2 2" xfId="26279" xr:uid="{FB0C84E7-0B72-4918-9970-2FC3865AE175}"/>
    <cellStyle name="Normal 4 2 2 3 3 2 2 2 3" xfId="15917" xr:uid="{85CEAFD0-7320-4AB2-80CA-F5BBF7272431}"/>
    <cellStyle name="Normal 4 2 2 3 3 2 2 3" xfId="8370" xr:uid="{5658B379-62E3-4B78-A892-615E0DBF142B}"/>
    <cellStyle name="Normal 4 2 2 3 3 2 2 3 2" xfId="18750" xr:uid="{36ECC6A3-E66B-48C9-98EC-F0563C4FCFAC}"/>
    <cellStyle name="Normal 4 2 2 3 3 2 2 4" xfId="11203" xr:uid="{670C891C-FEE6-465B-9F49-17016E61A29A}"/>
    <cellStyle name="Normal 4 2 2 3 3 2 2 4 2" xfId="21583" xr:uid="{D8613B90-EF87-4E98-9B45-90E0CED13444}"/>
    <cellStyle name="Normal 4 2 2 3 3 2 2 5" xfId="24182" xr:uid="{B1BC3264-4C98-4DA8-852B-AF3043EB1577}"/>
    <cellStyle name="Normal 4 2 2 3 3 2 2 6" xfId="13841" xr:uid="{DB97B712-1A9D-4DC8-8486-4307375B2E4A}"/>
    <cellStyle name="Normal 4 2 2 3 3 2 3" xfId="4326" xr:uid="{C5AA2334-1273-4173-B3B8-B5CB37BE8962}"/>
    <cellStyle name="Normal 4 2 2 3 3 2 3 2" xfId="9098" xr:uid="{44C37417-6B57-4553-AC9B-D229E9B997B9}"/>
    <cellStyle name="Normal 4 2 2 3 3 2 3 2 2" xfId="29141" xr:uid="{D40A5EC6-241A-409E-91AE-4819692CFC03}"/>
    <cellStyle name="Normal 4 2 2 3 3 2 3 2 3" xfId="19478" xr:uid="{CEB719ED-63A8-4C8C-A753-FF73A8613B6A}"/>
    <cellStyle name="Normal 4 2 2 3 3 2 3 3" xfId="11931" xr:uid="{38255705-73A4-431D-9719-044B4F097BEE}"/>
    <cellStyle name="Normal 4 2 2 3 3 2 3 3 2" xfId="22311" xr:uid="{B81C1962-FF7F-4612-8257-B61BE007B819}"/>
    <cellStyle name="Normal 4 2 2 3 3 2 3 4" xfId="23171" xr:uid="{42F1F596-555E-403E-AB74-6EB1CAF57960}"/>
    <cellStyle name="Normal 4 2 2 3 3 2 3 5" xfId="16645" xr:uid="{86BE4334-F088-405C-A088-DDE12CDBF8A8}"/>
    <cellStyle name="Normal 4 2 2 3 3 2 4" xfId="5984" xr:uid="{6CD26D58-AE40-4F2C-9636-48FA196B1729}"/>
    <cellStyle name="Normal 4 2 2 3 3 2 4 2" xfId="26935" xr:uid="{EFA6AA2A-AF5C-45A6-A72E-1404566ABC42}"/>
    <cellStyle name="Normal 4 2 2 3 3 2 4 3" xfId="15437" xr:uid="{285B8E85-9421-4D07-9D13-478ADF68C046}"/>
    <cellStyle name="Normal 4 2 2 3 3 2 5" xfId="7890" xr:uid="{DB69350F-17D3-47EA-8934-579359DD09E7}"/>
    <cellStyle name="Normal 4 2 2 3 3 2 5 2" xfId="18270" xr:uid="{19F0100D-EDEA-431D-AC57-2928E2AF4EA9}"/>
    <cellStyle name="Normal 4 2 2 3 3 2 6" xfId="10723" xr:uid="{8D1D27BC-5F8E-4036-A1FD-5FB484E3065D}"/>
    <cellStyle name="Normal 4 2 2 3 3 2 6 2" xfId="21103" xr:uid="{8504755E-2C9A-444D-B39B-5EDE58B524F6}"/>
    <cellStyle name="Normal 4 2 2 3 3 2 7" xfId="23628" xr:uid="{6EDC3B47-764A-4865-B633-DFCF9A7B1D0B}"/>
    <cellStyle name="Normal 4 2 2 3 3 2 8" xfId="13216" xr:uid="{FE14FB89-FCA9-4C38-86FA-EE6B4E306967}"/>
    <cellStyle name="Normal 4 2 2 3 3 3" xfId="3291" xr:uid="{00000000-0005-0000-0000-000079050000}"/>
    <cellStyle name="Normal 4 2 2 3 3 3 2" xfId="4508" xr:uid="{BFC336D4-79D3-4CAA-B822-E16C2E6AE884}"/>
    <cellStyle name="Normal 4 2 2 3 3 3 2 2" xfId="9280" xr:uid="{69DB0E82-7231-4EF9-8E5F-CF704D83CF63}"/>
    <cellStyle name="Normal 4 2 2 3 3 3 2 2 2" xfId="29261" xr:uid="{0F0D3CEC-3DB5-4FAC-AC4A-01334006FD4B}"/>
    <cellStyle name="Normal 4 2 2 3 3 3 2 2 3" xfId="19660" xr:uid="{CFAF9355-601D-4DE1-89FD-013215428D57}"/>
    <cellStyle name="Normal 4 2 2 3 3 3 2 3" xfId="12113" xr:uid="{366E67AA-5270-44E8-84F4-C6842E565697}"/>
    <cellStyle name="Normal 4 2 2 3 3 3 2 3 2" xfId="22493" xr:uid="{0500BF19-E3B2-49DE-8FEF-1901F44CB56F}"/>
    <cellStyle name="Normal 4 2 2 3 3 3 2 4" xfId="25754" xr:uid="{6D702D5A-D6DB-4458-8921-97DB530C6936}"/>
    <cellStyle name="Normal 4 2 2 3 3 3 2 5" xfId="16827" xr:uid="{2923CDDE-CA22-4AEA-8B4A-88A1559BE632}"/>
    <cellStyle name="Normal 4 2 2 3 3 3 3" xfId="6349" xr:uid="{8F703B92-FDC1-4FDC-9B8E-05ACB1B45D6E}"/>
    <cellStyle name="Normal 4 2 2 3 3 3 3 2" xfId="25964" xr:uid="{3F45C47A-2625-4291-B192-E78EA09675B3}"/>
    <cellStyle name="Normal 4 2 2 3 3 3 3 3" xfId="15918" xr:uid="{A0BF842F-4A42-4357-9C5B-00165141087F}"/>
    <cellStyle name="Normal 4 2 2 3 3 3 4" xfId="8371" xr:uid="{B0888013-3562-4F65-95A4-9E67D43E46AC}"/>
    <cellStyle name="Normal 4 2 2 3 3 3 4 2" xfId="18751" xr:uid="{21D2A06D-0C57-4B89-8E20-DDF5DE4C50D7}"/>
    <cellStyle name="Normal 4 2 2 3 3 3 5" xfId="11204" xr:uid="{263D0205-7975-4EC4-A778-7A0F41CF251E}"/>
    <cellStyle name="Normal 4 2 2 3 3 3 5 2" xfId="21584" xr:uid="{C7BEB32D-BD0A-49D8-90C0-5C0856A866F3}"/>
    <cellStyle name="Normal 4 2 2 3 3 3 6" xfId="24964" xr:uid="{6E8C3C21-6818-4122-918C-BC5DFBBDDB90}"/>
    <cellStyle name="Normal 4 2 2 3 3 3 7" xfId="13842" xr:uid="{910A00BA-AC07-4195-839B-F5610560FFD8}"/>
    <cellStyle name="Normal 4 2 2 3 3 4" xfId="3289" xr:uid="{00000000-0005-0000-0000-00007A050000}"/>
    <cellStyle name="Normal 4 2 2 3 3 4 2" xfId="6347" xr:uid="{9D7252F3-DDE2-4834-AB9B-3929F2551B73}"/>
    <cellStyle name="Normal 4 2 2 3 3 4 2 2" xfId="28217" xr:uid="{F6B88384-9DF5-4FA3-A23A-94A0036F0EF3}"/>
    <cellStyle name="Normal 4 2 2 3 3 4 2 3" xfId="15916" xr:uid="{D2CFF331-E80F-464C-8BD8-60BF12FB9868}"/>
    <cellStyle name="Normal 4 2 2 3 3 4 3" xfId="8369" xr:uid="{AB962451-27B1-4F41-907F-B83B4F094BB9}"/>
    <cellStyle name="Normal 4 2 2 3 3 4 3 2" xfId="18749" xr:uid="{4E5B0C8C-151E-4AE7-979F-2824FF775781}"/>
    <cellStyle name="Normal 4 2 2 3 3 4 4" xfId="11202" xr:uid="{CCFEC741-96B6-4F2B-861C-63947B09A4A2}"/>
    <cellStyle name="Normal 4 2 2 3 3 4 4 2" xfId="21582" xr:uid="{8075C9AE-18BC-4386-A1D9-B2B11FD4B470}"/>
    <cellStyle name="Normal 4 2 2 3 3 4 5" xfId="23624" xr:uid="{820FAFF3-85BA-46F3-AAD0-40AD2B2749BE}"/>
    <cellStyle name="Normal 4 2 2 3 3 4 6" xfId="13840" xr:uid="{4DCF245E-C65B-4C56-9A5E-0585997F88EA}"/>
    <cellStyle name="Normal 4 2 2 3 3 5" xfId="2636" xr:uid="{00000000-0005-0000-0000-00007B050000}"/>
    <cellStyle name="Normal 4 2 2 3 3 5 2" xfId="5898" xr:uid="{17B37AA6-44D7-4370-98C4-D7ADFAD06DBC}"/>
    <cellStyle name="Normal 4 2 2 3 3 5 2 2" xfId="27038" xr:uid="{AB735D45-9A65-4A06-8525-2BE8A5B2CA4E}"/>
    <cellStyle name="Normal 4 2 2 3 3 5 2 3" xfId="15308" xr:uid="{03EF8E35-A3A1-40B1-A0AA-3274B08F9661}"/>
    <cellStyle name="Normal 4 2 2 3 3 5 3" xfId="7761" xr:uid="{730417C8-A719-4F27-B372-024378348F48}"/>
    <cellStyle name="Normal 4 2 2 3 3 5 3 2" xfId="18141" xr:uid="{9FF1DF2C-01F2-4D8B-9F5C-4E775CC9B449}"/>
    <cellStyle name="Normal 4 2 2 3 3 5 4" xfId="10594" xr:uid="{294E3DBE-82FE-404A-A616-C1D88ED52E16}"/>
    <cellStyle name="Normal 4 2 2 3 3 5 4 2" xfId="20974" xr:uid="{7A13C033-EFA9-4D00-9684-980FCECCD704}"/>
    <cellStyle name="Normal 4 2 2 3 3 5 5" xfId="23756" xr:uid="{432E6AD6-4EAB-492F-A35F-066FE9DD9890}"/>
    <cellStyle name="Normal 4 2 2 3 3 5 6" xfId="13025" xr:uid="{0E272F77-BD25-4C27-874E-AAC8C858BB75}"/>
    <cellStyle name="Normal 4 2 2 3 3 6" xfId="4180" xr:uid="{68A65460-D581-4268-8738-E9DAC0BA2ACE}"/>
    <cellStyle name="Normal 4 2 2 3 3 6 2" xfId="8952" xr:uid="{72870363-4ED9-436B-8DEE-F3E4DCA9B767}"/>
    <cellStyle name="Normal 4 2 2 3 3 6 2 2" xfId="19332" xr:uid="{F882F131-A388-4A1E-A9EB-7BDB8A9DEB8B}"/>
    <cellStyle name="Normal 4 2 2 3 3 6 3" xfId="11785" xr:uid="{3BE2E3DF-31AB-4D27-8776-8E7A73C85BFD}"/>
    <cellStyle name="Normal 4 2 2 3 3 6 3 2" xfId="22165" xr:uid="{3E8C096E-150E-4CA9-8FF5-55CFDBD96955}"/>
    <cellStyle name="Normal 4 2 2 3 3 6 4" xfId="25528" xr:uid="{6CC007BE-C920-424C-8722-5B87DEBD6519}"/>
    <cellStyle name="Normal 4 2 2 3 3 6 5" xfId="16499" xr:uid="{6B8E4524-C743-4582-8A35-0455456AEA2D}"/>
    <cellStyle name="Normal 4 2 2 3 3 7" xfId="5226" xr:uid="{654DADEF-5BEE-4A70-B479-EA4DF0B5269A}"/>
    <cellStyle name="Normal 4 2 2 3 3 7 2" xfId="14524" xr:uid="{214E56C4-AA70-4B46-8A87-F958FFAF30CE}"/>
    <cellStyle name="Normal 4 2 2 3 3 8" xfId="6977" xr:uid="{390F904A-24B0-4B71-B52A-F039CB888172}"/>
    <cellStyle name="Normal 4 2 2 3 3 8 2" xfId="17357" xr:uid="{FD5706EA-289E-4389-8085-F4B3DF5D361C}"/>
    <cellStyle name="Normal 4 2 2 3 3 9" xfId="9810" xr:uid="{9DAC1ADE-E604-40E8-B25C-8AE52CB94EF7}"/>
    <cellStyle name="Normal 4 2 2 3 3 9 2" xfId="20190" xr:uid="{EE60523C-88E7-4D9D-A06E-BF65E4676508}"/>
    <cellStyle name="Normal 4 2 2 3 4" xfId="923" xr:uid="{00000000-0005-0000-0000-00004D050000}"/>
    <cellStyle name="Normal 4 2 2 3 4 2" xfId="3292" xr:uid="{00000000-0005-0000-0000-00007D050000}"/>
    <cellStyle name="Normal 4 2 2 3 4 2 2" xfId="6350" xr:uid="{903EC303-10FC-411F-B382-8CA196B0FA9E}"/>
    <cellStyle name="Normal 4 2 2 3 4 2 2 2" xfId="26393" xr:uid="{2E55253E-8D44-49E1-A081-9E916C148A99}"/>
    <cellStyle name="Normal 4 2 2 3 4 2 2 3" xfId="15919" xr:uid="{A099347E-D2C8-429B-9BAA-3E2A90202DBF}"/>
    <cellStyle name="Normal 4 2 2 3 4 2 3" xfId="8372" xr:uid="{5D141035-696A-4E11-878E-EBD242DE40E9}"/>
    <cellStyle name="Normal 4 2 2 3 4 2 3 2" xfId="18752" xr:uid="{E53136B3-33EB-4D74-B5D8-661977FAD2C2}"/>
    <cellStyle name="Normal 4 2 2 3 4 2 4" xfId="11205" xr:uid="{60653EEB-44E4-4338-A45A-F98B38267337}"/>
    <cellStyle name="Normal 4 2 2 3 4 2 4 2" xfId="21585" xr:uid="{6E290F7F-7490-44E8-8D1D-849FA539D956}"/>
    <cellStyle name="Normal 4 2 2 3 4 2 5" xfId="25066" xr:uid="{4B20A928-3BF0-4131-9850-99DBE8EFBC68}"/>
    <cellStyle name="Normal 4 2 2 3 4 2 6" xfId="13843" xr:uid="{95F8A9EF-9FB0-41A9-B6CE-9892A4E3E2E1}"/>
    <cellStyle name="Normal 4 2 2 3 4 3" xfId="4324" xr:uid="{CFA2580C-8217-414C-9859-71B9E67B7CAC}"/>
    <cellStyle name="Normal 4 2 2 3 4 3 2" xfId="9096" xr:uid="{CC5DD4F7-4287-46E7-B743-0798B1E276C8}"/>
    <cellStyle name="Normal 4 2 2 3 4 3 2 2" xfId="29139" xr:uid="{A6F36CBA-F00B-4B19-A6C4-D9E5F3632040}"/>
    <cellStyle name="Normal 4 2 2 3 4 3 2 3" xfId="19476" xr:uid="{DA4AA475-C3E8-4EFE-A1B6-E2E5B8F0A4AD}"/>
    <cellStyle name="Normal 4 2 2 3 4 3 3" xfId="11929" xr:uid="{44D23ACD-5634-446E-BD46-8522CCB2B94C}"/>
    <cellStyle name="Normal 4 2 2 3 4 3 3 2" xfId="22309" xr:uid="{495D3382-AF99-4460-A947-CE81718D8307}"/>
    <cellStyle name="Normal 4 2 2 3 4 3 4" xfId="23363" xr:uid="{D1C35386-1376-4B27-B1B7-1514218E98E7}"/>
    <cellStyle name="Normal 4 2 2 3 4 3 5" xfId="16643" xr:uid="{46F62C47-74B7-4BFF-9FB8-0CA1E0F68596}"/>
    <cellStyle name="Normal 4 2 2 3 4 4" xfId="5227" xr:uid="{B06EC196-D623-41BB-9755-7F3CAFA7877F}"/>
    <cellStyle name="Normal 4 2 2 3 4 4 2" xfId="27060" xr:uid="{D2008287-8AB6-4294-98BF-F42428FDFB1F}"/>
    <cellStyle name="Normal 4 2 2 3 4 4 3" xfId="14525" xr:uid="{ED31B2A9-EB38-4D6F-B778-406C4AA72E44}"/>
    <cellStyle name="Normal 4 2 2 3 4 5" xfId="6978" xr:uid="{BCF7E8DF-2D67-4C25-AD26-C7642BF978DD}"/>
    <cellStyle name="Normal 4 2 2 3 4 5 2" xfId="17358" xr:uid="{23DFBA90-FA5C-47BC-8F39-12985AF4A672}"/>
    <cellStyle name="Normal 4 2 2 3 4 6" xfId="9811" xr:uid="{49073248-F7CD-4E09-AC9C-9F9DD844E98F}"/>
    <cellStyle name="Normal 4 2 2 3 4 6 2" xfId="20191" xr:uid="{7EF81C41-C72F-47F2-8707-1A56334CA33A}"/>
    <cellStyle name="Normal 4 2 2 3 4 7" xfId="24453" xr:uid="{DDEAE3DF-9B4E-4BFF-996F-73C4E7C1C643}"/>
    <cellStyle name="Normal 4 2 2 3 4 8" xfId="13214" xr:uid="{38D7521A-ACA3-4633-9CD1-86380A409521}"/>
    <cellStyle name="Normal 4 2 2 3 5" xfId="3293" xr:uid="{00000000-0005-0000-0000-00007E050000}"/>
    <cellStyle name="Normal 4 2 2 3 5 2" xfId="4509" xr:uid="{EDD4B0BD-21AD-4575-B0BB-6E5584BA8968}"/>
    <cellStyle name="Normal 4 2 2 3 5 2 2" xfId="9281" xr:uid="{0C10E1BC-B471-4F26-B951-4FBEE845F0BF}"/>
    <cellStyle name="Normal 4 2 2 3 5 2 2 2" xfId="29262" xr:uid="{6F325DE0-354A-4F89-BB12-BC82C49ED3C2}"/>
    <cellStyle name="Normal 4 2 2 3 5 2 2 3" xfId="19661" xr:uid="{E4450B45-E98A-494F-B564-0E51C692795D}"/>
    <cellStyle name="Normal 4 2 2 3 5 2 3" xfId="12114" xr:uid="{03F9FCD8-517E-4619-B5ED-92190ADB52B7}"/>
    <cellStyle name="Normal 4 2 2 3 5 2 3 2" xfId="22494" xr:uid="{E8762A68-8649-4416-B5BE-17AD1E4B5093}"/>
    <cellStyle name="Normal 4 2 2 3 5 2 4" xfId="23387" xr:uid="{426B393D-1C8B-46A7-948C-4EBB83DAF223}"/>
    <cellStyle name="Normal 4 2 2 3 5 2 5" xfId="16828" xr:uid="{D154F8CF-A302-4A23-9698-C405646370A4}"/>
    <cellStyle name="Normal 4 2 2 3 5 3" xfId="6351" xr:uid="{CA67D7C3-161B-41BD-8E71-FC9DC48DD57B}"/>
    <cellStyle name="Normal 4 2 2 3 5 3 2" xfId="27005" xr:uid="{AC6B385D-7441-4676-BB30-362DA48ABD73}"/>
    <cellStyle name="Normal 4 2 2 3 5 3 3" xfId="15920" xr:uid="{294CEA23-2C85-4770-89C3-EFD50B0A0C71}"/>
    <cellStyle name="Normal 4 2 2 3 5 4" xfId="8373" xr:uid="{429CF405-1390-403A-B8DD-D74AEEEE382B}"/>
    <cellStyle name="Normal 4 2 2 3 5 4 2" xfId="18753" xr:uid="{F0567FDE-6F5E-4EFC-B339-D3D8F41EAC59}"/>
    <cellStyle name="Normal 4 2 2 3 5 5" xfId="11206" xr:uid="{B4123C7D-1D5B-4683-9284-7DF1184A0883}"/>
    <cellStyle name="Normal 4 2 2 3 5 5 2" xfId="21586" xr:uid="{06EA28BA-E65A-4A86-9AA2-F77EB29C3F6B}"/>
    <cellStyle name="Normal 4 2 2 3 5 6" xfId="25321" xr:uid="{727BCEBE-3334-4D89-8771-987FA425547D}"/>
    <cellStyle name="Normal 4 2 2 3 5 7" xfId="13844" xr:uid="{DEFA00F6-18FB-427B-B130-728411644C83}"/>
    <cellStyle name="Normal 4 2 2 3 6" xfId="2926" xr:uid="{00000000-0005-0000-0000-00007F050000}"/>
    <cellStyle name="Normal 4 2 2 3 6 2" xfId="6106" xr:uid="{9F3C0357-5F61-4F3B-8096-0CF0F6AC8D66}"/>
    <cellStyle name="Normal 4 2 2 3 6 2 2" xfId="27469" xr:uid="{2E14018F-0E47-45B2-97A9-91B205A340B5}"/>
    <cellStyle name="Normal 4 2 2 3 6 2 3" xfId="15584" xr:uid="{64C90382-7B55-45A0-BEEB-8B0C1A2287BB}"/>
    <cellStyle name="Normal 4 2 2 3 6 3" xfId="8037" xr:uid="{723D2E27-132C-4556-87F6-C96E666DA9E2}"/>
    <cellStyle name="Normal 4 2 2 3 6 3 2" xfId="18417" xr:uid="{01B60CE9-C58F-40AD-B2ED-E2917838A755}"/>
    <cellStyle name="Normal 4 2 2 3 6 4" xfId="10870" xr:uid="{331A1D25-1E24-4484-BA91-7328824DCA98}"/>
    <cellStyle name="Normal 4 2 2 3 6 4 2" xfId="21250" xr:uid="{88F54577-95BD-42A6-85D4-E866A4006185}"/>
    <cellStyle name="Normal 4 2 2 3 6 5" xfId="25420" xr:uid="{8FF3C58E-8BD4-46B2-8C6F-993942D0C36F}"/>
    <cellStyle name="Normal 4 2 2 3 6 6" xfId="13440" xr:uid="{82146FBA-DF5A-403F-A8F8-AB19096A80A2}"/>
    <cellStyle name="Normal 4 2 2 3 7" xfId="2474" xr:uid="{00000000-0005-0000-0000-000080050000}"/>
    <cellStyle name="Normal 4 2 2 3 7 2" xfId="5762" xr:uid="{EC9D5935-AF72-4A26-A29D-51DAFC622B55}"/>
    <cellStyle name="Normal 4 2 2 3 7 2 2" xfId="27988" xr:uid="{E237374A-B761-4C1C-982F-F03C3356940D}"/>
    <cellStyle name="Normal 4 2 2 3 7 2 3" xfId="15146" xr:uid="{846F4005-524B-4E01-9B61-46CAB7B98D9C}"/>
    <cellStyle name="Normal 4 2 2 3 7 3" xfId="7599" xr:uid="{2DB1E442-9720-4757-BAC5-E023FA285D05}"/>
    <cellStyle name="Normal 4 2 2 3 7 3 2" xfId="17979" xr:uid="{F54C884B-2F83-4B33-B9F3-5FCE05C53621}"/>
    <cellStyle name="Normal 4 2 2 3 7 4" xfId="10432" xr:uid="{FEFE2369-68AF-434E-BCD2-AD61EC64D19A}"/>
    <cellStyle name="Normal 4 2 2 3 7 4 2" xfId="20812" xr:uid="{9C38CEA3-60C5-4E85-A799-A8CCAF3CBCF0}"/>
    <cellStyle name="Normal 4 2 2 3 7 5" xfId="23478" xr:uid="{667CD572-A39D-4242-BDBE-6BD6CBDADC26}"/>
    <cellStyle name="Normal 4 2 2 3 7 6" xfId="12862" xr:uid="{B3F4EDBB-7567-4018-802F-FF91A3DACCD9}"/>
    <cellStyle name="Normal 4 2 2 3 8" xfId="2228" xr:uid="{00000000-0005-0000-0000-00006F050000}"/>
    <cellStyle name="Normal 4 2 2 3 8 2" xfId="7355" xr:uid="{251AE1BE-6A83-459C-AEFA-B7D341745D18}"/>
    <cellStyle name="Normal 4 2 2 3 8 2 2" xfId="17735" xr:uid="{725D5F2A-A59D-4980-976E-3DAD4C780A9A}"/>
    <cellStyle name="Normal 4 2 2 3 8 3" xfId="10188" xr:uid="{CEA25CFD-DE8E-42A7-A923-AE34B8E6132F}"/>
    <cellStyle name="Normal 4 2 2 3 8 3 2" xfId="20568" xr:uid="{3701C557-99FE-4970-9E68-4ADB8F989C0B}"/>
    <cellStyle name="Normal 4 2 2 3 8 4" xfId="22663" xr:uid="{9BF09DFD-D193-4044-B1FF-E169C922CF43}"/>
    <cellStyle name="Normal 4 2 2 3 8 5" xfId="14902" xr:uid="{6ACCD0C8-4CE4-4F2E-8108-56149E92E85E}"/>
    <cellStyle name="Normal 4 2 2 3 9" xfId="3971" xr:uid="{0782F743-45C0-44C0-AEAC-8FCADDB238D7}"/>
    <cellStyle name="Normal 4 2 2 3 9 2" xfId="8795" xr:uid="{4AA8DE3C-01B3-4E95-9784-D962C9D85806}"/>
    <cellStyle name="Normal 4 2 2 3 9 2 2" xfId="19175" xr:uid="{F6E00A14-FBCC-4F12-9770-F7BEB8332FD4}"/>
    <cellStyle name="Normal 4 2 2 3 9 3" xfId="11628" xr:uid="{39C37010-AD2B-4D73-A546-B0C121666EB7}"/>
    <cellStyle name="Normal 4 2 2 3 9 3 2" xfId="22008" xr:uid="{59BB1F7F-F732-4642-B32D-D5C9FB5DAD06}"/>
    <cellStyle name="Normal 4 2 2 3 9 4" xfId="16342" xr:uid="{4EFDA8A4-00E8-4C1A-9A8D-8A09CE090A7D}"/>
    <cellStyle name="Normal 4 2 2 4" xfId="924" xr:uid="{00000000-0005-0000-0000-00004E050000}"/>
    <cellStyle name="Normal 4 2 2 4 10" xfId="6979" xr:uid="{43E72B32-F5E5-4D7A-8456-82088F87763A}"/>
    <cellStyle name="Normal 4 2 2 4 10 2" xfId="17359" xr:uid="{04BDADEE-CE3C-48F0-9BF5-EEC502683A20}"/>
    <cellStyle name="Normal 4 2 2 4 11" xfId="9812" xr:uid="{096BC897-755D-4269-9E65-AD651079D9D0}"/>
    <cellStyle name="Normal 4 2 2 4 11 2" xfId="20192" xr:uid="{A6A89815-2657-4104-BB75-987E6C39D265}"/>
    <cellStyle name="Normal 4 2 2 4 12" xfId="23877" xr:uid="{DB376193-8776-4576-A119-EDD2E75704CF}"/>
    <cellStyle name="Normal 4 2 2 4 13" xfId="12440" xr:uid="{73433729-7ABE-457A-8D58-3712B623EA70}"/>
    <cellStyle name="Normal 4 2 2 4 2" xfId="925" xr:uid="{00000000-0005-0000-0000-00004F050000}"/>
    <cellStyle name="Normal 4 2 2 4 2 10" xfId="9813" xr:uid="{74B6838E-3A0E-4581-8315-134652AC2605}"/>
    <cellStyle name="Normal 4 2 2 4 2 10 2" xfId="20193" xr:uid="{FA79C592-F3E4-45B7-8425-361543C0209D}"/>
    <cellStyle name="Normal 4 2 2 4 2 11" xfId="25134" xr:uid="{FE895F79-E79E-42EB-9468-F7EA69AAFCBD}"/>
    <cellStyle name="Normal 4 2 2 4 2 12" xfId="12585" xr:uid="{65891DFD-AC75-4EF2-BE1B-E12741DF5688}"/>
    <cellStyle name="Normal 4 2 2 4 2 2" xfId="926" xr:uid="{00000000-0005-0000-0000-000050050000}"/>
    <cellStyle name="Normal 4 2 2 4 2 2 2" xfId="3295" xr:uid="{00000000-0005-0000-0000-000084050000}"/>
    <cellStyle name="Normal 4 2 2 4 2 2 2 2" xfId="6353" xr:uid="{57213AAF-F5C4-44D0-A2B0-97F183471ECE}"/>
    <cellStyle name="Normal 4 2 2 4 2 2 2 2 2" xfId="27079" xr:uid="{FA7FA6CA-809C-434A-98F6-EFA80E8E9178}"/>
    <cellStyle name="Normal 4 2 2 4 2 2 2 2 3" xfId="27739" xr:uid="{F68157DE-0A3F-47CF-9F36-F86C136DC849}"/>
    <cellStyle name="Normal 4 2 2 4 2 2 2 2 4" xfId="15922" xr:uid="{B20FDE2B-52F5-42DE-AA97-018AFF58F137}"/>
    <cellStyle name="Normal 4 2 2 4 2 2 2 3" xfId="8375" xr:uid="{94A78240-CA92-4263-8B92-90DC69479D83}"/>
    <cellStyle name="Normal 4 2 2 4 2 2 2 3 2" xfId="28898" xr:uid="{1E60605B-AFC0-40FC-BDC4-0FBEA0E3394C}"/>
    <cellStyle name="Normal 4 2 2 4 2 2 2 3 3" xfId="18755" xr:uid="{07EB8F78-4D54-41C2-9ADD-00AC7DE8CF58}"/>
    <cellStyle name="Normal 4 2 2 4 2 2 2 4" xfId="11208" xr:uid="{7D57D94D-2B60-458D-BA6C-47C53AE0F291}"/>
    <cellStyle name="Normal 4 2 2 4 2 2 2 4 2" xfId="21588" xr:uid="{7271D98C-9040-49C3-9D7A-7C7D325CC6FB}"/>
    <cellStyle name="Normal 4 2 2 4 2 2 2 5" xfId="23383" xr:uid="{AA79B49B-DA04-48DE-850B-55B9AFF31B3F}"/>
    <cellStyle name="Normal 4 2 2 4 2 2 2 6" xfId="13846" xr:uid="{A33995DC-CE48-435F-9431-9C4EE806C447}"/>
    <cellStyle name="Normal 4 2 2 4 2 2 3" xfId="4327" xr:uid="{88AADD46-078C-4A1A-86CD-8C746649C1D3}"/>
    <cellStyle name="Normal 4 2 2 4 2 2 3 2" xfId="9099" xr:uid="{5AAA42F9-F8DA-4B91-9EB6-E9FE37649223}"/>
    <cellStyle name="Normal 4 2 2 4 2 2 3 2 2" xfId="29142" xr:uid="{B9E1C12C-87CA-4909-B0CC-617106AB27B7}"/>
    <cellStyle name="Normal 4 2 2 4 2 2 3 2 3" xfId="19479" xr:uid="{9F7414B7-8F52-4B89-BCA5-DE0EAD9F4546}"/>
    <cellStyle name="Normal 4 2 2 4 2 2 3 3" xfId="11932" xr:uid="{4502D610-E4EF-4C5E-9328-75FA8F718928}"/>
    <cellStyle name="Normal 4 2 2 4 2 2 3 3 2" xfId="22312" xr:uid="{11411F55-E273-4FE0-A186-04C1753E8C00}"/>
    <cellStyle name="Normal 4 2 2 4 2 2 3 4" xfId="25540" xr:uid="{954FFE69-45B1-4E9A-BDCD-E82D809935BA}"/>
    <cellStyle name="Normal 4 2 2 4 2 2 3 5" xfId="16646" xr:uid="{5B7A3110-2BE7-496F-AC9D-2E711862E030}"/>
    <cellStyle name="Normal 4 2 2 4 2 2 4" xfId="5230" xr:uid="{71A08C51-E181-4520-A87B-EB59AC28F586}"/>
    <cellStyle name="Normal 4 2 2 4 2 2 4 2" xfId="27674" xr:uid="{45FB5C57-856C-454C-9E6A-DB8981F59C9F}"/>
    <cellStyle name="Normal 4 2 2 4 2 2 4 3" xfId="14528" xr:uid="{9693F6C0-C7B6-4EB2-AC80-24099C13C0B3}"/>
    <cellStyle name="Normal 4 2 2 4 2 2 5" xfId="6981" xr:uid="{C34822D5-4980-4FB2-A8AB-9A66281BCD4A}"/>
    <cellStyle name="Normal 4 2 2 4 2 2 5 2" xfId="17361" xr:uid="{5B29B84B-2882-495A-A6A1-674BEE0C4A87}"/>
    <cellStyle name="Normal 4 2 2 4 2 2 6" xfId="9814" xr:uid="{B3D2A0E6-EF4F-442A-A3F6-CF3EBD577BB0}"/>
    <cellStyle name="Normal 4 2 2 4 2 2 6 2" xfId="20194" xr:uid="{8A7864B9-710E-45C3-B548-9810DBD6652D}"/>
    <cellStyle name="Normal 4 2 2 4 2 2 7" xfId="24868" xr:uid="{A3223941-99C9-4708-A4D9-962243FD31A6}"/>
    <cellStyle name="Normal 4 2 2 4 2 2 8" xfId="13218" xr:uid="{C4FAC374-CD0C-427D-9D1F-54A139A334CB}"/>
    <cellStyle name="Normal 4 2 2 4 2 3" xfId="3296" xr:uid="{00000000-0005-0000-0000-000085050000}"/>
    <cellStyle name="Normal 4 2 2 4 2 3 2" xfId="4510" xr:uid="{0818EA2E-927A-481A-859A-BCB273EFD974}"/>
    <cellStyle name="Normal 4 2 2 4 2 3 2 2" xfId="9282" xr:uid="{CCB918E8-A93E-4B16-84D4-AC3489B98F89}"/>
    <cellStyle name="Normal 4 2 2 4 2 3 2 2 2" xfId="29263" xr:uid="{EEDF7A42-8E48-4406-B6EE-1FF2A7C945F6}"/>
    <cellStyle name="Normal 4 2 2 4 2 3 2 2 3" xfId="19662" xr:uid="{AFB95E2C-728A-4693-BDBD-8364CF8A08B1}"/>
    <cellStyle name="Normal 4 2 2 4 2 3 2 3" xfId="12115" xr:uid="{93B9522D-5B6A-40E6-84CC-70C7765501C8}"/>
    <cellStyle name="Normal 4 2 2 4 2 3 2 3 2" xfId="22495" xr:uid="{67AD3FC9-E43D-458A-A5E2-6BC6C9BE5C24}"/>
    <cellStyle name="Normal 4 2 2 4 2 3 2 4" xfId="25271" xr:uid="{2DC845AD-6C37-486A-A7B8-01497128D10F}"/>
    <cellStyle name="Normal 4 2 2 4 2 3 2 5" xfId="16829" xr:uid="{0633965A-7B30-4EC2-8C0E-2C8A62B26074}"/>
    <cellStyle name="Normal 4 2 2 4 2 3 3" xfId="6354" xr:uid="{FDDB43A5-ABEA-49F9-8B54-B851083D45D7}"/>
    <cellStyle name="Normal 4 2 2 4 2 3 3 2" xfId="28218" xr:uid="{86F5E978-9FED-4FBE-BC62-5099C0089DEE}"/>
    <cellStyle name="Normal 4 2 2 4 2 3 3 3" xfId="15923" xr:uid="{55403D2F-1CF3-4059-A788-591AE8339692}"/>
    <cellStyle name="Normal 4 2 2 4 2 3 4" xfId="8376" xr:uid="{543F9E0E-EB2C-4DB4-8FC4-7742DCCA1393}"/>
    <cellStyle name="Normal 4 2 2 4 2 3 4 2" xfId="18756" xr:uid="{083473DA-79F7-4E5D-9210-F776595C2A0E}"/>
    <cellStyle name="Normal 4 2 2 4 2 3 5" xfId="11209" xr:uid="{A96EA365-06FB-400A-A0A0-F3301435CF8D}"/>
    <cellStyle name="Normal 4 2 2 4 2 3 5 2" xfId="21589" xr:uid="{2702454B-AC90-417A-B4E6-1021B0A56BC9}"/>
    <cellStyle name="Normal 4 2 2 4 2 3 6" xfId="23088" xr:uid="{DE759B16-35D1-44DC-BFF4-D8C2C2A31E68}"/>
    <cellStyle name="Normal 4 2 2 4 2 3 7" xfId="13847" xr:uid="{0ADE618F-B6AE-4C45-95BD-9B1583E34E61}"/>
    <cellStyle name="Normal 4 2 2 4 2 4" xfId="3294" xr:uid="{00000000-0005-0000-0000-000086050000}"/>
    <cellStyle name="Normal 4 2 2 4 2 4 2" xfId="6352" xr:uid="{AAF72A24-F1C6-480B-98DC-4A89960A15A5}"/>
    <cellStyle name="Normal 4 2 2 4 2 4 2 2" xfId="26248" xr:uid="{7442A6A0-3EDD-4480-B062-C50A51984114}"/>
    <cellStyle name="Normal 4 2 2 4 2 4 2 3" xfId="15921" xr:uid="{DA566C5C-2C16-4232-AE10-7BEF4D950917}"/>
    <cellStyle name="Normal 4 2 2 4 2 4 3" xfId="8374" xr:uid="{20768569-174D-40A4-9A7F-25676938BB96}"/>
    <cellStyle name="Normal 4 2 2 4 2 4 3 2" xfId="18754" xr:uid="{20CE6C7A-761A-46D0-96C2-AD0FF85A7D94}"/>
    <cellStyle name="Normal 4 2 2 4 2 4 4" xfId="11207" xr:uid="{DA374353-C8F8-4AE2-8C96-8538D52C51F7}"/>
    <cellStyle name="Normal 4 2 2 4 2 4 4 2" xfId="21587" xr:uid="{CFF0B452-282C-4DD8-9127-B61CE55EEAA7}"/>
    <cellStyle name="Normal 4 2 2 4 2 4 5" xfId="25394" xr:uid="{E892D505-0A99-41BD-8E5A-1F3F82763A3C}"/>
    <cellStyle name="Normal 4 2 2 4 2 4 6" xfId="13845" xr:uid="{06B5F8F0-3CB7-4B3F-9C0A-9D8FF13D20B1}"/>
    <cellStyle name="Normal 4 2 2 4 2 5" xfId="2617" xr:uid="{00000000-0005-0000-0000-000087050000}"/>
    <cellStyle name="Normal 4 2 2 4 2 5 2" xfId="5879" xr:uid="{171A5BF7-BC41-4681-85A6-995E693AE31B}"/>
    <cellStyle name="Normal 4 2 2 4 2 5 2 2" xfId="25851" xr:uid="{BE7B5EEC-EA53-42AF-B95F-D971A9CF9890}"/>
    <cellStyle name="Normal 4 2 2 4 2 5 2 3" xfId="15289" xr:uid="{85F14D3C-8ABE-4C7B-8EB9-96863347B539}"/>
    <cellStyle name="Normal 4 2 2 4 2 5 3" xfId="7742" xr:uid="{26A12828-DFE0-4715-9316-629A4B9DBE36}"/>
    <cellStyle name="Normal 4 2 2 4 2 5 3 2" xfId="18122" xr:uid="{AE099D59-17E4-4E4F-AA29-D90E573E0551}"/>
    <cellStyle name="Normal 4 2 2 4 2 5 4" xfId="10575" xr:uid="{3D7714DE-F127-4500-8005-EFFB419DAD0C}"/>
    <cellStyle name="Normal 4 2 2 4 2 5 4 2" xfId="20955" xr:uid="{38B96024-71F1-4D35-B8AD-4060713747C2}"/>
    <cellStyle name="Normal 4 2 2 4 2 5 5" xfId="25467" xr:uid="{39726886-B996-427D-9878-F32605EC1946}"/>
    <cellStyle name="Normal 4 2 2 4 2 5 6" xfId="13005" xr:uid="{F1E4B336-E499-4981-8108-CA3BBF41F09A}"/>
    <cellStyle name="Normal 4 2 2 4 2 6" xfId="2351" xr:uid="{00000000-0005-0000-0000-000082050000}"/>
    <cellStyle name="Normal 4 2 2 4 2 6 2" xfId="7478" xr:uid="{B1557CEC-49F6-4432-A9B6-3FA38E9ECDD5}"/>
    <cellStyle name="Normal 4 2 2 4 2 6 2 2" xfId="17858" xr:uid="{0E89E44A-523E-472B-943B-FA6A00816B8D}"/>
    <cellStyle name="Normal 4 2 2 4 2 6 3" xfId="10311" xr:uid="{8C71FD11-9122-4445-B3C1-70AB7805FDB4}"/>
    <cellStyle name="Normal 4 2 2 4 2 6 3 2" xfId="20691" xr:uid="{80D63F16-10E5-4DA3-A974-0043DAC15398}"/>
    <cellStyle name="Normal 4 2 2 4 2 6 4" xfId="24882" xr:uid="{3D4B304D-F455-457D-A90B-E2E5A08C7EA4}"/>
    <cellStyle name="Normal 4 2 2 4 2 6 5" xfId="15025" xr:uid="{B669BB6C-6997-4AD8-8732-EA1A33D9B286}"/>
    <cellStyle name="Normal 4 2 2 4 2 7" xfId="3892" xr:uid="{B1EFC525-476C-434F-9E37-E08229CCCE26}"/>
    <cellStyle name="Normal 4 2 2 4 2 7 2" xfId="8724" xr:uid="{FCE14AAF-D21D-4506-9395-355BAD6D8146}"/>
    <cellStyle name="Normal 4 2 2 4 2 7 2 2" xfId="19104" xr:uid="{F27D2E40-C611-4140-9B54-38E2E2EE971B}"/>
    <cellStyle name="Normal 4 2 2 4 2 7 3" xfId="11557" xr:uid="{AA35E4C3-6C6B-47D8-B322-4B463ED45D22}"/>
    <cellStyle name="Normal 4 2 2 4 2 7 3 2" xfId="21937" xr:uid="{23C4568E-9550-4B68-846A-7D11E933FE72}"/>
    <cellStyle name="Normal 4 2 2 4 2 7 4" xfId="16271" xr:uid="{6E29289B-C7EC-4ECC-B39D-909A5086C9CB}"/>
    <cellStyle name="Normal 4 2 2 4 2 8" xfId="5229" xr:uid="{50D16BA2-8008-491C-BC3B-413F344C97FB}"/>
    <cellStyle name="Normal 4 2 2 4 2 8 2" xfId="14527" xr:uid="{4C3EE0CF-CA2D-48BF-95C6-4BF5421807AC}"/>
    <cellStyle name="Normal 4 2 2 4 2 9" xfId="6980" xr:uid="{875A6027-B59C-4A05-9E65-B3598367CBD9}"/>
    <cellStyle name="Normal 4 2 2 4 2 9 2" xfId="17360" xr:uid="{31A635BB-04AE-4C97-823E-027693102A10}"/>
    <cellStyle name="Normal 4 2 2 4 3" xfId="927" xr:uid="{00000000-0005-0000-0000-000051050000}"/>
    <cellStyle name="Normal 4 2 2 4 3 2" xfId="3297" xr:uid="{00000000-0005-0000-0000-000089050000}"/>
    <cellStyle name="Normal 4 2 2 4 3 2 2" xfId="6355" xr:uid="{DB7ED969-706E-4EF0-8AEF-B44F27724A10}"/>
    <cellStyle name="Normal 4 2 2 4 3 2 2 2" xfId="23126" xr:uid="{9FE4B55D-C27F-4451-A7C1-C9A4141F9F8A}"/>
    <cellStyle name="Normal 4 2 2 4 3 2 2 3" xfId="27251" xr:uid="{CA430E71-5522-4843-98CF-6155ACFE8AD5}"/>
    <cellStyle name="Normal 4 2 2 4 3 2 2 4" xfId="15924" xr:uid="{C8B4B23E-964D-45F0-BD2E-16FB4962FA6A}"/>
    <cellStyle name="Normal 4 2 2 4 3 2 3" xfId="8377" xr:uid="{E71EE9B8-8A89-4351-94DC-B421A5A739E6}"/>
    <cellStyle name="Normal 4 2 2 4 3 2 3 2" xfId="28899" xr:uid="{8A9BB08A-E1CA-405D-AAF2-CCC73066E3DE}"/>
    <cellStyle name="Normal 4 2 2 4 3 2 3 3" xfId="18757" xr:uid="{39935B28-D386-4C98-8C09-EB303EB0DF92}"/>
    <cellStyle name="Normal 4 2 2 4 3 2 4" xfId="11210" xr:uid="{2C0893F6-16AC-4C83-9939-1FC44AAE1A9C}"/>
    <cellStyle name="Normal 4 2 2 4 3 2 4 2" xfId="21590" xr:uid="{A416532E-34D5-4011-986D-89B29049DD01}"/>
    <cellStyle name="Normal 4 2 2 4 3 2 5" xfId="23638" xr:uid="{ADB69F83-0DC2-4AB2-A25E-152CDECDF452}"/>
    <cellStyle name="Normal 4 2 2 4 3 2 6" xfId="13848" xr:uid="{A4050B32-F993-42F5-8D2A-3EA26B22D6A8}"/>
    <cellStyle name="Normal 4 2 2 4 3 3" xfId="2767" xr:uid="{00000000-0005-0000-0000-00008A050000}"/>
    <cellStyle name="Normal 4 2 2 4 3 3 2" xfId="5985" xr:uid="{D714554F-13C7-4848-82DA-F99578ED663A}"/>
    <cellStyle name="Normal 4 2 2 4 3 3 2 2" xfId="26167" xr:uid="{4A8A2886-3655-4331-8314-C7D89A290E72}"/>
    <cellStyle name="Normal 4 2 2 4 3 3 2 3" xfId="15438" xr:uid="{BC108CB3-8816-4F88-B024-2E3BE8906A44}"/>
    <cellStyle name="Normal 4 2 2 4 3 3 3" xfId="7891" xr:uid="{F9E1BE4C-D1B0-4252-8D15-CA52ECD0B49B}"/>
    <cellStyle name="Normal 4 2 2 4 3 3 3 2" xfId="18271" xr:uid="{9D3BCCF4-1B4A-4E65-BE42-0D0D7784F0B5}"/>
    <cellStyle name="Normal 4 2 2 4 3 3 4" xfId="10724" xr:uid="{F08D7AC6-7D0D-40B5-9DBE-C91C9CF97BB7}"/>
    <cellStyle name="Normal 4 2 2 4 3 3 4 2" xfId="21104" xr:uid="{8FB6AC6A-4B64-430D-A14E-25FF3B69A30F}"/>
    <cellStyle name="Normal 4 2 2 4 3 3 5" xfId="23729" xr:uid="{CF92C751-6CFD-4CA8-A398-128DAAC974AF}"/>
    <cellStyle name="Normal 4 2 2 4 3 3 6" xfId="13217" xr:uid="{E7F360B1-F7E5-46C2-A001-A68EAD7EDD58}"/>
    <cellStyle name="Normal 4 2 2 4 3 4" xfId="4181" xr:uid="{C41374AA-398E-49B6-93FD-E1A9331CDFBC}"/>
    <cellStyle name="Normal 4 2 2 4 3 4 2" xfId="8953" xr:uid="{2AE103A5-42BD-4788-B14D-BCB8209021C1}"/>
    <cellStyle name="Normal 4 2 2 4 3 4 2 2" xfId="29041" xr:uid="{1A00E0E5-F5CE-451B-9F9A-DA9C7B5273AD}"/>
    <cellStyle name="Normal 4 2 2 4 3 4 2 3" xfId="19333" xr:uid="{110560D6-4830-4636-B47C-84D0AA400F01}"/>
    <cellStyle name="Normal 4 2 2 4 3 4 3" xfId="11786" xr:uid="{4AB957CD-0568-492F-99FA-8AA901196C47}"/>
    <cellStyle name="Normal 4 2 2 4 3 4 3 2" xfId="22166" xr:uid="{959B2846-8940-444B-9242-3D2D882B8289}"/>
    <cellStyle name="Normal 4 2 2 4 3 4 4" xfId="23593" xr:uid="{85AB795E-D515-4FF1-B160-6B8D05B87815}"/>
    <cellStyle name="Normal 4 2 2 4 3 4 5" xfId="16500" xr:uid="{041B70B4-5B7D-41AE-8F55-49F80D50D331}"/>
    <cellStyle name="Normal 4 2 2 4 3 5" xfId="5231" xr:uid="{C79EFE5B-41C6-462D-B4AC-220D9794CBC6}"/>
    <cellStyle name="Normal 4 2 2 4 3 5 2" xfId="28284" xr:uid="{A131D15C-124D-4DEB-BDDF-DD0D370252B0}"/>
    <cellStyle name="Normal 4 2 2 4 3 5 3" xfId="14529" xr:uid="{239FF3B8-81F4-4B1E-8621-980706B91857}"/>
    <cellStyle name="Normal 4 2 2 4 3 6" xfId="6982" xr:uid="{13FAE052-AAAF-4089-9B8C-AC0A9A30A793}"/>
    <cellStyle name="Normal 4 2 2 4 3 6 2" xfId="17362" xr:uid="{798452EE-FFD2-46AE-A248-D50DB1B3F953}"/>
    <cellStyle name="Normal 4 2 2 4 3 7" xfId="9815" xr:uid="{F6094285-A40A-4F54-8464-644AB105B121}"/>
    <cellStyle name="Normal 4 2 2 4 3 7 2" xfId="20195" xr:uid="{E0FCD560-82AA-48F0-8626-A9CDB155C7F6}"/>
    <cellStyle name="Normal 4 2 2 4 3 8" xfId="23927" xr:uid="{B8BD615D-BCC6-44CB-97AB-FCFF8CC4069D}"/>
    <cellStyle name="Normal 4 2 2 4 3 9" xfId="12743" xr:uid="{EF6AB516-E6BA-436B-8008-52FF10DC7C72}"/>
    <cellStyle name="Normal 4 2 2 4 4" xfId="928" xr:uid="{00000000-0005-0000-0000-000052050000}"/>
    <cellStyle name="Normal 4 2 2 4 4 2" xfId="4511" xr:uid="{7F0BAE6F-8248-4C02-BF04-CC0E1E710B11}"/>
    <cellStyle name="Normal 4 2 2 4 4 2 2" xfId="9283" xr:uid="{C5A7C9DC-C510-4E40-89A9-1A786C2F8733}"/>
    <cellStyle name="Normal 4 2 2 4 4 2 2 2" xfId="29264" xr:uid="{9B6D7F25-F703-4899-B377-A6929FFA8706}"/>
    <cellStyle name="Normal 4 2 2 4 4 2 2 3" xfId="19663" xr:uid="{75DA1B32-F879-4F31-9D4A-AE0B31D392BA}"/>
    <cellStyle name="Normal 4 2 2 4 4 2 3" xfId="12116" xr:uid="{90B7D2CC-CB4E-4D61-8F2C-37CD29D6B66B}"/>
    <cellStyle name="Normal 4 2 2 4 4 2 3 2" xfId="22496" xr:uid="{12E16E5C-8897-4BE6-B2B0-329C403E707D}"/>
    <cellStyle name="Normal 4 2 2 4 4 2 4" xfId="25604" xr:uid="{95370623-BF1A-416E-987A-4E99F4F097B5}"/>
    <cellStyle name="Normal 4 2 2 4 4 2 5" xfId="16830" xr:uid="{5AF74597-6190-4DBE-B557-1DC9EE8ABB2C}"/>
    <cellStyle name="Normal 4 2 2 4 4 3" xfId="5232" xr:uid="{DC98DC4E-5DC0-4CF2-B1E2-0640CA7891F1}"/>
    <cellStyle name="Normal 4 2 2 4 4 3 2" xfId="25858" xr:uid="{39A713B4-432B-4920-8061-C58CD61DE077}"/>
    <cellStyle name="Normal 4 2 2 4 4 3 3" xfId="14530" xr:uid="{E125828D-806B-441F-8960-87D5B184F968}"/>
    <cellStyle name="Normal 4 2 2 4 4 4" xfId="6983" xr:uid="{B589063A-5A25-4BE9-873F-199C25D2C403}"/>
    <cellStyle name="Normal 4 2 2 4 4 4 2" xfId="17363" xr:uid="{5DA7FAB8-26C6-4D3C-AD00-27D33ACB7DE0}"/>
    <cellStyle name="Normal 4 2 2 4 4 5" xfId="9816" xr:uid="{5FDF8056-D649-42E6-86D3-515DFA2885AE}"/>
    <cellStyle name="Normal 4 2 2 4 4 5 2" xfId="20196" xr:uid="{9694BB31-BBB1-4DE5-AE33-972C3DB25A66}"/>
    <cellStyle name="Normal 4 2 2 4 4 6" xfId="22922" xr:uid="{38504A9F-730E-4AFE-84EC-6873EF8F377A}"/>
    <cellStyle name="Normal 4 2 2 4 4 7" xfId="13849" xr:uid="{48C4D6CF-5E56-4CE8-BED3-BA3B24319385}"/>
    <cellStyle name="Normal 4 2 2 4 5" xfId="2927" xr:uid="{00000000-0005-0000-0000-00008C050000}"/>
    <cellStyle name="Normal 4 2 2 4 5 2" xfId="6107" xr:uid="{94E986A0-9D03-4141-BAA9-6B86CD95BC63}"/>
    <cellStyle name="Normal 4 2 2 4 5 2 2" xfId="25712" xr:uid="{E5329199-FF78-4B4A-8B5D-D953DEA46CC1}"/>
    <cellStyle name="Normal 4 2 2 4 5 2 3" xfId="27965" xr:uid="{2BA4E496-5583-47CD-A334-E7ADA2E23914}"/>
    <cellStyle name="Normal 4 2 2 4 5 2 4" xfId="15585" xr:uid="{C60D9B1A-07BB-4E09-9939-2FD56421173C}"/>
    <cellStyle name="Normal 4 2 2 4 5 3" xfId="8038" xr:uid="{7DA0102F-5996-450F-A2F8-FD7CA9B9A43A}"/>
    <cellStyle name="Normal 4 2 2 4 5 3 2" xfId="28241" xr:uid="{4B0F276F-F12C-461C-96E8-541A24B9A97B}"/>
    <cellStyle name="Normal 4 2 2 4 5 3 3" xfId="18418" xr:uid="{66C3041F-BB06-46A9-8916-6826EF97BC08}"/>
    <cellStyle name="Normal 4 2 2 4 5 4" xfId="10871" xr:uid="{D17C5C4B-F940-4D53-86D1-51EE1CD3A322}"/>
    <cellStyle name="Normal 4 2 2 4 5 4 2" xfId="21251" xr:uid="{529D701B-8938-44F3-9B41-8B7D3475A218}"/>
    <cellStyle name="Normal 4 2 2 4 5 5" xfId="25270" xr:uid="{89D46EA6-8B48-4DE6-96C0-708E1778CD65}"/>
    <cellStyle name="Normal 4 2 2 4 5 6" xfId="13441" xr:uid="{0433115D-CD86-4F97-9A69-0CD7588BD6CA}"/>
    <cellStyle name="Normal 4 2 2 4 6" xfId="2454" xr:uid="{00000000-0005-0000-0000-00008D050000}"/>
    <cellStyle name="Normal 4 2 2 4 6 2" xfId="5746" xr:uid="{6B248BF3-FE3E-4975-ACF5-E79D0C31AE6B}"/>
    <cellStyle name="Normal 4 2 2 4 6 2 2" xfId="27108" xr:uid="{6D5AABAF-7EA6-482E-A3D3-B00D19E543D5}"/>
    <cellStyle name="Normal 4 2 2 4 6 2 3" xfId="15126" xr:uid="{472856FF-6085-4563-98BB-CE62A8294F52}"/>
    <cellStyle name="Normal 4 2 2 4 6 3" xfId="7579" xr:uid="{F76A5DB4-AE73-4355-9086-9B46F7852BB8}"/>
    <cellStyle name="Normal 4 2 2 4 6 3 2" xfId="17959" xr:uid="{735D299E-C6F1-4BB1-8DDD-5D65C0A2C320}"/>
    <cellStyle name="Normal 4 2 2 4 6 4" xfId="10412" xr:uid="{9021F540-409A-4C40-A5B4-87DF8A106FF3}"/>
    <cellStyle name="Normal 4 2 2 4 6 4 2" xfId="20792" xr:uid="{7220C185-106B-4FC8-9093-434972A947E8}"/>
    <cellStyle name="Normal 4 2 2 4 6 5" xfId="22676" xr:uid="{A71608BB-3685-495F-8A97-BC62EF5BA3EA}"/>
    <cellStyle name="Normal 4 2 2 4 6 6" xfId="12842" xr:uid="{0DD415B8-547E-4632-B007-51AFF8BE85A1}"/>
    <cellStyle name="Normal 4 2 2 4 7" xfId="2208" xr:uid="{00000000-0005-0000-0000-000081050000}"/>
    <cellStyle name="Normal 4 2 2 4 7 2" xfId="7335" xr:uid="{3BF7C5D6-6D70-4BAB-9DE4-9D0AB1537E19}"/>
    <cellStyle name="Normal 4 2 2 4 7 2 2" xfId="17715" xr:uid="{A5A87725-B542-456C-8C24-5938A5086B56}"/>
    <cellStyle name="Normal 4 2 2 4 7 3" xfId="10168" xr:uid="{4DC94CEA-72D3-4462-AEBD-33D0D4D37B08}"/>
    <cellStyle name="Normal 4 2 2 4 7 3 2" xfId="20548" xr:uid="{812DAA69-B456-4A1B-A0AE-237CBC55FE00}"/>
    <cellStyle name="Normal 4 2 2 4 7 4" xfId="25096" xr:uid="{59F58065-4199-4106-9A15-BD2C5391B7B0}"/>
    <cellStyle name="Normal 4 2 2 4 7 5" xfId="14882" xr:uid="{0112D7EC-2D98-4DEC-B91B-F1F848280BB9}"/>
    <cellStyle name="Normal 4 2 2 4 8" xfId="3972" xr:uid="{0ED48F26-5E12-4166-A72C-6C4C5EBBF6E1}"/>
    <cellStyle name="Normal 4 2 2 4 8 2" xfId="8796" xr:uid="{B54FB584-BA06-4EA1-8EA4-E90091879801}"/>
    <cellStyle name="Normal 4 2 2 4 8 2 2" xfId="19176" xr:uid="{43D71011-D7FA-43E6-AE67-38BB7485609A}"/>
    <cellStyle name="Normal 4 2 2 4 8 3" xfId="11629" xr:uid="{768F07F0-1087-4E61-808E-A14C0851C388}"/>
    <cellStyle name="Normal 4 2 2 4 8 3 2" xfId="22009" xr:uid="{46234296-031E-4FFD-AB74-AEB0A33D65BC}"/>
    <cellStyle name="Normal 4 2 2 4 8 4" xfId="16343" xr:uid="{EBCA9866-59FB-4AE0-99FD-11E1A4B490BA}"/>
    <cellStyle name="Normal 4 2 2 4 9" xfId="5228" xr:uid="{141EB3B9-3DBB-46EA-A0E2-EEA3709D310A}"/>
    <cellStyle name="Normal 4 2 2 4 9 2" xfId="14526" xr:uid="{5959E2D1-4D58-4EA5-A4A4-9B85D8ADCB59}"/>
    <cellStyle name="Normal 4 2 2 5" xfId="929" xr:uid="{00000000-0005-0000-0000-000053050000}"/>
    <cellStyle name="Normal 4 2 2 5 10" xfId="9817" xr:uid="{58171749-EBE0-41BC-A70E-179CEEF4D561}"/>
    <cellStyle name="Normal 4 2 2 5 10 2" xfId="20197" xr:uid="{F2D3F1B8-6D2E-44D4-A005-7B245604EB93}"/>
    <cellStyle name="Normal 4 2 2 5 11" xfId="23639" xr:uid="{4F6A9DC8-DC4E-49AC-9523-A707C70EEC77}"/>
    <cellStyle name="Normal 4 2 2 5 12" xfId="12586" xr:uid="{4A902344-3DCA-4B79-8C03-DAFE5EFE6440}"/>
    <cellStyle name="Normal 4 2 2 5 2" xfId="930" xr:uid="{00000000-0005-0000-0000-000054050000}"/>
    <cellStyle name="Normal 4 2 2 5 2 2" xfId="931" xr:uid="{00000000-0005-0000-0000-000055050000}"/>
    <cellStyle name="Normal 4 2 2 5 2 2 2" xfId="5235" xr:uid="{BB2A55E1-3D3F-4778-BABA-3D7670BAE9A7}"/>
    <cellStyle name="Normal 4 2 2 5 2 2 2 2" xfId="24780" xr:uid="{74E8F1D5-1987-43CF-86B6-92E1C1DC5CAE}"/>
    <cellStyle name="Normal 4 2 2 5 2 2 2 3" xfId="27415" xr:uid="{91A993C5-8F2D-4A39-B491-DF055DE86D3F}"/>
    <cellStyle name="Normal 4 2 2 5 2 2 2 4" xfId="14533" xr:uid="{A58CF70A-7684-468F-AF9E-72F91CDEE923}"/>
    <cellStyle name="Normal 4 2 2 5 2 2 3" xfId="6986" xr:uid="{B06B3D5D-2FFD-47A5-9374-E7A749D7EB10}"/>
    <cellStyle name="Normal 4 2 2 5 2 2 3 2" xfId="27617" xr:uid="{686F00C0-92AF-48EF-8F7F-341E1897A390}"/>
    <cellStyle name="Normal 4 2 2 5 2 2 3 3" xfId="27354" xr:uid="{702B176F-70B9-4C22-9475-A180B82C544E}"/>
    <cellStyle name="Normal 4 2 2 5 2 2 3 4" xfId="17366" xr:uid="{7DE463CC-A07F-486F-BB45-A1F85BEC3835}"/>
    <cellStyle name="Normal 4 2 2 5 2 2 4" xfId="9819" xr:uid="{D5FE8D46-57A1-4FC6-9783-A476A8A2C32E}"/>
    <cellStyle name="Normal 4 2 2 5 2 2 4 2" xfId="29413" xr:uid="{68BE820C-826A-4F57-ADEA-F7F33A39BF0A}"/>
    <cellStyle name="Normal 4 2 2 5 2 2 4 3" xfId="20199" xr:uid="{F308CD53-9FA7-4232-AE58-24B2EA28331A}"/>
    <cellStyle name="Normal 4 2 2 5 2 2 5" xfId="24679" xr:uid="{1AB2CD9D-E3DE-4EBE-B49B-256598088DFA}"/>
    <cellStyle name="Normal 4 2 2 5 2 2 6" xfId="13850" xr:uid="{D5346BBC-C88F-434A-BAD1-F6962974956D}"/>
    <cellStyle name="Normal 4 2 2 5 2 3" xfId="2768" xr:uid="{00000000-0005-0000-0000-000091050000}"/>
    <cellStyle name="Normal 4 2 2 5 2 3 2" xfId="5986" xr:uid="{4F79CE1D-FD04-4C1D-A924-F43EB3944698}"/>
    <cellStyle name="Normal 4 2 2 5 2 3 2 2" xfId="27660" xr:uid="{78AB8423-D389-4A4C-AA7F-9649141E7E78}"/>
    <cellStyle name="Normal 4 2 2 5 2 3 2 3" xfId="15439" xr:uid="{531E4F4E-25E5-4752-B345-7AB1E9CE93D1}"/>
    <cellStyle name="Normal 4 2 2 5 2 3 3" xfId="7892" xr:uid="{CF0B3C64-E9A4-45CB-A1FE-9AC51949BCF2}"/>
    <cellStyle name="Normal 4 2 2 5 2 3 3 2" xfId="18272" xr:uid="{2B965257-6DF8-4838-AC3B-96710552853B}"/>
    <cellStyle name="Normal 4 2 2 5 2 3 4" xfId="10725" xr:uid="{9D62CC09-3D0C-4422-B8FC-85CA6C106737}"/>
    <cellStyle name="Normal 4 2 2 5 2 3 4 2" xfId="21105" xr:uid="{BFCBB2F2-3BD5-4435-B291-1D9922CF1C77}"/>
    <cellStyle name="Normal 4 2 2 5 2 3 5" xfId="24430" xr:uid="{B81F789B-A9FC-42A8-8330-5722F5ED092D}"/>
    <cellStyle name="Normal 4 2 2 5 2 3 6" xfId="13219" xr:uid="{0AE12896-55C9-400E-B3AD-39B52619F1E1}"/>
    <cellStyle name="Normal 4 2 2 5 2 4" xfId="4182" xr:uid="{C65CDB0D-6C14-4C4C-87D1-96C498932E52}"/>
    <cellStyle name="Normal 4 2 2 5 2 4 2" xfId="8954" xr:uid="{AEBCDB12-132A-452C-88C9-3FC1C24CFE4E}"/>
    <cellStyle name="Normal 4 2 2 5 2 4 2 2" xfId="29042" xr:uid="{26AD6E36-E1A2-433D-A82E-BC36F2F67C15}"/>
    <cellStyle name="Normal 4 2 2 5 2 4 2 3" xfId="19334" xr:uid="{C7C432BD-09CF-4123-8F42-D072425FBBA1}"/>
    <cellStyle name="Normal 4 2 2 5 2 4 3" xfId="11787" xr:uid="{A55D2D27-6739-4D76-82E6-630FED310E41}"/>
    <cellStyle name="Normal 4 2 2 5 2 4 3 2" xfId="22167" xr:uid="{321A2C97-4639-4556-BBDC-487AF3689163}"/>
    <cellStyle name="Normal 4 2 2 5 2 4 4" xfId="25058" xr:uid="{1F29A50C-4EA9-4D04-AC66-CEF83CD20367}"/>
    <cellStyle name="Normal 4 2 2 5 2 4 5" xfId="16501" xr:uid="{440D7215-C38F-4516-A4CE-2A597E91CD6C}"/>
    <cellStyle name="Normal 4 2 2 5 2 5" xfId="5234" xr:uid="{5B25C12D-A192-48CA-AC6B-FE90824957C4}"/>
    <cellStyle name="Normal 4 2 2 5 2 5 2" xfId="26476" xr:uid="{783D4596-487B-4E3C-BB7C-A9BBBD3AC4AA}"/>
    <cellStyle name="Normal 4 2 2 5 2 5 3" xfId="14532" xr:uid="{3D001904-949B-4072-A028-E4CB6746FFCE}"/>
    <cellStyle name="Normal 4 2 2 5 2 6" xfId="6985" xr:uid="{45EC6BC5-5E6F-4537-B521-428A8AFBB9A5}"/>
    <cellStyle name="Normal 4 2 2 5 2 6 2" xfId="17365" xr:uid="{862A1209-6E22-4B39-845A-AFB905B8255E}"/>
    <cellStyle name="Normal 4 2 2 5 2 7" xfId="9818" xr:uid="{AAC5116F-CB34-4B2F-8E39-FFF7ED7A0A97}"/>
    <cellStyle name="Normal 4 2 2 5 2 7 2" xfId="20198" xr:uid="{7412C043-D4CC-480B-86F4-33890837420C}"/>
    <cellStyle name="Normal 4 2 2 5 2 8" xfId="24650" xr:uid="{88F5A006-EB78-4F59-BF5B-E07823D4D7C3}"/>
    <cellStyle name="Normal 4 2 2 5 2 9" xfId="12744" xr:uid="{431D2F21-2C4D-4F5F-BA8F-7DD2E2FAB5CD}"/>
    <cellStyle name="Normal 4 2 2 5 3" xfId="932" xr:uid="{00000000-0005-0000-0000-000056050000}"/>
    <cellStyle name="Normal 4 2 2 5 3 2" xfId="4512" xr:uid="{E049B8BE-D8B3-4C11-B71A-CECFADEA9B46}"/>
    <cellStyle name="Normal 4 2 2 5 3 2 2" xfId="9284" xr:uid="{59266FD9-2CBC-409D-BE2A-DADD88089D21}"/>
    <cellStyle name="Normal 4 2 2 5 3 2 2 2" xfId="29265" xr:uid="{8F65F3E8-198E-4DC9-B2F5-2F429F94C8C2}"/>
    <cellStyle name="Normal 4 2 2 5 3 2 2 3" xfId="19664" xr:uid="{171404A7-91D5-4668-BD99-3D813849E06B}"/>
    <cellStyle name="Normal 4 2 2 5 3 2 3" xfId="12117" xr:uid="{729A547F-B580-400E-A1FF-6F5B18CD426C}"/>
    <cellStyle name="Normal 4 2 2 5 3 2 3 2" xfId="22497" xr:uid="{0D8505EA-1315-4A5E-B875-2CCF2ABF7183}"/>
    <cellStyle name="Normal 4 2 2 5 3 2 4" xfId="23437" xr:uid="{05B6868B-10CB-4611-8174-C49205B1C086}"/>
    <cellStyle name="Normal 4 2 2 5 3 2 5" xfId="16831" xr:uid="{04DF7987-3D04-4196-95B7-14D3FE0348E2}"/>
    <cellStyle name="Normal 4 2 2 5 3 3" xfId="5236" xr:uid="{D0DC0D79-6B0D-42F4-8359-B63BD6B67808}"/>
    <cellStyle name="Normal 4 2 2 5 3 3 2" xfId="23029" xr:uid="{6C72D273-C781-4929-9BDC-EC14BA3726CA}"/>
    <cellStyle name="Normal 4 2 2 5 3 3 3" xfId="27282" xr:uid="{FEC6DF22-1838-4905-B289-846F6F736681}"/>
    <cellStyle name="Normal 4 2 2 5 3 3 4" xfId="14534" xr:uid="{9362DCF5-4498-4EE8-8D1C-A467273DD596}"/>
    <cellStyle name="Normal 4 2 2 5 3 4" xfId="6987" xr:uid="{901345E2-1587-469C-939D-B36370FF6A42}"/>
    <cellStyle name="Normal 4 2 2 5 3 4 2" xfId="25625" xr:uid="{3D7F0D0C-9321-4763-AD34-9EF0AE3FF06C}"/>
    <cellStyle name="Normal 4 2 2 5 3 4 3" xfId="28580" xr:uid="{63F75DC7-B827-4F4B-831E-0EB2CFD23B86}"/>
    <cellStyle name="Normal 4 2 2 5 3 4 4" xfId="17367" xr:uid="{8DCB8E37-B49A-46AC-82EB-538434DD6566}"/>
    <cellStyle name="Normal 4 2 2 5 3 5" xfId="9820" xr:uid="{22B8E61A-940A-44EF-A67B-1FEF8E888503}"/>
    <cellStyle name="Normal 4 2 2 5 3 5 2" xfId="29414" xr:uid="{8E69B30C-E9F1-4BF1-A24F-F3AC703D1500}"/>
    <cellStyle name="Normal 4 2 2 5 3 5 3" xfId="20200" xr:uid="{AC92B244-EF5E-4695-B110-FEA706E96ED0}"/>
    <cellStyle name="Normal 4 2 2 5 3 6" xfId="23036" xr:uid="{B1C54EFA-4EE1-4FC3-8C1B-3F4ED1734102}"/>
    <cellStyle name="Normal 4 2 2 5 3 7" xfId="13851" xr:uid="{BAFA886D-9DEC-4C30-B41C-4298CE465B14}"/>
    <cellStyle name="Normal 4 2 2 5 4" xfId="933" xr:uid="{00000000-0005-0000-0000-000057050000}"/>
    <cellStyle name="Normal 4 2 2 5 4 2" xfId="5237" xr:uid="{FBF7B6F4-DCA5-464C-A60C-8751E1E408E9}"/>
    <cellStyle name="Normal 4 2 2 5 4 2 2" xfId="24703" xr:uid="{C7485AA5-B669-4551-9315-FC080ED8CFEA}"/>
    <cellStyle name="Normal 4 2 2 5 4 2 3" xfId="26233" xr:uid="{6AD5F11A-EA59-4309-8090-DC567E72943C}"/>
    <cellStyle name="Normal 4 2 2 5 4 2 4" xfId="14535" xr:uid="{7ECE356E-313B-42CB-A1D3-FCC2375DFF9A}"/>
    <cellStyle name="Normal 4 2 2 5 4 3" xfId="6988" xr:uid="{E84AAD02-12D7-498D-988A-7DE82B4F9F15}"/>
    <cellStyle name="Normal 4 2 2 5 4 3 2" xfId="27045" xr:uid="{699BE569-BFB6-4A74-9F07-4D458083C0BC}"/>
    <cellStyle name="Normal 4 2 2 5 4 3 3" xfId="17368" xr:uid="{A1361F66-D4AA-4CF8-9DAD-7AD2D9E3D438}"/>
    <cellStyle name="Normal 4 2 2 5 4 4" xfId="9821" xr:uid="{BE39222B-A1CF-424C-B8B8-0E83D50105AB}"/>
    <cellStyle name="Normal 4 2 2 5 4 4 2" xfId="20201" xr:uid="{E020F430-1093-46F8-9E00-662975A4E683}"/>
    <cellStyle name="Normal 4 2 2 5 4 5" xfId="24315" xr:uid="{31FBF425-6E7C-4A0E-B0B8-02059FDD6E19}"/>
    <cellStyle name="Normal 4 2 2 5 4 6" xfId="13442" xr:uid="{1695C9F3-8203-4C46-A191-BA26B2A9EFE9}"/>
    <cellStyle name="Normal 4 2 2 5 5" xfId="2514" xr:uid="{00000000-0005-0000-0000-000094050000}"/>
    <cellStyle name="Normal 4 2 2 5 5 2" xfId="5792" xr:uid="{77BAEC64-5E37-4042-98C2-8298A57D0226}"/>
    <cellStyle name="Normal 4 2 2 5 5 2 2" xfId="27529" xr:uid="{AD85F3C9-B223-4255-90FB-AD6300F365A0}"/>
    <cellStyle name="Normal 4 2 2 5 5 2 3" xfId="15186" xr:uid="{3C121F72-D4F8-4D10-8449-508995BBCF3A}"/>
    <cellStyle name="Normal 4 2 2 5 5 3" xfId="7639" xr:uid="{F8DB22E3-7B6D-4144-802D-7AA035B0A0EE}"/>
    <cellStyle name="Normal 4 2 2 5 5 3 2" xfId="18019" xr:uid="{A4DF8C86-0048-4F64-8F80-FAD5B89C41FF}"/>
    <cellStyle name="Normal 4 2 2 5 5 4" xfId="10472" xr:uid="{8C3DC2F1-19B5-4410-B4B5-C002ABC268E2}"/>
    <cellStyle name="Normal 4 2 2 5 5 4 2" xfId="20852" xr:uid="{CF407E97-4759-4A15-ABD7-8BBA39E492D5}"/>
    <cellStyle name="Normal 4 2 2 5 5 5" xfId="24481" xr:uid="{8D7EE892-8887-495A-A9A0-AD53852F641B}"/>
    <cellStyle name="Normal 4 2 2 5 5 6" xfId="12902" xr:uid="{D6A48E63-4E4B-45EA-A18E-8440363B7741}"/>
    <cellStyle name="Normal 4 2 2 5 6" xfId="2352" xr:uid="{00000000-0005-0000-0000-00008E050000}"/>
    <cellStyle name="Normal 4 2 2 5 6 2" xfId="7479" xr:uid="{DB22DD5E-9B79-40A0-9C8D-3FA9C2E3A5B5}"/>
    <cellStyle name="Normal 4 2 2 5 6 2 2" xfId="28092" xr:uid="{71BE59F2-93C1-40BC-814A-90D10CD9E6F6}"/>
    <cellStyle name="Normal 4 2 2 5 6 2 3" xfId="17859" xr:uid="{F9370712-E4E1-4873-B0F5-71AD2E79E593}"/>
    <cellStyle name="Normal 4 2 2 5 6 3" xfId="10312" xr:uid="{EFD862F5-19BF-4263-BCA2-5A933F86B82B}"/>
    <cellStyle name="Normal 4 2 2 5 6 3 2" xfId="20692" xr:uid="{41724785-511B-42F5-800E-97FAF9D83914}"/>
    <cellStyle name="Normal 4 2 2 5 6 4" xfId="23717" xr:uid="{D1BE1319-0532-4686-98EF-6512B4ADDEDD}"/>
    <cellStyle name="Normal 4 2 2 5 6 5" xfId="15026" xr:uid="{7E22B584-62AC-47F9-A90D-CB5E498CB451}"/>
    <cellStyle name="Normal 4 2 2 5 7" xfId="3973" xr:uid="{C4ACFCEF-14B3-40AE-ABFF-B000279843F1}"/>
    <cellStyle name="Normal 4 2 2 5 7 2" xfId="8797" xr:uid="{C5D84EDB-E9B5-4072-9365-B9F8F88EE448}"/>
    <cellStyle name="Normal 4 2 2 5 7 2 2" xfId="19177" xr:uid="{9E213812-8C20-4C0B-BA78-7AFC9E58DEB3}"/>
    <cellStyle name="Normal 4 2 2 5 7 3" xfId="11630" xr:uid="{C23ADEDA-2837-47F1-9E98-FDE60199FEC2}"/>
    <cellStyle name="Normal 4 2 2 5 7 3 2" xfId="22010" xr:uid="{2254D8D2-FDA5-4C97-B63B-61350D6E97E8}"/>
    <cellStyle name="Normal 4 2 2 5 7 4" xfId="28327" xr:uid="{9E80C560-B7C3-4DF8-8EF7-1A19A15D5A9C}"/>
    <cellStyle name="Normal 4 2 2 5 7 5" xfId="16344" xr:uid="{4A3E1B43-F1F0-4F84-A199-892F3592355D}"/>
    <cellStyle name="Normal 4 2 2 5 8" xfId="5233" xr:uid="{99EDCC47-7759-4792-8EE3-30957819F237}"/>
    <cellStyle name="Normal 4 2 2 5 8 2" xfId="14531" xr:uid="{05C04DB2-3738-498B-8248-64DBEBF26A1B}"/>
    <cellStyle name="Normal 4 2 2 5 9" xfId="6984" xr:uid="{7234C7C5-2619-42B4-9EBE-929194430821}"/>
    <cellStyle name="Normal 4 2 2 5 9 2" xfId="17364" xr:uid="{5C19578B-13BB-4230-930C-8CB16E58F99E}"/>
    <cellStyle name="Normal 4 2 2 6" xfId="934" xr:uid="{00000000-0005-0000-0000-000058050000}"/>
    <cellStyle name="Normal 4 2 2 6 10" xfId="9822" xr:uid="{2561D18D-4E72-4AE6-AA97-22DF5CAF4D20}"/>
    <cellStyle name="Normal 4 2 2 6 10 2" xfId="20202" xr:uid="{DD89E622-D3D6-4B3E-B7AD-5A25DA26FF2A}"/>
    <cellStyle name="Normal 4 2 2 6 11" xfId="23590" xr:uid="{11A9B7DB-80B6-4EA4-A830-7E6CBC498292}"/>
    <cellStyle name="Normal 4 2 2 6 12" xfId="12587" xr:uid="{E2F84217-4F6D-4768-A087-B3CEB335A4E4}"/>
    <cellStyle name="Normal 4 2 2 6 2" xfId="935" xr:uid="{00000000-0005-0000-0000-000059050000}"/>
    <cellStyle name="Normal 4 2 2 6 2 2" xfId="936" xr:uid="{00000000-0005-0000-0000-00005A050000}"/>
    <cellStyle name="Normal 4 2 2 6 2 2 2" xfId="5240" xr:uid="{6F5B2623-C032-414D-8BC1-BDCFC1F6835C}"/>
    <cellStyle name="Normal 4 2 2 6 2 2 2 2" xfId="22743" xr:uid="{09CD513C-488E-4419-97B1-B67AF03D62BA}"/>
    <cellStyle name="Normal 4 2 2 6 2 2 2 3" xfId="27580" xr:uid="{DFB8FFD9-D5C8-4DA4-8614-F96625D45145}"/>
    <cellStyle name="Normal 4 2 2 6 2 2 2 4" xfId="14538" xr:uid="{A5EF2391-BEAF-477E-8940-36D03BE1E800}"/>
    <cellStyle name="Normal 4 2 2 6 2 2 3" xfId="6991" xr:uid="{95F4974A-894F-4860-8699-13AB1BEB70AB}"/>
    <cellStyle name="Normal 4 2 2 6 2 2 3 2" xfId="27618" xr:uid="{ED699511-B2B0-4ECF-BFA3-495CB59F5F4E}"/>
    <cellStyle name="Normal 4 2 2 6 2 2 3 3" xfId="26660" xr:uid="{EF9AA21E-2E22-4858-8F3D-7B1CA787E389}"/>
    <cellStyle name="Normal 4 2 2 6 2 2 3 4" xfId="17371" xr:uid="{5F93B48C-62FE-4CC8-ADE3-9E2B782D49B9}"/>
    <cellStyle name="Normal 4 2 2 6 2 2 4" xfId="9824" xr:uid="{1D8DD49B-3C79-41E4-9C8F-9484788576C5}"/>
    <cellStyle name="Normal 4 2 2 6 2 2 4 2" xfId="29415" xr:uid="{CCD0D234-5A2B-4730-A0F9-0150433F8D5E}"/>
    <cellStyle name="Normal 4 2 2 6 2 2 4 3" xfId="20204" xr:uid="{C31C3F99-CC06-43B0-A424-4AF2C4049761}"/>
    <cellStyle name="Normal 4 2 2 6 2 2 5" xfId="24361" xr:uid="{4C68074B-E687-4033-8FEB-9F77E550AE00}"/>
    <cellStyle name="Normal 4 2 2 6 2 2 6" xfId="13852" xr:uid="{DAA0A645-9EEE-48A8-AF04-A76D1DCAD4DD}"/>
    <cellStyle name="Normal 4 2 2 6 2 3" xfId="2769" xr:uid="{00000000-0005-0000-0000-000098050000}"/>
    <cellStyle name="Normal 4 2 2 6 2 3 2" xfId="5987" xr:uid="{77158A41-DC44-4BAC-82C0-46E3F59185DA}"/>
    <cellStyle name="Normal 4 2 2 6 2 3 2 2" xfId="26907" xr:uid="{B6EF9791-E7B2-44FD-ACE6-D90AB1367990}"/>
    <cellStyle name="Normal 4 2 2 6 2 3 2 3" xfId="15440" xr:uid="{3320EA68-7558-45B0-AFEC-B1ADC52F4049}"/>
    <cellStyle name="Normal 4 2 2 6 2 3 3" xfId="7893" xr:uid="{44AC1D0C-A867-43BA-A801-5D1DFE078152}"/>
    <cellStyle name="Normal 4 2 2 6 2 3 3 2" xfId="18273" xr:uid="{8879CEAB-EFBF-4490-9446-1A37C0675D06}"/>
    <cellStyle name="Normal 4 2 2 6 2 3 4" xfId="10726" xr:uid="{FC74A597-35EC-4AFA-97DC-58E59BEF5AB2}"/>
    <cellStyle name="Normal 4 2 2 6 2 3 4 2" xfId="21106" xr:uid="{6F74B78A-DFE0-4366-8219-445536C6F776}"/>
    <cellStyle name="Normal 4 2 2 6 2 3 5" xfId="25358" xr:uid="{5DD0AF5D-8B3F-444E-AA6A-9DCDDE37FF46}"/>
    <cellStyle name="Normal 4 2 2 6 2 3 6" xfId="13220" xr:uid="{9A48E49D-3543-4A53-84C3-D924CEF31E0D}"/>
    <cellStyle name="Normal 4 2 2 6 2 4" xfId="4183" xr:uid="{4A600C20-B7B2-4CC1-8893-32A614127785}"/>
    <cellStyle name="Normal 4 2 2 6 2 4 2" xfId="8955" xr:uid="{EA0D9F9D-E07C-4CB9-BE3E-87351E77F228}"/>
    <cellStyle name="Normal 4 2 2 6 2 4 2 2" xfId="29043" xr:uid="{2DBA315C-5C30-47D3-A2FB-DEF876A68A13}"/>
    <cellStyle name="Normal 4 2 2 6 2 4 2 3" xfId="19335" xr:uid="{975FDC66-83DC-45C1-BC2E-40F9A9AC5561}"/>
    <cellStyle name="Normal 4 2 2 6 2 4 3" xfId="11788" xr:uid="{CA5CD5B8-C598-4FC7-9B17-45027E2B06BD}"/>
    <cellStyle name="Normal 4 2 2 6 2 4 3 2" xfId="22168" xr:uid="{A0187298-99B6-4651-BD1A-6C1C79138CB1}"/>
    <cellStyle name="Normal 4 2 2 6 2 4 4" xfId="23964" xr:uid="{388895BE-FD39-4AF5-B105-8FDC92A42E0B}"/>
    <cellStyle name="Normal 4 2 2 6 2 4 5" xfId="16502" xr:uid="{C5169F37-8B69-4859-8714-687CB20A635B}"/>
    <cellStyle name="Normal 4 2 2 6 2 5" xfId="5239" xr:uid="{662E116E-9EC3-4A06-979B-4EFE42AE6890}"/>
    <cellStyle name="Normal 4 2 2 6 2 5 2" xfId="28372" xr:uid="{70454BAD-28A9-4101-AE6B-D9ED288DDA2B}"/>
    <cellStyle name="Normal 4 2 2 6 2 5 3" xfId="14537" xr:uid="{5187D604-5B23-4136-BC05-65A19767659B}"/>
    <cellStyle name="Normal 4 2 2 6 2 6" xfId="6990" xr:uid="{FF310834-285A-481B-9925-936D55C32865}"/>
    <cellStyle name="Normal 4 2 2 6 2 6 2" xfId="17370" xr:uid="{3DB2F12C-026A-4A45-B982-D32BF14048DC}"/>
    <cellStyle name="Normal 4 2 2 6 2 7" xfId="9823" xr:uid="{ECA44F94-06E9-4180-9BDD-88E77CCD4115}"/>
    <cellStyle name="Normal 4 2 2 6 2 7 2" xfId="20203" xr:uid="{E0440E39-4A6D-45F4-8B3C-3D4577E20CFE}"/>
    <cellStyle name="Normal 4 2 2 6 2 8" xfId="22932" xr:uid="{1FA73B3E-1D31-499C-8A57-0C8195DC023A}"/>
    <cellStyle name="Normal 4 2 2 6 2 9" xfId="12745" xr:uid="{F073804B-386A-4A13-9194-C1CB16759E4B}"/>
    <cellStyle name="Normal 4 2 2 6 3" xfId="937" xr:uid="{00000000-0005-0000-0000-00005B050000}"/>
    <cellStyle name="Normal 4 2 2 6 3 2" xfId="4513" xr:uid="{3C535D30-4F3D-46CB-AFA7-72D4C11D4890}"/>
    <cellStyle name="Normal 4 2 2 6 3 2 2" xfId="9285" xr:uid="{9A792B1F-E3F2-44F4-BC2C-B5A5BE9CC4A8}"/>
    <cellStyle name="Normal 4 2 2 6 3 2 2 2" xfId="29266" xr:uid="{8CF39A1A-A244-4345-BA53-8293D37B0FDB}"/>
    <cellStyle name="Normal 4 2 2 6 3 2 2 3" xfId="19665" xr:uid="{2A9B5CC3-3017-488E-97D0-098DAD78554D}"/>
    <cellStyle name="Normal 4 2 2 6 3 2 3" xfId="12118" xr:uid="{1A834563-6AB8-48AC-BECC-0CB2AF0093DD}"/>
    <cellStyle name="Normal 4 2 2 6 3 2 3 2" xfId="22498" xr:uid="{7C83541A-4FC0-4BB7-82C5-06FE99E97000}"/>
    <cellStyle name="Normal 4 2 2 6 3 2 4" xfId="24962" xr:uid="{F3290EC6-C128-4396-83B4-C190E6F07075}"/>
    <cellStyle name="Normal 4 2 2 6 3 2 5" xfId="16832" xr:uid="{2607B29E-3790-41F8-B887-50EC8B36D73A}"/>
    <cellStyle name="Normal 4 2 2 6 3 3" xfId="5241" xr:uid="{90D8FC7C-E81B-4DA4-BA7F-0935FFDDE95B}"/>
    <cellStyle name="Normal 4 2 2 6 3 3 2" xfId="26822" xr:uid="{4FF99E2A-6C61-4C03-ACCE-44D4D0A6E67D}"/>
    <cellStyle name="Normal 4 2 2 6 3 3 3" xfId="27486" xr:uid="{2C8E640E-2B5A-4837-A3E7-41231A33D013}"/>
    <cellStyle name="Normal 4 2 2 6 3 3 4" xfId="14539" xr:uid="{AE953FB9-649F-4C31-9347-AD2DA4997FA0}"/>
    <cellStyle name="Normal 4 2 2 6 3 4" xfId="6992" xr:uid="{3C5B5C16-8376-49F8-B0CB-5AB1F34D0DFB}"/>
    <cellStyle name="Normal 4 2 2 6 3 4 2" xfId="27285" xr:uid="{3980CFEC-2FE6-4C5C-BED4-9B7570AFD8E2}"/>
    <cellStyle name="Normal 4 2 2 6 3 4 3" xfId="27272" xr:uid="{862D206E-6C31-4D59-A121-52856B57CFD7}"/>
    <cellStyle name="Normal 4 2 2 6 3 4 4" xfId="17372" xr:uid="{550094BF-19E4-4FD0-8B2B-5979CB7F0FF3}"/>
    <cellStyle name="Normal 4 2 2 6 3 5" xfId="9825" xr:uid="{CEB9C7F4-F0A1-4722-B955-5F2C1D176CBB}"/>
    <cellStyle name="Normal 4 2 2 6 3 5 2" xfId="29416" xr:uid="{26618566-766D-4872-8583-5618A3E842C7}"/>
    <cellStyle name="Normal 4 2 2 6 3 5 3" xfId="20205" xr:uid="{B3B95895-399D-4E1D-BF34-EA2962EEC19E}"/>
    <cellStyle name="Normal 4 2 2 6 3 6" xfId="24230" xr:uid="{514BFD68-60B8-4E2A-BEBA-EB6872B3289A}"/>
    <cellStyle name="Normal 4 2 2 6 3 7" xfId="13853" xr:uid="{5C8A8026-B8CF-48C7-B291-F159243D9733}"/>
    <cellStyle name="Normal 4 2 2 6 4" xfId="938" xr:uid="{00000000-0005-0000-0000-00005C050000}"/>
    <cellStyle name="Normal 4 2 2 6 4 2" xfId="5242" xr:uid="{8B7500D1-1045-40FB-A876-21499B7F35D7}"/>
    <cellStyle name="Normal 4 2 2 6 4 2 2" xfId="23326" xr:uid="{9F3982A5-F9A4-42BF-94FD-1144EC865199}"/>
    <cellStyle name="Normal 4 2 2 6 4 2 3" xfId="26270" xr:uid="{0A351F3D-29E9-459A-BE2F-2BDA2C34C3E0}"/>
    <cellStyle name="Normal 4 2 2 6 4 2 4" xfId="14540" xr:uid="{E29ABD2C-8DF0-401D-B148-402D0B0DBC6B}"/>
    <cellStyle name="Normal 4 2 2 6 4 3" xfId="6993" xr:uid="{4F566D0D-B754-4C10-8F65-41EB9DAD07DA}"/>
    <cellStyle name="Normal 4 2 2 6 4 3 2" xfId="27219" xr:uid="{A972ADBB-CA94-4267-9428-02104DFCED14}"/>
    <cellStyle name="Normal 4 2 2 6 4 3 3" xfId="17373" xr:uid="{F7CBC127-F930-4B83-8A23-AF06F29B60B2}"/>
    <cellStyle name="Normal 4 2 2 6 4 4" xfId="9826" xr:uid="{EA920DFB-FD30-4FB8-BCE4-997A3CE84931}"/>
    <cellStyle name="Normal 4 2 2 6 4 4 2" xfId="20206" xr:uid="{FAE1C70A-5106-450B-8D57-D90B25E4D0FB}"/>
    <cellStyle name="Normal 4 2 2 6 4 5" xfId="23582" xr:uid="{ECD4C5CC-E49D-4568-8896-C362906263EC}"/>
    <cellStyle name="Normal 4 2 2 6 4 6" xfId="13443" xr:uid="{6CB2BAB9-19E6-4059-BDB0-2427D88FA990}"/>
    <cellStyle name="Normal 4 2 2 6 5" xfId="2577" xr:uid="{00000000-0005-0000-0000-00009B050000}"/>
    <cellStyle name="Normal 4 2 2 6 5 2" xfId="5842" xr:uid="{BB13DED3-5EA3-43B9-963D-8ACB59D162CF}"/>
    <cellStyle name="Normal 4 2 2 6 5 2 2" xfId="26839" xr:uid="{437FD476-A855-46B3-934E-248641D8A05B}"/>
    <cellStyle name="Normal 4 2 2 6 5 2 3" xfId="15249" xr:uid="{693E8A13-DBC6-4777-94D9-DF3033BB3255}"/>
    <cellStyle name="Normal 4 2 2 6 5 3" xfId="7702" xr:uid="{D062841D-12D1-4B74-8218-F4536D4677E6}"/>
    <cellStyle name="Normal 4 2 2 6 5 3 2" xfId="18082" xr:uid="{F8220E91-E151-48CE-B448-569CB90D494F}"/>
    <cellStyle name="Normal 4 2 2 6 5 4" xfId="10535" xr:uid="{DD7E7BC7-C813-4AA2-801A-51231DD1A7A6}"/>
    <cellStyle name="Normal 4 2 2 6 5 4 2" xfId="20915" xr:uid="{16A8D1CD-5EC0-4376-BDD5-9CC83AA89412}"/>
    <cellStyle name="Normal 4 2 2 6 5 5" xfId="24970" xr:uid="{6D93BF68-17F3-41CB-9DDA-E8C0E8DEE6BD}"/>
    <cellStyle name="Normal 4 2 2 6 5 6" xfId="12965" xr:uid="{1B54A201-D8DB-4CA1-9906-E4EF9C822C61}"/>
    <cellStyle name="Normal 4 2 2 6 6" xfId="2353" xr:uid="{00000000-0005-0000-0000-000095050000}"/>
    <cellStyle name="Normal 4 2 2 6 6 2" xfId="7480" xr:uid="{FAEF91AF-9211-4435-A837-B87E36160B8C}"/>
    <cellStyle name="Normal 4 2 2 6 6 2 2" xfId="26930" xr:uid="{5B19A4BC-3F78-4EE6-8F92-C8895AE3E6EA}"/>
    <cellStyle name="Normal 4 2 2 6 6 2 3" xfId="17860" xr:uid="{5525B37D-CB38-447D-85B6-6EE5E847F0DC}"/>
    <cellStyle name="Normal 4 2 2 6 6 3" xfId="10313" xr:uid="{DA2AEF52-F208-4F89-A091-302F21486427}"/>
    <cellStyle name="Normal 4 2 2 6 6 3 2" xfId="20693" xr:uid="{B4B6196F-62E2-4FDD-996A-245C9E1D4C98}"/>
    <cellStyle name="Normal 4 2 2 6 6 4" xfId="23031" xr:uid="{09ED6ABB-BDED-4F80-B8BB-8E7246681CA1}"/>
    <cellStyle name="Normal 4 2 2 6 6 5" xfId="15027" xr:uid="{C22F411D-7C67-4A71-B13B-8EE2229526A0}"/>
    <cellStyle name="Normal 4 2 2 6 7" xfId="3974" xr:uid="{3C44D71E-0ED7-4B64-B21F-FB171EDB30F8}"/>
    <cellStyle name="Normal 4 2 2 6 7 2" xfId="8798" xr:uid="{CDB8CAFA-399C-4118-97FE-5516055D49DA}"/>
    <cellStyle name="Normal 4 2 2 6 7 2 2" xfId="19178" xr:uid="{285168F4-5223-4535-A0CE-271C75819637}"/>
    <cellStyle name="Normal 4 2 2 6 7 3" xfId="11631" xr:uid="{A488E30D-91C2-44D5-AB3E-7785E8398C46}"/>
    <cellStyle name="Normal 4 2 2 6 7 3 2" xfId="22011" xr:uid="{F707871D-780D-4C95-B221-B241EF4E1839}"/>
    <cellStyle name="Normal 4 2 2 6 7 4" xfId="27575" xr:uid="{36575FDE-8F80-4BA2-AC5B-6CB7E45CBDEC}"/>
    <cellStyle name="Normal 4 2 2 6 7 5" xfId="16345" xr:uid="{AFC830DC-84AB-4ED2-BEE4-C2ADF3452D36}"/>
    <cellStyle name="Normal 4 2 2 6 8" xfId="5238" xr:uid="{5BDB20EC-E8E3-44DF-84B7-9AFAC17D679F}"/>
    <cellStyle name="Normal 4 2 2 6 8 2" xfId="14536" xr:uid="{7843AA79-BD79-4A07-84FF-0BAB2ADCF180}"/>
    <cellStyle name="Normal 4 2 2 6 9" xfId="6989" xr:uid="{7A743304-F793-4464-8858-A840A2C99EAD}"/>
    <cellStyle name="Normal 4 2 2 6 9 2" xfId="17369" xr:uid="{2C470E94-78DF-49F4-ADD7-DE0028853463}"/>
    <cellStyle name="Normal 4 2 2 7" xfId="939" xr:uid="{00000000-0005-0000-0000-00005D050000}"/>
    <cellStyle name="Normal 4 2 2 7 10" xfId="12588" xr:uid="{F487EBE3-2457-4BE7-A555-B738C8F4B1CC}"/>
    <cellStyle name="Normal 4 2 2 7 2" xfId="940" xr:uid="{00000000-0005-0000-0000-00005E050000}"/>
    <cellStyle name="Normal 4 2 2 7 2 2" xfId="2928" xr:uid="{00000000-0005-0000-0000-00009E050000}"/>
    <cellStyle name="Normal 4 2 2 7 2 2 2" xfId="6108" xr:uid="{57C0A4CB-A731-4894-954B-67C4835C67DD}"/>
    <cellStyle name="Normal 4 2 2 7 2 2 2 2" xfId="28550" xr:uid="{00EB9B60-60AE-47DF-87FC-A929CF3ECBC9}"/>
    <cellStyle name="Normal 4 2 2 7 2 2 2 3" xfId="28559" xr:uid="{0D04EC90-A42A-42BA-BEC8-C572A8A71233}"/>
    <cellStyle name="Normal 4 2 2 7 2 2 2 4" xfId="15586" xr:uid="{989D8687-E2BC-414E-B06B-B1EEA33901DE}"/>
    <cellStyle name="Normal 4 2 2 7 2 2 3" xfId="8039" xr:uid="{E11D03F5-4B64-441A-B3A8-AF846F4FD19D}"/>
    <cellStyle name="Normal 4 2 2 7 2 2 3 2" xfId="28545" xr:uid="{B1383DD4-151F-44B8-845C-866CCE70ABA6}"/>
    <cellStyle name="Normal 4 2 2 7 2 2 3 3" xfId="18419" xr:uid="{0D9E908E-557F-4CB0-8D4D-439C683CD112}"/>
    <cellStyle name="Normal 4 2 2 7 2 2 4" xfId="10872" xr:uid="{CD1F0151-0780-4C32-A907-04B6AC3F91C0}"/>
    <cellStyle name="Normal 4 2 2 7 2 2 4 2" xfId="21252" xr:uid="{E173457F-7059-4390-9D22-FBD5B29E91A9}"/>
    <cellStyle name="Normal 4 2 2 7 2 2 5" xfId="24334" xr:uid="{9B020136-7BA9-4ECA-901B-0B93B9691C85}"/>
    <cellStyle name="Normal 4 2 2 7 2 2 6" xfId="13444" xr:uid="{CB385DE0-E6B5-435B-8AB0-FC43CF144F09}"/>
    <cellStyle name="Normal 4 2 2 7 2 3" xfId="5244" xr:uid="{D04BEBCB-D9B3-46E7-9F67-2B62050C65D8}"/>
    <cellStyle name="Normal 4 2 2 7 2 3 2" xfId="22814" xr:uid="{6EC1EBB6-14EB-46B1-B179-3A987D46FA48}"/>
    <cellStyle name="Normal 4 2 2 7 2 3 3" xfId="27002" xr:uid="{BABBEF22-2173-49D7-B125-D2184A702964}"/>
    <cellStyle name="Normal 4 2 2 7 2 3 4" xfId="14542" xr:uid="{BD1DD18D-ADD1-4FCB-9B93-1322F539C844}"/>
    <cellStyle name="Normal 4 2 2 7 2 4" xfId="6995" xr:uid="{86F6412A-F37C-4495-A69A-3EA4E32F3A34}"/>
    <cellStyle name="Normal 4 2 2 7 2 4 2" xfId="26234" xr:uid="{FEE8BE2B-87B2-4DAA-9A76-C334EC6AE9DB}"/>
    <cellStyle name="Normal 4 2 2 7 2 4 3" xfId="28378" xr:uid="{EA9DC767-E875-4F33-9676-DFF1AE133D23}"/>
    <cellStyle name="Normal 4 2 2 7 2 4 4" xfId="17375" xr:uid="{DFCFE355-5189-466F-8882-4EDE43DCB1DD}"/>
    <cellStyle name="Normal 4 2 2 7 2 5" xfId="9828" xr:uid="{7F2563CD-AD6A-483B-8E73-61E5882B47DA}"/>
    <cellStyle name="Normal 4 2 2 7 2 5 2" xfId="29417" xr:uid="{441BBF49-982E-411F-A346-AEDD884F8C83}"/>
    <cellStyle name="Normal 4 2 2 7 2 5 3" xfId="20208" xr:uid="{7AB1868C-4F40-4E23-939E-075A2BBFBB20}"/>
    <cellStyle name="Normal 4 2 2 7 2 6" xfId="25431" xr:uid="{31D5A380-4290-46FB-957A-611FB36B4545}"/>
    <cellStyle name="Normal 4 2 2 7 2 7" xfId="12746" xr:uid="{22704B4E-8FE0-49EF-A78F-8EA5E20E7E73}"/>
    <cellStyle name="Normal 4 2 2 7 3" xfId="941" xr:uid="{00000000-0005-0000-0000-00005F050000}"/>
    <cellStyle name="Normal 4 2 2 7 3 2" xfId="5245" xr:uid="{B40BB902-CB0E-40C3-A0CD-B7F27874C6B2}"/>
    <cellStyle name="Normal 4 2 2 7 3 2 2" xfId="27668" xr:uid="{17E9F41F-C4CD-4EDE-ABF5-8174F052771D}"/>
    <cellStyle name="Normal 4 2 2 7 3 2 3" xfId="27516" xr:uid="{FD804A08-F8CC-4A4A-A913-C66336A6B8B3}"/>
    <cellStyle name="Normal 4 2 2 7 3 2 4" xfId="14543" xr:uid="{DBF67581-FF04-4376-8D32-9033CD4C85DC}"/>
    <cellStyle name="Normal 4 2 2 7 3 3" xfId="6996" xr:uid="{43D0183A-0402-46DC-A9A6-746377F5DC85}"/>
    <cellStyle name="Normal 4 2 2 7 3 3 2" xfId="27612" xr:uid="{877A84E7-BEAE-42D5-98EC-569717F4AA35}"/>
    <cellStyle name="Normal 4 2 2 7 3 3 3" xfId="27754" xr:uid="{1AA65364-8454-410A-83E3-AA9DDBDD96C7}"/>
    <cellStyle name="Normal 4 2 2 7 3 3 4" xfId="17376" xr:uid="{BBDB9507-B01F-4BEC-AB97-141A5F057185}"/>
    <cellStyle name="Normal 4 2 2 7 3 4" xfId="9829" xr:uid="{CB5FE095-E508-4487-95A1-4C0A4FB94C21}"/>
    <cellStyle name="Normal 4 2 2 7 3 4 2" xfId="29418" xr:uid="{F8ED6E61-114B-4280-81CA-949C17B9017D}"/>
    <cellStyle name="Normal 4 2 2 7 3 4 3" xfId="20209" xr:uid="{F73018EA-2BD9-4911-861A-F3E27C3C8E03}"/>
    <cellStyle name="Normal 4 2 2 7 3 5" xfId="22780" xr:uid="{3C1090F0-CECB-4396-8D62-6EE60CEF2CBA}"/>
    <cellStyle name="Normal 4 2 2 7 3 6" xfId="13221" xr:uid="{F238A0EC-F728-491D-AB52-3CBDDEEC0F2B}"/>
    <cellStyle name="Normal 4 2 2 7 4" xfId="2354" xr:uid="{00000000-0005-0000-0000-00009C050000}"/>
    <cellStyle name="Normal 4 2 2 7 4 2" xfId="7481" xr:uid="{AF381B43-6F28-42FB-ADF6-39881F3664B6}"/>
    <cellStyle name="Normal 4 2 2 7 4 2 2" xfId="27340" xr:uid="{4C124964-6D75-43BD-87A3-DB5968AB63FC}"/>
    <cellStyle name="Normal 4 2 2 7 4 2 3" xfId="17861" xr:uid="{1AA920BF-D970-4DB5-96D4-82BE17E020E1}"/>
    <cellStyle name="Normal 4 2 2 7 4 3" xfId="10314" xr:uid="{17223411-B143-474A-9153-83094A1A8D56}"/>
    <cellStyle name="Normal 4 2 2 7 4 3 2" xfId="20694" xr:uid="{578AB773-C1CD-4F3D-AAA2-422DB0737571}"/>
    <cellStyle name="Normal 4 2 2 7 4 4" xfId="24350" xr:uid="{3E4651B1-E0F7-4322-977E-C1E96A9EB270}"/>
    <cellStyle name="Normal 4 2 2 7 4 5" xfId="15028" xr:uid="{C73873C5-A60C-4636-A163-84B1757B618D}"/>
    <cellStyle name="Normal 4 2 2 7 5" xfId="3975" xr:uid="{934EA604-89F8-4E07-B3A6-51317F9C39B3}"/>
    <cellStyle name="Normal 4 2 2 7 5 2" xfId="8799" xr:uid="{E97C1750-D686-46D2-90C1-4907475BF21F}"/>
    <cellStyle name="Normal 4 2 2 7 5 2 2" xfId="28985" xr:uid="{16F49C96-6BD1-419D-918F-631C11AFE1DC}"/>
    <cellStyle name="Normal 4 2 2 7 5 2 3" xfId="19179" xr:uid="{911759E1-9787-40A1-8AE4-7B1622E8E587}"/>
    <cellStyle name="Normal 4 2 2 7 5 3" xfId="11632" xr:uid="{3CEC2403-4157-40CA-9E59-0F5F1916D13A}"/>
    <cellStyle name="Normal 4 2 2 7 5 3 2" xfId="22012" xr:uid="{A5C5B410-8379-4663-B995-C71596118E97}"/>
    <cellStyle name="Normal 4 2 2 7 5 4" xfId="22971" xr:uid="{4BDC54B1-DED7-41CA-BED8-E15591FD4457}"/>
    <cellStyle name="Normal 4 2 2 7 5 5" xfId="16346" xr:uid="{2A1BC78A-509C-4FA4-9AE8-1B2CDACF40D9}"/>
    <cellStyle name="Normal 4 2 2 7 6" xfId="5243" xr:uid="{258B6F67-E5EF-4F01-8939-97492B16C45F}"/>
    <cellStyle name="Normal 4 2 2 7 6 2" xfId="27171" xr:uid="{4124BC3B-E978-4BFE-B8F2-6D9FFD167813}"/>
    <cellStyle name="Normal 4 2 2 7 6 3" xfId="28733" xr:uid="{58230EF1-BA5D-4231-AA59-4E83E22C59CC}"/>
    <cellStyle name="Normal 4 2 2 7 6 4" xfId="14541" xr:uid="{F4F19B9C-E86A-4A6A-B6B4-A7727EA94E00}"/>
    <cellStyle name="Normal 4 2 2 7 7" xfId="6994" xr:uid="{AA130C79-5346-4DC8-A7EA-6C1A6065897D}"/>
    <cellStyle name="Normal 4 2 2 7 7 2" xfId="26939" xr:uid="{612954AE-D8B5-49B2-89B9-2B002DFA3236}"/>
    <cellStyle name="Normal 4 2 2 7 7 3" xfId="17374" xr:uid="{A97E16E6-D345-4653-842F-738BB3BAE9E2}"/>
    <cellStyle name="Normal 4 2 2 7 8" xfId="9827" xr:uid="{184DB9DC-A051-4499-9310-FBC8AE4FAFAB}"/>
    <cellStyle name="Normal 4 2 2 7 8 2" xfId="20207" xr:uid="{0D6BC51B-4DDB-4E0B-AD2F-F96D6CB6D943}"/>
    <cellStyle name="Normal 4 2 2 7 9" xfId="23191" xr:uid="{188E0066-9312-4677-B353-400A1C65B06B}"/>
    <cellStyle name="Normal 4 2 2 8" xfId="942" xr:uid="{00000000-0005-0000-0000-000060050000}"/>
    <cellStyle name="Normal 4 2 2 8 10" xfId="12589" xr:uid="{B079923D-5E20-4831-A1EE-294B4200D102}"/>
    <cellStyle name="Normal 4 2 2 8 2" xfId="943" xr:uid="{00000000-0005-0000-0000-000061050000}"/>
    <cellStyle name="Normal 4 2 2 8 2 2" xfId="2929" xr:uid="{00000000-0005-0000-0000-0000A2050000}"/>
    <cellStyle name="Normal 4 2 2 8 2 2 2" xfId="6109" xr:uid="{09581792-6878-4251-A402-1BF73B90A971}"/>
    <cellStyle name="Normal 4 2 2 8 2 2 2 2" xfId="27834" xr:uid="{FE74F500-C292-4503-BFFC-57F6AAF580A9}"/>
    <cellStyle name="Normal 4 2 2 8 2 2 2 3" xfId="25969" xr:uid="{1EC5700D-4A61-4448-AD6F-E00583B5722B}"/>
    <cellStyle name="Normal 4 2 2 8 2 2 2 4" xfId="15587" xr:uid="{69769A35-F4BD-42E6-B479-E5B6925471AA}"/>
    <cellStyle name="Normal 4 2 2 8 2 2 3" xfId="8040" xr:uid="{64C8C9E2-9C80-4C86-96BF-735E47896E8C}"/>
    <cellStyle name="Normal 4 2 2 8 2 2 3 2" xfId="26181" xr:uid="{C1C144FB-D2B9-41FE-823D-8E407FAFD562}"/>
    <cellStyle name="Normal 4 2 2 8 2 2 3 3" xfId="18420" xr:uid="{AB733DD3-59EB-44FD-88FE-C553D0930AAA}"/>
    <cellStyle name="Normal 4 2 2 8 2 2 4" xfId="10873" xr:uid="{2EAAE8FA-6A0E-43DF-9D0F-6BE18F13AB63}"/>
    <cellStyle name="Normal 4 2 2 8 2 2 4 2" xfId="21253" xr:uid="{18E1EACE-9DC3-4EB3-AFCB-C3BB85F96F7E}"/>
    <cellStyle name="Normal 4 2 2 8 2 2 5" xfId="22784" xr:uid="{B6D41360-5303-4439-9539-3A457D6A800A}"/>
    <cellStyle name="Normal 4 2 2 8 2 2 6" xfId="13445" xr:uid="{D0DBE192-C6E1-426F-AF69-9E13AE9C728B}"/>
    <cellStyle name="Normal 4 2 2 8 2 3" xfId="5247" xr:uid="{289C0D3D-8600-4311-B6E6-04C89FA3FACF}"/>
    <cellStyle name="Normal 4 2 2 8 2 3 2" xfId="24677" xr:uid="{30638458-4653-4069-B1A0-FAB5B964E877}"/>
    <cellStyle name="Normal 4 2 2 8 2 3 3" xfId="28553" xr:uid="{52728E3E-1CE5-4205-BB37-C736E33D8CFB}"/>
    <cellStyle name="Normal 4 2 2 8 2 3 4" xfId="14545" xr:uid="{5F5559E7-9E8E-4F3C-921F-83265B2F862F}"/>
    <cellStyle name="Normal 4 2 2 8 2 4" xfId="6998" xr:uid="{98938B21-9FC9-4129-B01A-6E0E21BDE738}"/>
    <cellStyle name="Normal 4 2 2 8 2 4 2" xfId="26484" xr:uid="{DC37F2DE-BCCF-4A97-9840-6F251271A387}"/>
    <cellStyle name="Normal 4 2 2 8 2 4 3" xfId="25853" xr:uid="{77C348A3-9279-4F9E-979F-2E574ED2C001}"/>
    <cellStyle name="Normal 4 2 2 8 2 4 4" xfId="17378" xr:uid="{E33761A8-9F00-4268-951C-63294C6FA910}"/>
    <cellStyle name="Normal 4 2 2 8 2 5" xfId="9831" xr:uid="{A5738BC8-A75D-4FBB-887B-14D7995DCF5F}"/>
    <cellStyle name="Normal 4 2 2 8 2 5 2" xfId="29419" xr:uid="{F5410C9A-1AA5-45A9-AF2D-08D2E333369C}"/>
    <cellStyle name="Normal 4 2 2 8 2 5 3" xfId="20211" xr:uid="{E4AA0D4E-B5A6-4F5A-8840-62CE0C869968}"/>
    <cellStyle name="Normal 4 2 2 8 2 6" xfId="23797" xr:uid="{00FC52DA-01F4-4867-AD5C-93D2839C800E}"/>
    <cellStyle name="Normal 4 2 2 8 2 7" xfId="12747" xr:uid="{94FB40D9-BF27-4CB1-A214-31A4E496E876}"/>
    <cellStyle name="Normal 4 2 2 8 3" xfId="944" xr:uid="{00000000-0005-0000-0000-000062050000}"/>
    <cellStyle name="Normal 4 2 2 8 3 2" xfId="5248" xr:uid="{4D9BC826-49DF-4AF2-88B9-97A48C6BF2E8}"/>
    <cellStyle name="Normal 4 2 2 8 3 2 2" xfId="28391" xr:uid="{3AC4B514-BA35-4187-9298-F5195983ED60}"/>
    <cellStyle name="Normal 4 2 2 8 3 2 3" xfId="27146" xr:uid="{DADAAF39-1753-4664-BB00-A256FBA3CE3B}"/>
    <cellStyle name="Normal 4 2 2 8 3 2 4" xfId="14546" xr:uid="{BFEDBC4C-51DC-489D-AFEF-2749A13AABAB}"/>
    <cellStyle name="Normal 4 2 2 8 3 3" xfId="6999" xr:uid="{7F52BAFA-DE2F-4D6A-BEE8-CD7532851F97}"/>
    <cellStyle name="Normal 4 2 2 8 3 3 2" xfId="26437" xr:uid="{0FDE18EF-223E-4F9E-BB32-181FFF94D91A}"/>
    <cellStyle name="Normal 4 2 2 8 3 3 3" xfId="26748" xr:uid="{B6B9B256-7109-4468-8C1C-C130722DBA2B}"/>
    <cellStyle name="Normal 4 2 2 8 3 3 4" xfId="17379" xr:uid="{2B25E608-5F2C-423F-8C80-1375E2FAA2E4}"/>
    <cellStyle name="Normal 4 2 2 8 3 4" xfId="9832" xr:uid="{08A94F09-7809-4B28-882D-1B0F769EEEBD}"/>
    <cellStyle name="Normal 4 2 2 8 3 4 2" xfId="29420" xr:uid="{F109C8A4-44EC-41D2-92AB-8AC5B9E76DF1}"/>
    <cellStyle name="Normal 4 2 2 8 3 4 3" xfId="20212" xr:uid="{C5866C1F-E534-4979-B683-7A6B8D29D865}"/>
    <cellStyle name="Normal 4 2 2 8 3 5" xfId="22904" xr:uid="{A1855F6E-7621-41E9-B405-D45D8B422CE2}"/>
    <cellStyle name="Normal 4 2 2 8 3 6" xfId="13222" xr:uid="{261B8577-FDAC-4371-A1E3-01F7881F1F22}"/>
    <cellStyle name="Normal 4 2 2 8 4" xfId="2355" xr:uid="{00000000-0005-0000-0000-0000A0050000}"/>
    <cellStyle name="Normal 4 2 2 8 4 2" xfId="7482" xr:uid="{78E28C14-4BF2-45E6-90B6-51A0B78E35A8}"/>
    <cellStyle name="Normal 4 2 2 8 4 2 2" xfId="27647" xr:uid="{5D9CE891-17CD-4AA8-87DC-A95426A137B3}"/>
    <cellStyle name="Normal 4 2 2 8 4 2 3" xfId="17862" xr:uid="{5EA0968A-AC38-4283-8C58-897FF3CD151A}"/>
    <cellStyle name="Normal 4 2 2 8 4 3" xfId="10315" xr:uid="{B156299D-1585-4445-91F5-30774E13C2E2}"/>
    <cellStyle name="Normal 4 2 2 8 4 3 2" xfId="20695" xr:uid="{F3E85103-AE30-4527-A3BE-52C908370154}"/>
    <cellStyle name="Normal 4 2 2 8 4 4" xfId="25493" xr:uid="{1CC4CB99-89F5-432B-B534-392FA34B5B4B}"/>
    <cellStyle name="Normal 4 2 2 8 4 5" xfId="15029" xr:uid="{8CB859D4-7AE7-42E7-8605-196CC4590EC4}"/>
    <cellStyle name="Normal 4 2 2 8 5" xfId="3976" xr:uid="{1CC1E78C-F7DE-4130-A584-0982B132CF8E}"/>
    <cellStyle name="Normal 4 2 2 8 5 2" xfId="8800" xr:uid="{BA955A1A-5670-4FC0-99AD-5A2856B5D440}"/>
    <cellStyle name="Normal 4 2 2 8 5 2 2" xfId="28986" xr:uid="{34079C3E-CB67-4FC5-806A-7653903E694E}"/>
    <cellStyle name="Normal 4 2 2 8 5 2 3" xfId="19180" xr:uid="{44DB25A4-5BF0-40DB-8D02-41DD4CB5D720}"/>
    <cellStyle name="Normal 4 2 2 8 5 3" xfId="11633" xr:uid="{7E0DE244-4DBA-4549-ACCF-6E1DACEE34DD}"/>
    <cellStyle name="Normal 4 2 2 8 5 3 2" xfId="22013" xr:uid="{FF8FDA02-F622-47D5-89FC-F44A0ED0CF69}"/>
    <cellStyle name="Normal 4 2 2 8 5 4" xfId="23982" xr:uid="{37E8991E-E7DC-475D-A227-1F381F3327D3}"/>
    <cellStyle name="Normal 4 2 2 8 5 5" xfId="16347" xr:uid="{2226C1CB-C3F7-4DA7-A464-EC9956605E01}"/>
    <cellStyle name="Normal 4 2 2 8 6" xfId="5246" xr:uid="{872CE609-91EB-4200-84DC-9E4CAEF16719}"/>
    <cellStyle name="Normal 4 2 2 8 6 2" xfId="26520" xr:uid="{E356F0AA-9DB5-42C0-A8A8-D027EA83DE7F}"/>
    <cellStyle name="Normal 4 2 2 8 6 3" xfId="27055" xr:uid="{A4791983-7DC8-4FC4-9115-A49572A6DAB9}"/>
    <cellStyle name="Normal 4 2 2 8 6 4" xfId="14544" xr:uid="{660A899C-A2B3-44D5-A0AE-70E3028FA2FC}"/>
    <cellStyle name="Normal 4 2 2 8 7" xfId="6997" xr:uid="{F5CE00E5-403B-4776-BAF1-667226287A9D}"/>
    <cellStyle name="Normal 4 2 2 8 7 2" xfId="28723" xr:uid="{75DAF2BA-C780-463B-B47B-59D04D56A534}"/>
    <cellStyle name="Normal 4 2 2 8 7 3" xfId="17377" xr:uid="{7BBB0A78-A78B-4E47-A061-57FD249F2CAB}"/>
    <cellStyle name="Normal 4 2 2 8 8" xfId="9830" xr:uid="{3FCAB39E-5391-4F05-990F-45A67FFFFF88}"/>
    <cellStyle name="Normal 4 2 2 8 8 2" xfId="20210" xr:uid="{605D1BF4-2DAB-48AE-AA26-C94C99E2D0C0}"/>
    <cellStyle name="Normal 4 2 2 8 9" xfId="23104" xr:uid="{FA722071-1ED3-40CD-A15E-0F1B6755E765}"/>
    <cellStyle name="Normal 4 2 2 9" xfId="945" xr:uid="{00000000-0005-0000-0000-000063050000}"/>
    <cellStyle name="Normal 4 2 2 9 10" xfId="12582" xr:uid="{DE514E55-F128-4711-B21D-61AFB7B8B980}"/>
    <cellStyle name="Normal 4 2 2 9 2" xfId="3298" xr:uid="{00000000-0005-0000-0000-0000A5050000}"/>
    <cellStyle name="Normal 4 2 2 9 2 2" xfId="6356" xr:uid="{6E4E1E2D-8A1F-4B24-9424-9540C19E367E}"/>
    <cellStyle name="Normal 4 2 2 9 2 2 2" xfId="24062" xr:uid="{45CEF859-7BCD-43A7-9DF0-135D1D6D9722}"/>
    <cellStyle name="Normal 4 2 2 9 2 2 3" xfId="26597" xr:uid="{9106F3BF-F128-4A95-B1CD-60CF1E93C852}"/>
    <cellStyle name="Normal 4 2 2 9 2 2 4" xfId="15925" xr:uid="{594B141C-1131-44FA-9644-D29B5916A6AA}"/>
    <cellStyle name="Normal 4 2 2 9 2 3" xfId="8378" xr:uid="{680DAFC1-10CF-4115-A50B-E062B27340DB}"/>
    <cellStyle name="Normal 4 2 2 9 2 3 2" xfId="27081" xr:uid="{F65F60EC-4525-406B-B346-1CC28797EB54}"/>
    <cellStyle name="Normal 4 2 2 9 2 3 3" xfId="28900" xr:uid="{A099C605-7E55-41EE-943A-37B7A9E230B0}"/>
    <cellStyle name="Normal 4 2 2 9 2 3 4" xfId="18758" xr:uid="{BE8CF6AF-34B7-4897-A3C5-ABCA19E9F174}"/>
    <cellStyle name="Normal 4 2 2 9 2 4" xfId="11211" xr:uid="{4A039120-EAC4-4732-B509-DF19BC2B8961}"/>
    <cellStyle name="Normal 4 2 2 9 2 4 2" xfId="29480" xr:uid="{3EECB917-46C5-426D-B71C-9CAD5E36E357}"/>
    <cellStyle name="Normal 4 2 2 9 2 4 3" xfId="21591" xr:uid="{043FC9C7-426D-49F9-9931-347D933E02D0}"/>
    <cellStyle name="Normal 4 2 2 9 2 5" xfId="23211" xr:uid="{935A0560-C5B2-4465-8504-275C632C1F9F}"/>
    <cellStyle name="Normal 4 2 2 9 2 6" xfId="13854" xr:uid="{F186F80C-532F-4235-A090-3A81DB8588C4}"/>
    <cellStyle name="Normal 4 2 2 9 3" xfId="2761" xr:uid="{00000000-0005-0000-0000-0000A6050000}"/>
    <cellStyle name="Normal 4 2 2 9 3 2" xfId="5979" xr:uid="{2AF29E17-0413-428C-BBF0-234F517D09CF}"/>
    <cellStyle name="Normal 4 2 2 9 3 2 2" xfId="26728" xr:uid="{CBD8DB94-08B9-4486-9B8A-70ABEDF9C196}"/>
    <cellStyle name="Normal 4 2 2 9 3 2 3" xfId="15432" xr:uid="{58F35442-55F3-4803-AFFB-C5B9DA17A21B}"/>
    <cellStyle name="Normal 4 2 2 9 3 3" xfId="7885" xr:uid="{AD2FD54C-B7B0-483B-84C4-9315D79E4958}"/>
    <cellStyle name="Normal 4 2 2 9 3 3 2" xfId="18265" xr:uid="{8E6CD3BB-045E-4361-A340-E92C1684F0E3}"/>
    <cellStyle name="Normal 4 2 2 9 3 4" xfId="10718" xr:uid="{22042846-8DA7-4EFF-AF99-F515EC8385E3}"/>
    <cellStyle name="Normal 4 2 2 9 3 4 2" xfId="21098" xr:uid="{B4348F17-6C32-4A25-BAB2-9572A3923888}"/>
    <cellStyle name="Normal 4 2 2 9 3 5" xfId="24451" xr:uid="{5593175C-5566-4DF7-A66F-443ED8A91F7A}"/>
    <cellStyle name="Normal 4 2 2 9 3 6" xfId="13209" xr:uid="{D542F37B-7C2B-405F-B27E-0A0D239496E8}"/>
    <cellStyle name="Normal 4 2 2 9 4" xfId="2348" xr:uid="{00000000-0005-0000-0000-0000A4050000}"/>
    <cellStyle name="Normal 4 2 2 9 4 2" xfId="7475" xr:uid="{8319465A-71C1-44B2-86C2-66BC9E2147B4}"/>
    <cellStyle name="Normal 4 2 2 9 4 2 2" xfId="28678" xr:uid="{FC39BD23-F123-4A99-81DC-DB5D583C8804}"/>
    <cellStyle name="Normal 4 2 2 9 4 2 3" xfId="17855" xr:uid="{DD2E3797-C5E2-486C-9C3E-C72BADED4EAE}"/>
    <cellStyle name="Normal 4 2 2 9 4 3" xfId="10308" xr:uid="{2202193C-5B0D-41BD-BF6A-D20065EA68DF}"/>
    <cellStyle name="Normal 4 2 2 9 4 3 2" xfId="20688" xr:uid="{E46D9796-DE38-44E1-B95E-34EA2AC7FE65}"/>
    <cellStyle name="Normal 4 2 2 9 4 4" xfId="23961" xr:uid="{E211FAC1-22F6-4376-BF8E-9B6235C4893B}"/>
    <cellStyle name="Normal 4 2 2 9 4 5" xfId="15022" xr:uid="{84A360AA-ACC9-47BE-A916-17EADE44D08D}"/>
    <cellStyle name="Normal 4 2 2 9 5" xfId="3857" xr:uid="{0DFD9279-66F4-49BF-8ABE-BC45BE9D3279}"/>
    <cellStyle name="Normal 4 2 2 9 5 2" xfId="8689" xr:uid="{22B78481-BFA1-4D5C-BE0A-88DA74F04189}"/>
    <cellStyle name="Normal 4 2 2 9 5 2 2" xfId="19069" xr:uid="{D855CF00-E479-4DC7-A6F1-A54F0034438A}"/>
    <cellStyle name="Normal 4 2 2 9 5 3" xfId="11522" xr:uid="{84137D52-6A9A-45E9-822B-5688EA979476}"/>
    <cellStyle name="Normal 4 2 2 9 5 3 2" xfId="21902" xr:uid="{57BCF616-2B4E-42BA-BADD-ED4A680DF9F5}"/>
    <cellStyle name="Normal 4 2 2 9 5 4" xfId="26842" xr:uid="{3833537E-321F-4F08-8CD8-D4323549DA52}"/>
    <cellStyle name="Normal 4 2 2 9 5 5" xfId="16236" xr:uid="{7AD6093B-7B22-41CD-B28E-14C576F4FB21}"/>
    <cellStyle name="Normal 4 2 2 9 6" xfId="5249" xr:uid="{5F5B01DA-BF19-4D3F-9F37-461CE1DBE838}"/>
    <cellStyle name="Normal 4 2 2 9 6 2" xfId="14547" xr:uid="{CD01CB4D-BD54-4DA9-A0D7-6B36D8D57A7B}"/>
    <cellStyle name="Normal 4 2 2 9 7" xfId="7000" xr:uid="{0CE4F7C6-4118-43BE-A668-888ED1884BDB}"/>
    <cellStyle name="Normal 4 2 2 9 7 2" xfId="17380" xr:uid="{75471894-3CE6-4529-BE28-CAA3D6503453}"/>
    <cellStyle name="Normal 4 2 2 9 8" xfId="9833" xr:uid="{E0C65649-4008-44CA-BB86-D5E7ACF05731}"/>
    <cellStyle name="Normal 4 2 2 9 8 2" xfId="20213" xr:uid="{C03B357F-14E5-4DE0-BF16-B52EACF1B891}"/>
    <cellStyle name="Normal 4 2 2 9 9" xfId="24587" xr:uid="{B8116788-610A-4EF1-98E6-02B0A43EF3E3}"/>
    <cellStyle name="Normal 4 2 20" xfId="24904" xr:uid="{7CC5CC8E-A63E-44A8-9265-588E7557C3B6}"/>
    <cellStyle name="Normal 4 2 21" xfId="12389" xr:uid="{DF718B35-7351-4E69-B0D4-B23D8E6301EC}"/>
    <cellStyle name="Normal 4 2 3" xfId="946" xr:uid="{00000000-0005-0000-0000-000064050000}"/>
    <cellStyle name="Normal 4 2 3 10" xfId="5250" xr:uid="{2BD7E16D-467E-4203-BADC-0CC44CE1E35D}"/>
    <cellStyle name="Normal 4 2 3 10 2" xfId="14548" xr:uid="{7E3E2729-B3B9-497B-9C2D-2A6EA9BCF7EF}"/>
    <cellStyle name="Normal 4 2 3 11" xfId="7001" xr:uid="{0F8E82CF-DA38-44A7-9BAB-8EAF0FCC0A4D}"/>
    <cellStyle name="Normal 4 2 3 11 2" xfId="17381" xr:uid="{DE1D59A2-929D-42C0-BC66-443196226E3C}"/>
    <cellStyle name="Normal 4 2 3 12" xfId="9834" xr:uid="{9EED1AAC-1B2A-4562-ACE5-EE2F4E445031}"/>
    <cellStyle name="Normal 4 2 3 12 2" xfId="20214" xr:uid="{5B5515BB-C269-49F4-B6E4-B5A0733E303D}"/>
    <cellStyle name="Normal 4 2 3 13" xfId="24782" xr:uid="{A50685D2-0C11-46DF-A4A3-25F902E1626C}"/>
    <cellStyle name="Normal 4 2 3 14" xfId="12409" xr:uid="{B9A8D04E-3872-4C08-963B-4B8410F1CD3C}"/>
    <cellStyle name="Normal 4 2 3 2" xfId="947" xr:uid="{00000000-0005-0000-0000-000065050000}"/>
    <cellStyle name="Normal 4 2 3 2 10" xfId="7002" xr:uid="{F478E16C-4463-449F-9221-67C12BABAE90}"/>
    <cellStyle name="Normal 4 2 3 2 10 2" xfId="17382" xr:uid="{C78D9F6F-5C52-48CF-B7AA-8014ADBBEB0A}"/>
    <cellStyle name="Normal 4 2 3 2 11" xfId="9835" xr:uid="{E70F5F20-0996-46D8-B0A2-42AC2D61A96F}"/>
    <cellStyle name="Normal 4 2 3 2 11 2" xfId="20215" xr:uid="{2C568235-566C-418C-BCE9-C55DC896AC01}"/>
    <cellStyle name="Normal 4 2 3 2 12" xfId="25209" xr:uid="{50186835-642E-4C8F-BE3D-DA803AC18C20}"/>
    <cellStyle name="Normal 4 2 3 2 13" xfId="12469" xr:uid="{2BC600A7-7EE7-4979-8C49-A434A72939B8}"/>
    <cellStyle name="Normal 4 2 3 2 2" xfId="948" xr:uid="{00000000-0005-0000-0000-000066050000}"/>
    <cellStyle name="Normal 4 2 3 2 2 10" xfId="9836" xr:uid="{01B031BC-6941-4B26-920C-332DEB14A125}"/>
    <cellStyle name="Normal 4 2 3 2 2 10 2" xfId="20216" xr:uid="{2C21B5A5-C225-4DEB-AA3B-DADBCFFE6C9F}"/>
    <cellStyle name="Normal 4 2 3 2 2 11" xfId="23489" xr:uid="{29759637-3DD4-4B69-9EB4-0B6F77170251}"/>
    <cellStyle name="Normal 4 2 3 2 2 12" xfId="12591" xr:uid="{882EF21D-6320-4356-B7D3-F83F9DD7C4F1}"/>
    <cellStyle name="Normal 4 2 3 2 2 2" xfId="2772" xr:uid="{00000000-0005-0000-0000-0000AA050000}"/>
    <cellStyle name="Normal 4 2 3 2 2 2 2" xfId="3300" xr:uid="{00000000-0005-0000-0000-0000AB050000}"/>
    <cellStyle name="Normal 4 2 3 2 2 2 2 2" xfId="6358" xr:uid="{89C8923C-17D9-4D31-A862-C14CE5CDE0D1}"/>
    <cellStyle name="Normal 4 2 3 2 2 2 2 2 2" xfId="27086" xr:uid="{9413C2A7-B792-46C6-B470-36EAB6526A64}"/>
    <cellStyle name="Normal 4 2 3 2 2 2 2 2 3" xfId="27367" xr:uid="{8D83968A-3E50-434B-8AD6-D9FDCBC984C3}"/>
    <cellStyle name="Normal 4 2 3 2 2 2 2 2 4" xfId="15927" xr:uid="{C58D3C4E-58B5-4615-BF7F-AB772A204B50}"/>
    <cellStyle name="Normal 4 2 3 2 2 2 2 3" xfId="8380" xr:uid="{E7C5AB54-797F-4A79-9674-94828B119DB3}"/>
    <cellStyle name="Normal 4 2 3 2 2 2 2 3 2" xfId="28901" xr:uid="{6831838B-07E0-47FC-8E04-3542DE05B01C}"/>
    <cellStyle name="Normal 4 2 3 2 2 2 2 3 3" xfId="18760" xr:uid="{CF0DDA58-F101-49AE-B8A9-46CB315448F3}"/>
    <cellStyle name="Normal 4 2 3 2 2 2 2 4" xfId="11213" xr:uid="{68A94025-047D-46F7-A5BA-D75DB98B96E7}"/>
    <cellStyle name="Normal 4 2 3 2 2 2 2 4 2" xfId="21593" xr:uid="{2C15B6F5-4265-4456-9222-C45B17C039E0}"/>
    <cellStyle name="Normal 4 2 3 2 2 2 2 5" xfId="24683" xr:uid="{C5E5FD7D-6ABB-4102-91D2-EC65BB6FFFD7}"/>
    <cellStyle name="Normal 4 2 3 2 2 2 2 6" xfId="13856" xr:uid="{5C226E65-CF46-4114-8E35-A29BF53894EB}"/>
    <cellStyle name="Normal 4 2 3 2 2 2 3" xfId="4328" xr:uid="{27964B00-F2D5-4596-8451-9BDBD56C8BA5}"/>
    <cellStyle name="Normal 4 2 3 2 2 2 3 2" xfId="9100" xr:uid="{331C5B4E-823D-40A5-9607-5D646183B846}"/>
    <cellStyle name="Normal 4 2 3 2 2 2 3 2 2" xfId="29143" xr:uid="{8B4C61EA-15E4-415C-B554-8D03E2FA2398}"/>
    <cellStyle name="Normal 4 2 3 2 2 2 3 2 3" xfId="19480" xr:uid="{A90DAA79-9986-42C1-AF04-803FAF98A659}"/>
    <cellStyle name="Normal 4 2 3 2 2 2 3 3" xfId="11933" xr:uid="{6AB7CE6B-BE9F-4E5F-9313-B4981AD8D99C}"/>
    <cellStyle name="Normal 4 2 3 2 2 2 3 3 2" xfId="22313" xr:uid="{2D89B00A-FC2B-4D78-9F4A-7403D079C90C}"/>
    <cellStyle name="Normal 4 2 3 2 2 2 3 4" xfId="24017" xr:uid="{0E925F37-F8D0-4034-9A48-975C7D9B5AC4}"/>
    <cellStyle name="Normal 4 2 3 2 2 2 3 5" xfId="16647" xr:uid="{6741DDB6-C341-459C-97DE-702DF4E29657}"/>
    <cellStyle name="Normal 4 2 3 2 2 2 4" xfId="5990" xr:uid="{2C18F543-E27B-44AB-AA06-5A23FBB080E9}"/>
    <cellStyle name="Normal 4 2 3 2 2 2 4 2" xfId="26944" xr:uid="{C72013DD-CCEE-42D1-B77D-D0BB95452F1E}"/>
    <cellStyle name="Normal 4 2 3 2 2 2 4 3" xfId="15443" xr:uid="{0172374D-8479-418D-A352-D52BDF8306D6}"/>
    <cellStyle name="Normal 4 2 3 2 2 2 5" xfId="7896" xr:uid="{BD4BBE6C-17C2-4BAD-9B37-8819241E2577}"/>
    <cellStyle name="Normal 4 2 3 2 2 2 5 2" xfId="18276" xr:uid="{C8293643-2729-45A0-BD7A-83B397918AA0}"/>
    <cellStyle name="Normal 4 2 3 2 2 2 6" xfId="10729" xr:uid="{D6A86BD5-84AE-4B43-BFB3-076C681E8B27}"/>
    <cellStyle name="Normal 4 2 3 2 2 2 6 2" xfId="21109" xr:uid="{75728E5D-5DA3-4043-B9D4-F03ABC5DC432}"/>
    <cellStyle name="Normal 4 2 3 2 2 2 7" xfId="25031" xr:uid="{4321F765-EAF6-481E-A724-328A23CA2969}"/>
    <cellStyle name="Normal 4 2 3 2 2 2 8" xfId="13225" xr:uid="{7904ED2D-EE61-4575-9F4B-C331B77A69FA}"/>
    <cellStyle name="Normal 4 2 3 2 2 3" xfId="3301" xr:uid="{00000000-0005-0000-0000-0000AC050000}"/>
    <cellStyle name="Normal 4 2 3 2 2 3 2" xfId="4514" xr:uid="{6D50011B-C532-44D6-B43D-E87F903FA790}"/>
    <cellStyle name="Normal 4 2 3 2 2 3 2 2" xfId="9286" xr:uid="{8D03004E-54FE-42EA-BBF9-DAC429B21F80}"/>
    <cellStyle name="Normal 4 2 3 2 2 3 2 2 2" xfId="29267" xr:uid="{C3570ED0-8F16-4676-A172-7EB71B59F115}"/>
    <cellStyle name="Normal 4 2 3 2 2 3 2 2 3" xfId="19666" xr:uid="{C83973C4-CA0B-4189-BF9C-4B2DF2D97896}"/>
    <cellStyle name="Normal 4 2 3 2 2 3 2 3" xfId="12119" xr:uid="{B45241BD-47E5-41DD-8F19-D2A2C33AA965}"/>
    <cellStyle name="Normal 4 2 3 2 2 3 2 3 2" xfId="22499" xr:uid="{00B22D51-F239-41D7-93A6-EDFBDBCA48CE}"/>
    <cellStyle name="Normal 4 2 3 2 2 3 2 4" xfId="27015" xr:uid="{ACAC9304-7BC3-4B7A-B5D3-8DDDC874B00D}"/>
    <cellStyle name="Normal 4 2 3 2 2 3 2 5" xfId="16833" xr:uid="{0A25D8D4-2ACB-40B7-9679-7ADBBFEE6610}"/>
    <cellStyle name="Normal 4 2 3 2 2 3 3" xfId="6359" xr:uid="{31E8356A-95F4-4A6F-8EA7-687AD58AFD19}"/>
    <cellStyle name="Normal 4 2 3 2 2 3 3 2" xfId="28320" xr:uid="{636BBC61-C6A5-426B-9BD5-D5F6145FE51D}"/>
    <cellStyle name="Normal 4 2 3 2 2 3 3 3" xfId="15928" xr:uid="{C1A5858E-96D1-4ADF-AFED-1104CA10BD0D}"/>
    <cellStyle name="Normal 4 2 3 2 2 3 4" xfId="8381" xr:uid="{F588F986-11CF-4770-8E5C-3AAFFD6146FC}"/>
    <cellStyle name="Normal 4 2 3 2 2 3 4 2" xfId="18761" xr:uid="{877D9809-B8DD-4D96-BDBB-73B4F76E6343}"/>
    <cellStyle name="Normal 4 2 3 2 2 3 5" xfId="11214" xr:uid="{6C284A0A-0DC0-41B9-AFD7-BB3873B1608C}"/>
    <cellStyle name="Normal 4 2 3 2 2 3 5 2" xfId="21594" xr:uid="{1EB8083D-F766-404A-9589-599184D0F8A6}"/>
    <cellStyle name="Normal 4 2 3 2 2 3 6" xfId="22988" xr:uid="{ABF29836-2AA1-48B7-A366-FE398257733C}"/>
    <cellStyle name="Normal 4 2 3 2 2 3 7" xfId="13857" xr:uid="{37BD2BD6-6E1C-4EA9-821F-99B055D3BA2A}"/>
    <cellStyle name="Normal 4 2 3 2 2 4" xfId="3299" xr:uid="{00000000-0005-0000-0000-0000AD050000}"/>
    <cellStyle name="Normal 4 2 3 2 2 4 2" xfId="6357" xr:uid="{C1E464F8-AD39-4D30-9CFC-7E54408ACAD2}"/>
    <cellStyle name="Normal 4 2 3 2 2 4 2 2" xfId="28147" xr:uid="{895B60BC-4B23-490E-8F89-B62CD9351C4B}"/>
    <cellStyle name="Normal 4 2 3 2 2 4 2 3" xfId="15926" xr:uid="{C3F78B7A-B76F-42F1-A0C8-740D407FEDCB}"/>
    <cellStyle name="Normal 4 2 3 2 2 4 3" xfId="8379" xr:uid="{6FA2E360-57D4-424A-A42E-97DB80382D28}"/>
    <cellStyle name="Normal 4 2 3 2 2 4 3 2" xfId="18759" xr:uid="{8E534455-B4D4-4109-80B2-D739C51C212E}"/>
    <cellStyle name="Normal 4 2 3 2 2 4 4" xfId="11212" xr:uid="{30F27D84-F851-40B0-9D8D-BA613509A3E2}"/>
    <cellStyle name="Normal 4 2 3 2 2 4 4 2" xfId="21592" xr:uid="{6FD68503-E85E-4487-AB1B-B7DF3D8B2CA8}"/>
    <cellStyle name="Normal 4 2 3 2 2 4 5" xfId="24493" xr:uid="{9398B8F6-1C04-4B30-BFD4-86091FC23EB6}"/>
    <cellStyle name="Normal 4 2 3 2 2 4 6" xfId="13855" xr:uid="{AFA105AB-BB52-4C3D-BD2F-99B293002E2D}"/>
    <cellStyle name="Normal 4 2 3 2 2 5" xfId="2645" xr:uid="{00000000-0005-0000-0000-0000AE050000}"/>
    <cellStyle name="Normal 4 2 3 2 2 5 2" xfId="5907" xr:uid="{A3FC01D2-D45A-456E-9AC5-41FF7184AB71}"/>
    <cellStyle name="Normal 4 2 3 2 2 5 2 2" xfId="28290" xr:uid="{168AFBF8-E05A-463D-9143-C9F6C7EEC90D}"/>
    <cellStyle name="Normal 4 2 3 2 2 5 2 3" xfId="15317" xr:uid="{7017F6D0-2B0F-410C-AF05-2E7D82D05083}"/>
    <cellStyle name="Normal 4 2 3 2 2 5 3" xfId="7770" xr:uid="{EC396275-686B-4429-B869-F947FD668551}"/>
    <cellStyle name="Normal 4 2 3 2 2 5 3 2" xfId="18150" xr:uid="{5805ACAA-2B3B-4747-8109-FA18F1B78B4F}"/>
    <cellStyle name="Normal 4 2 3 2 2 5 4" xfId="10603" xr:uid="{5520C602-4FB1-4F6C-980B-28E47F4C9F0D}"/>
    <cellStyle name="Normal 4 2 3 2 2 5 4 2" xfId="20983" xr:uid="{64D02580-9128-44F4-8D2A-A1D7F5788E88}"/>
    <cellStyle name="Normal 4 2 3 2 2 5 5" xfId="24693" xr:uid="{E8B465D9-82D9-4919-811F-327B99579B46}"/>
    <cellStyle name="Normal 4 2 3 2 2 5 6" xfId="13034" xr:uid="{AA6CA743-EE39-466F-B850-6BC8A8B217C6}"/>
    <cellStyle name="Normal 4 2 3 2 2 6" xfId="2357" xr:uid="{00000000-0005-0000-0000-0000A9050000}"/>
    <cellStyle name="Normal 4 2 3 2 2 6 2" xfId="7484" xr:uid="{140F805A-541E-43C4-951D-18A360B72EC2}"/>
    <cellStyle name="Normal 4 2 3 2 2 6 2 2" xfId="17864" xr:uid="{6B0A4DE7-4013-4690-A577-A913A2F03A51}"/>
    <cellStyle name="Normal 4 2 3 2 2 6 3" xfId="10317" xr:uid="{1A9B45D9-F693-4EDD-A7FC-60EABD2FDB3F}"/>
    <cellStyle name="Normal 4 2 3 2 2 6 3 2" xfId="20697" xr:uid="{B208B857-17A3-4C04-A607-D312BE9DF30A}"/>
    <cellStyle name="Normal 4 2 3 2 2 6 4" xfId="24043" xr:uid="{24AB5370-DA9D-4625-959B-D5A0319939BC}"/>
    <cellStyle name="Normal 4 2 3 2 2 6 5" xfId="15031" xr:uid="{E66AFB57-8F73-4358-A693-4779C3AE1A89}"/>
    <cellStyle name="Normal 4 2 3 2 2 7" xfId="3894" xr:uid="{201BE687-BFB5-471C-A6BF-20D48642CE65}"/>
    <cellStyle name="Normal 4 2 3 2 2 7 2" xfId="8726" xr:uid="{6B7A5A98-A6EE-4599-91CD-E248789F73D3}"/>
    <cellStyle name="Normal 4 2 3 2 2 7 2 2" xfId="19106" xr:uid="{28446D4C-D83B-4EF5-99AE-7D201A018481}"/>
    <cellStyle name="Normal 4 2 3 2 2 7 3" xfId="11559" xr:uid="{5E360618-2024-470E-8639-5E6E01524EF8}"/>
    <cellStyle name="Normal 4 2 3 2 2 7 3 2" xfId="21939" xr:uid="{38436333-B084-437E-89B5-61DA0343ED2B}"/>
    <cellStyle name="Normal 4 2 3 2 2 7 4" xfId="16273" xr:uid="{E4A4DB8E-6B8E-494C-B7EE-57E61DD45AFC}"/>
    <cellStyle name="Normal 4 2 3 2 2 8" xfId="5252" xr:uid="{A0D37A58-A5CE-4436-A5BA-AA581978EEF0}"/>
    <cellStyle name="Normal 4 2 3 2 2 8 2" xfId="14550" xr:uid="{E92DD833-C60D-4522-B768-1B23C313C5C1}"/>
    <cellStyle name="Normal 4 2 3 2 2 9" xfId="7003" xr:uid="{A1A12B1C-79E2-4292-A8DF-9E447994414D}"/>
    <cellStyle name="Normal 4 2 3 2 2 9 2" xfId="17383" xr:uid="{08055018-930A-4323-A1B6-7CA228461C3D}"/>
    <cellStyle name="Normal 4 2 3 2 3" xfId="949" xr:uid="{00000000-0005-0000-0000-000067050000}"/>
    <cellStyle name="Normal 4 2 3 2 3 2" xfId="3302" xr:uid="{00000000-0005-0000-0000-0000B0050000}"/>
    <cellStyle name="Normal 4 2 3 2 3 2 2" xfId="6360" xr:uid="{1DC87285-0E28-413E-8C88-23F2F54535AE}"/>
    <cellStyle name="Normal 4 2 3 2 3 2 2 2" xfId="28333" xr:uid="{F131C03A-78F1-4AA3-803E-095AC8C2BCE5}"/>
    <cellStyle name="Normal 4 2 3 2 3 2 2 3" xfId="28339" xr:uid="{F15967C9-914A-40B1-AE8D-3A04A5D89435}"/>
    <cellStyle name="Normal 4 2 3 2 3 2 2 4" xfId="15929" xr:uid="{A0E735FF-EF44-431E-8F4A-5BEA4BBE314F}"/>
    <cellStyle name="Normal 4 2 3 2 3 2 3" xfId="8382" xr:uid="{0D16436B-43B1-4701-AE20-562C8D2723FA}"/>
    <cellStyle name="Normal 4 2 3 2 3 2 3 2" xfId="28902" xr:uid="{DC4F5CF2-0BCB-475F-8754-C18E7002E24E}"/>
    <cellStyle name="Normal 4 2 3 2 3 2 3 3" xfId="18762" xr:uid="{EB8A1894-2ECB-4438-B172-0D5CC3623BCE}"/>
    <cellStyle name="Normal 4 2 3 2 3 2 4" xfId="11215" xr:uid="{8AA50733-FEA7-44DA-A0D2-249F1802EE85}"/>
    <cellStyle name="Normal 4 2 3 2 3 2 4 2" xfId="21595" xr:uid="{AD49165A-94CF-4684-A9E8-62561DFC9419}"/>
    <cellStyle name="Normal 4 2 3 2 3 2 5" xfId="22869" xr:uid="{002A3DE3-8149-4791-9736-8E2B5599730A}"/>
    <cellStyle name="Normal 4 2 3 2 3 2 6" xfId="13858" xr:uid="{58D514D3-D6F4-41FF-B495-C30AA68E8D35}"/>
    <cellStyle name="Normal 4 2 3 2 3 3" xfId="2771" xr:uid="{00000000-0005-0000-0000-0000B1050000}"/>
    <cellStyle name="Normal 4 2 3 2 3 3 2" xfId="5989" xr:uid="{8EDC80F3-BB18-4116-839C-24DC107942DB}"/>
    <cellStyle name="Normal 4 2 3 2 3 3 2 2" xfId="26260" xr:uid="{867E8E3F-0666-4250-8DB7-7B567C4BCF8A}"/>
    <cellStyle name="Normal 4 2 3 2 3 3 2 3" xfId="15442" xr:uid="{51B34A18-73E8-4CC0-8B49-CCB35097E2D7}"/>
    <cellStyle name="Normal 4 2 3 2 3 3 3" xfId="7895" xr:uid="{56C41649-7049-4178-8B09-EA4F8628B3FF}"/>
    <cellStyle name="Normal 4 2 3 2 3 3 3 2" xfId="18275" xr:uid="{73B3F451-57B1-4100-BC37-6E7BF8770B14}"/>
    <cellStyle name="Normal 4 2 3 2 3 3 4" xfId="10728" xr:uid="{9E0578E9-AC8C-442E-8BBD-318D8230F97F}"/>
    <cellStyle name="Normal 4 2 3 2 3 3 4 2" xfId="21108" xr:uid="{A455727F-EC3B-477D-AA65-D9F9B6D3A6D7}"/>
    <cellStyle name="Normal 4 2 3 2 3 3 5" xfId="23975" xr:uid="{71D7DFB1-FD17-45FC-9DAF-7EEBC8A1FDF0}"/>
    <cellStyle name="Normal 4 2 3 2 3 3 6" xfId="13224" xr:uid="{0125291F-2C52-47D9-B6FF-93F5D4843EBA}"/>
    <cellStyle name="Normal 4 2 3 2 3 4" xfId="4185" xr:uid="{1DEFBAE0-A0A3-432C-A9F0-42580848E4E3}"/>
    <cellStyle name="Normal 4 2 3 2 3 4 2" xfId="8957" xr:uid="{2CE25E94-B24F-47E3-B36F-915FC78AF815}"/>
    <cellStyle name="Normal 4 2 3 2 3 4 2 2" xfId="29045" xr:uid="{56B3A386-38B6-4496-A9F5-076351356B47}"/>
    <cellStyle name="Normal 4 2 3 2 3 4 2 3" xfId="19337" xr:uid="{52C3D09E-D789-46D0-AF42-8DADEA265E27}"/>
    <cellStyle name="Normal 4 2 3 2 3 4 3" xfId="11790" xr:uid="{E4AA35A6-6AA7-4362-9E90-6C2936F3F133}"/>
    <cellStyle name="Normal 4 2 3 2 3 4 3 2" xfId="22170" xr:uid="{EF60385F-7448-4608-871D-B3FFAF694B51}"/>
    <cellStyle name="Normal 4 2 3 2 3 4 4" xfId="24948" xr:uid="{A4C522DF-B142-4EDE-8BF4-D44C81DAD4B8}"/>
    <cellStyle name="Normal 4 2 3 2 3 4 5" xfId="16504" xr:uid="{66085C31-CC84-4EB7-AB8A-120650E692A0}"/>
    <cellStyle name="Normal 4 2 3 2 3 5" xfId="5253" xr:uid="{9CEF59E5-F63B-43F6-8764-B25EF6C72324}"/>
    <cellStyle name="Normal 4 2 3 2 3 5 2" xfId="26861" xr:uid="{D0D7369A-B1F8-49C2-BF13-4CE12D00315A}"/>
    <cellStyle name="Normal 4 2 3 2 3 5 3" xfId="14551" xr:uid="{407CB54E-EC64-446F-8A2E-79F52CB746A4}"/>
    <cellStyle name="Normal 4 2 3 2 3 6" xfId="7004" xr:uid="{D036AE8A-60CC-4471-B10D-D2D5F097C2E2}"/>
    <cellStyle name="Normal 4 2 3 2 3 6 2" xfId="17384" xr:uid="{312546B7-C2EE-4F4D-9E26-9827A40EDFC1}"/>
    <cellStyle name="Normal 4 2 3 2 3 7" xfId="9837" xr:uid="{9E5AA68B-6EF3-4A19-B637-4A7F39B6DD8A}"/>
    <cellStyle name="Normal 4 2 3 2 3 7 2" xfId="20217" xr:uid="{BF15622C-D1C2-4A1D-913D-74CA0331F1F5}"/>
    <cellStyle name="Normal 4 2 3 2 3 8" xfId="25280" xr:uid="{D1F3FED7-DA20-4543-9147-972C7FD1A832}"/>
    <cellStyle name="Normal 4 2 3 2 3 9" xfId="12749" xr:uid="{A7A86424-DB42-45CE-9B3C-4830D0D72C9E}"/>
    <cellStyle name="Normal 4 2 3 2 4" xfId="3303" xr:uid="{00000000-0005-0000-0000-0000B2050000}"/>
    <cellStyle name="Normal 4 2 3 2 4 2" xfId="4515" xr:uid="{CC245521-A2AC-4403-9DBB-2B958F5DD097}"/>
    <cellStyle name="Normal 4 2 3 2 4 2 2" xfId="9287" xr:uid="{08FDC34A-6A5C-4A47-8F82-5B4324C8952A}"/>
    <cellStyle name="Normal 4 2 3 2 4 2 2 2" xfId="29268" xr:uid="{F55B0AE7-0F44-4986-B904-EB5A6313EDFA}"/>
    <cellStyle name="Normal 4 2 3 2 4 2 2 3" xfId="19667" xr:uid="{D7C76DF2-C637-432C-A52F-A79C20205DCE}"/>
    <cellStyle name="Normal 4 2 3 2 4 2 3" xfId="12120" xr:uid="{C904939E-AA7A-4366-B7AE-0EC5A39F67DE}"/>
    <cellStyle name="Normal 4 2 3 2 4 2 3 2" xfId="22500" xr:uid="{E01C7A6A-D51A-41E0-9D6A-16388F585402}"/>
    <cellStyle name="Normal 4 2 3 2 4 2 4" xfId="23345" xr:uid="{8BD4559B-4551-4936-92B9-C1B49A254CE3}"/>
    <cellStyle name="Normal 4 2 3 2 4 2 5" xfId="16834" xr:uid="{A66A5541-0154-492A-A1DF-3DEB613431E2}"/>
    <cellStyle name="Normal 4 2 3 2 4 3" xfId="6361" xr:uid="{EFA12493-F5FD-40B4-922B-403F198A4304}"/>
    <cellStyle name="Normal 4 2 3 2 4 3 2" xfId="26370" xr:uid="{6821BBD7-193D-49E1-A55A-C90B2C39E0B1}"/>
    <cellStyle name="Normal 4 2 3 2 4 3 3" xfId="15930" xr:uid="{1225C357-DC62-4259-90D6-E17258668A84}"/>
    <cellStyle name="Normal 4 2 3 2 4 4" xfId="8383" xr:uid="{C8CC2FE3-0278-4EBA-A280-6ECBA6B8B0A2}"/>
    <cellStyle name="Normal 4 2 3 2 4 4 2" xfId="18763" xr:uid="{B3567CBE-B310-4F26-A778-B9771B386D27}"/>
    <cellStyle name="Normal 4 2 3 2 4 5" xfId="11216" xr:uid="{1BB41705-20E0-409C-BD64-ABB46268D385}"/>
    <cellStyle name="Normal 4 2 3 2 4 5 2" xfId="21596" xr:uid="{BDFBD6A6-3646-4816-935F-631C49FCFD95}"/>
    <cellStyle name="Normal 4 2 3 2 4 6" xfId="24825" xr:uid="{AE3AA3E4-9541-4B09-9F86-C5D934D3E664}"/>
    <cellStyle name="Normal 4 2 3 2 4 7" xfId="13859" xr:uid="{72206FC7-0B96-4509-889B-0E5EF82238B5}"/>
    <cellStyle name="Normal 4 2 3 2 5" xfId="2931" xr:uid="{00000000-0005-0000-0000-0000B3050000}"/>
    <cellStyle name="Normal 4 2 3 2 5 2" xfId="6111" xr:uid="{EF13CB29-EC77-4A1D-88AE-CAE52F2FC3B3}"/>
    <cellStyle name="Normal 4 2 3 2 5 2 2" xfId="28660" xr:uid="{7FDDA227-0F7C-4717-8083-31E3C4B59D6B}"/>
    <cellStyle name="Normal 4 2 3 2 5 2 3" xfId="27365" xr:uid="{F83B9E79-4EF2-4F17-8A88-6CB3A0D6F5C5}"/>
    <cellStyle name="Normal 4 2 3 2 5 2 4" xfId="15589" xr:uid="{53CFB214-7340-4827-9A6F-BDE0BF13CBB9}"/>
    <cellStyle name="Normal 4 2 3 2 5 3" xfId="8042" xr:uid="{347405AE-F7E2-4DD0-BA1B-F9A73032B4C7}"/>
    <cellStyle name="Normal 4 2 3 2 5 3 2" xfId="28305" xr:uid="{75F39DE5-DF17-4FE6-AF6E-915A60CB5CC9}"/>
    <cellStyle name="Normal 4 2 3 2 5 3 3" xfId="18422" xr:uid="{1FFD5126-76AE-472E-A6C8-2CD846D10A2E}"/>
    <cellStyle name="Normal 4 2 3 2 5 4" xfId="10875" xr:uid="{A21240A8-3425-459D-AF7A-C9D596F96081}"/>
    <cellStyle name="Normal 4 2 3 2 5 4 2" xfId="21255" xr:uid="{0B0B6316-5ECB-4927-A0F0-F4C72259B9D7}"/>
    <cellStyle name="Normal 4 2 3 2 5 5" xfId="24257" xr:uid="{B62637BC-DF2E-4927-89BE-19F4E21E80B3}"/>
    <cellStyle name="Normal 4 2 3 2 5 6" xfId="13447" xr:uid="{00C74991-E7D3-4282-85AC-90BD2FEBBDC3}"/>
    <cellStyle name="Normal 4 2 3 2 6" xfId="2543" xr:uid="{00000000-0005-0000-0000-0000B4050000}"/>
    <cellStyle name="Normal 4 2 3 2 6 2" xfId="5815" xr:uid="{293E0C98-CA98-4DC3-95C7-2B18B15748A0}"/>
    <cellStyle name="Normal 4 2 3 2 6 2 2" xfId="26773" xr:uid="{9A034F82-9F94-4ECB-859C-CEA7A0663522}"/>
    <cellStyle name="Normal 4 2 3 2 6 2 3" xfId="15215" xr:uid="{8760C568-CBB1-4F6B-93C2-E327735E125D}"/>
    <cellStyle name="Normal 4 2 3 2 6 3" xfId="7668" xr:uid="{ECD6D6BF-7F36-4DC7-9056-51D43448CFF4}"/>
    <cellStyle name="Normal 4 2 3 2 6 3 2" xfId="18048" xr:uid="{EDC4F534-B97F-4705-BBC8-F6DFD30BAFE9}"/>
    <cellStyle name="Normal 4 2 3 2 6 4" xfId="10501" xr:uid="{B8CB40EC-3BE5-425D-B580-8F666E98AC96}"/>
    <cellStyle name="Normal 4 2 3 2 6 4 2" xfId="20881" xr:uid="{FE33DD13-8CD9-453C-9183-1343E8CB61AB}"/>
    <cellStyle name="Normal 4 2 3 2 6 5" xfId="22677" xr:uid="{EB2771FF-83DB-4BE8-A70D-8195FE8EBA09}"/>
    <cellStyle name="Normal 4 2 3 2 6 6" xfId="12931" xr:uid="{D8998256-A5DA-4B45-ADDC-1254E901F31A}"/>
    <cellStyle name="Normal 4 2 3 2 7" xfId="2237" xr:uid="{00000000-0005-0000-0000-0000A8050000}"/>
    <cellStyle name="Normal 4 2 3 2 7 2" xfId="7364" xr:uid="{8972484A-F219-462A-B65C-E92E4BCE5B24}"/>
    <cellStyle name="Normal 4 2 3 2 7 2 2" xfId="17744" xr:uid="{5400C91C-C59A-4A59-BFAE-AD35B9953A4B}"/>
    <cellStyle name="Normal 4 2 3 2 7 3" xfId="10197" xr:uid="{1834C5A4-DF54-4ACD-B293-AA63E8F7B8A8}"/>
    <cellStyle name="Normal 4 2 3 2 7 3 2" xfId="20577" xr:uid="{4EFD0C23-D13F-4498-9E25-5DFA90E608A0}"/>
    <cellStyle name="Normal 4 2 3 2 7 4" xfId="25078" xr:uid="{2AC24674-5A1C-4C89-9E80-72D1B23C7B66}"/>
    <cellStyle name="Normal 4 2 3 2 7 5" xfId="14911" xr:uid="{D54D9855-96DB-4DFE-9369-CBFBE4A30470}"/>
    <cellStyle name="Normal 4 2 3 2 8" xfId="3978" xr:uid="{46C4FFC8-6B57-4E1D-9AB5-47E04C856F6C}"/>
    <cellStyle name="Normal 4 2 3 2 8 2" xfId="8802" xr:uid="{4249F5BD-5F3F-4FD7-9E7A-C74EFE76F35D}"/>
    <cellStyle name="Normal 4 2 3 2 8 2 2" xfId="19182" xr:uid="{BAF09C08-6348-4832-B716-BB9E0DEEF79D}"/>
    <cellStyle name="Normal 4 2 3 2 8 3" xfId="11635" xr:uid="{CF34461F-5565-4C10-9587-05B8EA19FE1E}"/>
    <cellStyle name="Normal 4 2 3 2 8 3 2" xfId="22015" xr:uid="{20FCD6BC-C0B5-4954-B835-407699632997}"/>
    <cellStyle name="Normal 4 2 3 2 8 4" xfId="16349" xr:uid="{16C5E8BC-4143-47D9-9547-8053EA412692}"/>
    <cellStyle name="Normal 4 2 3 2 9" xfId="5251" xr:uid="{C4DC83C7-5871-4468-8486-F18B902F0D8C}"/>
    <cellStyle name="Normal 4 2 3 2 9 2" xfId="14549" xr:uid="{06E05F03-E05C-4EE0-B763-08078DB2805A}"/>
    <cellStyle name="Normal 4 2 3 3" xfId="950" xr:uid="{00000000-0005-0000-0000-000068050000}"/>
    <cellStyle name="Normal 4 2 3 3 10" xfId="9838" xr:uid="{25EC58C3-493E-406E-9427-BDB78C0B423E}"/>
    <cellStyle name="Normal 4 2 3 3 10 2" xfId="20218" xr:uid="{58AA0474-729E-4792-A811-73D61CB923D0}"/>
    <cellStyle name="Normal 4 2 3 3 11" xfId="24419" xr:uid="{E5DA6052-0696-452F-B06B-5C15C8DF8469}"/>
    <cellStyle name="Normal 4 2 3 3 12" xfId="12590" xr:uid="{3473E772-2AF7-46BA-A18B-3FBEDCDF24EE}"/>
    <cellStyle name="Normal 4 2 3 3 2" xfId="2773" xr:uid="{00000000-0005-0000-0000-0000B6050000}"/>
    <cellStyle name="Normal 4 2 3 3 2 2" xfId="3305" xr:uid="{00000000-0005-0000-0000-0000B7050000}"/>
    <cellStyle name="Normal 4 2 3 3 2 2 2" xfId="6363" xr:uid="{1CD81F59-7311-4C80-8F59-FA3959D45C6D}"/>
    <cellStyle name="Normal 4 2 3 3 2 2 2 2" xfId="26837" xr:uid="{729D81C3-FBFE-4689-A24D-F8590F273366}"/>
    <cellStyle name="Normal 4 2 3 3 2 2 2 3" xfId="26511" xr:uid="{A3A5386B-1A73-44F3-83F4-93626DC275F4}"/>
    <cellStyle name="Normal 4 2 3 3 2 2 2 4" xfId="15932" xr:uid="{00B7F0D6-92A1-4ED3-92F7-88BA358D614F}"/>
    <cellStyle name="Normal 4 2 3 3 2 2 3" xfId="8385" xr:uid="{748B9053-2A21-47A1-984C-38961D1872F4}"/>
    <cellStyle name="Normal 4 2 3 3 2 2 3 2" xfId="28903" xr:uid="{5852EDAE-9229-44E9-9A01-E6402EBC8D99}"/>
    <cellStyle name="Normal 4 2 3 3 2 2 3 3" xfId="18765" xr:uid="{27E3F9E4-1B75-4C4B-AA8D-3A9730581E47}"/>
    <cellStyle name="Normal 4 2 3 3 2 2 4" xfId="11218" xr:uid="{EA7DAFF5-A74A-426B-8108-9FB71F75132A}"/>
    <cellStyle name="Normal 4 2 3 3 2 2 4 2" xfId="21598" xr:uid="{7EDEEF2A-3542-4197-8FD6-9FA4B3BC94A7}"/>
    <cellStyle name="Normal 4 2 3 3 2 2 5" xfId="24425" xr:uid="{621059D3-C646-4807-9D3C-53A7E5B31D1B}"/>
    <cellStyle name="Normal 4 2 3 3 2 2 6" xfId="13861" xr:uid="{CEAF4B72-FBA7-454E-8D40-FD66885426E4}"/>
    <cellStyle name="Normal 4 2 3 3 2 3" xfId="4329" xr:uid="{05CAFDE6-C50A-4589-AD93-6071FC671BE7}"/>
    <cellStyle name="Normal 4 2 3 3 2 3 2" xfId="9101" xr:uid="{53504C1E-5403-49B7-885A-7F774A86E723}"/>
    <cellStyle name="Normal 4 2 3 3 2 3 2 2" xfId="29144" xr:uid="{221F318D-85CC-436E-B3FC-9C23CB56A426}"/>
    <cellStyle name="Normal 4 2 3 3 2 3 2 3" xfId="19481" xr:uid="{7AA7ABA4-CF2E-4DC2-9BFB-C7D2BBBE2E34}"/>
    <cellStyle name="Normal 4 2 3 3 2 3 3" xfId="11934" xr:uid="{855938AF-DA06-4CBF-8344-B869F971499C}"/>
    <cellStyle name="Normal 4 2 3 3 2 3 3 2" xfId="22314" xr:uid="{DCE2DCA2-3880-4FDD-A21B-992878DB8C8C}"/>
    <cellStyle name="Normal 4 2 3 3 2 3 4" xfId="24630" xr:uid="{31BFE68F-5225-47AC-B413-6F9B1FA70CB6}"/>
    <cellStyle name="Normal 4 2 3 3 2 3 5" xfId="16648" xr:uid="{C8E3014B-3479-4810-A4B6-11EFC4FC6373}"/>
    <cellStyle name="Normal 4 2 3 3 2 4" xfId="5991" xr:uid="{4A083A20-F2B9-4B42-9C6C-2B5F9C35C786}"/>
    <cellStyle name="Normal 4 2 3 3 2 4 2" xfId="28529" xr:uid="{6509E96D-230F-4003-8AFF-B9FDDB608DA4}"/>
    <cellStyle name="Normal 4 2 3 3 2 4 3" xfId="15444" xr:uid="{6C00E0FF-7983-403D-ADDB-8492E9A85854}"/>
    <cellStyle name="Normal 4 2 3 3 2 5" xfId="7897" xr:uid="{FA3EA1E6-DF14-446C-8C6A-7F6484382840}"/>
    <cellStyle name="Normal 4 2 3 3 2 5 2" xfId="18277" xr:uid="{C88802F8-DB09-441A-8344-7FFE42018A16}"/>
    <cellStyle name="Normal 4 2 3 3 2 6" xfId="10730" xr:uid="{D226724E-27D9-46CA-8390-7EF0A1056DF1}"/>
    <cellStyle name="Normal 4 2 3 3 2 6 2" xfId="21110" xr:uid="{D4B45722-41BB-4EB2-87B5-9BF3F3D98ADA}"/>
    <cellStyle name="Normal 4 2 3 3 2 7" xfId="23777" xr:uid="{72E4F31F-6C76-4827-B67C-DE9FFF561400}"/>
    <cellStyle name="Normal 4 2 3 3 2 8" xfId="13226" xr:uid="{10621F8B-1202-4589-B35D-FC72626CA259}"/>
    <cellStyle name="Normal 4 2 3 3 3" xfId="3306" xr:uid="{00000000-0005-0000-0000-0000B8050000}"/>
    <cellStyle name="Normal 4 2 3 3 3 2" xfId="4516" xr:uid="{6A4DCA90-A371-4656-9F2C-A2BDC2A6E07E}"/>
    <cellStyle name="Normal 4 2 3 3 3 2 2" xfId="9288" xr:uid="{6696BC9B-BBBD-4529-A2F4-FA8F579DD210}"/>
    <cellStyle name="Normal 4 2 3 3 3 2 2 2" xfId="29269" xr:uid="{E1FBAC63-15C8-410D-A466-36AF06B1ABAB}"/>
    <cellStyle name="Normal 4 2 3 3 3 2 2 3" xfId="19668" xr:uid="{5ED27F23-74DC-4247-875C-17F5FF39ACD8}"/>
    <cellStyle name="Normal 4 2 3 3 3 2 3" xfId="12121" xr:uid="{70A5F0E8-F95E-43FC-A12A-136F0DCD80A2}"/>
    <cellStyle name="Normal 4 2 3 3 3 2 3 2" xfId="22501" xr:uid="{5C352434-C6EA-430B-BB36-DE50FA1E7877}"/>
    <cellStyle name="Normal 4 2 3 3 3 2 4" xfId="25765" xr:uid="{5D5807B8-C6E2-4DDA-8FB4-D0E1EAD322A2}"/>
    <cellStyle name="Normal 4 2 3 3 3 2 5" xfId="16835" xr:uid="{E457555B-79B1-4831-A149-E9AD6EBAD87E}"/>
    <cellStyle name="Normal 4 2 3 3 3 3" xfId="6364" xr:uid="{D742FCCB-FC4F-41F2-BB18-70C256890AC6}"/>
    <cellStyle name="Normal 4 2 3 3 3 3 2" xfId="28738" xr:uid="{FB0F97AE-4E29-46C0-9017-9E207224AAF9}"/>
    <cellStyle name="Normal 4 2 3 3 3 3 3" xfId="15933" xr:uid="{B8B4A67E-5B91-47B3-8FEB-6941B5C87163}"/>
    <cellStyle name="Normal 4 2 3 3 3 4" xfId="8386" xr:uid="{6160E50C-8FB4-4FCC-BCCC-76AAA6C492E0}"/>
    <cellStyle name="Normal 4 2 3 3 3 4 2" xfId="18766" xr:uid="{13F72318-6A94-4295-83EA-AD682ED409AB}"/>
    <cellStyle name="Normal 4 2 3 3 3 5" xfId="11219" xr:uid="{A367C1C9-3790-43E4-8419-1CC1DE1B226C}"/>
    <cellStyle name="Normal 4 2 3 3 3 5 2" xfId="21599" xr:uid="{EAA6C400-7A9E-40E3-A705-620CD434DCBF}"/>
    <cellStyle name="Normal 4 2 3 3 3 6" xfId="22745" xr:uid="{E1F60546-EC14-433B-9FDD-85E285577137}"/>
    <cellStyle name="Normal 4 2 3 3 3 7" xfId="13862" xr:uid="{D936FFB1-B32F-4448-955D-C731B03C3AE5}"/>
    <cellStyle name="Normal 4 2 3 3 4" xfId="3304" xr:uid="{00000000-0005-0000-0000-0000B9050000}"/>
    <cellStyle name="Normal 4 2 3 3 4 2" xfId="6362" xr:uid="{30C827C5-2CB7-4BC0-BFD5-76805C33FFE3}"/>
    <cellStyle name="Normal 4 2 3 3 4 2 2" xfId="26648" xr:uid="{02E9A7EC-19AB-41B7-81E7-5CC820E9A12C}"/>
    <cellStyle name="Normal 4 2 3 3 4 2 3" xfId="15931" xr:uid="{3F283C22-AD3C-4861-B3F9-958A11C50E18}"/>
    <cellStyle name="Normal 4 2 3 3 4 3" xfId="8384" xr:uid="{BA647B05-0B4A-478B-A3C2-83934F5B1711}"/>
    <cellStyle name="Normal 4 2 3 3 4 3 2" xfId="18764" xr:uid="{2DA0F929-F647-4B86-BDA4-3941F920FF48}"/>
    <cellStyle name="Normal 4 2 3 3 4 4" xfId="11217" xr:uid="{314E0CC9-533F-4CE4-90BB-D31C8E9329D9}"/>
    <cellStyle name="Normal 4 2 3 3 4 4 2" xfId="21597" xr:uid="{1EA1C35A-8471-4577-B748-62F55A1B3D00}"/>
    <cellStyle name="Normal 4 2 3 3 4 5" xfId="25457" xr:uid="{73B82462-F451-4208-880C-A1F4B204F064}"/>
    <cellStyle name="Normal 4 2 3 3 4 6" xfId="13860" xr:uid="{E7BD0201-9B39-48E2-9735-4501A70B220C}"/>
    <cellStyle name="Normal 4 2 3 3 5" xfId="2586" xr:uid="{00000000-0005-0000-0000-0000BA050000}"/>
    <cellStyle name="Normal 4 2 3 3 5 2" xfId="5851" xr:uid="{8600F437-F318-40A9-853F-30090BC6E1B0}"/>
    <cellStyle name="Normal 4 2 3 3 5 2 2" xfId="28344" xr:uid="{02921BA6-4E50-482B-9BD4-81F5B53598B8}"/>
    <cellStyle name="Normal 4 2 3 3 5 2 3" xfId="15258" xr:uid="{18221306-AFAC-4DA7-B87A-9C58515CB900}"/>
    <cellStyle name="Normal 4 2 3 3 5 3" xfId="7711" xr:uid="{5F2B10FC-B0EA-42A9-9A6A-313FFA47B160}"/>
    <cellStyle name="Normal 4 2 3 3 5 3 2" xfId="18091" xr:uid="{88A28A0F-5B43-43B2-8BDD-3EE9879C34E4}"/>
    <cellStyle name="Normal 4 2 3 3 5 4" xfId="10544" xr:uid="{A1424A49-014E-4746-A827-C11BAA5DE421}"/>
    <cellStyle name="Normal 4 2 3 3 5 4 2" xfId="20924" xr:uid="{C4B02CBA-BBA7-446F-9367-3CABF4C2E6A1}"/>
    <cellStyle name="Normal 4 2 3 3 5 5" xfId="25527" xr:uid="{283AA715-620D-45CA-8179-4D82E62BE102}"/>
    <cellStyle name="Normal 4 2 3 3 5 6" xfId="12974" xr:uid="{BA51BFBE-5042-4DFB-8D87-728311F73588}"/>
    <cellStyle name="Normal 4 2 3 3 6" xfId="2356" xr:uid="{00000000-0005-0000-0000-0000B5050000}"/>
    <cellStyle name="Normal 4 2 3 3 6 2" xfId="7483" xr:uid="{CFCE80E9-BE88-44D5-94F3-67D08275F55A}"/>
    <cellStyle name="Normal 4 2 3 3 6 2 2" xfId="17863" xr:uid="{8B93EE89-852A-4CEA-A44F-44CE7F43AFFC}"/>
    <cellStyle name="Normal 4 2 3 3 6 3" xfId="10316" xr:uid="{42D561D3-C464-42ED-B3E6-9BD5E46FBCE1}"/>
    <cellStyle name="Normal 4 2 3 3 6 3 2" xfId="20696" xr:uid="{2F9CC1EE-1342-43F7-A6F0-B696DB089CA9}"/>
    <cellStyle name="Normal 4 2 3 3 6 4" xfId="23178" xr:uid="{CF85037C-BA88-49FF-94D5-224F9ACE17E7}"/>
    <cellStyle name="Normal 4 2 3 3 6 5" xfId="15030" xr:uid="{524619C0-8F27-4B96-ADCA-377414F4603C}"/>
    <cellStyle name="Normal 4 2 3 3 7" xfId="3893" xr:uid="{9FA658B2-0CD2-44BB-93CB-908D10C28D28}"/>
    <cellStyle name="Normal 4 2 3 3 7 2" xfId="8725" xr:uid="{0027EAC9-44D8-40A9-B4C2-10D13AE413C5}"/>
    <cellStyle name="Normal 4 2 3 3 7 2 2" xfId="19105" xr:uid="{B2C7124D-EEFF-4D90-9921-5B7E5FF6CB40}"/>
    <cellStyle name="Normal 4 2 3 3 7 3" xfId="11558" xr:uid="{85C81E62-23DD-4DBB-90AF-911629682FB0}"/>
    <cellStyle name="Normal 4 2 3 3 7 3 2" xfId="21938" xr:uid="{747F3EE8-D18B-4691-AF48-12BF0211BB3A}"/>
    <cellStyle name="Normal 4 2 3 3 7 4" xfId="16272" xr:uid="{B4975713-7DDF-4D95-A163-79EEBF40DD73}"/>
    <cellStyle name="Normal 4 2 3 3 8" xfId="5254" xr:uid="{C825A153-7A6F-448C-BD12-5CD9A2172765}"/>
    <cellStyle name="Normal 4 2 3 3 8 2" xfId="14552" xr:uid="{6FF81324-D179-4090-971F-FA778C240155}"/>
    <cellStyle name="Normal 4 2 3 3 9" xfId="7005" xr:uid="{0F80BCE5-D41C-4C50-9E02-DC90E42D3A42}"/>
    <cellStyle name="Normal 4 2 3 3 9 2" xfId="17385" xr:uid="{9DB66723-671B-4FA2-82E4-F01D3F77FABC}"/>
    <cellStyle name="Normal 4 2 3 4" xfId="951" xr:uid="{00000000-0005-0000-0000-000069050000}"/>
    <cellStyle name="Normal 4 2 3 4 2" xfId="3307" xr:uid="{00000000-0005-0000-0000-0000BC050000}"/>
    <cellStyle name="Normal 4 2 3 4 2 2" xfId="6365" xr:uid="{15885116-FA71-4A90-A75B-3F076EA644CD}"/>
    <cellStyle name="Normal 4 2 3 4 2 2 2" xfId="23392" xr:uid="{66009578-905B-4570-A71A-3FD44C5C0E5C}"/>
    <cellStyle name="Normal 4 2 3 4 2 2 3" xfId="26050" xr:uid="{F3B831F5-176A-4CB0-B3CF-DF8EA10CC7D8}"/>
    <cellStyle name="Normal 4 2 3 4 2 2 4" xfId="15934" xr:uid="{2F9AD8D0-D03E-4CD9-9C68-0AC8D31E95B6}"/>
    <cellStyle name="Normal 4 2 3 4 2 3" xfId="8387" xr:uid="{7764CF8C-0268-4BB4-972C-E444BCA261A8}"/>
    <cellStyle name="Normal 4 2 3 4 2 3 2" xfId="28904" xr:uid="{D36AFA7C-32FB-4232-A06E-892CD04B86A6}"/>
    <cellStyle name="Normal 4 2 3 4 2 3 3" xfId="18767" xr:uid="{8D9D8AA9-35A1-4D8D-88E4-9F8EEDB17C57}"/>
    <cellStyle name="Normal 4 2 3 4 2 4" xfId="11220" xr:uid="{9EFA8B02-449A-49EC-A945-AD1EE6AB5C80}"/>
    <cellStyle name="Normal 4 2 3 4 2 4 2" xfId="21600" xr:uid="{EB21F535-F292-4B26-A798-028930C99D81}"/>
    <cellStyle name="Normal 4 2 3 4 2 5" xfId="23071" xr:uid="{F8FFBBA4-8152-47B0-9D71-FEA29ABDAEAE}"/>
    <cellStyle name="Normal 4 2 3 4 2 6" xfId="13863" xr:uid="{21A75129-1CE7-427E-8DF6-1A9767C2842D}"/>
    <cellStyle name="Normal 4 2 3 4 3" xfId="2770" xr:uid="{00000000-0005-0000-0000-0000BD050000}"/>
    <cellStyle name="Normal 4 2 3 4 3 2" xfId="5988" xr:uid="{E2680F38-B585-4DC0-B2C6-9A27103D3997}"/>
    <cellStyle name="Normal 4 2 3 4 3 2 2" xfId="26823" xr:uid="{18882200-BFC7-42E2-88CF-85BD31EEE036}"/>
    <cellStyle name="Normal 4 2 3 4 3 2 3" xfId="15441" xr:uid="{38C3E382-4FB3-4F4C-B2DB-ED232731AE46}"/>
    <cellStyle name="Normal 4 2 3 4 3 3" xfId="7894" xr:uid="{41E82A28-46F4-449C-BD43-86E81CD4F6E1}"/>
    <cellStyle name="Normal 4 2 3 4 3 3 2" xfId="18274" xr:uid="{781466C1-8E2B-4D70-A405-474B6799E0AE}"/>
    <cellStyle name="Normal 4 2 3 4 3 4" xfId="10727" xr:uid="{FF171E7E-21DD-4186-BFA0-C0FDC4F1D159}"/>
    <cellStyle name="Normal 4 2 3 4 3 4 2" xfId="21107" xr:uid="{A88CFF59-1E1E-4C8D-9D05-B6D999DB226E}"/>
    <cellStyle name="Normal 4 2 3 4 3 5" xfId="22891" xr:uid="{74F1C319-2A39-4A13-BD63-641BD69B3F50}"/>
    <cellStyle name="Normal 4 2 3 4 3 6" xfId="13223" xr:uid="{35154037-21B1-4EFD-9FE0-89D44781CB67}"/>
    <cellStyle name="Normal 4 2 3 4 4" xfId="4184" xr:uid="{677A8D55-C78B-4372-9CCE-17A940B9914E}"/>
    <cellStyle name="Normal 4 2 3 4 4 2" xfId="8956" xr:uid="{7E885884-59BB-4B78-B243-9D257FF8CC04}"/>
    <cellStyle name="Normal 4 2 3 4 4 2 2" xfId="29044" xr:uid="{61A6C1D5-8F16-4CC6-9D49-5014EC7A95B3}"/>
    <cellStyle name="Normal 4 2 3 4 4 2 3" xfId="19336" xr:uid="{406E4F20-38A8-478E-82AB-991C1FDD3868}"/>
    <cellStyle name="Normal 4 2 3 4 4 3" xfId="11789" xr:uid="{DA45C73A-14CB-473A-9D6C-EBAFC3F9EDD8}"/>
    <cellStyle name="Normal 4 2 3 4 4 3 2" xfId="22169" xr:uid="{0D04C51E-441E-4B20-B961-65F8017070B8}"/>
    <cellStyle name="Normal 4 2 3 4 4 4" xfId="24707" xr:uid="{2261FEC8-4A5A-4445-9FE4-C5A480F122B5}"/>
    <cellStyle name="Normal 4 2 3 4 4 5" xfId="16503" xr:uid="{214CB978-CEDA-4045-A914-8AAF6B152B01}"/>
    <cellStyle name="Normal 4 2 3 4 5" xfId="5255" xr:uid="{6B7659AE-173E-427E-80E3-F83930005EB9}"/>
    <cellStyle name="Normal 4 2 3 4 5 2" xfId="26196" xr:uid="{C4CD90A9-9AC9-4AAA-9DD5-66469D0F5C02}"/>
    <cellStyle name="Normal 4 2 3 4 5 3" xfId="14553" xr:uid="{CA229418-26F0-4924-99F4-B7745655967E}"/>
    <cellStyle name="Normal 4 2 3 4 6" xfId="7006" xr:uid="{4A190C7E-CA6F-4FDD-9C9D-9E6AF75E39F4}"/>
    <cellStyle name="Normal 4 2 3 4 6 2" xfId="17386" xr:uid="{8BCECC1B-C486-4F49-AAEA-FE27C8A84A4A}"/>
    <cellStyle name="Normal 4 2 3 4 7" xfId="9839" xr:uid="{6B4666AB-6BD3-45FE-988D-A4432552852B}"/>
    <cellStyle name="Normal 4 2 3 4 7 2" xfId="20219" xr:uid="{2AB87C0F-0D72-46BE-B503-049391DECB0B}"/>
    <cellStyle name="Normal 4 2 3 4 8" xfId="24044" xr:uid="{8496056C-5F7A-4783-BE4F-4D1CDE1E88A8}"/>
    <cellStyle name="Normal 4 2 3 4 9" xfId="12748" xr:uid="{D879B53D-03A7-421F-926A-7C7F27CFB1EB}"/>
    <cellStyle name="Normal 4 2 3 5" xfId="952" xr:uid="{00000000-0005-0000-0000-00006A050000}"/>
    <cellStyle name="Normal 4 2 3 5 2" xfId="4517" xr:uid="{4656EF47-2BD5-4483-8BFA-04B1850E55AE}"/>
    <cellStyle name="Normal 4 2 3 5 2 2" xfId="9289" xr:uid="{2B386E9D-B1B9-4E1D-BA7C-01B1EDFB051A}"/>
    <cellStyle name="Normal 4 2 3 5 2 2 2" xfId="29270" xr:uid="{A7637314-6F51-4FED-819F-042454F4C41F}"/>
    <cellStyle name="Normal 4 2 3 5 2 2 3" xfId="19669" xr:uid="{51701C86-A7D7-4F9C-9536-1B7BA0A22FD5}"/>
    <cellStyle name="Normal 4 2 3 5 2 3" xfId="12122" xr:uid="{573B4A00-59BC-47E7-B6BB-4C2F67C2A1F4}"/>
    <cellStyle name="Normal 4 2 3 5 2 3 2" xfId="22502" xr:uid="{30C8EF28-C1F2-4282-981B-CD5A597746E1}"/>
    <cellStyle name="Normal 4 2 3 5 2 4" xfId="24714" xr:uid="{2A754CB1-007A-4F5B-91B5-EED4802A381E}"/>
    <cellStyle name="Normal 4 2 3 5 2 5" xfId="16836" xr:uid="{4FF1ABBF-2E9E-42E5-8193-FC78B514B1B4}"/>
    <cellStyle name="Normal 4 2 3 5 3" xfId="5256" xr:uid="{0F54D9FF-DC19-49A4-8495-82236AB0606A}"/>
    <cellStyle name="Normal 4 2 3 5 3 2" xfId="27584" xr:uid="{525EDE61-2BC9-4F10-B427-4CE0CD04B50F}"/>
    <cellStyle name="Normal 4 2 3 5 3 3" xfId="14554" xr:uid="{35796630-1041-4014-9D5A-87EB276C3477}"/>
    <cellStyle name="Normal 4 2 3 5 4" xfId="7007" xr:uid="{8CF81234-63BF-40BF-9EA6-1CDFD899DB31}"/>
    <cellStyle name="Normal 4 2 3 5 4 2" xfId="17387" xr:uid="{BA189343-9CA4-4276-9188-1B3B861D1F3B}"/>
    <cellStyle name="Normal 4 2 3 5 5" xfId="9840" xr:uid="{1D591E55-031E-4F44-B24C-F11C9D68E9B2}"/>
    <cellStyle name="Normal 4 2 3 5 5 2" xfId="20220" xr:uid="{8E5CDEBF-5808-4D1C-90FB-14AA86F96FA6}"/>
    <cellStyle name="Normal 4 2 3 5 6" xfId="23039" xr:uid="{E2B3C8B6-91D6-4008-8B66-921D62637234}"/>
    <cellStyle name="Normal 4 2 3 5 7" xfId="13864" xr:uid="{14965001-C387-42B6-836B-8AFE06586FE5}"/>
    <cellStyle name="Normal 4 2 3 6" xfId="2930" xr:uid="{00000000-0005-0000-0000-0000BF050000}"/>
    <cellStyle name="Normal 4 2 3 6 2" xfId="6110" xr:uid="{446165BE-328B-44C8-BC15-FB79F76ED3D9}"/>
    <cellStyle name="Normal 4 2 3 6 2 2" xfId="25664" xr:uid="{83A359C9-2336-419C-AED0-B1E6C7ADE2E8}"/>
    <cellStyle name="Normal 4 2 3 6 2 3" xfId="28260" xr:uid="{B0AD0ECD-F641-4279-B08F-41B1D1038CE9}"/>
    <cellStyle name="Normal 4 2 3 6 2 4" xfId="15588" xr:uid="{0E0ED630-CABF-4DD8-ABA9-CEF30DFEA6BF}"/>
    <cellStyle name="Normal 4 2 3 6 3" xfId="8041" xr:uid="{FDEF862E-B81A-41E9-8BE9-99343B878974}"/>
    <cellStyle name="Normal 4 2 3 6 3 2" xfId="26106" xr:uid="{C978C064-4C7E-4CED-9004-622384883182}"/>
    <cellStyle name="Normal 4 2 3 6 3 3" xfId="18421" xr:uid="{D90FBCF7-0408-4492-8E8B-05AC1B94A270}"/>
    <cellStyle name="Normal 4 2 3 6 4" xfId="10874" xr:uid="{6BC091B2-B780-4BC4-A5AF-BA3A2D12F4F8}"/>
    <cellStyle name="Normal 4 2 3 6 4 2" xfId="21254" xr:uid="{05D21080-D7B8-4B54-9613-D0E1C1F22DD4}"/>
    <cellStyle name="Normal 4 2 3 6 5" xfId="24676" xr:uid="{38FC6B86-80D9-4670-960F-8730C0CFC4C4}"/>
    <cellStyle name="Normal 4 2 3 6 6" xfId="13446" xr:uid="{16A609A2-FE49-43CB-BB3E-F2262B30A475}"/>
    <cellStyle name="Normal 4 2 3 7" xfId="2483" xr:uid="{00000000-0005-0000-0000-0000C0050000}"/>
    <cellStyle name="Normal 4 2 3 7 2" xfId="5769" xr:uid="{F4A12FC9-BED2-42A5-BCFE-7B22AB063CA7}"/>
    <cellStyle name="Normal 4 2 3 7 2 2" xfId="28122" xr:uid="{2E024300-D0E0-41D1-91A3-3749EA92F464}"/>
    <cellStyle name="Normal 4 2 3 7 2 3" xfId="15155" xr:uid="{5FDF95AF-F9CB-4C85-8ED8-1E7BFACCB765}"/>
    <cellStyle name="Normal 4 2 3 7 3" xfId="7608" xr:uid="{F335C29A-EA68-4417-BE03-E7024A1ADE71}"/>
    <cellStyle name="Normal 4 2 3 7 3 2" xfId="17988" xr:uid="{CDE19C8D-7B38-483D-B4BF-2E34F83D91F9}"/>
    <cellStyle name="Normal 4 2 3 7 4" xfId="10441" xr:uid="{C0DFBBA3-8AC1-44DE-941A-9074A9D381B9}"/>
    <cellStyle name="Normal 4 2 3 7 4 2" xfId="20821" xr:uid="{08D247D1-525B-4DBB-9278-847036D3334D}"/>
    <cellStyle name="Normal 4 2 3 7 5" xfId="22675" xr:uid="{E59BC248-21DD-4CA6-8C42-120C4A42E3D2}"/>
    <cellStyle name="Normal 4 2 3 7 6" xfId="12871" xr:uid="{0914C74F-D3F8-4A3C-8F28-E02E0FA47CA2}"/>
    <cellStyle name="Normal 4 2 3 8" xfId="2177" xr:uid="{00000000-0005-0000-0000-0000A7050000}"/>
    <cellStyle name="Normal 4 2 3 8 2" xfId="7304" xr:uid="{EF585BE3-52CF-4A9C-B6EB-C56CD98A4930}"/>
    <cellStyle name="Normal 4 2 3 8 2 2" xfId="17684" xr:uid="{05F10ABB-C7A8-4DAF-B37D-4495F74C9B2E}"/>
    <cellStyle name="Normal 4 2 3 8 3" xfId="10137" xr:uid="{17119CE7-9826-4EB9-A82D-A92672FF273E}"/>
    <cellStyle name="Normal 4 2 3 8 3 2" xfId="20517" xr:uid="{90BBE726-0B56-42FB-963E-A2DB570C4DAC}"/>
    <cellStyle name="Normal 4 2 3 8 4" xfId="24121" xr:uid="{6A19462F-AFFE-4E51-9668-9EDB2B36017B}"/>
    <cellStyle name="Normal 4 2 3 8 5" xfId="14851" xr:uid="{EED6880F-F7E4-4B99-8530-CBEB91354EB0}"/>
    <cellStyle name="Normal 4 2 3 9" xfId="3977" xr:uid="{7818914E-813A-42B3-A95F-7A98C3EB8C89}"/>
    <cellStyle name="Normal 4 2 3 9 2" xfId="8801" xr:uid="{5B3B7504-11EE-438E-99B2-7CC4C7B6A29C}"/>
    <cellStyle name="Normal 4 2 3 9 2 2" xfId="19181" xr:uid="{EB5EC1D6-71C1-4505-B131-A9764C468763}"/>
    <cellStyle name="Normal 4 2 3 9 3" xfId="11634" xr:uid="{0231D9F0-98E3-48FE-A32C-E5F266DB8F08}"/>
    <cellStyle name="Normal 4 2 3 9 3 2" xfId="22014" xr:uid="{02F3A305-D4E3-402F-A954-D00A09EA835A}"/>
    <cellStyle name="Normal 4 2 3 9 4" xfId="16348" xr:uid="{15FFFFCF-8FC4-4468-AC0B-775E7AB98BF2}"/>
    <cellStyle name="Normal 4 2 4" xfId="953" xr:uid="{00000000-0005-0000-0000-00006B050000}"/>
    <cellStyle name="Normal 4 2 4 10" xfId="5257" xr:uid="{92557A2A-6922-415A-915C-DC7EBA6DC24E}"/>
    <cellStyle name="Normal 4 2 4 10 2" xfId="14555" xr:uid="{4DA1E953-C235-4F77-811B-235A94CD7C1C}"/>
    <cellStyle name="Normal 4 2 4 11" xfId="7008" xr:uid="{E287E4C4-88A8-4146-9B3E-DEAB030FA39B}"/>
    <cellStyle name="Normal 4 2 4 11 2" xfId="17388" xr:uid="{5D3E21C3-6CB3-4E3A-9BDF-15A54915CED8}"/>
    <cellStyle name="Normal 4 2 4 12" xfId="9841" xr:uid="{53F88A13-5143-45C1-8FE3-AA389BB93023}"/>
    <cellStyle name="Normal 4 2 4 12 2" xfId="20221" xr:uid="{DFEBD4B4-3DC5-4B4C-AC56-D72D0D9DC9F6}"/>
    <cellStyle name="Normal 4 2 4 13" xfId="25126" xr:uid="{914E5B49-75AF-4E14-8809-E53FB4E312D0}"/>
    <cellStyle name="Normal 4 2 4 14" xfId="12415" xr:uid="{4EC55601-18DD-4A6B-ABFF-18BC1EB06292}"/>
    <cellStyle name="Normal 4 2 4 2" xfId="954" xr:uid="{00000000-0005-0000-0000-00006C050000}"/>
    <cellStyle name="Normal 4 2 4 2 10" xfId="7009" xr:uid="{1B33CC15-95FC-4B88-B900-A5A070CDF8CE}"/>
    <cellStyle name="Normal 4 2 4 2 10 2" xfId="17389" xr:uid="{D9C72AD7-7534-4359-8C9D-EC3093305EF7}"/>
    <cellStyle name="Normal 4 2 4 2 11" xfId="9842" xr:uid="{327F9A4D-7C9F-4596-A209-3C53C77B10F7}"/>
    <cellStyle name="Normal 4 2 4 2 11 2" xfId="20222" xr:uid="{ED97466E-5897-48B5-A257-A8C01C9B7D3D}"/>
    <cellStyle name="Normal 4 2 4 2 12" xfId="25404" xr:uid="{7BE420BF-B3C3-49CC-8877-309657D14EC0}"/>
    <cellStyle name="Normal 4 2 4 2 13" xfId="12475" xr:uid="{9AAAE6D2-BDFE-4D25-A37D-C614586DC883}"/>
    <cellStyle name="Normal 4 2 4 2 2" xfId="955" xr:uid="{00000000-0005-0000-0000-00006D050000}"/>
    <cellStyle name="Normal 4 2 4 2 2 10" xfId="13040" xr:uid="{0518ADBA-EAE1-44C9-BD9C-5C095DBC040B}"/>
    <cellStyle name="Normal 4 2 4 2 2 2" xfId="2776" xr:uid="{00000000-0005-0000-0000-0000C4050000}"/>
    <cellStyle name="Normal 4 2 4 2 2 2 2" xfId="3310" xr:uid="{00000000-0005-0000-0000-0000C5050000}"/>
    <cellStyle name="Normal 4 2 4 2 2 2 2 2" xfId="6368" xr:uid="{F7F46212-965D-443A-BC2B-8EF3D4E7B6E4}"/>
    <cellStyle name="Normal 4 2 4 2 2 2 2 2 2" xfId="28488" xr:uid="{F27A126C-BAC6-4865-B2A7-C59E5C630FC1}"/>
    <cellStyle name="Normal 4 2 4 2 2 2 2 2 3" xfId="15937" xr:uid="{CF796483-6C59-458A-B0D3-CF3607D2D278}"/>
    <cellStyle name="Normal 4 2 4 2 2 2 2 3" xfId="8390" xr:uid="{02B35389-3627-4F92-8F2E-F4E26D2545B4}"/>
    <cellStyle name="Normal 4 2 4 2 2 2 2 3 2" xfId="18770" xr:uid="{72A46A02-D935-4C9F-A630-70B89D1277EA}"/>
    <cellStyle name="Normal 4 2 4 2 2 2 2 4" xfId="11223" xr:uid="{D6261DBD-B929-4065-B8D2-98236B18BA5D}"/>
    <cellStyle name="Normal 4 2 4 2 2 2 2 4 2" xfId="21603" xr:uid="{E0D20DC9-2DD0-47EB-8B99-FA7962417642}"/>
    <cellStyle name="Normal 4 2 4 2 2 2 2 5" xfId="25286" xr:uid="{79B17386-25AF-4533-BB2D-E27F54B6F6C9}"/>
    <cellStyle name="Normal 4 2 4 2 2 2 2 6" xfId="13867" xr:uid="{F35C7E5F-69FA-446D-9166-6E3F72F158FB}"/>
    <cellStyle name="Normal 4 2 4 2 2 2 3" xfId="4331" xr:uid="{962AEA59-F20B-410D-B9C7-AE0EB4985D35}"/>
    <cellStyle name="Normal 4 2 4 2 2 2 3 2" xfId="9103" xr:uid="{D6825B2B-352F-463F-BF6B-9A946D68C952}"/>
    <cellStyle name="Normal 4 2 4 2 2 2 3 2 2" xfId="29146" xr:uid="{748526D6-91CD-4708-BEEB-DF016A2128D5}"/>
    <cellStyle name="Normal 4 2 4 2 2 2 3 2 3" xfId="19483" xr:uid="{32966831-1FDA-4A3F-A819-3B84E1552744}"/>
    <cellStyle name="Normal 4 2 4 2 2 2 3 3" xfId="11936" xr:uid="{4E76D198-2015-488C-8EDD-AECFC07D6198}"/>
    <cellStyle name="Normal 4 2 4 2 2 2 3 3 2" xfId="22316" xr:uid="{C7D158B7-F744-434B-A515-35CADF5090FC}"/>
    <cellStyle name="Normal 4 2 4 2 2 2 3 4" xfId="23287" xr:uid="{24CDC4A8-6E19-4F8C-B89D-82F45A458965}"/>
    <cellStyle name="Normal 4 2 4 2 2 2 3 5" xfId="16650" xr:uid="{746A0C6C-721F-41CB-B94D-A0F160F2C2B5}"/>
    <cellStyle name="Normal 4 2 4 2 2 2 4" xfId="5994" xr:uid="{0C60D263-E577-4612-B43C-D2384F51FA2A}"/>
    <cellStyle name="Normal 4 2 4 2 2 2 4 2" xfId="27100" xr:uid="{D3ED555A-8C77-4222-A8A7-6D61AB6ADC8B}"/>
    <cellStyle name="Normal 4 2 4 2 2 2 4 3" xfId="15447" xr:uid="{C1BE2F4E-2212-42A8-BC0B-9788EA180924}"/>
    <cellStyle name="Normal 4 2 4 2 2 2 5" xfId="7900" xr:uid="{BAECB433-03CF-4A94-8327-A5F1E50AC443}"/>
    <cellStyle name="Normal 4 2 4 2 2 2 5 2" xfId="18280" xr:uid="{AF4AACD1-6E5C-4C26-9158-465C893271F8}"/>
    <cellStyle name="Normal 4 2 4 2 2 2 6" xfId="10733" xr:uid="{7579DA1D-51EB-403F-8267-0189AEB5DC1D}"/>
    <cellStyle name="Normal 4 2 4 2 2 2 6 2" xfId="21113" xr:uid="{0E774EBC-C085-4829-821B-A528B72D724D}"/>
    <cellStyle name="Normal 4 2 4 2 2 2 7" xfId="24083" xr:uid="{73281CDE-EC60-44AC-A9D4-25E152DFDF7D}"/>
    <cellStyle name="Normal 4 2 4 2 2 2 8" xfId="13229" xr:uid="{65423134-FD4E-4F49-A63E-35B75C1BC091}"/>
    <cellStyle name="Normal 4 2 4 2 2 3" xfId="3311" xr:uid="{00000000-0005-0000-0000-0000C6050000}"/>
    <cellStyle name="Normal 4 2 4 2 2 3 2" xfId="4518" xr:uid="{8785A69D-3EE6-4D8B-93FB-1937C1B62C27}"/>
    <cellStyle name="Normal 4 2 4 2 2 3 2 2" xfId="9290" xr:uid="{0CE73404-82F4-45BB-A3C1-EE240E66AF64}"/>
    <cellStyle name="Normal 4 2 4 2 2 3 2 2 2" xfId="19670" xr:uid="{2D31876F-5C19-471D-9CB3-84A3016DE877}"/>
    <cellStyle name="Normal 4 2 4 2 2 3 2 3" xfId="12123" xr:uid="{EF807780-426F-4880-BB7D-7F818E4480F2}"/>
    <cellStyle name="Normal 4 2 4 2 2 3 2 3 2" xfId="22503" xr:uid="{64838BF5-17B6-4C61-A36B-832640FF7334}"/>
    <cellStyle name="Normal 4 2 4 2 2 3 2 4" xfId="26545" xr:uid="{2F8CD3E1-4934-4E26-9941-D6217A646EDC}"/>
    <cellStyle name="Normal 4 2 4 2 2 3 2 5" xfId="16837" xr:uid="{4B27BEDA-DFE1-4D06-81F0-214FA72DD545}"/>
    <cellStyle name="Normal 4 2 4 2 2 3 3" xfId="6369" xr:uid="{DE2B9C1A-7D2C-4E97-A9E9-FA07BA1D056A}"/>
    <cellStyle name="Normal 4 2 4 2 2 3 3 2" xfId="15938" xr:uid="{037C1F9C-AFAD-4BFD-8509-067930C5B2E5}"/>
    <cellStyle name="Normal 4 2 4 2 2 3 4" xfId="8391" xr:uid="{93F7310A-E24F-470B-865E-8F0FA2BDF80A}"/>
    <cellStyle name="Normal 4 2 4 2 2 3 4 2" xfId="18771" xr:uid="{0FE431C9-DEA2-4068-B33E-F71B35EA269A}"/>
    <cellStyle name="Normal 4 2 4 2 2 3 5" xfId="11224" xr:uid="{FA16BA0A-8D55-44C9-AD70-122FC48F14CE}"/>
    <cellStyle name="Normal 4 2 4 2 2 3 5 2" xfId="21604" xr:uid="{B37FAB07-9E6E-42DD-B067-BBB4D564F671}"/>
    <cellStyle name="Normal 4 2 4 2 2 3 6" xfId="23423" xr:uid="{D1976568-D927-41C7-9358-2AD2A9196E78}"/>
    <cellStyle name="Normal 4 2 4 2 2 3 7" xfId="13868" xr:uid="{4370A27A-01EB-48DE-B0CC-5E8DBC2BEFDC}"/>
    <cellStyle name="Normal 4 2 4 2 2 4" xfId="3309" xr:uid="{00000000-0005-0000-0000-0000C7050000}"/>
    <cellStyle name="Normal 4 2 4 2 2 4 2" xfId="6367" xr:uid="{7A44404F-AA80-4570-8CDB-9231464368EF}"/>
    <cellStyle name="Normal 4 2 4 2 2 4 2 2" xfId="26931" xr:uid="{B273AB90-00EF-4FBF-BE01-C8EBF67866F2}"/>
    <cellStyle name="Normal 4 2 4 2 2 4 2 3" xfId="15936" xr:uid="{28CB331E-9E5B-4D0F-988F-3C4F109C63F6}"/>
    <cellStyle name="Normal 4 2 4 2 2 4 3" xfId="8389" xr:uid="{0172FC6E-FC4E-4F13-96F8-1607BE35AEEB}"/>
    <cellStyle name="Normal 4 2 4 2 2 4 3 2" xfId="18769" xr:uid="{76737887-7890-46BC-B264-607C3D6E499B}"/>
    <cellStyle name="Normal 4 2 4 2 2 4 4" xfId="11222" xr:uid="{2D578303-F774-4DB9-A7CD-9CDC432616E6}"/>
    <cellStyle name="Normal 4 2 4 2 2 4 4 2" xfId="21602" xr:uid="{47EFD2C0-9AE5-4458-A1E1-8046DAB75A2C}"/>
    <cellStyle name="Normal 4 2 4 2 2 4 5" xfId="24014" xr:uid="{F2A8BBA6-C5D5-49B6-B0DC-99C672104553}"/>
    <cellStyle name="Normal 4 2 4 2 2 4 6" xfId="13866" xr:uid="{F836A739-A2AB-4BB8-AAF8-5D4AF36B6200}"/>
    <cellStyle name="Normal 4 2 4 2 2 5" xfId="4241" xr:uid="{080A2A35-79CB-43D1-BE90-8CDF17E2F6E3}"/>
    <cellStyle name="Normal 4 2 4 2 2 5 2" xfId="9013" xr:uid="{DAAFFD7E-0CCD-49A9-942D-210CFCF066B2}"/>
    <cellStyle name="Normal 4 2 4 2 2 5 2 2" xfId="29084" xr:uid="{042BA6CC-D052-4310-B171-689D1E606A0D}"/>
    <cellStyle name="Normal 4 2 4 2 2 5 2 3" xfId="19393" xr:uid="{4822A939-ABCE-45AB-A315-428FFFB8BB69}"/>
    <cellStyle name="Normal 4 2 4 2 2 5 3" xfId="11846" xr:uid="{683F1369-E79F-46C0-AD14-15C0B0BC8D4C}"/>
    <cellStyle name="Normal 4 2 4 2 2 5 3 2" xfId="22226" xr:uid="{E5817707-8332-443A-9A27-C6DE16A5E818}"/>
    <cellStyle name="Normal 4 2 4 2 2 5 4" xfId="23876" xr:uid="{1E86306A-C4AE-4B58-9D5C-ECBA812BB9EE}"/>
    <cellStyle name="Normal 4 2 4 2 2 5 5" xfId="16560" xr:uid="{6867C43A-9BE3-4D83-AF41-2B08BA695F8D}"/>
    <cellStyle name="Normal 4 2 4 2 2 6" xfId="5259" xr:uid="{926A9510-1618-4DE8-AE32-0C9D5C1DC7BA}"/>
    <cellStyle name="Normal 4 2 4 2 2 6 2" xfId="28022" xr:uid="{C920E4B9-51D9-4B10-BFEB-0E9B2B6DD5B0}"/>
    <cellStyle name="Normal 4 2 4 2 2 6 3" xfId="14557" xr:uid="{E0B42F2F-9A83-450B-BFD0-BE9F73EBE884}"/>
    <cellStyle name="Normal 4 2 4 2 2 7" xfId="7010" xr:uid="{9C06AE77-04AE-4BE3-B528-0CD51FE2D7DA}"/>
    <cellStyle name="Normal 4 2 4 2 2 7 2" xfId="17390" xr:uid="{0D9F1507-2644-4F0F-AF87-7E6471B57AD0}"/>
    <cellStyle name="Normal 4 2 4 2 2 8" xfId="9843" xr:uid="{3BB55576-924D-46BE-B9A0-A56BE8FCAD76}"/>
    <cellStyle name="Normal 4 2 4 2 2 8 2" xfId="20223" xr:uid="{ACE81BFD-BC41-493A-B7C4-C130180CB59F}"/>
    <cellStyle name="Normal 4 2 4 2 2 9" xfId="23718" xr:uid="{D3D4FF7D-323D-45D6-90EF-54DD0DC62D32}"/>
    <cellStyle name="Normal 4 2 4 2 3" xfId="2775" xr:uid="{00000000-0005-0000-0000-0000C8050000}"/>
    <cellStyle name="Normal 4 2 4 2 3 2" xfId="3312" xr:uid="{00000000-0005-0000-0000-0000C9050000}"/>
    <cellStyle name="Normal 4 2 4 2 3 2 2" xfId="6370" xr:uid="{3034CCE6-2921-4E19-B6FD-B1D298CB8E59}"/>
    <cellStyle name="Normal 4 2 4 2 3 2 2 2" xfId="27619" xr:uid="{225BA693-0DA8-4F0B-A53B-B11194CFE94D}"/>
    <cellStyle name="Normal 4 2 4 2 3 2 2 3" xfId="15939" xr:uid="{FF16E160-FC3D-464B-B18D-4D3E46F71D68}"/>
    <cellStyle name="Normal 4 2 4 2 3 2 3" xfId="8392" xr:uid="{8FB1FC54-74E8-4DA3-8655-887DA7849E99}"/>
    <cellStyle name="Normal 4 2 4 2 3 2 3 2" xfId="18772" xr:uid="{550E4618-083D-477F-86F6-4039DA182DE9}"/>
    <cellStyle name="Normal 4 2 4 2 3 2 4" xfId="11225" xr:uid="{2FF5B702-1560-46AD-BB2C-45570E0258DF}"/>
    <cellStyle name="Normal 4 2 4 2 3 2 4 2" xfId="21605" xr:uid="{AC194AAA-EE0A-4439-93ED-269F8CCCABC7}"/>
    <cellStyle name="Normal 4 2 4 2 3 2 5" xfId="22672" xr:uid="{6623DC24-859C-4C35-A09A-414CDFD69DB4}"/>
    <cellStyle name="Normal 4 2 4 2 3 2 6" xfId="13869" xr:uid="{BDE09925-C603-461C-94CB-8A7B94EF6F41}"/>
    <cellStyle name="Normal 4 2 4 2 3 3" xfId="4330" xr:uid="{812642AA-2F67-4D04-9730-19298251B28E}"/>
    <cellStyle name="Normal 4 2 4 2 3 3 2" xfId="9102" xr:uid="{30592C62-F469-4BB5-A47B-645FDFC4B6BF}"/>
    <cellStyle name="Normal 4 2 4 2 3 3 2 2" xfId="29145" xr:uid="{A43D4E21-EA3A-4B0C-8483-C847C1CCF7CF}"/>
    <cellStyle name="Normal 4 2 4 2 3 3 2 3" xfId="19482" xr:uid="{FFE8A291-82FB-4590-9360-9D10B30EBE60}"/>
    <cellStyle name="Normal 4 2 4 2 3 3 3" xfId="11935" xr:uid="{11B5E0CA-C911-41C9-8225-BB28855B304D}"/>
    <cellStyle name="Normal 4 2 4 2 3 3 3 2" xfId="22315" xr:uid="{D0D9BE2E-E845-408F-A1FE-0975102FD49A}"/>
    <cellStyle name="Normal 4 2 4 2 3 3 4" xfId="22890" xr:uid="{92ABD060-088C-4B16-86E2-C32F8F1874F1}"/>
    <cellStyle name="Normal 4 2 4 2 3 3 5" xfId="16649" xr:uid="{32EDD925-5E33-4629-B8F7-906615A7D0D9}"/>
    <cellStyle name="Normal 4 2 4 2 3 4" xfId="5993" xr:uid="{7E0FEAE9-697D-4CAB-8C77-FE5F637AB917}"/>
    <cellStyle name="Normal 4 2 4 2 3 4 2" xfId="26417" xr:uid="{6AF32965-CB40-4E1B-A384-F6859406EF9D}"/>
    <cellStyle name="Normal 4 2 4 2 3 4 3" xfId="15446" xr:uid="{E4AB833E-CC38-4790-9DF9-373431051397}"/>
    <cellStyle name="Normal 4 2 4 2 3 5" xfId="7899" xr:uid="{CEA57206-BF81-4A5C-B62A-E54E6CF77200}"/>
    <cellStyle name="Normal 4 2 4 2 3 5 2" xfId="18279" xr:uid="{2486CE3D-79C5-4516-99C1-FD27BC917075}"/>
    <cellStyle name="Normal 4 2 4 2 3 6" xfId="10732" xr:uid="{50EE12FB-49FF-476E-BE79-8D8770D0E190}"/>
    <cellStyle name="Normal 4 2 4 2 3 6 2" xfId="21112" xr:uid="{AF64C935-7421-4998-8763-FC34486390AD}"/>
    <cellStyle name="Normal 4 2 4 2 3 7" xfId="22648" xr:uid="{ED92971D-D461-49A0-A131-B7FD85763F17}"/>
    <cellStyle name="Normal 4 2 4 2 3 8" xfId="13228" xr:uid="{A611D601-F0E9-425F-AB32-0EA5A12CFE9A}"/>
    <cellStyle name="Normal 4 2 4 2 4" xfId="3313" xr:uid="{00000000-0005-0000-0000-0000CA050000}"/>
    <cellStyle name="Normal 4 2 4 2 4 2" xfId="4519" xr:uid="{EBF02899-363D-4B62-A808-B3044BC09E29}"/>
    <cellStyle name="Normal 4 2 4 2 4 2 2" xfId="9291" xr:uid="{7ACC878A-16A9-4172-977D-81BF61D19206}"/>
    <cellStyle name="Normal 4 2 4 2 4 2 2 2" xfId="19671" xr:uid="{D1872F77-AB94-42A4-84AE-EDBC51F3A6E0}"/>
    <cellStyle name="Normal 4 2 4 2 4 2 3" xfId="12124" xr:uid="{569EAB24-B76E-46E9-B726-5291FDA0C70C}"/>
    <cellStyle name="Normal 4 2 4 2 4 2 3 2" xfId="22504" xr:uid="{061AF932-B759-4066-8606-FAF0806E618A}"/>
    <cellStyle name="Normal 4 2 4 2 4 2 4" xfId="28074" xr:uid="{EA672EFD-D258-430E-937C-4BC693A8DE0C}"/>
    <cellStyle name="Normal 4 2 4 2 4 2 5" xfId="16838" xr:uid="{0631AB2A-381A-4A8C-9275-1424D19CBF58}"/>
    <cellStyle name="Normal 4 2 4 2 4 3" xfId="6371" xr:uid="{2ACB0DEE-7F68-473F-B9E7-87CE39C00104}"/>
    <cellStyle name="Normal 4 2 4 2 4 3 2" xfId="15940" xr:uid="{E99ED3F9-6E3E-4662-B33C-DAA5B06A64E4}"/>
    <cellStyle name="Normal 4 2 4 2 4 4" xfId="8393" xr:uid="{3B6FE961-AF3D-46E2-A45B-901CD3B1A982}"/>
    <cellStyle name="Normal 4 2 4 2 4 4 2" xfId="18773" xr:uid="{C2741261-5B1E-4A3E-9111-6B97C33F7416}"/>
    <cellStyle name="Normal 4 2 4 2 4 5" xfId="11226" xr:uid="{6BC4CB2D-BD78-4E8F-8FDD-8EE21A39A908}"/>
    <cellStyle name="Normal 4 2 4 2 4 5 2" xfId="21606" xr:uid="{0024434E-5028-4B47-ACCB-860E25A35D66}"/>
    <cellStyle name="Normal 4 2 4 2 4 6" xfId="23779" xr:uid="{5546BA34-C2F9-4A3D-911A-801708B8FC18}"/>
    <cellStyle name="Normal 4 2 4 2 4 7" xfId="13870" xr:uid="{9843B0F1-36BB-4B59-AD97-144F1B1C1F0E}"/>
    <cellStyle name="Normal 4 2 4 2 5" xfId="3308" xr:uid="{00000000-0005-0000-0000-0000CB050000}"/>
    <cellStyle name="Normal 4 2 4 2 5 2" xfId="6366" xr:uid="{2902E2AC-1B99-4252-B238-5086F32D4E9D}"/>
    <cellStyle name="Normal 4 2 4 2 5 2 2" xfId="28617" xr:uid="{362A7BD1-C6C4-4B09-9554-DD0D52E657B6}"/>
    <cellStyle name="Normal 4 2 4 2 5 2 3" xfId="15935" xr:uid="{CF7AAE41-0500-49DB-8EF9-B8C509FE47E8}"/>
    <cellStyle name="Normal 4 2 4 2 5 3" xfId="8388" xr:uid="{E296C98D-5351-40B8-834F-F7AE11C3AFCC}"/>
    <cellStyle name="Normal 4 2 4 2 5 3 2" xfId="18768" xr:uid="{BDF2FD51-EECC-41A5-B8D8-A06F223DB737}"/>
    <cellStyle name="Normal 4 2 4 2 5 4" xfId="11221" xr:uid="{32C67B06-4400-4139-937F-33EA1CEA39C1}"/>
    <cellStyle name="Normal 4 2 4 2 5 4 2" xfId="21601" xr:uid="{581DDE93-88FD-41F2-9948-C412E49B9C8A}"/>
    <cellStyle name="Normal 4 2 4 2 5 5" xfId="25566" xr:uid="{FF97EFD9-CC4F-472D-98A1-329FB1323446}"/>
    <cellStyle name="Normal 4 2 4 2 5 6" xfId="13865" xr:uid="{D43EB5C4-067F-45E0-A802-03405DAC100D}"/>
    <cellStyle name="Normal 4 2 4 2 6" xfId="2549" xr:uid="{00000000-0005-0000-0000-0000CC050000}"/>
    <cellStyle name="Normal 4 2 4 2 6 2" xfId="5821" xr:uid="{425935FD-0E62-4907-911C-E41F2F006040}"/>
    <cellStyle name="Normal 4 2 4 2 6 2 2" xfId="28036" xr:uid="{A5513BCD-E24A-4DB2-AE03-44F9719771AE}"/>
    <cellStyle name="Normal 4 2 4 2 6 2 3" xfId="15221" xr:uid="{07F338FD-F839-4E3C-99C4-6AB2B21E5AED}"/>
    <cellStyle name="Normal 4 2 4 2 6 3" xfId="7674" xr:uid="{B06AE91E-263D-4B4E-AF68-43E9E5BF1265}"/>
    <cellStyle name="Normal 4 2 4 2 6 3 2" xfId="18054" xr:uid="{2EE5CE7C-94FE-46D3-A05B-B306C33CF854}"/>
    <cellStyle name="Normal 4 2 4 2 6 4" xfId="10507" xr:uid="{16FC5834-2F35-4B6E-9609-B79E58FA3039}"/>
    <cellStyle name="Normal 4 2 4 2 6 4 2" xfId="20887" xr:uid="{2F41DFA0-7255-4962-9DC0-3E2586712447}"/>
    <cellStyle name="Normal 4 2 4 2 6 5" xfId="22850" xr:uid="{D2F25CE2-2851-4F73-8812-EB629C46D578}"/>
    <cellStyle name="Normal 4 2 4 2 6 6" xfId="12937" xr:uid="{80EFA000-D408-4BDD-83A4-401B63CA3E02}"/>
    <cellStyle name="Normal 4 2 4 2 7" xfId="2243" xr:uid="{00000000-0005-0000-0000-0000C2050000}"/>
    <cellStyle name="Normal 4 2 4 2 7 2" xfId="7370" xr:uid="{F7F1B275-66AB-4022-8265-651F51F5C17B}"/>
    <cellStyle name="Normal 4 2 4 2 7 2 2" xfId="17750" xr:uid="{7074B6A5-E76B-41F1-A4ED-D6E1DA724EE7}"/>
    <cellStyle name="Normal 4 2 4 2 7 3" xfId="10203" xr:uid="{AA56B796-9B68-4D2F-A740-E2B35951BE7A}"/>
    <cellStyle name="Normal 4 2 4 2 7 3 2" xfId="20583" xr:uid="{45CB5D69-4C00-4515-AA34-2C35CD5498F3}"/>
    <cellStyle name="Normal 4 2 4 2 7 4" xfId="25381" xr:uid="{5C36B8E6-AD19-4220-8F11-1089BFCC3729}"/>
    <cellStyle name="Normal 4 2 4 2 7 5" xfId="14917" xr:uid="{89F83DB4-8451-40E4-880F-82AA340D582C}"/>
    <cellStyle name="Normal 4 2 4 2 8" xfId="3796" xr:uid="{92B94B7A-8A75-4181-A5F0-12A617A71729}"/>
    <cellStyle name="Normal 4 2 4 2 8 2" xfId="8632" xr:uid="{3295DEAA-3E4C-40F1-94A6-40A5E974671F}"/>
    <cellStyle name="Normal 4 2 4 2 8 2 2" xfId="19012" xr:uid="{A4A7CBC2-6FB2-4F80-8CCB-A189AA545466}"/>
    <cellStyle name="Normal 4 2 4 2 8 3" xfId="11465" xr:uid="{092FD2DF-FDAA-4AFC-ADD4-54A07F16BDDE}"/>
    <cellStyle name="Normal 4 2 4 2 8 3 2" xfId="21845" xr:uid="{CF964CEC-DF7C-4824-9B75-8E453D2C7A6C}"/>
    <cellStyle name="Normal 4 2 4 2 8 4" xfId="16179" xr:uid="{708598F8-338C-40AB-9EBB-E35B994521DF}"/>
    <cellStyle name="Normal 4 2 4 2 9" xfId="5258" xr:uid="{19C31006-CBFA-424E-879C-38FA46CC37EE}"/>
    <cellStyle name="Normal 4 2 4 2 9 2" xfId="14556" xr:uid="{198AD25B-9C39-4DCE-B323-71648C5F7486}"/>
    <cellStyle name="Normal 4 2 4 3" xfId="956" xr:uid="{00000000-0005-0000-0000-00006E050000}"/>
    <cellStyle name="Normal 4 2 4 3 10" xfId="9844" xr:uid="{7980634C-EEAA-4B39-8FFA-914BAAF0CC29}"/>
    <cellStyle name="Normal 4 2 4 3 10 2" xfId="20224" xr:uid="{6B728514-C6A1-40AB-99FD-B709BFEBC66E}"/>
    <cellStyle name="Normal 4 2 4 3 11" xfId="23246" xr:uid="{2890303F-A444-48F4-997B-2BDA5BBD2609}"/>
    <cellStyle name="Normal 4 2 4 3 12" xfId="12592" xr:uid="{EB4DE55D-FA03-4AD2-9DA8-31FB62808FAF}"/>
    <cellStyle name="Normal 4 2 4 3 2" xfId="2777" xr:uid="{00000000-0005-0000-0000-0000CE050000}"/>
    <cellStyle name="Normal 4 2 4 3 2 2" xfId="3315" xr:uid="{00000000-0005-0000-0000-0000CF050000}"/>
    <cellStyle name="Normal 4 2 4 3 2 2 2" xfId="6373" xr:uid="{E50A07B0-BEE2-489E-9328-83695D23809A}"/>
    <cellStyle name="Normal 4 2 4 3 2 2 2 2" xfId="25841" xr:uid="{472F1B4B-D996-42A5-AE97-D0B5975D1982}"/>
    <cellStyle name="Normal 4 2 4 3 2 2 2 3" xfId="15942" xr:uid="{F4A97B65-CBBB-4D81-840C-1203349D4D8C}"/>
    <cellStyle name="Normal 4 2 4 3 2 2 3" xfId="8395" xr:uid="{61B68C81-9A57-46C7-AC09-69E53D88C48D}"/>
    <cellStyle name="Normal 4 2 4 3 2 2 3 2" xfId="18775" xr:uid="{68B13D81-919E-4D55-800C-81439CD569C6}"/>
    <cellStyle name="Normal 4 2 4 3 2 2 4" xfId="11228" xr:uid="{0BD21476-923E-4824-AE68-1108E11C47D3}"/>
    <cellStyle name="Normal 4 2 4 3 2 2 4 2" xfId="21608" xr:uid="{4BD11946-4B3B-4DC7-9A8B-1A09CDDBFB32}"/>
    <cellStyle name="Normal 4 2 4 3 2 2 5" xfId="22994" xr:uid="{20FBB001-AEB4-4236-8AE0-B9172F175F21}"/>
    <cellStyle name="Normal 4 2 4 3 2 2 6" xfId="13872" xr:uid="{BEA246CD-FA76-4EEA-BA5E-0099DC825D91}"/>
    <cellStyle name="Normal 4 2 4 3 2 3" xfId="4332" xr:uid="{70FD9E69-BE70-4E32-ADCD-F26EF1031737}"/>
    <cellStyle name="Normal 4 2 4 3 2 3 2" xfId="9104" xr:uid="{100E7661-CCFA-499C-BB8E-570D9B3A707D}"/>
    <cellStyle name="Normal 4 2 4 3 2 3 2 2" xfId="29147" xr:uid="{29E033BA-1F02-4D6D-814F-B5190BB6A064}"/>
    <cellStyle name="Normal 4 2 4 3 2 3 2 3" xfId="19484" xr:uid="{A6C3521C-E9B0-4EFC-A02D-68BCB64C3270}"/>
    <cellStyle name="Normal 4 2 4 3 2 3 3" xfId="11937" xr:uid="{7D859E24-DC83-412D-A9F2-3B346F54493F}"/>
    <cellStyle name="Normal 4 2 4 3 2 3 3 2" xfId="22317" xr:uid="{51A16266-628D-4559-8096-4A7C5716C82E}"/>
    <cellStyle name="Normal 4 2 4 3 2 3 4" xfId="25251" xr:uid="{8DA9FE6F-EC62-464D-9C2A-257FAB75C469}"/>
    <cellStyle name="Normal 4 2 4 3 2 3 5" xfId="16651" xr:uid="{3CF6BB31-513A-4429-A908-3D4465B49ACF}"/>
    <cellStyle name="Normal 4 2 4 3 2 4" xfId="5995" xr:uid="{C585EE5C-0C7E-4E8A-9EBC-9D4EF2C48856}"/>
    <cellStyle name="Normal 4 2 4 3 2 4 2" xfId="26669" xr:uid="{47545DB1-A879-44A8-A9D7-C66E01693FF4}"/>
    <cellStyle name="Normal 4 2 4 3 2 4 3" xfId="15448" xr:uid="{8FA7142E-13FD-4095-B363-FEBBA079393F}"/>
    <cellStyle name="Normal 4 2 4 3 2 5" xfId="7901" xr:uid="{E59910C0-C8CE-45D7-8BB1-921365E4C248}"/>
    <cellStyle name="Normal 4 2 4 3 2 5 2" xfId="18281" xr:uid="{61889791-4194-436A-AFA4-EA738B9CB93A}"/>
    <cellStyle name="Normal 4 2 4 3 2 6" xfId="10734" xr:uid="{FFB2F7C2-6EE7-42F3-9FF2-8DC2D385AAA6}"/>
    <cellStyle name="Normal 4 2 4 3 2 6 2" xfId="21114" xr:uid="{8A2E294C-E80C-446E-89C6-617A1C88DD9E}"/>
    <cellStyle name="Normal 4 2 4 3 2 7" xfId="25367" xr:uid="{3C979E4B-0444-4BCB-8C20-F21BF7A98A39}"/>
    <cellStyle name="Normal 4 2 4 3 2 8" xfId="13230" xr:uid="{6955B6A0-96C5-49EC-AECE-9F1DC348D231}"/>
    <cellStyle name="Normal 4 2 4 3 3" xfId="3316" xr:uid="{00000000-0005-0000-0000-0000D0050000}"/>
    <cellStyle name="Normal 4 2 4 3 3 2" xfId="4520" xr:uid="{452F2669-B5DC-43ED-B942-D6EBDB042C62}"/>
    <cellStyle name="Normal 4 2 4 3 3 2 2" xfId="9292" xr:uid="{3FBD5F5F-665F-452F-93EF-157A2DBBF1A6}"/>
    <cellStyle name="Normal 4 2 4 3 3 2 2 2" xfId="29271" xr:uid="{7E93B808-D226-4A8E-B51A-B82780826BD8}"/>
    <cellStyle name="Normal 4 2 4 3 3 2 2 3" xfId="19672" xr:uid="{E694131A-4781-43A4-A698-72ABD9B8FA16}"/>
    <cellStyle name="Normal 4 2 4 3 3 2 3" xfId="12125" xr:uid="{D1BCF4B3-80F5-4106-9F87-F4DC69AC2871}"/>
    <cellStyle name="Normal 4 2 4 3 3 2 3 2" xfId="22505" xr:uid="{E7DB2DAD-96C3-4485-AD62-16D728226575}"/>
    <cellStyle name="Normal 4 2 4 3 3 2 4" xfId="24878" xr:uid="{875B205B-2264-4E6B-8CD0-E13992B167CA}"/>
    <cellStyle name="Normal 4 2 4 3 3 2 5" xfId="16839" xr:uid="{24E0BF4E-6AED-40AF-A46E-61B426B2C917}"/>
    <cellStyle name="Normal 4 2 4 3 3 3" xfId="6374" xr:uid="{ECA3A690-95F0-4B75-B420-41EDABD93669}"/>
    <cellStyle name="Normal 4 2 4 3 3 3 2" xfId="26692" xr:uid="{B3F5872F-FD91-4319-B1D5-D871FE0E9206}"/>
    <cellStyle name="Normal 4 2 4 3 3 3 3" xfId="15943" xr:uid="{47A21E3D-874D-401A-9839-50F84F8E920E}"/>
    <cellStyle name="Normal 4 2 4 3 3 4" xfId="8396" xr:uid="{F19C02D7-8DC5-4E0D-BA09-0471247CCC2C}"/>
    <cellStyle name="Normal 4 2 4 3 3 4 2" xfId="18776" xr:uid="{543CCA03-FCB4-473C-AA4F-B71195258A1A}"/>
    <cellStyle name="Normal 4 2 4 3 3 5" xfId="11229" xr:uid="{48AC09F0-BAB9-4B80-A3CE-E17B4D1C7BA0}"/>
    <cellStyle name="Normal 4 2 4 3 3 5 2" xfId="21609" xr:uid="{8E76B7AC-06C0-4221-981D-E581F58FC62F}"/>
    <cellStyle name="Normal 4 2 4 3 3 6" xfId="23895" xr:uid="{7BF36CE9-B073-43AB-9892-A0943BCB676A}"/>
    <cellStyle name="Normal 4 2 4 3 3 7" xfId="13873" xr:uid="{8029D831-5042-4AD6-A5E1-0CED18B1F5B1}"/>
    <cellStyle name="Normal 4 2 4 3 4" xfId="3314" xr:uid="{00000000-0005-0000-0000-0000D1050000}"/>
    <cellStyle name="Normal 4 2 4 3 4 2" xfId="6372" xr:uid="{9DFC3F29-3736-430A-B542-2324A0EA1F82}"/>
    <cellStyle name="Normal 4 2 4 3 4 2 2" xfId="27825" xr:uid="{0A4B0E17-AEFA-4D43-9BC3-A991821EE378}"/>
    <cellStyle name="Normal 4 2 4 3 4 2 3" xfId="15941" xr:uid="{EAF7A55A-280E-4753-905E-BC552F1928D2}"/>
    <cellStyle name="Normal 4 2 4 3 4 3" xfId="8394" xr:uid="{E86F7CF2-CD6F-4DB7-9ABB-E9E1EEFC979F}"/>
    <cellStyle name="Normal 4 2 4 3 4 3 2" xfId="18774" xr:uid="{7A4A18A8-B832-4AEB-8D35-C27912FCFA5B}"/>
    <cellStyle name="Normal 4 2 4 3 4 4" xfId="11227" xr:uid="{3A26AD30-EC9F-463E-A463-C23AF88236A3}"/>
    <cellStyle name="Normal 4 2 4 3 4 4 2" xfId="21607" xr:uid="{4BEE525C-BAEF-4447-8C43-4AD1DBBC7ABF}"/>
    <cellStyle name="Normal 4 2 4 3 4 5" xfId="23203" xr:uid="{387481E8-0217-4D9E-ACC1-0A0134F28288}"/>
    <cellStyle name="Normal 4 2 4 3 4 6" xfId="13871" xr:uid="{B3D46E0D-F9A7-4D5A-8CE8-D2AAB8E1B247}"/>
    <cellStyle name="Normal 4 2 4 3 5" xfId="2592" xr:uid="{00000000-0005-0000-0000-0000D2050000}"/>
    <cellStyle name="Normal 4 2 4 3 5 2" xfId="5857" xr:uid="{6540DA4C-6EF8-475E-B40F-063D43474F28}"/>
    <cellStyle name="Normal 4 2 4 3 5 2 2" xfId="25908" xr:uid="{BE00B786-DECC-4F16-B902-A37A54F38A67}"/>
    <cellStyle name="Normal 4 2 4 3 5 2 3" xfId="15264" xr:uid="{02D90CFF-227E-4DA4-89FB-D4473886255B}"/>
    <cellStyle name="Normal 4 2 4 3 5 3" xfId="7717" xr:uid="{73D32EFB-44BA-467F-89E4-C29677B39BEE}"/>
    <cellStyle name="Normal 4 2 4 3 5 3 2" xfId="18097" xr:uid="{2D339902-8E18-40CA-AB08-92129A3BFFB9}"/>
    <cellStyle name="Normal 4 2 4 3 5 4" xfId="10550" xr:uid="{69470CF8-E37E-47CF-B505-27957D5B8C8C}"/>
    <cellStyle name="Normal 4 2 4 3 5 4 2" xfId="20930" xr:uid="{4AA63951-640B-4C91-AC44-4D9057252DB3}"/>
    <cellStyle name="Normal 4 2 4 3 5 5" xfId="24571" xr:uid="{5574917E-5A39-4BAB-89DC-E95C233A8071}"/>
    <cellStyle name="Normal 4 2 4 3 5 6" xfId="12980" xr:uid="{A5A747CE-AD30-4B2E-AC5B-55284CF6B1FF}"/>
    <cellStyle name="Normal 4 2 4 3 6" xfId="2358" xr:uid="{00000000-0005-0000-0000-0000CD050000}"/>
    <cellStyle name="Normal 4 2 4 3 6 2" xfId="7485" xr:uid="{258536EB-589C-4882-95FC-7FE7C3FB078A}"/>
    <cellStyle name="Normal 4 2 4 3 6 2 2" xfId="17865" xr:uid="{78D6E1BC-F4AD-471C-869D-9B211C8274AD}"/>
    <cellStyle name="Normal 4 2 4 3 6 3" xfId="10318" xr:uid="{1795E98D-1858-4E51-8516-5CA312E08E91}"/>
    <cellStyle name="Normal 4 2 4 3 6 3 2" xfId="20698" xr:uid="{BFFF2118-A297-4E22-8250-8D3F309BBCDC}"/>
    <cellStyle name="Normal 4 2 4 3 6 4" xfId="24041" xr:uid="{4B2ECA22-7162-4B4E-9675-47FF2997767C}"/>
    <cellStyle name="Normal 4 2 4 3 6 5" xfId="15032" xr:uid="{2E5F23A7-93B1-46BB-B5A6-52CF70AFEEC1}"/>
    <cellStyle name="Normal 4 2 4 3 7" xfId="3895" xr:uid="{407F759E-344C-46F4-B726-31C28228A117}"/>
    <cellStyle name="Normal 4 2 4 3 7 2" xfId="8727" xr:uid="{29F472D2-E110-4D88-9F61-E13E5FA9C81B}"/>
    <cellStyle name="Normal 4 2 4 3 7 2 2" xfId="19107" xr:uid="{2284EC89-07AC-411D-82FE-34F09DF7D6CB}"/>
    <cellStyle name="Normal 4 2 4 3 7 3" xfId="11560" xr:uid="{CD4DEB1D-45A5-48C7-9769-59B46F61D03D}"/>
    <cellStyle name="Normal 4 2 4 3 7 3 2" xfId="21940" xr:uid="{770ADE17-99E5-4AFE-B579-1A98EE501125}"/>
    <cellStyle name="Normal 4 2 4 3 7 4" xfId="16274" xr:uid="{6FB5E671-849F-4DE7-8BF9-30A2B731599F}"/>
    <cellStyle name="Normal 4 2 4 3 8" xfId="5260" xr:uid="{5AB2208D-2ECB-46B1-A1AD-1C10EFA86D2C}"/>
    <cellStyle name="Normal 4 2 4 3 8 2" xfId="14558" xr:uid="{4386F813-09E8-4B41-BDF4-20EFB92A3414}"/>
    <cellStyle name="Normal 4 2 4 3 9" xfId="7011" xr:uid="{789A5CDE-7332-4F6B-BBF3-E319B9A8D71B}"/>
    <cellStyle name="Normal 4 2 4 3 9 2" xfId="17391" xr:uid="{0280FBB0-A649-4BD5-9490-08CDC4E0C773}"/>
    <cellStyle name="Normal 4 2 4 4" xfId="957" xr:uid="{00000000-0005-0000-0000-00006F050000}"/>
    <cellStyle name="Normal 4 2 4 4 2" xfId="3317" xr:uid="{00000000-0005-0000-0000-0000D4050000}"/>
    <cellStyle name="Normal 4 2 4 4 2 2" xfId="6375" xr:uid="{8F0A29D2-D7B3-4E56-8B87-AD49C0CD0FE5}"/>
    <cellStyle name="Normal 4 2 4 4 2 2 2" xfId="28144" xr:uid="{15F7E190-0EFB-4B46-AA08-B9FC031F951D}"/>
    <cellStyle name="Normal 4 2 4 4 2 2 3" xfId="15944" xr:uid="{487857BB-B8D6-44AB-AAD0-1E227A507C31}"/>
    <cellStyle name="Normal 4 2 4 4 2 3" xfId="8397" xr:uid="{3C143CBE-B596-4111-8A73-325C4AE99A01}"/>
    <cellStyle name="Normal 4 2 4 4 2 3 2" xfId="18777" xr:uid="{E3F37898-0DDA-4A76-BB45-32C1418C3704}"/>
    <cellStyle name="Normal 4 2 4 4 2 4" xfId="11230" xr:uid="{E3F73AD3-0682-43FA-B6BE-B1AC0C81098B}"/>
    <cellStyle name="Normal 4 2 4 4 2 4 2" xfId="21610" xr:uid="{A4317B59-8ACE-4D43-99A5-700EF431C073}"/>
    <cellStyle name="Normal 4 2 4 4 2 5" xfId="23510" xr:uid="{5D01FDC3-A29C-4A13-BF5E-B5E597BBEDD5}"/>
    <cellStyle name="Normal 4 2 4 4 2 6" xfId="13874" xr:uid="{EF4703E9-A033-4E67-A333-D632E5176286}"/>
    <cellStyle name="Normal 4 2 4 4 3" xfId="2774" xr:uid="{00000000-0005-0000-0000-0000D5050000}"/>
    <cellStyle name="Normal 4 2 4 4 3 2" xfId="5992" xr:uid="{E39637DE-8B66-4185-BED9-6C2E3B488169}"/>
    <cellStyle name="Normal 4 2 4 4 3 2 2" xfId="26671" xr:uid="{4E299BC9-8DB1-4608-9829-A2D535EA19CC}"/>
    <cellStyle name="Normal 4 2 4 4 3 2 3" xfId="15445" xr:uid="{A86BE9B4-5BF6-4AC2-845B-0F93735DE431}"/>
    <cellStyle name="Normal 4 2 4 4 3 3" xfId="7898" xr:uid="{49FB707D-5367-445B-843A-C1E85E660FEB}"/>
    <cellStyle name="Normal 4 2 4 4 3 3 2" xfId="18278" xr:uid="{CB8FFE37-A4C6-48A6-96A9-2AF7AF0CA451}"/>
    <cellStyle name="Normal 4 2 4 4 3 4" xfId="10731" xr:uid="{3CC66CFE-E550-4D08-A1AB-2B1B4982A0A6}"/>
    <cellStyle name="Normal 4 2 4 4 3 4 2" xfId="21111" xr:uid="{7E5A6ECD-BFCC-41EB-82DF-4C12E332DF0E}"/>
    <cellStyle name="Normal 4 2 4 4 3 5" xfId="23581" xr:uid="{D9A6BF4D-F8C7-42C0-8A5E-D7AA8EA7777E}"/>
    <cellStyle name="Normal 4 2 4 4 3 6" xfId="13227" xr:uid="{A90A061A-B369-4680-847B-0A783306D795}"/>
    <cellStyle name="Normal 4 2 4 4 4" xfId="4186" xr:uid="{37541807-A374-4414-A8FC-CA3014A4BA8C}"/>
    <cellStyle name="Normal 4 2 4 4 4 2" xfId="8958" xr:uid="{E638087D-DBF0-408F-9269-238EAE4FDAD1}"/>
    <cellStyle name="Normal 4 2 4 4 4 2 2" xfId="19338" xr:uid="{82C4527E-C1FD-4226-B7E8-DBAACF9A92D8}"/>
    <cellStyle name="Normal 4 2 4 4 4 3" xfId="11791" xr:uid="{C2E290E2-01AD-4948-8E08-B7B63F83A8DE}"/>
    <cellStyle name="Normal 4 2 4 4 4 3 2" xfId="22171" xr:uid="{C48759BE-054B-4476-9F46-1DE0B3D590AF}"/>
    <cellStyle name="Normal 4 2 4 4 4 4" xfId="23087" xr:uid="{49F7775F-FA77-45F2-A31A-5733512B8D0F}"/>
    <cellStyle name="Normal 4 2 4 4 4 5" xfId="16505" xr:uid="{602C9A63-5940-4C18-8981-5534B09B89AD}"/>
    <cellStyle name="Normal 4 2 4 4 5" xfId="5261" xr:uid="{1319BDE0-2551-4B68-9802-4AF23C378265}"/>
    <cellStyle name="Normal 4 2 4 4 5 2" xfId="14559" xr:uid="{506F6334-74C2-4EB3-B6D2-460CE5A593E1}"/>
    <cellStyle name="Normal 4 2 4 4 6" xfId="7012" xr:uid="{1FD27AA7-1AC6-427C-87A2-0A63C3C06FDA}"/>
    <cellStyle name="Normal 4 2 4 4 6 2" xfId="17392" xr:uid="{B84107C5-AF48-4DF1-B84D-7E20783158E9}"/>
    <cellStyle name="Normal 4 2 4 4 7" xfId="9845" xr:uid="{F632BA21-DE08-4DDC-BDE3-5FFF9D26B162}"/>
    <cellStyle name="Normal 4 2 4 4 7 2" xfId="20225" xr:uid="{BDE3FB14-5D7D-4075-8FDC-057441F77C7D}"/>
    <cellStyle name="Normal 4 2 4 4 8" xfId="23798" xr:uid="{4AD55E4F-86CD-4A1A-86B9-10820CEB76B6}"/>
    <cellStyle name="Normal 4 2 4 4 9" xfId="12750" xr:uid="{DC1691DB-C08E-4886-BA52-B7506B2A424A}"/>
    <cellStyle name="Normal 4 2 4 5" xfId="3318" xr:uid="{00000000-0005-0000-0000-0000D6050000}"/>
    <cellStyle name="Normal 4 2 4 5 2" xfId="4521" xr:uid="{0E8E5B39-AFE5-4CA4-91C7-A3464D3F00BB}"/>
    <cellStyle name="Normal 4 2 4 5 2 2" xfId="9293" xr:uid="{D591BF78-F04D-47D5-928F-52D8E541F8AB}"/>
    <cellStyle name="Normal 4 2 4 5 2 2 2" xfId="29272" xr:uid="{E258C256-3FE8-4006-AD74-D535CAB304C6}"/>
    <cellStyle name="Normal 4 2 4 5 2 2 3" xfId="19673" xr:uid="{F7F64A4D-2122-45F6-82E2-5BE09EFD026C}"/>
    <cellStyle name="Normal 4 2 4 5 2 3" xfId="12126" xr:uid="{5847B0E9-E996-4C29-941D-70FE8A368C53}"/>
    <cellStyle name="Normal 4 2 4 5 2 3 2" xfId="22506" xr:uid="{B14B6018-F271-4684-8764-3ACE4519415E}"/>
    <cellStyle name="Normal 4 2 4 5 2 4" xfId="23306" xr:uid="{CCA219FC-92C2-4C0C-BF3E-6F6BEBE0DE9F}"/>
    <cellStyle name="Normal 4 2 4 5 2 5" xfId="16840" xr:uid="{CF25A3E3-5418-4DC1-9C6E-A406DC03D001}"/>
    <cellStyle name="Normal 4 2 4 5 3" xfId="6376" xr:uid="{256B6FAA-C2C9-4ACE-B9C7-6FC9B51CDB96}"/>
    <cellStyle name="Normal 4 2 4 5 3 2" xfId="27141" xr:uid="{70BFEA5C-4E6C-4F46-95C9-B5C80A30C9F4}"/>
    <cellStyle name="Normal 4 2 4 5 3 3" xfId="15945" xr:uid="{743BA6B8-A56E-4CBB-9753-736E70BD010B}"/>
    <cellStyle name="Normal 4 2 4 5 4" xfId="8398" xr:uid="{3570482D-F52B-470B-89CD-2CD3F4ABBB04}"/>
    <cellStyle name="Normal 4 2 4 5 4 2" xfId="18778" xr:uid="{2BC47C64-585F-462F-AF3E-C7AF3A226651}"/>
    <cellStyle name="Normal 4 2 4 5 5" xfId="11231" xr:uid="{1C6947AC-084A-43D7-9915-2206CA974BD9}"/>
    <cellStyle name="Normal 4 2 4 5 5 2" xfId="21611" xr:uid="{559AE209-05D8-4985-B557-0D438344104A}"/>
    <cellStyle name="Normal 4 2 4 5 6" xfId="23980" xr:uid="{664207EE-4914-4965-9834-53028B4545F1}"/>
    <cellStyle name="Normal 4 2 4 5 7" xfId="13875" xr:uid="{0277DFB1-73A2-4180-A054-EB5BD2A38890}"/>
    <cellStyle name="Normal 4 2 4 6" xfId="2932" xr:uid="{00000000-0005-0000-0000-0000D7050000}"/>
    <cellStyle name="Normal 4 2 4 6 2" xfId="6112" xr:uid="{C3DED480-E875-415D-B2C5-2357CB13D6CB}"/>
    <cellStyle name="Normal 4 2 4 6 2 2" xfId="28596" xr:uid="{E6CCCEB0-5E6C-474F-83E3-B0858B991066}"/>
    <cellStyle name="Normal 4 2 4 6 2 3" xfId="15590" xr:uid="{4E4B3070-74E1-4F0F-AA9D-7F9455C98DCE}"/>
    <cellStyle name="Normal 4 2 4 6 3" xfId="8043" xr:uid="{CF045047-FE2E-438C-A3AF-36CFCCD81394}"/>
    <cellStyle name="Normal 4 2 4 6 3 2" xfId="18423" xr:uid="{6974ED14-239E-4C96-B588-6D4C3D4FAC53}"/>
    <cellStyle name="Normal 4 2 4 6 4" xfId="10876" xr:uid="{271A16A4-2E4D-4EDB-B60B-F37169EF597F}"/>
    <cellStyle name="Normal 4 2 4 6 4 2" xfId="21256" xr:uid="{E48D12CF-779A-4ED9-8B8B-FF952051B37A}"/>
    <cellStyle name="Normal 4 2 4 6 5" xfId="24061" xr:uid="{B8F51B56-D343-4566-AA4C-10BF28E83B0A}"/>
    <cellStyle name="Normal 4 2 4 6 6" xfId="13448" xr:uid="{77F5DE15-377E-43E2-AD6E-5E17F1ADD0A4}"/>
    <cellStyle name="Normal 4 2 4 7" xfId="2489" xr:uid="{00000000-0005-0000-0000-0000D8050000}"/>
    <cellStyle name="Normal 4 2 4 7 2" xfId="5774" xr:uid="{F018ECED-5A6F-4447-9A54-9EE76DDBE63F}"/>
    <cellStyle name="Normal 4 2 4 7 2 2" xfId="26493" xr:uid="{20CD0C60-F007-4614-9B70-9A17FB6DFF1D}"/>
    <cellStyle name="Normal 4 2 4 7 2 3" xfId="15161" xr:uid="{E1E7917D-0F93-4527-AE06-FB2AF4482F01}"/>
    <cellStyle name="Normal 4 2 4 7 3" xfId="7614" xr:uid="{6514BE92-1F04-4928-8709-D85A419C7015}"/>
    <cellStyle name="Normal 4 2 4 7 3 2" xfId="17994" xr:uid="{9CEE5451-D453-4DDB-9594-21DEED4014B7}"/>
    <cellStyle name="Normal 4 2 4 7 4" xfId="10447" xr:uid="{38B26B3D-726D-459F-AF2C-ECD1E29A4E39}"/>
    <cellStyle name="Normal 4 2 4 7 4 2" xfId="20827" xr:uid="{1E7E024D-C69D-493A-99B3-BA694475E263}"/>
    <cellStyle name="Normal 4 2 4 7 5" xfId="23757" xr:uid="{3E8674F5-2E40-4193-BA4B-289E887374FE}"/>
    <cellStyle name="Normal 4 2 4 7 6" xfId="12877" xr:uid="{36D69116-BF77-4B1C-AEC5-5834A30DC7E7}"/>
    <cellStyle name="Normal 4 2 4 8" xfId="2183" xr:uid="{00000000-0005-0000-0000-0000C1050000}"/>
    <cellStyle name="Normal 4 2 4 8 2" xfId="7310" xr:uid="{F12A16AD-7B72-415C-9FDB-084D86B3C010}"/>
    <cellStyle name="Normal 4 2 4 8 2 2" xfId="17690" xr:uid="{5429233F-C9A4-4E27-A5B1-9C96FFE0F1DC}"/>
    <cellStyle name="Normal 4 2 4 8 3" xfId="10143" xr:uid="{81ABF9DE-FCB1-4960-BBE8-9EDEB58738B3}"/>
    <cellStyle name="Normal 4 2 4 8 3 2" xfId="20523" xr:uid="{CEF406A1-D7FF-40FB-86B1-E3777551BBAD}"/>
    <cellStyle name="Normal 4 2 4 8 4" xfId="23695" xr:uid="{991D425F-ED78-4AF1-A784-690BB22855BD}"/>
    <cellStyle name="Normal 4 2 4 8 5" xfId="14857" xr:uid="{F13E48C5-0826-4DBF-9B5F-E3424307332A}"/>
    <cellStyle name="Normal 4 2 4 9" xfId="3979" xr:uid="{45AF6E9E-6287-4168-9448-70EA475F6D56}"/>
    <cellStyle name="Normal 4 2 4 9 2" xfId="8803" xr:uid="{96A98EB3-8991-4181-A17C-6603F625A4A6}"/>
    <cellStyle name="Normal 4 2 4 9 2 2" xfId="19183" xr:uid="{8BBAFF3B-41EF-46F1-A4FD-B9358D20F12A}"/>
    <cellStyle name="Normal 4 2 4 9 3" xfId="11636" xr:uid="{23034033-ACF7-4415-A7E9-1BCB1E9700BD}"/>
    <cellStyle name="Normal 4 2 4 9 3 2" xfId="22016" xr:uid="{B28099F8-D03B-4A07-9886-76653D588664}"/>
    <cellStyle name="Normal 4 2 4 9 4" xfId="16350" xr:uid="{A710A958-0260-4144-B2F9-F9DE1EBA01CF}"/>
    <cellStyle name="Normal 4 2 5" xfId="958" xr:uid="{00000000-0005-0000-0000-000070050000}"/>
    <cellStyle name="Normal 4 2 5 10" xfId="5262" xr:uid="{0CBE73A5-7193-4D2C-A908-00C86B036AD4}"/>
    <cellStyle name="Normal 4 2 5 10 2" xfId="14560" xr:uid="{A731E1B3-3F9F-4889-B99A-0145435E747A}"/>
    <cellStyle name="Normal 4 2 5 11" xfId="7013" xr:uid="{3967B753-E8EF-48AC-83DE-54B8730320A3}"/>
    <cellStyle name="Normal 4 2 5 11 2" xfId="17393" xr:uid="{490C3C79-1905-444B-A011-4DBCF704CF26}"/>
    <cellStyle name="Normal 4 2 5 12" xfId="9846" xr:uid="{33654FB9-4B74-41A2-813A-B8AE1BDE3AB7}"/>
    <cellStyle name="Normal 4 2 5 12 2" xfId="20226" xr:uid="{5AF73625-CF6A-48A5-916A-015C667A23E4}"/>
    <cellStyle name="Normal 4 2 5 13" xfId="25429" xr:uid="{8BAE80AC-F656-4AEE-B7FB-D550FE15D202}"/>
    <cellStyle name="Normal 4 2 5 14" xfId="12449" xr:uid="{146E16A4-1DDA-401D-A374-6B4A02EC93AD}"/>
    <cellStyle name="Normal 4 2 5 2" xfId="959" xr:uid="{00000000-0005-0000-0000-000071050000}"/>
    <cellStyle name="Normal 4 2 5 2 10" xfId="9847" xr:uid="{B26CF3D7-1113-434C-8C60-5E5772F9ADCC}"/>
    <cellStyle name="Normal 4 2 5 2 10 2" xfId="20227" xr:uid="{15613978-8531-43E1-8060-4069E3668F7C}"/>
    <cellStyle name="Normal 4 2 5 2 11" xfId="23550" xr:uid="{E140D3AB-46F1-4E88-94C1-1F97E001E18E}"/>
    <cellStyle name="Normal 4 2 5 2 12" xfId="12593" xr:uid="{3E88260C-B2CB-41BC-91B2-A4DF1C1B4BA0}"/>
    <cellStyle name="Normal 4 2 5 2 2" xfId="960" xr:uid="{00000000-0005-0000-0000-000072050000}"/>
    <cellStyle name="Normal 4 2 5 2 2 2" xfId="3320" xr:uid="{00000000-0005-0000-0000-0000DC050000}"/>
    <cellStyle name="Normal 4 2 5 2 2 2 2" xfId="6378" xr:uid="{B770ADED-9101-408A-83A1-B924951FF274}"/>
    <cellStyle name="Normal 4 2 5 2 2 2 2 2" xfId="28265" xr:uid="{C74EC279-60EC-4E28-A305-0DCD07AF538C}"/>
    <cellStyle name="Normal 4 2 5 2 2 2 2 3" xfId="26683" xr:uid="{C3478ABA-1720-4FAC-8FED-923AEB8466D0}"/>
    <cellStyle name="Normal 4 2 5 2 2 2 2 4" xfId="15947" xr:uid="{7C2475F4-8D89-4CA3-8E9E-C24BB1B3C501}"/>
    <cellStyle name="Normal 4 2 5 2 2 2 3" xfId="8400" xr:uid="{C22CFE14-56FC-4F3C-AF93-DD42ECF197AC}"/>
    <cellStyle name="Normal 4 2 5 2 2 2 3 2" xfId="28905" xr:uid="{57FFE5EE-767B-4502-97BB-CDFC96E7FA7D}"/>
    <cellStyle name="Normal 4 2 5 2 2 2 3 3" xfId="18780" xr:uid="{EC3C5B6E-4CC2-4105-9791-A067BF9E0F15}"/>
    <cellStyle name="Normal 4 2 5 2 2 2 4" xfId="11233" xr:uid="{E2E5DE9D-117A-48A6-81CD-2FA1A7C81124}"/>
    <cellStyle name="Normal 4 2 5 2 2 2 4 2" xfId="21613" xr:uid="{2AA75FDA-06FB-4904-BDD8-843D86CA359A}"/>
    <cellStyle name="Normal 4 2 5 2 2 2 5" xfId="22737" xr:uid="{BE7C205A-0BA3-4733-A7F0-821BF620A085}"/>
    <cellStyle name="Normal 4 2 5 2 2 2 6" xfId="13877" xr:uid="{D2F893E2-3F1E-4A3F-9EB0-404D65F01C6D}"/>
    <cellStyle name="Normal 4 2 5 2 2 3" xfId="4334" xr:uid="{5BE6B68A-7B10-4B7E-854E-6FFB4FFE172B}"/>
    <cellStyle name="Normal 4 2 5 2 2 3 2" xfId="9106" xr:uid="{1302051A-ABE6-4175-AA37-19EB6E160850}"/>
    <cellStyle name="Normal 4 2 5 2 2 3 2 2" xfId="29149" xr:uid="{99041798-5A95-422D-AE30-E4AE237CFDBC}"/>
    <cellStyle name="Normal 4 2 5 2 2 3 2 3" xfId="19486" xr:uid="{3C106315-F70B-4A49-A801-9FBE3D5B27D2}"/>
    <cellStyle name="Normal 4 2 5 2 2 3 3" xfId="11939" xr:uid="{86EFA8A8-BEE4-47A3-AF34-8FFF9C28A589}"/>
    <cellStyle name="Normal 4 2 5 2 2 3 3 2" xfId="22319" xr:uid="{EF63205B-BB47-4CBB-BE9E-5BC10AEF294F}"/>
    <cellStyle name="Normal 4 2 5 2 2 3 4" xfId="25216" xr:uid="{19DF6725-F748-4B6D-90AD-46D9D3FFDDBE}"/>
    <cellStyle name="Normal 4 2 5 2 2 3 5" xfId="16653" xr:uid="{92D965AF-E9A9-4832-A5CA-A4A2669210C2}"/>
    <cellStyle name="Normal 4 2 5 2 2 4" xfId="5264" xr:uid="{2276ACD1-E7D6-4418-A080-980DEAE92B44}"/>
    <cellStyle name="Normal 4 2 5 2 2 4 2" xfId="25996" xr:uid="{CE44DA71-1C40-4684-8046-9C67712C9040}"/>
    <cellStyle name="Normal 4 2 5 2 2 4 3" xfId="14562" xr:uid="{EC1BC237-9119-4647-97ED-878B17EF3299}"/>
    <cellStyle name="Normal 4 2 5 2 2 5" xfId="7015" xr:uid="{19BD68A2-67CA-4449-AA4B-DDBA978C8675}"/>
    <cellStyle name="Normal 4 2 5 2 2 5 2" xfId="17395" xr:uid="{F9B737A5-8B7A-461F-8D10-F24CC8DCE17C}"/>
    <cellStyle name="Normal 4 2 5 2 2 6" xfId="9848" xr:uid="{1CBAEAD7-2B41-4B13-B4C6-ACEE43A54F72}"/>
    <cellStyle name="Normal 4 2 5 2 2 6 2" xfId="20228" xr:uid="{173F5588-FDB3-4B71-B930-4E0584D44597}"/>
    <cellStyle name="Normal 4 2 5 2 2 7" xfId="25502" xr:uid="{D33929E5-E0B8-4C10-91F3-31EBD339EBD4}"/>
    <cellStyle name="Normal 4 2 5 2 2 8" xfId="13232" xr:uid="{4F9CECE8-EB50-49F4-9389-259541B4B9EF}"/>
    <cellStyle name="Normal 4 2 5 2 3" xfId="3321" xr:uid="{00000000-0005-0000-0000-0000DD050000}"/>
    <cellStyle name="Normal 4 2 5 2 3 2" xfId="4522" xr:uid="{347C5674-4DFD-40C4-B12F-56BE80C5BE4E}"/>
    <cellStyle name="Normal 4 2 5 2 3 2 2" xfId="9294" xr:uid="{3F581F5C-90FA-474F-BF10-5137BEAE4725}"/>
    <cellStyle name="Normal 4 2 5 2 3 2 2 2" xfId="29273" xr:uid="{0CBB4331-0319-490B-B15B-9200E81CA6A4}"/>
    <cellStyle name="Normal 4 2 5 2 3 2 2 3" xfId="19674" xr:uid="{838DF7E9-BA6F-4FBF-B781-FB2858570C60}"/>
    <cellStyle name="Normal 4 2 5 2 3 2 3" xfId="12127" xr:uid="{7FABD496-6C93-4FDA-A3DD-F96ABDEEAAC0}"/>
    <cellStyle name="Normal 4 2 5 2 3 2 3 2" xfId="22507" xr:uid="{35BD0BB6-0B4C-4E1B-A833-D8A806597684}"/>
    <cellStyle name="Normal 4 2 5 2 3 2 4" xfId="25654" xr:uid="{F9AED57B-FB20-4B83-AFC5-9B9BF17A3DBE}"/>
    <cellStyle name="Normal 4 2 5 2 3 2 5" xfId="16841" xr:uid="{2D5ADDA7-B3A4-4C7D-939C-F6084C4E276A}"/>
    <cellStyle name="Normal 4 2 5 2 3 3" xfId="6379" xr:uid="{CD6C82C8-A74A-433D-B39F-B9C161BA02EE}"/>
    <cellStyle name="Normal 4 2 5 2 3 3 2" xfId="28289" xr:uid="{B9A18EF6-7C90-4427-ADEF-358CCBDACFD6}"/>
    <cellStyle name="Normal 4 2 5 2 3 3 3" xfId="15948" xr:uid="{BE577C5B-C10E-446F-8688-350CADE73FEF}"/>
    <cellStyle name="Normal 4 2 5 2 3 4" xfId="8401" xr:uid="{9718EDC0-0073-4EC3-B6B9-540CB1B96F41}"/>
    <cellStyle name="Normal 4 2 5 2 3 4 2" xfId="18781" xr:uid="{ACEE0FCB-F137-469D-8B77-9CB741FA1AC7}"/>
    <cellStyle name="Normal 4 2 5 2 3 5" xfId="11234" xr:uid="{5AE48A34-F6DB-4551-BA3E-857436778BD5}"/>
    <cellStyle name="Normal 4 2 5 2 3 5 2" xfId="21614" xr:uid="{A40392E5-DC6A-4C8D-8E01-AF1046A67A4D}"/>
    <cellStyle name="Normal 4 2 5 2 3 6" xfId="22756" xr:uid="{C5EB7D95-B669-4759-BF56-E246B3848CF9}"/>
    <cellStyle name="Normal 4 2 5 2 3 7" xfId="13878" xr:uid="{6DBC202F-6DB1-4F1E-A066-512B436B0C98}"/>
    <cellStyle name="Normal 4 2 5 2 4" xfId="3319" xr:uid="{00000000-0005-0000-0000-0000DE050000}"/>
    <cellStyle name="Normal 4 2 5 2 4 2" xfId="6377" xr:uid="{432CD6A6-AFDF-41D6-BFC3-3790A92C6F84}"/>
    <cellStyle name="Normal 4 2 5 2 4 2 2" xfId="26375" xr:uid="{82ABE11C-256E-4056-918B-A35B699AB672}"/>
    <cellStyle name="Normal 4 2 5 2 4 2 3" xfId="15946" xr:uid="{C37600C8-3ED2-440B-8690-8C3B3063BCDD}"/>
    <cellStyle name="Normal 4 2 5 2 4 3" xfId="8399" xr:uid="{E8E189F8-8F4B-4890-9701-B5D1C06B73F2}"/>
    <cellStyle name="Normal 4 2 5 2 4 3 2" xfId="18779" xr:uid="{5CAD051B-AFF1-400C-8267-4F53AB69DDA2}"/>
    <cellStyle name="Normal 4 2 5 2 4 4" xfId="11232" xr:uid="{FBA4F533-2B3C-4CCD-973C-9CAB932C23CE}"/>
    <cellStyle name="Normal 4 2 5 2 4 4 2" xfId="21612" xr:uid="{D2FC6275-5A85-4ECA-933B-0219857FE0FB}"/>
    <cellStyle name="Normal 4 2 5 2 4 5" xfId="24154" xr:uid="{D8002FA3-967C-4F90-ACC8-5D137DBF6F85}"/>
    <cellStyle name="Normal 4 2 5 2 4 6" xfId="13876" xr:uid="{D694F6F7-2BF7-4D7B-96A4-EED1281B6703}"/>
    <cellStyle name="Normal 4 2 5 2 5" xfId="2523" xr:uid="{00000000-0005-0000-0000-0000DF050000}"/>
    <cellStyle name="Normal 4 2 5 2 5 2" xfId="5800" xr:uid="{11D778BA-8E15-4019-B38A-8E52B38AEBF0}"/>
    <cellStyle name="Normal 4 2 5 2 5 2 2" xfId="25981" xr:uid="{6A9AA136-2BD0-4FBF-9ABB-282C03ECF6E4}"/>
    <cellStyle name="Normal 4 2 5 2 5 2 3" xfId="15195" xr:uid="{16AA72AB-A281-4DDC-AB5D-460210E2E450}"/>
    <cellStyle name="Normal 4 2 5 2 5 3" xfId="7648" xr:uid="{4A162BEF-2978-4CE7-BE45-90F48C2F33A4}"/>
    <cellStyle name="Normal 4 2 5 2 5 3 2" xfId="18028" xr:uid="{A9BED9A7-98A0-45A8-9F06-91AB686E446A}"/>
    <cellStyle name="Normal 4 2 5 2 5 4" xfId="10481" xr:uid="{FAACC862-64F7-4F79-A96E-E160C786ABCD}"/>
    <cellStyle name="Normal 4 2 5 2 5 4 2" xfId="20861" xr:uid="{F9F4DD29-D3C2-476C-AD88-BB91E3826189}"/>
    <cellStyle name="Normal 4 2 5 2 5 5" xfId="23974" xr:uid="{38614436-59D6-4DEC-8B43-2E00B0443410}"/>
    <cellStyle name="Normal 4 2 5 2 5 6" xfId="12911" xr:uid="{65572533-9279-4D9C-B564-FD495FB82F6F}"/>
    <cellStyle name="Normal 4 2 5 2 6" xfId="2359" xr:uid="{00000000-0005-0000-0000-0000DA050000}"/>
    <cellStyle name="Normal 4 2 5 2 6 2" xfId="7486" xr:uid="{6258D792-03F6-4DD9-BEBA-5118EF4C3843}"/>
    <cellStyle name="Normal 4 2 5 2 6 2 2" xfId="17866" xr:uid="{4E480B7B-420E-401D-A276-81C4402CB61A}"/>
    <cellStyle name="Normal 4 2 5 2 6 3" xfId="10319" xr:uid="{166DEC97-5528-433D-9E11-55CBE0AF026F}"/>
    <cellStyle name="Normal 4 2 5 2 6 3 2" xfId="20699" xr:uid="{A2F4F4BD-0514-452A-9200-A93BC546385A}"/>
    <cellStyle name="Normal 4 2 5 2 6 4" xfId="23307" xr:uid="{39990AC5-8C6B-4B0D-8798-96B022C2360D}"/>
    <cellStyle name="Normal 4 2 5 2 6 5" xfId="15033" xr:uid="{B2BFCC8C-E173-4385-9802-1DD47ED3D577}"/>
    <cellStyle name="Normal 4 2 5 2 7" xfId="3896" xr:uid="{CB65113C-B265-478E-9D02-6C0656EEE1BA}"/>
    <cellStyle name="Normal 4 2 5 2 7 2" xfId="8728" xr:uid="{F611B9F0-8701-45BA-A1D0-35AEA580EF9B}"/>
    <cellStyle name="Normal 4 2 5 2 7 2 2" xfId="19108" xr:uid="{8C51E9BE-0237-4151-B049-E10F9C4E50BC}"/>
    <cellStyle name="Normal 4 2 5 2 7 3" xfId="11561" xr:uid="{A087CB4F-BC5D-45D1-9053-01A720DEFB4C}"/>
    <cellStyle name="Normal 4 2 5 2 7 3 2" xfId="21941" xr:uid="{C1497DF3-61B4-49B1-BBCD-BCAC48179AF9}"/>
    <cellStyle name="Normal 4 2 5 2 7 4" xfId="16275" xr:uid="{CEADDF0D-E011-4200-AC7B-8AC418DCC36E}"/>
    <cellStyle name="Normal 4 2 5 2 8" xfId="5263" xr:uid="{20239CCB-D576-44EC-92EA-AE90C1783381}"/>
    <cellStyle name="Normal 4 2 5 2 8 2" xfId="14561" xr:uid="{EB0580DD-36D2-4FF5-95A1-7A591DC27CD8}"/>
    <cellStyle name="Normal 4 2 5 2 9" xfId="7014" xr:uid="{795DA4D6-C3B5-4D29-AFD2-CAB6BA65E474}"/>
    <cellStyle name="Normal 4 2 5 2 9 2" xfId="17394" xr:uid="{BC3F3C25-047F-4FC7-92EC-024B562BEF50}"/>
    <cellStyle name="Normal 4 2 5 3" xfId="961" xr:uid="{00000000-0005-0000-0000-000073050000}"/>
    <cellStyle name="Normal 4 2 5 3 10" xfId="23368" xr:uid="{79750114-A351-4CCB-867C-76DE717FA61F}"/>
    <cellStyle name="Normal 4 2 5 3 11" xfId="12751" xr:uid="{68D682AD-CD8A-4A06-B9ED-79FA4A5D9671}"/>
    <cellStyle name="Normal 4 2 5 3 2" xfId="2778" xr:uid="{00000000-0005-0000-0000-0000E1050000}"/>
    <cellStyle name="Normal 4 2 5 3 2 2" xfId="3323" xr:uid="{00000000-0005-0000-0000-0000E2050000}"/>
    <cellStyle name="Normal 4 2 5 3 2 2 2" xfId="6381" xr:uid="{C605AE42-8AF8-4194-BC12-7E70C5668458}"/>
    <cellStyle name="Normal 4 2 5 3 2 2 2 2" xfId="25934" xr:uid="{881930D7-1D5F-4EE7-99A4-6ED322AE55F4}"/>
    <cellStyle name="Normal 4 2 5 3 2 2 2 3" xfId="15950" xr:uid="{9C3F95C9-7282-4699-ABF6-D9D420A73124}"/>
    <cellStyle name="Normal 4 2 5 3 2 2 3" xfId="8403" xr:uid="{63265D94-9F3F-4751-862E-84A7C7425231}"/>
    <cellStyle name="Normal 4 2 5 3 2 2 3 2" xfId="18783" xr:uid="{87EB6427-0939-4666-98F2-B807DC62D3A7}"/>
    <cellStyle name="Normal 4 2 5 3 2 2 4" xfId="11236" xr:uid="{6D46F3E2-61ED-49DD-A7B0-4D3D5DE01971}"/>
    <cellStyle name="Normal 4 2 5 3 2 2 4 2" xfId="21616" xr:uid="{D9A396D4-C104-4104-8079-35ECEFA27857}"/>
    <cellStyle name="Normal 4 2 5 3 2 2 5" xfId="22732" xr:uid="{79BD1422-BA6E-495E-B773-5F7BDF605971}"/>
    <cellStyle name="Normal 4 2 5 3 2 2 6" xfId="13880" xr:uid="{ED7E36B9-4F50-4BEF-8561-30C24B6E9567}"/>
    <cellStyle name="Normal 4 2 5 3 2 3" xfId="4335" xr:uid="{39B36460-E5E2-499F-B81B-388D9582238E}"/>
    <cellStyle name="Normal 4 2 5 3 2 3 2" xfId="9107" xr:uid="{B92390C0-83F6-4DAD-BC04-EB8BF96EDE31}"/>
    <cellStyle name="Normal 4 2 5 3 2 3 2 2" xfId="29150" xr:uid="{070640E3-9208-4E43-A10C-1694F45BCA18}"/>
    <cellStyle name="Normal 4 2 5 3 2 3 2 3" xfId="19487" xr:uid="{7F818460-2C5F-4647-B0B0-F6EF4BED27A8}"/>
    <cellStyle name="Normal 4 2 5 3 2 3 3" xfId="11940" xr:uid="{945CD2CC-9CFA-4EC6-9F24-795824B1CA01}"/>
    <cellStyle name="Normal 4 2 5 3 2 3 3 2" xfId="22320" xr:uid="{22E56662-CC04-4231-9943-6BCB77BBCA11}"/>
    <cellStyle name="Normal 4 2 5 3 2 3 4" xfId="22642" xr:uid="{A0C14500-DB99-4ED6-9B7F-46A1EE961179}"/>
    <cellStyle name="Normal 4 2 5 3 2 3 5" xfId="16654" xr:uid="{10B3DEC3-B4E7-4C9B-AB4B-DB531B6D72E3}"/>
    <cellStyle name="Normal 4 2 5 3 2 4" xfId="5996" xr:uid="{1A0F0C4D-3DB7-4C15-A38C-F56B40761BAE}"/>
    <cellStyle name="Normal 4 2 5 3 2 4 2" xfId="26488" xr:uid="{29AFC224-D2C8-4CEC-9F58-60B5AC8080FC}"/>
    <cellStyle name="Normal 4 2 5 3 2 4 3" xfId="15449" xr:uid="{2DFD23E7-52D0-45DD-9860-4A74BC84B353}"/>
    <cellStyle name="Normal 4 2 5 3 2 5" xfId="7902" xr:uid="{E883D2D4-FF50-40C7-9722-8245DECE913C}"/>
    <cellStyle name="Normal 4 2 5 3 2 5 2" xfId="18282" xr:uid="{6B2F9257-DA6A-49DC-9D36-382C53D5F344}"/>
    <cellStyle name="Normal 4 2 5 3 2 6" xfId="10735" xr:uid="{A815C69A-3F68-4268-BC28-4657AC26A748}"/>
    <cellStyle name="Normal 4 2 5 3 2 6 2" xfId="21115" xr:uid="{EAC72D7D-689A-4F1C-B1FF-EC52E59BBEC3}"/>
    <cellStyle name="Normal 4 2 5 3 2 7" xfId="23622" xr:uid="{62CEBA34-760D-405C-B215-4548645090E9}"/>
    <cellStyle name="Normal 4 2 5 3 2 8" xfId="13233" xr:uid="{B446E305-1C65-492A-AE55-2E81932ACC2B}"/>
    <cellStyle name="Normal 4 2 5 3 3" xfId="3324" xr:uid="{00000000-0005-0000-0000-0000E3050000}"/>
    <cellStyle name="Normal 4 2 5 3 3 2" xfId="4523" xr:uid="{E5453EDB-7847-48AE-AA88-4DA4D08CB3CA}"/>
    <cellStyle name="Normal 4 2 5 3 3 2 2" xfId="9295" xr:uid="{594792DB-F602-4F9B-9710-0E8420CA1289}"/>
    <cellStyle name="Normal 4 2 5 3 3 2 2 2" xfId="29274" xr:uid="{5FD6E443-B487-4105-A522-1BD6A7BDFD1D}"/>
    <cellStyle name="Normal 4 2 5 3 3 2 2 3" xfId="19675" xr:uid="{00548E8E-C009-4C8F-B5E6-2C47547A9FC3}"/>
    <cellStyle name="Normal 4 2 5 3 3 2 3" xfId="12128" xr:uid="{55C2624A-BC5F-448E-89A1-BB428B91C339}"/>
    <cellStyle name="Normal 4 2 5 3 3 2 3 2" xfId="22508" xr:uid="{EF73F6D8-9102-4476-B85B-C502DAF53583}"/>
    <cellStyle name="Normal 4 2 5 3 3 2 4" xfId="23689" xr:uid="{AFEAA7CE-90A4-465C-836A-F5D5C5D436D2}"/>
    <cellStyle name="Normal 4 2 5 3 3 2 5" xfId="16842" xr:uid="{FA2F7731-E4AF-4871-9E36-71D90F3B9AF3}"/>
    <cellStyle name="Normal 4 2 5 3 3 3" xfId="6382" xr:uid="{B816879C-A5F2-4FEF-81E0-B90C1C1B71B1}"/>
    <cellStyle name="Normal 4 2 5 3 3 3 2" xfId="26303" xr:uid="{FF48CE8C-519D-4A38-88D4-DA1956A00C79}"/>
    <cellStyle name="Normal 4 2 5 3 3 3 3" xfId="15951" xr:uid="{5907614C-2626-4B8F-BDEA-CFD0E8F86ED4}"/>
    <cellStyle name="Normal 4 2 5 3 3 4" xfId="8404" xr:uid="{EA9A7BC6-C0E7-45EB-A8CF-4EBA6BADE169}"/>
    <cellStyle name="Normal 4 2 5 3 3 4 2" xfId="18784" xr:uid="{19191B56-EA36-4B20-AEED-830A10CAAD27}"/>
    <cellStyle name="Normal 4 2 5 3 3 5" xfId="11237" xr:uid="{C636646A-A91B-4460-BE67-329647A062AB}"/>
    <cellStyle name="Normal 4 2 5 3 3 5 2" xfId="21617" xr:uid="{6DA88660-B64C-4244-939E-63DEB00E3242}"/>
    <cellStyle name="Normal 4 2 5 3 3 6" xfId="22696" xr:uid="{AC4C5E30-F5D9-4B86-8D24-26742E4CF504}"/>
    <cellStyle name="Normal 4 2 5 3 3 7" xfId="13881" xr:uid="{C8DF9A62-7C81-4C4A-9EA7-7888785F30B1}"/>
    <cellStyle name="Normal 4 2 5 3 4" xfId="3322" xr:uid="{00000000-0005-0000-0000-0000E4050000}"/>
    <cellStyle name="Normal 4 2 5 3 4 2" xfId="6380" xr:uid="{387E779B-00CE-4EC3-892B-B2B90CA3EFE7}"/>
    <cellStyle name="Normal 4 2 5 3 4 2 2" xfId="26887" xr:uid="{A286A1A6-8CF2-4D80-8B25-D8F8DE6624FF}"/>
    <cellStyle name="Normal 4 2 5 3 4 2 3" xfId="15949" xr:uid="{37752C60-178A-4A20-9C24-8CC6E9C19ACC}"/>
    <cellStyle name="Normal 4 2 5 3 4 3" xfId="8402" xr:uid="{54A2113F-AA51-4487-952D-0029B2365B37}"/>
    <cellStyle name="Normal 4 2 5 3 4 3 2" xfId="18782" xr:uid="{3A1B1FB0-E466-42DE-9132-0C42DBD5D2D6}"/>
    <cellStyle name="Normal 4 2 5 3 4 4" xfId="11235" xr:uid="{0B0ACCC4-DB40-4733-81F6-2F736105CA80}"/>
    <cellStyle name="Normal 4 2 5 3 4 4 2" xfId="21615" xr:uid="{74A7B9B8-7A1A-454F-A977-76690D774C54}"/>
    <cellStyle name="Normal 4 2 5 3 4 5" xfId="24185" xr:uid="{A47BE7BA-D7F5-402A-AC36-51DDB649C961}"/>
    <cellStyle name="Normal 4 2 5 3 4 6" xfId="13879" xr:uid="{48A85F04-0BE0-47B5-B892-DE3379BFCC42}"/>
    <cellStyle name="Normal 4 2 5 3 5" xfId="2626" xr:uid="{00000000-0005-0000-0000-0000E5050000}"/>
    <cellStyle name="Normal 4 2 5 3 5 2" xfId="5888" xr:uid="{F9EB9A5C-A7DA-4DF2-8279-9B34F07990F0}"/>
    <cellStyle name="Normal 4 2 5 3 5 2 2" xfId="26988" xr:uid="{0D84CEF1-9AE5-410B-8E6D-1BA242AC0101}"/>
    <cellStyle name="Normal 4 2 5 3 5 2 3" xfId="15298" xr:uid="{0A4BA692-CC5E-4132-9D94-17C7477AC0CB}"/>
    <cellStyle name="Normal 4 2 5 3 5 3" xfId="7751" xr:uid="{25712DD4-1059-4CA5-9A3C-EFA115EC4468}"/>
    <cellStyle name="Normal 4 2 5 3 5 3 2" xfId="18131" xr:uid="{2E6B801A-C33C-4D75-9C90-F828E5EC0C3B}"/>
    <cellStyle name="Normal 4 2 5 3 5 4" xfId="10584" xr:uid="{B468A150-16E3-4D01-BBAB-E817329AD542}"/>
    <cellStyle name="Normal 4 2 5 3 5 4 2" xfId="20964" xr:uid="{BFCE8A20-96C1-4BCF-A6A5-A248B059E7A5}"/>
    <cellStyle name="Normal 4 2 5 3 5 5" xfId="22842" xr:uid="{ABB10640-FEDD-4C24-868F-7A8EA3B27B59}"/>
    <cellStyle name="Normal 4 2 5 3 5 6" xfId="13014" xr:uid="{220D344D-761E-4309-BD03-807ABD6DDB3A}"/>
    <cellStyle name="Normal 4 2 5 3 6" xfId="4187" xr:uid="{BC304B4B-82E9-4E7C-B296-6D65F062491B}"/>
    <cellStyle name="Normal 4 2 5 3 6 2" xfId="8959" xr:uid="{6903D274-2589-436F-A52D-2707B23AF46A}"/>
    <cellStyle name="Normal 4 2 5 3 6 2 2" xfId="19339" xr:uid="{D9D5D96A-E195-4626-94D0-384CD033A3BF}"/>
    <cellStyle name="Normal 4 2 5 3 6 3" xfId="11792" xr:uid="{C1F6140E-B44B-4175-86C0-F6252E1D6231}"/>
    <cellStyle name="Normal 4 2 5 3 6 3 2" xfId="22172" xr:uid="{34510711-65CB-48FB-8757-F6F2AA6CFE45}"/>
    <cellStyle name="Normal 4 2 5 3 6 4" xfId="24606" xr:uid="{F66BF6C3-8931-40E4-85D4-741BA5B42733}"/>
    <cellStyle name="Normal 4 2 5 3 6 5" xfId="16506" xr:uid="{8C4F2945-644E-48C4-A252-2306264F717A}"/>
    <cellStyle name="Normal 4 2 5 3 7" xfId="5265" xr:uid="{C09DB10E-1F2D-449E-B56E-05130914761F}"/>
    <cellStyle name="Normal 4 2 5 3 7 2" xfId="14563" xr:uid="{F33A083D-51F9-40EF-9E9E-66C1606CF4B3}"/>
    <cellStyle name="Normal 4 2 5 3 8" xfId="7016" xr:uid="{53721B6D-FBE2-43DF-BCCD-E6655CA3DD99}"/>
    <cellStyle name="Normal 4 2 5 3 8 2" xfId="17396" xr:uid="{072A331F-596B-4952-8436-15C6FFD85F80}"/>
    <cellStyle name="Normal 4 2 5 3 9" xfId="9849" xr:uid="{A24F73A7-1478-4E03-B26A-41F723577305}"/>
    <cellStyle name="Normal 4 2 5 3 9 2" xfId="20229" xr:uid="{66E85D27-4E42-4EE3-87C0-78058182270B}"/>
    <cellStyle name="Normal 4 2 5 4" xfId="962" xr:uid="{00000000-0005-0000-0000-000074050000}"/>
    <cellStyle name="Normal 4 2 5 4 2" xfId="3325" xr:uid="{00000000-0005-0000-0000-0000E7050000}"/>
    <cellStyle name="Normal 4 2 5 4 2 2" xfId="6383" xr:uid="{2D8A9C61-8F07-4BE3-B6CB-92BA97D88958}"/>
    <cellStyle name="Normal 4 2 5 4 2 2 2" xfId="26261" xr:uid="{FFE65A06-3AB4-4919-A981-6F99564EA57D}"/>
    <cellStyle name="Normal 4 2 5 4 2 2 3" xfId="15952" xr:uid="{BB3D1C01-5747-4DAE-B9BD-95C9518332E1}"/>
    <cellStyle name="Normal 4 2 5 4 2 3" xfId="8405" xr:uid="{C8EA9E31-80AB-44C4-A0ED-22532E9C6E9A}"/>
    <cellStyle name="Normal 4 2 5 4 2 3 2" xfId="18785" xr:uid="{6C8F56C3-F9D8-4581-A2A6-9B795558E906}"/>
    <cellStyle name="Normal 4 2 5 4 2 4" xfId="11238" xr:uid="{6658D817-0906-49C9-A476-79B6586D018E}"/>
    <cellStyle name="Normal 4 2 5 4 2 4 2" xfId="21618" xr:uid="{40772340-F376-4654-B687-93962604834C}"/>
    <cellStyle name="Normal 4 2 5 4 2 5" xfId="23349" xr:uid="{A7470EB6-7774-4F99-ADA4-26A6B94C1DE6}"/>
    <cellStyle name="Normal 4 2 5 4 2 6" xfId="13882" xr:uid="{2F51F388-9219-431B-84AF-102469B74FD8}"/>
    <cellStyle name="Normal 4 2 5 4 3" xfId="4333" xr:uid="{F79196D7-441F-4273-8A49-2B180DFCA0FD}"/>
    <cellStyle name="Normal 4 2 5 4 3 2" xfId="9105" xr:uid="{CEE77492-61F9-4417-BAFD-C519B7073992}"/>
    <cellStyle name="Normal 4 2 5 4 3 2 2" xfId="29148" xr:uid="{5DF036F2-C522-4BE5-89DB-31C26EA17703}"/>
    <cellStyle name="Normal 4 2 5 4 3 2 3" xfId="19485" xr:uid="{C968488D-217B-48EF-8AB1-EE20461C5AB5}"/>
    <cellStyle name="Normal 4 2 5 4 3 3" xfId="11938" xr:uid="{DC646F8A-CF8E-4E4C-AABB-920E1ABA1CAC}"/>
    <cellStyle name="Normal 4 2 5 4 3 3 2" xfId="22318" xr:uid="{90E7123E-3C95-4430-B5F5-CAEF48BF0651}"/>
    <cellStyle name="Normal 4 2 5 4 3 4" xfId="24548" xr:uid="{B08EFD12-EDA2-48E2-8B12-53A8A0C19493}"/>
    <cellStyle name="Normal 4 2 5 4 3 5" xfId="16652" xr:uid="{FC7ABEB3-79E1-40C6-809F-C09973868853}"/>
    <cellStyle name="Normal 4 2 5 4 4" xfId="5266" xr:uid="{90636868-3CBD-43CF-9E0C-16942A9F471A}"/>
    <cellStyle name="Normal 4 2 5 4 4 2" xfId="27535" xr:uid="{9BB7A04A-111A-48BD-950A-D4021D2D8F4B}"/>
    <cellStyle name="Normal 4 2 5 4 4 3" xfId="14564" xr:uid="{F358DA77-44A8-4EA2-97FD-95B69369D8E1}"/>
    <cellStyle name="Normal 4 2 5 4 5" xfId="7017" xr:uid="{180F0E22-7AF7-42B8-9CAF-B98E3A758FB0}"/>
    <cellStyle name="Normal 4 2 5 4 5 2" xfId="17397" xr:uid="{E5377EE4-82A2-4E2C-B29F-B7FAA78461F2}"/>
    <cellStyle name="Normal 4 2 5 4 6" xfId="9850" xr:uid="{EE520D22-54F9-4A56-882D-EDD964009DA5}"/>
    <cellStyle name="Normal 4 2 5 4 6 2" xfId="20230" xr:uid="{3E91A0AC-E69E-438A-BEC3-6BC5C92BA4B4}"/>
    <cellStyle name="Normal 4 2 5 4 7" xfId="23686" xr:uid="{F8AB6D34-FDEA-4429-8542-10CAF464858D}"/>
    <cellStyle name="Normal 4 2 5 4 8" xfId="13231" xr:uid="{52DFCB45-735F-4B62-8392-014FB9CBE2FC}"/>
    <cellStyle name="Normal 4 2 5 5" xfId="3326" xr:uid="{00000000-0005-0000-0000-0000E8050000}"/>
    <cellStyle name="Normal 4 2 5 5 2" xfId="4524" xr:uid="{6D8784FB-DF71-4A83-8BDB-B3BDE7149BF9}"/>
    <cellStyle name="Normal 4 2 5 5 2 2" xfId="9296" xr:uid="{939521D8-ADC4-43CB-94FA-F0819C3406E9}"/>
    <cellStyle name="Normal 4 2 5 5 2 2 2" xfId="29275" xr:uid="{19DF4257-E43C-469F-9C16-B24162758384}"/>
    <cellStyle name="Normal 4 2 5 5 2 2 3" xfId="19676" xr:uid="{A5E31672-4691-46A0-B679-F339810D17C6}"/>
    <cellStyle name="Normal 4 2 5 5 2 3" xfId="12129" xr:uid="{99A63C92-0408-437E-9FB4-E8FC1C9FCFAA}"/>
    <cellStyle name="Normal 4 2 5 5 2 3 2" xfId="22509" xr:uid="{67C58881-5862-41EE-9DD7-947707FCFD34}"/>
    <cellStyle name="Normal 4 2 5 5 2 4" xfId="22985" xr:uid="{A8AA8306-3676-4E55-A536-A97B78DC1C8C}"/>
    <cellStyle name="Normal 4 2 5 5 2 5" xfId="16843" xr:uid="{F53A3395-D366-43D3-947A-A5C3B26D2711}"/>
    <cellStyle name="Normal 4 2 5 5 3" xfId="6384" xr:uid="{7B8F94D8-8887-4BA3-866C-407C1FBD36D0}"/>
    <cellStyle name="Normal 4 2 5 5 3 2" xfId="27816" xr:uid="{87681F70-42A7-43F7-8321-22E7CEF77D0C}"/>
    <cellStyle name="Normal 4 2 5 5 3 3" xfId="15953" xr:uid="{5AA64C3B-0F1C-42DE-B554-03458BE76FAC}"/>
    <cellStyle name="Normal 4 2 5 5 4" xfId="8406" xr:uid="{D8F9B07C-BF9A-4884-A50C-878839D29542}"/>
    <cellStyle name="Normal 4 2 5 5 4 2" xfId="18786" xr:uid="{7EE55C6F-078D-4EB4-97C4-E0C515C05408}"/>
    <cellStyle name="Normal 4 2 5 5 5" xfId="11239" xr:uid="{BEBAF8B2-74C4-45AF-8296-FB1ACA4054FD}"/>
    <cellStyle name="Normal 4 2 5 5 5 2" xfId="21619" xr:uid="{E8BDEB03-F972-4EEF-AED1-3CE2087889AB}"/>
    <cellStyle name="Normal 4 2 5 5 6" xfId="25325" xr:uid="{CD8F67A7-A3F0-427E-B834-3775BDAD38C0}"/>
    <cellStyle name="Normal 4 2 5 5 7" xfId="13883" xr:uid="{85D00D68-9ECF-44FF-A6D4-9D8CC9870C10}"/>
    <cellStyle name="Normal 4 2 5 6" xfId="2933" xr:uid="{00000000-0005-0000-0000-0000E9050000}"/>
    <cellStyle name="Normal 4 2 5 6 2" xfId="6113" xr:uid="{BE900F96-FEA2-4E30-92A8-CAE0953D3425}"/>
    <cellStyle name="Normal 4 2 5 6 2 2" xfId="27270" xr:uid="{14F8E04A-0425-4615-95E5-8CD6F3472A76}"/>
    <cellStyle name="Normal 4 2 5 6 2 3" xfId="15591" xr:uid="{02E86C8F-E312-4B22-A092-CD1A084F2D56}"/>
    <cellStyle name="Normal 4 2 5 6 3" xfId="8044" xr:uid="{FDB47C98-6356-471F-B78F-D9589B434C33}"/>
    <cellStyle name="Normal 4 2 5 6 3 2" xfId="18424" xr:uid="{ACB89726-CBF0-487C-A098-8B8203A24883}"/>
    <cellStyle name="Normal 4 2 5 6 4" xfId="10877" xr:uid="{D467590A-68A2-4185-81DF-CE6DFE8C83CB}"/>
    <cellStyle name="Normal 4 2 5 6 4 2" xfId="21257" xr:uid="{C6486E78-3A73-4F03-8C3B-96DFCE1ED896}"/>
    <cellStyle name="Normal 4 2 5 6 5" xfId="23648" xr:uid="{8E98ABBA-56EF-4EB2-8C80-C71F3B7F9032}"/>
    <cellStyle name="Normal 4 2 5 6 6" xfId="13449" xr:uid="{A84DE8E5-B24F-4345-923E-B3A2D97ACC76}"/>
    <cellStyle name="Normal 4 2 5 7" xfId="2463" xr:uid="{00000000-0005-0000-0000-0000EA050000}"/>
    <cellStyle name="Normal 4 2 5 7 2" xfId="5754" xr:uid="{B3C0D14B-390F-41E4-BDFD-0922C0DFF1F0}"/>
    <cellStyle name="Normal 4 2 5 7 2 2" xfId="27789" xr:uid="{B73C931D-43BD-471E-82AB-D8E8B2765E0C}"/>
    <cellStyle name="Normal 4 2 5 7 2 3" xfId="15135" xr:uid="{434BEB20-E85A-4B68-8FD8-E53101751DE4}"/>
    <cellStyle name="Normal 4 2 5 7 3" xfId="7588" xr:uid="{98097413-696C-4D6B-B43B-A312583BFC60}"/>
    <cellStyle name="Normal 4 2 5 7 3 2" xfId="17968" xr:uid="{91808D4E-F3DA-4DE1-806C-2787AF64E39E}"/>
    <cellStyle name="Normal 4 2 5 7 4" xfId="10421" xr:uid="{C7695EA6-FCC5-46B3-8581-BABB751203C3}"/>
    <cellStyle name="Normal 4 2 5 7 4 2" xfId="20801" xr:uid="{C91687E2-92DF-49FB-83E1-C765A8EEDC20}"/>
    <cellStyle name="Normal 4 2 5 7 5" xfId="23070" xr:uid="{47CF11B8-F3BB-4AAE-920F-7AD967892354}"/>
    <cellStyle name="Normal 4 2 5 7 6" xfId="12851" xr:uid="{A38FCE37-52D1-467C-BFAB-9EB57318F51A}"/>
    <cellStyle name="Normal 4 2 5 8" xfId="2217" xr:uid="{00000000-0005-0000-0000-0000D9050000}"/>
    <cellStyle name="Normal 4 2 5 8 2" xfId="7344" xr:uid="{4572ABC9-1896-420C-86A5-CA9F76DFAD18}"/>
    <cellStyle name="Normal 4 2 5 8 2 2" xfId="17724" xr:uid="{38E23D4E-CAE6-422B-9F2C-0834EA8B1317}"/>
    <cellStyle name="Normal 4 2 5 8 3" xfId="10177" xr:uid="{3DE857B0-E18A-4932-8D4C-3AFD4D4E0790}"/>
    <cellStyle name="Normal 4 2 5 8 3 2" xfId="20557" xr:uid="{D5152B89-6BA3-4F88-8144-44DA55D45D7C}"/>
    <cellStyle name="Normal 4 2 5 8 4" xfId="22678" xr:uid="{BF7C7BED-1E09-48AF-BDAE-3B31DE56324F}"/>
    <cellStyle name="Normal 4 2 5 8 5" xfId="14891" xr:uid="{D71B3A97-AF0F-4824-915F-65B51B64D8FB}"/>
    <cellStyle name="Normal 4 2 5 9" xfId="3980" xr:uid="{02D1CB85-E6A3-4145-AB9C-27FB597ED793}"/>
    <cellStyle name="Normal 4 2 5 9 2" xfId="8804" xr:uid="{D0323B9F-1984-415E-B9FC-A3EA0A4AA7C1}"/>
    <cellStyle name="Normal 4 2 5 9 2 2" xfId="19184" xr:uid="{7F24D07F-AB6C-4885-B430-C8903F1F7EDB}"/>
    <cellStyle name="Normal 4 2 5 9 3" xfId="11637" xr:uid="{5809E595-3478-4878-8122-F05D934B4A9B}"/>
    <cellStyle name="Normal 4 2 5 9 3 2" xfId="22017" xr:uid="{B97DDBE7-F401-4CF7-89ED-4BA7425BFDC2}"/>
    <cellStyle name="Normal 4 2 5 9 4" xfId="16351" xr:uid="{06C86599-A475-46F6-813F-4124D8A04094}"/>
    <cellStyle name="Normal 4 2 6" xfId="963" xr:uid="{00000000-0005-0000-0000-000075050000}"/>
    <cellStyle name="Normal 4 2 6 10" xfId="7018" xr:uid="{DEFFBE65-696A-4203-9BDA-4690425232DD}"/>
    <cellStyle name="Normal 4 2 6 10 2" xfId="17398" xr:uid="{0291D174-1953-4046-9ED3-0F6455134A09}"/>
    <cellStyle name="Normal 4 2 6 11" xfId="9851" xr:uid="{2DFF8B14-F295-4A73-9C97-CE02457F3E60}"/>
    <cellStyle name="Normal 4 2 6 11 2" xfId="20231" xr:uid="{DF6BB936-6B5B-4984-BAD0-AF167AF2B481}"/>
    <cellStyle name="Normal 4 2 6 12" xfId="23290" xr:uid="{0A0B5212-006E-47FF-824A-9A325E4E6528}"/>
    <cellStyle name="Normal 4 2 6 13" xfId="12432" xr:uid="{DCA0F383-9FD0-412D-95B2-3029A322B4DD}"/>
    <cellStyle name="Normal 4 2 6 2" xfId="964" xr:uid="{00000000-0005-0000-0000-000076050000}"/>
    <cellStyle name="Normal 4 2 6 2 10" xfId="9852" xr:uid="{AAF76A15-98AD-4B4E-B884-BCF135D9E71E}"/>
    <cellStyle name="Normal 4 2 6 2 10 2" xfId="20232" xr:uid="{D322F266-7F4C-4A30-80C0-03EC2326BB7A}"/>
    <cellStyle name="Normal 4 2 6 2 11" xfId="25489" xr:uid="{93B5B837-D4AE-458F-909D-9852DE494C60}"/>
    <cellStyle name="Normal 4 2 6 2 12" xfId="12594" xr:uid="{70D1879F-DFEE-439A-8114-F9F951CC7F53}"/>
    <cellStyle name="Normal 4 2 6 2 2" xfId="965" xr:uid="{00000000-0005-0000-0000-000077050000}"/>
    <cellStyle name="Normal 4 2 6 2 2 2" xfId="3328" xr:uid="{00000000-0005-0000-0000-0000EE050000}"/>
    <cellStyle name="Normal 4 2 6 2 2 2 2" xfId="6386" xr:uid="{BAC233AC-A810-4E84-B638-9230A1EF5733}"/>
    <cellStyle name="Normal 4 2 6 2 2 2 2 2" xfId="27436" xr:uid="{01FEDD6C-50A2-42AD-BAEA-5B3F2BA9B97A}"/>
    <cellStyle name="Normal 4 2 6 2 2 2 2 3" xfId="25891" xr:uid="{D370D220-E45B-4428-804E-88C734B5BA41}"/>
    <cellStyle name="Normal 4 2 6 2 2 2 2 4" xfId="15955" xr:uid="{B86B1128-6148-4733-AA93-440790B6DAC6}"/>
    <cellStyle name="Normal 4 2 6 2 2 2 3" xfId="8408" xr:uid="{13F54889-9A2A-4EAE-9E4D-B98CA4578160}"/>
    <cellStyle name="Normal 4 2 6 2 2 2 3 2" xfId="28906" xr:uid="{23A09F88-3BC4-4005-89B4-928F9EB03608}"/>
    <cellStyle name="Normal 4 2 6 2 2 2 3 3" xfId="18788" xr:uid="{FBBABA64-E424-4A9F-AA21-7B14DA85B7DB}"/>
    <cellStyle name="Normal 4 2 6 2 2 2 4" xfId="11241" xr:uid="{7408C84E-0E61-492E-ACF8-C9C3926B6747}"/>
    <cellStyle name="Normal 4 2 6 2 2 2 4 2" xfId="21621" xr:uid="{E053CD8D-E533-488E-B006-84049A8B0B14}"/>
    <cellStyle name="Normal 4 2 6 2 2 2 5" xfId="23775" xr:uid="{F2768962-D32F-4F2C-B61F-D72571688E4C}"/>
    <cellStyle name="Normal 4 2 6 2 2 2 6" xfId="13885" xr:uid="{0B2A3A0F-5995-44D1-B366-34381A1C7D8E}"/>
    <cellStyle name="Normal 4 2 6 2 2 3" xfId="4336" xr:uid="{857F86B8-95F4-4D78-8DC8-9C82D2E1F62A}"/>
    <cellStyle name="Normal 4 2 6 2 2 3 2" xfId="9108" xr:uid="{1F71B0AA-B07E-4E1B-B426-81E8CE243CCB}"/>
    <cellStyle name="Normal 4 2 6 2 2 3 2 2" xfId="29151" xr:uid="{1E8BF86F-831C-480C-922A-037576019845}"/>
    <cellStyle name="Normal 4 2 6 2 2 3 2 3" xfId="19488" xr:uid="{7D3B6463-E4B3-4766-BC1A-4E297A722C8A}"/>
    <cellStyle name="Normal 4 2 6 2 2 3 3" xfId="11941" xr:uid="{BE966F00-1B64-4BBB-9425-77D4C0A09E5B}"/>
    <cellStyle name="Normal 4 2 6 2 2 3 3 2" xfId="22321" xr:uid="{0FFB036E-9636-4239-8BEA-C670967D3303}"/>
    <cellStyle name="Normal 4 2 6 2 2 3 4" xfId="25208" xr:uid="{E1531264-CDA4-4A91-86DD-32418CD92D27}"/>
    <cellStyle name="Normal 4 2 6 2 2 3 5" xfId="16655" xr:uid="{26BB06FE-C18D-48A2-88D1-79ACDB3FEBE0}"/>
    <cellStyle name="Normal 4 2 6 2 2 4" xfId="5269" xr:uid="{845432CD-F2D3-4D76-907D-D59FA9CD2874}"/>
    <cellStyle name="Normal 4 2 6 2 2 4 2" xfId="27714" xr:uid="{A445EB11-AC63-43BA-9DB2-5C1783F44351}"/>
    <cellStyle name="Normal 4 2 6 2 2 4 3" xfId="14567" xr:uid="{A512F79D-014F-4042-B953-7D07D24825A3}"/>
    <cellStyle name="Normal 4 2 6 2 2 5" xfId="7020" xr:uid="{D760C8EB-0D87-4AC0-8888-2BA1C8E6609F}"/>
    <cellStyle name="Normal 4 2 6 2 2 5 2" xfId="17400" xr:uid="{9F4F324B-1C74-4189-84AD-6C60919BC47C}"/>
    <cellStyle name="Normal 4 2 6 2 2 6" xfId="9853" xr:uid="{1C183A3C-01F1-47A9-99F4-EA098027F5B3}"/>
    <cellStyle name="Normal 4 2 6 2 2 6 2" xfId="20233" xr:uid="{BAF14791-1445-4BFD-BB71-EA245F0BD374}"/>
    <cellStyle name="Normal 4 2 6 2 2 7" xfId="24661" xr:uid="{715982D8-8CCD-4DB3-A321-1023E28E91DD}"/>
    <cellStyle name="Normal 4 2 6 2 2 8" xfId="13235" xr:uid="{AE4511A6-6A37-451D-9339-1781BCD0E6C2}"/>
    <cellStyle name="Normal 4 2 6 2 3" xfId="3329" xr:uid="{00000000-0005-0000-0000-0000EF050000}"/>
    <cellStyle name="Normal 4 2 6 2 3 2" xfId="4525" xr:uid="{3B4A1E04-19F3-4BAC-8FB4-223D8C385833}"/>
    <cellStyle name="Normal 4 2 6 2 3 2 2" xfId="9297" xr:uid="{2643789D-BFF3-4FDE-89AE-576DAE0B7112}"/>
    <cellStyle name="Normal 4 2 6 2 3 2 2 2" xfId="29276" xr:uid="{ADC3726D-943B-4422-AA3B-312D33597F2D}"/>
    <cellStyle name="Normal 4 2 6 2 3 2 2 3" xfId="19677" xr:uid="{7F045121-FE28-46D2-8BD9-F2FD593D591E}"/>
    <cellStyle name="Normal 4 2 6 2 3 2 3" xfId="12130" xr:uid="{0E3A85B9-3D67-49A3-AC4A-3F0B11D3BE28}"/>
    <cellStyle name="Normal 4 2 6 2 3 2 3 2" xfId="22510" xr:uid="{A532BA39-5A27-49FF-B9D0-60AB1D2FC30C}"/>
    <cellStyle name="Normal 4 2 6 2 3 2 4" xfId="25729" xr:uid="{D479B867-F913-46C3-8BC5-AD701191ADBD}"/>
    <cellStyle name="Normal 4 2 6 2 3 2 5" xfId="16844" xr:uid="{5D574386-622A-4518-AF71-2749C6E6758C}"/>
    <cellStyle name="Normal 4 2 6 2 3 3" xfId="6387" xr:uid="{E3EC29E1-6B29-4691-AB1C-9E9E1E6D1FED}"/>
    <cellStyle name="Normal 4 2 6 2 3 3 2" xfId="26451" xr:uid="{EDC3EDAC-2582-499B-83E7-7013BC20D12A}"/>
    <cellStyle name="Normal 4 2 6 2 3 3 3" xfId="15956" xr:uid="{70662303-3DE4-41B2-BA67-8D3E9A6F8572}"/>
    <cellStyle name="Normal 4 2 6 2 3 4" xfId="8409" xr:uid="{BA7460BF-5E29-4C76-B10D-498E7A56FBC8}"/>
    <cellStyle name="Normal 4 2 6 2 3 4 2" xfId="18789" xr:uid="{AA8F3C40-3D91-473A-941F-906738993696}"/>
    <cellStyle name="Normal 4 2 6 2 3 5" xfId="11242" xr:uid="{895AA936-CA0C-4AD0-9B67-A23D4BBA7485}"/>
    <cellStyle name="Normal 4 2 6 2 3 5 2" xfId="21622" xr:uid="{B0D3F07F-5DD6-4BB5-8FA2-B4B5E91E4DE2}"/>
    <cellStyle name="Normal 4 2 6 2 3 6" xfId="23642" xr:uid="{FAEA117C-7D53-4795-9506-15D60D08DB14}"/>
    <cellStyle name="Normal 4 2 6 2 3 7" xfId="13886" xr:uid="{07894BF5-186F-46A5-90C3-C0E35D34DD71}"/>
    <cellStyle name="Normal 4 2 6 2 4" xfId="3327" xr:uid="{00000000-0005-0000-0000-0000F0050000}"/>
    <cellStyle name="Normal 4 2 6 2 4 2" xfId="6385" xr:uid="{1EFB95CC-F524-4CCE-B4C8-B3532779C91A}"/>
    <cellStyle name="Normal 4 2 6 2 4 2 2" xfId="27676" xr:uid="{5221F9D5-5C43-4BD8-A639-B8EAD77C4AA0}"/>
    <cellStyle name="Normal 4 2 6 2 4 2 3" xfId="15954" xr:uid="{4AA7393A-9535-46B1-AE7B-422F403D5E63}"/>
    <cellStyle name="Normal 4 2 6 2 4 3" xfId="8407" xr:uid="{BD057D78-443F-4F6A-BD3C-B805CE90C35E}"/>
    <cellStyle name="Normal 4 2 6 2 4 3 2" xfId="18787" xr:uid="{D7A8E92A-98A9-40BB-94F4-2F8B9EA5559F}"/>
    <cellStyle name="Normal 4 2 6 2 4 4" xfId="11240" xr:uid="{B77882D4-2BB8-4E51-817A-F4DFBF0C2F01}"/>
    <cellStyle name="Normal 4 2 6 2 4 4 2" xfId="21620" xr:uid="{19B015B6-C3D9-4F13-A81C-788AA33944AD}"/>
    <cellStyle name="Normal 4 2 6 2 4 5" xfId="24569" xr:uid="{9069EFC3-BB10-45D2-ACFB-9403E33DCD81}"/>
    <cellStyle name="Normal 4 2 6 2 4 6" xfId="13884" xr:uid="{4372CB72-119F-489D-BBEB-1AD6D0581791}"/>
    <cellStyle name="Normal 4 2 6 2 5" xfId="2609" xr:uid="{00000000-0005-0000-0000-0000F1050000}"/>
    <cellStyle name="Normal 4 2 6 2 5 2" xfId="5873" xr:uid="{07DD4D81-18F0-424D-AB3F-DCC8D97687DA}"/>
    <cellStyle name="Normal 4 2 6 2 5 2 2" xfId="28153" xr:uid="{0A8188F9-9BE0-4643-A3E1-78D3C7C185FA}"/>
    <cellStyle name="Normal 4 2 6 2 5 2 3" xfId="15281" xr:uid="{7DA7F9BC-5C98-4BE4-9B9A-C10CE37169CE}"/>
    <cellStyle name="Normal 4 2 6 2 5 3" xfId="7734" xr:uid="{FED3B4A8-396E-42D7-B50F-9D3B0DBCA14D}"/>
    <cellStyle name="Normal 4 2 6 2 5 3 2" xfId="18114" xr:uid="{3D2EC2C8-79D0-47C5-80A4-2811D2A4C0F5}"/>
    <cellStyle name="Normal 4 2 6 2 5 4" xfId="10567" xr:uid="{B4611E73-2207-41F3-8632-1E9574B02295}"/>
    <cellStyle name="Normal 4 2 6 2 5 4 2" xfId="20947" xr:uid="{C2CB5B8B-BB12-453B-9554-7525A2BD3805}"/>
    <cellStyle name="Normal 4 2 6 2 5 5" xfId="23499" xr:uid="{01E9226A-9A95-4F7B-B42B-1AACED1D9B86}"/>
    <cellStyle name="Normal 4 2 6 2 5 6" xfId="12997" xr:uid="{9A39D173-392B-4426-AD21-69500934C59C}"/>
    <cellStyle name="Normal 4 2 6 2 6" xfId="2360" xr:uid="{00000000-0005-0000-0000-0000EC050000}"/>
    <cellStyle name="Normal 4 2 6 2 6 2" xfId="7487" xr:uid="{36A58D09-B824-4A83-8738-F5426A950A4E}"/>
    <cellStyle name="Normal 4 2 6 2 6 2 2" xfId="17867" xr:uid="{B28F8718-5697-444D-AE82-7AF47CC92C2B}"/>
    <cellStyle name="Normal 4 2 6 2 6 3" xfId="10320" xr:uid="{3ED99E39-33F5-4F31-98CE-B9FEE95B9407}"/>
    <cellStyle name="Normal 4 2 6 2 6 3 2" xfId="20700" xr:uid="{37D94780-3B16-4555-9083-35032C5908D6}"/>
    <cellStyle name="Normal 4 2 6 2 6 4" xfId="23375" xr:uid="{1A3EA359-9DE4-4D7E-8066-FF4884B37497}"/>
    <cellStyle name="Normal 4 2 6 2 6 5" xfId="15034" xr:uid="{7F5C3E7B-8BFC-4881-9F5E-4D195B13A68F}"/>
    <cellStyle name="Normal 4 2 6 2 7" xfId="3897" xr:uid="{AA3D5DF3-B1EE-4297-AA11-BA003746AEB6}"/>
    <cellStyle name="Normal 4 2 6 2 7 2" xfId="8729" xr:uid="{53ADFC7F-9696-475D-9D78-12468888E6C4}"/>
    <cellStyle name="Normal 4 2 6 2 7 2 2" xfId="19109" xr:uid="{54C6A38B-1B82-465D-A279-513907E7CFA6}"/>
    <cellStyle name="Normal 4 2 6 2 7 3" xfId="11562" xr:uid="{6B266857-CB04-46C9-B790-0A3E49B6057C}"/>
    <cellStyle name="Normal 4 2 6 2 7 3 2" xfId="21942" xr:uid="{972EF6E0-3C28-452F-8AE8-878C81AA9467}"/>
    <cellStyle name="Normal 4 2 6 2 7 4" xfId="16276" xr:uid="{0F76F6A9-D3F2-42FB-8BF3-311F1A13DB19}"/>
    <cellStyle name="Normal 4 2 6 2 8" xfId="5268" xr:uid="{319875FB-8008-49E7-9C02-EED376AEFF7C}"/>
    <cellStyle name="Normal 4 2 6 2 8 2" xfId="14566" xr:uid="{DDF5DFE2-BAD9-4697-BDB6-C9BA65F2F991}"/>
    <cellStyle name="Normal 4 2 6 2 9" xfId="7019" xr:uid="{0F7B2D12-A05C-4F27-BE47-222BC3C4A06A}"/>
    <cellStyle name="Normal 4 2 6 2 9 2" xfId="17399" xr:uid="{CDA9802D-6A62-4039-96EA-9AB473645173}"/>
    <cellStyle name="Normal 4 2 6 3" xfId="966" xr:uid="{00000000-0005-0000-0000-000078050000}"/>
    <cellStyle name="Normal 4 2 6 3 2" xfId="3330" xr:uid="{00000000-0005-0000-0000-0000F3050000}"/>
    <cellStyle name="Normal 4 2 6 3 2 2" xfId="6388" xr:uid="{FE92993F-BAF8-4C5B-9F7C-AE05EE62D22B}"/>
    <cellStyle name="Normal 4 2 6 3 2 2 2" xfId="25676" xr:uid="{C0EE5ABE-996E-4F6B-B7AD-58B41061E466}"/>
    <cellStyle name="Normal 4 2 6 3 2 2 3" xfId="27987" xr:uid="{2F42EDBE-BC3F-4C91-BAAE-6B0948836DED}"/>
    <cellStyle name="Normal 4 2 6 3 2 2 4" xfId="15957" xr:uid="{7426F8A1-AE9F-41EA-8EA0-D58B5D52ACF8}"/>
    <cellStyle name="Normal 4 2 6 3 2 3" xfId="8410" xr:uid="{C474FC15-91E5-4D33-B0F6-A82653846DB4}"/>
    <cellStyle name="Normal 4 2 6 3 2 3 2" xfId="28907" xr:uid="{CF51905B-2ADD-40D8-A7FB-31E292C6AF88}"/>
    <cellStyle name="Normal 4 2 6 3 2 3 3" xfId="18790" xr:uid="{343A9DA3-0E4B-4C2D-9F23-ED2461D33386}"/>
    <cellStyle name="Normal 4 2 6 3 2 4" xfId="11243" xr:uid="{90FC2832-9F79-4557-BE5E-1089DDFF8350}"/>
    <cellStyle name="Normal 4 2 6 3 2 4 2" xfId="21623" xr:uid="{8DA32EF5-1CEB-4CC4-BC92-F33A8B50D9F0}"/>
    <cellStyle name="Normal 4 2 6 3 2 5" xfId="24310" xr:uid="{B6AAD285-E742-4B62-B4ED-57D839C9066F}"/>
    <cellStyle name="Normal 4 2 6 3 2 6" xfId="13887" xr:uid="{1B2BD6CC-67ED-4A93-99E0-2748B9D2A540}"/>
    <cellStyle name="Normal 4 2 6 3 3" xfId="2779" xr:uid="{00000000-0005-0000-0000-0000F4050000}"/>
    <cellStyle name="Normal 4 2 6 3 3 2" xfId="5997" xr:uid="{1684FD6E-1C2D-4B92-B5D1-821C8B9D5A9C}"/>
    <cellStyle name="Normal 4 2 6 3 3 2 2" xfId="28342" xr:uid="{7C3DF070-E185-4A69-87FA-43E27DBE019C}"/>
    <cellStyle name="Normal 4 2 6 3 3 2 3" xfId="15450" xr:uid="{77B3597A-511B-4796-85FD-53FDBEE36A9B}"/>
    <cellStyle name="Normal 4 2 6 3 3 3" xfId="7903" xr:uid="{9A99C179-EF21-47B5-92A9-F85335778B74}"/>
    <cellStyle name="Normal 4 2 6 3 3 3 2" xfId="18283" xr:uid="{82730A57-B685-428B-A2BD-50CA72A6FBD0}"/>
    <cellStyle name="Normal 4 2 6 3 3 4" xfId="10736" xr:uid="{9F70DF0B-080C-4430-B3C0-91DD352022C6}"/>
    <cellStyle name="Normal 4 2 6 3 3 4 2" xfId="21116" xr:uid="{2466BF61-16A6-4DF7-A8C3-712F105B9071}"/>
    <cellStyle name="Normal 4 2 6 3 3 5" xfId="23879" xr:uid="{8596DDE8-CBB3-4C0D-A541-2F54AE8282B1}"/>
    <cellStyle name="Normal 4 2 6 3 3 6" xfId="13234" xr:uid="{21DE1455-38A9-4019-B32C-08D8109886B2}"/>
    <cellStyle name="Normal 4 2 6 3 4" xfId="4188" xr:uid="{40606041-DA8B-4377-AA3C-F2C00702F787}"/>
    <cellStyle name="Normal 4 2 6 3 4 2" xfId="8960" xr:uid="{C66EE141-AE82-434F-B65F-361BAD69F1E6}"/>
    <cellStyle name="Normal 4 2 6 3 4 2 2" xfId="29046" xr:uid="{9382D94B-DCB1-4011-9176-F3AC01C961F4}"/>
    <cellStyle name="Normal 4 2 6 3 4 2 3" xfId="19340" xr:uid="{23366CE6-989D-4451-AD99-E1CAB3D4CF0C}"/>
    <cellStyle name="Normal 4 2 6 3 4 3" xfId="11793" xr:uid="{6C6B874E-6267-4F5F-86D1-6C14266CB4C3}"/>
    <cellStyle name="Normal 4 2 6 3 4 3 2" xfId="22173" xr:uid="{C33C7272-BA02-473F-9F73-3E5525316369}"/>
    <cellStyle name="Normal 4 2 6 3 4 4" xfId="24915" xr:uid="{D1A430FD-F708-4F93-8B88-EB63EA560D80}"/>
    <cellStyle name="Normal 4 2 6 3 4 5" xfId="16507" xr:uid="{8609A487-7754-4F40-89C8-88528592A204}"/>
    <cellStyle name="Normal 4 2 6 3 5" xfId="5270" xr:uid="{584CF36E-63D8-4E1F-B462-50FA7D66AD92}"/>
    <cellStyle name="Normal 4 2 6 3 5 2" xfId="25935" xr:uid="{26C2E12F-6534-4FBA-A1C8-87642CD37059}"/>
    <cellStyle name="Normal 4 2 6 3 5 3" xfId="14568" xr:uid="{3B8A09C0-1692-46C5-96B7-FE928EDDD8A3}"/>
    <cellStyle name="Normal 4 2 6 3 6" xfId="7021" xr:uid="{B44D897B-9503-442F-886D-E558BAF987A4}"/>
    <cellStyle name="Normal 4 2 6 3 6 2" xfId="17401" xr:uid="{03DB9A1F-E3DC-424B-8835-C0B872E74A93}"/>
    <cellStyle name="Normal 4 2 6 3 7" xfId="9854" xr:uid="{A24C2DCE-6D31-4069-BE85-1EABC0836247}"/>
    <cellStyle name="Normal 4 2 6 3 7 2" xfId="20234" xr:uid="{16F25DB6-6C13-48F7-8EEF-F305CFA7EA75}"/>
    <cellStyle name="Normal 4 2 6 3 8" xfId="23277" xr:uid="{53F1ADCD-A2B6-443C-90D0-30C7F86D4AF5}"/>
    <cellStyle name="Normal 4 2 6 3 9" xfId="12752" xr:uid="{004352A9-0DBB-4201-B860-3A2496E83A61}"/>
    <cellStyle name="Normal 4 2 6 4" xfId="967" xr:uid="{00000000-0005-0000-0000-000079050000}"/>
    <cellStyle name="Normal 4 2 6 4 2" xfId="4526" xr:uid="{DED110EA-4FF8-44EC-81CD-282E94001006}"/>
    <cellStyle name="Normal 4 2 6 4 2 2" xfId="9298" xr:uid="{0DA1CCB9-C711-4155-A334-3C6A56E58164}"/>
    <cellStyle name="Normal 4 2 6 4 2 2 2" xfId="29277" xr:uid="{B90B2C4E-6921-4B87-9274-42B9C74AD2DF}"/>
    <cellStyle name="Normal 4 2 6 4 2 2 3" xfId="19678" xr:uid="{5D0EEA66-234D-4E46-AE98-B416CEAB992B}"/>
    <cellStyle name="Normal 4 2 6 4 2 3" xfId="12131" xr:uid="{24F307D8-4CC8-4225-993F-EB795795E782}"/>
    <cellStyle name="Normal 4 2 6 4 2 3 2" xfId="22511" xr:uid="{BFF4A2C3-5869-44F5-8885-D70070B4C538}"/>
    <cellStyle name="Normal 4 2 6 4 2 4" xfId="25432" xr:uid="{A49B63E4-FA31-42C2-BDFB-FC8FAB4DB1DA}"/>
    <cellStyle name="Normal 4 2 6 4 2 5" xfId="16845" xr:uid="{151BECC0-F259-4535-9B23-B11A73E29759}"/>
    <cellStyle name="Normal 4 2 6 4 3" xfId="5271" xr:uid="{030FAB88-72EC-442A-B69B-959D39BD510A}"/>
    <cellStyle name="Normal 4 2 6 4 3 2" xfId="28015" xr:uid="{940E6B7D-174B-42BA-9111-E86BD89D0A21}"/>
    <cellStyle name="Normal 4 2 6 4 3 3" xfId="14569" xr:uid="{7709087C-7763-4E58-9AF2-9BFC0C3F1F94}"/>
    <cellStyle name="Normal 4 2 6 4 4" xfId="7022" xr:uid="{6C011319-2626-4F1A-923C-913F15298D48}"/>
    <cellStyle name="Normal 4 2 6 4 4 2" xfId="17402" xr:uid="{9A48E7CE-7C90-447D-874F-D9D1D8BC9CEC}"/>
    <cellStyle name="Normal 4 2 6 4 5" xfId="9855" xr:uid="{4AC0B897-9F0B-4935-9EE5-C071DBF6BAB3}"/>
    <cellStyle name="Normal 4 2 6 4 5 2" xfId="20235" xr:uid="{E84A4B4A-75CD-4A59-B7DF-5D11CA0F2256}"/>
    <cellStyle name="Normal 4 2 6 4 6" xfId="23675" xr:uid="{E2572290-DD8A-4041-88A8-76E5A43C2C3E}"/>
    <cellStyle name="Normal 4 2 6 4 7" xfId="13888" xr:uid="{FDD0F8A3-0BCC-477E-BBAD-878A7FAEB041}"/>
    <cellStyle name="Normal 4 2 6 5" xfId="2934" xr:uid="{00000000-0005-0000-0000-0000F6050000}"/>
    <cellStyle name="Normal 4 2 6 5 2" xfId="6114" xr:uid="{49FD57F7-0D14-41A4-BB9A-FD686BE73B14}"/>
    <cellStyle name="Normal 4 2 6 5 2 2" xfId="25665" xr:uid="{9617A641-5376-4873-B334-0A18ACE25AF7}"/>
    <cellStyle name="Normal 4 2 6 5 2 3" xfId="26828" xr:uid="{486B707A-D64E-4F41-991E-646BFC4E3308}"/>
    <cellStyle name="Normal 4 2 6 5 2 4" xfId="15592" xr:uid="{7BC0E760-E082-469C-B346-2F2688DE3869}"/>
    <cellStyle name="Normal 4 2 6 5 3" xfId="8045" xr:uid="{04086D41-E9AD-40AE-BF3A-BADDAEFD08AE}"/>
    <cellStyle name="Normal 4 2 6 5 3 2" xfId="28752" xr:uid="{070C6FAE-E5E7-403F-BD1E-5634967E85B2}"/>
    <cellStyle name="Normal 4 2 6 5 3 3" xfId="18425" xr:uid="{0FD652B7-BF6E-46EC-AE54-2D00C96B8C57}"/>
    <cellStyle name="Normal 4 2 6 5 4" xfId="10878" xr:uid="{833C2923-73FE-445C-A9CB-EDDC2620A496}"/>
    <cellStyle name="Normal 4 2 6 5 4 2" xfId="21258" xr:uid="{3822B3BA-483E-493F-9034-8BC640CD0A99}"/>
    <cellStyle name="Normal 4 2 6 5 5" xfId="23174" xr:uid="{6E0C4EA4-0CE7-4116-B59E-5195228600A9}"/>
    <cellStyle name="Normal 4 2 6 5 6" xfId="13450" xr:uid="{99AC9C3F-479A-4003-A88D-B5EC02EAB443}"/>
    <cellStyle name="Normal 4 2 6 6" xfId="2446" xr:uid="{00000000-0005-0000-0000-0000F7050000}"/>
    <cellStyle name="Normal 4 2 6 6 2" xfId="5740" xr:uid="{E78AD926-4D52-4521-A7B9-95BD7DBAD383}"/>
    <cellStyle name="Normal 4 2 6 6 2 2" xfId="27909" xr:uid="{A90D7833-AFF6-4E69-9896-A39DF4AE1AE7}"/>
    <cellStyle name="Normal 4 2 6 6 2 3" xfId="15118" xr:uid="{2616915A-7E35-44F3-9F82-326B14B23196}"/>
    <cellStyle name="Normal 4 2 6 6 3" xfId="7571" xr:uid="{E02D6971-BBD4-4B48-851B-BCCDE6302B70}"/>
    <cellStyle name="Normal 4 2 6 6 3 2" xfId="17951" xr:uid="{1C7BCFD2-81D3-417A-A632-8DD7D1A65E82}"/>
    <cellStyle name="Normal 4 2 6 6 4" xfId="10404" xr:uid="{ECFF3D03-DFA7-4425-A720-F403C59C6701}"/>
    <cellStyle name="Normal 4 2 6 6 4 2" xfId="20784" xr:uid="{99A73FA3-7F73-437D-8071-4F5B3A3C8AF7}"/>
    <cellStyle name="Normal 4 2 6 6 5" xfId="23435" xr:uid="{37C8720F-BA41-4E79-99AA-D6470235F8D2}"/>
    <cellStyle name="Normal 4 2 6 6 6" xfId="12834" xr:uid="{570C49A3-FAF4-495A-8892-2CC6AD9653A7}"/>
    <cellStyle name="Normal 4 2 6 7" xfId="2200" xr:uid="{00000000-0005-0000-0000-0000EB050000}"/>
    <cellStyle name="Normal 4 2 6 7 2" xfId="7327" xr:uid="{EBE469A9-310C-4141-944D-1CC1B26602A5}"/>
    <cellStyle name="Normal 4 2 6 7 2 2" xfId="17707" xr:uid="{1B9B7FBB-2472-47EE-AF99-0BCDBA0F2444}"/>
    <cellStyle name="Normal 4 2 6 7 3" xfId="10160" xr:uid="{0FF57B05-FD99-4351-97BE-855AEFD9ED1D}"/>
    <cellStyle name="Normal 4 2 6 7 3 2" xfId="20540" xr:uid="{4BB541D0-49FA-4AB4-92D3-9EE0782C903D}"/>
    <cellStyle name="Normal 4 2 6 7 4" xfId="25072" xr:uid="{C021C09F-3E96-449F-BFCD-20D6CB46C1A5}"/>
    <cellStyle name="Normal 4 2 6 7 5" xfId="14874" xr:uid="{91C5B66E-C397-486B-A351-7B86C9C2CEA2}"/>
    <cellStyle name="Normal 4 2 6 8" xfId="3981" xr:uid="{39E719C9-56D6-454A-BB9F-E7BC7A19B069}"/>
    <cellStyle name="Normal 4 2 6 8 2" xfId="8805" xr:uid="{18AFC519-0509-452D-8D8A-E81B6F817390}"/>
    <cellStyle name="Normal 4 2 6 8 2 2" xfId="19185" xr:uid="{81B46A5A-09ED-45DA-A568-F500B1B04E8D}"/>
    <cellStyle name="Normal 4 2 6 8 3" xfId="11638" xr:uid="{5810BEEF-9E1E-42DF-91A4-FCAFB5433636}"/>
    <cellStyle name="Normal 4 2 6 8 3 2" xfId="22018" xr:uid="{F7A5AD6D-91FB-4763-B22A-F3CC08EE0549}"/>
    <cellStyle name="Normal 4 2 6 8 4" xfId="16352" xr:uid="{59D4C8B2-18FC-4EB9-943C-77A8A3AF0FF2}"/>
    <cellStyle name="Normal 4 2 6 9" xfId="5267" xr:uid="{2CC65B87-FEB3-4BEB-BE29-375ED386E1E2}"/>
    <cellStyle name="Normal 4 2 6 9 2" xfId="14565" xr:uid="{65D57A87-172B-4717-93B8-77D04244D815}"/>
    <cellStyle name="Normal 4 2 7" xfId="968" xr:uid="{00000000-0005-0000-0000-00007A050000}"/>
    <cellStyle name="Normal 4 2 7 10" xfId="7023" xr:uid="{C75AEBD9-7B22-4650-B68F-FC6B3EC006A0}"/>
    <cellStyle name="Normal 4 2 7 10 2" xfId="17403" xr:uid="{87CEF99F-4E84-4987-AC5A-6617EE727F05}"/>
    <cellStyle name="Normal 4 2 7 11" xfId="9856" xr:uid="{DD7630E6-64D9-45F8-BAA3-1C33580C3CC4}"/>
    <cellStyle name="Normal 4 2 7 11 2" xfId="20236" xr:uid="{2914F869-D008-4CB9-978A-74E781FD64FE}"/>
    <cellStyle name="Normal 4 2 7 12" xfId="23945" xr:uid="{EA3501E9-9971-4DAE-8CC0-9B7F32512BE8}"/>
    <cellStyle name="Normal 4 2 7 13" xfId="12494" xr:uid="{272FD9C3-2939-41EC-936A-6EFD742FF676}"/>
    <cellStyle name="Normal 4 2 7 2" xfId="969" xr:uid="{00000000-0005-0000-0000-00007B050000}"/>
    <cellStyle name="Normal 4 2 7 2 10" xfId="9857" xr:uid="{9B1E82FD-5E66-4F20-A2F0-EA31C6173BC7}"/>
    <cellStyle name="Normal 4 2 7 2 10 2" xfId="20237" xr:uid="{CDA7754F-4E62-4B5E-ACDC-34F9341A588E}"/>
    <cellStyle name="Normal 4 2 7 2 11" xfId="23334" xr:uid="{C8EDA597-C8F0-40E0-A26F-E41264E8DF50}"/>
    <cellStyle name="Normal 4 2 7 2 12" xfId="12595" xr:uid="{4FC3BA18-ABA9-4F00-9F2B-682E5BCFE915}"/>
    <cellStyle name="Normal 4 2 7 2 2" xfId="970" xr:uid="{00000000-0005-0000-0000-00007C050000}"/>
    <cellStyle name="Normal 4 2 7 2 2 2" xfId="3332" xr:uid="{00000000-0005-0000-0000-0000FB050000}"/>
    <cellStyle name="Normal 4 2 7 2 2 2 2" xfId="6390" xr:uid="{A104640B-11BD-4307-BACA-F462E8B05409}"/>
    <cellStyle name="Normal 4 2 7 2 2 2 2 2" xfId="27727" xr:uid="{538036BB-6F49-4B5A-84C5-6ECF941CE508}"/>
    <cellStyle name="Normal 4 2 7 2 2 2 2 3" xfId="28150" xr:uid="{CEC9637F-0D22-4ED5-AFD2-B7FD4F6F8D4F}"/>
    <cellStyle name="Normal 4 2 7 2 2 2 2 4" xfId="15959" xr:uid="{A2981CF7-3FE6-48D9-ACFC-DC1AF20C26CD}"/>
    <cellStyle name="Normal 4 2 7 2 2 2 3" xfId="8412" xr:uid="{76B45A79-A86F-4FDF-88DF-BD113CF49B1F}"/>
    <cellStyle name="Normal 4 2 7 2 2 2 3 2" xfId="28908" xr:uid="{6A21A0C9-778A-41D3-A142-0869BA7FE5AB}"/>
    <cellStyle name="Normal 4 2 7 2 2 2 3 3" xfId="18792" xr:uid="{8D161002-90FE-4100-A6C9-D02BC4700E68}"/>
    <cellStyle name="Normal 4 2 7 2 2 2 4" xfId="11245" xr:uid="{88C8BC9F-1286-4DEA-895C-BDF3D493CA6A}"/>
    <cellStyle name="Normal 4 2 7 2 2 2 4 2" xfId="21625" xr:uid="{9B01512E-6756-409F-80A5-11331296626B}"/>
    <cellStyle name="Normal 4 2 7 2 2 2 5" xfId="23508" xr:uid="{515FCD7A-96F3-4928-AF9E-7936EDFDB442}"/>
    <cellStyle name="Normal 4 2 7 2 2 2 6" xfId="13890" xr:uid="{5C584651-4D2E-4164-840F-CBB3F2363E79}"/>
    <cellStyle name="Normal 4 2 7 2 2 3" xfId="4337" xr:uid="{A2F0346D-0964-4489-AF9A-98C76D704BA2}"/>
    <cellStyle name="Normal 4 2 7 2 2 3 2" xfId="9109" xr:uid="{0CBE516C-84E1-4BA7-82F7-74CD1B506B4D}"/>
    <cellStyle name="Normal 4 2 7 2 2 3 2 2" xfId="29152" xr:uid="{FCA1CA00-3E69-4FEC-B15C-28A1C0FBA569}"/>
    <cellStyle name="Normal 4 2 7 2 2 3 2 3" xfId="19489" xr:uid="{F3510842-5E75-4AA4-ACED-6DCBEF17394C}"/>
    <cellStyle name="Normal 4 2 7 2 2 3 3" xfId="11942" xr:uid="{CBC68661-EB31-45DB-AA6D-FDF871813ED8}"/>
    <cellStyle name="Normal 4 2 7 2 2 3 3 2" xfId="22322" xr:uid="{EC4EDDC2-1E88-46F3-B002-8553D44B8F4D}"/>
    <cellStyle name="Normal 4 2 7 2 2 3 4" xfId="24291" xr:uid="{E6583185-FB7E-4BF1-A4F8-BE5929EDEE2F}"/>
    <cellStyle name="Normal 4 2 7 2 2 3 5" xfId="16656" xr:uid="{6380045C-725D-495C-8C15-E83B6E688C2F}"/>
    <cellStyle name="Normal 4 2 7 2 2 4" xfId="5274" xr:uid="{CF2F36A8-4210-46F0-AEF4-C136B3BC60D2}"/>
    <cellStyle name="Normal 4 2 7 2 2 4 2" xfId="26858" xr:uid="{44C835BE-4E5C-4EFB-B161-4A7B3A6435B3}"/>
    <cellStyle name="Normal 4 2 7 2 2 4 3" xfId="14572" xr:uid="{2B704AB7-BF60-4CD9-80D1-B23DB9D717E9}"/>
    <cellStyle name="Normal 4 2 7 2 2 5" xfId="7025" xr:uid="{67B594AD-469D-4118-80E6-64E604FD07BB}"/>
    <cellStyle name="Normal 4 2 7 2 2 5 2" xfId="17405" xr:uid="{F2DD9EA1-BE8D-4470-B982-6C580029D30A}"/>
    <cellStyle name="Normal 4 2 7 2 2 6" xfId="9858" xr:uid="{6A5DB13C-3DFB-4216-A525-675D4274090C}"/>
    <cellStyle name="Normal 4 2 7 2 2 6 2" xfId="20238" xr:uid="{237421BF-F932-4FFF-AB38-6B092A3E3278}"/>
    <cellStyle name="Normal 4 2 7 2 2 7" xfId="23367" xr:uid="{5144D789-F1E1-4F92-B0B6-1A55B20AE894}"/>
    <cellStyle name="Normal 4 2 7 2 2 8" xfId="13237" xr:uid="{814A08A0-E839-4E7D-857B-9695706BF099}"/>
    <cellStyle name="Normal 4 2 7 2 3" xfId="3333" xr:uid="{00000000-0005-0000-0000-0000FC050000}"/>
    <cellStyle name="Normal 4 2 7 2 3 2" xfId="4527" xr:uid="{113E0108-CA11-426D-A7AE-4C0788D53CB6}"/>
    <cellStyle name="Normal 4 2 7 2 3 2 2" xfId="9299" xr:uid="{0BFB295B-C3F7-4F36-86D6-CBDBA07D92B4}"/>
    <cellStyle name="Normal 4 2 7 2 3 2 2 2" xfId="29278" xr:uid="{39582063-3B8C-4E67-9507-ADA9A0C73728}"/>
    <cellStyle name="Normal 4 2 7 2 3 2 2 3" xfId="19679" xr:uid="{ADBD3F24-B1B1-4250-89F9-F5C959B05EFB}"/>
    <cellStyle name="Normal 4 2 7 2 3 2 3" xfId="12132" xr:uid="{1222DCB9-48E2-4AA9-842E-5EF1B5E119F0}"/>
    <cellStyle name="Normal 4 2 7 2 3 2 3 2" xfId="22512" xr:uid="{FE61A86C-E855-49B0-8C22-5164BF01611A}"/>
    <cellStyle name="Normal 4 2 7 2 3 2 4" xfId="24369" xr:uid="{34139AB0-1605-4A00-8935-FE283338C7CC}"/>
    <cellStyle name="Normal 4 2 7 2 3 2 5" xfId="16846" xr:uid="{7892A2B9-A497-431C-A7D0-1FF51ECDCB89}"/>
    <cellStyle name="Normal 4 2 7 2 3 3" xfId="6391" xr:uid="{24005D36-6C58-4A2A-AC91-27423652490B}"/>
    <cellStyle name="Normal 4 2 7 2 3 3 2" xfId="26921" xr:uid="{9FE2913F-4DF2-45FF-AA04-A1B4D2E9EA23}"/>
    <cellStyle name="Normal 4 2 7 2 3 3 3" xfId="15960" xr:uid="{0E2461BA-E4A1-420E-9D22-2B797902385B}"/>
    <cellStyle name="Normal 4 2 7 2 3 4" xfId="8413" xr:uid="{EF939839-3CEB-4523-8745-D961CA6A0D8D}"/>
    <cellStyle name="Normal 4 2 7 2 3 4 2" xfId="18793" xr:uid="{A96BBD39-090B-488A-894B-9326A5CCA39E}"/>
    <cellStyle name="Normal 4 2 7 2 3 5" xfId="11246" xr:uid="{C9992B36-10B0-4ED1-8DDD-7BF4ED461CBC}"/>
    <cellStyle name="Normal 4 2 7 2 3 5 2" xfId="21626" xr:uid="{394874BC-F433-4BF5-BD59-6F5C02316855}"/>
    <cellStyle name="Normal 4 2 7 2 3 6" xfId="24971" xr:uid="{C1B4319E-1D3B-4F63-AE06-22BBEEEA9372}"/>
    <cellStyle name="Normal 4 2 7 2 3 7" xfId="13891" xr:uid="{92B057E0-91C3-4B1B-B171-94837575EFAD}"/>
    <cellStyle name="Normal 4 2 7 2 4" xfId="3331" xr:uid="{00000000-0005-0000-0000-0000FD050000}"/>
    <cellStyle name="Normal 4 2 7 2 4 2" xfId="6389" xr:uid="{111BF01C-1114-4917-AD87-FB5B2FE55A85}"/>
    <cellStyle name="Normal 4 2 7 2 4 2 2" xfId="28653" xr:uid="{B7FA4BFC-8DF5-4D39-98F2-1F99C9FA3540}"/>
    <cellStyle name="Normal 4 2 7 2 4 2 3" xfId="15958" xr:uid="{E123A4F9-E181-44DD-B24C-B0952899D43E}"/>
    <cellStyle name="Normal 4 2 7 2 4 3" xfId="8411" xr:uid="{B30E7EE4-CD91-4910-83EA-305F60F8FAFD}"/>
    <cellStyle name="Normal 4 2 7 2 4 3 2" xfId="18791" xr:uid="{D21EB055-EE75-4725-A2C2-169E92B31C0B}"/>
    <cellStyle name="Normal 4 2 7 2 4 4" xfId="11244" xr:uid="{F76FAE72-67FD-4B53-B162-C0300C65DF8F}"/>
    <cellStyle name="Normal 4 2 7 2 4 4 2" xfId="21624" xr:uid="{C3CEF82F-8E1C-483A-B617-9BBE836DCB9A}"/>
    <cellStyle name="Normal 4 2 7 2 4 5" xfId="22914" xr:uid="{A524EB65-2F3D-4896-91AB-2D00C4E7B88E}"/>
    <cellStyle name="Normal 4 2 7 2 4 6" xfId="13889" xr:uid="{FA41583B-3916-4931-BB11-0693536E74F3}"/>
    <cellStyle name="Normal 4 2 7 2 5" xfId="2657" xr:uid="{00000000-0005-0000-0000-0000FE050000}"/>
    <cellStyle name="Normal 4 2 7 2 5 2" xfId="5917" xr:uid="{0B8E98C4-A267-4536-882E-A4447A842A72}"/>
    <cellStyle name="Normal 4 2 7 2 5 2 2" xfId="28523" xr:uid="{B360D795-95FD-463C-9900-756996F4A2B5}"/>
    <cellStyle name="Normal 4 2 7 2 5 2 3" xfId="15329" xr:uid="{74AE6123-61E8-4FD5-ADF8-771B47BB86F2}"/>
    <cellStyle name="Normal 4 2 7 2 5 3" xfId="7782" xr:uid="{34AB58B6-C80F-4279-9365-4E2AAAFAD3DC}"/>
    <cellStyle name="Normal 4 2 7 2 5 3 2" xfId="18162" xr:uid="{1E982559-A11B-4DF8-899E-505850C975CD}"/>
    <cellStyle name="Normal 4 2 7 2 5 4" xfId="10615" xr:uid="{D7B3D5ED-EF51-4FF0-A314-EE0A11BF7CCE}"/>
    <cellStyle name="Normal 4 2 7 2 5 4 2" xfId="20995" xr:uid="{DB13A2EA-6374-421D-984E-7992E4D06FE6}"/>
    <cellStyle name="Normal 4 2 7 2 5 5" xfId="23325" xr:uid="{7140C098-BC0D-4672-B2B9-EE4625B52432}"/>
    <cellStyle name="Normal 4 2 7 2 5 6" xfId="13059" xr:uid="{5131B977-8762-4AD2-B136-13B11C91F4DB}"/>
    <cellStyle name="Normal 4 2 7 2 6" xfId="2361" xr:uid="{00000000-0005-0000-0000-0000F9050000}"/>
    <cellStyle name="Normal 4 2 7 2 6 2" xfId="7488" xr:uid="{6D14173A-43EB-49FA-8F83-F337B32B1E9C}"/>
    <cellStyle name="Normal 4 2 7 2 6 2 2" xfId="17868" xr:uid="{E4CB5BC6-FF96-4E57-95EA-5649002034A5}"/>
    <cellStyle name="Normal 4 2 7 2 6 3" xfId="10321" xr:uid="{072E85DB-784C-42A4-B9B3-6D28478D462C}"/>
    <cellStyle name="Normal 4 2 7 2 6 3 2" xfId="20701" xr:uid="{97AF1658-E4E3-4AB0-B9D6-BF6C3B1E1215}"/>
    <cellStyle name="Normal 4 2 7 2 6 4" xfId="23978" xr:uid="{7E8A1A54-5878-43CD-AFD2-E284B8365121}"/>
    <cellStyle name="Normal 4 2 7 2 6 5" xfId="15035" xr:uid="{880158E5-203E-48BE-BEEE-0FCB4F074F6F}"/>
    <cellStyle name="Normal 4 2 7 2 7" xfId="3898" xr:uid="{95B3FED8-33A7-4EE0-B147-F06D67130D62}"/>
    <cellStyle name="Normal 4 2 7 2 7 2" xfId="8730" xr:uid="{9F10AB3E-B78D-4030-986E-CBE8C079A842}"/>
    <cellStyle name="Normal 4 2 7 2 7 2 2" xfId="19110" xr:uid="{F1A858DD-C3DB-4077-B8BF-B36DF118D961}"/>
    <cellStyle name="Normal 4 2 7 2 7 3" xfId="11563" xr:uid="{EB48044C-321E-41BB-B7B5-229AF60CC36C}"/>
    <cellStyle name="Normal 4 2 7 2 7 3 2" xfId="21943" xr:uid="{358D9FE7-445A-4896-A7EE-AA20328B1EEE}"/>
    <cellStyle name="Normal 4 2 7 2 7 4" xfId="16277" xr:uid="{13C88D2F-287E-4A14-B313-C8CA6C86FF4D}"/>
    <cellStyle name="Normal 4 2 7 2 8" xfId="5273" xr:uid="{237905E0-C648-4B61-B7E0-EC5463F82D93}"/>
    <cellStyle name="Normal 4 2 7 2 8 2" xfId="14571" xr:uid="{05B823AA-78FD-4DE9-BEEE-402DE116742F}"/>
    <cellStyle name="Normal 4 2 7 2 9" xfId="7024" xr:uid="{48F952B1-AD2A-4E5D-8EA9-E2F952458A23}"/>
    <cellStyle name="Normal 4 2 7 2 9 2" xfId="17404" xr:uid="{094EAE94-18DC-4BC2-864D-753A9ACBD085}"/>
    <cellStyle name="Normal 4 2 7 3" xfId="971" xr:uid="{00000000-0005-0000-0000-00007D050000}"/>
    <cellStyle name="Normal 4 2 7 3 2" xfId="3334" xr:uid="{00000000-0005-0000-0000-000000060000}"/>
    <cellStyle name="Normal 4 2 7 3 2 2" xfId="6392" xr:uid="{6894B5CC-A9EF-4A60-BDE9-95263FC21D97}"/>
    <cellStyle name="Normal 4 2 7 3 2 2 2" xfId="24618" xr:uid="{5E855E91-9205-4EEA-A6EF-2EDDC6D19AEC}"/>
    <cellStyle name="Normal 4 2 7 3 2 2 3" xfId="28410" xr:uid="{20943430-55D3-462E-BC2F-75B8BB4DA39D}"/>
    <cellStyle name="Normal 4 2 7 3 2 2 4" xfId="15961" xr:uid="{A624F227-6BF0-4751-A735-E610CB4161D9}"/>
    <cellStyle name="Normal 4 2 7 3 2 3" xfId="8414" xr:uid="{F49FB817-3E57-46EA-82E0-F65264ECE60D}"/>
    <cellStyle name="Normal 4 2 7 3 2 3 2" xfId="28909" xr:uid="{C67EA1F7-CEAB-40B8-B20E-1D6E5080FF91}"/>
    <cellStyle name="Normal 4 2 7 3 2 3 3" xfId="18794" xr:uid="{4373D8BB-E58E-429B-A6EE-2F8F0C677499}"/>
    <cellStyle name="Normal 4 2 7 3 2 4" xfId="11247" xr:uid="{94D54862-EBCD-4AB4-994D-2B7E41C49496}"/>
    <cellStyle name="Normal 4 2 7 3 2 4 2" xfId="21627" xr:uid="{83B10924-4B83-4D1E-A513-05EBC9E74FBE}"/>
    <cellStyle name="Normal 4 2 7 3 2 5" xfId="23539" xr:uid="{35D40B51-041E-45E9-826C-55A1A9E1D1AD}"/>
    <cellStyle name="Normal 4 2 7 3 2 6" xfId="13892" xr:uid="{59EEE289-60C0-4CE9-AD10-F17BDF93D2B8}"/>
    <cellStyle name="Normal 4 2 7 3 3" xfId="2780" xr:uid="{00000000-0005-0000-0000-000001060000}"/>
    <cellStyle name="Normal 4 2 7 3 3 2" xfId="5998" xr:uid="{862657B4-C8A8-4485-AD9D-2E02B17136BA}"/>
    <cellStyle name="Normal 4 2 7 3 3 2 2" xfId="26446" xr:uid="{2BD4EA99-7000-4956-8F32-99348924CBDE}"/>
    <cellStyle name="Normal 4 2 7 3 3 2 3" xfId="15451" xr:uid="{7EB9AA54-6740-4350-8021-517A5B053727}"/>
    <cellStyle name="Normal 4 2 7 3 3 3" xfId="7904" xr:uid="{561FFBA7-0444-4BE1-A885-359AA0311B2A}"/>
    <cellStyle name="Normal 4 2 7 3 3 3 2" xfId="18284" xr:uid="{FC06019D-4AA8-44CB-AE39-E5C0BEA226EB}"/>
    <cellStyle name="Normal 4 2 7 3 3 4" xfId="10737" xr:uid="{4AECFF8A-6016-43FA-BDF8-CE807158EFA1}"/>
    <cellStyle name="Normal 4 2 7 3 3 4 2" xfId="21117" xr:uid="{1270DBE3-E6EE-4E4C-AF01-1B829F41CC24}"/>
    <cellStyle name="Normal 4 2 7 3 3 5" xfId="23865" xr:uid="{5F4B6C36-E53B-4916-B805-5DDA1C345929}"/>
    <cellStyle name="Normal 4 2 7 3 3 6" xfId="13236" xr:uid="{AF5EC30D-9029-4B11-A9CD-FBECBFF08BFB}"/>
    <cellStyle name="Normal 4 2 7 3 4" xfId="4189" xr:uid="{EE098A8E-BB8D-44E9-98A5-A8DCD7678D57}"/>
    <cellStyle name="Normal 4 2 7 3 4 2" xfId="8961" xr:uid="{6D043502-6E4C-4B0F-87E4-A2DD1FC9E754}"/>
    <cellStyle name="Normal 4 2 7 3 4 2 2" xfId="29047" xr:uid="{1F7E944F-324A-4193-8BB1-22B01FABCC39}"/>
    <cellStyle name="Normal 4 2 7 3 4 2 3" xfId="19341" xr:uid="{C05A1BEC-8249-4BD2-BCD5-417BABEB63CD}"/>
    <cellStyle name="Normal 4 2 7 3 4 3" xfId="11794" xr:uid="{89D4EB9E-A9AC-4A1D-8027-0C3EC3B29DE1}"/>
    <cellStyle name="Normal 4 2 7 3 4 3 2" xfId="22174" xr:uid="{BDF2FB53-3E3B-4EA3-BE85-D79FD0004FA2}"/>
    <cellStyle name="Normal 4 2 7 3 4 4" xfId="24009" xr:uid="{DCAF9AA8-B18D-4E10-9745-AAFD5B1F7DE0}"/>
    <cellStyle name="Normal 4 2 7 3 4 5" xfId="16508" xr:uid="{A3F04144-E344-4A3A-BB98-1F3C830D127F}"/>
    <cellStyle name="Normal 4 2 7 3 5" xfId="5275" xr:uid="{A8E8EAA8-488D-4AC8-B651-AA208792813B}"/>
    <cellStyle name="Normal 4 2 7 3 5 2" xfId="27538" xr:uid="{C9D662AF-980D-43AF-BA91-F77D209B3D77}"/>
    <cellStyle name="Normal 4 2 7 3 5 3" xfId="14573" xr:uid="{9E0F34C7-04E4-4686-9E4C-C7AABA552520}"/>
    <cellStyle name="Normal 4 2 7 3 6" xfId="7026" xr:uid="{7101569A-1C52-4460-BE75-A60726303EEF}"/>
    <cellStyle name="Normal 4 2 7 3 6 2" xfId="17406" xr:uid="{73635458-58A4-4D2A-ADCA-702B8E38EC46}"/>
    <cellStyle name="Normal 4 2 7 3 7" xfId="9859" xr:uid="{5A92F21F-822C-4C88-8BEA-8D714C64FC1F}"/>
    <cellStyle name="Normal 4 2 7 3 7 2" xfId="20239" xr:uid="{C911BBDC-5203-4D2A-8C89-901D5AF5BED9}"/>
    <cellStyle name="Normal 4 2 7 3 8" xfId="25455" xr:uid="{90304659-5AF2-40EA-8466-8A49D787F88E}"/>
    <cellStyle name="Normal 4 2 7 3 9" xfId="12753" xr:uid="{67BD0219-01D4-4407-BD68-97C2F796C297}"/>
    <cellStyle name="Normal 4 2 7 4" xfId="972" xr:uid="{00000000-0005-0000-0000-00007E050000}"/>
    <cellStyle name="Normal 4 2 7 4 2" xfId="4528" xr:uid="{1E03E791-A4F0-4FB5-93A5-7A859C73DCFD}"/>
    <cellStyle name="Normal 4 2 7 4 2 2" xfId="9300" xr:uid="{43907C58-C7A7-48A0-B170-8259FB5E8ACB}"/>
    <cellStyle name="Normal 4 2 7 4 2 2 2" xfId="29279" xr:uid="{139B9E3C-FA64-4957-A942-870D28718899}"/>
    <cellStyle name="Normal 4 2 7 4 2 2 3" xfId="19680" xr:uid="{7FF9FCA9-5DAF-4A37-8A8B-FE7CAD87B57C}"/>
    <cellStyle name="Normal 4 2 7 4 2 3" xfId="12133" xr:uid="{2300D057-5705-4915-9AB1-A036255FD8A3}"/>
    <cellStyle name="Normal 4 2 7 4 2 3 2" xfId="22513" xr:uid="{EF00A232-1983-45C7-99C1-25BCFF2E7EE2}"/>
    <cellStyle name="Normal 4 2 7 4 2 4" xfId="23564" xr:uid="{BD0EB80D-CB65-46D1-B51A-AA6D713E4E69}"/>
    <cellStyle name="Normal 4 2 7 4 2 5" xfId="16847" xr:uid="{82CA5815-F667-49B8-B966-4215EB8CC32D}"/>
    <cellStyle name="Normal 4 2 7 4 3" xfId="5276" xr:uid="{22659D20-DD1F-4B09-B732-A690D86AD939}"/>
    <cellStyle name="Normal 4 2 7 4 3 2" xfId="27682" xr:uid="{7C8346FC-C56E-452B-845C-60471E2ECAC1}"/>
    <cellStyle name="Normal 4 2 7 4 3 3" xfId="14574" xr:uid="{1AC289DB-6F21-4F7A-BC7E-6DBEDD1998F8}"/>
    <cellStyle name="Normal 4 2 7 4 4" xfId="7027" xr:uid="{8416F650-4C2F-4026-8F20-CE8F217DFC58}"/>
    <cellStyle name="Normal 4 2 7 4 4 2" xfId="17407" xr:uid="{D9805223-DFCB-457D-A67F-E58230512B5E}"/>
    <cellStyle name="Normal 4 2 7 4 5" xfId="9860" xr:uid="{A724B2CB-7BED-4B8C-96C2-AD817E70DCBE}"/>
    <cellStyle name="Normal 4 2 7 4 5 2" xfId="20240" xr:uid="{50162262-81D2-40EF-A075-39283F170340}"/>
    <cellStyle name="Normal 4 2 7 4 6" xfId="23902" xr:uid="{21A97C26-5C37-4054-ACD8-665D44C1149B}"/>
    <cellStyle name="Normal 4 2 7 4 7" xfId="13893" xr:uid="{918B7820-9462-45BD-B17C-037886FBE9D2}"/>
    <cellStyle name="Normal 4 2 7 5" xfId="2935" xr:uid="{00000000-0005-0000-0000-000003060000}"/>
    <cellStyle name="Normal 4 2 7 5 2" xfId="6115" xr:uid="{4E59170C-A0D3-49D8-957B-76561BEAE973}"/>
    <cellStyle name="Normal 4 2 7 5 2 2" xfId="24512" xr:uid="{A45598E6-5926-4D21-8EB2-CE84B2657D3F}"/>
    <cellStyle name="Normal 4 2 7 5 2 3" xfId="26197" xr:uid="{AA8D113C-C45A-433D-8B8F-D20F15EF0C47}"/>
    <cellStyle name="Normal 4 2 7 5 2 4" xfId="15593" xr:uid="{6E5B6E54-4529-4FE5-8D08-C2D7262A1083}"/>
    <cellStyle name="Normal 4 2 7 5 3" xfId="8046" xr:uid="{E61B217A-FAFA-46D5-9601-820A7AB65639}"/>
    <cellStyle name="Normal 4 2 7 5 3 2" xfId="28753" xr:uid="{B33DB8FE-1A40-41F1-A5BA-6DB9326581DF}"/>
    <cellStyle name="Normal 4 2 7 5 3 3" xfId="18426" xr:uid="{9A1B3D19-05F5-4054-966C-18D7751C3232}"/>
    <cellStyle name="Normal 4 2 7 5 4" xfId="10879" xr:uid="{1A42C680-86E1-47A7-9141-E27611283B61}"/>
    <cellStyle name="Normal 4 2 7 5 4 2" xfId="21259" xr:uid="{08B6FE4A-85C6-47F0-A09E-72D4D427BDD0}"/>
    <cellStyle name="Normal 4 2 7 5 5" xfId="25296" xr:uid="{E8A4723B-7430-4152-866A-C03EA5D7A761}"/>
    <cellStyle name="Normal 4 2 7 5 6" xfId="13451" xr:uid="{3289B5C0-3A6A-4D8E-AB22-8FE956432551}"/>
    <cellStyle name="Normal 4 2 7 6" xfId="2506" xr:uid="{00000000-0005-0000-0000-000004060000}"/>
    <cellStyle name="Normal 4 2 7 6 2" xfId="5786" xr:uid="{D52005AF-2FD7-4964-8C65-E3FED5FFCA25}"/>
    <cellStyle name="Normal 4 2 7 6 2 2" xfId="27324" xr:uid="{C5AD142D-D34C-4179-BC57-4615AA9022B0}"/>
    <cellStyle name="Normal 4 2 7 6 2 3" xfId="15178" xr:uid="{E37280FA-A970-48C9-A71C-BBA6CABAD5CF}"/>
    <cellStyle name="Normal 4 2 7 6 3" xfId="7631" xr:uid="{34061503-8091-4780-87EA-093AEE054C3C}"/>
    <cellStyle name="Normal 4 2 7 6 3 2" xfId="18011" xr:uid="{D7A4ED82-176C-46F8-90D3-7040E1566BCA}"/>
    <cellStyle name="Normal 4 2 7 6 4" xfId="10464" xr:uid="{AD8D5477-D29B-41A9-AD12-DB26F66C767E}"/>
    <cellStyle name="Normal 4 2 7 6 4 2" xfId="20844" xr:uid="{DAEE3A37-A98F-44D5-93C3-F127EEC8E705}"/>
    <cellStyle name="Normal 4 2 7 6 5" xfId="25131" xr:uid="{8DAD8510-DDBC-49B2-8DEF-0977FB2DAA8B}"/>
    <cellStyle name="Normal 4 2 7 6 6" xfId="12894" xr:uid="{7276ED74-3708-442E-BAE4-517CF65E217E}"/>
    <cellStyle name="Normal 4 2 7 7" xfId="2262" xr:uid="{00000000-0005-0000-0000-0000F8050000}"/>
    <cellStyle name="Normal 4 2 7 7 2" xfId="7389" xr:uid="{EFF16FA0-9C71-493F-95AA-E397F7814545}"/>
    <cellStyle name="Normal 4 2 7 7 2 2" xfId="17769" xr:uid="{CD268DC7-A4E1-4080-A456-3EAB59D7C165}"/>
    <cellStyle name="Normal 4 2 7 7 3" xfId="10222" xr:uid="{F4D6F143-BEE0-443A-8E81-CB84D87B5788}"/>
    <cellStyle name="Normal 4 2 7 7 3 2" xfId="20602" xr:uid="{C788F3F1-2412-475C-9F43-691E266D0447}"/>
    <cellStyle name="Normal 4 2 7 7 4" xfId="23220" xr:uid="{38E5DFB3-6F3A-406F-920D-BC317E0B4430}"/>
    <cellStyle name="Normal 4 2 7 7 5" xfId="14936" xr:uid="{FB8C50A0-7E4D-42A5-B082-0D28309EE4E5}"/>
    <cellStyle name="Normal 4 2 7 8" xfId="3982" xr:uid="{894844A2-3842-4181-B8E7-16CD020B5E9F}"/>
    <cellStyle name="Normal 4 2 7 8 2" xfId="8806" xr:uid="{D83763B7-C4DB-4AAE-B760-BDE32A09BEA3}"/>
    <cellStyle name="Normal 4 2 7 8 2 2" xfId="19186" xr:uid="{BAF878A4-C149-4CDE-B6BF-0ABAEFBF5B28}"/>
    <cellStyle name="Normal 4 2 7 8 3" xfId="11639" xr:uid="{CA2EB3B0-0D40-415C-BB8F-BDE2BA540984}"/>
    <cellStyle name="Normal 4 2 7 8 3 2" xfId="22019" xr:uid="{C0E05051-576E-4D76-B98B-56BAF7B24591}"/>
    <cellStyle name="Normal 4 2 7 8 4" xfId="16353" xr:uid="{2B28B409-2F3B-4695-8596-639C2FE9F156}"/>
    <cellStyle name="Normal 4 2 7 9" xfId="5272" xr:uid="{41A31826-BDF1-4198-B72A-456F75655F7C}"/>
    <cellStyle name="Normal 4 2 7 9 2" xfId="14570" xr:uid="{DD627F48-FB14-4FDE-8D46-EF8C6AFB9050}"/>
    <cellStyle name="Normal 4 2 8" xfId="973" xr:uid="{00000000-0005-0000-0000-00007F050000}"/>
    <cellStyle name="Normal 4 2 8 10" xfId="9861" xr:uid="{75B5D47C-3C06-4BA9-BAB7-CF12BC487F82}"/>
    <cellStyle name="Normal 4 2 8 10 2" xfId="20241" xr:uid="{F2035F97-69F5-40A0-A689-99D44FA158A6}"/>
    <cellStyle name="Normal 4 2 8 11" xfId="23626" xr:uid="{C9769FB7-88D1-4C49-90B2-0DEDE9CEE586}"/>
    <cellStyle name="Normal 4 2 8 12" xfId="12596" xr:uid="{94C67E68-5FB3-4D88-B6D6-262D1A8D722D}"/>
    <cellStyle name="Normal 4 2 8 2" xfId="974" xr:uid="{00000000-0005-0000-0000-000080050000}"/>
    <cellStyle name="Normal 4 2 8 2 2" xfId="975" xr:uid="{00000000-0005-0000-0000-000081050000}"/>
    <cellStyle name="Normal 4 2 8 2 2 2" xfId="5279" xr:uid="{002BCBA6-CD3C-4A9A-96DB-18E92E45D4D5}"/>
    <cellStyle name="Normal 4 2 8 2 2 2 2" xfId="24269" xr:uid="{14820CE3-F87E-466C-80FF-9BE9231B28D8}"/>
    <cellStyle name="Normal 4 2 8 2 2 2 3" xfId="27689" xr:uid="{46442BAB-1B2C-4337-B4B3-1CF398D708A1}"/>
    <cellStyle name="Normal 4 2 8 2 2 2 4" xfId="14577" xr:uid="{4A11DA3F-6388-4B19-8DBF-84C8A00B7040}"/>
    <cellStyle name="Normal 4 2 8 2 2 3" xfId="7030" xr:uid="{2345E928-B604-4966-8111-D0A1B7B10269}"/>
    <cellStyle name="Normal 4 2 8 2 2 3 2" xfId="27628" xr:uid="{86E3D177-B74D-4433-97E5-99913C69C2F3}"/>
    <cellStyle name="Normal 4 2 8 2 2 3 3" xfId="27356" xr:uid="{E36BBA77-4B6C-459C-A521-6C8AD49668ED}"/>
    <cellStyle name="Normal 4 2 8 2 2 3 4" xfId="17410" xr:uid="{8ACBB9DF-75CC-499A-8D42-666817D0A63E}"/>
    <cellStyle name="Normal 4 2 8 2 2 4" xfId="9863" xr:uid="{0222AE8A-FA30-4B54-998A-218DFD9AECF0}"/>
    <cellStyle name="Normal 4 2 8 2 2 4 2" xfId="29421" xr:uid="{56BAF5F6-A05D-4E15-97F0-42BAF4887226}"/>
    <cellStyle name="Normal 4 2 8 2 2 4 3" xfId="20243" xr:uid="{529E0624-A9C6-42C3-B82F-FF024053C18A}"/>
    <cellStyle name="Normal 4 2 8 2 2 5" xfId="23860" xr:uid="{D643BF77-5398-43B8-AF2A-B97DC68FCA4F}"/>
    <cellStyle name="Normal 4 2 8 2 2 6" xfId="13894" xr:uid="{B116A3FE-836C-4744-AB75-B8244732AB29}"/>
    <cellStyle name="Normal 4 2 8 2 3" xfId="2781" xr:uid="{00000000-0005-0000-0000-000008060000}"/>
    <cellStyle name="Normal 4 2 8 2 3 2" xfId="5999" xr:uid="{E8246B52-2A51-4F88-AC27-87867C91476B}"/>
    <cellStyle name="Normal 4 2 8 2 3 2 2" xfId="26821" xr:uid="{B399A5AE-E54C-4055-8B1F-27845F8D9C65}"/>
    <cellStyle name="Normal 4 2 8 2 3 2 3" xfId="15452" xr:uid="{3E018943-2CD0-4769-A24D-63BF4DC0DECE}"/>
    <cellStyle name="Normal 4 2 8 2 3 3" xfId="7905" xr:uid="{81F47BCD-69A1-4897-9B7D-7E3451F84B91}"/>
    <cellStyle name="Normal 4 2 8 2 3 3 2" xfId="18285" xr:uid="{C12A5E93-74C0-46E0-BDE6-78BC8F2E9ABB}"/>
    <cellStyle name="Normal 4 2 8 2 3 4" xfId="10738" xr:uid="{E9675B84-B9EA-4486-B079-CD600A3057C6}"/>
    <cellStyle name="Normal 4 2 8 2 3 4 2" xfId="21118" xr:uid="{9E097176-4296-4319-9D0D-F40CDD27D0EE}"/>
    <cellStyle name="Normal 4 2 8 2 3 5" xfId="24390" xr:uid="{8BFC6150-DDD5-4709-BCCF-CA80D506DB04}"/>
    <cellStyle name="Normal 4 2 8 2 3 6" xfId="13238" xr:uid="{8F32D7EC-28A5-4F4A-8E4B-1800717ACCE7}"/>
    <cellStyle name="Normal 4 2 8 2 4" xfId="4190" xr:uid="{2A119F8A-9286-4A7E-B655-6A76E0F727CE}"/>
    <cellStyle name="Normal 4 2 8 2 4 2" xfId="8962" xr:uid="{4EE76E04-26A7-4DB0-A2F6-E193951983E8}"/>
    <cellStyle name="Normal 4 2 8 2 4 2 2" xfId="29048" xr:uid="{1B4FE232-DAB5-41C4-AF05-BFC09F349536}"/>
    <cellStyle name="Normal 4 2 8 2 4 2 3" xfId="19342" xr:uid="{EC4FD09F-8278-4AE5-BB20-B5D05061C366}"/>
    <cellStyle name="Normal 4 2 8 2 4 3" xfId="11795" xr:uid="{88CB058E-A897-43F8-9BE8-9308FB6D48A2}"/>
    <cellStyle name="Normal 4 2 8 2 4 3 2" xfId="22175" xr:uid="{E422BD9F-6B07-4EDE-AECE-D4090BCAF21F}"/>
    <cellStyle name="Normal 4 2 8 2 4 4" xfId="24872" xr:uid="{D2DFC07E-BC0F-4B14-B90C-7760A4F759F0}"/>
    <cellStyle name="Normal 4 2 8 2 4 5" xfId="16509" xr:uid="{C2F4B2D6-95B7-4E77-90D0-FB34BE448CB5}"/>
    <cellStyle name="Normal 4 2 8 2 5" xfId="5278" xr:uid="{A0B63C32-334A-400F-8AE8-957C2A98584E}"/>
    <cellStyle name="Normal 4 2 8 2 5 2" xfId="28502" xr:uid="{05DF3D99-40EB-4D60-9B0F-0C7BFA56CE37}"/>
    <cellStyle name="Normal 4 2 8 2 5 3" xfId="14576" xr:uid="{F60E8D24-EF7F-4A09-A8FF-33FD0DA3A323}"/>
    <cellStyle name="Normal 4 2 8 2 6" xfId="7029" xr:uid="{3FC9E43D-66F9-4D0D-B694-16FD46AA2275}"/>
    <cellStyle name="Normal 4 2 8 2 6 2" xfId="17409" xr:uid="{2F4FB22F-28D8-4590-B5D7-FC6875ECAB61}"/>
    <cellStyle name="Normal 4 2 8 2 7" xfId="9862" xr:uid="{108CC694-574B-46C5-8649-D126581961E9}"/>
    <cellStyle name="Normal 4 2 8 2 7 2" xfId="20242" xr:uid="{CA6E0A24-F8E0-45E8-A475-93964168AAEF}"/>
    <cellStyle name="Normal 4 2 8 2 8" xfId="23428" xr:uid="{C489105B-F240-4C4D-A27A-4B04AF9510C6}"/>
    <cellStyle name="Normal 4 2 8 2 9" xfId="12754" xr:uid="{685156F6-C842-4C4E-AE35-CF03A474A500}"/>
    <cellStyle name="Normal 4 2 8 3" xfId="976" xr:uid="{00000000-0005-0000-0000-000082050000}"/>
    <cellStyle name="Normal 4 2 8 3 2" xfId="4529" xr:uid="{C776B60D-BF65-45A6-9F7F-097D3AA61C69}"/>
    <cellStyle name="Normal 4 2 8 3 2 2" xfId="9301" xr:uid="{626F593F-0981-431F-8F98-91D2430A6026}"/>
    <cellStyle name="Normal 4 2 8 3 2 2 2" xfId="29280" xr:uid="{8C33BE09-90BA-4A9D-B79D-F483669A1BC0}"/>
    <cellStyle name="Normal 4 2 8 3 2 2 3" xfId="19681" xr:uid="{AEC3E18F-3EAA-4A99-B9C5-F5C568C4CFF8}"/>
    <cellStyle name="Normal 4 2 8 3 2 3" xfId="12134" xr:uid="{6227930D-EBD1-4EDE-BD4B-0FA572848A41}"/>
    <cellStyle name="Normal 4 2 8 3 2 3 2" xfId="22514" xr:uid="{ADB20690-2F4B-426C-B993-8AAC8EABC124}"/>
    <cellStyle name="Normal 4 2 8 3 2 4" xfId="25629" xr:uid="{73FF503C-0874-4AB0-9772-E3019965A795}"/>
    <cellStyle name="Normal 4 2 8 3 2 5" xfId="16848" xr:uid="{5047CEF5-2DB8-43FD-9B18-DADA40C9C559}"/>
    <cellStyle name="Normal 4 2 8 3 3" xfId="5280" xr:uid="{EA308A1F-9E21-466B-9181-BBA1F7A7BEF0}"/>
    <cellStyle name="Normal 4 2 8 3 3 2" xfId="26830" xr:uid="{73526452-4BA8-4E4D-B954-246CF43DC764}"/>
    <cellStyle name="Normal 4 2 8 3 3 3" xfId="26083" xr:uid="{DE5FB2D0-3406-4A9B-86E1-7733C577CEAC}"/>
    <cellStyle name="Normal 4 2 8 3 3 4" xfId="14578" xr:uid="{4E1C39A6-4501-45F4-BF32-26DDC8688B75}"/>
    <cellStyle name="Normal 4 2 8 3 4" xfId="7031" xr:uid="{B01B7BF7-1BDB-47D2-BA16-EA3A3599A1B1}"/>
    <cellStyle name="Normal 4 2 8 3 4 2" xfId="27591" xr:uid="{27D5A90D-3C2E-465B-A7B7-E69A4DDE8F5A}"/>
    <cellStyle name="Normal 4 2 8 3 4 3" xfId="25879" xr:uid="{BD3B06D1-5D7C-4E88-BE62-74FC4F57D391}"/>
    <cellStyle name="Normal 4 2 8 3 4 4" xfId="17411" xr:uid="{067B1167-04F2-4B58-A44C-19BE32FA69A8}"/>
    <cellStyle name="Normal 4 2 8 3 5" xfId="9864" xr:uid="{584A9564-4815-4898-BF0C-36D2ED106056}"/>
    <cellStyle name="Normal 4 2 8 3 5 2" xfId="29422" xr:uid="{7C3D385E-C8A0-4F65-B338-1A2D9FF74FA3}"/>
    <cellStyle name="Normal 4 2 8 3 5 3" xfId="20244" xr:uid="{416B0672-457C-4CA1-AEEC-CD1B3247D0E3}"/>
    <cellStyle name="Normal 4 2 8 3 6" xfId="23272" xr:uid="{187F3FCC-75E3-4883-98CD-D692FA43E764}"/>
    <cellStyle name="Normal 4 2 8 3 7" xfId="13895" xr:uid="{5A4033B9-864B-4331-8EFB-88FA31432662}"/>
    <cellStyle name="Normal 4 2 8 4" xfId="977" xr:uid="{00000000-0005-0000-0000-000083050000}"/>
    <cellStyle name="Normal 4 2 8 4 2" xfId="5281" xr:uid="{7E5248ED-DB83-44BA-8982-5B910168DAEA}"/>
    <cellStyle name="Normal 4 2 8 4 2 2" xfId="24816" xr:uid="{7C816423-915D-482F-A730-34901DA47CB3}"/>
    <cellStyle name="Normal 4 2 8 4 2 3" xfId="27698" xr:uid="{C548D3E3-BE2C-4ADB-B55F-8F36A895B4C9}"/>
    <cellStyle name="Normal 4 2 8 4 2 4" xfId="14579" xr:uid="{8F6EFBFC-0F84-45AC-A641-ED0E255EE901}"/>
    <cellStyle name="Normal 4 2 8 4 3" xfId="7032" xr:uid="{8F6F6C15-2E1B-4DFB-B6D7-5649EF620FE1}"/>
    <cellStyle name="Normal 4 2 8 4 3 2" xfId="27526" xr:uid="{671E24FF-B631-4BD0-BC0B-D23BC6C0B1D0}"/>
    <cellStyle name="Normal 4 2 8 4 3 3" xfId="17412" xr:uid="{9239E6D0-09E5-4713-98D9-D26FF7E42A05}"/>
    <cellStyle name="Normal 4 2 8 4 4" xfId="9865" xr:uid="{E5832AE4-B69A-4E63-A369-26E8F0D5640B}"/>
    <cellStyle name="Normal 4 2 8 4 4 2" xfId="20245" xr:uid="{832710B5-4915-4486-BF68-871BDDD9F1C0}"/>
    <cellStyle name="Normal 4 2 8 4 5" xfId="25090" xr:uid="{A242D922-0156-4748-8368-BC0D5D54FB29}"/>
    <cellStyle name="Normal 4 2 8 4 6" xfId="13452" xr:uid="{18CC260C-6143-4E38-815E-E806F6423DC4}"/>
    <cellStyle name="Normal 4 2 8 5" xfId="2566" xr:uid="{00000000-0005-0000-0000-00000B060000}"/>
    <cellStyle name="Normal 4 2 8 5 2" xfId="5835" xr:uid="{2B602938-BE88-46F4-AEED-0480511D709B}"/>
    <cellStyle name="Normal 4 2 8 5 2 2" xfId="28064" xr:uid="{0AE654D7-F739-4ED1-BFDA-1BC756BA7DF0}"/>
    <cellStyle name="Normal 4 2 8 5 2 3" xfId="15238" xr:uid="{16EA463A-6ED1-4BD1-85B3-08A833DFF1D2}"/>
    <cellStyle name="Normal 4 2 8 5 3" xfId="7691" xr:uid="{F235D23B-8571-4175-AA1A-18813D62F247}"/>
    <cellStyle name="Normal 4 2 8 5 3 2" xfId="18071" xr:uid="{87371162-240D-41A4-89A2-EA13734C2C8A}"/>
    <cellStyle name="Normal 4 2 8 5 4" xfId="10524" xr:uid="{64C7662A-6B89-4E97-AE09-A82A5BE3A734}"/>
    <cellStyle name="Normal 4 2 8 5 4 2" xfId="20904" xr:uid="{1D8E848B-D2CB-469F-AD14-D24CDAAEBACF}"/>
    <cellStyle name="Normal 4 2 8 5 5" xfId="24225" xr:uid="{D93D1C32-E8A1-48DF-81B0-2813A9FDDF3C}"/>
    <cellStyle name="Normal 4 2 8 5 6" xfId="12954" xr:uid="{A1298907-49AF-4C2B-A33A-1F1253F4A8E9}"/>
    <cellStyle name="Normal 4 2 8 6" xfId="2362" xr:uid="{00000000-0005-0000-0000-000005060000}"/>
    <cellStyle name="Normal 4 2 8 6 2" xfId="7489" xr:uid="{623DA9FF-7B9B-411D-B8E0-140CD750E036}"/>
    <cellStyle name="Normal 4 2 8 6 2 2" xfId="28071" xr:uid="{7DB86C15-161B-4423-B90D-A5EA2145346E}"/>
    <cellStyle name="Normal 4 2 8 6 2 3" xfId="17869" xr:uid="{F4A2072C-9F0D-4DAF-8BA8-0DF0D6F03F70}"/>
    <cellStyle name="Normal 4 2 8 6 3" xfId="10322" xr:uid="{9F013E8F-994F-4C24-87B6-D31789EAB697}"/>
    <cellStyle name="Normal 4 2 8 6 3 2" xfId="20702" xr:uid="{4BAE5CB0-31DA-46A6-A93C-B4220F77CAB5}"/>
    <cellStyle name="Normal 4 2 8 6 4" xfId="23041" xr:uid="{727CA44D-E866-4381-906F-15827DBC514F}"/>
    <cellStyle name="Normal 4 2 8 6 5" xfId="15036" xr:uid="{DC13B300-0AAB-4FEA-924B-B41E1F402523}"/>
    <cellStyle name="Normal 4 2 8 7" xfId="3983" xr:uid="{0D503DE1-E6FB-41B9-872C-260C16FD35DF}"/>
    <cellStyle name="Normal 4 2 8 7 2" xfId="8807" xr:uid="{2238076B-17C5-4BB0-8771-7246541852C0}"/>
    <cellStyle name="Normal 4 2 8 7 2 2" xfId="19187" xr:uid="{D50F9003-10E7-4758-88F1-5489C3DD8E39}"/>
    <cellStyle name="Normal 4 2 8 7 3" xfId="11640" xr:uid="{5609E8A0-B570-4536-9E8D-EF43746CF1A3}"/>
    <cellStyle name="Normal 4 2 8 7 3 2" xfId="22020" xr:uid="{3E45361C-DB83-47CD-ACDE-DB7B2162FCDE}"/>
    <cellStyle name="Normal 4 2 8 7 4" xfId="26980" xr:uid="{A0368A9F-F8DF-48B0-8AF2-25EE521D4116}"/>
    <cellStyle name="Normal 4 2 8 7 5" xfId="16354" xr:uid="{83063297-299C-4D8E-A1EC-68A069649514}"/>
    <cellStyle name="Normal 4 2 8 8" xfId="5277" xr:uid="{F36601DD-9793-4E6C-A6F7-1BEE8586145E}"/>
    <cellStyle name="Normal 4 2 8 8 2" xfId="14575" xr:uid="{0F9B40D2-AF9E-4369-B145-F10988D4531B}"/>
    <cellStyle name="Normal 4 2 8 9" xfId="7028" xr:uid="{1EFC0CD8-F643-412B-958A-E519945578B1}"/>
    <cellStyle name="Normal 4 2 8 9 2" xfId="17408" xr:uid="{C449D1EC-A7C5-48A1-BDFF-346BD6863E2E}"/>
    <cellStyle name="Normal 4 2 9" xfId="978" xr:uid="{00000000-0005-0000-0000-000084050000}"/>
    <cellStyle name="Normal 4 2 9 10" xfId="24696" xr:uid="{1BC18EEE-28F1-4D7D-BBBE-1BB67F6215FF}"/>
    <cellStyle name="Normal 4 2 9 11" xfId="12597" xr:uid="{736C4B30-A948-4E20-A4A9-4004E479C4BA}"/>
    <cellStyle name="Normal 4 2 9 2" xfId="979" xr:uid="{00000000-0005-0000-0000-000085050000}"/>
    <cellStyle name="Normal 4 2 9 2 2" xfId="3335" xr:uid="{00000000-0005-0000-0000-00000E060000}"/>
    <cellStyle name="Normal 4 2 9 2 2 2" xfId="6393" xr:uid="{85737081-3632-4418-8D8B-482B84C5F817}"/>
    <cellStyle name="Normal 4 2 9 2 2 2 2" xfId="27957" xr:uid="{B1F2C022-8335-4926-9921-99B718CBC7A8}"/>
    <cellStyle name="Normal 4 2 9 2 2 2 3" xfId="26514" xr:uid="{17C870E6-F094-46EF-AF70-8A284D8C113A}"/>
    <cellStyle name="Normal 4 2 9 2 2 2 4" xfId="15962" xr:uid="{B2B4E031-D27B-4E61-900F-7265CAED60DE}"/>
    <cellStyle name="Normal 4 2 9 2 2 3" xfId="8415" xr:uid="{4FDCBAA5-9629-4E67-9817-0322E2190FE2}"/>
    <cellStyle name="Normal 4 2 9 2 2 3 2" xfId="28910" xr:uid="{7DB9E4D2-0ADB-4E13-8EFD-5A7E368FC6F0}"/>
    <cellStyle name="Normal 4 2 9 2 2 3 3" xfId="18795" xr:uid="{B3E3D26E-4A4A-4ABA-BA70-31CFAB7E1A7F}"/>
    <cellStyle name="Normal 4 2 9 2 2 4" xfId="11248" xr:uid="{DFFCE619-3FE1-4D27-A046-5ECDC4FED236}"/>
    <cellStyle name="Normal 4 2 9 2 2 4 2" xfId="21628" xr:uid="{71893766-D46A-4B71-92F4-42CDAFC58422}"/>
    <cellStyle name="Normal 4 2 9 2 2 5" xfId="25244" xr:uid="{9ABB1AF1-AFA9-4E59-BCBA-2CC8F3B327FF}"/>
    <cellStyle name="Normal 4 2 9 2 2 6" xfId="13896" xr:uid="{AE5C2F51-3957-42C2-B249-4FDF23092ACD}"/>
    <cellStyle name="Normal 4 2 9 2 3" xfId="4191" xr:uid="{4F4C7D3C-EC36-41C6-8F6F-636865ADBAC5}"/>
    <cellStyle name="Normal 4 2 9 2 3 2" xfId="8963" xr:uid="{B5A22BA2-6878-4F6D-96CF-A3E0B0C9D051}"/>
    <cellStyle name="Normal 4 2 9 2 3 2 2" xfId="29049" xr:uid="{31E5468C-2CC0-4D6B-9530-B5CE5EEEB8D2}"/>
    <cellStyle name="Normal 4 2 9 2 3 2 3" xfId="19343" xr:uid="{E38136C2-795B-4D28-BB2A-83F81243C71D}"/>
    <cellStyle name="Normal 4 2 9 2 3 3" xfId="11796" xr:uid="{5DA08E2F-2DFD-4E9E-B540-595FA3528708}"/>
    <cellStyle name="Normal 4 2 9 2 3 3 2" xfId="22176" xr:uid="{9A29D151-0C95-46D7-AE97-35CB67D05839}"/>
    <cellStyle name="Normal 4 2 9 2 3 4" xfId="23240" xr:uid="{D0592480-FAD9-4F74-BD50-575F47EA9966}"/>
    <cellStyle name="Normal 4 2 9 2 3 5" xfId="16510" xr:uid="{8C702828-AFCB-4120-863A-A536385D3145}"/>
    <cellStyle name="Normal 4 2 9 2 4" xfId="5283" xr:uid="{53B389DF-D682-4A0E-8BEB-331AAF4C3CEE}"/>
    <cellStyle name="Normal 4 2 9 2 4 2" xfId="26652" xr:uid="{185D022D-E2CF-4615-BB19-920BD47AA99E}"/>
    <cellStyle name="Normal 4 2 9 2 4 3" xfId="28628" xr:uid="{6A98504E-B232-4026-B271-C589E09AD7D7}"/>
    <cellStyle name="Normal 4 2 9 2 4 4" xfId="14581" xr:uid="{455BA2F0-BC97-4A95-832E-27DBD9094669}"/>
    <cellStyle name="Normal 4 2 9 2 5" xfId="7034" xr:uid="{A5B16A84-63C1-4BD0-B771-236B34CFA1D7}"/>
    <cellStyle name="Normal 4 2 9 2 5 2" xfId="27137" xr:uid="{43FC2B26-B15F-4196-9AAE-72144CDB43D5}"/>
    <cellStyle name="Normal 4 2 9 2 5 3" xfId="17414" xr:uid="{D4574702-FFA2-4546-8A44-76862B42F0C4}"/>
    <cellStyle name="Normal 4 2 9 2 6" xfId="9867" xr:uid="{0ED17B6E-F62B-447B-A94A-5AAAE28E3315}"/>
    <cellStyle name="Normal 4 2 9 2 6 2" xfId="20247" xr:uid="{52007826-FC97-4682-B597-7143189CCC7D}"/>
    <cellStyle name="Normal 4 2 9 2 7" xfId="24988" xr:uid="{99193BA7-1C8B-4A46-A25D-4485E2BE0A4C}"/>
    <cellStyle name="Normal 4 2 9 2 8" xfId="12755" xr:uid="{59F4C902-4A6A-41B3-B2B7-E74F5E7CB393}"/>
    <cellStyle name="Normal 4 2 9 3" xfId="980" xr:uid="{00000000-0005-0000-0000-000086050000}"/>
    <cellStyle name="Normal 4 2 9 3 2" xfId="5284" xr:uid="{5A311702-84C2-47AB-A3FB-F5C8D392B100}"/>
    <cellStyle name="Normal 4 2 9 3 2 2" xfId="23739" xr:uid="{01A71D77-0373-4EB3-B9DF-80215CF7D626}"/>
    <cellStyle name="Normal 4 2 9 3 2 3" xfId="27709" xr:uid="{C37C1A31-55F7-48E1-A38A-D34EC57AB787}"/>
    <cellStyle name="Normal 4 2 9 3 2 4" xfId="14582" xr:uid="{761168BF-2B18-4C42-AC39-95747D971D35}"/>
    <cellStyle name="Normal 4 2 9 3 3" xfId="7035" xr:uid="{366C57EB-7033-4AA0-991A-DF21D35E5D57}"/>
    <cellStyle name="Normal 4 2 9 3 3 2" xfId="27629" xr:uid="{E6647535-F096-4F67-B5CE-22F93FC73584}"/>
    <cellStyle name="Normal 4 2 9 3 3 3" xfId="27203" xr:uid="{7136C924-2548-445A-8895-85C21611BDF4}"/>
    <cellStyle name="Normal 4 2 9 3 3 4" xfId="17415" xr:uid="{85577A67-3650-4B79-B56D-89F335AEBC42}"/>
    <cellStyle name="Normal 4 2 9 3 4" xfId="9868" xr:uid="{6C5704B4-FC3A-4877-AF08-7878EA373C0B}"/>
    <cellStyle name="Normal 4 2 9 3 4 2" xfId="26693" xr:uid="{B68923CF-F64F-4FE9-B16C-E0A3A0DF64EE}"/>
    <cellStyle name="Normal 4 2 9 3 4 3" xfId="29423" xr:uid="{84E1DE07-325C-41D1-AD82-DF07BFEEF52C}"/>
    <cellStyle name="Normal 4 2 9 3 4 4" xfId="20248" xr:uid="{224D8381-8C81-4F39-97B6-C28351A151A5}"/>
    <cellStyle name="Normal 4 2 9 3 5" xfId="22716" xr:uid="{3B7EF572-2B4D-4A32-8E47-ED37BAFAD9A2}"/>
    <cellStyle name="Normal 4 2 9 3 6" xfId="27772" xr:uid="{60B996DF-D627-4A20-A0F3-FD18C1023D7E}"/>
    <cellStyle name="Normal 4 2 9 3 7" xfId="13453" xr:uid="{ED6C3D71-3215-4FD4-A087-AEEF8B0E7655}"/>
    <cellStyle name="Normal 4 2 9 4" xfId="2782" xr:uid="{00000000-0005-0000-0000-000010060000}"/>
    <cellStyle name="Normal 4 2 9 4 2" xfId="6000" xr:uid="{5B23AC81-87E8-4D19-BBCC-C615337C2E49}"/>
    <cellStyle name="Normal 4 2 9 4 2 2" xfId="28611" xr:uid="{116A0CEA-2948-497B-9BD2-94F0B4CC7B1A}"/>
    <cellStyle name="Normal 4 2 9 4 2 3" xfId="15453" xr:uid="{B9396408-B53A-4678-841B-2A3CDC5033FF}"/>
    <cellStyle name="Normal 4 2 9 4 3" xfId="7906" xr:uid="{186C58AA-4B64-44FC-B2B5-3F1E3A4256B5}"/>
    <cellStyle name="Normal 4 2 9 4 3 2" xfId="18286" xr:uid="{C72F8021-8254-4869-82B8-2E95D17084B8}"/>
    <cellStyle name="Normal 4 2 9 4 4" xfId="10739" xr:uid="{C61E9972-1B7D-4D24-A78C-8DD052BDE4AE}"/>
    <cellStyle name="Normal 4 2 9 4 4 2" xfId="21119" xr:uid="{CB788F74-DDC2-42F0-AE44-6FCC5E8FD954}"/>
    <cellStyle name="Normal 4 2 9 4 5" xfId="24979" xr:uid="{B2004425-31FC-4288-8FF7-D5697CA49C00}"/>
    <cellStyle name="Normal 4 2 9 4 6" xfId="13239" xr:uid="{FB3EA9A0-28F6-49CF-A929-F194F94A4FAE}"/>
    <cellStyle name="Normal 4 2 9 5" xfId="2363" xr:uid="{00000000-0005-0000-0000-00000C060000}"/>
    <cellStyle name="Normal 4 2 9 5 2" xfId="7490" xr:uid="{AB29F732-18B8-4461-941D-8D1A560AB5C2}"/>
    <cellStyle name="Normal 4 2 9 5 2 2" xfId="27471" xr:uid="{FA8BAB30-618F-4D5E-B9DC-4BB9E35ADD12}"/>
    <cellStyle name="Normal 4 2 9 5 2 3" xfId="17870" xr:uid="{6B849158-6D64-4B4A-8AAD-2EDA30776E4F}"/>
    <cellStyle name="Normal 4 2 9 5 3" xfId="10323" xr:uid="{6552F46C-CBC0-4F33-BAE8-8F78EF5A1D08}"/>
    <cellStyle name="Normal 4 2 9 5 3 2" xfId="20703" xr:uid="{3DFE3164-85F3-428E-BC47-E7535BD0CB2F}"/>
    <cellStyle name="Normal 4 2 9 5 4" xfId="23611" xr:uid="{0C4CE829-02ED-4680-A5EC-B27FE438262D}"/>
    <cellStyle name="Normal 4 2 9 5 5" xfId="15037" xr:uid="{1C424D77-7E30-41D7-A2B0-AC375F658583}"/>
    <cellStyle name="Normal 4 2 9 6" xfId="3984" xr:uid="{2081E4A0-2A0D-472E-894C-28A332A6A6F5}"/>
    <cellStyle name="Normal 4 2 9 6 2" xfId="8808" xr:uid="{D95BEDCE-3DB6-4310-A41A-A464FB9268D6}"/>
    <cellStyle name="Normal 4 2 9 6 2 2" xfId="28987" xr:uid="{A653E288-0828-461A-AF3A-EA6DD7D1ACC1}"/>
    <cellStyle name="Normal 4 2 9 6 2 3" xfId="19188" xr:uid="{578F7CDB-B29D-4105-A45B-84C2314EF4AD}"/>
    <cellStyle name="Normal 4 2 9 6 3" xfId="11641" xr:uid="{9CA866A3-CB78-493C-B8EB-D6F3F63E18D8}"/>
    <cellStyle name="Normal 4 2 9 6 3 2" xfId="22021" xr:uid="{30F1378C-3BD4-4503-9B02-20514C361F13}"/>
    <cellStyle name="Normal 4 2 9 6 4" xfId="28483" xr:uid="{4C17BFAD-749F-47FD-8705-EC1CD83CB710}"/>
    <cellStyle name="Normal 4 2 9 6 5" xfId="16355" xr:uid="{AA4F05ED-B016-419B-A844-584D08DC2CBE}"/>
    <cellStyle name="Normal 4 2 9 7" xfId="5282" xr:uid="{85EDD228-FBD8-4AA1-B472-1931854E7F68}"/>
    <cellStyle name="Normal 4 2 9 7 2" xfId="26609" xr:uid="{C4DC5367-9F95-43B1-8EE7-48ECB31B25EF}"/>
    <cellStyle name="Normal 4 2 9 7 3" xfId="14580" xr:uid="{1E121E5D-ABF5-4EF0-B016-F171581C28C4}"/>
    <cellStyle name="Normal 4 2 9 8" xfId="7033" xr:uid="{2234AECC-897F-4F0C-8FF2-2937045B6D58}"/>
    <cellStyle name="Normal 4 2 9 8 2" xfId="17413" xr:uid="{5420E77A-C3D8-47C1-95B2-6DF6C0CC7DAE}"/>
    <cellStyle name="Normal 4 2 9 9" xfId="9866" xr:uid="{AC175359-7CA8-4095-8AEA-4603FC6D285E}"/>
    <cellStyle name="Normal 4 2 9 9 2" xfId="20246" xr:uid="{445870CE-DF3A-4EA0-A8E1-BF46B37E8949}"/>
    <cellStyle name="Normal 4 20" xfId="6942" xr:uid="{E5601753-EC59-4977-8FB5-EEB0F80A55B2}"/>
    <cellStyle name="Normal 4 20 2" xfId="25791" xr:uid="{733D533C-A0A8-4A04-88DC-892CA7B11E9A}"/>
    <cellStyle name="Normal 4 20 3" xfId="24028" xr:uid="{22F76A3A-8637-4E9C-B992-261509B13550}"/>
    <cellStyle name="Normal 4 20 4" xfId="17322" xr:uid="{5CEF4AA7-294C-443E-87C5-D24C01734031}"/>
    <cellStyle name="Normal 4 21" xfId="9775" xr:uid="{66584F7F-5120-4B7C-BA26-A2A9646FAF34}"/>
    <cellStyle name="Normal 4 21 2" xfId="23749" xr:uid="{96F41DEB-7FBA-4E04-8E58-35A3FFA8C282}"/>
    <cellStyle name="Normal 4 21 3" xfId="20155" xr:uid="{89F4FCE5-136C-4E64-82F3-9A9D86157179}"/>
    <cellStyle name="Normal 4 22" xfId="23825" xr:uid="{89B62F44-3C78-4195-9036-0186F7E268B9}"/>
    <cellStyle name="Normal 4 23" xfId="25781" xr:uid="{6F6096DE-56CA-421D-A3CC-34838D6F30D6}"/>
    <cellStyle name="Normal 4 24" xfId="23758" xr:uid="{443C657F-6607-423A-BC22-E4DD780257E1}"/>
    <cellStyle name="Normal 4 25" xfId="12388"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4" xr:uid="{2B3C16A7-0299-4D00-884B-418C5FB40CB9}"/>
    <cellStyle name="Normal 4 4 10 2 2 2" xfId="27437" xr:uid="{B25B4AEB-DE57-41AC-928A-065CFEEE6CAA}"/>
    <cellStyle name="Normal 4 4 10 2 2 3" xfId="15963" xr:uid="{7879A539-78A4-448A-A87F-E92FBAEF97DC}"/>
    <cellStyle name="Normal 4 4 10 2 3" xfId="8416" xr:uid="{583422FB-6557-44D6-AB50-5D8EE6570BE5}"/>
    <cellStyle name="Normal 4 4 10 2 3 2" xfId="18796" xr:uid="{749FCA83-AC03-4587-814B-41BBBD87E1DA}"/>
    <cellStyle name="Normal 4 4 10 2 4" xfId="11249" xr:uid="{ED6D8674-A3A4-45F5-A466-51DA9A2688F7}"/>
    <cellStyle name="Normal 4 4 10 2 4 2" xfId="21629" xr:uid="{F3A80C5E-84E7-435B-9BE0-0FCC838237D5}"/>
    <cellStyle name="Normal 4 4 10 2 5" xfId="23134" xr:uid="{4773E5C8-78B3-4A69-B50A-E73FFA2FBCCF}"/>
    <cellStyle name="Normal 4 4 10 2 6" xfId="13897" xr:uid="{DC64F37C-163F-4469-88FD-03E34F86253B}"/>
    <cellStyle name="Normal 4 4 10 3" xfId="4192" xr:uid="{BA9BCFEA-7265-4417-99C4-FCCF7A9A6298}"/>
    <cellStyle name="Normal 4 4 10 3 2" xfId="8964" xr:uid="{FCE9226C-6C34-4450-AE7E-4069F92C8732}"/>
    <cellStyle name="Normal 4 4 10 3 2 2" xfId="29050" xr:uid="{04607B34-5BE2-473C-94A5-198042603CA1}"/>
    <cellStyle name="Normal 4 4 10 3 2 3" xfId="19344" xr:uid="{C227E74E-86D9-442A-A358-7EDCD5C42F03}"/>
    <cellStyle name="Normal 4 4 10 3 3" xfId="11797" xr:uid="{4D658857-33C5-4111-A534-AC3F607D2353}"/>
    <cellStyle name="Normal 4 4 10 3 3 2" xfId="22177" xr:uid="{B810C485-A883-462F-983E-B8A6B7F20A14}"/>
    <cellStyle name="Normal 4 4 10 3 4" xfId="24273" xr:uid="{48B0F57A-7D64-4953-B01F-A611DA132406}"/>
    <cellStyle name="Normal 4 4 10 3 5" xfId="16511" xr:uid="{12443884-7777-4CDA-8CA1-6F5A9B0565BD}"/>
    <cellStyle name="Normal 4 4 10 4" xfId="5286" xr:uid="{8C67447C-FE59-4471-B4BA-EDFAF1272678}"/>
    <cellStyle name="Normal 4 4 10 4 2" xfId="23732" xr:uid="{BF527957-304C-458A-90FD-A22AE275089D}"/>
    <cellStyle name="Normal 4 4 10 4 3" xfId="27390" xr:uid="{55AD940C-30E6-4902-A365-A64DF68773C4}"/>
    <cellStyle name="Normal 4 4 10 4 4" xfId="14584" xr:uid="{66285ADD-B94E-44A6-9734-A772E61513B9}"/>
    <cellStyle name="Normal 4 4 10 5" xfId="7037" xr:uid="{4E23692F-4825-41D4-987B-33F6C6BA84E7}"/>
    <cellStyle name="Normal 4 4 10 5 2" xfId="27502" xr:uid="{66B24CEC-5671-4237-8B96-DA92835B61DB}"/>
    <cellStyle name="Normal 4 4 10 5 3" xfId="17417" xr:uid="{7E1F0AF1-E2B3-4486-B108-6C288AC71D52}"/>
    <cellStyle name="Normal 4 4 10 6" xfId="9870" xr:uid="{4AAC2B23-A6C8-4572-A41A-52CE581C565E}"/>
    <cellStyle name="Normal 4 4 10 6 2" xfId="20250" xr:uid="{1B20F519-9A0D-4D39-90C2-F1CA31D4020E}"/>
    <cellStyle name="Normal 4 4 10 7" xfId="24730" xr:uid="{1F622891-86BB-47F3-BF5E-F05E5D38CFB9}"/>
    <cellStyle name="Normal 4 4 10 8" xfId="12756" xr:uid="{5706E484-CBB5-4107-881D-3B86DB21800A}"/>
    <cellStyle name="Normal 4 4 11" xfId="985" xr:uid="{00000000-0005-0000-0000-00008B050000}"/>
    <cellStyle name="Normal 4 4 11 2" xfId="5287" xr:uid="{2D01C6A3-5E13-49D3-A264-A301C24C97E9}"/>
    <cellStyle name="Normal 4 4 11 2 2" xfId="24019" xr:uid="{B7878FE6-C1FB-463C-8E21-644148B194B4}"/>
    <cellStyle name="Normal 4 4 11 2 3" xfId="26193" xr:uid="{C93C88BF-660A-4278-B197-F382EEC7D5F7}"/>
    <cellStyle name="Normal 4 4 11 2 4" xfId="14585" xr:uid="{9C93F634-F45F-427F-BBDD-237ABA4E4D74}"/>
    <cellStyle name="Normal 4 4 11 3" xfId="7038" xr:uid="{BA85FB4F-4182-4FEA-9F2D-3C1253BFF8AC}"/>
    <cellStyle name="Normal 4 4 11 3 2" xfId="28735" xr:uid="{B917CE2C-9F5A-4BE6-88C0-05B474DDDE7F}"/>
    <cellStyle name="Normal 4 4 11 3 3" xfId="17418" xr:uid="{593FFA6A-25F3-488F-B567-620550E0658E}"/>
    <cellStyle name="Normal 4 4 11 4" xfId="9871" xr:uid="{E736C63F-2AC8-40E9-B856-007691D1358D}"/>
    <cellStyle name="Normal 4 4 11 4 2" xfId="20251" xr:uid="{3DE2923C-A1D4-4A30-817B-099939583E53}"/>
    <cellStyle name="Normal 4 4 11 5" xfId="23381" xr:uid="{8753CE19-BDC1-496D-9B10-84F52A2C2977}"/>
    <cellStyle name="Normal 4 4 11 6" xfId="13454" xr:uid="{1A418053-A1DE-4ACB-B87E-72BACB563292}"/>
    <cellStyle name="Normal 4 4 12" xfId="2437" xr:uid="{00000000-0005-0000-0000-000017060000}"/>
    <cellStyle name="Normal 4 4 12 2" xfId="5732" xr:uid="{E71BE5E9-4E25-48CB-9343-145BEA0EBCC5}"/>
    <cellStyle name="Normal 4 4 12 2 2" xfId="26575" xr:uid="{21AE1773-78AE-4197-A9B0-3BBFB9C9E91E}"/>
    <cellStyle name="Normal 4 4 12 2 3" xfId="15109" xr:uid="{FC799BCE-0E7F-4FBA-92BD-CF35EA6E6931}"/>
    <cellStyle name="Normal 4 4 12 3" xfId="7562" xr:uid="{E0AD47AD-FCB9-46D2-A82B-78269D50B0CC}"/>
    <cellStyle name="Normal 4 4 12 3 2" xfId="17942" xr:uid="{F1BCDD12-3285-44A3-83BB-45A3826FA9EF}"/>
    <cellStyle name="Normal 4 4 12 4" xfId="10395" xr:uid="{0F79B491-781B-4AA5-BCCF-0ECA010CA42D}"/>
    <cellStyle name="Normal 4 4 12 4 2" xfId="20775" xr:uid="{D67BBA4C-FCB8-489E-AB99-439196C30658}"/>
    <cellStyle name="Normal 4 4 12 5" xfId="23459" xr:uid="{EA478E3F-F02C-4621-92A9-EB4311A7D3A0}"/>
    <cellStyle name="Normal 4 4 12 6" xfId="12824" xr:uid="{CB655288-B256-4B54-8734-27010C1AAA7E}"/>
    <cellStyle name="Normal 4 4 13" xfId="2167" xr:uid="{00000000-0005-0000-0000-000013060000}"/>
    <cellStyle name="Normal 4 4 13 2" xfId="7294" xr:uid="{57CB4F8B-BA01-4C5B-AB7D-D92DB9F23A1A}"/>
    <cellStyle name="Normal 4 4 13 2 2" xfId="27890" xr:uid="{268AFB25-8671-4D25-B439-C5B125B633C7}"/>
    <cellStyle name="Normal 4 4 13 2 3" xfId="17674" xr:uid="{FF2C2023-6DE8-4DD5-9ABF-6A5128AAD6C7}"/>
    <cellStyle name="Normal 4 4 13 3" xfId="10127" xr:uid="{5E6F0728-FF33-458B-A04C-3ABC0E193730}"/>
    <cellStyle name="Normal 4 4 13 3 2" xfId="20507" xr:uid="{F9EC4638-AF3D-4BC2-9A3D-B74529B7EE0F}"/>
    <cellStyle name="Normal 4 4 13 4" xfId="23826" xr:uid="{52337421-501D-41E5-AECA-1496CD97E96F}"/>
    <cellStyle name="Normal 4 4 13 5" xfId="14841" xr:uid="{7FE6E188-AC7A-4DD5-AC00-61B0300A9B35}"/>
    <cellStyle name="Normal 4 4 14" xfId="3985" xr:uid="{32463145-0242-4FD3-A3C7-1AE8BB5420B2}"/>
    <cellStyle name="Normal 4 4 14 2" xfId="8809" xr:uid="{96E81A39-F7BE-4A1A-A2D4-A37A066F9669}"/>
    <cellStyle name="Normal 4 4 14 2 2" xfId="19189" xr:uid="{36253008-536F-4BEE-84DC-4A737DA8E433}"/>
    <cellStyle name="Normal 4 4 14 3" xfId="11642" xr:uid="{2F1DDD0D-D96B-415F-809D-56D584388FF7}"/>
    <cellStyle name="Normal 4 4 14 3 2" xfId="22022" xr:uid="{383070A4-5390-471A-AD4E-826DCA4547CE}"/>
    <cellStyle name="Normal 4 4 14 4" xfId="27555" xr:uid="{744D9950-0345-4247-B848-A80C1FEA7202}"/>
    <cellStyle name="Normal 4 4 14 5" xfId="16356" xr:uid="{E8A4D107-3532-44AA-8749-422BA1D4FE1D}"/>
    <cellStyle name="Normal 4 4 15" xfId="5285" xr:uid="{C2382099-3E92-49C9-AA4B-4EABED7BD494}"/>
    <cellStyle name="Normal 4 4 15 2" xfId="14583" xr:uid="{959891F0-419E-410A-AEA5-D53342EE6FB7}"/>
    <cellStyle name="Normal 4 4 16" xfId="7036" xr:uid="{8C2EBE04-C40B-4FA8-9156-B892929DEFBD}"/>
    <cellStyle name="Normal 4 4 16 2" xfId="17416" xr:uid="{56D911EF-30F2-45D0-8E50-FFA41229358F}"/>
    <cellStyle name="Normal 4 4 17" xfId="9869" xr:uid="{995A7B1C-9591-4AA1-82E2-F53A667DBFCB}"/>
    <cellStyle name="Normal 4 4 17 2" xfId="20249" xr:uid="{01A18C04-7DF0-48CC-AA97-6996ACE26D4A}"/>
    <cellStyle name="Normal 4 4 18" xfId="24747" xr:uid="{703F48F3-BBAE-4AE8-B24A-6032927DEB6F}"/>
    <cellStyle name="Normal 4 4 19" xfId="12399" xr:uid="{A9899CC4-8D74-42E8-BCF8-C9D3A48E992D}"/>
    <cellStyle name="Normal 4 4 2" xfId="986" xr:uid="{00000000-0005-0000-0000-00008C050000}"/>
    <cellStyle name="Normal 4 4 2 10" xfId="5288" xr:uid="{C9173801-F243-4242-8E05-DC6C5B03108B}"/>
    <cellStyle name="Normal 4 4 2 10 2" xfId="14586" xr:uid="{F26842E6-D563-4B7F-8110-180DFE5C4E58}"/>
    <cellStyle name="Normal 4 4 2 11" xfId="7039" xr:uid="{C1444B38-653A-47C1-BC0B-D3D8BF26F179}"/>
    <cellStyle name="Normal 4 4 2 11 2" xfId="17419" xr:uid="{314483FD-0D38-4D7A-8265-1ED74DFD92C4}"/>
    <cellStyle name="Normal 4 4 2 12" xfId="9872" xr:uid="{A3AC162A-2DE9-4F7B-AD6A-DE6A3844C058}"/>
    <cellStyle name="Normal 4 4 2 12 2" xfId="20252" xr:uid="{59975E48-62EE-45A4-B296-82A3B2ACB754}"/>
    <cellStyle name="Normal 4 4 2 13" xfId="25534" xr:uid="{9F4800AD-9630-4E1B-AD92-F43594679442}"/>
    <cellStyle name="Normal 4 4 2 14" xfId="12422" xr:uid="{D74C7FFF-C9EB-42C1-9F53-D6CE6B1B9E77}"/>
    <cellStyle name="Normal 4 4 2 2" xfId="987" xr:uid="{00000000-0005-0000-0000-00008D050000}"/>
    <cellStyle name="Normal 4 4 2 2 10" xfId="7040" xr:uid="{0C75F5A4-51F1-48A4-A6E7-A128AD4FCE49}"/>
    <cellStyle name="Normal 4 4 2 2 10 2" xfId="17420" xr:uid="{135BC228-1136-41D3-8267-62DFD5C8E68A}"/>
    <cellStyle name="Normal 4 4 2 2 11" xfId="9873" xr:uid="{604D1C80-960E-4BFA-9D20-5FC2026C65D6}"/>
    <cellStyle name="Normal 4 4 2 2 11 2" xfId="20253" xr:uid="{E35A96B7-C2BD-43FB-BDC2-1739CB2156B3}"/>
    <cellStyle name="Normal 4 4 2 2 12" xfId="24312" xr:uid="{4A384093-1FFD-408D-922E-635A1B405B55}"/>
    <cellStyle name="Normal 4 4 2 2 13" xfId="12482" xr:uid="{175A71FC-C908-4D69-AB58-4779FA75F504}"/>
    <cellStyle name="Normal 4 4 2 2 2" xfId="988" xr:uid="{00000000-0005-0000-0000-00008E050000}"/>
    <cellStyle name="Normal 4 4 2 2 2 10" xfId="13047" xr:uid="{A6E6A654-C557-4408-A191-9785EF23F9C9}"/>
    <cellStyle name="Normal 4 4 2 2 2 2" xfId="2786" xr:uid="{00000000-0005-0000-0000-00001B060000}"/>
    <cellStyle name="Normal 4 4 2 2 2 2 2" xfId="3339" xr:uid="{00000000-0005-0000-0000-00001C060000}"/>
    <cellStyle name="Normal 4 4 2 2 2 2 2 2" xfId="6397" xr:uid="{511D1F66-3411-48B0-8203-F4A9DA2F0FDA}"/>
    <cellStyle name="Normal 4 4 2 2 2 2 2 2 2" xfId="26974" xr:uid="{CF2747F8-798C-4EE4-A498-23C0D530D462}"/>
    <cellStyle name="Normal 4 4 2 2 2 2 2 2 3" xfId="15966" xr:uid="{2496F23A-2799-4B71-A3D3-B015345047AD}"/>
    <cellStyle name="Normal 4 4 2 2 2 2 2 3" xfId="8419" xr:uid="{970E17C2-EE93-4EEC-BB27-5FEFC93133D0}"/>
    <cellStyle name="Normal 4 4 2 2 2 2 2 3 2" xfId="18799" xr:uid="{E6AD4DF1-08AE-468A-9A9E-EB0A51DD43C1}"/>
    <cellStyle name="Normal 4 4 2 2 2 2 2 4" xfId="11252" xr:uid="{DA6302FF-5F54-4CB8-8D31-2B5660D0A0D0}"/>
    <cellStyle name="Normal 4 4 2 2 2 2 2 4 2" xfId="21632" xr:uid="{3B1D8A81-8262-4551-AF7F-A106365422DE}"/>
    <cellStyle name="Normal 4 4 2 2 2 2 2 5" xfId="24645" xr:uid="{4EE14F1F-6E23-4F8C-A333-BDD37E0A2B32}"/>
    <cellStyle name="Normal 4 4 2 2 2 2 2 6" xfId="13900" xr:uid="{380085B0-B0B8-4C53-8E8D-9D2D868E11CD}"/>
    <cellStyle name="Normal 4 4 2 2 2 2 3" xfId="4339" xr:uid="{AEAE18D6-B6A2-4423-B376-EE2258BAE3B4}"/>
    <cellStyle name="Normal 4 4 2 2 2 2 3 2" xfId="9111" xr:uid="{F7CAB04E-5C88-4621-AFBE-A71D17F42617}"/>
    <cellStyle name="Normal 4 4 2 2 2 2 3 2 2" xfId="29154" xr:uid="{6A8DDABF-4C37-439B-8667-261F05E25C34}"/>
    <cellStyle name="Normal 4 4 2 2 2 2 3 2 3" xfId="19491" xr:uid="{A792F0D7-A64E-4E0E-B7F9-423078DB920D}"/>
    <cellStyle name="Normal 4 4 2 2 2 2 3 3" xfId="11944" xr:uid="{CE8EBFB3-29D4-4601-A9E4-2D7CF75189D9}"/>
    <cellStyle name="Normal 4 4 2 2 2 2 3 3 2" xfId="22324" xr:uid="{84601BE3-0C8C-4632-A8BF-59F4D773A787}"/>
    <cellStyle name="Normal 4 4 2 2 2 2 3 4" xfId="22996" xr:uid="{99EE9227-CAEB-4D8C-80C0-AE85048853AE}"/>
    <cellStyle name="Normal 4 4 2 2 2 2 3 5" xfId="16658" xr:uid="{DBE0CC71-F13E-4119-9FD5-C290E64E1003}"/>
    <cellStyle name="Normal 4 4 2 2 2 2 4" xfId="6004" xr:uid="{E29511A5-072F-46C5-9071-ECE49B5D10BB}"/>
    <cellStyle name="Normal 4 4 2 2 2 2 4 2" xfId="25959" xr:uid="{21EA62E7-FDEC-4B32-A0A4-DC9A3B600A76}"/>
    <cellStyle name="Normal 4 4 2 2 2 2 4 3" xfId="15457" xr:uid="{D612C83B-A711-4645-8E86-03E48856C23E}"/>
    <cellStyle name="Normal 4 4 2 2 2 2 5" xfId="7910" xr:uid="{5E99DD95-E668-4AC6-A724-57D53EA08726}"/>
    <cellStyle name="Normal 4 4 2 2 2 2 5 2" xfId="18290" xr:uid="{3BD3DDD6-EF27-4A7D-BAA0-A7558C56A056}"/>
    <cellStyle name="Normal 4 4 2 2 2 2 6" xfId="10743" xr:uid="{1D69AD4B-070D-42F5-9F2C-846D09B973BA}"/>
    <cellStyle name="Normal 4 4 2 2 2 2 6 2" xfId="21123" xr:uid="{A8EC71FD-2B66-42EE-A265-6214D0EAC78E}"/>
    <cellStyle name="Normal 4 4 2 2 2 2 7" xfId="25548" xr:uid="{2EB83C0E-B6E5-49D5-90F4-89EB3B468253}"/>
    <cellStyle name="Normal 4 4 2 2 2 2 8" xfId="13243" xr:uid="{97FE9524-DB6E-4184-B9C3-5EBAD2CD12E5}"/>
    <cellStyle name="Normal 4 4 2 2 2 3" xfId="3340" xr:uid="{00000000-0005-0000-0000-00001D060000}"/>
    <cellStyle name="Normal 4 4 2 2 2 3 2" xfId="4530" xr:uid="{D57982D1-20D9-4173-95B8-81B03C06454C}"/>
    <cellStyle name="Normal 4 4 2 2 2 3 2 2" xfId="9302" xr:uid="{1906EB99-6934-4261-AEAC-9930B70BD463}"/>
    <cellStyle name="Normal 4 4 2 2 2 3 2 2 2" xfId="19682" xr:uid="{1CADBF01-9C05-4A55-B9F4-3B06C0E8A9DB}"/>
    <cellStyle name="Normal 4 4 2 2 2 3 2 3" xfId="12135" xr:uid="{B1998454-18F7-4601-BEA8-E7004959746B}"/>
    <cellStyle name="Normal 4 4 2 2 2 3 2 3 2" xfId="22515" xr:uid="{5F06841B-3EAD-4DB7-A203-7E3CF23CB48B}"/>
    <cellStyle name="Normal 4 4 2 2 2 3 2 4" xfId="27162" xr:uid="{0D40DEB6-A1C5-4870-864E-B777A435FACC}"/>
    <cellStyle name="Normal 4 4 2 2 2 3 2 5" xfId="16849" xr:uid="{9305266D-298E-4E88-83D3-F06AB75B37F3}"/>
    <cellStyle name="Normal 4 4 2 2 2 3 3" xfId="6398" xr:uid="{F0F6FE15-531E-46FD-B7EC-7220C77B92AD}"/>
    <cellStyle name="Normal 4 4 2 2 2 3 3 2" xfId="15967" xr:uid="{393AECD1-A0B3-4EBC-99E7-9080A686AED5}"/>
    <cellStyle name="Normal 4 4 2 2 2 3 4" xfId="8420" xr:uid="{504702F1-FB65-4350-9EA7-4CC0BB8656F8}"/>
    <cellStyle name="Normal 4 4 2 2 2 3 4 2" xfId="18800" xr:uid="{9F5804A4-D7E8-4AC6-8592-695651461A87}"/>
    <cellStyle name="Normal 4 4 2 2 2 3 5" xfId="11253" xr:uid="{DAA82E6E-C4E8-4C7E-84D1-1D2ABE0E9881}"/>
    <cellStyle name="Normal 4 4 2 2 2 3 5 2" xfId="21633" xr:uid="{CCEC414D-7C2C-494A-BF66-DD3C43D3A7A0}"/>
    <cellStyle name="Normal 4 4 2 2 2 3 6" xfId="24482" xr:uid="{8E9E08F5-837D-4108-9E5C-415FBCA96176}"/>
    <cellStyle name="Normal 4 4 2 2 2 3 7" xfId="13901" xr:uid="{C469E6A9-5373-4DAB-812F-E339E68D49A2}"/>
    <cellStyle name="Normal 4 4 2 2 2 4" xfId="3338" xr:uid="{00000000-0005-0000-0000-00001E060000}"/>
    <cellStyle name="Normal 4 4 2 2 2 4 2" xfId="6396" xr:uid="{F81A55A4-5FE1-4013-B08F-3EABC539D636}"/>
    <cellStyle name="Normal 4 4 2 2 2 4 2 2" xfId="28321" xr:uid="{569CA92F-9FC0-4280-9EA4-DC0F7D5BD3B3}"/>
    <cellStyle name="Normal 4 4 2 2 2 4 2 3" xfId="15965" xr:uid="{26A3D037-3327-422B-B13C-C701142E81BC}"/>
    <cellStyle name="Normal 4 4 2 2 2 4 3" xfId="8418" xr:uid="{BF5ED76A-EB79-4BF6-8079-CCFD13518FC9}"/>
    <cellStyle name="Normal 4 4 2 2 2 4 3 2" xfId="18798" xr:uid="{A8F6A1F1-2A47-4B4E-A529-28F5E372A247}"/>
    <cellStyle name="Normal 4 4 2 2 2 4 4" xfId="11251" xr:uid="{A27CFCA9-37A9-487C-8559-55C0F7A213CE}"/>
    <cellStyle name="Normal 4 4 2 2 2 4 4 2" xfId="21631" xr:uid="{02BF1CB0-7FEF-4913-8B53-0ACB069F257B}"/>
    <cellStyle name="Normal 4 4 2 2 2 4 5" xfId="23065" xr:uid="{727C9D6C-675F-405D-9B22-9C4EDD2BF3FD}"/>
    <cellStyle name="Normal 4 4 2 2 2 4 6" xfId="13899" xr:uid="{8552BB07-E4B1-47A4-A0DF-E45B39E14019}"/>
    <cellStyle name="Normal 4 4 2 2 2 5" xfId="4246" xr:uid="{1B5DDFF2-700E-49C0-B6C4-9115F3C3A1FC}"/>
    <cellStyle name="Normal 4 4 2 2 2 5 2" xfId="9018" xr:uid="{E9AF53E9-8F82-4245-B39F-F5E954B3F427}"/>
    <cellStyle name="Normal 4 4 2 2 2 5 2 2" xfId="29089" xr:uid="{EFF38729-D6BC-4932-AC44-EA578773EBC7}"/>
    <cellStyle name="Normal 4 4 2 2 2 5 2 3" xfId="19398" xr:uid="{53BA4873-F7AA-46D5-984C-7D06F76CE2C6}"/>
    <cellStyle name="Normal 4 4 2 2 2 5 3" xfId="11851" xr:uid="{9484FA93-8A4D-4135-8E3C-B9DA048FEECE}"/>
    <cellStyle name="Normal 4 4 2 2 2 5 3 2" xfId="22231" xr:uid="{E714DF82-67F8-4F82-92EA-6A400075F110}"/>
    <cellStyle name="Normal 4 4 2 2 2 5 4" xfId="24202" xr:uid="{4E8C4B6F-C3D7-4D57-9485-08951DB99FBF}"/>
    <cellStyle name="Normal 4 4 2 2 2 5 5" xfId="16565" xr:uid="{1DABC36D-944F-42FD-8DE0-AA39F762EE91}"/>
    <cellStyle name="Normal 4 4 2 2 2 6" xfId="5290" xr:uid="{4E40497E-6E2A-434D-87A7-EA8E5896162A}"/>
    <cellStyle name="Normal 4 4 2 2 2 6 2" xfId="27334" xr:uid="{72415122-6861-485B-B3F3-915932AD873D}"/>
    <cellStyle name="Normal 4 4 2 2 2 6 3" xfId="14588" xr:uid="{341FD1A3-1C03-474C-B496-7F4B76F75C23}"/>
    <cellStyle name="Normal 4 4 2 2 2 7" xfId="7041" xr:uid="{A3223282-F4FF-4C25-B57C-E63E4EE3075F}"/>
    <cellStyle name="Normal 4 4 2 2 2 7 2" xfId="17421" xr:uid="{CA7AAA4B-5AC8-4800-8104-9B57188E912F}"/>
    <cellStyle name="Normal 4 4 2 2 2 8" xfId="9874" xr:uid="{AA367147-979C-4209-BE07-E247F79F9987}"/>
    <cellStyle name="Normal 4 4 2 2 2 8 2" xfId="20254" xr:uid="{E25F9F74-8F47-47F4-859D-31C44F7078A0}"/>
    <cellStyle name="Normal 4 4 2 2 2 9" xfId="24171" xr:uid="{340DEFD4-3A60-455F-B7D1-FCE635C519F5}"/>
    <cellStyle name="Normal 4 4 2 2 3" xfId="2785" xr:uid="{00000000-0005-0000-0000-00001F060000}"/>
    <cellStyle name="Normal 4 4 2 2 3 2" xfId="3341" xr:uid="{00000000-0005-0000-0000-000020060000}"/>
    <cellStyle name="Normal 4 4 2 2 3 2 2" xfId="6399" xr:uid="{69768A5D-02B3-4CE8-980B-44CE4EE92A71}"/>
    <cellStyle name="Normal 4 4 2 2 3 2 2 2" xfId="28721" xr:uid="{D78FEAF6-37AF-4F64-9E40-DDF82F1432CF}"/>
    <cellStyle name="Normal 4 4 2 2 3 2 2 3" xfId="15968" xr:uid="{200B21F8-E051-4512-9808-A4DB8CC59D82}"/>
    <cellStyle name="Normal 4 4 2 2 3 2 3" xfId="8421" xr:uid="{3466F2CD-DCA8-4546-8C86-8F3CD1535758}"/>
    <cellStyle name="Normal 4 4 2 2 3 2 3 2" xfId="18801" xr:uid="{602CFB8F-DA78-4834-BA32-7C58AC4CE0DE}"/>
    <cellStyle name="Normal 4 4 2 2 3 2 4" xfId="11254" xr:uid="{6A126DB7-D971-4949-B4D3-9A5DE6CF484A}"/>
    <cellStyle name="Normal 4 4 2 2 3 2 4 2" xfId="21634" xr:uid="{5D54963C-899E-4456-97FC-F90A8C8DDD6B}"/>
    <cellStyle name="Normal 4 4 2 2 3 2 5" xfId="24233" xr:uid="{6CC866C5-BA2D-4DAA-AD10-0FFB2AAC7F19}"/>
    <cellStyle name="Normal 4 4 2 2 3 2 6" xfId="13902" xr:uid="{A7148D7B-9C79-4FA5-BC09-D7F830210FCF}"/>
    <cellStyle name="Normal 4 4 2 2 3 3" xfId="4338" xr:uid="{6A44BF57-F8D2-4E33-BB4C-9D0E9446C87B}"/>
    <cellStyle name="Normal 4 4 2 2 3 3 2" xfId="9110" xr:uid="{79B1799D-E6E3-4844-817D-B3AC2660A494}"/>
    <cellStyle name="Normal 4 4 2 2 3 3 2 2" xfId="29153" xr:uid="{2B362ED0-5344-4B36-A5F2-DC29B4E651E2}"/>
    <cellStyle name="Normal 4 4 2 2 3 3 2 3" xfId="19490" xr:uid="{8910AE9E-9AEE-4D3D-AAB5-C1CF1E1231AC}"/>
    <cellStyle name="Normal 4 4 2 2 3 3 3" xfId="11943" xr:uid="{B582E6F3-2430-4631-8D32-76DEBB197905}"/>
    <cellStyle name="Normal 4 4 2 2 3 3 3 2" xfId="22323" xr:uid="{D543972F-32F3-49D1-A40E-9621FB165C4F}"/>
    <cellStyle name="Normal 4 4 2 2 3 3 4" xfId="24908" xr:uid="{C974BD5E-5D88-4BDE-B086-E99DF87B1C01}"/>
    <cellStyle name="Normal 4 4 2 2 3 3 5" xfId="16657" xr:uid="{F417541B-77ED-42A0-A242-4B91FFDC9C95}"/>
    <cellStyle name="Normal 4 4 2 2 3 4" xfId="6003" xr:uid="{96248991-7D51-4E9B-97A5-A5A3DE115131}"/>
    <cellStyle name="Normal 4 4 2 2 3 4 2" xfId="26936" xr:uid="{5DDB1C1B-3D0C-4DBD-8063-DDE3D7FB13FF}"/>
    <cellStyle name="Normal 4 4 2 2 3 4 3" xfId="15456" xr:uid="{FB994E50-F762-4F05-815A-55EF3687280F}"/>
    <cellStyle name="Normal 4 4 2 2 3 5" xfId="7909" xr:uid="{9EB05466-062C-4469-9947-9025F4C8A514}"/>
    <cellStyle name="Normal 4 4 2 2 3 5 2" xfId="18289" xr:uid="{8C3FAA84-6586-49A1-BE99-2CBB983CBD69}"/>
    <cellStyle name="Normal 4 4 2 2 3 6" xfId="10742" xr:uid="{47C44A2D-A4D2-4DED-A7A4-C203843BB499}"/>
    <cellStyle name="Normal 4 4 2 2 3 6 2" xfId="21122" xr:uid="{DFBB5A1F-C978-4328-A712-F706247A5CEF}"/>
    <cellStyle name="Normal 4 4 2 2 3 7" xfId="23719" xr:uid="{53983EAF-405A-4A68-B671-E39B9079E1D0}"/>
    <cellStyle name="Normal 4 4 2 2 3 8" xfId="13242" xr:uid="{7D6F806D-EC38-440D-B3AD-83353E843758}"/>
    <cellStyle name="Normal 4 4 2 2 4" xfId="3342" xr:uid="{00000000-0005-0000-0000-000021060000}"/>
    <cellStyle name="Normal 4 4 2 2 4 2" xfId="4531" xr:uid="{B295BD5D-4A86-43B3-8633-BD21E21795ED}"/>
    <cellStyle name="Normal 4 4 2 2 4 2 2" xfId="9303" xr:uid="{4AA3D06E-817C-4FE4-A047-54D579A4D61A}"/>
    <cellStyle name="Normal 4 4 2 2 4 2 2 2" xfId="19683" xr:uid="{4BF8F51E-12F7-4D38-BE3F-526DF59CA949}"/>
    <cellStyle name="Normal 4 4 2 2 4 2 3" xfId="12136" xr:uid="{42F26D03-D924-4299-9354-48DF765EA6E1}"/>
    <cellStyle name="Normal 4 4 2 2 4 2 3 2" xfId="22516" xr:uid="{C2826C7B-C340-49D4-AEB9-19C403F9D96B}"/>
    <cellStyle name="Normal 4 4 2 2 4 2 4" xfId="25860" xr:uid="{EDF842B6-3937-4137-8EAE-444882F0819C}"/>
    <cellStyle name="Normal 4 4 2 2 4 2 5" xfId="16850" xr:uid="{7F9F8C60-6B4E-4F6F-A10A-3CE6DA5F2761}"/>
    <cellStyle name="Normal 4 4 2 2 4 3" xfId="6400" xr:uid="{3940C7DE-70FB-49CF-BD1E-CC4625C42B7A}"/>
    <cellStyle name="Normal 4 4 2 2 4 3 2" xfId="15969" xr:uid="{2D54A11E-FF4C-47AC-AE13-47EB5DD75731}"/>
    <cellStyle name="Normal 4 4 2 2 4 4" xfId="8422" xr:uid="{3F679B0C-F09E-4C98-B721-4D0AB18F3AE6}"/>
    <cellStyle name="Normal 4 4 2 2 4 4 2" xfId="18802" xr:uid="{3343F9AC-DB0D-480C-A640-F8DE770B3567}"/>
    <cellStyle name="Normal 4 4 2 2 4 5" xfId="11255" xr:uid="{2302EC03-7E78-4B3A-84BC-D18671DC7463}"/>
    <cellStyle name="Normal 4 4 2 2 4 5 2" xfId="21635" xr:uid="{4E879307-37C7-4D37-AA7E-98FC66DD073C}"/>
    <cellStyle name="Normal 4 4 2 2 4 6" xfId="25390" xr:uid="{2B1BE565-3070-4CBD-A8A7-826B87398CCA}"/>
    <cellStyle name="Normal 4 4 2 2 4 7" xfId="13903" xr:uid="{A9A64EC3-4267-44C0-8F66-ADF1DBE3DA21}"/>
    <cellStyle name="Normal 4 4 2 2 5" xfId="3337" xr:uid="{00000000-0005-0000-0000-000022060000}"/>
    <cellStyle name="Normal 4 4 2 2 5 2" xfId="6395" xr:uid="{5062E618-E82E-42FB-A778-7EC3F6941EE7}"/>
    <cellStyle name="Normal 4 4 2 2 5 2 2" xfId="26528" xr:uid="{BF4A22E8-47BF-4AE4-8B06-189C61C88340}"/>
    <cellStyle name="Normal 4 4 2 2 5 2 3" xfId="15964" xr:uid="{34CFE1EC-966C-4649-BDA4-5B79ED1C886F}"/>
    <cellStyle name="Normal 4 4 2 2 5 3" xfId="8417" xr:uid="{0B715A8F-AAB0-4DFA-BAE7-20B7354D978C}"/>
    <cellStyle name="Normal 4 4 2 2 5 3 2" xfId="18797" xr:uid="{41F0A7D8-AB8E-4B60-982D-97BA8ADCC0F1}"/>
    <cellStyle name="Normal 4 4 2 2 5 4" xfId="11250" xr:uid="{85457368-CE3B-45FB-BA69-8CC85A11D34F}"/>
    <cellStyle name="Normal 4 4 2 2 5 4 2" xfId="21630" xr:uid="{193BE4AF-9649-42CB-89A7-80CFD85DE0CE}"/>
    <cellStyle name="Normal 4 4 2 2 5 5" xfId="24584" xr:uid="{9CB8F697-BCC2-40ED-847C-A67F724127DE}"/>
    <cellStyle name="Normal 4 4 2 2 5 6" xfId="13898" xr:uid="{8DD6C700-A359-472F-A44D-9D09EC1DD08E}"/>
    <cellStyle name="Normal 4 4 2 2 6" xfId="2556" xr:uid="{00000000-0005-0000-0000-000023060000}"/>
    <cellStyle name="Normal 4 4 2 2 6 2" xfId="5826" xr:uid="{DC4B1AE2-E38E-4F7D-B7F9-68E626E6D6E0}"/>
    <cellStyle name="Normal 4 4 2 2 6 2 2" xfId="28405" xr:uid="{0294B801-8558-4D60-BB1D-C74AED4ACEAA}"/>
    <cellStyle name="Normal 4 4 2 2 6 2 3" xfId="15228" xr:uid="{FCF708E1-6C2E-4FB3-B0DE-25CA0F80D6F0}"/>
    <cellStyle name="Normal 4 4 2 2 6 3" xfId="7681" xr:uid="{5ECF2951-199F-4EA0-BB10-67F9E1354813}"/>
    <cellStyle name="Normal 4 4 2 2 6 3 2" xfId="18061" xr:uid="{95620D9C-ED80-4DB4-8DD5-77F617E8DEC6}"/>
    <cellStyle name="Normal 4 4 2 2 6 4" xfId="10514" xr:uid="{2CB7DFE3-E213-4A1A-BE1A-20DE844B62D1}"/>
    <cellStyle name="Normal 4 4 2 2 6 4 2" xfId="20894" xr:uid="{C939A820-A911-45B8-861D-39CA8982E263}"/>
    <cellStyle name="Normal 4 4 2 2 6 5" xfId="25091" xr:uid="{50630A23-1783-4E8E-8EBD-8E95B5AE0135}"/>
    <cellStyle name="Normal 4 4 2 2 6 6" xfId="12944" xr:uid="{DC969C50-06CB-42DE-AAA8-B174C5A7B8E8}"/>
    <cellStyle name="Normal 4 4 2 2 7" xfId="2250" xr:uid="{00000000-0005-0000-0000-000019060000}"/>
    <cellStyle name="Normal 4 4 2 2 7 2" xfId="7377" xr:uid="{49CA78DA-20A4-4038-8506-5DDD29FC25DE}"/>
    <cellStyle name="Normal 4 4 2 2 7 2 2" xfId="17757" xr:uid="{1B2A0586-7E36-4B38-834F-A9A444B3A174}"/>
    <cellStyle name="Normal 4 4 2 2 7 3" xfId="10210" xr:uid="{572E385B-266A-46A8-9ED4-56DED6012742}"/>
    <cellStyle name="Normal 4 4 2 2 7 3 2" xfId="20590" xr:uid="{C8CD3E5D-43F1-48B5-ACE9-D6CD559183A0}"/>
    <cellStyle name="Normal 4 4 2 2 7 4" xfId="25249" xr:uid="{83230BF6-A134-4CA9-9917-EEAFA2C3B914}"/>
    <cellStyle name="Normal 4 4 2 2 7 5" xfId="14924" xr:uid="{D659C309-94E5-4BC5-B696-F22FD405B31F}"/>
    <cellStyle name="Normal 4 4 2 2 8" xfId="3801" xr:uid="{DDC15438-3D68-4FAD-9D9B-C7E2E167FEA4}"/>
    <cellStyle name="Normal 4 4 2 2 8 2" xfId="8637" xr:uid="{4C619C33-DE7C-49B8-B166-2CA910B63CFD}"/>
    <cellStyle name="Normal 4 4 2 2 8 2 2" xfId="19017" xr:uid="{44B94BF2-0CAD-4A78-B3B9-ECF987ADDE5A}"/>
    <cellStyle name="Normal 4 4 2 2 8 3" xfId="11470" xr:uid="{7B76BDC5-3EC5-42AF-8E55-BFF102FBEAC6}"/>
    <cellStyle name="Normal 4 4 2 2 8 3 2" xfId="21850" xr:uid="{34AC7D1B-4264-4C58-B0E6-F3D739E9EB6C}"/>
    <cellStyle name="Normal 4 4 2 2 8 4" xfId="16184" xr:uid="{545ED7F2-872A-448F-928C-E98B0C60218F}"/>
    <cellStyle name="Normal 4 4 2 2 9" xfId="5289" xr:uid="{4258AE63-37FA-4E3B-88C7-E1ACC51B3145}"/>
    <cellStyle name="Normal 4 4 2 2 9 2" xfId="14587" xr:uid="{28244A37-8FC1-4209-BC34-54CFE44D5963}"/>
    <cellStyle name="Normal 4 4 2 3" xfId="989" xr:uid="{00000000-0005-0000-0000-00008F050000}"/>
    <cellStyle name="Normal 4 4 2 3 10" xfId="9875" xr:uid="{B1AD3C3B-E4EF-4540-8370-CA00C891082A}"/>
    <cellStyle name="Normal 4 4 2 3 10 2" xfId="20255" xr:uid="{4960A5F0-C12E-4B12-AC3D-EEDB6B8C464C}"/>
    <cellStyle name="Normal 4 4 2 3 11" xfId="25423" xr:uid="{0AB0255F-72B3-4885-B9E1-813751B34C02}"/>
    <cellStyle name="Normal 4 4 2 3 12" xfId="12599" xr:uid="{CA292A13-D5E7-41FE-9B23-465F582E343E}"/>
    <cellStyle name="Normal 4 4 2 3 2" xfId="2787" xr:uid="{00000000-0005-0000-0000-000025060000}"/>
    <cellStyle name="Normal 4 4 2 3 2 2" xfId="3344" xr:uid="{00000000-0005-0000-0000-000026060000}"/>
    <cellStyle name="Normal 4 4 2 3 2 2 2" xfId="6402" xr:uid="{343E5849-A095-4356-A6E4-AA28C144EC79}"/>
    <cellStyle name="Normal 4 4 2 3 2 2 2 2" xfId="28616" xr:uid="{9F7BCF5F-F784-4400-B20C-6A8977FADB81}"/>
    <cellStyle name="Normal 4 4 2 3 2 2 2 3" xfId="15971" xr:uid="{591177A3-FFCB-4982-BC14-F6A0916A77D9}"/>
    <cellStyle name="Normal 4 4 2 3 2 2 3" xfId="8424" xr:uid="{C2FF869B-A854-4C88-816D-6510E892D87D}"/>
    <cellStyle name="Normal 4 4 2 3 2 2 3 2" xfId="18804" xr:uid="{7FFBDEA1-A1E4-4C6D-AE1C-A491E9D3ABD1}"/>
    <cellStyle name="Normal 4 4 2 3 2 2 4" xfId="11257" xr:uid="{CD8E96AA-81A3-461E-A843-965AE1CC3170}"/>
    <cellStyle name="Normal 4 4 2 3 2 2 4 2" xfId="21637" xr:uid="{77235E0C-8C7F-4FA5-9A70-8801406D4A23}"/>
    <cellStyle name="Normal 4 4 2 3 2 2 5" xfId="25542" xr:uid="{7E2DF8E2-5082-41B1-A468-00E7FFC3BF73}"/>
    <cellStyle name="Normal 4 4 2 3 2 2 6" xfId="13905" xr:uid="{B88B7EB3-9F60-4C35-8B12-3E2052EF28BE}"/>
    <cellStyle name="Normal 4 4 2 3 2 3" xfId="4340" xr:uid="{74B3D252-263A-4214-BAD9-6E1714328469}"/>
    <cellStyle name="Normal 4 4 2 3 2 3 2" xfId="9112" xr:uid="{DB4B5A45-226D-48AB-B1C4-D080C1D639FB}"/>
    <cellStyle name="Normal 4 4 2 3 2 3 2 2" xfId="29155" xr:uid="{77C2008E-03E2-4F0C-8CD8-F2962237139D}"/>
    <cellStyle name="Normal 4 4 2 3 2 3 2 3" xfId="19492" xr:uid="{F109FBB9-64BD-468A-9BC6-6BCA65B9F0D5}"/>
    <cellStyle name="Normal 4 4 2 3 2 3 3" xfId="11945" xr:uid="{44FA4A1B-9B44-4CF4-832E-40967D5F0FCA}"/>
    <cellStyle name="Normal 4 4 2 3 2 3 3 2" xfId="22325" xr:uid="{FA817901-995B-4402-B4DD-318F52720169}"/>
    <cellStyle name="Normal 4 4 2 3 2 3 4" xfId="24398" xr:uid="{64414920-5AB8-4F86-809F-DC5AA7D433CB}"/>
    <cellStyle name="Normal 4 4 2 3 2 3 5" xfId="16659" xr:uid="{8F21A49A-4D31-4E84-B3AA-8FFCA76483E1}"/>
    <cellStyle name="Normal 4 4 2 3 2 4" xfId="6005" xr:uid="{9ED9DD77-8200-4D6A-8D46-C6657E276F95}"/>
    <cellStyle name="Normal 4 4 2 3 2 4 2" xfId="27778" xr:uid="{AE5FCA32-9F15-45B6-9EEB-C0AFB6BF84CE}"/>
    <cellStyle name="Normal 4 4 2 3 2 4 3" xfId="15458" xr:uid="{0F694240-3902-4780-8B9A-3D5321D5FECC}"/>
    <cellStyle name="Normal 4 4 2 3 2 5" xfId="7911" xr:uid="{E3EE78A6-E101-42FF-AEEA-BFEBB2AF86C3}"/>
    <cellStyle name="Normal 4 4 2 3 2 5 2" xfId="18291" xr:uid="{C1E16FBA-FE8E-4A54-B65B-A50FA1CAC283}"/>
    <cellStyle name="Normal 4 4 2 3 2 6" xfId="10744" xr:uid="{0FFF8D92-EAD0-434C-BD7F-BD069BCCF53A}"/>
    <cellStyle name="Normal 4 4 2 3 2 6 2" xfId="21124" xr:uid="{5EB6700C-27A8-4AD6-876E-4973B72CA798}"/>
    <cellStyle name="Normal 4 4 2 3 2 7" xfId="24691" xr:uid="{D52FFB66-82B9-4586-B744-665C9F32E133}"/>
    <cellStyle name="Normal 4 4 2 3 2 8" xfId="13244" xr:uid="{A24D2BD8-95B1-4F46-A668-2EE59A1BDC03}"/>
    <cellStyle name="Normal 4 4 2 3 3" xfId="3345" xr:uid="{00000000-0005-0000-0000-000027060000}"/>
    <cellStyle name="Normal 4 4 2 3 3 2" xfId="4532" xr:uid="{B667C967-0561-4C42-8BC5-90F59086EA4F}"/>
    <cellStyle name="Normal 4 4 2 3 3 2 2" xfId="9304" xr:uid="{5D054F46-D740-4D54-A354-11CE584B8EC4}"/>
    <cellStyle name="Normal 4 4 2 3 3 2 2 2" xfId="29281" xr:uid="{4D6ACDE4-B724-4058-B0EB-6FD435DC408F}"/>
    <cellStyle name="Normal 4 4 2 3 3 2 2 3" xfId="19684" xr:uid="{AD9CB9B7-9155-4620-BD89-267FF7E163A2}"/>
    <cellStyle name="Normal 4 4 2 3 3 2 3" xfId="12137" xr:uid="{B1CEB952-4071-4AA7-B3E2-61A45C9196DF}"/>
    <cellStyle name="Normal 4 4 2 3 3 2 3 2" xfId="22517" xr:uid="{CA3F5B6B-0FB8-40ED-95B1-0404A707E6EF}"/>
    <cellStyle name="Normal 4 4 2 3 3 2 4" xfId="25827" xr:uid="{B557E776-EDB1-4F38-8179-39D0DD17A096}"/>
    <cellStyle name="Normal 4 4 2 3 3 2 5" xfId="16851" xr:uid="{0AC8B89C-7AF6-4A8E-88EC-20BF3A4E2B09}"/>
    <cellStyle name="Normal 4 4 2 3 3 3" xfId="6403" xr:uid="{3E03D1E4-46FB-4EA6-A55D-6CE5D746A0FA}"/>
    <cellStyle name="Normal 4 4 2 3 3 3 2" xfId="27085" xr:uid="{AF6B99DB-4970-44F9-83F8-550353C549F2}"/>
    <cellStyle name="Normal 4 4 2 3 3 3 3" xfId="15972" xr:uid="{05546C51-7A74-4DC9-A123-D32CCF69BB41}"/>
    <cellStyle name="Normal 4 4 2 3 3 4" xfId="8425" xr:uid="{47DC54E8-D290-438B-A9F6-0A176AE63C6C}"/>
    <cellStyle name="Normal 4 4 2 3 3 4 2" xfId="18805" xr:uid="{E1755450-EC70-4494-BA45-A16E3958D2BB}"/>
    <cellStyle name="Normal 4 4 2 3 3 5" xfId="11258" xr:uid="{A6D1E6E4-5971-4942-887A-43650AFFEA0C}"/>
    <cellStyle name="Normal 4 4 2 3 3 5 2" xfId="21638" xr:uid="{B6280641-65D5-4190-AE7B-601DF9196AC1}"/>
    <cellStyle name="Normal 4 4 2 3 3 6" xfId="25561" xr:uid="{A8C4EC16-EA7A-4861-A0BB-F346D7F4F3D0}"/>
    <cellStyle name="Normal 4 4 2 3 3 7" xfId="13906" xr:uid="{02D88B39-740F-4D60-9A15-9A15A8A2BCB9}"/>
    <cellStyle name="Normal 4 4 2 3 4" xfId="3343" xr:uid="{00000000-0005-0000-0000-000028060000}"/>
    <cellStyle name="Normal 4 4 2 3 4 2" xfId="6401" xr:uid="{7CF52855-B221-49CE-A471-59823C1C5EC2}"/>
    <cellStyle name="Normal 4 4 2 3 4 2 2" xfId="27391" xr:uid="{196D2709-DB11-4493-87A8-571EF4FEB300}"/>
    <cellStyle name="Normal 4 4 2 3 4 2 3" xfId="15970" xr:uid="{78E67D20-8500-42B0-8342-77833EBFD547}"/>
    <cellStyle name="Normal 4 4 2 3 4 3" xfId="8423" xr:uid="{D392A788-D3F4-495C-92BB-C7DF535D7F6E}"/>
    <cellStyle name="Normal 4 4 2 3 4 3 2" xfId="18803" xr:uid="{C7850F2B-0321-44D0-A29E-DC57D5733915}"/>
    <cellStyle name="Normal 4 4 2 3 4 4" xfId="11256" xr:uid="{9F189DF0-C5E1-44CC-AC28-952D571D9414}"/>
    <cellStyle name="Normal 4 4 2 3 4 4 2" xfId="21636" xr:uid="{A6696CC3-A819-425E-8415-27596BCDCEF6}"/>
    <cellStyle name="Normal 4 4 2 3 4 5" xfId="25495" xr:uid="{F3F66694-76D2-4DD2-A42D-A490901CEB69}"/>
    <cellStyle name="Normal 4 4 2 3 4 6" xfId="13904" xr:uid="{BA747545-B287-4E7B-A45F-5E00E23DCEAE}"/>
    <cellStyle name="Normal 4 4 2 3 5" xfId="2599" xr:uid="{00000000-0005-0000-0000-000029060000}"/>
    <cellStyle name="Normal 4 4 2 3 5 2" xfId="5864" xr:uid="{139BE8FC-28F1-4734-8901-3B834D3D2588}"/>
    <cellStyle name="Normal 4 4 2 3 5 2 2" xfId="26183" xr:uid="{4DB9D009-C49D-4C9D-8B31-40E993ACDE8F}"/>
    <cellStyle name="Normal 4 4 2 3 5 2 3" xfId="15271" xr:uid="{14A9D6DC-889E-4B88-A44F-DB60655AF6C1}"/>
    <cellStyle name="Normal 4 4 2 3 5 3" xfId="7724" xr:uid="{E5424755-DE56-4D99-BDD0-F7BA8BA601D0}"/>
    <cellStyle name="Normal 4 4 2 3 5 3 2" xfId="18104" xr:uid="{44B2E874-9A5E-4728-B49D-E29AB0D6C375}"/>
    <cellStyle name="Normal 4 4 2 3 5 4" xfId="10557" xr:uid="{1872EAE9-2A01-45E2-840D-0999BEEF9D85}"/>
    <cellStyle name="Normal 4 4 2 3 5 4 2" xfId="20937" xr:uid="{BB83D161-21E9-4D6B-9DDF-6055BE109484}"/>
    <cellStyle name="Normal 4 4 2 3 5 5" xfId="23360" xr:uid="{37031A89-35BD-4127-BFD7-60F5F3E9C2EE}"/>
    <cellStyle name="Normal 4 4 2 3 5 6" xfId="12987" xr:uid="{412C8670-516E-44AC-ABE8-D75E24AA086C}"/>
    <cellStyle name="Normal 4 4 2 3 6" xfId="2365" xr:uid="{00000000-0005-0000-0000-000024060000}"/>
    <cellStyle name="Normal 4 4 2 3 6 2" xfId="7492" xr:uid="{030E696C-1599-4734-A257-268A964EDB54}"/>
    <cellStyle name="Normal 4 4 2 3 6 2 2" xfId="17872" xr:uid="{15D93248-80F7-4215-82CC-88F904825CB5}"/>
    <cellStyle name="Normal 4 4 2 3 6 3" xfId="10325" xr:uid="{20779726-FE34-46AE-8D69-243702F2566F}"/>
    <cellStyle name="Normal 4 4 2 3 6 3 2" xfId="20705" xr:uid="{0C161F4E-0E79-4057-B1D8-D0034A4E854D}"/>
    <cellStyle name="Normal 4 4 2 3 6 4" xfId="22908" xr:uid="{794A6DF2-1520-439A-BD2D-2EBAECF1CA97}"/>
    <cellStyle name="Normal 4 4 2 3 6 5" xfId="15039" xr:uid="{CA3A1C99-7CFD-4A4C-82D1-2277B4C1D22D}"/>
    <cellStyle name="Normal 4 4 2 3 7" xfId="3900" xr:uid="{A0A63680-17CA-489F-95A6-D6826EDC068D}"/>
    <cellStyle name="Normal 4 4 2 3 7 2" xfId="8732" xr:uid="{07A899F3-7EEC-467F-AEF0-B12738453FE0}"/>
    <cellStyle name="Normal 4 4 2 3 7 2 2" xfId="19112" xr:uid="{250E8EC4-8884-454C-9B4B-249992F96958}"/>
    <cellStyle name="Normal 4 4 2 3 7 3" xfId="11565" xr:uid="{9A952F7A-904B-45D3-880B-F6D974671C03}"/>
    <cellStyle name="Normal 4 4 2 3 7 3 2" xfId="21945" xr:uid="{B6ED0CF5-C516-4F13-A8BB-97E471131A4F}"/>
    <cellStyle name="Normal 4 4 2 3 7 4" xfId="16279" xr:uid="{7FA5334C-9CED-4ACE-9A17-0DE4230501E4}"/>
    <cellStyle name="Normal 4 4 2 3 8" xfId="5291" xr:uid="{8FC8B013-9E56-4911-9A8B-CAF8045B656D}"/>
    <cellStyle name="Normal 4 4 2 3 8 2" xfId="14589" xr:uid="{BC50FF17-FFFF-4D6D-B145-ACDCA896327D}"/>
    <cellStyle name="Normal 4 4 2 3 9" xfId="7042" xr:uid="{EE83E8F2-A16A-4CD0-BC5F-8F969FE98924}"/>
    <cellStyle name="Normal 4 4 2 3 9 2" xfId="17422" xr:uid="{51AFD0D0-CB0B-4931-8E43-E335997652BE}"/>
    <cellStyle name="Normal 4 4 2 4" xfId="990" xr:uid="{00000000-0005-0000-0000-000090050000}"/>
    <cellStyle name="Normal 4 4 2 4 2" xfId="3346" xr:uid="{00000000-0005-0000-0000-00002B060000}"/>
    <cellStyle name="Normal 4 4 2 4 2 2" xfId="6404" xr:uid="{20B61733-C29A-4013-826A-91229857E97E}"/>
    <cellStyle name="Normal 4 4 2 4 2 2 2" xfId="27176" xr:uid="{AE11D454-1CD7-41CE-B9C4-CA1ECC737D00}"/>
    <cellStyle name="Normal 4 4 2 4 2 2 3" xfId="15973" xr:uid="{297D34D7-ACE3-4DC9-866A-BB601572E752}"/>
    <cellStyle name="Normal 4 4 2 4 2 3" xfId="8426" xr:uid="{6A70F0BF-D7D0-4B85-B0C1-79744443D8AD}"/>
    <cellStyle name="Normal 4 4 2 4 2 3 2" xfId="18806" xr:uid="{267F612C-EEAF-43EE-B20C-E6ECA5E6DB21}"/>
    <cellStyle name="Normal 4 4 2 4 2 4" xfId="11259" xr:uid="{C6886769-9BD0-4F8E-A386-8BBF708CF0BA}"/>
    <cellStyle name="Normal 4 4 2 4 2 4 2" xfId="21639" xr:uid="{C9F7911D-DEE3-403B-83CD-E2A6C409A7AC}"/>
    <cellStyle name="Normal 4 4 2 4 2 5" xfId="23985" xr:uid="{B23B2DF9-82EF-45C7-9FBB-906912C74F17}"/>
    <cellStyle name="Normal 4 4 2 4 2 6" xfId="13907" xr:uid="{2F1045BB-53EA-4FB1-890A-6A2795B420BD}"/>
    <cellStyle name="Normal 4 4 2 4 3" xfId="2784" xr:uid="{00000000-0005-0000-0000-00002C060000}"/>
    <cellStyle name="Normal 4 4 2 4 3 2" xfId="6002" xr:uid="{95EA8E11-5537-4A68-AF65-8399F5C49F15}"/>
    <cellStyle name="Normal 4 4 2 4 3 2 2" xfId="28141" xr:uid="{68EEADF2-2AD1-47CD-95C5-623C2B15C40B}"/>
    <cellStyle name="Normal 4 4 2 4 3 2 3" xfId="15455" xr:uid="{81AC6881-060D-49E2-85F5-2E625E9E456B}"/>
    <cellStyle name="Normal 4 4 2 4 3 3" xfId="7908" xr:uid="{E3C17826-5BD3-463F-BCD5-BEEF9F957C4C}"/>
    <cellStyle name="Normal 4 4 2 4 3 3 2" xfId="18288" xr:uid="{4A831123-808B-4BCA-BC87-E889B02E29A8}"/>
    <cellStyle name="Normal 4 4 2 4 3 4" xfId="10741" xr:uid="{C684B92C-9FED-4F5B-B80A-33BD8DA70E4D}"/>
    <cellStyle name="Normal 4 4 2 4 3 4 2" xfId="21121" xr:uid="{0740E351-8637-4EB1-A9B8-E45D0364FF18}"/>
    <cellStyle name="Normal 4 4 2 4 3 5" xfId="22647" xr:uid="{771BE6F7-1616-4895-81F6-29430F4DFF5C}"/>
    <cellStyle name="Normal 4 4 2 4 3 6" xfId="13241" xr:uid="{75F1AEE9-9B4E-4585-8635-8BF605B8F223}"/>
    <cellStyle name="Normal 4 4 2 4 4" xfId="4193" xr:uid="{96BB92AC-F20C-4C4D-AE25-AF828871AFE4}"/>
    <cellStyle name="Normal 4 4 2 4 4 2" xfId="8965" xr:uid="{213E87B1-4640-4830-B3FE-2730CE3A4E12}"/>
    <cellStyle name="Normal 4 4 2 4 4 2 2" xfId="19345" xr:uid="{4732E8CE-8314-4A71-965F-4492544F64DC}"/>
    <cellStyle name="Normal 4 4 2 4 4 3" xfId="11798" xr:uid="{1E649367-FA4B-4B30-B77B-B6496126789A}"/>
    <cellStyle name="Normal 4 4 2 4 4 3 2" xfId="22178" xr:uid="{54000B27-16F5-4737-97AC-5EF6B85A6040}"/>
    <cellStyle name="Normal 4 4 2 4 4 4" xfId="23152" xr:uid="{8F9319D7-B853-4F09-B86A-AB41BD9E4F06}"/>
    <cellStyle name="Normal 4 4 2 4 4 5" xfId="16512" xr:uid="{59A15F81-D3BA-4822-93BE-A4760071BFE6}"/>
    <cellStyle name="Normal 4 4 2 4 5" xfId="5292" xr:uid="{533E2B35-FCAF-412B-9DCA-D713E1E837DA}"/>
    <cellStyle name="Normal 4 4 2 4 5 2" xfId="14590" xr:uid="{E45A6DA9-F6DD-4BE1-88EF-D73B6CBFE0B3}"/>
    <cellStyle name="Normal 4 4 2 4 6" xfId="7043" xr:uid="{7D54AB82-DC51-48D5-8538-93D0951DDF25}"/>
    <cellStyle name="Normal 4 4 2 4 6 2" xfId="17423" xr:uid="{0C0B500B-9BD5-484C-824A-61E62BE1B3F2}"/>
    <cellStyle name="Normal 4 4 2 4 7" xfId="9876" xr:uid="{35D85105-00A8-431A-98BC-D4A460429DBC}"/>
    <cellStyle name="Normal 4 4 2 4 7 2" xfId="20256" xr:uid="{A72441B9-8FDE-4736-968C-4714EBB2DBAE}"/>
    <cellStyle name="Normal 4 4 2 4 8" xfId="23944" xr:uid="{519AB3C6-84B3-4A4B-9948-7581BC858FCF}"/>
    <cellStyle name="Normal 4 4 2 4 9" xfId="12757" xr:uid="{1396107D-6352-405C-BCA7-4BC444A9CA14}"/>
    <cellStyle name="Normal 4 4 2 5" xfId="3347" xr:uid="{00000000-0005-0000-0000-00002D060000}"/>
    <cellStyle name="Normal 4 4 2 5 2" xfId="4533" xr:uid="{5E60AF2D-179F-4D24-AD54-5B7AA556A5DD}"/>
    <cellStyle name="Normal 4 4 2 5 2 2" xfId="9305" xr:uid="{35E01CA6-96A3-4431-B026-E09FEF25DB54}"/>
    <cellStyle name="Normal 4 4 2 5 2 2 2" xfId="29282" xr:uid="{C68B05B6-DAA6-4829-9645-882AF5471896}"/>
    <cellStyle name="Normal 4 4 2 5 2 2 3" xfId="19685" xr:uid="{BCAC5E27-933A-43D6-8166-3CDC64456C93}"/>
    <cellStyle name="Normal 4 4 2 5 2 3" xfId="12138" xr:uid="{0D0CE1D9-91A3-4A1B-9092-D86677B77CD0}"/>
    <cellStyle name="Normal 4 4 2 5 2 3 2" xfId="22518" xr:uid="{F63EBC74-937D-4CFC-9C04-84CE1B457986}"/>
    <cellStyle name="Normal 4 4 2 5 2 4" xfId="24128" xr:uid="{3F722632-BEB6-4346-8723-E53DF6D918A5}"/>
    <cellStyle name="Normal 4 4 2 5 2 5" xfId="16852" xr:uid="{36E94304-D19A-4F07-9B37-DC544DDD0F39}"/>
    <cellStyle name="Normal 4 4 2 5 3" xfId="6405" xr:uid="{F785735A-DF6A-4C2D-8853-2D9398843D1C}"/>
    <cellStyle name="Normal 4 4 2 5 3 2" xfId="28160" xr:uid="{4B461DD2-E85E-4D0F-A84C-F33FEE6549B2}"/>
    <cellStyle name="Normal 4 4 2 5 3 3" xfId="15974" xr:uid="{C15983D7-7394-45E1-8C77-4667DF42AD09}"/>
    <cellStyle name="Normal 4 4 2 5 4" xfId="8427" xr:uid="{5C2664CF-91DD-4A80-AE8E-2B2FB102247E}"/>
    <cellStyle name="Normal 4 4 2 5 4 2" xfId="18807" xr:uid="{312626E5-694C-4D09-8BFA-5A6B78A28534}"/>
    <cellStyle name="Normal 4 4 2 5 5" xfId="11260" xr:uid="{AE33355B-2358-4410-84AB-CD4C0EDC0107}"/>
    <cellStyle name="Normal 4 4 2 5 5 2" xfId="21640" xr:uid="{3F5C8609-160F-4530-A90A-D78FEBD4EE7D}"/>
    <cellStyle name="Normal 4 4 2 5 6" xfId="25517" xr:uid="{A9CA32F4-4CF4-4CCD-A676-7EC5AC72E217}"/>
    <cellStyle name="Normal 4 4 2 5 7" xfId="13908" xr:uid="{FF8E5222-B025-4A0F-B407-00746D92BB11}"/>
    <cellStyle name="Normal 4 4 2 6" xfId="2936" xr:uid="{00000000-0005-0000-0000-00002E060000}"/>
    <cellStyle name="Normal 4 4 2 6 2" xfId="6116" xr:uid="{5B3B8C6D-A847-46E6-9FFA-E283D1827F41}"/>
    <cellStyle name="Normal 4 4 2 6 2 2" xfId="27501" xr:uid="{256FD398-1765-4561-B83B-60BA0532852E}"/>
    <cellStyle name="Normal 4 4 2 6 2 3" xfId="15594" xr:uid="{628FFAED-D951-44EC-8EDC-07AD4BDDC531}"/>
    <cellStyle name="Normal 4 4 2 6 3" xfId="8047" xr:uid="{3159FA81-94C4-4D3A-8F13-76BF2389BBB9}"/>
    <cellStyle name="Normal 4 4 2 6 3 2" xfId="18427" xr:uid="{360F8008-33CF-4D76-82CB-D0439AE14674}"/>
    <cellStyle name="Normal 4 4 2 6 4" xfId="10880" xr:uid="{1A7917F8-51D4-4B2F-849F-B7F8A81829AD}"/>
    <cellStyle name="Normal 4 4 2 6 4 2" xfId="21260" xr:uid="{EA4F534D-6D68-42D7-98EB-6CBB0775F31C}"/>
    <cellStyle name="Normal 4 4 2 6 5" xfId="22758" xr:uid="{BE31A1BC-E09B-45D6-A853-5E4B01C10954}"/>
    <cellStyle name="Normal 4 4 2 6 6" xfId="13455" xr:uid="{AC3B5C53-4470-46C2-BD54-B93BA475B524}"/>
    <cellStyle name="Normal 4 4 2 7" xfId="2496" xr:uid="{00000000-0005-0000-0000-00002F060000}"/>
    <cellStyle name="Normal 4 4 2 7 2" xfId="5779" xr:uid="{6C89BBB6-B358-40CC-A506-DF06AF094E74}"/>
    <cellStyle name="Normal 4 4 2 7 2 2" xfId="27186" xr:uid="{AF97877D-DC51-4FD6-8AB3-CF38E2140017}"/>
    <cellStyle name="Normal 4 4 2 7 2 3" xfId="15168" xr:uid="{57C8706A-73C8-4E4E-B7B5-23D436CB38CA}"/>
    <cellStyle name="Normal 4 4 2 7 3" xfId="7621" xr:uid="{4963D2F7-C942-410B-A0FB-94E0DC35EA63}"/>
    <cellStyle name="Normal 4 4 2 7 3 2" xfId="18001" xr:uid="{EB8D888C-28AD-4A32-A8EE-59687F8BC34F}"/>
    <cellStyle name="Normal 4 4 2 7 4" xfId="10454" xr:uid="{42BE68C6-AD2C-4A30-85AC-FF0D67F7855A}"/>
    <cellStyle name="Normal 4 4 2 7 4 2" xfId="20834" xr:uid="{CB5FC10B-AC48-4DA8-A409-C02114CDE171}"/>
    <cellStyle name="Normal 4 4 2 7 5" xfId="22930" xr:uid="{FA34AF95-0BFC-4073-918E-2CF4FC4D06D4}"/>
    <cellStyle name="Normal 4 4 2 7 6" xfId="12884" xr:uid="{3372F42B-11D6-48F8-94B4-E68C129381B2}"/>
    <cellStyle name="Normal 4 4 2 8" xfId="2190" xr:uid="{00000000-0005-0000-0000-000018060000}"/>
    <cellStyle name="Normal 4 4 2 8 2" xfId="7317" xr:uid="{F821927E-FF2E-47FC-B390-71685C7CCE2B}"/>
    <cellStyle name="Normal 4 4 2 8 2 2" xfId="17697" xr:uid="{38FF1FEC-56E1-4843-B852-D3A78EC33CC7}"/>
    <cellStyle name="Normal 4 4 2 8 3" xfId="10150" xr:uid="{71790410-07D4-467B-A565-A2406DC2C56F}"/>
    <cellStyle name="Normal 4 4 2 8 3 2" xfId="20530" xr:uid="{409FBD40-5A2B-4A72-809F-EE173AC1241F}"/>
    <cellStyle name="Normal 4 4 2 8 4" xfId="23159" xr:uid="{06BF8221-A1D6-47ED-82A6-7E370277956D}"/>
    <cellStyle name="Normal 4 4 2 8 5" xfId="14864" xr:uid="{881F6974-E9F0-46E4-8294-8C2A320F09FA}"/>
    <cellStyle name="Normal 4 4 2 9" xfId="3986" xr:uid="{B16C01AD-B9E5-44C6-ADA8-D9B3921D7DFB}"/>
    <cellStyle name="Normal 4 4 2 9 2" xfId="8810" xr:uid="{281D8EDE-F9A6-43C1-9742-21DE38177E57}"/>
    <cellStyle name="Normal 4 4 2 9 2 2" xfId="19190" xr:uid="{9AEBB8E4-FDE3-413D-AA75-01417202CE90}"/>
    <cellStyle name="Normal 4 4 2 9 3" xfId="11643" xr:uid="{3267E1C4-3272-441D-8A24-461403A7F96B}"/>
    <cellStyle name="Normal 4 4 2 9 3 2" xfId="22023" xr:uid="{DDD9BDDF-AFFC-4EB4-9874-C133700B6679}"/>
    <cellStyle name="Normal 4 4 2 9 4" xfId="16357" xr:uid="{C9A5B588-EB5B-4732-9027-4843E7F14F44}"/>
    <cellStyle name="Normal 4 4 3" xfId="991" xr:uid="{00000000-0005-0000-0000-000091050000}"/>
    <cellStyle name="Normal 4 4 3 10" xfId="5293" xr:uid="{88B6DE60-D7A5-41FD-996D-110C6073BC2F}"/>
    <cellStyle name="Normal 4 4 3 10 2" xfId="14591" xr:uid="{CEA30152-4AF3-4C5C-BEAC-D06BFA565B8E}"/>
    <cellStyle name="Normal 4 4 3 11" xfId="7044" xr:uid="{2DC32E99-2A6D-4B7A-91E3-D2377718AACA}"/>
    <cellStyle name="Normal 4 4 3 11 2" xfId="17424" xr:uid="{8134CA82-294A-4E34-AA54-41DC39FEAD23}"/>
    <cellStyle name="Normal 4 4 3 12" xfId="9877" xr:uid="{A898B6A6-D9A0-49CF-843D-5A41ACD04B3E}"/>
    <cellStyle name="Normal 4 4 3 12 2" xfId="20257" xr:uid="{67DD2765-FEF1-4A0A-A1BE-F5BF3D9D41ED}"/>
    <cellStyle name="Normal 4 4 3 13" xfId="24669" xr:uid="{8E62B68A-D58A-4532-91A2-F2AF68881A4F}"/>
    <cellStyle name="Normal 4 4 3 14" xfId="12459" xr:uid="{6D09E4C8-F1C9-40F3-A072-8BF6DC8D0B70}"/>
    <cellStyle name="Normal 4 4 3 2" xfId="992" xr:uid="{00000000-0005-0000-0000-000092050000}"/>
    <cellStyle name="Normal 4 4 3 2 10" xfId="9878" xr:uid="{F255A013-70AB-4A59-8633-B48A70F454FC}"/>
    <cellStyle name="Normal 4 4 3 2 10 2" xfId="20258" xr:uid="{D28DD238-54D2-4B69-A7C1-6CE81E63D2FA}"/>
    <cellStyle name="Normal 4 4 3 2 11" xfId="24673" xr:uid="{366AD8EB-E5A1-4DD2-B560-9D07126072B4}"/>
    <cellStyle name="Normal 4 4 3 2 12" xfId="12600" xr:uid="{1D5673CB-386D-40C7-88B0-0DB1519D39A4}"/>
    <cellStyle name="Normal 4 4 3 2 2" xfId="993" xr:uid="{00000000-0005-0000-0000-000093050000}"/>
    <cellStyle name="Normal 4 4 3 2 2 2" xfId="3349" xr:uid="{00000000-0005-0000-0000-000033060000}"/>
    <cellStyle name="Normal 4 4 3 2 2 2 2" xfId="6407" xr:uid="{00633550-0CEB-489C-BF76-9FA9D44E0746}"/>
    <cellStyle name="Normal 4 4 3 2 2 2 2 2" xfId="28046" xr:uid="{107BB400-7316-403D-A324-78BEE252AE6E}"/>
    <cellStyle name="Normal 4 4 3 2 2 2 2 3" xfId="28055" xr:uid="{D4671570-37DF-4E1F-9685-441CF788607D}"/>
    <cellStyle name="Normal 4 4 3 2 2 2 2 4" xfId="15976" xr:uid="{569A8433-37B8-4B2D-BED4-516E8C1CFB99}"/>
    <cellStyle name="Normal 4 4 3 2 2 2 3" xfId="8429" xr:uid="{43432A74-8AD5-42AF-A9F2-FCAC50F97D32}"/>
    <cellStyle name="Normal 4 4 3 2 2 2 3 2" xfId="28911" xr:uid="{6D738C94-1394-421B-8925-58847C9B12F2}"/>
    <cellStyle name="Normal 4 4 3 2 2 2 3 3" xfId="18809" xr:uid="{C04674E1-32BF-4D6F-B1B9-B9F6653E7F7B}"/>
    <cellStyle name="Normal 4 4 3 2 2 2 4" xfId="11262" xr:uid="{3EDAD551-5A33-47A0-9975-2DE6BABECBDF}"/>
    <cellStyle name="Normal 4 4 3 2 2 2 4 2" xfId="21642" xr:uid="{EBB800D0-4C8B-483A-A777-005DB570AC02}"/>
    <cellStyle name="Normal 4 4 3 2 2 2 5" xfId="25192" xr:uid="{AC222BDA-295B-4B7F-9BF5-C5D478EC2486}"/>
    <cellStyle name="Normal 4 4 3 2 2 2 6" xfId="13910" xr:uid="{27E63BC5-56C9-489C-A731-AF3D82D6E2CC}"/>
    <cellStyle name="Normal 4 4 3 2 2 3" xfId="4342" xr:uid="{0C5886EB-F9A9-433B-B04A-12B1F791A654}"/>
    <cellStyle name="Normal 4 4 3 2 2 3 2" xfId="9114" xr:uid="{48B52A04-3533-40E8-BBC6-9F81FA09C7E8}"/>
    <cellStyle name="Normal 4 4 3 2 2 3 2 2" xfId="29157" xr:uid="{CC7B71A2-16DA-44FB-ABEF-A9D0EFEE69CE}"/>
    <cellStyle name="Normal 4 4 3 2 2 3 2 3" xfId="19494" xr:uid="{5F1BACCC-80CB-498D-9DAC-6A7E5380D294}"/>
    <cellStyle name="Normal 4 4 3 2 2 3 3" xfId="11947" xr:uid="{25FC1F0C-D661-4395-8501-84C4EA98AB69}"/>
    <cellStyle name="Normal 4 4 3 2 2 3 3 2" xfId="22327" xr:uid="{206E4AEB-9D88-4016-85D2-A25E338C833B}"/>
    <cellStyle name="Normal 4 4 3 2 2 3 4" xfId="23496" xr:uid="{AA8374BD-F104-48E4-8843-A94EBE10930E}"/>
    <cellStyle name="Normal 4 4 3 2 2 3 5" xfId="16661" xr:uid="{072914E5-77BE-4B58-9C08-4E51D0FBFA68}"/>
    <cellStyle name="Normal 4 4 3 2 2 4" xfId="5295" xr:uid="{26717934-BE0B-4FD6-B482-94A25175970F}"/>
    <cellStyle name="Normal 4 4 3 2 2 4 2" xfId="27802" xr:uid="{E471440A-0506-45A8-8DCF-223AF063FB8B}"/>
    <cellStyle name="Normal 4 4 3 2 2 4 3" xfId="14593" xr:uid="{58AA8BF7-CC5F-4C5B-9F16-DC942AD323E2}"/>
    <cellStyle name="Normal 4 4 3 2 2 5" xfId="7046" xr:uid="{8C01A2C2-DACA-42D4-ADB1-02790D8E85E5}"/>
    <cellStyle name="Normal 4 4 3 2 2 5 2" xfId="17426" xr:uid="{5B993106-9B55-4855-9C3B-A88708F6DFCF}"/>
    <cellStyle name="Normal 4 4 3 2 2 6" xfId="9879" xr:uid="{9BCF11DB-9CF6-4244-8DF9-783DEDCCADDA}"/>
    <cellStyle name="Normal 4 4 3 2 2 6 2" xfId="20259" xr:uid="{56E7D71D-6185-4232-B67F-A7EC19DCE073}"/>
    <cellStyle name="Normal 4 4 3 2 2 7" xfId="24304" xr:uid="{7A7012E4-D9D2-45AE-B5A2-4FCEDA725ACA}"/>
    <cellStyle name="Normal 4 4 3 2 2 8" xfId="13246" xr:uid="{64D362F5-1611-4AC2-AE01-8C579BB6751B}"/>
    <cellStyle name="Normal 4 4 3 2 3" xfId="3350" xr:uid="{00000000-0005-0000-0000-000034060000}"/>
    <cellStyle name="Normal 4 4 3 2 3 2" xfId="4534" xr:uid="{2A0F3A8C-4A5A-47EC-ACD2-D50F6D6C82F7}"/>
    <cellStyle name="Normal 4 4 3 2 3 2 2" xfId="9306" xr:uid="{386CECEE-1C2B-4675-9F80-8A8AAECC8B6F}"/>
    <cellStyle name="Normal 4 4 3 2 3 2 2 2" xfId="29283" xr:uid="{62E6EE81-F264-4690-B08D-D11F23B9190D}"/>
    <cellStyle name="Normal 4 4 3 2 3 2 2 3" xfId="19686" xr:uid="{EFA10093-6DA2-4B7C-80EA-DD8CD4FA7702}"/>
    <cellStyle name="Normal 4 4 3 2 3 2 3" xfId="12139" xr:uid="{F280EA41-8078-48B8-A463-73C033571C38}"/>
    <cellStyle name="Normal 4 4 3 2 3 2 3 2" xfId="22519" xr:uid="{3D09AA19-0E66-4EB2-A359-633324598582}"/>
    <cellStyle name="Normal 4 4 3 2 3 2 4" xfId="24812" xr:uid="{952D9C29-925D-4A29-8664-70B026A402B6}"/>
    <cellStyle name="Normal 4 4 3 2 3 2 5" xfId="16853" xr:uid="{C02EC18D-4EC3-4EB0-B8D4-17E8B5FDB6EA}"/>
    <cellStyle name="Normal 4 4 3 2 3 3" xfId="6408" xr:uid="{91A91A5F-D051-4EBF-9066-F692AF96864B}"/>
    <cellStyle name="Normal 4 4 3 2 3 3 2" xfId="27553" xr:uid="{C9E2869B-EC75-4687-95C0-6BE5BB5077ED}"/>
    <cellStyle name="Normal 4 4 3 2 3 3 3" xfId="15977" xr:uid="{D4A3621A-2D8E-4B11-9F92-F68142AEBBDA}"/>
    <cellStyle name="Normal 4 4 3 2 3 4" xfId="8430" xr:uid="{A0F448F4-0E27-4CD4-BA2E-E84BC0C84681}"/>
    <cellStyle name="Normal 4 4 3 2 3 4 2" xfId="18810" xr:uid="{4B0F16B0-9C06-4C83-AD89-0D17C2242C3F}"/>
    <cellStyle name="Normal 4 4 3 2 3 5" xfId="11263" xr:uid="{7DF33F54-5FDB-44FE-9057-7B6E59DA09A5}"/>
    <cellStyle name="Normal 4 4 3 2 3 5 2" xfId="21643" xr:uid="{3754B178-E58F-47DB-A78C-F96880072886}"/>
    <cellStyle name="Normal 4 4 3 2 3 6" xfId="23030" xr:uid="{CA007D25-6172-437D-A65E-BFAE886AC180}"/>
    <cellStyle name="Normal 4 4 3 2 3 7" xfId="13911" xr:uid="{BB4D16E7-B394-45F0-AFD2-45F403903763}"/>
    <cellStyle name="Normal 4 4 3 2 4" xfId="3348" xr:uid="{00000000-0005-0000-0000-000035060000}"/>
    <cellStyle name="Normal 4 4 3 2 4 2" xfId="6406" xr:uid="{E1D61AF0-110C-4A7F-A9D6-B3B628E21F99}"/>
    <cellStyle name="Normal 4 4 3 2 4 2 2" xfId="28568" xr:uid="{E915782A-F4DA-4A59-9F00-74A4A8A56104}"/>
    <cellStyle name="Normal 4 4 3 2 4 2 3" xfId="15975" xr:uid="{7C31119E-A159-4E6B-8ADB-126245A31818}"/>
    <cellStyle name="Normal 4 4 3 2 4 3" xfId="8428" xr:uid="{8EE90E21-299B-47B2-A2F4-C7BFE3DD8AAD}"/>
    <cellStyle name="Normal 4 4 3 2 4 3 2" xfId="18808" xr:uid="{7AA1D0A5-007E-4050-9A9B-72623895D301}"/>
    <cellStyle name="Normal 4 4 3 2 4 4" xfId="11261" xr:uid="{94D5D4E3-3608-46BD-B574-85ECE77FAC8E}"/>
    <cellStyle name="Normal 4 4 3 2 4 4 2" xfId="21641" xr:uid="{3EDEE02D-59D4-47A9-9F5E-D57F2BAEF8D7}"/>
    <cellStyle name="Normal 4 4 3 2 4 5" xfId="24726" xr:uid="{D696B5D4-4C25-48F6-A7D7-B57F18260A53}"/>
    <cellStyle name="Normal 4 4 3 2 4 6" xfId="13909" xr:uid="{B03E9160-65CA-4ED8-8AEF-3BE7EC556657}"/>
    <cellStyle name="Normal 4 4 3 2 5" xfId="2533" xr:uid="{00000000-0005-0000-0000-000036060000}"/>
    <cellStyle name="Normal 4 4 3 2 5 2" xfId="5807" xr:uid="{D4BF47C8-FF73-444E-81E2-7F182E7B0AC6}"/>
    <cellStyle name="Normal 4 4 3 2 5 2 2" xfId="26996" xr:uid="{F6291A55-DD33-42BA-BA02-ED344CCDFB28}"/>
    <cellStyle name="Normal 4 4 3 2 5 2 3" xfId="15205" xr:uid="{79871B39-F309-4A30-AD38-F63F5787752B}"/>
    <cellStyle name="Normal 4 4 3 2 5 3" xfId="7658" xr:uid="{58CC0819-D813-425A-973A-3EEEAF1A1778}"/>
    <cellStyle name="Normal 4 4 3 2 5 3 2" xfId="18038" xr:uid="{6EA1ED6B-715D-48FC-A3CB-64B3312C0AA3}"/>
    <cellStyle name="Normal 4 4 3 2 5 4" xfId="10491" xr:uid="{81719869-DC8F-4F37-ABC0-DE4BF813ED34}"/>
    <cellStyle name="Normal 4 4 3 2 5 4 2" xfId="20871" xr:uid="{B8068C4B-6753-42D6-B3E8-27426EE0C0F6}"/>
    <cellStyle name="Normal 4 4 3 2 5 5" xfId="24540" xr:uid="{A318FF14-026E-45A3-A70F-1A2111E853AF}"/>
    <cellStyle name="Normal 4 4 3 2 5 6" xfId="12921" xr:uid="{09E791B4-3C1F-4420-BF75-EC5501BDD391}"/>
    <cellStyle name="Normal 4 4 3 2 6" xfId="2366" xr:uid="{00000000-0005-0000-0000-000031060000}"/>
    <cellStyle name="Normal 4 4 3 2 6 2" xfId="7493" xr:uid="{192012FC-A505-4340-98FE-A3126E95501E}"/>
    <cellStyle name="Normal 4 4 3 2 6 2 2" xfId="17873" xr:uid="{03111FB6-39A8-451B-96F2-72E8DD23A6B9}"/>
    <cellStyle name="Normal 4 4 3 2 6 3" xfId="10326" xr:uid="{904AECDB-464E-4755-BE19-8F70B5547D5C}"/>
    <cellStyle name="Normal 4 4 3 2 6 3 2" xfId="20706" xr:uid="{CFB0C1BB-A858-4141-8C35-EE59CCB35971}"/>
    <cellStyle name="Normal 4 4 3 2 6 4" xfId="25586" xr:uid="{432B12DE-9603-4960-A1BB-3A86AE412E29}"/>
    <cellStyle name="Normal 4 4 3 2 6 5" xfId="15040" xr:uid="{B0DAF18C-3B61-444C-889B-8081FD024C30}"/>
    <cellStyle name="Normal 4 4 3 2 7" xfId="3901" xr:uid="{6225CC75-CA53-4133-8BE5-2959BE0A2A54}"/>
    <cellStyle name="Normal 4 4 3 2 7 2" xfId="8733" xr:uid="{650C195F-1910-4E5D-9E1B-E17080A82A8C}"/>
    <cellStyle name="Normal 4 4 3 2 7 2 2" xfId="19113" xr:uid="{39532BFA-4E0E-4D98-8650-C1361F182236}"/>
    <cellStyle name="Normal 4 4 3 2 7 3" xfId="11566" xr:uid="{FE4574BF-3DA2-426C-8908-083B65F401C2}"/>
    <cellStyle name="Normal 4 4 3 2 7 3 2" xfId="21946" xr:uid="{3CE25913-3A01-4CB2-95CD-67E3AF59AB1A}"/>
    <cellStyle name="Normal 4 4 3 2 7 4" xfId="16280" xr:uid="{8394EDD0-2244-44D5-BD54-BA89D120D19C}"/>
    <cellStyle name="Normal 4 4 3 2 8" xfId="5294" xr:uid="{CC0C7A1D-A8E1-4FAD-A9D6-DBDD1C0D7E69}"/>
    <cellStyle name="Normal 4 4 3 2 8 2" xfId="14592" xr:uid="{A9B60DA8-CCEB-4E20-8F16-DFEB8FE5C967}"/>
    <cellStyle name="Normal 4 4 3 2 9" xfId="7045" xr:uid="{4B57BBD0-EBA8-4E97-B741-1C10AE2A913B}"/>
    <cellStyle name="Normal 4 4 3 2 9 2" xfId="17425" xr:uid="{6A3E1E8E-7DFE-4F85-8B1D-A88865591F12}"/>
    <cellStyle name="Normal 4 4 3 3" xfId="994" xr:uid="{00000000-0005-0000-0000-000094050000}"/>
    <cellStyle name="Normal 4 4 3 3 10" xfId="22807" xr:uid="{987EE5FF-8B79-4E53-A401-27689ED6ACC7}"/>
    <cellStyle name="Normal 4 4 3 3 11" xfId="12758" xr:uid="{5F98A08F-7AEE-4A90-BF5A-5E6C2B3C6D77}"/>
    <cellStyle name="Normal 4 4 3 3 2" xfId="2788" xr:uid="{00000000-0005-0000-0000-000038060000}"/>
    <cellStyle name="Normal 4 4 3 3 2 2" xfId="3352" xr:uid="{00000000-0005-0000-0000-000039060000}"/>
    <cellStyle name="Normal 4 4 3 3 2 2 2" xfId="6410" xr:uid="{F0D7B8CE-5989-4B44-A11D-6BE5EE023DAE}"/>
    <cellStyle name="Normal 4 4 3 3 2 2 2 2" xfId="26310" xr:uid="{20ECE3AB-95E1-4C72-8547-E6DAA8F39BBE}"/>
    <cellStyle name="Normal 4 4 3 3 2 2 2 3" xfId="15979" xr:uid="{8E92EA97-8D72-4EEE-A896-10989C13FA8E}"/>
    <cellStyle name="Normal 4 4 3 3 2 2 3" xfId="8432" xr:uid="{D7890BE3-5F25-4868-9459-F482288A4646}"/>
    <cellStyle name="Normal 4 4 3 3 2 2 3 2" xfId="18812" xr:uid="{266E21A7-4E13-495B-9688-0FE00F07C4C2}"/>
    <cellStyle name="Normal 4 4 3 3 2 2 4" xfId="11265" xr:uid="{6B8BCF1B-AAD3-4E3A-B2FC-149DEA071F0B}"/>
    <cellStyle name="Normal 4 4 3 3 2 2 4 2" xfId="21645" xr:uid="{CA266A13-83DD-4E1A-8451-05463928871A}"/>
    <cellStyle name="Normal 4 4 3 3 2 2 5" xfId="24322" xr:uid="{5C4AF685-1C8F-44AD-A0D2-86B37A4B3AE6}"/>
    <cellStyle name="Normal 4 4 3 3 2 2 6" xfId="13913" xr:uid="{CAC97086-7938-48DA-894B-B82DA6F61B8B}"/>
    <cellStyle name="Normal 4 4 3 3 2 3" xfId="4343" xr:uid="{9B92228C-3E74-489C-8801-556384B30F1A}"/>
    <cellStyle name="Normal 4 4 3 3 2 3 2" xfId="9115" xr:uid="{DDADC91D-FC06-4187-AE2E-AF80FDA92CF5}"/>
    <cellStyle name="Normal 4 4 3 3 2 3 2 2" xfId="29158" xr:uid="{89767C29-DD53-4656-9EB4-8C1FAE3C4C6D}"/>
    <cellStyle name="Normal 4 4 3 3 2 3 2 3" xfId="19495" xr:uid="{14738460-639F-4038-8F22-F3168F19F5A3}"/>
    <cellStyle name="Normal 4 4 3 3 2 3 3" xfId="11948" xr:uid="{C13D50FA-4882-4268-B2A3-32EA8066D09C}"/>
    <cellStyle name="Normal 4 4 3 3 2 3 3 2" xfId="22328" xr:uid="{276D7538-C8F0-4F78-ACF2-D991DFD3DB63}"/>
    <cellStyle name="Normal 4 4 3 3 2 3 4" xfId="25487" xr:uid="{87FF3322-4FC3-4053-A1F2-F8EFC4AAE8BF}"/>
    <cellStyle name="Normal 4 4 3 3 2 3 5" xfId="16662" xr:uid="{64F5A6FE-B27C-419C-8DAC-DD7DEEE8DD7E}"/>
    <cellStyle name="Normal 4 4 3 3 2 4" xfId="6006" xr:uid="{DC03F221-C779-438F-B08A-301AB2C51A32}"/>
    <cellStyle name="Normal 4 4 3 3 2 4 2" xfId="26752" xr:uid="{7E56A677-DD69-4423-A87C-C38E81CDF76C}"/>
    <cellStyle name="Normal 4 4 3 3 2 4 3" xfId="15459" xr:uid="{8CE8E04D-DABA-4F74-A4D7-17932519216B}"/>
    <cellStyle name="Normal 4 4 3 3 2 5" xfId="7912" xr:uid="{135AA85E-B505-4979-8CFE-8F669DFB904C}"/>
    <cellStyle name="Normal 4 4 3 3 2 5 2" xfId="18292" xr:uid="{9C6875CF-756F-4369-917A-1465F7590E8E}"/>
    <cellStyle name="Normal 4 4 3 3 2 6" xfId="10745" xr:uid="{81E31FC3-9B90-4324-A081-8B029DE02FBB}"/>
    <cellStyle name="Normal 4 4 3 3 2 6 2" xfId="21125" xr:uid="{BB59E8E2-2876-44B8-9E50-3A0D9FDF678F}"/>
    <cellStyle name="Normal 4 4 3 3 2 7" xfId="24538" xr:uid="{D0303B1B-2F01-471D-8F33-C7270CAF9253}"/>
    <cellStyle name="Normal 4 4 3 3 2 8" xfId="13247" xr:uid="{173229FF-8CBC-415F-9F70-A0EEEACE8ADD}"/>
    <cellStyle name="Normal 4 4 3 3 3" xfId="3353" xr:uid="{00000000-0005-0000-0000-00003A060000}"/>
    <cellStyle name="Normal 4 4 3 3 3 2" xfId="4535" xr:uid="{2AF32572-1D55-4043-826F-337A7D3BA8CE}"/>
    <cellStyle name="Normal 4 4 3 3 3 2 2" xfId="9307" xr:uid="{45D872CE-A08D-46C5-A3DD-CDA2BF6CAC57}"/>
    <cellStyle name="Normal 4 4 3 3 3 2 2 2" xfId="29284" xr:uid="{CE6FA758-4B8B-4C6D-806B-8AE678C81868}"/>
    <cellStyle name="Normal 4 4 3 3 3 2 2 3" xfId="19687" xr:uid="{44E12208-224C-4FDB-A214-4B6F69A1F655}"/>
    <cellStyle name="Normal 4 4 3 3 3 2 3" xfId="12140" xr:uid="{52809B32-C92D-4190-AB94-36EA9F3C327D}"/>
    <cellStyle name="Normal 4 4 3 3 3 2 3 2" xfId="22520" xr:uid="{45274F09-A6A6-4C4A-90F6-70E767FA7A66}"/>
    <cellStyle name="Normal 4 4 3 3 3 2 4" xfId="24207" xr:uid="{756062A5-B80E-49F4-AFE4-CD7C99C58703}"/>
    <cellStyle name="Normal 4 4 3 3 3 2 5" xfId="16854" xr:uid="{91FE53EC-E4A0-4C39-AE05-CD1981029634}"/>
    <cellStyle name="Normal 4 4 3 3 3 3" xfId="6411" xr:uid="{EA003898-62FC-4629-B6C3-D855DEF0542D}"/>
    <cellStyle name="Normal 4 4 3 3 3 3 2" xfId="27034" xr:uid="{EB7ADEE8-6F10-447A-9F5D-DBF7D9E7F011}"/>
    <cellStyle name="Normal 4 4 3 3 3 3 3" xfId="15980" xr:uid="{4F70E156-9B38-42D4-8E18-B4690DD41064}"/>
    <cellStyle name="Normal 4 4 3 3 3 4" xfId="8433" xr:uid="{28892803-79E2-452F-90CA-6BC77CF0B8F1}"/>
    <cellStyle name="Normal 4 4 3 3 3 4 2" xfId="18813" xr:uid="{F25BF1F6-DAE9-4182-B9D8-83B852976089}"/>
    <cellStyle name="Normal 4 4 3 3 3 5" xfId="11266" xr:uid="{A07FF229-102F-4CE4-B5BB-201F868E9851}"/>
    <cellStyle name="Normal 4 4 3 3 3 5 2" xfId="21646" xr:uid="{9572FE2A-D274-485D-A855-286B92CDED99}"/>
    <cellStyle name="Normal 4 4 3 3 3 6" xfId="24688" xr:uid="{6416F198-8AD4-4B3A-9F17-CEEADF7E3048}"/>
    <cellStyle name="Normal 4 4 3 3 3 7" xfId="13914" xr:uid="{7B4F3DE0-9FDC-4221-AD6B-EE360D26973C}"/>
    <cellStyle name="Normal 4 4 3 3 4" xfId="3351" xr:uid="{00000000-0005-0000-0000-00003B060000}"/>
    <cellStyle name="Normal 4 4 3 3 4 2" xfId="6409" xr:uid="{6A58AA44-063B-43CE-B4FE-985CDAE9F865}"/>
    <cellStyle name="Normal 4 4 3 3 4 2 2" xfId="27092" xr:uid="{01FB4A3D-7480-408E-ABA8-EF7662A5402B}"/>
    <cellStyle name="Normal 4 4 3 3 4 2 3" xfId="15978" xr:uid="{A73A6EF9-151F-4F93-AD08-B5DD39728763}"/>
    <cellStyle name="Normal 4 4 3 3 4 3" xfId="8431" xr:uid="{CF293C32-F919-4C58-AC3E-3E5AB26D8B3C}"/>
    <cellStyle name="Normal 4 4 3 3 4 3 2" xfId="18811" xr:uid="{477A468F-C2D5-4456-890A-FF41B7654703}"/>
    <cellStyle name="Normal 4 4 3 3 4 4" xfId="11264" xr:uid="{A039E16B-631D-427E-895C-CBABD9D4E697}"/>
    <cellStyle name="Normal 4 4 3 3 4 4 2" xfId="21644" xr:uid="{47BDA3F0-6F5E-462A-BC6D-126B47833054}"/>
    <cellStyle name="Normal 4 4 3 3 4 5" xfId="24363" xr:uid="{9538830B-933E-45F1-BC65-9663407F486D}"/>
    <cellStyle name="Normal 4 4 3 3 4 6" xfId="13912" xr:uid="{93F374F6-97EE-4EBD-99B3-147461753B05}"/>
    <cellStyle name="Normal 4 4 3 3 5" xfId="2635" xr:uid="{00000000-0005-0000-0000-00003C060000}"/>
    <cellStyle name="Normal 4 4 3 3 5 2" xfId="5897" xr:uid="{63CA9AAF-F898-4537-8DBE-380FD52EA124}"/>
    <cellStyle name="Normal 4 4 3 3 5 2 2" xfId="25897" xr:uid="{5187551B-F931-4F3F-9206-E053730CE909}"/>
    <cellStyle name="Normal 4 4 3 3 5 2 3" xfId="15307" xr:uid="{961BEBA4-5A1C-4407-BA52-D43019A5E04F}"/>
    <cellStyle name="Normal 4 4 3 3 5 3" xfId="7760" xr:uid="{C6EFDBEE-700F-410E-BB09-BCD1CE215D15}"/>
    <cellStyle name="Normal 4 4 3 3 5 3 2" xfId="18140" xr:uid="{552287C7-C581-4E88-BBC5-A50C28782E2B}"/>
    <cellStyle name="Normal 4 4 3 3 5 4" xfId="10593" xr:uid="{DAA8BED5-C170-49E3-AC82-37DBA6B62B26}"/>
    <cellStyle name="Normal 4 4 3 3 5 4 2" xfId="20973" xr:uid="{7E5C18AC-3CCD-4195-B99A-712E5F5B6083}"/>
    <cellStyle name="Normal 4 4 3 3 5 5" xfId="22810" xr:uid="{7D0DEE30-7119-4E67-838F-7CD9460FC46C}"/>
    <cellStyle name="Normal 4 4 3 3 5 6" xfId="13024" xr:uid="{24990CB0-AC00-47D7-8D6B-73BD6DB6B8DC}"/>
    <cellStyle name="Normal 4 4 3 3 6" xfId="4194" xr:uid="{F8050C67-3479-48F0-B876-AD9FA46BA241}"/>
    <cellStyle name="Normal 4 4 3 3 6 2" xfId="8966" xr:uid="{93D58050-9847-47E1-A557-62177E9B5932}"/>
    <cellStyle name="Normal 4 4 3 3 6 2 2" xfId="19346" xr:uid="{98EFF169-CDEC-4076-B940-C5FA2B85906C}"/>
    <cellStyle name="Normal 4 4 3 3 6 3" xfId="11799" xr:uid="{F09FD3D1-DFD5-4556-90D5-D910BA727AD6}"/>
    <cellStyle name="Normal 4 4 3 3 6 3 2" xfId="22179" xr:uid="{E36F1620-3757-4F53-B69F-A9FF7618A73E}"/>
    <cellStyle name="Normal 4 4 3 3 6 4" xfId="24370" xr:uid="{8EE0D10C-BDC4-4D48-970D-E5DE062DDB5A}"/>
    <cellStyle name="Normal 4 4 3 3 6 5" xfId="16513" xr:uid="{72836CC3-ABF1-40C5-A4D5-2351DEC11668}"/>
    <cellStyle name="Normal 4 4 3 3 7" xfId="5296" xr:uid="{5803F386-E0DE-4418-9726-4CE82A63EF34}"/>
    <cellStyle name="Normal 4 4 3 3 7 2" xfId="14594" xr:uid="{74767BF4-0B8F-4645-BCD0-84EFEFF6D25E}"/>
    <cellStyle name="Normal 4 4 3 3 8" xfId="7047" xr:uid="{013B7FAA-C254-48DA-BE9F-BA80F3E2D199}"/>
    <cellStyle name="Normal 4 4 3 3 8 2" xfId="17427" xr:uid="{CC2020D9-9169-4658-A4C8-416E8A9C78A1}"/>
    <cellStyle name="Normal 4 4 3 3 9" xfId="9880" xr:uid="{EAFE72B4-CD0F-40A2-97A0-4393DEC9A480}"/>
    <cellStyle name="Normal 4 4 3 3 9 2" xfId="20260" xr:uid="{7041593E-E7E2-47B3-9CA6-05347C57A4CB}"/>
    <cellStyle name="Normal 4 4 3 4" xfId="995" xr:uid="{00000000-0005-0000-0000-000095050000}"/>
    <cellStyle name="Normal 4 4 3 4 2" xfId="3354" xr:uid="{00000000-0005-0000-0000-00003E060000}"/>
    <cellStyle name="Normal 4 4 3 4 2 2" xfId="6412" xr:uid="{7251E840-34B1-4638-AC6A-DA67EA434AB4}"/>
    <cellStyle name="Normal 4 4 3 4 2 2 2" xfId="26059" xr:uid="{627FC662-B7FB-4583-9C2B-9F337F31DCAE}"/>
    <cellStyle name="Normal 4 4 3 4 2 2 3" xfId="15981" xr:uid="{AE59D1FA-1A30-4209-96F1-FC197317C669}"/>
    <cellStyle name="Normal 4 4 3 4 2 3" xfId="8434" xr:uid="{5FF22C8E-A8CA-4C6B-B4FA-1490ED4E47C3}"/>
    <cellStyle name="Normal 4 4 3 4 2 3 2" xfId="18814" xr:uid="{0686A48E-2A88-4628-8EFC-A49CE885F430}"/>
    <cellStyle name="Normal 4 4 3 4 2 4" xfId="11267" xr:uid="{167CC1D2-CD4C-4712-A33D-4E588DE42570}"/>
    <cellStyle name="Normal 4 4 3 4 2 4 2" xfId="21647" xr:uid="{0F4F9595-CB11-459A-9B40-40764B12B937}"/>
    <cellStyle name="Normal 4 4 3 4 2 5" xfId="23484" xr:uid="{B004CFA2-89DD-4179-9F8C-5BDF9FA7BDC5}"/>
    <cellStyle name="Normal 4 4 3 4 2 6" xfId="13915" xr:uid="{944A871A-516B-42FA-94EF-A5BB54FDED7E}"/>
    <cellStyle name="Normal 4 4 3 4 3" xfId="4341" xr:uid="{7D4F83D3-ACB9-40A9-BBF0-BFDC42BC3647}"/>
    <cellStyle name="Normal 4 4 3 4 3 2" xfId="9113" xr:uid="{8B672895-02F4-46D7-BB07-6191B75ECEC7}"/>
    <cellStyle name="Normal 4 4 3 4 3 2 2" xfId="29156" xr:uid="{A8188E99-EE5E-42EB-9D07-DBEA1FB140BD}"/>
    <cellStyle name="Normal 4 4 3 4 3 2 3" xfId="19493" xr:uid="{9E0D9D45-A637-47A1-9D94-DEA945466858}"/>
    <cellStyle name="Normal 4 4 3 4 3 3" xfId="11946" xr:uid="{C37B62D0-5209-4909-91FD-D300A2FB3891}"/>
    <cellStyle name="Normal 4 4 3 4 3 3 2" xfId="22326" xr:uid="{B968BC1A-6B8E-47ED-8584-A864CEFD6B6E}"/>
    <cellStyle name="Normal 4 4 3 4 3 4" xfId="23223" xr:uid="{E16F06DC-0EB0-4FC7-9607-F13D9592841D}"/>
    <cellStyle name="Normal 4 4 3 4 3 5" xfId="16660" xr:uid="{44126946-98A6-4740-950A-C7DA3BB4B45B}"/>
    <cellStyle name="Normal 4 4 3 4 4" xfId="5297" xr:uid="{B0EF2E6D-81B5-48F8-B5FD-D81DFC1CB626}"/>
    <cellStyle name="Normal 4 4 3 4 4 2" xfId="28042" xr:uid="{6482ACAE-82B8-439A-9FFC-FDEEFD39B253}"/>
    <cellStyle name="Normal 4 4 3 4 4 3" xfId="14595" xr:uid="{05C94D4E-4FFF-4497-9FCE-11AB953A9D8B}"/>
    <cellStyle name="Normal 4 4 3 4 5" xfId="7048" xr:uid="{169A6ED1-AF28-4045-B936-96D7BAF9625C}"/>
    <cellStyle name="Normal 4 4 3 4 5 2" xfId="17428" xr:uid="{55477A33-839D-48A0-B2A9-85A0FB0C2238}"/>
    <cellStyle name="Normal 4 4 3 4 6" xfId="9881" xr:uid="{196C6DFC-AC44-49BA-89EA-E03915D11B78}"/>
    <cellStyle name="Normal 4 4 3 4 6 2" xfId="20261" xr:uid="{5DFA6B1E-FEC9-426B-83FA-6CDD2B651B13}"/>
    <cellStyle name="Normal 4 4 3 4 7" xfId="24156" xr:uid="{679951C8-21CD-4A49-8DEB-8C20A8418E6C}"/>
    <cellStyle name="Normal 4 4 3 4 8" xfId="13245" xr:uid="{BFC39E2A-444A-4AC8-87C8-4CEB439C1644}"/>
    <cellStyle name="Normal 4 4 3 5" xfId="3355" xr:uid="{00000000-0005-0000-0000-00003F060000}"/>
    <cellStyle name="Normal 4 4 3 5 2" xfId="4536" xr:uid="{8A1DAF0E-EF1C-4E08-A67F-6C06BB375A4D}"/>
    <cellStyle name="Normal 4 4 3 5 2 2" xfId="9308" xr:uid="{CAD5FF71-949E-40AB-9FA0-088DF4BD839F}"/>
    <cellStyle name="Normal 4 4 3 5 2 2 2" xfId="29285" xr:uid="{04BB506C-2A71-4BFD-9845-6C9AA9AF36AB}"/>
    <cellStyle name="Normal 4 4 3 5 2 2 3" xfId="19688" xr:uid="{1F201D51-087C-4219-9FA9-38A39C07136D}"/>
    <cellStyle name="Normal 4 4 3 5 2 3" xfId="12141" xr:uid="{99908F6F-0D6F-4271-9A75-E206ECA258FF}"/>
    <cellStyle name="Normal 4 4 3 5 2 3 2" xfId="22521" xr:uid="{CB2EB327-0AD0-446F-9664-EBA463D847E2}"/>
    <cellStyle name="Normal 4 4 3 5 2 4" xfId="25265" xr:uid="{59F5CA62-8120-4F2C-82A0-5045539D4C2C}"/>
    <cellStyle name="Normal 4 4 3 5 2 5" xfId="16855" xr:uid="{A7B407D5-A51A-41A0-9711-DBE7947E463E}"/>
    <cellStyle name="Normal 4 4 3 5 3" xfId="6413" xr:uid="{CB4A76D2-9AF0-432D-8C48-8A7BB9C8B18C}"/>
    <cellStyle name="Normal 4 4 3 5 3 2" xfId="27156" xr:uid="{0269E9CC-6336-44C0-9176-1025DBB3DCDF}"/>
    <cellStyle name="Normal 4 4 3 5 3 3" xfId="15982" xr:uid="{93FFE143-70C4-48D4-B0A9-0885E9789A11}"/>
    <cellStyle name="Normal 4 4 3 5 4" xfId="8435" xr:uid="{C59EB907-09EE-4AF8-9019-C46D350EC7AB}"/>
    <cellStyle name="Normal 4 4 3 5 4 2" xfId="18815" xr:uid="{6EC7306D-7F0A-4B8B-A8F4-A2A7C560959F}"/>
    <cellStyle name="Normal 4 4 3 5 5" xfId="11268" xr:uid="{BD58CF5E-C3B1-4856-902E-79D56DF7931B}"/>
    <cellStyle name="Normal 4 4 3 5 5 2" xfId="21648" xr:uid="{CE9BBF40-A647-4A2F-8447-89D4B662BB27}"/>
    <cellStyle name="Normal 4 4 3 5 6" xfId="23882" xr:uid="{A113E34D-D55D-4C94-B3BC-F05EF30CC8D4}"/>
    <cellStyle name="Normal 4 4 3 5 7" xfId="13916" xr:uid="{22523A95-0F8B-4172-A2CD-B835B020C780}"/>
    <cellStyle name="Normal 4 4 3 6" xfId="2937" xr:uid="{00000000-0005-0000-0000-000040060000}"/>
    <cellStyle name="Normal 4 4 3 6 2" xfId="6117" xr:uid="{DAC4F8C5-D0B8-4672-83B5-E618AEE1E164}"/>
    <cellStyle name="Normal 4 4 3 6 2 2" xfId="26026" xr:uid="{43F22F43-3278-459A-86F1-BF6E3EF45ED3}"/>
    <cellStyle name="Normal 4 4 3 6 2 3" xfId="15595" xr:uid="{4A0DFF66-2F17-4F1E-85EE-1F4F98DB0015}"/>
    <cellStyle name="Normal 4 4 3 6 3" xfId="8048" xr:uid="{94716FC5-8F13-4058-8889-0545E749DA1E}"/>
    <cellStyle name="Normal 4 4 3 6 3 2" xfId="18428" xr:uid="{F8B88A64-3EF7-435B-A3AD-B277C67767EB}"/>
    <cellStyle name="Normal 4 4 3 6 4" xfId="10881" xr:uid="{C89B3736-DD14-48BD-9BEE-2E04D4FFF3F3}"/>
    <cellStyle name="Normal 4 4 3 6 4 2" xfId="21261" xr:uid="{DB4FBF38-5967-4781-80B6-28D8D153C6A8}"/>
    <cellStyle name="Normal 4 4 3 6 5" xfId="25210" xr:uid="{8363F849-2C9F-40E3-ADF2-CEAC733F65BD}"/>
    <cellStyle name="Normal 4 4 3 6 6" xfId="13456" xr:uid="{B2CBB650-F62F-4F3D-9ED1-D997039E7260}"/>
    <cellStyle name="Normal 4 4 3 7" xfId="2473" xr:uid="{00000000-0005-0000-0000-000041060000}"/>
    <cellStyle name="Normal 4 4 3 7 2" xfId="5761" xr:uid="{04F4AD66-B574-4C00-A1F1-8D40955AE931}"/>
    <cellStyle name="Normal 4 4 3 7 2 2" xfId="27724" xr:uid="{05E38D40-B47F-4473-95C7-E575DD5E21BF}"/>
    <cellStyle name="Normal 4 4 3 7 2 3" xfId="15145" xr:uid="{E55ACBE3-7A92-459B-BB2E-4901B83E95AC}"/>
    <cellStyle name="Normal 4 4 3 7 3" xfId="7598" xr:uid="{C573B88B-0CEC-432B-9DC8-08DC4E6E5C0A}"/>
    <cellStyle name="Normal 4 4 3 7 3 2" xfId="17978" xr:uid="{2302D6E8-5E33-4D96-A441-5E5C58D74428}"/>
    <cellStyle name="Normal 4 4 3 7 4" xfId="10431" xr:uid="{221AB999-3A8B-4ACE-BD55-0D81C441226A}"/>
    <cellStyle name="Normal 4 4 3 7 4 2" xfId="20811" xr:uid="{5D18B6B0-C345-43D1-ACE3-D4A698FC58C5}"/>
    <cellStyle name="Normal 4 4 3 7 5" xfId="25515" xr:uid="{5D7CF3EF-018B-418A-9426-0D93F1C34BEF}"/>
    <cellStyle name="Normal 4 4 3 7 6" xfId="12861" xr:uid="{95CACAF6-1DCB-4CE2-8C6F-C5861D75F36F}"/>
    <cellStyle name="Normal 4 4 3 8" xfId="2227" xr:uid="{00000000-0005-0000-0000-000030060000}"/>
    <cellStyle name="Normal 4 4 3 8 2" xfId="7354" xr:uid="{6A905C87-9A3B-4A07-AB8A-4890593BF642}"/>
    <cellStyle name="Normal 4 4 3 8 2 2" xfId="17734" xr:uid="{543C0C35-BFED-4A8C-A94F-D63E5B9AE1FA}"/>
    <cellStyle name="Normal 4 4 3 8 3" xfId="10187" xr:uid="{7C8E4474-2D02-499F-823F-221C6F1866F6}"/>
    <cellStyle name="Normal 4 4 3 8 3 2" xfId="20567" xr:uid="{4F0ADA6F-04D7-4078-B371-BEF3B5039476}"/>
    <cellStyle name="Normal 4 4 3 8 4" xfId="25375" xr:uid="{5C1437F5-D43E-4C9A-B2CD-ED81A8DDE73B}"/>
    <cellStyle name="Normal 4 4 3 8 5" xfId="14901" xr:uid="{78FD2DB4-8E45-4A7F-8A47-5460CDF24FEC}"/>
    <cellStyle name="Normal 4 4 3 9" xfId="3987" xr:uid="{E3EF4A25-2BD2-4977-A5C2-BF07C1113585}"/>
    <cellStyle name="Normal 4 4 3 9 2" xfId="8811" xr:uid="{E3390F32-FEB1-4383-9E9C-3691EC5FFFA9}"/>
    <cellStyle name="Normal 4 4 3 9 2 2" xfId="19191" xr:uid="{9CAA230E-3855-44C1-A67D-E17285B6D908}"/>
    <cellStyle name="Normal 4 4 3 9 3" xfId="11644" xr:uid="{3F163151-6B58-42FF-9191-F2DC3A72ECB1}"/>
    <cellStyle name="Normal 4 4 3 9 3 2" xfId="22024" xr:uid="{800E4C39-AC10-43D6-B521-0C64FFA290AB}"/>
    <cellStyle name="Normal 4 4 3 9 4" xfId="16358" xr:uid="{DCC940C9-7269-4FEE-9495-8A70DA8BD9C5}"/>
    <cellStyle name="Normal 4 4 4" xfId="996" xr:uid="{00000000-0005-0000-0000-000096050000}"/>
    <cellStyle name="Normal 4 4 4 10" xfId="7049" xr:uid="{C7EDBE78-CBBC-4E77-85E1-B0EA1E404434}"/>
    <cellStyle name="Normal 4 4 4 10 2" xfId="17429" xr:uid="{C4658174-9C40-49D0-932A-153629210D9C}"/>
    <cellStyle name="Normal 4 4 4 11" xfId="9882" xr:uid="{0D7AAE92-58E4-4069-BAAD-BB4CDE465704}"/>
    <cellStyle name="Normal 4 4 4 11 2" xfId="20262" xr:uid="{FE144F4F-1237-49AD-979F-2F30ED9D0743}"/>
    <cellStyle name="Normal 4 4 4 12" xfId="24623" xr:uid="{D6B99D32-8AA4-4D90-8DBD-F965311751D9}"/>
    <cellStyle name="Normal 4 4 4 13" xfId="12439" xr:uid="{FDD600BA-CCB6-4777-8D78-6A0CFC90510C}"/>
    <cellStyle name="Normal 4 4 4 2" xfId="997" xr:uid="{00000000-0005-0000-0000-000097050000}"/>
    <cellStyle name="Normal 4 4 4 2 10" xfId="9883" xr:uid="{C2544300-9B7C-4D63-A209-433FAFF2B1BB}"/>
    <cellStyle name="Normal 4 4 4 2 10 2" xfId="20263" xr:uid="{454D89D9-088E-4D7B-A9A4-004194F8E69A}"/>
    <cellStyle name="Normal 4 4 4 2 11" xfId="25243" xr:uid="{755DBE33-9620-456B-8558-6BA420681A39}"/>
    <cellStyle name="Normal 4 4 4 2 12" xfId="12601" xr:uid="{317D7DEB-5229-49CD-A413-E09E43704806}"/>
    <cellStyle name="Normal 4 4 4 2 2" xfId="998" xr:uid="{00000000-0005-0000-0000-000098050000}"/>
    <cellStyle name="Normal 4 4 4 2 2 2" xfId="3357" xr:uid="{00000000-0005-0000-0000-000045060000}"/>
    <cellStyle name="Normal 4 4 4 2 2 2 2" xfId="6415" xr:uid="{03875090-6E5F-44DD-833A-6C80608078B2}"/>
    <cellStyle name="Normal 4 4 4 2 2 2 2 2" xfId="27414" xr:uid="{2A107DA5-8E44-4520-B9A3-0C79CB3B4BE1}"/>
    <cellStyle name="Normal 4 4 4 2 2 2 2 3" xfId="28107" xr:uid="{766FF5AA-D9D0-4267-A2D6-2B413820192A}"/>
    <cellStyle name="Normal 4 4 4 2 2 2 2 4" xfId="15984" xr:uid="{3EDEC9DC-1BAD-43F4-95DB-A66C7D3F005A}"/>
    <cellStyle name="Normal 4 4 4 2 2 2 3" xfId="8437" xr:uid="{81DEBED4-72AF-42F8-A26D-222CBED8B206}"/>
    <cellStyle name="Normal 4 4 4 2 2 2 3 2" xfId="28912" xr:uid="{59046FA9-E20D-42FC-8A8F-E4227D0ADEC5}"/>
    <cellStyle name="Normal 4 4 4 2 2 2 3 3" xfId="18817" xr:uid="{327CDD8B-9457-4377-A186-8ED1745D4513}"/>
    <cellStyle name="Normal 4 4 4 2 2 2 4" xfId="11270" xr:uid="{51CFC370-F3A0-464B-98B4-EBB03C9F9D6C}"/>
    <cellStyle name="Normal 4 4 4 2 2 2 4 2" xfId="21650" xr:uid="{FCEE6F84-EA65-4CF2-B6F6-CDBB8409B79D}"/>
    <cellStyle name="Normal 4 4 4 2 2 2 5" xfId="23969" xr:uid="{6579C9DC-357E-4683-808E-C8719EB303A7}"/>
    <cellStyle name="Normal 4 4 4 2 2 2 6" xfId="13918" xr:uid="{04038268-992C-4F4A-A232-EF235BA526B4}"/>
    <cellStyle name="Normal 4 4 4 2 2 3" xfId="4344" xr:uid="{0B3F94E3-2FFB-4B2E-B348-19C8D38C1109}"/>
    <cellStyle name="Normal 4 4 4 2 2 3 2" xfId="9116" xr:uid="{C51B5BA3-1795-46B3-93DC-6466DFA19D6F}"/>
    <cellStyle name="Normal 4 4 4 2 2 3 2 2" xfId="29159" xr:uid="{0BA37C82-7F31-4B7E-95E8-2EEA5A3621B4}"/>
    <cellStyle name="Normal 4 4 4 2 2 3 2 3" xfId="19496" xr:uid="{2B7C2475-5837-421D-B8D8-C0AD4F400F54}"/>
    <cellStyle name="Normal 4 4 4 2 2 3 3" xfId="11949" xr:uid="{5EF607E3-F114-438E-A977-013EA6F4F8B6}"/>
    <cellStyle name="Normal 4 4 4 2 2 3 3 2" xfId="22329" xr:uid="{DE1E38F4-A7EB-4AAD-AA00-235D4C03562C}"/>
    <cellStyle name="Normal 4 4 4 2 2 3 4" xfId="23004" xr:uid="{3EB73B3C-11A5-4348-8660-1BFC5438E94E}"/>
    <cellStyle name="Normal 4 4 4 2 2 3 5" xfId="16663" xr:uid="{3AB601D0-759A-4D76-A956-E79F8EEBE6AD}"/>
    <cellStyle name="Normal 4 4 4 2 2 4" xfId="5300" xr:uid="{B6F40529-B4B1-4694-A218-89E1C16032D1}"/>
    <cellStyle name="Normal 4 4 4 2 2 4 2" xfId="26236" xr:uid="{28A02B0F-598D-41B6-8F44-B963E986971B}"/>
    <cellStyle name="Normal 4 4 4 2 2 4 3" xfId="14598" xr:uid="{003158B8-DD79-470F-9493-4A5824D92015}"/>
    <cellStyle name="Normal 4 4 4 2 2 5" xfId="7051" xr:uid="{813813DB-D9EA-4254-98F7-FF76AA85D24F}"/>
    <cellStyle name="Normal 4 4 4 2 2 5 2" xfId="17431" xr:uid="{4E2E89F7-34E3-43A6-A6DB-9EC0660C511E}"/>
    <cellStyle name="Normal 4 4 4 2 2 6" xfId="9884" xr:uid="{D37245F8-80AD-4059-8292-4C422DCA8EF6}"/>
    <cellStyle name="Normal 4 4 4 2 2 6 2" xfId="20264" xr:uid="{DF08AAFB-E7E5-497E-9BC1-7D22BF52ED72}"/>
    <cellStyle name="Normal 4 4 4 2 2 7" xfId="22691" xr:uid="{698C1711-3145-47CF-B9B8-41766CD035E6}"/>
    <cellStyle name="Normal 4 4 4 2 2 8" xfId="13249" xr:uid="{F7631C25-4395-4C75-9604-187F6D7A00F4}"/>
    <cellStyle name="Normal 4 4 4 2 3" xfId="3358" xr:uid="{00000000-0005-0000-0000-000046060000}"/>
    <cellStyle name="Normal 4 4 4 2 3 2" xfId="4537" xr:uid="{6C592024-E6C0-4BA9-A6C4-3A387FCA3D0F}"/>
    <cellStyle name="Normal 4 4 4 2 3 2 2" xfId="9309" xr:uid="{C6C96E63-FAE4-4FA8-8BCE-9E3954748629}"/>
    <cellStyle name="Normal 4 4 4 2 3 2 2 2" xfId="29286" xr:uid="{722FD663-4CC9-481F-9761-D61B64D26F4F}"/>
    <cellStyle name="Normal 4 4 4 2 3 2 2 3" xfId="19689" xr:uid="{A797533B-0B78-43A6-BB75-FE0103340D18}"/>
    <cellStyle name="Normal 4 4 4 2 3 2 3" xfId="12142" xr:uid="{83EF80AA-773B-4C80-AD96-03CE0E217BA2}"/>
    <cellStyle name="Normal 4 4 4 2 3 2 3 2" xfId="22522" xr:uid="{843DC306-8A7A-44D2-B7D0-6F75C703E697}"/>
    <cellStyle name="Normal 4 4 4 2 3 2 4" xfId="25028" xr:uid="{E337B512-1A3F-4BE0-A402-BE5A32D9B531}"/>
    <cellStyle name="Normal 4 4 4 2 3 2 5" xfId="16856" xr:uid="{F0C4DF11-AE9A-4EA8-AA94-AE2F06721B06}"/>
    <cellStyle name="Normal 4 4 4 2 3 3" xfId="6416" xr:uid="{6AA0058B-163A-43B1-BF97-8F9AB6566545}"/>
    <cellStyle name="Normal 4 4 4 2 3 3 2" xfId="28459" xr:uid="{8BCAE36E-3244-4F56-A696-61B2998E5499}"/>
    <cellStyle name="Normal 4 4 4 2 3 3 3" xfId="15985" xr:uid="{6AC2A3E9-7F45-4EF9-8304-D1EB3F06F742}"/>
    <cellStyle name="Normal 4 4 4 2 3 4" xfId="8438" xr:uid="{05322411-0D9D-457F-8699-F75A702D7B11}"/>
    <cellStyle name="Normal 4 4 4 2 3 4 2" xfId="18818" xr:uid="{297C8E3D-ADA5-4FF7-BE81-5DCE5B75A70E}"/>
    <cellStyle name="Normal 4 4 4 2 3 5" xfId="11271" xr:uid="{9446F13C-0682-450A-8B07-2F76361B7A4E}"/>
    <cellStyle name="Normal 4 4 4 2 3 5 2" xfId="21651" xr:uid="{B7020106-92DF-4608-AEC6-11E2C53A6FD3}"/>
    <cellStyle name="Normal 4 4 4 2 3 6" xfId="23113" xr:uid="{F6400042-C5B9-4CD0-BBAD-F179BC62A198}"/>
    <cellStyle name="Normal 4 4 4 2 3 7" xfId="13919" xr:uid="{7A6FAA70-C76F-4F6E-848A-AA747600E6E3}"/>
    <cellStyle name="Normal 4 4 4 2 4" xfId="3356" xr:uid="{00000000-0005-0000-0000-000047060000}"/>
    <cellStyle name="Normal 4 4 4 2 4 2" xfId="6414" xr:uid="{23355853-80A7-4A78-A41B-E45AA896A13D}"/>
    <cellStyle name="Normal 4 4 4 2 4 2 2" xfId="28112" xr:uid="{F127CEAD-9991-4F39-B678-176E526676D4}"/>
    <cellStyle name="Normal 4 4 4 2 4 2 3" xfId="15983" xr:uid="{FAF76BCB-D658-4156-9F72-9A8697882695}"/>
    <cellStyle name="Normal 4 4 4 2 4 3" xfId="8436" xr:uid="{7B236C5C-734C-4965-B2CE-BDBF780D9809}"/>
    <cellStyle name="Normal 4 4 4 2 4 3 2" xfId="18816" xr:uid="{D95EB734-FD68-4B4B-B266-2EC15198E1D9}"/>
    <cellStyle name="Normal 4 4 4 2 4 4" xfId="11269" xr:uid="{30724C10-8100-409A-B817-4823F50D671E}"/>
    <cellStyle name="Normal 4 4 4 2 4 4 2" xfId="21649" xr:uid="{B65EB3B9-7E98-40E8-BC01-369943033362}"/>
    <cellStyle name="Normal 4 4 4 2 4 5" xfId="23003" xr:uid="{FEA1E906-64FF-477F-9484-405B5D1B794A}"/>
    <cellStyle name="Normal 4 4 4 2 4 6" xfId="13917" xr:uid="{9482425E-F774-44A7-B2ED-6B6EE1893FB1}"/>
    <cellStyle name="Normal 4 4 4 2 5" xfId="2616" xr:uid="{00000000-0005-0000-0000-000048060000}"/>
    <cellStyle name="Normal 4 4 4 2 5 2" xfId="5878" xr:uid="{33825492-25B5-435A-917F-DF36DD52F69F}"/>
    <cellStyle name="Normal 4 4 4 2 5 2 2" xfId="28646" xr:uid="{12A95FD4-41F3-4CB7-932A-F8854F50C05D}"/>
    <cellStyle name="Normal 4 4 4 2 5 2 3" xfId="15288" xr:uid="{AFC81E78-B694-4FF6-B936-15FE27118288}"/>
    <cellStyle name="Normal 4 4 4 2 5 3" xfId="7741" xr:uid="{35232396-C4CC-4A08-9C67-964A44A0B0F5}"/>
    <cellStyle name="Normal 4 4 4 2 5 3 2" xfId="18121" xr:uid="{B6CE81D5-60BE-4F7A-9E73-E26308BEA637}"/>
    <cellStyle name="Normal 4 4 4 2 5 4" xfId="10574" xr:uid="{1B794C2B-1150-434B-85D5-01106D15398A}"/>
    <cellStyle name="Normal 4 4 4 2 5 4 2" xfId="20954" xr:uid="{A478C077-071A-46C1-9A5D-904B27385D3D}"/>
    <cellStyle name="Normal 4 4 4 2 5 5" xfId="23192" xr:uid="{8BEBB367-103D-4B1A-8995-B086E2583F9D}"/>
    <cellStyle name="Normal 4 4 4 2 5 6" xfId="13004" xr:uid="{A60375D1-5A3A-4503-B222-2600E2ADFD57}"/>
    <cellStyle name="Normal 4 4 4 2 6" xfId="2367" xr:uid="{00000000-0005-0000-0000-000043060000}"/>
    <cellStyle name="Normal 4 4 4 2 6 2" xfId="7494" xr:uid="{8808D859-AFD6-4F47-BF56-55B490B67563}"/>
    <cellStyle name="Normal 4 4 4 2 6 2 2" xfId="17874" xr:uid="{EFD93F5E-27EE-4326-B314-D61FA627E15F}"/>
    <cellStyle name="Normal 4 4 4 2 6 3" xfId="10327" xr:uid="{59ADA348-4017-4F47-AF30-6D76FA1F83F0}"/>
    <cellStyle name="Normal 4 4 4 2 6 3 2" xfId="20707" xr:uid="{F5854A93-6CCD-4D0A-9D7E-F813AC8B912E}"/>
    <cellStyle name="Normal 4 4 4 2 6 4" xfId="24316" xr:uid="{2C2BA283-8368-40A7-A7D6-1DF17894BA38}"/>
    <cellStyle name="Normal 4 4 4 2 6 5" xfId="15041" xr:uid="{FF33693C-B094-4380-95E9-3BEBAB21CEB7}"/>
    <cellStyle name="Normal 4 4 4 2 7" xfId="3902" xr:uid="{3CF4A500-B3E0-4AE2-981C-1CFFF06BCB70}"/>
    <cellStyle name="Normal 4 4 4 2 7 2" xfId="8734" xr:uid="{84D55116-D32B-4F3F-A3B2-025EAF3A323B}"/>
    <cellStyle name="Normal 4 4 4 2 7 2 2" xfId="19114" xr:uid="{CF8D7CE0-0912-4DBC-8FF5-7FFB36BF357D}"/>
    <cellStyle name="Normal 4 4 4 2 7 3" xfId="11567" xr:uid="{8AACB377-32CA-47EB-BE8A-762FBFB8EA64}"/>
    <cellStyle name="Normal 4 4 4 2 7 3 2" xfId="21947" xr:uid="{9075AC60-42C0-4533-B8A0-D752A7D07D1D}"/>
    <cellStyle name="Normal 4 4 4 2 7 4" xfId="16281" xr:uid="{95389B44-4309-4BC8-8D3C-A340EBF746B7}"/>
    <cellStyle name="Normal 4 4 4 2 8" xfId="5299" xr:uid="{1341A64F-6777-4FF1-9766-E908731CD750}"/>
    <cellStyle name="Normal 4 4 4 2 8 2" xfId="14597" xr:uid="{3D161FB4-19CB-4C08-B57D-D32DCEE28B32}"/>
    <cellStyle name="Normal 4 4 4 2 9" xfId="7050" xr:uid="{0093FB22-402C-4E22-BBED-493F2DDF5C82}"/>
    <cellStyle name="Normal 4 4 4 2 9 2" xfId="17430" xr:uid="{A0BC1E9E-0F8E-459B-AA01-3A63550230D3}"/>
    <cellStyle name="Normal 4 4 4 3" xfId="999" xr:uid="{00000000-0005-0000-0000-000099050000}"/>
    <cellStyle name="Normal 4 4 4 3 2" xfId="3359" xr:uid="{00000000-0005-0000-0000-00004A060000}"/>
    <cellStyle name="Normal 4 4 4 3 2 2" xfId="6417" xr:uid="{EF36B197-7777-4FDF-AEA2-8F5B89E9B752}"/>
    <cellStyle name="Normal 4 4 4 3 2 2 2" xfId="24357" xr:uid="{3070BF9F-455E-4C20-BB12-28F81AE11C96}"/>
    <cellStyle name="Normal 4 4 4 3 2 2 3" xfId="27505" xr:uid="{FDAED2D3-C308-4D07-8CB8-832ABFE1FFAA}"/>
    <cellStyle name="Normal 4 4 4 3 2 2 4" xfId="15986" xr:uid="{18C9191D-C427-4466-9D49-FA8BB378B91F}"/>
    <cellStyle name="Normal 4 4 4 3 2 3" xfId="8439" xr:uid="{9A5E3006-8ED1-4BA3-B888-ACF2AFE02C90}"/>
    <cellStyle name="Normal 4 4 4 3 2 3 2" xfId="28913" xr:uid="{D289254B-F133-4E78-81C9-4FE6B12FEEAD}"/>
    <cellStyle name="Normal 4 4 4 3 2 3 3" xfId="18819" xr:uid="{6E427F0D-995F-4EFD-AA7C-868FC2D13D79}"/>
    <cellStyle name="Normal 4 4 4 3 2 4" xfId="11272" xr:uid="{C959BA1D-45C3-4CBE-95EC-63870B9EAEE3}"/>
    <cellStyle name="Normal 4 4 4 3 2 4 2" xfId="21652" xr:uid="{68C168EE-973D-4DD6-B0ED-252385BB05DE}"/>
    <cellStyle name="Normal 4 4 4 3 2 5" xfId="24084" xr:uid="{648B5734-43DF-47B8-94AB-7B939DF0D284}"/>
    <cellStyle name="Normal 4 4 4 3 2 6" xfId="13920" xr:uid="{BCFA1EE3-744B-495B-892C-6BC66199C631}"/>
    <cellStyle name="Normal 4 4 4 3 3" xfId="2789" xr:uid="{00000000-0005-0000-0000-00004B060000}"/>
    <cellStyle name="Normal 4 4 4 3 3 2" xfId="6007" xr:uid="{95E61078-FB29-4C07-B9E5-FDA436C0E0C6}"/>
    <cellStyle name="Normal 4 4 4 3 3 2 2" xfId="26584" xr:uid="{2C82A59E-33E1-4421-A1FC-2EBE935B4ED8}"/>
    <cellStyle name="Normal 4 4 4 3 3 2 3" xfId="15460" xr:uid="{238BF7DF-13F3-46F9-9D9F-73CA532FC1DA}"/>
    <cellStyle name="Normal 4 4 4 3 3 3" xfId="7913" xr:uid="{0A713D77-728E-4A0A-B24A-81E84B27D68C}"/>
    <cellStyle name="Normal 4 4 4 3 3 3 2" xfId="18293" xr:uid="{6F660398-876E-4C90-A8BF-E7FF7BB518D4}"/>
    <cellStyle name="Normal 4 4 4 3 3 4" xfId="10746" xr:uid="{9590D4EC-AB45-469F-9D72-29B273297575}"/>
    <cellStyle name="Normal 4 4 4 3 3 4 2" xfId="21126" xr:uid="{D48D81C7-E343-4E2E-9532-C38DE0581C14}"/>
    <cellStyle name="Normal 4 4 4 3 3 5" xfId="24408" xr:uid="{C51E5AEC-B189-445D-A2C7-0E691DE2A0E4}"/>
    <cellStyle name="Normal 4 4 4 3 3 6" xfId="13248" xr:uid="{334BB120-5E5A-4C8B-AE73-AAF022AD44AE}"/>
    <cellStyle name="Normal 4 4 4 3 4" xfId="4195" xr:uid="{F1121B20-CEB1-41F1-BA26-3F0D5DDF91BF}"/>
    <cellStyle name="Normal 4 4 4 3 4 2" xfId="8967" xr:uid="{33353A15-1115-4ECC-9A78-82C9DEA231AE}"/>
    <cellStyle name="Normal 4 4 4 3 4 2 2" xfId="29051" xr:uid="{58F58315-0D2F-4E36-8DE9-E69163B7E633}"/>
    <cellStyle name="Normal 4 4 4 3 4 2 3" xfId="19347" xr:uid="{08C5529B-46A8-4265-AF4B-73ACC32FFD23}"/>
    <cellStyle name="Normal 4 4 4 3 4 3" xfId="11800" xr:uid="{2D458C5F-5EEE-419C-9490-F08D1F28FF2E}"/>
    <cellStyle name="Normal 4 4 4 3 4 3 2" xfId="22180" xr:uid="{13DA5644-7E85-4460-BE72-9AF8C8A93061}"/>
    <cellStyle name="Normal 4 4 4 3 4 4" xfId="22718" xr:uid="{1E103680-36F1-4460-8DE2-BCEAE104A888}"/>
    <cellStyle name="Normal 4 4 4 3 4 5" xfId="16514" xr:uid="{B32F69D1-5E44-4D9A-A7DA-11119775A014}"/>
    <cellStyle name="Normal 4 4 4 3 5" xfId="5301" xr:uid="{26D8D285-4BD4-42C3-814B-D5E76D472217}"/>
    <cellStyle name="Normal 4 4 4 3 5 2" xfId="28582" xr:uid="{FD7291A3-5A85-446F-AAA8-EADA62D85BD7}"/>
    <cellStyle name="Normal 4 4 4 3 5 3" xfId="14599" xr:uid="{8BCF75F2-EFBF-464C-820C-50E2DDF40C47}"/>
    <cellStyle name="Normal 4 4 4 3 6" xfId="7052" xr:uid="{F9A011E1-01BB-41C3-93B9-100A91510B54}"/>
    <cellStyle name="Normal 4 4 4 3 6 2" xfId="17432" xr:uid="{1A2FCC99-9A97-403C-971D-8D906980A398}"/>
    <cellStyle name="Normal 4 4 4 3 7" xfId="9885" xr:uid="{33CBCAA6-CE80-4B7E-A27B-E5A0EF03059A}"/>
    <cellStyle name="Normal 4 4 4 3 7 2" xfId="20265" xr:uid="{B739B518-4225-4A2D-A54D-1F1F17AB9887}"/>
    <cellStyle name="Normal 4 4 4 3 8" xfId="24763" xr:uid="{CE7969E2-243A-4991-BF98-03934FF15AF2}"/>
    <cellStyle name="Normal 4 4 4 3 9" xfId="12759" xr:uid="{9BB78BC4-A0D4-45A9-B779-47B542FC8BDE}"/>
    <cellStyle name="Normal 4 4 4 4" xfId="1000" xr:uid="{00000000-0005-0000-0000-00009A050000}"/>
    <cellStyle name="Normal 4 4 4 4 2" xfId="4538" xr:uid="{40DC97A7-EFEC-4AFF-8A63-2DE337282EEB}"/>
    <cellStyle name="Normal 4 4 4 4 2 2" xfId="9310" xr:uid="{0494D8E1-F902-4156-BE81-8D8B6E4D57C7}"/>
    <cellStyle name="Normal 4 4 4 4 2 2 2" xfId="29287" xr:uid="{4E8DAD54-7AA9-4797-9C24-9A650D8CB110}"/>
    <cellStyle name="Normal 4 4 4 4 2 2 3" xfId="19690" xr:uid="{D2B72895-373F-472F-AA24-DFC2EFC23C45}"/>
    <cellStyle name="Normal 4 4 4 4 2 3" xfId="12143" xr:uid="{4FC85916-88D8-4513-8180-248E7D47A6A5}"/>
    <cellStyle name="Normal 4 4 4 4 2 3 2" xfId="22523" xr:uid="{F04625F9-D5CC-4A3C-88D0-AA3C4FB2FA89}"/>
    <cellStyle name="Normal 4 4 4 4 2 4" xfId="25001" xr:uid="{13C1ABF9-9831-400B-8E57-98B05C393A51}"/>
    <cellStyle name="Normal 4 4 4 4 2 5" xfId="16857" xr:uid="{93A21151-956D-4EAD-A21D-18CBE156C7FD}"/>
    <cellStyle name="Normal 4 4 4 4 3" xfId="5302" xr:uid="{B1C309C8-6158-462A-BC6A-39E1933C118C}"/>
    <cellStyle name="Normal 4 4 4 4 3 2" xfId="27252" xr:uid="{6833989B-6348-47FF-818F-5372255DABFF}"/>
    <cellStyle name="Normal 4 4 4 4 3 3" xfId="14600" xr:uid="{6A2FA2C5-145A-4A4D-A081-0C65923EA226}"/>
    <cellStyle name="Normal 4 4 4 4 4" xfId="7053" xr:uid="{5E8FAC5F-71C8-4B72-BBAF-40664B6F0139}"/>
    <cellStyle name="Normal 4 4 4 4 4 2" xfId="17433" xr:uid="{5956EB13-1F99-4810-AA12-F694AFF457BC}"/>
    <cellStyle name="Normal 4 4 4 4 5" xfId="9886" xr:uid="{5FEA5465-80B1-4F65-81A4-A0D8F4AE1FFD}"/>
    <cellStyle name="Normal 4 4 4 4 5 2" xfId="20266" xr:uid="{77EEE273-1844-4963-886E-62ADB1BE98B3}"/>
    <cellStyle name="Normal 4 4 4 4 6" xfId="24313" xr:uid="{EF200C13-1907-4CFE-876F-33E195346D9F}"/>
    <cellStyle name="Normal 4 4 4 4 7" xfId="13921" xr:uid="{5D0D793A-53DE-4DF1-8764-15253F1951D4}"/>
    <cellStyle name="Normal 4 4 4 5" xfId="2938" xr:uid="{00000000-0005-0000-0000-00004D060000}"/>
    <cellStyle name="Normal 4 4 4 5 2" xfId="6118" xr:uid="{F66C619A-2CAC-410A-9256-818C85270A5E}"/>
    <cellStyle name="Normal 4 4 4 5 2 2" xfId="23907" xr:uid="{ECE91F37-C94C-4C62-B4F6-71DC1DC279E9}"/>
    <cellStyle name="Normal 4 4 4 5 2 3" xfId="26447" xr:uid="{CDB1F90C-B5A8-448C-B98A-27F3C5A43FF9}"/>
    <cellStyle name="Normal 4 4 4 5 2 4" xfId="15596" xr:uid="{1403C9B5-01B1-4946-86B2-6DED425ABC8F}"/>
    <cellStyle name="Normal 4 4 4 5 3" xfId="8049" xr:uid="{970FAA52-611A-4954-853F-D0ED3EE406BD}"/>
    <cellStyle name="Normal 4 4 4 5 3 2" xfId="28754" xr:uid="{1A902706-A498-4277-9E62-C751294506B3}"/>
    <cellStyle name="Normal 4 4 4 5 3 3" xfId="18429" xr:uid="{789A6F01-BDCB-49E4-8410-AA4F139DDE1E}"/>
    <cellStyle name="Normal 4 4 4 5 4" xfId="10882" xr:uid="{7B73EF1F-0DF8-4C67-9A50-E91B64C2867C}"/>
    <cellStyle name="Normal 4 4 4 5 4 2" xfId="21262" xr:uid="{FD611D95-78A3-4EE2-9927-46CEFD0025A1}"/>
    <cellStyle name="Normal 4 4 4 5 5" xfId="23993" xr:uid="{1BB774CB-2475-4D4E-ACDF-D608B77C3D12}"/>
    <cellStyle name="Normal 4 4 4 5 6" xfId="13457" xr:uid="{881F866B-C540-4C52-B006-F4F95350F7A5}"/>
    <cellStyle name="Normal 4 4 4 6" xfId="2453" xr:uid="{00000000-0005-0000-0000-00004E060000}"/>
    <cellStyle name="Normal 4 4 4 6 2" xfId="5745" xr:uid="{53A72FD4-2156-487B-9E14-8A5AE2F690C6}"/>
    <cellStyle name="Normal 4 4 4 6 2 2" xfId="26507" xr:uid="{3D30474E-7C03-4D01-95CC-84AE7DAC330D}"/>
    <cellStyle name="Normal 4 4 4 6 2 3" xfId="15125" xr:uid="{9ED9DA40-6B69-4083-AC75-8061A2FA2246}"/>
    <cellStyle name="Normal 4 4 4 6 3" xfId="7578" xr:uid="{CD32499E-F957-46D1-A227-04F7752BF8EB}"/>
    <cellStyle name="Normal 4 4 4 6 3 2" xfId="17958" xr:uid="{5A14481B-CFDC-460B-9FD8-9E0E00EBE5FB}"/>
    <cellStyle name="Normal 4 4 4 6 4" xfId="10411" xr:uid="{42512874-7CC1-4149-908D-506BCD2C29DA}"/>
    <cellStyle name="Normal 4 4 4 6 4 2" xfId="20791" xr:uid="{47521CC3-FF20-4DED-BD47-0781D0D359F5}"/>
    <cellStyle name="Normal 4 4 4 6 5" xfId="25519" xr:uid="{28EFAA7B-5092-4738-B6D0-1E6C65227573}"/>
    <cellStyle name="Normal 4 4 4 6 6" xfId="12841" xr:uid="{4461657B-C7B1-4A5E-88F2-8DD171F38710}"/>
    <cellStyle name="Normal 4 4 4 7" xfId="2207" xr:uid="{00000000-0005-0000-0000-000042060000}"/>
    <cellStyle name="Normal 4 4 4 7 2" xfId="7334" xr:uid="{B38A0759-A4BD-40D7-8CB4-2F5033E2E40F}"/>
    <cellStyle name="Normal 4 4 4 7 2 2" xfId="17714" xr:uid="{ECA286C6-441E-452C-9375-FA7C7E525C61}"/>
    <cellStyle name="Normal 4 4 4 7 3" xfId="10167" xr:uid="{6D7A39DA-7FE7-417A-870F-9781090D11A3}"/>
    <cellStyle name="Normal 4 4 4 7 3 2" xfId="20547" xr:uid="{A4BECFF5-4159-4887-B7F0-434CBC23D0FE}"/>
    <cellStyle name="Normal 4 4 4 7 4" xfId="23397" xr:uid="{485C1E1D-C2FB-48B6-8826-2BB7DFBE3364}"/>
    <cellStyle name="Normal 4 4 4 7 5" xfId="14881" xr:uid="{A6DFB3F5-1D5A-4872-A120-85A7BD096F16}"/>
    <cellStyle name="Normal 4 4 4 8" xfId="3988" xr:uid="{8CD16E0F-DA36-42CE-A34D-ED6AF1FE0895}"/>
    <cellStyle name="Normal 4 4 4 8 2" xfId="8812" xr:uid="{32E12176-7258-4154-A73E-B50821AC7B1A}"/>
    <cellStyle name="Normal 4 4 4 8 2 2" xfId="19192" xr:uid="{58F8214F-97C5-436E-B51A-96BADBE2730D}"/>
    <cellStyle name="Normal 4 4 4 8 3" xfId="11645" xr:uid="{7DEE0DDE-B74F-49B8-BFC0-32E5073415E7}"/>
    <cellStyle name="Normal 4 4 4 8 3 2" xfId="22025" xr:uid="{B885DA79-08FA-4705-AD66-CCDCBB227D49}"/>
    <cellStyle name="Normal 4 4 4 8 4" xfId="16359" xr:uid="{ABFCD0AC-F0DA-4C64-A82C-4EF2D27FFBBE}"/>
    <cellStyle name="Normal 4 4 4 9" xfId="5298" xr:uid="{EF5C3EB4-638F-445E-A79E-41DEB3B50A4C}"/>
    <cellStyle name="Normal 4 4 4 9 2" xfId="14596" xr:uid="{7D3033D7-2B29-4887-9509-AC9C23F1FE5B}"/>
    <cellStyle name="Normal 4 4 5" xfId="1001" xr:uid="{00000000-0005-0000-0000-00009B050000}"/>
    <cellStyle name="Normal 4 4 5 10" xfId="9887" xr:uid="{16F5F45C-D235-49B7-94DE-A3E2C2D06838}"/>
    <cellStyle name="Normal 4 4 5 10 2" xfId="20267" xr:uid="{242E4335-78F5-4F5F-9ABA-CC9C49C6DC96}"/>
    <cellStyle name="Normal 4 4 5 11" xfId="24925" xr:uid="{7998F79C-D3E2-49A1-A95A-98AC8C432774}"/>
    <cellStyle name="Normal 4 4 5 12" xfId="12602" xr:uid="{68B74E87-9871-4A40-87AE-ACC328289E58}"/>
    <cellStyle name="Normal 4 4 5 2" xfId="1002" xr:uid="{00000000-0005-0000-0000-00009C050000}"/>
    <cellStyle name="Normal 4 4 5 2 2" xfId="1003" xr:uid="{00000000-0005-0000-0000-00009D050000}"/>
    <cellStyle name="Normal 4 4 5 2 2 2" xfId="5305" xr:uid="{DD7857A8-D175-4583-AE4A-26DD2B7F5062}"/>
    <cellStyle name="Normal 4 4 5 2 2 2 2" xfId="25701" xr:uid="{88AC2463-1BB3-42E3-9D48-8398256D4AF6}"/>
    <cellStyle name="Normal 4 4 5 2 2 2 3" xfId="26827" xr:uid="{46B3AC03-328A-4440-A341-F5CB77FE611F}"/>
    <cellStyle name="Normal 4 4 5 2 2 2 4" xfId="14603" xr:uid="{E3723172-F2EA-4EFD-BC2F-2C970FA713A4}"/>
    <cellStyle name="Normal 4 4 5 2 2 3" xfId="7056" xr:uid="{DDA45C04-3CFE-4ABA-84CD-152D16D7CC78}"/>
    <cellStyle name="Normal 4 4 5 2 2 3 2" xfId="27633" xr:uid="{BDBB6237-0921-42FE-8629-80819553752C}"/>
    <cellStyle name="Normal 4 4 5 2 2 3 3" xfId="28072" xr:uid="{7C5B4288-D4C8-47CC-B70F-A18C7C11D12F}"/>
    <cellStyle name="Normal 4 4 5 2 2 3 4" xfId="17436" xr:uid="{0AF1FA6A-7CE4-4E51-9CB2-924344A4D2C5}"/>
    <cellStyle name="Normal 4 4 5 2 2 4" xfId="9889" xr:uid="{9093B250-F6EE-4859-9F00-A4653F8B99CD}"/>
    <cellStyle name="Normal 4 4 5 2 2 4 2" xfId="29424" xr:uid="{0CD80B09-EF99-4B7F-AB69-5810AA88D4E4}"/>
    <cellStyle name="Normal 4 4 5 2 2 4 3" xfId="20269" xr:uid="{75EACD12-2681-422C-AC08-3CB872F5B78D}"/>
    <cellStyle name="Normal 4 4 5 2 2 5" xfId="25254" xr:uid="{147C0FE4-3A21-4E94-9914-1B4814A4D8B1}"/>
    <cellStyle name="Normal 4 4 5 2 2 6" xfId="13922" xr:uid="{07E36866-7C18-4DD0-B284-0EF3D8727234}"/>
    <cellStyle name="Normal 4 4 5 2 3" xfId="2790" xr:uid="{00000000-0005-0000-0000-000052060000}"/>
    <cellStyle name="Normal 4 4 5 2 3 2" xfId="6008" xr:uid="{CE7AFD0E-8092-4DA3-80F8-8FA81744DA66}"/>
    <cellStyle name="Normal 4 4 5 2 3 2 2" xfId="27204" xr:uid="{B2E27831-7E3C-49D0-9011-0B7B44A0E7CE}"/>
    <cellStyle name="Normal 4 4 5 2 3 2 3" xfId="15461" xr:uid="{917B7BE5-EDBF-473D-AFC2-BA32433A78DD}"/>
    <cellStyle name="Normal 4 4 5 2 3 3" xfId="7914" xr:uid="{EA3B60D5-C874-427B-8716-9D53F5F4FB6E}"/>
    <cellStyle name="Normal 4 4 5 2 3 3 2" xfId="18294" xr:uid="{B17C187E-B186-4CB5-83C8-40E34B0FA39F}"/>
    <cellStyle name="Normal 4 4 5 2 3 4" xfId="10747" xr:uid="{BDE02073-8405-44C1-BC1B-B051ADC26AA9}"/>
    <cellStyle name="Normal 4 4 5 2 3 4 2" xfId="21127" xr:uid="{F99F29C8-8C7E-4F3E-86C8-704FA96D7231}"/>
    <cellStyle name="Normal 4 4 5 2 3 5" xfId="25479" xr:uid="{A91A1B21-AD46-4711-9B50-CA06B4675BB3}"/>
    <cellStyle name="Normal 4 4 5 2 3 6" xfId="13250" xr:uid="{969C48FF-68B7-4182-A723-66124E589D51}"/>
    <cellStyle name="Normal 4 4 5 2 4" xfId="4196" xr:uid="{99BFB79F-B4CF-4F3B-AAE0-35DF005617EE}"/>
    <cellStyle name="Normal 4 4 5 2 4 2" xfId="8968" xr:uid="{57CE870F-D132-458D-A873-BDB54D8DF4DB}"/>
    <cellStyle name="Normal 4 4 5 2 4 2 2" xfId="29052" xr:uid="{4CF38B8C-6BC1-4C32-B00A-D2DFCB03C3D3}"/>
    <cellStyle name="Normal 4 4 5 2 4 2 3" xfId="19348" xr:uid="{EFDE5DC0-FBAC-409F-A800-8830F172B514}"/>
    <cellStyle name="Normal 4 4 5 2 4 3" xfId="11801" xr:uid="{99DF6630-E4B6-4123-81D2-8F0F5B6EB153}"/>
    <cellStyle name="Normal 4 4 5 2 4 3 2" xfId="22181" xr:uid="{13945A86-9CA3-42D3-9554-8748E71DA122}"/>
    <cellStyle name="Normal 4 4 5 2 4 4" xfId="24716" xr:uid="{45D4E709-B390-40F3-A9F2-4EFA576767BD}"/>
    <cellStyle name="Normal 4 4 5 2 4 5" xfId="16515" xr:uid="{EE3A76F2-C586-4F5F-86EC-2C80C357EE49}"/>
    <cellStyle name="Normal 4 4 5 2 5" xfId="5304" xr:uid="{7D73C64A-02AC-4435-9EEB-01CCDC2B77C3}"/>
    <cellStyle name="Normal 4 4 5 2 5 2" xfId="27878" xr:uid="{AE1F5D17-E54A-4D73-A1CA-3D24092FF178}"/>
    <cellStyle name="Normal 4 4 5 2 5 3" xfId="14602" xr:uid="{3FBA9A7A-34D1-4BE1-AC5D-2344FF63AEBC}"/>
    <cellStyle name="Normal 4 4 5 2 6" xfId="7055" xr:uid="{A37449EC-D562-42CE-A322-BD1E226405CD}"/>
    <cellStyle name="Normal 4 4 5 2 6 2" xfId="17435" xr:uid="{4E6D09B3-DEBE-405E-8E6E-A21E5E93C3EC}"/>
    <cellStyle name="Normal 4 4 5 2 7" xfId="9888" xr:uid="{2829D9F3-BBFF-4808-8252-16EA7EF502D5}"/>
    <cellStyle name="Normal 4 4 5 2 7 2" xfId="20268" xr:uid="{E754C17D-384F-4DDB-B7AC-967A21976FDC}"/>
    <cellStyle name="Normal 4 4 5 2 8" xfId="23289" xr:uid="{40574334-C0E6-4AC8-9B36-A66A8ED60D16}"/>
    <cellStyle name="Normal 4 4 5 2 9" xfId="12760" xr:uid="{F71B41F8-EF3C-4354-A8B2-90D485F75089}"/>
    <cellStyle name="Normal 4 4 5 3" xfId="1004" xr:uid="{00000000-0005-0000-0000-00009E050000}"/>
    <cellStyle name="Normal 4 4 5 3 2" xfId="4539" xr:uid="{2D7A0363-1FAA-4900-BE5D-48C700B5EE01}"/>
    <cellStyle name="Normal 4 4 5 3 2 2" xfId="9311" xr:uid="{69106FA5-8C7B-440D-83A5-AAE9C0C78835}"/>
    <cellStyle name="Normal 4 4 5 3 2 2 2" xfId="29288" xr:uid="{15B04334-15F1-43F6-9C0D-10DCC12795BB}"/>
    <cellStyle name="Normal 4 4 5 3 2 2 3" xfId="19691" xr:uid="{1DF4B71A-C5D4-44B2-A4DB-7A8A1E776D25}"/>
    <cellStyle name="Normal 4 4 5 3 2 3" xfId="12144" xr:uid="{6335F738-FD50-42ED-A853-A2D84AF1A9D0}"/>
    <cellStyle name="Normal 4 4 5 3 2 3 2" xfId="22524" xr:uid="{920126DA-F2B6-43E5-AA97-3404A9EE20D1}"/>
    <cellStyle name="Normal 4 4 5 3 2 4" xfId="24983" xr:uid="{25B352C5-A39F-4314-AEA7-AC6027891DE1}"/>
    <cellStyle name="Normal 4 4 5 3 2 5" xfId="16858" xr:uid="{20753686-122A-46A3-9245-4C0AEAE8699F}"/>
    <cellStyle name="Normal 4 4 5 3 3" xfId="5306" xr:uid="{6D6DA234-9AC1-4169-8BDF-3211187845B4}"/>
    <cellStyle name="Normal 4 4 5 3 3 2" xfId="23673" xr:uid="{3569FF17-3CBD-44DF-9D8F-B5F201627365}"/>
    <cellStyle name="Normal 4 4 5 3 3 3" xfId="26267" xr:uid="{F35D419D-FB03-41DC-B447-33C7AA09F0CF}"/>
    <cellStyle name="Normal 4 4 5 3 3 4" xfId="14604" xr:uid="{A6B424B6-5E71-4A74-8405-8FB97525D24A}"/>
    <cellStyle name="Normal 4 4 5 3 4" xfId="7057" xr:uid="{6CAF7BEF-5982-4DCA-96C9-6B7C80EE4025}"/>
    <cellStyle name="Normal 4 4 5 3 4 2" xfId="25764" xr:uid="{B1B1A273-EC73-4488-B4F3-7D71FDBDDA94}"/>
    <cellStyle name="Normal 4 4 5 3 4 3" xfId="25992" xr:uid="{DB5899AB-E747-43BC-86FA-CBA26A860066}"/>
    <cellStyle name="Normal 4 4 5 3 4 4" xfId="17437" xr:uid="{D80B1D8F-93B5-4435-A434-75FD9D8D7E10}"/>
    <cellStyle name="Normal 4 4 5 3 5" xfId="9890" xr:uid="{90F7CBB5-02A5-4AA1-9BD0-5D8D35B415DC}"/>
    <cellStyle name="Normal 4 4 5 3 5 2" xfId="29425" xr:uid="{A13EEE21-7B0A-4EBD-BEF3-901417E03F3C}"/>
    <cellStyle name="Normal 4 4 5 3 5 3" xfId="20270" xr:uid="{4744E9E6-E976-4329-8229-18CDCC09EAE7}"/>
    <cellStyle name="Normal 4 4 5 3 6" xfId="23929" xr:uid="{D9386DB6-E07F-4DAA-BB80-F66DBF8F3526}"/>
    <cellStyle name="Normal 4 4 5 3 7" xfId="13923" xr:uid="{81C0A880-F72A-4860-BFD6-60ADA17F271B}"/>
    <cellStyle name="Normal 4 4 5 4" xfId="1005" xr:uid="{00000000-0005-0000-0000-00009F050000}"/>
    <cellStyle name="Normal 4 4 5 4 2" xfId="5307" xr:uid="{1A94B53A-833C-4E69-A12A-43F499437481}"/>
    <cellStyle name="Normal 4 4 5 4 2 2" xfId="24574" xr:uid="{618F0D91-24AC-4526-BAC7-F4CC59904697}"/>
    <cellStyle name="Normal 4 4 5 4 2 3" xfId="27690" xr:uid="{70AF2120-D6E0-4679-9E84-A4C1AB1E9147}"/>
    <cellStyle name="Normal 4 4 5 4 2 4" xfId="14605" xr:uid="{6314B871-73F4-42DA-A1BC-B3A211D85F56}"/>
    <cellStyle name="Normal 4 4 5 4 3" xfId="7058" xr:uid="{CF3ABF44-08C1-4B2D-A3B1-88F8A135FCCE}"/>
    <cellStyle name="Normal 4 4 5 4 3 2" xfId="27552" xr:uid="{B23825C7-EE6F-4DE2-AD28-C25CC21EC7C5}"/>
    <cellStyle name="Normal 4 4 5 4 3 3" xfId="17438" xr:uid="{77EA27B9-2A9A-42DE-84EA-741571ED6716}"/>
    <cellStyle name="Normal 4 4 5 4 4" xfId="9891" xr:uid="{7B072EF8-4827-48EF-83D2-52241F50C049}"/>
    <cellStyle name="Normal 4 4 5 4 4 2" xfId="20271" xr:uid="{AD18713A-C709-4872-8060-8246F3E29064}"/>
    <cellStyle name="Normal 4 4 5 4 5" xfId="24278" xr:uid="{327A1E05-9C0B-4A61-86C2-084FE4379863}"/>
    <cellStyle name="Normal 4 4 5 4 6" xfId="13458" xr:uid="{B15A62B1-3EB5-424F-B0C7-E50C2844AA1D}"/>
    <cellStyle name="Normal 4 4 5 5" xfId="2513" xr:uid="{00000000-0005-0000-0000-000055060000}"/>
    <cellStyle name="Normal 4 4 5 5 2" xfId="5791" xr:uid="{F80C5709-8B51-4782-B09A-FB5D51A47210}"/>
    <cellStyle name="Normal 4 4 5 5 2 2" xfId="27016" xr:uid="{69850DA3-4F07-41FF-BC4C-037DD4D2032A}"/>
    <cellStyle name="Normal 4 4 5 5 2 3" xfId="15185" xr:uid="{3432E184-3EE8-4D4D-B7FD-E2B3E982D7A6}"/>
    <cellStyle name="Normal 4 4 5 5 3" xfId="7638" xr:uid="{72294D53-15B9-4DB9-869B-B4E5E3E0BBDF}"/>
    <cellStyle name="Normal 4 4 5 5 3 2" xfId="18018" xr:uid="{1D6459BF-4D37-4C41-9386-007357DBB069}"/>
    <cellStyle name="Normal 4 4 5 5 4" xfId="10471" xr:uid="{738BFEA3-4A2F-4AD0-A8A8-77E35D96E6A3}"/>
    <cellStyle name="Normal 4 4 5 5 4 2" xfId="20851" xr:uid="{494CAAD0-7B56-40EA-B286-5B3AD9EB8690}"/>
    <cellStyle name="Normal 4 4 5 5 5" xfId="24989" xr:uid="{450CD28E-C26E-4BD5-BF97-A427713A773B}"/>
    <cellStyle name="Normal 4 4 5 5 6" xfId="12901" xr:uid="{093D30A8-1BD4-4321-86F0-A5736D3758E3}"/>
    <cellStyle name="Normal 4 4 5 6" xfId="2368" xr:uid="{00000000-0005-0000-0000-00004F060000}"/>
    <cellStyle name="Normal 4 4 5 6 2" xfId="7495" xr:uid="{1B2A7748-D5AE-4E38-BA4C-B2142EE8EF97}"/>
    <cellStyle name="Normal 4 4 5 6 2 2" xfId="27445" xr:uid="{95D02F40-3045-4BEB-9878-F592FA3D8C0C}"/>
    <cellStyle name="Normal 4 4 5 6 2 3" xfId="17875" xr:uid="{72C9FAD3-8A41-4E9F-9C10-9E6828419C2E}"/>
    <cellStyle name="Normal 4 4 5 6 3" xfId="10328" xr:uid="{6F456B92-D2E2-4A6E-BC4B-9372510FD23A}"/>
    <cellStyle name="Normal 4 4 5 6 3 2" xfId="20708" xr:uid="{BEA9430B-5C14-423D-9E97-5D4250C7D95B}"/>
    <cellStyle name="Normal 4 4 5 6 4" xfId="23404" xr:uid="{11D633F0-12A4-4406-8811-53A07D6613B5}"/>
    <cellStyle name="Normal 4 4 5 6 5" xfId="15042" xr:uid="{2C1BBA1E-9DE6-4D11-8D66-8817576A6094}"/>
    <cellStyle name="Normal 4 4 5 7" xfId="3989" xr:uid="{92C63C86-5719-4B31-8589-9D4F4AE9CB95}"/>
    <cellStyle name="Normal 4 4 5 7 2" xfId="8813" xr:uid="{4D9654E6-0611-4A90-AF2E-F648D5625232}"/>
    <cellStyle name="Normal 4 4 5 7 2 2" xfId="19193" xr:uid="{885627D0-3413-4158-A579-0620AA2FF892}"/>
    <cellStyle name="Normal 4 4 5 7 3" xfId="11646" xr:uid="{7067B2DE-2E51-4E9A-A591-30FE48DD678A}"/>
    <cellStyle name="Normal 4 4 5 7 3 2" xfId="22026" xr:uid="{2A7D3620-EDC9-40A5-A8CC-47345B35D85E}"/>
    <cellStyle name="Normal 4 4 5 7 4" xfId="26711" xr:uid="{7FB71A15-6EFB-4AB0-9453-48985C07BB1C}"/>
    <cellStyle name="Normal 4 4 5 7 5" xfId="16360" xr:uid="{BA6F796B-4CF2-496D-A533-DB865784B7FC}"/>
    <cellStyle name="Normal 4 4 5 8" xfId="5303" xr:uid="{E625F85E-866A-4601-961F-6B98C2F8AF7B}"/>
    <cellStyle name="Normal 4 4 5 8 2" xfId="14601" xr:uid="{3CFA5BC5-4474-4165-9DEC-33A0B0D55546}"/>
    <cellStyle name="Normal 4 4 5 9" xfId="7054" xr:uid="{2C3307C6-E532-4616-A2FD-70F09548DA82}"/>
    <cellStyle name="Normal 4 4 5 9 2" xfId="17434" xr:uid="{01BB8787-6EC3-4FD1-B4F1-B2B35749404D}"/>
    <cellStyle name="Normal 4 4 6" xfId="1006" xr:uid="{00000000-0005-0000-0000-0000A0050000}"/>
    <cellStyle name="Normal 4 4 6 10" xfId="9892" xr:uid="{35555099-0C7E-4389-9542-D186D69336E0}"/>
    <cellStyle name="Normal 4 4 6 10 2" xfId="20272" xr:uid="{C3E67B0F-09F5-4C1A-AAB9-BD205F3D9E5C}"/>
    <cellStyle name="Normal 4 4 6 11" xfId="23265" xr:uid="{AAB2BD3A-19FC-4CB0-A99E-03992EEB4657}"/>
    <cellStyle name="Normal 4 4 6 12" xfId="12603" xr:uid="{8B9181DF-4CC3-4F89-A955-CCC1362EE781}"/>
    <cellStyle name="Normal 4 4 6 2" xfId="1007" xr:uid="{00000000-0005-0000-0000-0000A1050000}"/>
    <cellStyle name="Normal 4 4 6 2 2" xfId="1008" xr:uid="{00000000-0005-0000-0000-0000A2050000}"/>
    <cellStyle name="Normal 4 4 6 2 2 2" xfId="5310" xr:uid="{CC89DBF1-7B99-47E4-A6D3-D0436405CC9E}"/>
    <cellStyle name="Normal 4 4 6 2 2 2 2" xfId="24013" xr:uid="{4981416F-3B0F-4676-98D5-6AFDE258BE89}"/>
    <cellStyle name="Normal 4 4 6 2 2 2 3" xfId="26994" xr:uid="{6787D601-1E6A-4740-A280-6A4BCA91A4E4}"/>
    <cellStyle name="Normal 4 4 6 2 2 2 4" xfId="14608" xr:uid="{C680909C-CE46-44F4-B9BE-4E0D04AC9358}"/>
    <cellStyle name="Normal 4 4 6 2 2 3" xfId="7061" xr:uid="{6802134B-1227-4770-B612-678DFA6DE62E}"/>
    <cellStyle name="Normal 4 4 6 2 2 3 2" xfId="27634" xr:uid="{452B0C8E-FD97-40F5-949D-9C4223A37416}"/>
    <cellStyle name="Normal 4 4 6 2 2 3 3" xfId="28058" xr:uid="{3A65D403-450F-4C58-9F99-EF443F7430BE}"/>
    <cellStyle name="Normal 4 4 6 2 2 3 4" xfId="17441" xr:uid="{7FE0B6DB-CF8D-4329-84E7-B421CA66D0A4}"/>
    <cellStyle name="Normal 4 4 6 2 2 4" xfId="9894" xr:uid="{D0D5F939-C22F-4987-9177-2ECB13D3B7BE}"/>
    <cellStyle name="Normal 4 4 6 2 2 4 2" xfId="29426" xr:uid="{3D98BFD9-4436-4701-9F1E-7F14F57B77D6}"/>
    <cellStyle name="Normal 4 4 6 2 2 4 3" xfId="20274" xr:uid="{0DBADDED-EF2D-4E49-A7F6-A9EE0B3F71CB}"/>
    <cellStyle name="Normal 4 4 6 2 2 5" xfId="22645" xr:uid="{A76277E6-4622-4903-9488-C6D42433084B}"/>
    <cellStyle name="Normal 4 4 6 2 2 6" xfId="13924" xr:uid="{D962E703-7C84-4C0F-814A-6CAAAFFD29CA}"/>
    <cellStyle name="Normal 4 4 6 2 3" xfId="2791" xr:uid="{00000000-0005-0000-0000-000059060000}"/>
    <cellStyle name="Normal 4 4 6 2 3 2" xfId="6009" xr:uid="{C443970B-A747-4D81-A575-7502948273F5}"/>
    <cellStyle name="Normal 4 4 6 2 3 2 2" xfId="25956" xr:uid="{01686228-2362-4359-835D-10546A7AF693}"/>
    <cellStyle name="Normal 4 4 6 2 3 2 3" xfId="15462" xr:uid="{56AD114F-DA40-4DC5-BED5-C53EF6E1637B}"/>
    <cellStyle name="Normal 4 4 6 2 3 3" xfId="7915" xr:uid="{7E2FB29E-0BCE-4104-9705-6995F0DA5E69}"/>
    <cellStyle name="Normal 4 4 6 2 3 3 2" xfId="18295" xr:uid="{FAB75683-A1EF-4360-A3C8-8AC87B0431EC}"/>
    <cellStyle name="Normal 4 4 6 2 3 4" xfId="10748" xr:uid="{AC379FB3-3C42-4EA2-BC48-F9148BE23525}"/>
    <cellStyle name="Normal 4 4 6 2 3 4 2" xfId="21128" xr:uid="{3DADD595-B2C9-47C0-AAE2-C06619F92E25}"/>
    <cellStyle name="Normal 4 4 6 2 3 5" xfId="24410" xr:uid="{CDFAD032-DD11-4D52-A6EA-6A35F325D757}"/>
    <cellStyle name="Normal 4 4 6 2 3 6" xfId="13251" xr:uid="{85729ECE-FBE1-4E8F-BAEA-0608FD66CF89}"/>
    <cellStyle name="Normal 4 4 6 2 4" xfId="4197" xr:uid="{646CEC22-B35F-4C0C-AB59-0ADF5B13983F}"/>
    <cellStyle name="Normal 4 4 6 2 4 2" xfId="8969" xr:uid="{E45D12FD-2375-4FD4-AD60-4FE0F86E3711}"/>
    <cellStyle name="Normal 4 4 6 2 4 2 2" xfId="29053" xr:uid="{30B324A7-76C8-4725-B750-82261BBE0ECD}"/>
    <cellStyle name="Normal 4 4 6 2 4 2 3" xfId="19349" xr:uid="{7B0FFB52-B8BA-4312-9EF9-9DAE51FF20A3}"/>
    <cellStyle name="Normal 4 4 6 2 4 3" xfId="11802" xr:uid="{CC1DA033-C7BC-4022-8EC8-0442E52FDA7A}"/>
    <cellStyle name="Normal 4 4 6 2 4 3 2" xfId="22182" xr:uid="{591BAC96-DDBB-4DE0-ABBC-F4C65C4B784F}"/>
    <cellStyle name="Normal 4 4 6 2 4 4" xfId="25468" xr:uid="{345F13CE-9109-4FE5-A949-79D8FFAFEFA8}"/>
    <cellStyle name="Normal 4 4 6 2 4 5" xfId="16516" xr:uid="{7E7F382C-434C-4C82-BE24-1FEECE24B23B}"/>
    <cellStyle name="Normal 4 4 6 2 5" xfId="5309" xr:uid="{79B0C609-91A7-40C0-B374-54F3DDA349FE}"/>
    <cellStyle name="Normal 4 4 6 2 5 2" xfId="26091" xr:uid="{2AEA128B-7177-49EB-8260-F921A8843A1F}"/>
    <cellStyle name="Normal 4 4 6 2 5 3" xfId="14607" xr:uid="{9BF47ECC-E9A5-49D7-8A62-C169172AB25B}"/>
    <cellStyle name="Normal 4 4 6 2 6" xfId="7060" xr:uid="{C3870E88-5149-438E-A19B-CF7A0DC0D070}"/>
    <cellStyle name="Normal 4 4 6 2 6 2" xfId="17440" xr:uid="{2159F246-F892-4A47-B5E6-E0E75B41B2A1}"/>
    <cellStyle name="Normal 4 4 6 2 7" xfId="9893" xr:uid="{49B4CE77-7665-4889-952C-765A49007B1A}"/>
    <cellStyle name="Normal 4 4 6 2 7 2" xfId="20273" xr:uid="{13BB59B0-1857-4E6F-BBB0-C7F1C527C78F}"/>
    <cellStyle name="Normal 4 4 6 2 8" xfId="25232" xr:uid="{F1005FFB-B226-411F-B940-BFB3F0CCF542}"/>
    <cellStyle name="Normal 4 4 6 2 9" xfId="12761" xr:uid="{9AB8D51E-00E0-478D-8115-8C4CFF4742AB}"/>
    <cellStyle name="Normal 4 4 6 3" xfId="1009" xr:uid="{00000000-0005-0000-0000-0000A3050000}"/>
    <cellStyle name="Normal 4 4 6 3 2" xfId="4540" xr:uid="{F1C860A2-948E-4C8C-92FB-4E5A99E46265}"/>
    <cellStyle name="Normal 4 4 6 3 2 2" xfId="9312" xr:uid="{710CFDEA-5D1D-4AA3-86BE-27763845AD26}"/>
    <cellStyle name="Normal 4 4 6 3 2 2 2" xfId="29289" xr:uid="{B5986039-0188-4DA3-94FB-1D99E742FC47}"/>
    <cellStyle name="Normal 4 4 6 3 2 2 3" xfId="19692" xr:uid="{0041879B-E15D-458E-9049-B254F3A37F89}"/>
    <cellStyle name="Normal 4 4 6 3 2 3" xfId="12145" xr:uid="{F0C81F10-17F5-46F7-B082-F3354F0CE65A}"/>
    <cellStyle name="Normal 4 4 6 3 2 3 2" xfId="22525" xr:uid="{FA7D7A90-DBCA-47FF-8CE2-701D6D3282C7}"/>
    <cellStyle name="Normal 4 4 6 3 2 4" xfId="25045" xr:uid="{2F00B6D6-3BD1-4025-BBE7-0999D224CE59}"/>
    <cellStyle name="Normal 4 4 6 3 2 5" xfId="16859" xr:uid="{95614682-4BF5-4C60-B7C7-9BD9AFBE3940}"/>
    <cellStyle name="Normal 4 4 6 3 3" xfId="5311" xr:uid="{C1E7CBFA-8D70-4DC0-9D67-7F1F15B7EBBA}"/>
    <cellStyle name="Normal 4 4 6 3 3 2" xfId="26836" xr:uid="{DEE64D7E-518B-4722-AF17-48D7B372691E}"/>
    <cellStyle name="Normal 4 4 6 3 3 3" xfId="26906" xr:uid="{B9C458B0-18C1-40D6-A0D3-65E43FA1236D}"/>
    <cellStyle name="Normal 4 4 6 3 3 4" xfId="14609" xr:uid="{A19EAD2A-7C80-4745-A34B-DB943E34D81B}"/>
    <cellStyle name="Normal 4 4 6 3 4" xfId="7062" xr:uid="{9AAD0156-9948-48E8-8EBC-1802E7D52EA5}"/>
    <cellStyle name="Normal 4 4 6 3 4 2" xfId="26178" xr:uid="{07B6D851-61F4-49E1-A0A1-D44912F3FF27}"/>
    <cellStyle name="Normal 4 4 6 3 4 3" xfId="27744" xr:uid="{A8891A62-F547-471A-90C5-552DA273F4A0}"/>
    <cellStyle name="Normal 4 4 6 3 4 4" xfId="17442" xr:uid="{B2191D05-8BD2-464E-9B04-21000AF0E0B3}"/>
    <cellStyle name="Normal 4 4 6 3 5" xfId="9895" xr:uid="{4C5C3BCA-64B0-4E94-ADAD-8D656F34962F}"/>
    <cellStyle name="Normal 4 4 6 3 5 2" xfId="29427" xr:uid="{5215AEDB-4EFF-4165-BC2C-62F8FAF9450C}"/>
    <cellStyle name="Normal 4 4 6 3 5 3" xfId="20275" xr:uid="{D279E8D5-0B8B-4DFB-9E28-C211E6E64EED}"/>
    <cellStyle name="Normal 4 4 6 3 6" xfId="24531" xr:uid="{D525E559-2B44-4F09-88B3-C1CF880AB01D}"/>
    <cellStyle name="Normal 4 4 6 3 7" xfId="13925" xr:uid="{D84723B2-AC0D-40AD-9362-9B3C65B0D428}"/>
    <cellStyle name="Normal 4 4 6 4" xfId="1010" xr:uid="{00000000-0005-0000-0000-0000A4050000}"/>
    <cellStyle name="Normal 4 4 6 4 2" xfId="5312" xr:uid="{5DC5CC19-61D9-442D-A07F-3AA03D0924D0}"/>
    <cellStyle name="Normal 4 4 6 4 2 2" xfId="25104" xr:uid="{0C0ABCA3-1415-4A92-857C-A488E2E6DDE0}"/>
    <cellStyle name="Normal 4 4 6 4 2 3" xfId="27000" xr:uid="{E8084F88-466A-4474-AF0E-713070897DEF}"/>
    <cellStyle name="Normal 4 4 6 4 2 4" xfId="14610" xr:uid="{CC533787-6370-4D1A-A406-1786BC8C983D}"/>
    <cellStyle name="Normal 4 4 6 4 3" xfId="7063" xr:uid="{B0C4E085-8262-47C3-9C4F-0FB68070A9CB}"/>
    <cellStyle name="Normal 4 4 6 4 3 2" xfId="25965" xr:uid="{716B544F-6F88-45BB-A69E-A30796EF980C}"/>
    <cellStyle name="Normal 4 4 6 4 3 3" xfId="17443" xr:uid="{0DE44047-A4A2-4246-9D93-7AA3EACFCA4B}"/>
    <cellStyle name="Normal 4 4 6 4 4" xfId="9896" xr:uid="{9EADD135-B447-41E6-9C3C-489290942EF0}"/>
    <cellStyle name="Normal 4 4 6 4 4 2" xfId="20276" xr:uid="{B50305F7-FC13-4F97-AF92-A5492AC0B98D}"/>
    <cellStyle name="Normal 4 4 6 4 5" xfId="24887" xr:uid="{2F8162DB-F64E-4E58-B0F7-C1E051A56005}"/>
    <cellStyle name="Normal 4 4 6 4 6" xfId="13459" xr:uid="{D69AA7B0-0E86-4954-9614-CC301B9E59D0}"/>
    <cellStyle name="Normal 4 4 6 5" xfId="2576" xr:uid="{00000000-0005-0000-0000-00005C060000}"/>
    <cellStyle name="Normal 4 4 6 5 2" xfId="5841" xr:uid="{B8590707-D82D-4B10-8E5C-B46DD1964897}"/>
    <cellStyle name="Normal 4 4 6 5 2 2" xfId="27798" xr:uid="{77ABFE73-E8DE-4CB5-AA43-A2F9060D82E2}"/>
    <cellStyle name="Normal 4 4 6 5 2 3" xfId="15248" xr:uid="{DE20AE6C-F563-4E2C-B6E3-77AC87B7B438}"/>
    <cellStyle name="Normal 4 4 6 5 3" xfId="7701" xr:uid="{E593B547-1A44-4379-8A8B-07DADAE6175D}"/>
    <cellStyle name="Normal 4 4 6 5 3 2" xfId="18081" xr:uid="{F72F5707-7FF8-474F-9824-301D2DAF5EFC}"/>
    <cellStyle name="Normal 4 4 6 5 4" xfId="10534" xr:uid="{2A2CD21C-4AAF-43FD-91A1-927F51089E4C}"/>
    <cellStyle name="Normal 4 4 6 5 4 2" xfId="20914" xr:uid="{FCBC5583-2A22-440C-92F6-A2AFFC55E65D}"/>
    <cellStyle name="Normal 4 4 6 5 5" xfId="24875" xr:uid="{F01D5C4E-835B-4BCD-8ABA-87C976F1E2F5}"/>
    <cellStyle name="Normal 4 4 6 5 6" xfId="12964" xr:uid="{1B78FA1C-312A-42E1-90AD-123870043F67}"/>
    <cellStyle name="Normal 4 4 6 6" xfId="2369" xr:uid="{00000000-0005-0000-0000-000056060000}"/>
    <cellStyle name="Normal 4 4 6 6 2" xfId="7496" xr:uid="{37A6F410-3569-447C-A96D-17475FEF90C0}"/>
    <cellStyle name="Normal 4 4 6 6 2 2" xfId="27450" xr:uid="{C6B8C9AD-BD55-4D6F-BF23-AA4CA629BE17}"/>
    <cellStyle name="Normal 4 4 6 6 2 3" xfId="17876" xr:uid="{2A06F1A9-730A-409C-A166-75FA16781950}"/>
    <cellStyle name="Normal 4 4 6 6 3" xfId="10329" xr:uid="{942397F1-2C1B-4A41-8537-8F1A3A2F0831}"/>
    <cellStyle name="Normal 4 4 6 6 3 2" xfId="20709" xr:uid="{CD637D26-308C-42D9-9836-B3344CB75646}"/>
    <cellStyle name="Normal 4 4 6 6 4" xfId="22749" xr:uid="{45F0A560-B8AB-463B-8B75-827E68D9B470}"/>
    <cellStyle name="Normal 4 4 6 6 5" xfId="15043" xr:uid="{5C3A247B-D151-4634-9793-1C79E2FBFBF5}"/>
    <cellStyle name="Normal 4 4 6 7" xfId="3990" xr:uid="{155B17C1-6D90-4B09-AE72-8D357FDA0CA5}"/>
    <cellStyle name="Normal 4 4 6 7 2" xfId="8814" xr:uid="{D24AE6AB-7CC9-4D83-B241-7D8BDE7FF89D}"/>
    <cellStyle name="Normal 4 4 6 7 2 2" xfId="19194" xr:uid="{8B849538-5B45-466E-A744-95B84BC0C9F9}"/>
    <cellStyle name="Normal 4 4 6 7 3" xfId="11647" xr:uid="{658C68E2-27BB-4FE4-A452-C4CB55953D8A}"/>
    <cellStyle name="Normal 4 4 6 7 3 2" xfId="22027" xr:uid="{647DB8CC-3066-4CC1-87C1-11FA878B1EBB}"/>
    <cellStyle name="Normal 4 4 6 7 4" xfId="27673" xr:uid="{D080A117-65F4-4666-A844-D5784050E378}"/>
    <cellStyle name="Normal 4 4 6 7 5" xfId="16361" xr:uid="{4E16D46C-A24B-49D9-98AE-E8AF2958529B}"/>
    <cellStyle name="Normal 4 4 6 8" xfId="5308" xr:uid="{AD9C102B-E7E3-42B7-B1B6-C3A62299AFFD}"/>
    <cellStyle name="Normal 4 4 6 8 2" xfId="14606" xr:uid="{1685A019-ADCE-4DCC-AC3E-5AE359E98039}"/>
    <cellStyle name="Normal 4 4 6 9" xfId="7059" xr:uid="{0BF99C63-D936-4520-8302-D6886B2EE38C}"/>
    <cellStyle name="Normal 4 4 6 9 2" xfId="17439" xr:uid="{094F1905-0AC2-4F65-AA57-2BEDE667EA1A}"/>
    <cellStyle name="Normal 4 4 7" xfId="1011" xr:uid="{00000000-0005-0000-0000-0000A5050000}"/>
    <cellStyle name="Normal 4 4 7 10" xfId="12604" xr:uid="{BE2E1CCC-8E0B-42B4-80F4-C097E12EA611}"/>
    <cellStyle name="Normal 4 4 7 2" xfId="1012" xr:uid="{00000000-0005-0000-0000-0000A6050000}"/>
    <cellStyle name="Normal 4 4 7 2 2" xfId="2939" xr:uid="{00000000-0005-0000-0000-00005F060000}"/>
    <cellStyle name="Normal 4 4 7 2 2 2" xfId="6119" xr:uid="{739E3C6C-3BC4-4710-BE80-BABD08607F1C}"/>
    <cellStyle name="Normal 4 4 7 2 2 2 2" xfId="28203" xr:uid="{B9B6BB46-17CB-463D-B5E2-D358C4D8E0A3}"/>
    <cellStyle name="Normal 4 4 7 2 2 2 3" xfId="28123" xr:uid="{84041D0C-67BA-42DE-AF1B-CF88387940E8}"/>
    <cellStyle name="Normal 4 4 7 2 2 2 4" xfId="15597" xr:uid="{5BD3ED8F-A6EE-445C-8983-1EA763AEE431}"/>
    <cellStyle name="Normal 4 4 7 2 2 3" xfId="8050" xr:uid="{9BC7E3A2-97B1-4155-BED8-0450534958EB}"/>
    <cellStyle name="Normal 4 4 7 2 2 3 2" xfId="28755" xr:uid="{59F44E47-61D4-487A-B6B0-8DD0578FF29E}"/>
    <cellStyle name="Normal 4 4 7 2 2 3 3" xfId="18430" xr:uid="{A277618E-25E9-45FE-B30E-D361972BFF66}"/>
    <cellStyle name="Normal 4 4 7 2 2 4" xfId="10883" xr:uid="{7BC19122-8DB7-40C1-9B1B-DA4109E1F3B3}"/>
    <cellStyle name="Normal 4 4 7 2 2 4 2" xfId="21263" xr:uid="{2DA393C0-188B-4C45-BC22-0CF9B66ABCE0}"/>
    <cellStyle name="Normal 4 4 7 2 2 5" xfId="25361" xr:uid="{26658244-70BC-43F2-AC33-AC46E39822A2}"/>
    <cellStyle name="Normal 4 4 7 2 2 6" xfId="13460" xr:uid="{53200119-9172-4A95-8A94-C69F418E49D2}"/>
    <cellStyle name="Normal 4 4 7 2 3" xfId="5314" xr:uid="{8855BF12-6019-4F08-8D31-48B5D2CBE86F}"/>
    <cellStyle name="Normal 4 4 7 2 3 2" xfId="25320" xr:uid="{B3546D37-3921-4781-816B-A0D72D6CECCA}"/>
    <cellStyle name="Normal 4 4 7 2 3 3" xfId="27942" xr:uid="{3B488F3E-307F-4D08-91EA-1DA9B36B8E7F}"/>
    <cellStyle name="Normal 4 4 7 2 3 4" xfId="14612" xr:uid="{0873A52E-2D45-4329-A475-6AE635A0044F}"/>
    <cellStyle name="Normal 4 4 7 2 4" xfId="7065" xr:uid="{E0A5C9CA-0461-4194-9D7C-EA7E8E4CB9FD}"/>
    <cellStyle name="Normal 4 4 7 2 4 2" xfId="26121" xr:uid="{C916E597-A8CD-486E-A7F8-EC17BC61C6DA}"/>
    <cellStyle name="Normal 4 4 7 2 4 3" xfId="26843" xr:uid="{93C317D0-1586-4181-9382-AD6CD41ECCB9}"/>
    <cellStyle name="Normal 4 4 7 2 4 4" xfId="17445" xr:uid="{BC5163DF-52C1-44F3-8E66-96FC4FA18BF1}"/>
    <cellStyle name="Normal 4 4 7 2 5" xfId="9898" xr:uid="{86153E0A-46F0-4490-8FB0-9658F09105C3}"/>
    <cellStyle name="Normal 4 4 7 2 5 2" xfId="29428" xr:uid="{77998EB9-9E9D-4C01-BF5B-DBAB23E07B61}"/>
    <cellStyle name="Normal 4 4 7 2 5 3" xfId="20278" xr:uid="{CA409681-E26E-4AA3-B857-CF5E3EAE2290}"/>
    <cellStyle name="Normal 4 4 7 2 6" xfId="25109" xr:uid="{105F8BDA-A8FB-41D5-93EA-6C694D3D11B6}"/>
    <cellStyle name="Normal 4 4 7 2 7" xfId="12762" xr:uid="{7E61096A-02F1-4E78-B943-FCD9B78AC160}"/>
    <cellStyle name="Normal 4 4 7 3" xfId="1013" xr:uid="{00000000-0005-0000-0000-0000A7050000}"/>
    <cellStyle name="Normal 4 4 7 3 2" xfId="5315" xr:uid="{01131E2F-8EF3-4945-8C23-69F1216AC88A}"/>
    <cellStyle name="Normal 4 4 7 3 2 2" xfId="28234" xr:uid="{C434865C-34D3-49FF-8293-9B8656923D8B}"/>
    <cellStyle name="Normal 4 4 7 3 2 3" xfId="27826" xr:uid="{CF036B8A-CD5E-4D53-849A-F97D686F47AA}"/>
    <cellStyle name="Normal 4 4 7 3 2 4" xfId="14613" xr:uid="{5189D6BB-F4D5-4B79-8B8C-C6C836B28BAC}"/>
    <cellStyle name="Normal 4 4 7 3 3" xfId="7066" xr:uid="{7555240E-38B2-43C1-9E90-FD713A904B1F}"/>
    <cellStyle name="Normal 4 4 7 3 3 2" xfId="27893" xr:uid="{EE69ED68-CFCA-4C30-A445-607FAA96086A}"/>
    <cellStyle name="Normal 4 4 7 3 3 3" xfId="26673" xr:uid="{835D1CD2-07EB-4A25-A908-EC8BCEB97763}"/>
    <cellStyle name="Normal 4 4 7 3 3 4" xfId="17446" xr:uid="{ADA868AD-870A-4CA5-8622-ED0B2CCA1006}"/>
    <cellStyle name="Normal 4 4 7 3 4" xfId="9899" xr:uid="{2BFE620A-152E-4F86-8D83-6C4282D8C08B}"/>
    <cellStyle name="Normal 4 4 7 3 4 2" xfId="29429" xr:uid="{62280D68-F16B-4781-8756-B87E8D307E56}"/>
    <cellStyle name="Normal 4 4 7 3 4 3" xfId="20279" xr:uid="{9F6C3DB9-7907-46E1-99DD-A78579C02DD3}"/>
    <cellStyle name="Normal 4 4 7 3 5" xfId="23594" xr:uid="{34E6FD28-94AE-4D10-B5DA-2494E0F80D72}"/>
    <cellStyle name="Normal 4 4 7 3 6" xfId="13252" xr:uid="{8236CB6B-110F-479A-B16F-F1CCAA18212C}"/>
    <cellStyle name="Normal 4 4 7 4" xfId="2370" xr:uid="{00000000-0005-0000-0000-00005D060000}"/>
    <cellStyle name="Normal 4 4 7 4 2" xfId="7497" xr:uid="{C5E5C587-D37B-4EEC-AC44-02E0A02ADAC0}"/>
    <cellStyle name="Normal 4 4 7 4 2 2" xfId="28130" xr:uid="{7CC963D8-A7C0-4AE3-803B-CD3A4A515ACE}"/>
    <cellStyle name="Normal 4 4 7 4 2 3" xfId="17877" xr:uid="{1F68883E-EA4B-400F-9D3E-A0D99942D46A}"/>
    <cellStyle name="Normal 4 4 7 4 3" xfId="10330" xr:uid="{DBF57A1A-56F9-40E0-BDE1-F8652914CED0}"/>
    <cellStyle name="Normal 4 4 7 4 3 2" xfId="20710" xr:uid="{BAEAEC53-A598-4BCE-8947-DB2053EB9A3E}"/>
    <cellStyle name="Normal 4 4 7 4 4" xfId="24324" xr:uid="{B528F158-5BA1-4DE3-A2B8-28688EBCF78E}"/>
    <cellStyle name="Normal 4 4 7 4 5" xfId="15044" xr:uid="{E8FCA9D8-19D6-46FF-989C-F65C6B962B8D}"/>
    <cellStyle name="Normal 4 4 7 5" xfId="3991" xr:uid="{0F79F3EA-E187-4CE0-A8FD-B5B5C55A2C34}"/>
    <cellStyle name="Normal 4 4 7 5 2" xfId="8815" xr:uid="{B9B292B2-B717-4937-A76C-E0D161E48CA1}"/>
    <cellStyle name="Normal 4 4 7 5 2 2" xfId="28988" xr:uid="{162BEE58-A72A-4235-BB90-FDC3F3FCF0D0}"/>
    <cellStyle name="Normal 4 4 7 5 2 3" xfId="19195" xr:uid="{FD39C0AC-80DB-418A-BA40-70EE4F06A60C}"/>
    <cellStyle name="Normal 4 4 7 5 3" xfId="11648" xr:uid="{86EAD745-13DD-4ED2-8C0C-CCE3B7140DC1}"/>
    <cellStyle name="Normal 4 4 7 5 3 2" xfId="22028" xr:uid="{7208CB3C-6719-4C7D-94A0-1D0A5F794197}"/>
    <cellStyle name="Normal 4 4 7 5 4" xfId="22768" xr:uid="{171DFFCF-8897-4D15-BC6C-6BC6A6368CD8}"/>
    <cellStyle name="Normal 4 4 7 5 5" xfId="16362" xr:uid="{56DA68A7-DB3A-4581-BBE8-11EC60C96E9A}"/>
    <cellStyle name="Normal 4 4 7 6" xfId="5313" xr:uid="{A85E22A9-BA61-4E82-9819-FD9350344DC6}"/>
    <cellStyle name="Normal 4 4 7 6 2" xfId="25838" xr:uid="{47E2AEBB-D426-4ED2-BC33-5DF917777329}"/>
    <cellStyle name="Normal 4 4 7 6 3" xfId="26006" xr:uid="{95FB43E7-92C9-47E0-9490-7A66BA3AA9FB}"/>
    <cellStyle name="Normal 4 4 7 6 4" xfId="14611" xr:uid="{3238C1FE-2161-4FA8-A595-B1270CEB73FD}"/>
    <cellStyle name="Normal 4 4 7 7" xfId="7064" xr:uid="{CFF826D0-17A6-4F60-BFC2-4F8BAF7E4B07}"/>
    <cellStyle name="Normal 4 4 7 7 2" xfId="26195" xr:uid="{8E57E475-14CC-45D6-A680-229D5E5F470A}"/>
    <cellStyle name="Normal 4 4 7 7 3" xfId="17444" xr:uid="{42815ED4-7DE4-4A73-B27A-3D4ED683CB7C}"/>
    <cellStyle name="Normal 4 4 7 8" xfId="9897" xr:uid="{F2E3B44A-489C-493E-B3A9-1B228B724265}"/>
    <cellStyle name="Normal 4 4 7 8 2" xfId="20277" xr:uid="{6A72BC74-B1A4-4BDE-B09C-56BC6A952D22}"/>
    <cellStyle name="Normal 4 4 7 9" xfId="24137" xr:uid="{1E88A1D6-AE38-454E-B846-A2C177D96F6C}"/>
    <cellStyle name="Normal 4 4 8" xfId="1014" xr:uid="{00000000-0005-0000-0000-0000A8050000}"/>
    <cellStyle name="Normal 4 4 8 10" xfId="12605" xr:uid="{CA4D673E-C050-4B79-9C4C-56FA448EBC15}"/>
    <cellStyle name="Normal 4 4 8 2" xfId="1015" xr:uid="{00000000-0005-0000-0000-0000A9050000}"/>
    <cellStyle name="Normal 4 4 8 2 2" xfId="2940" xr:uid="{00000000-0005-0000-0000-000063060000}"/>
    <cellStyle name="Normal 4 4 8 2 2 2" xfId="6120" xr:uid="{3B030003-B56E-42A1-BF46-6D8C66FAE20A}"/>
    <cellStyle name="Normal 4 4 8 2 2 2 2" xfId="26502" xr:uid="{55689746-DEF0-4320-848A-9B0759700AEB}"/>
    <cellStyle name="Normal 4 4 8 2 2 2 3" xfId="28054" xr:uid="{C71B9B98-3B4D-4E5F-BB4C-B1108EB56177}"/>
    <cellStyle name="Normal 4 4 8 2 2 2 4" xfId="15598" xr:uid="{8B45946F-F579-493E-A777-F797ED3B3ED7}"/>
    <cellStyle name="Normal 4 4 8 2 2 3" xfId="8051" xr:uid="{A1D8FC59-41AB-4B04-835B-88003565BB56}"/>
    <cellStyle name="Normal 4 4 8 2 2 3 2" xfId="28756" xr:uid="{7A1FB7CD-6657-4363-B93E-C081C6C4C0CB}"/>
    <cellStyle name="Normal 4 4 8 2 2 3 3" xfId="18431" xr:uid="{72AF5404-8023-4DB0-9944-A6DD6DCFB028}"/>
    <cellStyle name="Normal 4 4 8 2 2 4" xfId="10884" xr:uid="{4B8C7705-E943-41CC-AD24-E8C077E49547}"/>
    <cellStyle name="Normal 4 4 8 2 2 4 2" xfId="21264" xr:uid="{7815DE7E-E3DB-4C8C-9ABD-97F8BC87D048}"/>
    <cellStyle name="Normal 4 4 8 2 2 5" xfId="24555" xr:uid="{7B00F632-A9E3-4CE5-A0A3-A286B6264ADD}"/>
    <cellStyle name="Normal 4 4 8 2 2 6" xfId="13461" xr:uid="{D6D86F86-10C3-4068-A8C3-4DF59F5B0A4B}"/>
    <cellStyle name="Normal 4 4 8 2 3" xfId="5317" xr:uid="{9246B56E-1A83-4A34-AEE9-9F32336FBABB}"/>
    <cellStyle name="Normal 4 4 8 2 3 2" xfId="24454" xr:uid="{F6CF408D-21E3-45A3-9562-314F90F14C3B}"/>
    <cellStyle name="Normal 4 4 8 2 3 3" xfId="26425" xr:uid="{FCE6C010-CFD8-4054-95A6-8CA459188694}"/>
    <cellStyle name="Normal 4 4 8 2 3 4" xfId="14615" xr:uid="{DBB95E87-488E-4B51-875B-6DDB208D5741}"/>
    <cellStyle name="Normal 4 4 8 2 4" xfId="7068" xr:uid="{784F18AB-9B24-435D-A6C4-E92B56265C4A}"/>
    <cellStyle name="Normal 4 4 8 2 4 2" xfId="27920" xr:uid="{B516F256-A46D-4533-B3BE-949792F2EE22}"/>
    <cellStyle name="Normal 4 4 8 2 4 3" xfId="26299" xr:uid="{1B4D7294-8EFD-48E3-AFD0-F972FDD89B90}"/>
    <cellStyle name="Normal 4 4 8 2 4 4" xfId="17448" xr:uid="{2E4C7ADD-D813-48C2-9E9A-50A1584D5C47}"/>
    <cellStyle name="Normal 4 4 8 2 5" xfId="9901" xr:uid="{1334673B-C8EC-4F39-8F95-079A2CD23FC4}"/>
    <cellStyle name="Normal 4 4 8 2 5 2" xfId="29430" xr:uid="{687C5457-0533-4C0A-A75C-1E00870144C9}"/>
    <cellStyle name="Normal 4 4 8 2 5 3" xfId="20281" xr:uid="{3C14766A-0A36-4E73-9351-D85562379DCA}"/>
    <cellStyle name="Normal 4 4 8 2 6" xfId="25496" xr:uid="{50DCEEB4-C889-4D27-97DC-BC2667E44D01}"/>
    <cellStyle name="Normal 4 4 8 2 7" xfId="12763" xr:uid="{31369979-5E9F-49CA-B930-C7881B0CFDC4}"/>
    <cellStyle name="Normal 4 4 8 3" xfId="1016" xr:uid="{00000000-0005-0000-0000-0000AA050000}"/>
    <cellStyle name="Normal 4 4 8 3 2" xfId="5318" xr:uid="{E2E86F4F-68D8-4D3C-887D-E8698892714F}"/>
    <cellStyle name="Normal 4 4 8 3 2 2" xfId="28057" xr:uid="{9598AFDD-A9A2-49DD-82A6-683E26459F21}"/>
    <cellStyle name="Normal 4 4 8 3 2 3" xfId="26992" xr:uid="{05E819AC-9A8C-4470-AB06-D02124642DB4}"/>
    <cellStyle name="Normal 4 4 8 3 2 4" xfId="14616" xr:uid="{9DB887E8-6FE6-41E0-9104-704BE88CFAE2}"/>
    <cellStyle name="Normal 4 4 8 3 3" xfId="7069" xr:uid="{6136E152-FF19-4728-A14E-BEDDD685E76B}"/>
    <cellStyle name="Normal 4 4 8 3 3 2" xfId="26273" xr:uid="{85F66EFF-3E16-49ED-A55B-EDFE591B5F31}"/>
    <cellStyle name="Normal 4 4 8 3 3 3" xfId="28441" xr:uid="{ADA1B494-E9DC-4EC2-A61F-A4947ABF1DB0}"/>
    <cellStyle name="Normal 4 4 8 3 3 4" xfId="17449" xr:uid="{967985C4-1652-48A3-99A2-9A65A7D80E71}"/>
    <cellStyle name="Normal 4 4 8 3 4" xfId="9902" xr:uid="{7702B13A-43EF-4E0A-AA07-6FA1DC99BEF8}"/>
    <cellStyle name="Normal 4 4 8 3 4 2" xfId="29431" xr:uid="{2EC8BCFC-BBFD-4382-9809-576090B6E08E}"/>
    <cellStyle name="Normal 4 4 8 3 4 3" xfId="20282" xr:uid="{618991E1-9A96-434F-B9A4-EAED83440C2D}"/>
    <cellStyle name="Normal 4 4 8 3 5" xfId="23292" xr:uid="{18A56854-BEAD-407D-A018-555695D98BFA}"/>
    <cellStyle name="Normal 4 4 8 3 6" xfId="13253" xr:uid="{AF5ACC42-87E4-4CDD-8C76-C26E024EB400}"/>
    <cellStyle name="Normal 4 4 8 4" xfId="2371" xr:uid="{00000000-0005-0000-0000-000061060000}"/>
    <cellStyle name="Normal 4 4 8 4 2" xfId="7498" xr:uid="{FA712A1A-C78D-4566-8A6C-60C002B93D64}"/>
    <cellStyle name="Normal 4 4 8 4 2 2" xfId="27832" xr:uid="{381D6260-34DA-47E2-8058-A41C2BE171A8}"/>
    <cellStyle name="Normal 4 4 8 4 2 3" xfId="17878" xr:uid="{6FE155C9-8C14-4E52-88A7-A2CB0868796E}"/>
    <cellStyle name="Normal 4 4 8 4 3" xfId="10331" xr:uid="{39EB91E6-4ACE-4B49-876D-EAFF865DC635}"/>
    <cellStyle name="Normal 4 4 8 4 3 2" xfId="20711" xr:uid="{FD6F8C03-761E-4C03-8A95-BAE1ADB9BA73}"/>
    <cellStyle name="Normal 4 4 8 4 4" xfId="23867" xr:uid="{F9E5135A-FDC8-4959-8530-BF40C1FAE2F9}"/>
    <cellStyle name="Normal 4 4 8 4 5" xfId="15045" xr:uid="{0A2370EB-20FB-49F5-A552-E0C973F95EA0}"/>
    <cellStyle name="Normal 4 4 8 5" xfId="3992" xr:uid="{66074DC8-455C-4006-ADF6-E0B8C85BED19}"/>
    <cellStyle name="Normal 4 4 8 5 2" xfId="8816" xr:uid="{74F21ABD-C3E3-4736-AAFA-FE36F5BBB9F6}"/>
    <cellStyle name="Normal 4 4 8 5 2 2" xfId="28989" xr:uid="{41717647-6C0F-4488-B084-66A8DF15AC31}"/>
    <cellStyle name="Normal 4 4 8 5 2 3" xfId="19196" xr:uid="{B5BE8052-07B6-43B5-8A4F-7471A7DD6759}"/>
    <cellStyle name="Normal 4 4 8 5 3" xfId="11649" xr:uid="{6BD3B780-1A9D-4CB2-910D-9901479E1CAD}"/>
    <cellStyle name="Normal 4 4 8 5 3 2" xfId="22029" xr:uid="{217EDAC7-5B6E-4A9D-AD15-CC9E63973CD4}"/>
    <cellStyle name="Normal 4 4 8 5 4" xfId="24344" xr:uid="{D28B7987-F71C-4787-A5FC-9EF235555BB9}"/>
    <cellStyle name="Normal 4 4 8 5 5" xfId="16363" xr:uid="{5710F248-B8F6-45C7-9645-D9C127473090}"/>
    <cellStyle name="Normal 4 4 8 6" xfId="5316" xr:uid="{F8D64C33-7F81-41CA-9A7B-BFD5509966D8}"/>
    <cellStyle name="Normal 4 4 8 6 2" xfId="27534" xr:uid="{7187DCBB-45D7-4B5E-A8C5-82C22FFC67E2}"/>
    <cellStyle name="Normal 4 4 8 6 3" xfId="28006" xr:uid="{786F944A-3147-4519-BA27-59A4A7F1B2D6}"/>
    <cellStyle name="Normal 4 4 8 6 4" xfId="14614" xr:uid="{560EE69E-BF5B-4779-B1F0-231547ED5E82}"/>
    <cellStyle name="Normal 4 4 8 7" xfId="7067" xr:uid="{F399FB8A-5BC4-4EB4-B81B-88874D581273}"/>
    <cellStyle name="Normal 4 4 8 7 2" xfId="28315" xr:uid="{91F53F6E-A880-4A63-B005-FD4580B83008}"/>
    <cellStyle name="Normal 4 4 8 7 3" xfId="17447" xr:uid="{CDA6D52B-FFC4-49E4-9A1B-BDB693C3B365}"/>
    <cellStyle name="Normal 4 4 8 8" xfId="9900" xr:uid="{B9C897C8-DF7B-4B98-90AB-F54105A6587F}"/>
    <cellStyle name="Normal 4 4 8 8 2" xfId="20280" xr:uid="{997751F3-F99B-4C88-9BF7-923088706D95}"/>
    <cellStyle name="Normal 4 4 8 9" xfId="24159" xr:uid="{E53EE9DC-B68A-46D1-9E6E-02406200460A}"/>
    <cellStyle name="Normal 4 4 9" xfId="1017" xr:uid="{00000000-0005-0000-0000-0000AB050000}"/>
    <cellStyle name="Normal 4 4 9 10" xfId="12598" xr:uid="{5A0CACBA-0ADF-4C2D-AF49-84D4C895EBAD}"/>
    <cellStyle name="Normal 4 4 9 2" xfId="3360" xr:uid="{00000000-0005-0000-0000-000066060000}"/>
    <cellStyle name="Normal 4 4 9 2 2" xfId="6418" xr:uid="{E4AF7A96-E96D-4A82-ACA7-4C11F0D7C92B}"/>
    <cellStyle name="Normal 4 4 9 2 2 2" xfId="25583" xr:uid="{95E6D108-01E8-4E01-ADAC-DEB0E72B18B2}"/>
    <cellStyle name="Normal 4 4 9 2 2 3" xfId="27009" xr:uid="{BE56A05B-1114-426E-BCA5-3A954C7CD794}"/>
    <cellStyle name="Normal 4 4 9 2 2 4" xfId="15987" xr:uid="{85AE6A65-C461-434B-A61D-C2E0706D0C74}"/>
    <cellStyle name="Normal 4 4 9 2 3" xfId="8440" xr:uid="{577A0B1F-AC1F-4BC0-AB30-531865130E5F}"/>
    <cellStyle name="Normal 4 4 9 2 3 2" xfId="26791" xr:uid="{8D1DA3C0-8FB4-4B9B-A557-EA97B493353B}"/>
    <cellStyle name="Normal 4 4 9 2 3 3" xfId="28914" xr:uid="{4BFC9D8D-BAFA-4124-83BC-9E3B7B622031}"/>
    <cellStyle name="Normal 4 4 9 2 3 4" xfId="18820" xr:uid="{2E647F9E-E2C3-42BC-8F48-0C1C797DE2CC}"/>
    <cellStyle name="Normal 4 4 9 2 4" xfId="11273" xr:uid="{352B4982-1DFF-4298-B613-2AD3941627D6}"/>
    <cellStyle name="Normal 4 4 9 2 4 2" xfId="29481" xr:uid="{A1180E81-8564-4CE8-922C-FF3837930D29}"/>
    <cellStyle name="Normal 4 4 9 2 4 3" xfId="21653" xr:uid="{8A7C8604-394A-444B-BD57-6AD3BB43B5C6}"/>
    <cellStyle name="Normal 4 4 9 2 5" xfId="25248" xr:uid="{16250F2A-05B5-4982-B1E5-77966F846550}"/>
    <cellStyle name="Normal 4 4 9 2 6" xfId="13926" xr:uid="{C57D806F-2A8C-42A5-A13D-1FF5221E0EF1}"/>
    <cellStyle name="Normal 4 4 9 3" xfId="2783" xr:uid="{00000000-0005-0000-0000-000067060000}"/>
    <cellStyle name="Normal 4 4 9 3 2" xfId="6001" xr:uid="{35824E72-C820-4089-9B84-2E0915F4580B}"/>
    <cellStyle name="Normal 4 4 9 3 2 2" xfId="26641" xr:uid="{EF8A40E1-2C34-47A0-8B16-1952077E715F}"/>
    <cellStyle name="Normal 4 4 9 3 2 3" xfId="15454" xr:uid="{B433D18A-56D1-4E0A-AE47-E06C0B81FEEA}"/>
    <cellStyle name="Normal 4 4 9 3 3" xfId="7907" xr:uid="{7769BCCC-8662-45CB-BABF-FE672D2DC0D0}"/>
    <cellStyle name="Normal 4 4 9 3 3 2" xfId="18287" xr:uid="{82CA3D6F-48E9-48C4-B373-F0BC9EF0F919}"/>
    <cellStyle name="Normal 4 4 9 3 4" xfId="10740" xr:uid="{B625FE9A-9DCE-4A4C-863D-8C0F57055D89}"/>
    <cellStyle name="Normal 4 4 9 3 4 2" xfId="21120" xr:uid="{89EE809F-2E16-478F-9505-8E62211C6B74}"/>
    <cellStyle name="Normal 4 4 9 3 5" xfId="24633" xr:uid="{0C71D55D-EBFC-4EE4-B11A-2D9A40CF1681}"/>
    <cellStyle name="Normal 4 4 9 3 6" xfId="13240" xr:uid="{16EADAB8-665E-4FE6-8429-1BFA7B82A5E8}"/>
    <cellStyle name="Normal 4 4 9 4" xfId="2364" xr:uid="{00000000-0005-0000-0000-000065060000}"/>
    <cellStyle name="Normal 4 4 9 4 2" xfId="7491" xr:uid="{0D5B0C44-6BCA-4539-8F51-2C183B8CA95A}"/>
    <cellStyle name="Normal 4 4 9 4 2 2" xfId="27846" xr:uid="{FCE6E47D-11D2-41A0-8218-BEF34BE38AF3}"/>
    <cellStyle name="Normal 4 4 9 4 2 3" xfId="17871" xr:uid="{42B9D3BE-8C30-41DF-96F3-DD334FC868D9}"/>
    <cellStyle name="Normal 4 4 9 4 3" xfId="10324" xr:uid="{7B8E750E-5139-4B20-AA09-F525B515AB18}"/>
    <cellStyle name="Normal 4 4 9 4 3 2" xfId="20704" xr:uid="{4294726E-CB1F-4246-B787-ACAC8C42AF9A}"/>
    <cellStyle name="Normal 4 4 9 4 4" xfId="25581" xr:uid="{30138CC3-E5CB-44A7-B41E-0E5758EEF6B1}"/>
    <cellStyle name="Normal 4 4 9 4 5" xfId="15038" xr:uid="{F338BB69-EDFA-45F5-A04C-D0226545A720}"/>
    <cellStyle name="Normal 4 4 9 5" xfId="3899" xr:uid="{44024C00-D3FE-47D0-B57A-39580CDEC769}"/>
    <cellStyle name="Normal 4 4 9 5 2" xfId="8731" xr:uid="{C9717C74-7ED6-40DF-A525-D9A0632BEECA}"/>
    <cellStyle name="Normal 4 4 9 5 2 2" xfId="19111" xr:uid="{1D841BDB-54D9-4A29-ABBC-AC0A4EDD03CB}"/>
    <cellStyle name="Normal 4 4 9 5 3" xfId="11564" xr:uid="{DE1FCD04-E87D-4AF7-8575-2D2CA3BE974D}"/>
    <cellStyle name="Normal 4 4 9 5 3 2" xfId="21944" xr:uid="{D19CA735-0498-486F-94B6-3344196D843B}"/>
    <cellStyle name="Normal 4 4 9 5 4" xfId="26266" xr:uid="{E400FC7F-A257-4C8F-BEAE-B5BFE3B7941D}"/>
    <cellStyle name="Normal 4 4 9 5 5" xfId="16278" xr:uid="{2C589C1A-4480-4627-B1F6-BC45103A33AC}"/>
    <cellStyle name="Normal 4 4 9 6" xfId="5319" xr:uid="{1569C5B3-5BBD-41FF-A302-F6D3990CFE26}"/>
    <cellStyle name="Normal 4 4 9 6 2" xfId="14617" xr:uid="{90A61658-C676-41E9-AE1D-F2159225B933}"/>
    <cellStyle name="Normal 4 4 9 7" xfId="7070" xr:uid="{3B9657B6-2776-4C06-B00B-D5BF82FB8EBB}"/>
    <cellStyle name="Normal 4 4 9 7 2" xfId="17450" xr:uid="{1EB034C5-53AA-46EE-94D3-339F728C90A8}"/>
    <cellStyle name="Normal 4 4 9 8" xfId="9903" xr:uid="{0324C80B-CF82-4EAF-971C-9218D29CB131}"/>
    <cellStyle name="Normal 4 4 9 8 2" xfId="20283" xr:uid="{28350CE1-D0C6-48D3-B3A0-BCCB4DF62AA3}"/>
    <cellStyle name="Normal 4 4 9 9" xfId="23443" xr:uid="{52970C66-47E4-431A-A6CC-18EE61A73DF0}"/>
    <cellStyle name="Normal 4 5" xfId="1018" xr:uid="{00000000-0005-0000-0000-0000AC050000}"/>
    <cellStyle name="Normal 4 5 10" xfId="5320" xr:uid="{AA327A81-5DC8-4692-9340-18993223415C}"/>
    <cellStyle name="Normal 4 5 10 2" xfId="14618" xr:uid="{7AB21E60-FA17-4254-B2B7-89D2BF5D690D}"/>
    <cellStyle name="Normal 4 5 11" xfId="7071" xr:uid="{C32C56F1-0EAB-44E2-9660-3E5C3F7ADDD7}"/>
    <cellStyle name="Normal 4 5 11 2" xfId="17451" xr:uid="{6D3AC4D4-2603-4D59-9880-7C347BAB594F}"/>
    <cellStyle name="Normal 4 5 12" xfId="9904" xr:uid="{8A633793-0BE1-48E7-9C01-528C21AF03E3}"/>
    <cellStyle name="Normal 4 5 12 2" xfId="20284" xr:uid="{48BB7326-53B9-4CF0-990F-441553D826C0}"/>
    <cellStyle name="Normal 4 5 13" xfId="25554" xr:uid="{2F7C80D2-515F-4B37-B3C2-0F41716B2516}"/>
    <cellStyle name="Normal 4 5 14" xfId="12408" xr:uid="{B417FB53-83C9-4E23-AAD7-B3EAE28C9430}"/>
    <cellStyle name="Normal 4 5 15" xfId="29573" xr:uid="{342C3EE9-6C31-424A-9F89-DC76ECE22115}"/>
    <cellStyle name="Normal 4 5 2" xfId="1019" xr:uid="{00000000-0005-0000-0000-0000AD050000}"/>
    <cellStyle name="Normal 4 5 2 10" xfId="7072" xr:uid="{F155FB5D-A444-46A9-93BA-D8A9F0A5D191}"/>
    <cellStyle name="Normal 4 5 2 10 2" xfId="17452" xr:uid="{0F2B164B-DE3C-46D9-B07B-7FCBDE3FF356}"/>
    <cellStyle name="Normal 4 5 2 11" xfId="9905" xr:uid="{0D429FD2-0B1E-4471-B9F3-559075B323D7}"/>
    <cellStyle name="Normal 4 5 2 11 2" xfId="20285" xr:uid="{77EB6FD4-BFDD-4C63-A826-EAF2B1D2DB15}"/>
    <cellStyle name="Normal 4 5 2 12" xfId="22646" xr:uid="{37A174BD-5DC6-4FD8-94FD-A049106B499C}"/>
    <cellStyle name="Normal 4 5 2 13" xfId="12468" xr:uid="{C96A457C-163F-4A39-B685-9058D2B1740E}"/>
    <cellStyle name="Normal 4 5 2 2" xfId="1020" xr:uid="{00000000-0005-0000-0000-0000AE050000}"/>
    <cellStyle name="Normal 4 5 2 2 10" xfId="9906" xr:uid="{FFBED01D-56C2-4DB9-A0A4-A4A176A4EB92}"/>
    <cellStyle name="Normal 4 5 2 2 10 2" xfId="20286" xr:uid="{18E5ED31-4796-427B-9D96-7A548B10B54A}"/>
    <cellStyle name="Normal 4 5 2 2 11" xfId="25564" xr:uid="{81FE1A69-411D-4DDA-AF27-D125FA94B8BA}"/>
    <cellStyle name="Normal 4 5 2 2 12" xfId="12607" xr:uid="{E5BE488E-DB85-46C7-B4FB-96ECB8A84659}"/>
    <cellStyle name="Normal 4 5 2 2 2" xfId="2794" xr:uid="{00000000-0005-0000-0000-00006B060000}"/>
    <cellStyle name="Normal 4 5 2 2 2 2" xfId="3362" xr:uid="{00000000-0005-0000-0000-00006C060000}"/>
    <cellStyle name="Normal 4 5 2 2 2 2 2" xfId="6420" xr:uid="{CB9A58F2-7890-4B6A-B0C4-08609EA3C9E0}"/>
    <cellStyle name="Normal 4 5 2 2 2 2 2 2" xfId="27472" xr:uid="{6A596950-F3A1-4201-8AF3-BD26A11E2E56}"/>
    <cellStyle name="Normal 4 5 2 2 2 2 2 3" xfId="27697" xr:uid="{659DC479-2BD7-4C6B-A33F-4D56A628B69D}"/>
    <cellStyle name="Normal 4 5 2 2 2 2 2 4" xfId="15989" xr:uid="{AF62BC5F-90DA-48E2-9A61-D3AB3816239E}"/>
    <cellStyle name="Normal 4 5 2 2 2 2 3" xfId="8442" xr:uid="{E90C640C-377B-4859-B0B4-A0564CE7D292}"/>
    <cellStyle name="Normal 4 5 2 2 2 2 3 2" xfId="28915" xr:uid="{54DEA4A0-01F6-40FB-A2AC-E0F618CA4A75}"/>
    <cellStyle name="Normal 4 5 2 2 2 2 3 3" xfId="18822" xr:uid="{1B15CFE1-10C9-40DA-B3F8-660B318D9E18}"/>
    <cellStyle name="Normal 4 5 2 2 2 2 4" xfId="11275" xr:uid="{CBF7840A-2BA2-490C-B408-4DFF8EA1F616}"/>
    <cellStyle name="Normal 4 5 2 2 2 2 4 2" xfId="21655" xr:uid="{45A1692A-DBBE-4571-949E-33F95E2F398C}"/>
    <cellStyle name="Normal 4 5 2 2 2 2 5" xfId="24919" xr:uid="{93AE2126-44B0-49B6-B346-061AC55C26EC}"/>
    <cellStyle name="Normal 4 5 2 2 2 2 6" xfId="13928" xr:uid="{01FF4D2D-6593-4498-AE66-ED53884D3B92}"/>
    <cellStyle name="Normal 4 5 2 2 2 3" xfId="4345" xr:uid="{F0DDF63A-1063-4A2C-834C-B0B9CC1595CB}"/>
    <cellStyle name="Normal 4 5 2 2 2 3 2" xfId="9117" xr:uid="{BE46173D-FC4C-4278-8555-0A3E13585A74}"/>
    <cellStyle name="Normal 4 5 2 2 2 3 2 2" xfId="29160" xr:uid="{EC26D65F-F883-4724-B3CF-72B900784BA4}"/>
    <cellStyle name="Normal 4 5 2 2 2 3 2 3" xfId="19497" xr:uid="{1037B84C-96B6-4E71-AE42-DB51C5047C4E}"/>
    <cellStyle name="Normal 4 5 2 2 2 3 3" xfId="11950" xr:uid="{BF4F16E1-1A00-4456-8E40-339F03E81D01}"/>
    <cellStyle name="Normal 4 5 2 2 2 3 3 2" xfId="22330" xr:uid="{CAEE0D91-E467-4130-A58D-FF5E780ED312}"/>
    <cellStyle name="Normal 4 5 2 2 2 3 4" xfId="24862" xr:uid="{7EAC0034-6BE9-4D0F-B584-A2C11E70DF05}"/>
    <cellStyle name="Normal 4 5 2 2 2 3 5" xfId="16664" xr:uid="{1A28BFBF-7731-4AB4-9B8B-9B1F1C447379}"/>
    <cellStyle name="Normal 4 5 2 2 2 4" xfId="6012" xr:uid="{8B49FA82-7B6D-4BE6-9B2F-5FB1467284B1}"/>
    <cellStyle name="Normal 4 5 2 2 2 4 2" xfId="26079" xr:uid="{D88B92DB-CA08-4AB4-83F0-0D8CC800957B}"/>
    <cellStyle name="Normal 4 5 2 2 2 4 3" xfId="15465" xr:uid="{03A527EE-D9C7-4438-83E1-C40E04B31A48}"/>
    <cellStyle name="Normal 4 5 2 2 2 5" xfId="7918" xr:uid="{46148B9B-5C5A-4E98-A683-7FF0356F6619}"/>
    <cellStyle name="Normal 4 5 2 2 2 5 2" xfId="18298" xr:uid="{FF1EB973-064D-4FD9-A7AF-A7BBDF5F6F43}"/>
    <cellStyle name="Normal 4 5 2 2 2 6" xfId="10751" xr:uid="{2FEAE426-4839-4F92-B94B-9B739D1958A8}"/>
    <cellStyle name="Normal 4 5 2 2 2 6 2" xfId="21131" xr:uid="{12431F26-C05B-4F11-95C5-F538C981F164}"/>
    <cellStyle name="Normal 4 5 2 2 2 7" xfId="24936" xr:uid="{386C30BC-3402-47D3-9CFA-77B7D0AC2B8C}"/>
    <cellStyle name="Normal 4 5 2 2 2 8" xfId="13256" xr:uid="{8151A255-92E0-4CAC-9A64-15EE978BF4BE}"/>
    <cellStyle name="Normal 4 5 2 2 3" xfId="3363" xr:uid="{00000000-0005-0000-0000-00006D060000}"/>
    <cellStyle name="Normal 4 5 2 2 3 2" xfId="4541" xr:uid="{5C992072-2692-40FE-BBF8-3D18743AFE66}"/>
    <cellStyle name="Normal 4 5 2 2 3 2 2" xfId="9313" xr:uid="{880D3A2B-4B2B-4A13-88D5-2BA0CFB149A3}"/>
    <cellStyle name="Normal 4 5 2 2 3 2 2 2" xfId="29290" xr:uid="{1B627872-8AE1-46BF-A8CA-B163849C6562}"/>
    <cellStyle name="Normal 4 5 2 2 3 2 2 3" xfId="19693" xr:uid="{81E00CB2-4CE0-4B43-9C1C-FFDF9B48CF3D}"/>
    <cellStyle name="Normal 4 5 2 2 3 2 3" xfId="12146" xr:uid="{4B085F41-08B4-4921-9306-0A37EB0AF2C5}"/>
    <cellStyle name="Normal 4 5 2 2 3 2 3 2" xfId="22526" xr:uid="{EB117C4D-BCAC-4C76-B3F6-79B66B8993B4}"/>
    <cellStyle name="Normal 4 5 2 2 3 2 4" xfId="26028" xr:uid="{B3F1682C-B58B-4F7B-9F3D-74263D292ABA}"/>
    <cellStyle name="Normal 4 5 2 2 3 2 5" xfId="16860" xr:uid="{D6B3FA64-94BE-402C-BB86-C7993554070A}"/>
    <cellStyle name="Normal 4 5 2 2 3 3" xfId="6421" xr:uid="{5D6D05FC-D0CA-4C56-BAD2-CA5C978CA780}"/>
    <cellStyle name="Normal 4 5 2 2 3 3 2" xfId="26714" xr:uid="{E2CA73D3-3870-41C5-A03B-CC41F8E2DA6E}"/>
    <cellStyle name="Normal 4 5 2 2 3 3 3" xfId="15990" xr:uid="{29D8A29D-7E64-4EA9-9528-D0F4D5EAA5CB}"/>
    <cellStyle name="Normal 4 5 2 2 3 4" xfId="8443" xr:uid="{F0E8D58E-5344-4E20-9372-6C93F92B2146}"/>
    <cellStyle name="Normal 4 5 2 2 3 4 2" xfId="18823" xr:uid="{27A8C04E-8DC4-4EE2-BB1E-2AEF5B1E16C1}"/>
    <cellStyle name="Normal 4 5 2 2 3 5" xfId="11276" xr:uid="{B7FFCAE5-5548-4065-97EF-997CE04E62F1}"/>
    <cellStyle name="Normal 4 5 2 2 3 5 2" xfId="21656" xr:uid="{1E8AE756-E401-42AB-B3D3-BC8125FA3A3E}"/>
    <cellStyle name="Normal 4 5 2 2 3 6" xfId="23297" xr:uid="{550288F8-7D60-4E23-9FEF-C72139F89487}"/>
    <cellStyle name="Normal 4 5 2 2 3 7" xfId="13929" xr:uid="{36AF86DA-92CA-4F5F-A5AA-A6C7EF40C8D0}"/>
    <cellStyle name="Normal 4 5 2 2 4" xfId="3361" xr:uid="{00000000-0005-0000-0000-00006E060000}"/>
    <cellStyle name="Normal 4 5 2 2 4 2" xfId="6419" xr:uid="{CD83A63A-1FFB-48A3-A5DE-2D94ACA440B6}"/>
    <cellStyle name="Normal 4 5 2 2 4 2 2" xfId="27853" xr:uid="{54548210-F9F5-4602-BD11-4984616A93E4}"/>
    <cellStyle name="Normal 4 5 2 2 4 2 3" xfId="15988" xr:uid="{8110A5F6-916F-4FD4-A60D-45568431B32A}"/>
    <cellStyle name="Normal 4 5 2 2 4 3" xfId="8441" xr:uid="{E0961122-8F68-4881-9183-7F705686D820}"/>
    <cellStyle name="Normal 4 5 2 2 4 3 2" xfId="18821" xr:uid="{FC938CFF-74C2-4051-98BE-3EEA45A5EC24}"/>
    <cellStyle name="Normal 4 5 2 2 4 4" xfId="11274" xr:uid="{111655AF-AE58-47F3-A4AD-AB796075E294}"/>
    <cellStyle name="Normal 4 5 2 2 4 4 2" xfId="21654" xr:uid="{BB70FE4F-2CB6-4C7C-AE5B-41648F4D565B}"/>
    <cellStyle name="Normal 4 5 2 2 4 5" xfId="25036" xr:uid="{A4ACC562-9D88-4446-97DF-68459C044C90}"/>
    <cellStyle name="Normal 4 5 2 2 4 6" xfId="13927" xr:uid="{15B98E35-58CB-46EB-9E15-D874394D2F3D}"/>
    <cellStyle name="Normal 4 5 2 2 5" xfId="2644" xr:uid="{00000000-0005-0000-0000-00006F060000}"/>
    <cellStyle name="Normal 4 5 2 2 5 2" xfId="5906" xr:uid="{1CBBE5B8-2179-443A-818B-CA9B82EF9375}"/>
    <cellStyle name="Normal 4 5 2 2 5 2 2" xfId="25868" xr:uid="{B87E1C25-8F25-44D1-9378-D84667DAE326}"/>
    <cellStyle name="Normal 4 5 2 2 5 2 3" xfId="15316" xr:uid="{345AB8E1-DE30-4CF1-B317-80BFA59C3620}"/>
    <cellStyle name="Normal 4 5 2 2 5 3" xfId="7769" xr:uid="{676A888C-7747-4326-BE4B-B6CA19088927}"/>
    <cellStyle name="Normal 4 5 2 2 5 3 2" xfId="18149" xr:uid="{F4A771CB-8EA8-4731-A993-49F9908CE8AF}"/>
    <cellStyle name="Normal 4 5 2 2 5 4" xfId="10602" xr:uid="{BEEF8A5C-90B7-4714-8664-ACF95091B647}"/>
    <cellStyle name="Normal 4 5 2 2 5 4 2" xfId="20982" xr:uid="{D7DDBACC-EB41-40DA-813D-BC1CB3771D23}"/>
    <cellStyle name="Normal 4 5 2 2 5 5" xfId="23115" xr:uid="{8B80382E-C38A-47FA-A5AF-6A30D1D83791}"/>
    <cellStyle name="Normal 4 5 2 2 5 6" xfId="13033" xr:uid="{61309A57-C24C-4900-8B50-03040D9E9E3A}"/>
    <cellStyle name="Normal 4 5 2 2 6" xfId="2373" xr:uid="{00000000-0005-0000-0000-00006A060000}"/>
    <cellStyle name="Normal 4 5 2 2 6 2" xfId="7500" xr:uid="{F5DDBCD1-A370-4BE4-ADF7-46BD5E7DD97F}"/>
    <cellStyle name="Normal 4 5 2 2 6 2 2" xfId="17880" xr:uid="{F453CDBF-C831-42A3-BFC3-C961D652161E}"/>
    <cellStyle name="Normal 4 5 2 2 6 3" xfId="10333" xr:uid="{860BBF6A-8155-4DE9-949D-80FEB27F3863}"/>
    <cellStyle name="Normal 4 5 2 2 6 3 2" xfId="20713" xr:uid="{8AE5DF16-29D6-4421-9F51-9317E93651F0}"/>
    <cellStyle name="Normal 4 5 2 2 6 4" xfId="23377" xr:uid="{DF3EB088-984B-417A-BB85-B384657AE050}"/>
    <cellStyle name="Normal 4 5 2 2 6 5" xfId="15047" xr:uid="{293FAE86-6E93-4DFD-A93B-E82E1E6422AC}"/>
    <cellStyle name="Normal 4 5 2 2 7" xfId="3924" xr:uid="{7E2B3D55-D6D0-4C09-B428-C3AD35411B83}"/>
    <cellStyle name="Normal 4 5 2 2 7 2" xfId="8756" xr:uid="{A650A9D6-C2AB-487C-ADB2-2CE5DE7F65AC}"/>
    <cellStyle name="Normal 4 5 2 2 7 2 2" xfId="19136" xr:uid="{3F3709B6-1FFE-4BDD-9910-F531057AF7F1}"/>
    <cellStyle name="Normal 4 5 2 2 7 3" xfId="11589" xr:uid="{470C3297-9168-421A-A970-7E70E99F9138}"/>
    <cellStyle name="Normal 4 5 2 2 7 3 2" xfId="21969" xr:uid="{AA8A2487-E093-4AFD-A277-EE1F5C962F5E}"/>
    <cellStyle name="Normal 4 5 2 2 7 4" xfId="16303" xr:uid="{2C93F13E-B605-4915-8773-D57DC68E5694}"/>
    <cellStyle name="Normal 4 5 2 2 8" xfId="5322" xr:uid="{CAF91BE3-2382-40FE-9F2E-80D1F470AEA1}"/>
    <cellStyle name="Normal 4 5 2 2 8 2" xfId="14620" xr:uid="{E082096E-F5A6-479A-8B05-758495EE71E3}"/>
    <cellStyle name="Normal 4 5 2 2 9" xfId="7073" xr:uid="{DF087704-CA16-4900-BF9B-2E6F667E0BEA}"/>
    <cellStyle name="Normal 4 5 2 2 9 2" xfId="17453" xr:uid="{B2E5202B-3541-4813-ADD1-48D3D22AFC0D}"/>
    <cellStyle name="Normal 4 5 2 3" xfId="1021" xr:uid="{00000000-0005-0000-0000-0000AF050000}"/>
    <cellStyle name="Normal 4 5 2 3 2" xfId="3364" xr:uid="{00000000-0005-0000-0000-000071060000}"/>
    <cellStyle name="Normal 4 5 2 3 2 2" xfId="6422" xr:uid="{459C8634-173F-4FA7-8F98-1D1FB39BDB13}"/>
    <cellStyle name="Normal 4 5 2 3 2 2 2" xfId="26712" xr:uid="{014981DB-CA37-4B50-9DC7-B2236888C132}"/>
    <cellStyle name="Normal 4 5 2 3 2 2 3" xfId="28205" xr:uid="{2287D21F-F269-4EDE-A5E9-9239AC3D462F}"/>
    <cellStyle name="Normal 4 5 2 3 2 2 4" xfId="15991" xr:uid="{13033BDD-4417-4546-8CFD-8638009AD7C8}"/>
    <cellStyle name="Normal 4 5 2 3 2 3" xfId="8444" xr:uid="{40D61485-F520-49B1-9C29-E069B765A44C}"/>
    <cellStyle name="Normal 4 5 2 3 2 3 2" xfId="28916" xr:uid="{E6E461C7-6D28-4E72-8949-A7E04526583A}"/>
    <cellStyle name="Normal 4 5 2 3 2 3 3" xfId="18824" xr:uid="{A3C05C27-2EDC-4FC4-8A78-2D6E14971659}"/>
    <cellStyle name="Normal 4 5 2 3 2 4" xfId="11277" xr:uid="{EA636CB6-32B7-450C-9E87-0CCC537034BA}"/>
    <cellStyle name="Normal 4 5 2 3 2 4 2" xfId="21657" xr:uid="{8341F538-F959-47F1-81DD-444AAB02536D}"/>
    <cellStyle name="Normal 4 5 2 3 2 5" xfId="23923" xr:uid="{CE4AC6F4-76E0-4F1C-B9A5-5E31E24684C3}"/>
    <cellStyle name="Normal 4 5 2 3 2 6" xfId="13930" xr:uid="{76ADFE17-F2FC-413F-8265-DF1E47501A2D}"/>
    <cellStyle name="Normal 4 5 2 3 3" xfId="2793" xr:uid="{00000000-0005-0000-0000-000072060000}"/>
    <cellStyle name="Normal 4 5 2 3 3 2" xfId="6011" xr:uid="{400D8516-E8C7-4321-B8DB-54514AC3D66C}"/>
    <cellStyle name="Normal 4 5 2 3 3 2 2" xfId="26348" xr:uid="{057C0257-4C3C-4E3B-801C-62361A39334D}"/>
    <cellStyle name="Normal 4 5 2 3 3 2 3" xfId="15464" xr:uid="{E8F3B38E-D972-406C-B8EB-8AF202F55272}"/>
    <cellStyle name="Normal 4 5 2 3 3 3" xfId="7917" xr:uid="{3A3DA035-EEE4-4D6C-8388-45D36777A705}"/>
    <cellStyle name="Normal 4 5 2 3 3 3 2" xfId="18297" xr:uid="{D53A0738-1DC9-45B6-BC04-1A735BF5253C}"/>
    <cellStyle name="Normal 4 5 2 3 3 4" xfId="10750" xr:uid="{3B260D01-0AEC-4BEC-AD71-C0FC7295E086}"/>
    <cellStyle name="Normal 4 5 2 3 3 4 2" xfId="21130" xr:uid="{84D30868-90AE-401A-8540-72E9ED39E07F}"/>
    <cellStyle name="Normal 4 5 2 3 3 5" xfId="24762" xr:uid="{6DD962BE-D982-4AA3-8D54-B11338C5AA27}"/>
    <cellStyle name="Normal 4 5 2 3 3 6" xfId="13255" xr:uid="{3CE8EF1E-53AE-466E-9903-35699626116A}"/>
    <cellStyle name="Normal 4 5 2 3 4" xfId="4199" xr:uid="{1BBE04BA-B312-41DF-8E4F-91CE866111F9}"/>
    <cellStyle name="Normal 4 5 2 3 4 2" xfId="8971" xr:uid="{8C0CCA2C-B560-4ABF-A070-379E56CB628F}"/>
    <cellStyle name="Normal 4 5 2 3 4 2 2" xfId="29055" xr:uid="{CBBEF2D0-1ACB-4FAA-9118-0988D24ACFA7}"/>
    <cellStyle name="Normal 4 5 2 3 4 2 3" xfId="19351" xr:uid="{F6C7C216-708E-4EFA-9CFD-5BF38621E0DB}"/>
    <cellStyle name="Normal 4 5 2 3 4 3" xfId="11804" xr:uid="{64CE70D4-A754-41B3-A960-A290C3878BF3}"/>
    <cellStyle name="Normal 4 5 2 3 4 3 2" xfId="22184" xr:uid="{4942E4E4-488E-4036-A981-3401653602CF}"/>
    <cellStyle name="Normal 4 5 2 3 4 4" xfId="23122" xr:uid="{9037FD61-653D-4558-825E-7AB8F20BDFF9}"/>
    <cellStyle name="Normal 4 5 2 3 4 5" xfId="16518" xr:uid="{B950B559-2C43-4BBF-BAF9-19C3D9A4D097}"/>
    <cellStyle name="Normal 4 5 2 3 5" xfId="5323" xr:uid="{E8C9F035-67B4-4D4E-BEFC-1A01562ADC02}"/>
    <cellStyle name="Normal 4 5 2 3 5 2" xfId="28102" xr:uid="{2B506E37-FFA8-4E02-BAA6-F1B68752E6DD}"/>
    <cellStyle name="Normal 4 5 2 3 5 3" xfId="14621" xr:uid="{B7FEE906-8681-416A-A08E-03393217D948}"/>
    <cellStyle name="Normal 4 5 2 3 6" xfId="7074" xr:uid="{FF80577F-0C14-415F-B02B-440809EF298E}"/>
    <cellStyle name="Normal 4 5 2 3 6 2" xfId="17454" xr:uid="{DCFAB2C2-192E-470A-BDA5-A15F0C6A1833}"/>
    <cellStyle name="Normal 4 5 2 3 7" xfId="9907" xr:uid="{35230ABF-FEB9-4A17-9B50-76B113473D69}"/>
    <cellStyle name="Normal 4 5 2 3 7 2" xfId="20287" xr:uid="{6DF26397-F749-4566-8724-3EAC1C0B5F21}"/>
    <cellStyle name="Normal 4 5 2 3 8" xfId="24272" xr:uid="{DEF51CA1-A777-4F59-AEA8-7F597CE65896}"/>
    <cellStyle name="Normal 4 5 2 3 9" xfId="12765" xr:uid="{F4CD9708-8509-49EF-9028-1858B70BD86E}"/>
    <cellStyle name="Normal 4 5 2 4" xfId="3365" xr:uid="{00000000-0005-0000-0000-000073060000}"/>
    <cellStyle name="Normal 4 5 2 4 2" xfId="4542" xr:uid="{D2E0A647-8B6B-484D-8EE5-B1FB6E1E52A5}"/>
    <cellStyle name="Normal 4 5 2 4 2 2" xfId="9314" xr:uid="{75B32AE0-920B-4E50-9E4B-443BB07783DE}"/>
    <cellStyle name="Normal 4 5 2 4 2 2 2" xfId="29291" xr:uid="{D8687BEB-7788-403F-A995-83E18A9367FE}"/>
    <cellStyle name="Normal 4 5 2 4 2 2 3" xfId="19694" xr:uid="{59100568-AC60-4A4C-A9CC-44EF4D006FA5}"/>
    <cellStyle name="Normal 4 5 2 4 2 3" xfId="12147" xr:uid="{894BA2BA-90E1-4317-A624-28764CE900B2}"/>
    <cellStyle name="Normal 4 5 2 4 2 3 2" xfId="22527" xr:uid="{82A5730E-C394-4437-BA7F-722AC2D07145}"/>
    <cellStyle name="Normal 4 5 2 4 2 4" xfId="25019" xr:uid="{D713E987-184A-413A-B836-C3B46E2666CF}"/>
    <cellStyle name="Normal 4 5 2 4 2 5" xfId="16861" xr:uid="{D933F60A-5A4E-4698-91E8-20233232B81F}"/>
    <cellStyle name="Normal 4 5 2 4 3" xfId="6423" xr:uid="{983D88EE-DF78-4F1B-83D8-DC36886EF344}"/>
    <cellStyle name="Normal 4 5 2 4 3 2" xfId="27519" xr:uid="{A6954AA8-0820-4173-BE56-4C426E4ECE2F}"/>
    <cellStyle name="Normal 4 5 2 4 3 3" xfId="15992" xr:uid="{F5992DB5-F890-4C29-B7BE-91756223422F}"/>
    <cellStyle name="Normal 4 5 2 4 4" xfId="8445" xr:uid="{50121966-DFAF-4303-B730-9406E0ED63E3}"/>
    <cellStyle name="Normal 4 5 2 4 4 2" xfId="18825" xr:uid="{4C0F9CDA-5884-4E28-B870-8DAC82B50996}"/>
    <cellStyle name="Normal 4 5 2 4 5" xfId="11278" xr:uid="{F532776D-2596-4BF2-A6EE-39E9B3A2C549}"/>
    <cellStyle name="Normal 4 5 2 4 5 2" xfId="21658" xr:uid="{D3AB1E21-DB7C-40F0-B25E-2B913D76A52B}"/>
    <cellStyle name="Normal 4 5 2 4 6" xfId="25024" xr:uid="{944C4AA1-0864-47DF-BF38-2010D49F015F}"/>
    <cellStyle name="Normal 4 5 2 4 7" xfId="13931" xr:uid="{89F49A4B-4346-4D42-8E10-799312E09AEF}"/>
    <cellStyle name="Normal 4 5 2 5" xfId="2942" xr:uid="{00000000-0005-0000-0000-000074060000}"/>
    <cellStyle name="Normal 4 5 2 5 2" xfId="6122" xr:uid="{2744C5C0-75C5-4713-BC0A-F01BAADDBA57}"/>
    <cellStyle name="Normal 4 5 2 5 2 2" xfId="27368" xr:uid="{FC4C0F38-2B2C-4837-A1DA-BEF2D68B0720}"/>
    <cellStyle name="Normal 4 5 2 5 2 3" xfId="28357" xr:uid="{40DFC500-5AA3-4A15-9614-05182B12FC67}"/>
    <cellStyle name="Normal 4 5 2 5 2 4" xfId="15600" xr:uid="{77C204C5-CCBA-4322-A4BF-6B2C917B659C}"/>
    <cellStyle name="Normal 4 5 2 5 3" xfId="8053" xr:uid="{A2BE1429-F9BC-4D60-A195-C274BBBBACE0}"/>
    <cellStyle name="Normal 4 5 2 5 3 2" xfId="27517" xr:uid="{EEB7D116-4090-4B01-A5A0-E3B19006C968}"/>
    <cellStyle name="Normal 4 5 2 5 3 3" xfId="18433" xr:uid="{5C80B42C-1955-4E42-8F61-F75CCEAFD189}"/>
    <cellStyle name="Normal 4 5 2 5 4" xfId="10886" xr:uid="{8C22F40A-C5D8-44A4-AED1-028559AEB72C}"/>
    <cellStyle name="Normal 4 5 2 5 4 2" xfId="21266" xr:uid="{90631456-16A4-48B0-A410-5FCA7318B9C2}"/>
    <cellStyle name="Normal 4 5 2 5 5" xfId="23793" xr:uid="{62B9C0EA-202A-4492-81AA-215BEC066F55}"/>
    <cellStyle name="Normal 4 5 2 5 6" xfId="13463" xr:uid="{7C28B4C5-3FCA-4F98-B5BB-5B6EEB327288}"/>
    <cellStyle name="Normal 4 5 2 6" xfId="2542" xr:uid="{00000000-0005-0000-0000-000075060000}"/>
    <cellStyle name="Normal 4 5 2 6 2" xfId="5814" xr:uid="{5986A24A-3267-44F7-BDFA-37391523A0FF}"/>
    <cellStyle name="Normal 4 5 2 6 2 2" xfId="27973" xr:uid="{3A4835A5-C5F7-468B-A642-C7D071561171}"/>
    <cellStyle name="Normal 4 5 2 6 2 3" xfId="15214" xr:uid="{7C4775D2-24AD-4EAA-85A9-BD50BD163413}"/>
    <cellStyle name="Normal 4 5 2 6 3" xfId="7667" xr:uid="{436CBBD9-8020-4EEC-B6DD-0911D57FF9E3}"/>
    <cellStyle name="Normal 4 5 2 6 3 2" xfId="18047" xr:uid="{FF9CBDD4-2A00-48C9-8FAE-F1013466C211}"/>
    <cellStyle name="Normal 4 5 2 6 4" xfId="10500" xr:uid="{FF77A2ED-2A16-46EF-B1A4-178BBD7F2FDB}"/>
    <cellStyle name="Normal 4 5 2 6 4 2" xfId="20880" xr:uid="{D4971610-CD2E-4D89-9CD5-F79318FEB2CE}"/>
    <cellStyle name="Normal 4 5 2 6 5" xfId="23151" xr:uid="{310123C0-F71E-414D-B200-08ED6D598F4B}"/>
    <cellStyle name="Normal 4 5 2 6 6" xfId="12930" xr:uid="{C0662821-CD8B-45D1-A046-854C09043DA1}"/>
    <cellStyle name="Normal 4 5 2 7" xfId="2236" xr:uid="{00000000-0005-0000-0000-000069060000}"/>
    <cellStyle name="Normal 4 5 2 7 2" xfId="7363" xr:uid="{28FE7E03-AD46-4741-A7FC-A676B678967A}"/>
    <cellStyle name="Normal 4 5 2 7 2 2" xfId="17743" xr:uid="{139A849F-7CFF-45E6-9FFD-CE714C088692}"/>
    <cellStyle name="Normal 4 5 2 7 3" xfId="10196" xr:uid="{2173FA89-6B46-4218-B70F-152B78916DF5}"/>
    <cellStyle name="Normal 4 5 2 7 3 2" xfId="20576" xr:uid="{75A2AA50-3592-490A-AF97-366D825E3B28}"/>
    <cellStyle name="Normal 4 5 2 7 4" xfId="23206" xr:uid="{D29F9E26-F9BE-4CD8-BE8C-62F0E5D26E59}"/>
    <cellStyle name="Normal 4 5 2 7 5" xfId="14910" xr:uid="{B891686C-B505-442D-BAC8-21228870E711}"/>
    <cellStyle name="Normal 4 5 2 8" xfId="3994" xr:uid="{E629CDDD-B813-4D71-807C-07FDC78629DF}"/>
    <cellStyle name="Normal 4 5 2 8 2" xfId="8818" xr:uid="{5D54BAB1-67C3-4710-AA67-8A6221137546}"/>
    <cellStyle name="Normal 4 5 2 8 2 2" xfId="19198" xr:uid="{1A57B2EE-5F55-4B87-9DE1-E0E3E445277B}"/>
    <cellStyle name="Normal 4 5 2 8 3" xfId="11651" xr:uid="{05572E02-0B75-4D1E-8E13-82C2E4DC02ED}"/>
    <cellStyle name="Normal 4 5 2 8 3 2" xfId="22031" xr:uid="{C058CAE0-4D4F-4D35-B4C2-74E1FD69A372}"/>
    <cellStyle name="Normal 4 5 2 8 4" xfId="16365" xr:uid="{192B4CD1-614C-44AD-95D8-C6E8AAF67198}"/>
    <cellStyle name="Normal 4 5 2 9" xfId="5321" xr:uid="{93AF8565-2114-4AB8-9876-2498C27D9664}"/>
    <cellStyle name="Normal 4 5 2 9 2" xfId="14619" xr:uid="{D40FF11D-13DB-426F-8633-5700B906C03C}"/>
    <cellStyle name="Normal 4 5 3" xfId="1022" xr:uid="{00000000-0005-0000-0000-0000B0050000}"/>
    <cellStyle name="Normal 4 5 3 10" xfId="9908" xr:uid="{C2AB3C88-B4D7-40DD-9379-8DA92DC41E3F}"/>
    <cellStyle name="Normal 4 5 3 10 2" xfId="20288" xr:uid="{D6FEA916-69B3-43D5-BD39-069339D93CF8}"/>
    <cellStyle name="Normal 4 5 3 11" xfId="23558" xr:uid="{14E72F27-0EBF-4CC1-A22C-453E4D7BA1BE}"/>
    <cellStyle name="Normal 4 5 3 12" xfId="12606" xr:uid="{C04F5E53-07FE-4D1D-BA93-92A7622E5671}"/>
    <cellStyle name="Normal 4 5 3 2" xfId="2795" xr:uid="{00000000-0005-0000-0000-000077060000}"/>
    <cellStyle name="Normal 4 5 3 2 2" xfId="3367" xr:uid="{00000000-0005-0000-0000-000078060000}"/>
    <cellStyle name="Normal 4 5 3 2 2 2" xfId="6425" xr:uid="{CDDD6384-D4EA-4EA1-8AF3-B22C1319784C}"/>
    <cellStyle name="Normal 4 5 3 2 2 2 2" xfId="27035" xr:uid="{47718808-69D2-44BB-B6B5-62AF05398240}"/>
    <cellStyle name="Normal 4 5 3 2 2 2 3" xfId="26022" xr:uid="{E50F255F-8400-46BD-A4E4-C149E4D49D5B}"/>
    <cellStyle name="Normal 4 5 3 2 2 2 4" xfId="15994" xr:uid="{6D2B7213-828E-4619-B9F3-D70C355E9B51}"/>
    <cellStyle name="Normal 4 5 3 2 2 3" xfId="8447" xr:uid="{3350974A-82A5-42D5-8A32-C89687AA424F}"/>
    <cellStyle name="Normal 4 5 3 2 2 3 2" xfId="28917" xr:uid="{329F68BD-C226-49FF-8344-A0B9B3AA855A}"/>
    <cellStyle name="Normal 4 5 3 2 2 3 3" xfId="18827" xr:uid="{1CB9FBE1-4FEF-432E-9AD9-962B501B277D}"/>
    <cellStyle name="Normal 4 5 3 2 2 4" xfId="11280" xr:uid="{B7203EA3-5441-4CE2-83E4-AEDA06983B0C}"/>
    <cellStyle name="Normal 4 5 3 2 2 4 2" xfId="21660" xr:uid="{3EF7E2BC-84C1-45B1-AF06-39A02C2A1AFA}"/>
    <cellStyle name="Normal 4 5 3 2 2 5" xfId="23370" xr:uid="{E9F2DCF3-D677-45D0-9FB0-2130CF05C61F}"/>
    <cellStyle name="Normal 4 5 3 2 2 6" xfId="13933" xr:uid="{C6C8432E-61CB-400A-B4F9-A8ABB02ABA66}"/>
    <cellStyle name="Normal 4 5 3 2 3" xfId="4346" xr:uid="{A37089E4-C760-4D54-9BCC-60B110A38149}"/>
    <cellStyle name="Normal 4 5 3 2 3 2" xfId="9118" xr:uid="{9BC4DA4B-FC10-4819-8AA3-C70EE0DB1A02}"/>
    <cellStyle name="Normal 4 5 3 2 3 2 2" xfId="29161" xr:uid="{A2279844-75AF-4F2D-B8A7-437A9CF27E6B}"/>
    <cellStyle name="Normal 4 5 3 2 3 2 3" xfId="19498" xr:uid="{BA1D082C-F915-4E86-ACB0-4D7152133CDC}"/>
    <cellStyle name="Normal 4 5 3 2 3 3" xfId="11951" xr:uid="{AC170593-1E44-4D79-9C04-59B3C7464D98}"/>
    <cellStyle name="Normal 4 5 3 2 3 3 2" xfId="22331" xr:uid="{8B2FA5CB-B576-4D9B-8B95-FB3C1B17E2D8}"/>
    <cellStyle name="Normal 4 5 3 2 3 4" xfId="24944" xr:uid="{EE8082B8-E8C8-4F16-A431-3BF33F466BA4}"/>
    <cellStyle name="Normal 4 5 3 2 3 5" xfId="16665" xr:uid="{E0D545DC-D036-42AF-82A6-A474358E058F}"/>
    <cellStyle name="Normal 4 5 3 2 4" xfId="6013" xr:uid="{46DC8AD1-A778-4A9B-B266-465C1F6E965B}"/>
    <cellStyle name="Normal 4 5 3 2 4 2" xfId="28207" xr:uid="{C5352B8D-2D4C-4A94-995D-3C2B527636C9}"/>
    <cellStyle name="Normal 4 5 3 2 4 3" xfId="15466" xr:uid="{6242F917-36F3-4071-86C8-B3B61B2199C9}"/>
    <cellStyle name="Normal 4 5 3 2 5" xfId="7919" xr:uid="{ADD9E9B6-DF64-4CEE-960E-3D57D32A6A47}"/>
    <cellStyle name="Normal 4 5 3 2 5 2" xfId="18299" xr:uid="{A6182F69-0633-467E-9C16-FCC5887F5846}"/>
    <cellStyle name="Normal 4 5 3 2 6" xfId="10752" xr:uid="{9B3B9507-35B2-4C6F-A081-90707E0F1F50}"/>
    <cellStyle name="Normal 4 5 3 2 6 2" xfId="21132" xr:uid="{3EDE4003-8002-4D57-ADFD-C8FC42B87326}"/>
    <cellStyle name="Normal 4 5 3 2 7" xfId="23117" xr:uid="{9214831E-63EB-4F9B-8C37-001619DFF200}"/>
    <cellStyle name="Normal 4 5 3 2 8" xfId="13257" xr:uid="{FDD54B08-2957-4F4A-9D51-84AA185B23C0}"/>
    <cellStyle name="Normal 4 5 3 3" xfId="3368" xr:uid="{00000000-0005-0000-0000-000079060000}"/>
    <cellStyle name="Normal 4 5 3 3 2" xfId="4543" xr:uid="{A4BB8FCD-A516-4B8F-9FD5-C02633F3C41E}"/>
    <cellStyle name="Normal 4 5 3 3 2 2" xfId="9315" xr:uid="{65762DF2-16C9-4A1A-AE53-3A9D22630157}"/>
    <cellStyle name="Normal 4 5 3 3 2 2 2" xfId="29292" xr:uid="{80807EDB-C4A0-4C78-9063-146F367F8D4C}"/>
    <cellStyle name="Normal 4 5 3 3 2 2 3" xfId="19695" xr:uid="{02ADD01E-9B8A-4F56-9A26-642AAA4D2B33}"/>
    <cellStyle name="Normal 4 5 3 3 2 3" xfId="12148" xr:uid="{C80691F1-2334-4321-8D18-251F439DD494}"/>
    <cellStyle name="Normal 4 5 3 3 2 3 2" xfId="22528" xr:uid="{2F889955-AA65-4881-BBFD-860DE60993DC}"/>
    <cellStyle name="Normal 4 5 3 3 2 4" xfId="23488" xr:uid="{3C8BB0E9-8267-4FDE-906A-29C20B22F8D2}"/>
    <cellStyle name="Normal 4 5 3 3 2 5" xfId="16862" xr:uid="{8DD6D398-9E33-42CC-A6CE-6741A5213352}"/>
    <cellStyle name="Normal 4 5 3 3 3" xfId="6426" xr:uid="{04605D07-819B-4931-A888-86D2BBB822DE}"/>
    <cellStyle name="Normal 4 5 3 3 3 2" xfId="27371" xr:uid="{51F70EB8-F14F-429C-BA73-AB6E1AC9A64E}"/>
    <cellStyle name="Normal 4 5 3 3 3 3" xfId="15995" xr:uid="{39445E8F-35DC-4CA0-B413-8EA55E918A8D}"/>
    <cellStyle name="Normal 4 5 3 3 4" xfId="8448" xr:uid="{51FAD66A-6840-4746-9F75-BC02A246452D}"/>
    <cellStyle name="Normal 4 5 3 3 4 2" xfId="18828" xr:uid="{B7429266-C428-4494-A399-EE860F13549F}"/>
    <cellStyle name="Normal 4 5 3 3 5" xfId="11281" xr:uid="{D2ED3D46-00C4-4A38-A158-B65142EC9065}"/>
    <cellStyle name="Normal 4 5 3 3 5 2" xfId="21661" xr:uid="{530C4BBB-824C-49F0-A9DC-DB10B354F7CC}"/>
    <cellStyle name="Normal 4 5 3 3 6" xfId="22882" xr:uid="{1C341B25-BD3F-41B0-B7EE-8DFA4F6E1CEA}"/>
    <cellStyle name="Normal 4 5 3 3 7" xfId="13934" xr:uid="{7CF23737-597D-4A42-A2B8-BAAB5597C0DC}"/>
    <cellStyle name="Normal 4 5 3 4" xfId="3366" xr:uid="{00000000-0005-0000-0000-00007A060000}"/>
    <cellStyle name="Normal 4 5 3 4 2" xfId="6424" xr:uid="{3B5BE5A0-FE42-4104-8BA0-6887C298DC19}"/>
    <cellStyle name="Normal 4 5 3 4 2 2" xfId="26747" xr:uid="{143F4099-0362-4499-81BD-AC03DC35B8F0}"/>
    <cellStyle name="Normal 4 5 3 4 2 3" xfId="15993" xr:uid="{4FE40EE6-7168-4E83-98D2-0664591EE9DF}"/>
    <cellStyle name="Normal 4 5 3 4 3" xfId="8446" xr:uid="{CC9B6CF3-EC75-481E-944B-E23CF2B12C38}"/>
    <cellStyle name="Normal 4 5 3 4 3 2" xfId="18826" xr:uid="{F0DB8B7F-4AED-4334-BD3E-0BBC9D40E83B}"/>
    <cellStyle name="Normal 4 5 3 4 4" xfId="11279" xr:uid="{B21DA2A6-4EDC-4D97-A93A-56CB47644E05}"/>
    <cellStyle name="Normal 4 5 3 4 4 2" xfId="21659" xr:uid="{F6E1F950-E577-4949-B354-057561187360}"/>
    <cellStyle name="Normal 4 5 3 4 5" xfId="24617" xr:uid="{E53C5F61-2C38-4EB3-B244-E079DB1AA7D5}"/>
    <cellStyle name="Normal 4 5 3 4 6" xfId="13932" xr:uid="{8266669C-C74A-4B7F-A416-9556F42899E8}"/>
    <cellStyle name="Normal 4 5 3 5" xfId="2585" xr:uid="{00000000-0005-0000-0000-00007B060000}"/>
    <cellStyle name="Normal 4 5 3 5 2" xfId="5850" xr:uid="{8CA30565-C8A5-499F-81EB-C994E3E26CEE}"/>
    <cellStyle name="Normal 4 5 3 5 2 2" xfId="27403" xr:uid="{8A1E56C1-E235-45ED-B0BD-EC133C950A3B}"/>
    <cellStyle name="Normal 4 5 3 5 2 3" xfId="15257" xr:uid="{37F6C1BB-08F0-44A1-9E20-6BC7914D6BE8}"/>
    <cellStyle name="Normal 4 5 3 5 3" xfId="7710" xr:uid="{50692379-D91D-4C07-9DE9-BE085C0335BE}"/>
    <cellStyle name="Normal 4 5 3 5 3 2" xfId="18090" xr:uid="{C877F4E8-7A38-4352-8699-FCC053A57F58}"/>
    <cellStyle name="Normal 4 5 3 5 4" xfId="10543" xr:uid="{15446674-6301-48C8-9CB0-2EA325897001}"/>
    <cellStyle name="Normal 4 5 3 5 4 2" xfId="20923" xr:uid="{37BDA2F8-A64F-4002-A7DD-8B4F2804EB6B}"/>
    <cellStyle name="Normal 4 5 3 5 5" xfId="22973" xr:uid="{E6CC10CC-52FD-46AC-8D1F-4DD7F00D1514}"/>
    <cellStyle name="Normal 4 5 3 5 6" xfId="12973" xr:uid="{3B6D2ED0-900B-4492-8078-22C0B1BCF264}"/>
    <cellStyle name="Normal 4 5 3 6" xfId="2372" xr:uid="{00000000-0005-0000-0000-000076060000}"/>
    <cellStyle name="Normal 4 5 3 6 2" xfId="7499" xr:uid="{58506A69-CFA6-43BA-B90F-1F6DE4551B15}"/>
    <cellStyle name="Normal 4 5 3 6 2 2" xfId="17879" xr:uid="{67F92608-0627-42DC-A26E-011E7DB9BA0B}"/>
    <cellStyle name="Normal 4 5 3 6 3" xfId="10332" xr:uid="{5F4B949F-1C47-433B-8FCF-AC8CD7996BB9}"/>
    <cellStyle name="Normal 4 5 3 6 3 2" xfId="20712" xr:uid="{906D78E2-EAE7-4162-BFD2-15DE8D0F865C}"/>
    <cellStyle name="Normal 4 5 3 6 4" xfId="24345" xr:uid="{E56095CB-0FD6-47CE-9FFB-5D7B2BCE14C0}"/>
    <cellStyle name="Normal 4 5 3 6 5" xfId="15046" xr:uid="{F79FCD76-54CF-4281-83CD-A03A535328F4}"/>
    <cellStyle name="Normal 4 5 3 7" xfId="3915" xr:uid="{06D6F7B0-88A1-4FDA-8A5F-40FAE895E25D}"/>
    <cellStyle name="Normal 4 5 3 7 2" xfId="8747" xr:uid="{8C74A894-709E-4754-BFB5-5F7D9FF716F4}"/>
    <cellStyle name="Normal 4 5 3 7 2 2" xfId="19127" xr:uid="{0DDC1B0B-9292-4631-82B1-91D20E242ECA}"/>
    <cellStyle name="Normal 4 5 3 7 3" xfId="11580" xr:uid="{D276F419-BF9B-4084-A51A-24B3258A579C}"/>
    <cellStyle name="Normal 4 5 3 7 3 2" xfId="21960" xr:uid="{9843EC8B-BA8B-4292-9ECD-ED7BD7DC45BE}"/>
    <cellStyle name="Normal 4 5 3 7 4" xfId="16294" xr:uid="{777C31E9-A830-4EF1-AD59-0E59428A5CB7}"/>
    <cellStyle name="Normal 4 5 3 8" xfId="5324" xr:uid="{93F95F2E-482A-4836-8938-B5C31F660364}"/>
    <cellStyle name="Normal 4 5 3 8 2" xfId="14622" xr:uid="{DB3D4FCF-F1EF-42C4-A98E-86FEC5CF11D4}"/>
    <cellStyle name="Normal 4 5 3 9" xfId="7075" xr:uid="{B5063EEE-FC94-4CBE-A8AD-3A41213A7627}"/>
    <cellStyle name="Normal 4 5 3 9 2" xfId="17455" xr:uid="{0AD4AEF5-C9EE-4A09-B9B4-83B4A0D2A573}"/>
    <cellStyle name="Normal 4 5 4" xfId="1023" xr:uid="{00000000-0005-0000-0000-0000B1050000}"/>
    <cellStyle name="Normal 4 5 4 2" xfId="3369" xr:uid="{00000000-0005-0000-0000-00007D060000}"/>
    <cellStyle name="Normal 4 5 4 2 2" xfId="6427" xr:uid="{F531157A-8A64-42AD-AB38-367C0467017D}"/>
    <cellStyle name="Normal 4 5 4 2 2 2" xfId="24465" xr:uid="{B3D47B1A-51C4-46BC-B691-5C33A014E6D4}"/>
    <cellStyle name="Normal 4 5 4 2 2 3" xfId="26583" xr:uid="{C253BFE2-5027-412F-B218-E93582380519}"/>
    <cellStyle name="Normal 4 5 4 2 2 4" xfId="15996" xr:uid="{967B74A0-774A-48C8-A3C3-EE0F4881CD60}"/>
    <cellStyle name="Normal 4 5 4 2 3" xfId="8449" xr:uid="{4608D409-D28F-4C57-A452-F3B6B05C59D0}"/>
    <cellStyle name="Normal 4 5 4 2 3 2" xfId="28918" xr:uid="{5E4706F0-DD60-4F70-8867-F1F0D1436203}"/>
    <cellStyle name="Normal 4 5 4 2 3 3" xfId="18829" xr:uid="{05511378-9591-44A6-99D5-436A7B51C350}"/>
    <cellStyle name="Normal 4 5 4 2 4" xfId="11282" xr:uid="{1C2F02AD-0D79-453B-8623-F1824FCA615E}"/>
    <cellStyle name="Normal 4 5 4 2 4 2" xfId="21662" xr:uid="{FDC49964-05F1-46FF-8D38-5C337274A0A5}"/>
    <cellStyle name="Normal 4 5 4 2 5" xfId="24103" xr:uid="{328E76FF-8BA1-46E4-86D9-CE673D7A12B9}"/>
    <cellStyle name="Normal 4 5 4 2 6" xfId="13935" xr:uid="{EEB5AF47-5AB2-43F8-85D6-716D9CBCCEE8}"/>
    <cellStyle name="Normal 4 5 4 3" xfId="2792" xr:uid="{00000000-0005-0000-0000-00007E060000}"/>
    <cellStyle name="Normal 4 5 4 3 2" xfId="6010" xr:uid="{F6AD08A0-96EC-440C-9AB6-9D9E39FE0DC4}"/>
    <cellStyle name="Normal 4 5 4 3 2 2" xfId="27431" xr:uid="{650275E6-7018-49FE-A978-E0C83CCC0AD9}"/>
    <cellStyle name="Normal 4 5 4 3 2 3" xfId="15463" xr:uid="{33431AFC-DDFD-48AE-B90D-5EC13EECDEF7}"/>
    <cellStyle name="Normal 4 5 4 3 3" xfId="7916" xr:uid="{F4B719A7-0708-449D-A5BB-ED35762B8AD3}"/>
    <cellStyle name="Normal 4 5 4 3 3 2" xfId="18296" xr:uid="{995D6AC7-C01E-4BAC-9742-19DE13A75250}"/>
    <cellStyle name="Normal 4 5 4 3 4" xfId="10749" xr:uid="{4EEA8DBB-3E22-49B4-86BF-6A81EFACD9FB}"/>
    <cellStyle name="Normal 4 5 4 3 4 2" xfId="21129" xr:uid="{2E25CABE-E320-4D74-8C85-82664600F774}"/>
    <cellStyle name="Normal 4 5 4 3 5" xfId="23094" xr:uid="{AA11B069-EA2A-4668-A7B6-F5ECF714A43F}"/>
    <cellStyle name="Normal 4 5 4 3 6" xfId="13254" xr:uid="{9750CDEC-06B1-4C19-9948-01DBBBDED92F}"/>
    <cellStyle name="Normal 4 5 4 4" xfId="4198" xr:uid="{1645401E-F3F5-499C-937A-D575F5ECD0AA}"/>
    <cellStyle name="Normal 4 5 4 4 2" xfId="8970" xr:uid="{0E6992F0-99C0-4977-AD8D-3395200AD305}"/>
    <cellStyle name="Normal 4 5 4 4 2 2" xfId="29054" xr:uid="{97B7D4EB-0199-4532-9965-1BB565797835}"/>
    <cellStyle name="Normal 4 5 4 4 2 3" xfId="19350" xr:uid="{A42B2B0B-22BB-46E0-BD4E-28ECEBB7D5B3}"/>
    <cellStyle name="Normal 4 5 4 4 3" xfId="11803" xr:uid="{7C2F02D2-678D-4BEF-BBFA-BBF4BDF3F8BA}"/>
    <cellStyle name="Normal 4 5 4 4 3 2" xfId="22183" xr:uid="{33BA402A-475D-403F-8FAC-1503C6D735EC}"/>
    <cellStyle name="Normal 4 5 4 4 4" xfId="23079" xr:uid="{4E375AF9-F0C9-4BC5-82B5-4EC7130621D2}"/>
    <cellStyle name="Normal 4 5 4 4 5" xfId="16517" xr:uid="{63A5E80F-9A87-45C6-BD04-1DA7C178BD4B}"/>
    <cellStyle name="Normal 4 5 4 5" xfId="5325" xr:uid="{597FCC5F-6ACB-4CBA-B673-3ED675AD1915}"/>
    <cellStyle name="Normal 4 5 4 5 2" xfId="28221" xr:uid="{B33BE7A2-09B2-450E-B19D-FECEAC5557B9}"/>
    <cellStyle name="Normal 4 5 4 5 3" xfId="14623" xr:uid="{2B05A4D0-AA97-4EC9-8F7A-17C3998C94FB}"/>
    <cellStyle name="Normal 4 5 4 6" xfId="7076" xr:uid="{757A1225-C23F-47F8-95B9-F8311BE49047}"/>
    <cellStyle name="Normal 4 5 4 6 2" xfId="17456" xr:uid="{98F37E42-1A29-470C-9116-A5404DBF1E4C}"/>
    <cellStyle name="Normal 4 5 4 7" xfId="9909" xr:uid="{FC781E71-4D27-4251-B981-1041BA33DD64}"/>
    <cellStyle name="Normal 4 5 4 7 2" xfId="20289" xr:uid="{605493C5-F06D-43D7-8AE5-FE21B2FA985D}"/>
    <cellStyle name="Normal 4 5 4 8" xfId="23842" xr:uid="{DEE4D0D6-DDAA-47DD-B407-4B63FA530AB1}"/>
    <cellStyle name="Normal 4 5 4 9" xfId="12764" xr:uid="{0F3A30A5-CAF6-4F9B-BDFF-2A7831AAE39D}"/>
    <cellStyle name="Normal 4 5 5" xfId="1024" xr:uid="{00000000-0005-0000-0000-0000B2050000}"/>
    <cellStyle name="Normal 4 5 5 2" xfId="4544" xr:uid="{E7906615-1A5F-4F5F-934B-349A841D2AFE}"/>
    <cellStyle name="Normal 4 5 5 2 2" xfId="9316" xr:uid="{A3029EBE-55A0-4222-869C-1FC4A98761CB}"/>
    <cellStyle name="Normal 4 5 5 2 2 2" xfId="29293" xr:uid="{345A85FA-BE7E-4055-960B-132753D3A999}"/>
    <cellStyle name="Normal 4 5 5 2 2 3" xfId="19696" xr:uid="{524577B2-A602-4A7B-8F62-D52F9266DADC}"/>
    <cellStyle name="Normal 4 5 5 2 3" xfId="12149" xr:uid="{56628441-C5E7-49A3-BFB0-AA576BF9735A}"/>
    <cellStyle name="Normal 4 5 5 2 3 2" xfId="22529" xr:uid="{246B1EAC-4FBF-4A92-8E7F-F20C5FE7E3BB}"/>
    <cellStyle name="Normal 4 5 5 2 4" xfId="24608" xr:uid="{80C73287-3944-4B55-A42C-6138875D6D1F}"/>
    <cellStyle name="Normal 4 5 5 2 5" xfId="16863" xr:uid="{D9BEFC78-FD4F-4A56-9F30-3A5454786AF5}"/>
    <cellStyle name="Normal 4 5 5 3" xfId="5326" xr:uid="{D6D78FE2-1BB5-404C-857A-CF014809247C}"/>
    <cellStyle name="Normal 4 5 5 3 2" xfId="26727" xr:uid="{121DF6EC-14E1-4BFB-8DA2-1285D002466D}"/>
    <cellStyle name="Normal 4 5 5 3 3" xfId="14624" xr:uid="{E140B0F9-CD58-450C-9751-70C636B0EFDC}"/>
    <cellStyle name="Normal 4 5 5 4" xfId="7077" xr:uid="{AE803436-D80B-4D57-B979-6621B8C71ED8}"/>
    <cellStyle name="Normal 4 5 5 4 2" xfId="17457" xr:uid="{FE8FCFAD-D612-458F-8111-9B172F8CDC8B}"/>
    <cellStyle name="Normal 4 5 5 5" xfId="9910" xr:uid="{09018AD2-7195-4BCD-A200-DB43248BB54A}"/>
    <cellStyle name="Normal 4 5 5 5 2" xfId="20290" xr:uid="{DEBBE446-73DC-42F4-A2CE-F06CE3F5CC13}"/>
    <cellStyle name="Normal 4 5 5 6" xfId="24109" xr:uid="{8295CE0F-969D-4DEC-B1FD-A2B0851FBB93}"/>
    <cellStyle name="Normal 4 5 5 7" xfId="13936" xr:uid="{ED9C66A4-C167-408D-A40E-CCD3909AAB32}"/>
    <cellStyle name="Normal 4 5 6" xfId="2941" xr:uid="{00000000-0005-0000-0000-000080060000}"/>
    <cellStyle name="Normal 4 5 6 2" xfId="6121" xr:uid="{8289F053-B125-4065-9B80-4CE1903DC934}"/>
    <cellStyle name="Normal 4 5 6 2 2" xfId="25632" xr:uid="{FB938224-4086-43FB-B5EE-CF78584A9791}"/>
    <cellStyle name="Normal 4 5 6 2 3" xfId="27490" xr:uid="{7D4C0B84-FFDD-489C-A5A5-322D84EA64AB}"/>
    <cellStyle name="Normal 4 5 6 2 4" xfId="15599" xr:uid="{F2DE9FFD-A9D0-4777-AABA-3933C92E408A}"/>
    <cellStyle name="Normal 4 5 6 3" xfId="8052" xr:uid="{97E97715-25E4-45DD-BBB9-7EE1D8D26A29}"/>
    <cellStyle name="Normal 4 5 6 3 2" xfId="28757" xr:uid="{481442CD-098A-4693-AEE9-B34E445C8564}"/>
    <cellStyle name="Normal 4 5 6 3 3" xfId="18432" xr:uid="{A4D5C3BA-C727-49AE-B674-1569EE4AEC46}"/>
    <cellStyle name="Normal 4 5 6 4" xfId="10885" xr:uid="{7FB32AF5-F084-47F5-9D59-1E96D73637F7}"/>
    <cellStyle name="Normal 4 5 6 4 2" xfId="21265" xr:uid="{0E26F104-831C-4146-BBFD-9B01FAAEB27F}"/>
    <cellStyle name="Normal 4 5 6 5" xfId="25563" xr:uid="{C740A216-2D57-4DC2-9D60-F28DEF7CFA53}"/>
    <cellStyle name="Normal 4 5 6 6" xfId="13462" xr:uid="{BEA4189C-BDE5-406D-8106-BAA681283927}"/>
    <cellStyle name="Normal 4 5 7" xfId="2482" xr:uid="{00000000-0005-0000-0000-000081060000}"/>
    <cellStyle name="Normal 4 5 7 2" xfId="5768" xr:uid="{D53AFC23-5220-4212-9169-92706A1A5E76}"/>
    <cellStyle name="Normal 4 5 7 2 2" xfId="28515" xr:uid="{FC06777D-9BE7-45DB-9AFF-1E1E2878CFF4}"/>
    <cellStyle name="Normal 4 5 7 2 3" xfId="15154" xr:uid="{1CF306E4-6761-4571-8151-7925ECDA9294}"/>
    <cellStyle name="Normal 4 5 7 3" xfId="7607" xr:uid="{40B0CBA3-1331-441F-A438-DCCE573111BC}"/>
    <cellStyle name="Normal 4 5 7 3 2" xfId="17987" xr:uid="{93D1D9F1-970E-4FB5-9F4E-9FCC5E03E973}"/>
    <cellStyle name="Normal 4 5 7 4" xfId="10440" xr:uid="{50C57C61-110F-482B-B2D6-9E74AAF3C889}"/>
    <cellStyle name="Normal 4 5 7 4 2" xfId="20820" xr:uid="{088DCA51-F8F7-45F3-8ADE-3690CA5A4DA9}"/>
    <cellStyle name="Normal 4 5 7 5" xfId="25071" xr:uid="{93913901-167A-4853-89BE-CD5C9E2D55BE}"/>
    <cellStyle name="Normal 4 5 7 6" xfId="12870" xr:uid="{D3A27890-A68A-480F-947A-55E902196E2B}"/>
    <cellStyle name="Normal 4 5 8" xfId="2176" xr:uid="{00000000-0005-0000-0000-000068060000}"/>
    <cellStyle name="Normal 4 5 8 2" xfId="7303" xr:uid="{291A5AB1-AC31-49A1-8203-9F51529AD636}"/>
    <cellStyle name="Normal 4 5 8 2 2" xfId="17683" xr:uid="{DE9FB33E-AB3A-47D6-90CB-2CBA608AEA40}"/>
    <cellStyle name="Normal 4 5 8 3" xfId="10136" xr:uid="{EC6E9979-1D68-42ED-BF78-07F100900E03}"/>
    <cellStyle name="Normal 4 5 8 3 2" xfId="20516" xr:uid="{DAF369CA-2D58-4AFD-A919-9EAD2C3CF720}"/>
    <cellStyle name="Normal 4 5 8 4" xfId="22893" xr:uid="{40973BC3-78C2-47D6-ABCC-E65DCBF39FB6}"/>
    <cellStyle name="Normal 4 5 8 5" xfId="14850" xr:uid="{ACAF7595-D900-400F-96B1-516EB766474D}"/>
    <cellStyle name="Normal 4 5 9" xfId="3993" xr:uid="{91D3A399-68E9-469C-8A0A-350305A8561B}"/>
    <cellStyle name="Normal 4 5 9 2" xfId="8817" xr:uid="{EF6897BD-557A-4A45-9F60-B014DCE4A927}"/>
    <cellStyle name="Normal 4 5 9 2 2" xfId="19197" xr:uid="{ACF224B1-ACA4-4ACA-8CC8-004E5D016286}"/>
    <cellStyle name="Normal 4 5 9 3" xfId="11650" xr:uid="{345967C5-DAE6-4233-A16F-747397CE158E}"/>
    <cellStyle name="Normal 4 5 9 3 2" xfId="22030" xr:uid="{97B64D74-B138-4706-A078-CCFD9F606C89}"/>
    <cellStyle name="Normal 4 5 9 4" xfId="16364" xr:uid="{E3E0A48C-0EE3-4A4F-984F-7C509E41F676}"/>
    <cellStyle name="Normal 4 6" xfId="1025" xr:uid="{00000000-0005-0000-0000-0000B3050000}"/>
    <cellStyle name="Normal 4 6 10" xfId="5327" xr:uid="{0C28CB16-68EA-42ED-BB70-906C37DC531A}"/>
    <cellStyle name="Normal 4 6 10 2" xfId="14625" xr:uid="{FF9121A2-83A1-4951-B51F-0ABD25335A2E}"/>
    <cellStyle name="Normal 4 6 11" xfId="7078" xr:uid="{33A56829-01D2-4684-9E7C-A90C663291F2}"/>
    <cellStyle name="Normal 4 6 11 2" xfId="17458" xr:uid="{722E9304-BBD0-4679-B3C2-65715E6CC4A7}"/>
    <cellStyle name="Normal 4 6 12" xfId="9911" xr:uid="{CD9E0B6E-51AE-4A65-BC1B-658D1E621266}"/>
    <cellStyle name="Normal 4 6 12 2" xfId="20291" xr:uid="{814F4D16-02C4-451E-9192-8C98D690B1DD}"/>
    <cellStyle name="Normal 4 6 13" xfId="23301" xr:uid="{62C3DB15-E4ED-45C7-9B52-8901B051FE55}"/>
    <cellStyle name="Normal 4 6 14" xfId="12414" xr:uid="{C633D6F3-9737-4C2E-B84E-2AC91B2C0E85}"/>
    <cellStyle name="Normal 4 6 2" xfId="1026" xr:uid="{00000000-0005-0000-0000-0000B4050000}"/>
    <cellStyle name="Normal 4 6 2 10" xfId="7079" xr:uid="{7A1A84C5-39EF-4122-B38A-C515D21A5FE6}"/>
    <cellStyle name="Normal 4 6 2 10 2" xfId="17459" xr:uid="{F468F3F2-39EF-423B-BEFD-55041D6A2BB3}"/>
    <cellStyle name="Normal 4 6 2 11" xfId="9912" xr:uid="{FCE9CA63-E303-4279-BCEB-BB1AFC702794}"/>
    <cellStyle name="Normal 4 6 2 11 2" xfId="20292" xr:uid="{C70D2436-8A40-40FD-96E2-2F6B5E428B92}"/>
    <cellStyle name="Normal 4 6 2 12" xfId="22693" xr:uid="{669146A1-A520-4013-8D63-08A79CDED512}"/>
    <cellStyle name="Normal 4 6 2 13" xfId="12474" xr:uid="{90241AAD-0CD6-41BC-A879-79AAE70544AC}"/>
    <cellStyle name="Normal 4 6 2 2" xfId="1027" xr:uid="{00000000-0005-0000-0000-0000B5050000}"/>
    <cellStyle name="Normal 4 6 2 2 10" xfId="13039" xr:uid="{6FA01EE3-F9F0-4984-AD38-5C094CD9AE5A}"/>
    <cellStyle name="Normal 4 6 2 2 2" xfId="2798" xr:uid="{00000000-0005-0000-0000-000085060000}"/>
    <cellStyle name="Normal 4 6 2 2 2 2" xfId="3372" xr:uid="{00000000-0005-0000-0000-000086060000}"/>
    <cellStyle name="Normal 4 6 2 2 2 2 2" xfId="6430" xr:uid="{46C1C465-1ECA-4F70-97B0-A5127B806E50}"/>
    <cellStyle name="Normal 4 6 2 2 2 2 2 2" xfId="25945" xr:uid="{EB53E93D-A7E3-4A0B-94AE-601D33B70F7C}"/>
    <cellStyle name="Normal 4 6 2 2 2 2 2 3" xfId="15999" xr:uid="{A9A08517-D890-449F-9AE8-DB3AC7156A4B}"/>
    <cellStyle name="Normal 4 6 2 2 2 2 3" xfId="8452" xr:uid="{FFD41181-32F6-4DB2-BDBA-22F84A18C731}"/>
    <cellStyle name="Normal 4 6 2 2 2 2 3 2" xfId="18832" xr:uid="{D5EEAA85-B873-42BB-A1D6-C3D692D98009}"/>
    <cellStyle name="Normal 4 6 2 2 2 2 4" xfId="11285" xr:uid="{AC591E7F-A936-47AE-8D97-8E58F0CC77C1}"/>
    <cellStyle name="Normal 4 6 2 2 2 2 4 2" xfId="21665" xr:uid="{ED92329A-0CDA-40FA-B99A-6DAE0049D0EE}"/>
    <cellStyle name="Normal 4 6 2 2 2 2 5" xfId="22710" xr:uid="{29DD1439-4647-45C0-A5BB-D8A53D8EA0C6}"/>
    <cellStyle name="Normal 4 6 2 2 2 2 6" xfId="13939" xr:uid="{117987FD-D06D-4E3F-B84D-C32959E27025}"/>
    <cellStyle name="Normal 4 6 2 2 2 3" xfId="4348" xr:uid="{D5DEB954-C0A1-4A31-8478-A8A05F96D4B8}"/>
    <cellStyle name="Normal 4 6 2 2 2 3 2" xfId="9120" xr:uid="{8EF489EF-50C0-43F1-B259-76B2B1811B71}"/>
    <cellStyle name="Normal 4 6 2 2 2 3 2 2" xfId="29163" xr:uid="{F317FB8D-F678-4CC8-9ACD-97F03CF0E5CB}"/>
    <cellStyle name="Normal 4 6 2 2 2 3 2 3" xfId="19500" xr:uid="{4C00B135-26C6-451D-9974-2C80BE207696}"/>
    <cellStyle name="Normal 4 6 2 2 2 3 3" xfId="11953" xr:uid="{14C4C8B8-24FD-4825-A155-75173C10E544}"/>
    <cellStyle name="Normal 4 6 2 2 2 3 3 2" xfId="22333" xr:uid="{329F8AF8-FF7C-4181-B235-DEEA3343C9B7}"/>
    <cellStyle name="Normal 4 6 2 2 2 3 4" xfId="25430" xr:uid="{B521D83F-449A-48BF-917B-E534CA576C87}"/>
    <cellStyle name="Normal 4 6 2 2 2 3 5" xfId="16667" xr:uid="{8102EE3F-FEE4-437B-8EB4-A477D4941138}"/>
    <cellStyle name="Normal 4 6 2 2 2 4" xfId="6016" xr:uid="{C783EF5B-C02D-4E1D-80B9-0CF81A0D89A1}"/>
    <cellStyle name="Normal 4 6 2 2 2 4 2" xfId="26085" xr:uid="{5846167A-769B-4FE7-BD08-54AB5BACF3C7}"/>
    <cellStyle name="Normal 4 6 2 2 2 4 3" xfId="15469" xr:uid="{41262F22-8D53-4A0B-AD9F-5619F796BB3D}"/>
    <cellStyle name="Normal 4 6 2 2 2 5" xfId="7922" xr:uid="{3C2C3F16-B06A-4716-A24E-76E03C1BD422}"/>
    <cellStyle name="Normal 4 6 2 2 2 5 2" xfId="18302" xr:uid="{DD8FE170-101B-42FD-A7F3-255F21271763}"/>
    <cellStyle name="Normal 4 6 2 2 2 6" xfId="10755" xr:uid="{735402AE-AA86-4645-BC87-5D037ED6794D}"/>
    <cellStyle name="Normal 4 6 2 2 2 6 2" xfId="21135" xr:uid="{0BAB771B-960F-4482-9C45-054D3D05C2CD}"/>
    <cellStyle name="Normal 4 6 2 2 2 7" xfId="24346" xr:uid="{4C301CF6-6B74-4665-92EC-864110B94E09}"/>
    <cellStyle name="Normal 4 6 2 2 2 8" xfId="13260" xr:uid="{7B9A48AF-8C5B-463E-91AD-FBC68180DEDF}"/>
    <cellStyle name="Normal 4 6 2 2 3" xfId="3373" xr:uid="{00000000-0005-0000-0000-000087060000}"/>
    <cellStyle name="Normal 4 6 2 2 3 2" xfId="4545" xr:uid="{BFCF5E32-216A-483A-AD55-2722FAC4318F}"/>
    <cellStyle name="Normal 4 6 2 2 3 2 2" xfId="9317" xr:uid="{BA7CAE72-2177-49EC-A9B2-BC87F4E70D4E}"/>
    <cellStyle name="Normal 4 6 2 2 3 2 2 2" xfId="19697" xr:uid="{7228007E-DC5B-44AE-AAE9-11E8B76A8BFF}"/>
    <cellStyle name="Normal 4 6 2 2 3 2 3" xfId="12150" xr:uid="{29DCCD41-7DE6-4377-9C16-0307B6B7E77A}"/>
    <cellStyle name="Normal 4 6 2 2 3 2 3 2" xfId="22530" xr:uid="{23C9BCEB-E65C-45F0-9F26-55E7B1D335CD}"/>
    <cellStyle name="Normal 4 6 2 2 3 2 4" xfId="27463" xr:uid="{021EF560-5E99-4968-9F1D-7509E16725F3}"/>
    <cellStyle name="Normal 4 6 2 2 3 2 5" xfId="16864" xr:uid="{D55ADE14-B7B1-4D41-9029-FDFC077556B0}"/>
    <cellStyle name="Normal 4 6 2 2 3 3" xfId="6431" xr:uid="{DD6B51D7-D03E-466E-BCF0-7778F96B21F9}"/>
    <cellStyle name="Normal 4 6 2 2 3 3 2" xfId="16000" xr:uid="{247704BE-F97F-4C13-8470-47A729758F75}"/>
    <cellStyle name="Normal 4 6 2 2 3 4" xfId="8453" xr:uid="{861ACCDF-A24B-4060-A0E3-8CD3E8CA9A52}"/>
    <cellStyle name="Normal 4 6 2 2 3 4 2" xfId="18833" xr:uid="{DD830CC8-3449-4E92-A65F-AD122329EA83}"/>
    <cellStyle name="Normal 4 6 2 2 3 5" xfId="11286" xr:uid="{2048C4C1-A745-48D0-8F53-7ECC9DC9EE58}"/>
    <cellStyle name="Normal 4 6 2 2 3 5 2" xfId="21666" xr:uid="{D983ABD9-A86E-40CF-9A2C-17BA76DB65F3}"/>
    <cellStyle name="Normal 4 6 2 2 3 6" xfId="23570" xr:uid="{2814C6B9-AF17-482E-BCAD-B9F62AA51F35}"/>
    <cellStyle name="Normal 4 6 2 2 3 7" xfId="13940" xr:uid="{F5739022-5223-406A-BA03-1C91FECBADEF}"/>
    <cellStyle name="Normal 4 6 2 2 4" xfId="3371" xr:uid="{00000000-0005-0000-0000-000088060000}"/>
    <cellStyle name="Normal 4 6 2 2 4 2" xfId="6429" xr:uid="{238C84E5-6F33-43AE-8C8A-00735DF97ECB}"/>
    <cellStyle name="Normal 4 6 2 2 4 2 2" xfId="27684" xr:uid="{217227E8-B500-43BA-A371-EF25835FC96C}"/>
    <cellStyle name="Normal 4 6 2 2 4 2 3" xfId="15998" xr:uid="{A5A40F7E-9E60-4856-B011-E6B594DEDD77}"/>
    <cellStyle name="Normal 4 6 2 2 4 3" xfId="8451" xr:uid="{7702EDA0-DDD6-4B61-A178-22E38269048C}"/>
    <cellStyle name="Normal 4 6 2 2 4 3 2" xfId="18831" xr:uid="{C549DCEC-4430-47E0-B2EC-44589FA07C0C}"/>
    <cellStyle name="Normal 4 6 2 2 4 4" xfId="11284" xr:uid="{AAC401BE-E29B-468C-9674-D73F6EEF4246}"/>
    <cellStyle name="Normal 4 6 2 2 4 4 2" xfId="21664" xr:uid="{01E2D04D-4996-4EBB-AF62-62703EAEF02D}"/>
    <cellStyle name="Normal 4 6 2 2 4 5" xfId="25573" xr:uid="{E1C4CBC8-9ED7-4382-BF6B-7BBCE7379DC1}"/>
    <cellStyle name="Normal 4 6 2 2 4 6" xfId="13938" xr:uid="{AB21AA70-4C29-4E40-82A6-27E05CEFD33C}"/>
    <cellStyle name="Normal 4 6 2 2 5" xfId="4240" xr:uid="{7BBC9497-82B0-4ADB-A7A3-2F1533CE31CC}"/>
    <cellStyle name="Normal 4 6 2 2 5 2" xfId="9012" xr:uid="{B9ED2CFE-69D1-4188-ADEF-5D6363C8360F}"/>
    <cellStyle name="Normal 4 6 2 2 5 2 2" xfId="29083" xr:uid="{7CE498E7-E51D-4A07-B524-3164CAB63061}"/>
    <cellStyle name="Normal 4 6 2 2 5 2 3" xfId="19392" xr:uid="{043CDCFB-1C20-4D1F-91C0-F42D8CEADAE4}"/>
    <cellStyle name="Normal 4 6 2 2 5 3" xfId="11845" xr:uid="{B5DE2472-92FD-4AD6-B80E-8F7054A7112C}"/>
    <cellStyle name="Normal 4 6 2 2 5 3 2" xfId="22225" xr:uid="{2C3B597A-756B-4D67-9D62-0C244C280664}"/>
    <cellStyle name="Normal 4 6 2 2 5 4" xfId="22887" xr:uid="{C6014893-A7C7-4A82-9CA3-CA61DA4F29D4}"/>
    <cellStyle name="Normal 4 6 2 2 5 5" xfId="16559" xr:uid="{4BB7572C-CABF-4AB6-A614-BBE127A3BA44}"/>
    <cellStyle name="Normal 4 6 2 2 6" xfId="5329" xr:uid="{0BC6F27B-5223-4C6B-A1BD-C0DAAC3F5FFA}"/>
    <cellStyle name="Normal 4 6 2 2 6 2" xfId="26510" xr:uid="{B9489960-85F9-4505-A5C2-1F8532D4F4DF}"/>
    <cellStyle name="Normal 4 6 2 2 6 3" xfId="14627" xr:uid="{CF5B7C4E-A7A0-4306-97EE-8FEBF7CAB449}"/>
    <cellStyle name="Normal 4 6 2 2 7" xfId="7080" xr:uid="{DC6C013B-8A94-4095-AF5D-268893FFE2A2}"/>
    <cellStyle name="Normal 4 6 2 2 7 2" xfId="17460" xr:uid="{3E27D583-53B5-49F9-8AA4-8796FABFE141}"/>
    <cellStyle name="Normal 4 6 2 2 8" xfId="9913" xr:uid="{CBB50BD5-681D-443C-9868-4193C8A822BE}"/>
    <cellStyle name="Normal 4 6 2 2 8 2" xfId="20293" xr:uid="{47608F98-F220-4E32-A389-7F1FF8F58975}"/>
    <cellStyle name="Normal 4 6 2 2 9" xfId="25553" xr:uid="{F51A6025-3625-4273-96DD-FA29E6925DE5}"/>
    <cellStyle name="Normal 4 6 2 3" xfId="2797" xr:uid="{00000000-0005-0000-0000-000089060000}"/>
    <cellStyle name="Normal 4 6 2 3 2" xfId="3374" xr:uid="{00000000-0005-0000-0000-00008A060000}"/>
    <cellStyle name="Normal 4 6 2 3 2 2" xfId="6432" xr:uid="{880CAF5C-4AC2-4228-BFF6-717331E14064}"/>
    <cellStyle name="Normal 4 6 2 3 2 2 2" xfId="27458" xr:uid="{C2291383-4F7F-471B-B6F6-643F1244FFA0}"/>
    <cellStyle name="Normal 4 6 2 3 2 2 3" xfId="16001" xr:uid="{8D5A8F50-BECA-49B4-9B6F-7F3E5334F744}"/>
    <cellStyle name="Normal 4 6 2 3 2 3" xfId="8454" xr:uid="{9FD6D99F-F8BC-4485-89F9-262AD42F3226}"/>
    <cellStyle name="Normal 4 6 2 3 2 3 2" xfId="18834" xr:uid="{03B18222-BF3C-42FE-A591-71C34DA0E657}"/>
    <cellStyle name="Normal 4 6 2 3 2 4" xfId="11287" xr:uid="{4D8CE8A3-16C8-4C1F-ADA3-A839C5636C16}"/>
    <cellStyle name="Normal 4 6 2 3 2 4 2" xfId="21667" xr:uid="{3EB5A2D3-8416-40DA-85A2-7E435DA59E15}"/>
    <cellStyle name="Normal 4 6 2 3 2 5" xfId="23456" xr:uid="{A9AE0ADF-588F-433F-BC38-596516722669}"/>
    <cellStyle name="Normal 4 6 2 3 2 6" xfId="13941" xr:uid="{EA1AC588-B608-4722-8945-FC4F3505763E}"/>
    <cellStyle name="Normal 4 6 2 3 3" xfId="4347" xr:uid="{33991BCD-F775-4318-80DB-758A0F992761}"/>
    <cellStyle name="Normal 4 6 2 3 3 2" xfId="9119" xr:uid="{B420165E-4375-445C-A6FA-7FDFBC7CFB61}"/>
    <cellStyle name="Normal 4 6 2 3 3 2 2" xfId="29162" xr:uid="{7C4D684C-7F2D-4649-ABF0-FCD9C55140AA}"/>
    <cellStyle name="Normal 4 6 2 3 3 2 3" xfId="19499" xr:uid="{9E68BC75-A358-42E8-ACFB-EDBA14863A2E}"/>
    <cellStyle name="Normal 4 6 2 3 3 3" xfId="11952" xr:uid="{261320A2-93F7-4A07-9958-424AAD113807}"/>
    <cellStyle name="Normal 4 6 2 3 3 3 2" xfId="22332" xr:uid="{949CAFC4-8871-4ACE-BEDE-5CF90CEFC2B9}"/>
    <cellStyle name="Normal 4 6 2 3 3 4" xfId="23789" xr:uid="{74D6E03D-3524-44D2-95CC-50F897D80617}"/>
    <cellStyle name="Normal 4 6 2 3 3 5" xfId="16666" xr:uid="{2236F4F1-DC6E-4ADC-B66E-8AD3A6423D89}"/>
    <cellStyle name="Normal 4 6 2 3 4" xfId="6015" xr:uid="{549DDB82-193B-40EB-BA86-5591FDFDE21C}"/>
    <cellStyle name="Normal 4 6 2 3 4 2" xfId="28740" xr:uid="{66E455AA-C372-40FF-BCAA-19EB6694B7F7}"/>
    <cellStyle name="Normal 4 6 2 3 4 3" xfId="15468" xr:uid="{05D3D57B-DDB3-41F1-82B1-B823E9146CA9}"/>
    <cellStyle name="Normal 4 6 2 3 5" xfId="7921" xr:uid="{578D98C4-7BBC-4E51-A64A-87B87A34B3A3}"/>
    <cellStyle name="Normal 4 6 2 3 5 2" xfId="18301" xr:uid="{887E17B5-1162-4D84-910B-C7259F3F7D5C}"/>
    <cellStyle name="Normal 4 6 2 3 6" xfId="10754" xr:uid="{EC7B1093-E08D-43FB-A576-FB7BF1F8C0E9}"/>
    <cellStyle name="Normal 4 6 2 3 6 2" xfId="21134" xr:uid="{002DD402-31AF-43C4-A8FD-480AABED7F2F}"/>
    <cellStyle name="Normal 4 6 2 3 7" xfId="24846" xr:uid="{5FA861CB-960F-4F70-8496-8715392A77B1}"/>
    <cellStyle name="Normal 4 6 2 3 8" xfId="13259" xr:uid="{5F45DE9B-7C40-47FD-A7B2-AA4DF5042440}"/>
    <cellStyle name="Normal 4 6 2 4" xfId="3375" xr:uid="{00000000-0005-0000-0000-00008B060000}"/>
    <cellStyle name="Normal 4 6 2 4 2" xfId="4546" xr:uid="{749E27D2-7FCE-4D76-9AA5-6D44FC29F920}"/>
    <cellStyle name="Normal 4 6 2 4 2 2" xfId="9318" xr:uid="{9EFD28D9-37C4-4EDC-AA86-4C8EFF8AF0C6}"/>
    <cellStyle name="Normal 4 6 2 4 2 2 2" xfId="19698" xr:uid="{9DEFEACB-BD51-4E5C-ADB6-7EE6CE7D305E}"/>
    <cellStyle name="Normal 4 6 2 4 2 3" xfId="12151" xr:uid="{1422BA2B-04C1-464D-8F5A-C55CBB0A4305}"/>
    <cellStyle name="Normal 4 6 2 4 2 3 2" xfId="22531" xr:uid="{E0E79656-BC44-4B8D-BC07-773BF57F1545}"/>
    <cellStyle name="Normal 4 6 2 4 2 4" xfId="28224" xr:uid="{27FFF2D2-6DF0-4A23-9AE8-59C2B0104837}"/>
    <cellStyle name="Normal 4 6 2 4 2 5" xfId="16865" xr:uid="{ABE290DE-BBD1-4714-B8E9-936D08C7DAC6}"/>
    <cellStyle name="Normal 4 6 2 4 3" xfId="6433" xr:uid="{9E72A876-C62D-4F44-8E52-DCAC54AC59A6}"/>
    <cellStyle name="Normal 4 6 2 4 3 2" xfId="16002" xr:uid="{5ED750DD-F985-4D60-B795-87EA2355995A}"/>
    <cellStyle name="Normal 4 6 2 4 4" xfId="8455" xr:uid="{FCCF48FB-37BC-42B7-9431-B4CDCEFB7844}"/>
    <cellStyle name="Normal 4 6 2 4 4 2" xfId="18835" xr:uid="{FFA19266-D96D-4747-AA47-FD9F5C716AC7}"/>
    <cellStyle name="Normal 4 6 2 4 5" xfId="11288" xr:uid="{52B16D53-16A7-4D69-B14D-5E03BD6D4452}"/>
    <cellStyle name="Normal 4 6 2 4 5 2" xfId="21668" xr:uid="{E7995802-90F3-422F-8B7F-E0636E370639}"/>
    <cellStyle name="Normal 4 6 2 4 6" xfId="23820" xr:uid="{F2D36C3B-1B93-4771-8680-B2C00BEE802A}"/>
    <cellStyle name="Normal 4 6 2 4 7" xfId="13942" xr:uid="{F2571187-447E-4431-998D-0C219264E416}"/>
    <cellStyle name="Normal 4 6 2 5" xfId="3370" xr:uid="{00000000-0005-0000-0000-00008C060000}"/>
    <cellStyle name="Normal 4 6 2 5 2" xfId="6428" xr:uid="{01A369A0-5815-472D-97F3-A707B176889F}"/>
    <cellStyle name="Normal 4 6 2 5 2 2" xfId="26381" xr:uid="{16CB294B-F5FE-4515-BC4C-7748DEE1246C}"/>
    <cellStyle name="Normal 4 6 2 5 2 3" xfId="15997" xr:uid="{72F13864-9C06-40FA-BE5B-611CC6680535}"/>
    <cellStyle name="Normal 4 6 2 5 3" xfId="8450" xr:uid="{329386A7-6D86-40F6-8462-4DBE5BCB0B6D}"/>
    <cellStyle name="Normal 4 6 2 5 3 2" xfId="18830" xr:uid="{66D3882B-A6BA-47A6-8426-7BF6347CC412}"/>
    <cellStyle name="Normal 4 6 2 5 4" xfId="11283" xr:uid="{0D6E7808-C939-4A45-835C-6D27BEA1445A}"/>
    <cellStyle name="Normal 4 6 2 5 4 2" xfId="21663" xr:uid="{0C4BD208-8BE2-47DF-95F1-9787C9753DB7}"/>
    <cellStyle name="Normal 4 6 2 5 5" xfId="23230" xr:uid="{A0757412-99F0-4C37-9858-3E46AAA0C5DD}"/>
    <cellStyle name="Normal 4 6 2 5 6" xfId="13937" xr:uid="{E9B9564E-68B5-4E24-9065-9266C55071EC}"/>
    <cellStyle name="Normal 4 6 2 6" xfId="2548" xr:uid="{00000000-0005-0000-0000-00008D060000}"/>
    <cellStyle name="Normal 4 6 2 6 2" xfId="5820" xr:uid="{41544DA0-315C-44C7-AB6A-C9E301631538}"/>
    <cellStyle name="Normal 4 6 2 6 2 2" xfId="27510" xr:uid="{B3544BF6-F1E3-4B61-A540-E164104E4554}"/>
    <cellStyle name="Normal 4 6 2 6 2 3" xfId="15220" xr:uid="{7CD8B811-98BB-46E5-9CBA-D4CB87EA26E7}"/>
    <cellStyle name="Normal 4 6 2 6 3" xfId="7673" xr:uid="{7DCDBF62-8E47-4CB3-B802-602270E11C65}"/>
    <cellStyle name="Normal 4 6 2 6 3 2" xfId="18053" xr:uid="{61C0FDFA-84FE-454C-BD28-7756B99CB7D9}"/>
    <cellStyle name="Normal 4 6 2 6 4" xfId="10506" xr:uid="{0844F20E-431F-4A55-9533-1A1A9A61E0C7}"/>
    <cellStyle name="Normal 4 6 2 6 4 2" xfId="20886" xr:uid="{2882705B-DE5A-47A0-980E-CCA99F13C3A7}"/>
    <cellStyle name="Normal 4 6 2 6 5" xfId="22883" xr:uid="{E569D9BE-2496-4E68-BCDB-7012DD07E64E}"/>
    <cellStyle name="Normal 4 6 2 6 6" xfId="12936" xr:uid="{5886AA2B-A425-4F55-ACF6-F4BA10054406}"/>
    <cellStyle name="Normal 4 6 2 7" xfId="2242" xr:uid="{00000000-0005-0000-0000-000083060000}"/>
    <cellStyle name="Normal 4 6 2 7 2" xfId="7369" xr:uid="{84744B32-E0B7-4FC2-BB3B-B844A50F7DD0}"/>
    <cellStyle name="Normal 4 6 2 7 2 2" xfId="17749" xr:uid="{EDB24E2C-1183-4A31-B407-E5DFC0DCEDDC}"/>
    <cellStyle name="Normal 4 6 2 7 3" xfId="10202" xr:uid="{BA064AAF-62D6-4D3E-A5FB-B26EF5E73022}"/>
    <cellStyle name="Normal 4 6 2 7 3 2" xfId="20582" xr:uid="{FC3E2AD7-2C23-44A9-8943-266601646C4B}"/>
    <cellStyle name="Normal 4 6 2 7 4" xfId="25326" xr:uid="{222E9E21-D11A-4201-9FF5-9E84412AD29A}"/>
    <cellStyle name="Normal 4 6 2 7 5" xfId="14916" xr:uid="{8E47B897-A7B3-49F2-94FB-E0E005800D29}"/>
    <cellStyle name="Normal 4 6 2 8" xfId="3795" xr:uid="{66B84ED8-BC9E-4498-A73B-35889857A41E}"/>
    <cellStyle name="Normal 4 6 2 8 2" xfId="8631" xr:uid="{0F4416F8-99F8-41E9-A3CF-47FF7549839A}"/>
    <cellStyle name="Normal 4 6 2 8 2 2" xfId="19011" xr:uid="{A666FD74-CE94-4372-8D89-8248332C0E1E}"/>
    <cellStyle name="Normal 4 6 2 8 3" xfId="11464" xr:uid="{A0875D6F-228A-4E12-BCF7-F94FD1AB637F}"/>
    <cellStyle name="Normal 4 6 2 8 3 2" xfId="21844" xr:uid="{DE2D0665-F305-444B-955F-D1DD4BFCD16F}"/>
    <cellStyle name="Normal 4 6 2 8 4" xfId="16178" xr:uid="{38500B39-885A-4599-BE45-97D879E734F5}"/>
    <cellStyle name="Normal 4 6 2 9" xfId="5328" xr:uid="{65FE34F6-2A0D-4B2D-BC52-5DA0F62E3CEE}"/>
    <cellStyle name="Normal 4 6 2 9 2" xfId="14626" xr:uid="{005A2762-6103-4BE6-A709-99F685D5DE72}"/>
    <cellStyle name="Normal 4 6 3" xfId="1028" xr:uid="{00000000-0005-0000-0000-0000B6050000}"/>
    <cellStyle name="Normal 4 6 3 10" xfId="9914" xr:uid="{65D62F54-5204-4AF7-A9C3-2B42FD0785E3}"/>
    <cellStyle name="Normal 4 6 3 10 2" xfId="20294" xr:uid="{8B81BF18-E32E-4551-B32C-DD2102694D8F}"/>
    <cellStyle name="Normal 4 6 3 11" xfId="24209" xr:uid="{C8F8A3B3-7610-4B3D-88F8-49B14B8E669F}"/>
    <cellStyle name="Normal 4 6 3 12" xfId="12608" xr:uid="{92ACC22C-1DCF-4694-902C-29F38736A8E4}"/>
    <cellStyle name="Normal 4 6 3 2" xfId="2799" xr:uid="{00000000-0005-0000-0000-00008F060000}"/>
    <cellStyle name="Normal 4 6 3 2 2" xfId="3377" xr:uid="{00000000-0005-0000-0000-000090060000}"/>
    <cellStyle name="Normal 4 6 3 2 2 2" xfId="6435" xr:uid="{ECC1323C-BBCE-4C05-85B0-B7CD0379B66F}"/>
    <cellStyle name="Normal 4 6 3 2 2 2 2" xfId="28306" xr:uid="{CC38E7A4-818E-4713-AA1B-5EDBDD564FF5}"/>
    <cellStyle name="Normal 4 6 3 2 2 2 3" xfId="16004" xr:uid="{5D2BBA40-6627-4DA8-894C-64BF6AFF0124}"/>
    <cellStyle name="Normal 4 6 3 2 2 3" xfId="8457" xr:uid="{43FD189E-CF21-4F1F-84A3-354648D057E9}"/>
    <cellStyle name="Normal 4 6 3 2 2 3 2" xfId="18837" xr:uid="{2B00C903-3F5A-47B0-8475-DB1A2595A7FF}"/>
    <cellStyle name="Normal 4 6 3 2 2 4" xfId="11290" xr:uid="{9F945B0E-35D3-47C6-B261-9488E148600D}"/>
    <cellStyle name="Normal 4 6 3 2 2 4 2" xfId="21670" xr:uid="{9BE4E36D-2165-4661-B95D-60B47B200893}"/>
    <cellStyle name="Normal 4 6 3 2 2 5" xfId="23901" xr:uid="{99ADA984-40C4-405F-9146-D49474D20BF9}"/>
    <cellStyle name="Normal 4 6 3 2 2 6" xfId="13944" xr:uid="{4251F45D-B259-4191-887B-749C4FDC8CE6}"/>
    <cellStyle name="Normal 4 6 3 2 3" xfId="4349" xr:uid="{901FB3A0-8012-498C-9CCB-3EF37ACD6D75}"/>
    <cellStyle name="Normal 4 6 3 2 3 2" xfId="9121" xr:uid="{D16C0C56-8186-4342-8995-BAEF3C464C17}"/>
    <cellStyle name="Normal 4 6 3 2 3 2 2" xfId="29164" xr:uid="{C7EF66EA-693F-4B28-9BBC-25B8894BDAE5}"/>
    <cellStyle name="Normal 4 6 3 2 3 2 3" xfId="19501" xr:uid="{5E451109-4797-4230-9A2C-67668D2DDAFC}"/>
    <cellStyle name="Normal 4 6 3 2 3 3" xfId="11954" xr:uid="{BEEED125-E58D-4368-AED4-BBD4584C6ED8}"/>
    <cellStyle name="Normal 4 6 3 2 3 3 2" xfId="22334" xr:uid="{33CE28C0-6194-40B2-BB08-EEACDD9E6787}"/>
    <cellStyle name="Normal 4 6 3 2 3 4" xfId="24024" xr:uid="{7989FA24-BFED-499B-9E24-07FDD2DAA521}"/>
    <cellStyle name="Normal 4 6 3 2 3 5" xfId="16668" xr:uid="{91CA9D4E-359C-4C52-8609-A7C8330665B8}"/>
    <cellStyle name="Normal 4 6 3 2 4" xfId="6017" xr:uid="{59E052AB-7D7E-4A3D-976D-4709C348FFB7}"/>
    <cellStyle name="Normal 4 6 3 2 4 2" xfId="26947" xr:uid="{02767540-DF5E-4B92-80D7-9FD45739C69D}"/>
    <cellStyle name="Normal 4 6 3 2 4 3" xfId="15470" xr:uid="{DDDB477A-4CD4-4AC8-84C7-B0A32B3EBDDC}"/>
    <cellStyle name="Normal 4 6 3 2 5" xfId="7923" xr:uid="{4E6E7CA1-9D4F-4542-984E-C278AFFBBC10}"/>
    <cellStyle name="Normal 4 6 3 2 5 2" xfId="18303" xr:uid="{61542B72-7518-472E-BD8F-792E0FF34D99}"/>
    <cellStyle name="Normal 4 6 3 2 6" xfId="10756" xr:uid="{ABD51765-B398-485E-8795-9B8333D02366}"/>
    <cellStyle name="Normal 4 6 3 2 6 2" xfId="21136" xr:uid="{93867C53-5D9A-4BD7-90FE-2978CC3A71BD}"/>
    <cellStyle name="Normal 4 6 3 2 7" xfId="23037" xr:uid="{D9FA77CE-9ED0-4400-9135-1F8631E9D081}"/>
    <cellStyle name="Normal 4 6 3 2 8" xfId="13261" xr:uid="{51C5BCC4-BF37-4FC8-A816-6C0EC2E4824E}"/>
    <cellStyle name="Normal 4 6 3 3" xfId="3378" xr:uid="{00000000-0005-0000-0000-000091060000}"/>
    <cellStyle name="Normal 4 6 3 3 2" xfId="4547" xr:uid="{E221C829-7C95-4079-854A-5EBDF76DD425}"/>
    <cellStyle name="Normal 4 6 3 3 2 2" xfId="9319" xr:uid="{4DEF5092-6EB7-4BC7-9957-FECF1C25D9F1}"/>
    <cellStyle name="Normal 4 6 3 3 2 2 2" xfId="29294" xr:uid="{D3A93D07-91C3-4843-A204-60D26D324504}"/>
    <cellStyle name="Normal 4 6 3 3 2 2 3" xfId="19699" xr:uid="{DD7743E5-D6EA-4048-BE56-A3455AB786FD}"/>
    <cellStyle name="Normal 4 6 3 3 2 3" xfId="12152" xr:uid="{77A8F7AB-4E87-4258-807B-C7F69B105ADF}"/>
    <cellStyle name="Normal 4 6 3 3 2 3 2" xfId="22532" xr:uid="{58610B75-D3AA-4372-AE19-009B80C3D1A7}"/>
    <cellStyle name="Normal 4 6 3 3 2 4" xfId="24086" xr:uid="{0D6BCC69-94B7-4F2D-AFED-7BA5C54DEC4A}"/>
    <cellStyle name="Normal 4 6 3 3 2 5" xfId="16866" xr:uid="{27469A74-8DD6-41A1-B7AC-C6C4FAAFD828}"/>
    <cellStyle name="Normal 4 6 3 3 3" xfId="6436" xr:uid="{623468F2-DB1D-4A25-9F04-83975724908B}"/>
    <cellStyle name="Normal 4 6 3 3 3 2" xfId="27817" xr:uid="{EBF82967-C964-4B43-BCF0-0679A04E8F94}"/>
    <cellStyle name="Normal 4 6 3 3 3 3" xfId="16005" xr:uid="{5494DBDC-DD7D-4D87-8DEE-442698AE16EA}"/>
    <cellStyle name="Normal 4 6 3 3 4" xfId="8458" xr:uid="{A8365E87-BB44-439D-9A0C-3F33A415FE65}"/>
    <cellStyle name="Normal 4 6 3 3 4 2" xfId="18838" xr:uid="{18EEF64B-50EE-4128-A3E3-2DA4BBF896F7}"/>
    <cellStyle name="Normal 4 6 3 3 5" xfId="11291" xr:uid="{789E31E8-3EB5-48E4-B8B1-CABF5AA7D4A0}"/>
    <cellStyle name="Normal 4 6 3 3 5 2" xfId="21671" xr:uid="{0DEB7017-66B9-4564-A4BB-9E3C9FE50BAC}"/>
    <cellStyle name="Normal 4 6 3 3 6" xfId="25503" xr:uid="{3436378B-9E79-4637-A21E-71AC240B0DDD}"/>
    <cellStyle name="Normal 4 6 3 3 7" xfId="13945" xr:uid="{9AF3BE5F-10EF-4920-A4B5-935A140E3D04}"/>
    <cellStyle name="Normal 4 6 3 4" xfId="3376" xr:uid="{00000000-0005-0000-0000-000092060000}"/>
    <cellStyle name="Normal 4 6 3 4 2" xfId="6434" xr:uid="{A886D118-9798-4B5F-B36C-335C108265F6}"/>
    <cellStyle name="Normal 4 6 3 4 2 2" xfId="26705" xr:uid="{FAB36108-C6D0-47AF-BEE1-BC28397C8375}"/>
    <cellStyle name="Normal 4 6 3 4 2 3" xfId="16003" xr:uid="{CB19526C-0119-4CF9-AAB4-86A3527D295C}"/>
    <cellStyle name="Normal 4 6 3 4 3" xfId="8456" xr:uid="{AF3CC76E-0B3E-4EB8-A8A1-5953B3F0274B}"/>
    <cellStyle name="Normal 4 6 3 4 3 2" xfId="18836" xr:uid="{2EFF01A5-BFE2-42F0-B845-57884D25FD7F}"/>
    <cellStyle name="Normal 4 6 3 4 4" xfId="11289" xr:uid="{625C0DC1-3F0E-4E75-8366-20573A204629}"/>
    <cellStyle name="Normal 4 6 3 4 4 2" xfId="21669" xr:uid="{F42CB666-5D98-4AB0-8DA7-A311C7ED6FFD}"/>
    <cellStyle name="Normal 4 6 3 4 5" xfId="25121" xr:uid="{8232A13F-E8FD-43DB-A4C5-900C2D745B05}"/>
    <cellStyle name="Normal 4 6 3 4 6" xfId="13943" xr:uid="{E230A255-7C47-4E73-9DCC-7CC97062DFB8}"/>
    <cellStyle name="Normal 4 6 3 5" xfId="2591" xr:uid="{00000000-0005-0000-0000-000093060000}"/>
    <cellStyle name="Normal 4 6 3 5 2" xfId="5856" xr:uid="{6D81AD73-E358-4DC6-B538-A344F8457572}"/>
    <cellStyle name="Normal 4 6 3 5 2 2" xfId="26790" xr:uid="{16CED827-F0E7-46A8-96CD-1D6D37DD6EC7}"/>
    <cellStyle name="Normal 4 6 3 5 2 3" xfId="15263" xr:uid="{44B554EA-51CE-4740-88C4-673048E6CE4E}"/>
    <cellStyle name="Normal 4 6 3 5 3" xfId="7716" xr:uid="{E5302134-8F60-4297-9414-BF9364858382}"/>
    <cellStyle name="Normal 4 6 3 5 3 2" xfId="18096" xr:uid="{95A2416F-C317-4DCF-B9B0-F5D2680D25D6}"/>
    <cellStyle name="Normal 4 6 3 5 4" xfId="10549" xr:uid="{6189DE3A-7947-47B5-BFBB-FE8ED5761E0A}"/>
    <cellStyle name="Normal 4 6 3 5 4 2" xfId="20929" xr:uid="{44CBDEB3-C6B6-4F6D-A1B9-6FE03C2B83B1}"/>
    <cellStyle name="Normal 4 6 3 5 5" xfId="23928" xr:uid="{BC0E6D03-EBDA-495D-884C-09FD51EE881D}"/>
    <cellStyle name="Normal 4 6 3 5 6" xfId="12979" xr:uid="{40EAB2F3-82C5-4BFA-8CBB-A38D930B46D9}"/>
    <cellStyle name="Normal 4 6 3 6" xfId="2374" xr:uid="{00000000-0005-0000-0000-00008E060000}"/>
    <cellStyle name="Normal 4 6 3 6 2" xfId="7501" xr:uid="{D5F0E475-829F-4382-B8E0-F6660E807072}"/>
    <cellStyle name="Normal 4 6 3 6 2 2" xfId="17881" xr:uid="{4937C117-2160-4AB8-BEBD-AABD170FF688}"/>
    <cellStyle name="Normal 4 6 3 6 3" xfId="10334" xr:uid="{EBC08E7D-5530-47D8-A3F4-26578A6FE87F}"/>
    <cellStyle name="Normal 4 6 3 6 3 2" xfId="20714" xr:uid="{7AC2691F-6757-43AF-BCC2-16AE5386A8B5}"/>
    <cellStyle name="Normal 4 6 3 6 4" xfId="25445" xr:uid="{9C4F7415-8D2D-4E21-9BFE-337BF7D76875}"/>
    <cellStyle name="Normal 4 6 3 6 5" xfId="15048" xr:uid="{F992069E-7030-4E0F-8FC2-7DF6BC38C7D4}"/>
    <cellStyle name="Normal 4 6 3 7" xfId="3925" xr:uid="{924801CF-FC74-4CA9-B147-9E360EDB88E6}"/>
    <cellStyle name="Normal 4 6 3 7 2" xfId="8757" xr:uid="{4D943242-7C2D-42A4-A9EF-D885DE73F0F0}"/>
    <cellStyle name="Normal 4 6 3 7 2 2" xfId="19137" xr:uid="{88F63E08-9EF1-4D65-85FD-DB425D9DEE45}"/>
    <cellStyle name="Normal 4 6 3 7 3" xfId="11590" xr:uid="{D4F74956-11A9-4EC4-881E-71BDF2275367}"/>
    <cellStyle name="Normal 4 6 3 7 3 2" xfId="21970" xr:uid="{19FDC02D-D04F-456E-9356-E9B81E218EC7}"/>
    <cellStyle name="Normal 4 6 3 7 4" xfId="16304" xr:uid="{E6E6D48B-F82C-45C2-B441-F678F8C3916E}"/>
    <cellStyle name="Normal 4 6 3 8" xfId="5330" xr:uid="{607ADC84-15AD-45CE-8404-B51B4BCF585F}"/>
    <cellStyle name="Normal 4 6 3 8 2" xfId="14628" xr:uid="{423F566A-93EB-4271-9D48-AE6925D4E99E}"/>
    <cellStyle name="Normal 4 6 3 9" xfId="7081" xr:uid="{6B1299FA-5846-4160-B210-58C7C0DDF07D}"/>
    <cellStyle name="Normal 4 6 3 9 2" xfId="17461" xr:uid="{3A67E0D5-267D-4E35-8F08-7307358D77B8}"/>
    <cellStyle name="Normal 4 6 4" xfId="1029" xr:uid="{00000000-0005-0000-0000-0000B7050000}"/>
    <cellStyle name="Normal 4 6 4 2" xfId="3379" xr:uid="{00000000-0005-0000-0000-000095060000}"/>
    <cellStyle name="Normal 4 6 4 2 2" xfId="6437" xr:uid="{DF2BC96C-2FB0-4962-9806-62CD31B7ECED}"/>
    <cellStyle name="Normal 4 6 4 2 2 2" xfId="26973" xr:uid="{8716AC8C-11C4-474C-8456-E9B906350AA6}"/>
    <cellStyle name="Normal 4 6 4 2 2 3" xfId="16006" xr:uid="{A2B4B55D-AE48-42DA-9B4D-D608BAA9A44D}"/>
    <cellStyle name="Normal 4 6 4 2 3" xfId="8459" xr:uid="{6DBD12A6-2213-429C-AC16-8933FD49C409}"/>
    <cellStyle name="Normal 4 6 4 2 3 2" xfId="18839" xr:uid="{8135583A-409D-4449-BE67-C70F4FC82A0F}"/>
    <cellStyle name="Normal 4 6 4 2 4" xfId="11292" xr:uid="{974BD558-C368-47BB-B456-94E3E124EE42}"/>
    <cellStyle name="Normal 4 6 4 2 4 2" xfId="21672" xr:uid="{8B909957-D330-4C32-9A3C-E9EA72CC9DF6}"/>
    <cellStyle name="Normal 4 6 4 2 5" xfId="23755" xr:uid="{80E40EDF-AC2D-43E5-AF8D-8B8412EA8E75}"/>
    <cellStyle name="Normal 4 6 4 2 6" xfId="13946" xr:uid="{9AC6C785-FA2C-4C59-9E87-BABB63367A3C}"/>
    <cellStyle name="Normal 4 6 4 3" xfId="2796" xr:uid="{00000000-0005-0000-0000-000096060000}"/>
    <cellStyle name="Normal 4 6 4 3 2" xfId="6014" xr:uid="{6C483FC5-646A-4F50-85C1-8E995DCF95F1}"/>
    <cellStyle name="Normal 4 6 4 3 2 2" xfId="27503" xr:uid="{8ADA07F8-9A0B-4FC4-A429-84D780E180CE}"/>
    <cellStyle name="Normal 4 6 4 3 2 3" xfId="15467" xr:uid="{C62DDB48-E9B1-4C52-9486-4A9C55884380}"/>
    <cellStyle name="Normal 4 6 4 3 3" xfId="7920" xr:uid="{10E3C720-B3FB-4150-8280-9F5978754AB3}"/>
    <cellStyle name="Normal 4 6 4 3 3 2" xfId="18300" xr:uid="{8BB6CA60-1AC8-47E9-9408-6B49377EC56A}"/>
    <cellStyle name="Normal 4 6 4 3 4" xfId="10753" xr:uid="{21F570A0-3A0C-4A55-830B-E33CF98C2F1B}"/>
    <cellStyle name="Normal 4 6 4 3 4 2" xfId="21133" xr:uid="{BE0654F7-F076-4459-B2AE-3701B9BDDD41}"/>
    <cellStyle name="Normal 4 6 4 3 5" xfId="24884" xr:uid="{5608BF8D-F8BE-4E20-9495-238DAD20BFD1}"/>
    <cellStyle name="Normal 4 6 4 3 6" xfId="13258" xr:uid="{D4DC4BC2-2489-434E-B83E-F5C77EB46244}"/>
    <cellStyle name="Normal 4 6 4 4" xfId="4200" xr:uid="{A57E2CE8-3522-4BE4-A60A-936B9032D4FA}"/>
    <cellStyle name="Normal 4 6 4 4 2" xfId="8972" xr:uid="{C94728F6-AC6E-455A-908E-50D33529407D}"/>
    <cellStyle name="Normal 4 6 4 4 2 2" xfId="19352" xr:uid="{0CA64AC8-0492-4B95-9D47-014B6E1AABEE}"/>
    <cellStyle name="Normal 4 6 4 4 3" xfId="11805" xr:uid="{4AD76A22-88B8-4419-862B-F0BD30D77D2E}"/>
    <cellStyle name="Normal 4 6 4 4 3 2" xfId="22185" xr:uid="{4EB621FE-93A1-4D11-87A8-8318FEB65438}"/>
    <cellStyle name="Normal 4 6 4 4 4" xfId="23075" xr:uid="{733A50BF-9F77-4A27-B6D3-AC1CAF03E720}"/>
    <cellStyle name="Normal 4 6 4 4 5" xfId="16519" xr:uid="{645438F7-51BC-45C7-AE07-E4D07A053734}"/>
    <cellStyle name="Normal 4 6 4 5" xfId="5331" xr:uid="{9AB68C42-FC3A-4C78-8542-B8DA3FD6B9FB}"/>
    <cellStyle name="Normal 4 6 4 5 2" xfId="14629" xr:uid="{73F47F6E-2A0E-4804-AC52-DADCA8073015}"/>
    <cellStyle name="Normal 4 6 4 6" xfId="7082" xr:uid="{73D88EF4-697B-4643-B67A-ADBF92497027}"/>
    <cellStyle name="Normal 4 6 4 6 2" xfId="17462" xr:uid="{E2F6927A-9127-41AD-A8A9-A72D9C1DEF4A}"/>
    <cellStyle name="Normal 4 6 4 7" xfId="9915" xr:uid="{505BD350-6781-42B3-B3A5-60CCEB242031}"/>
    <cellStyle name="Normal 4 6 4 7 2" xfId="20295" xr:uid="{BC126441-CDF2-49F7-8E8E-C90F634FFA7D}"/>
    <cellStyle name="Normal 4 6 4 8" xfId="24941" xr:uid="{8CBEC4C0-6167-4ACD-B708-2F1EF5FCBA0D}"/>
    <cellStyle name="Normal 4 6 4 9" xfId="12766" xr:uid="{F1573951-130D-4364-86D9-F96C85D8EA5C}"/>
    <cellStyle name="Normal 4 6 5" xfId="3380" xr:uid="{00000000-0005-0000-0000-000097060000}"/>
    <cellStyle name="Normal 4 6 5 2" xfId="4548" xr:uid="{581CFBF6-C1AC-444F-A46C-02981E676F45}"/>
    <cellStyle name="Normal 4 6 5 2 2" xfId="9320" xr:uid="{CFAAE2CF-B7A9-4A13-A923-164E8CDC0A96}"/>
    <cellStyle name="Normal 4 6 5 2 2 2" xfId="29295" xr:uid="{ED4DE572-AFE9-42EB-A725-25F832C8068A}"/>
    <cellStyle name="Normal 4 6 5 2 2 3" xfId="19700" xr:uid="{E0FCC1E7-FE38-42F2-B0E0-07FCC59D20A8}"/>
    <cellStyle name="Normal 4 6 5 2 3" xfId="12153" xr:uid="{A1925F0E-E782-467A-B13D-335839335128}"/>
    <cellStyle name="Normal 4 6 5 2 3 2" xfId="22533" xr:uid="{AC00FD10-3A98-4B2C-827D-6861B8AA029B}"/>
    <cellStyle name="Normal 4 6 5 2 4" xfId="23304" xr:uid="{C9677F74-E8DA-4B04-B1E5-90A610B7759B}"/>
    <cellStyle name="Normal 4 6 5 2 5" xfId="16867" xr:uid="{BBFEB372-A371-413B-BB71-5A998ACFD46D}"/>
    <cellStyle name="Normal 4 6 5 3" xfId="6438" xr:uid="{7BEDD6E8-8DEB-4481-93FD-E3DDF32C9C2E}"/>
    <cellStyle name="Normal 4 6 5 3 2" xfId="26243" xr:uid="{243F8F15-6787-4C0A-A720-7FADCA7EEA10}"/>
    <cellStyle name="Normal 4 6 5 3 3" xfId="16007" xr:uid="{A5D04E9F-CB05-4A4F-8261-564A0F8E7F47}"/>
    <cellStyle name="Normal 4 6 5 4" xfId="8460" xr:uid="{532730D0-B859-46F1-8F49-E074F3AD6383}"/>
    <cellStyle name="Normal 4 6 5 4 2" xfId="18840" xr:uid="{DBB5BC43-DA6F-4B42-B0E7-8C259BA09246}"/>
    <cellStyle name="Normal 4 6 5 5" xfId="11293" xr:uid="{162DD07D-91B8-403D-9E9D-0E51B22F1306}"/>
    <cellStyle name="Normal 4 6 5 5 2" xfId="21673" xr:uid="{A456DF34-40D1-4C8D-9238-1A647AA31703}"/>
    <cellStyle name="Normal 4 6 5 6" xfId="25111" xr:uid="{0CC5BDD8-8D65-423E-85DA-4B5C43D446A2}"/>
    <cellStyle name="Normal 4 6 5 7" xfId="13947" xr:uid="{197DA3D7-F9EF-4319-8013-37E02FA82DBE}"/>
    <cellStyle name="Normal 4 6 6" xfId="2943" xr:uid="{00000000-0005-0000-0000-000098060000}"/>
    <cellStyle name="Normal 4 6 6 2" xfId="6123" xr:uid="{AB61B0ED-0C05-4DA9-A5B5-9B1C7FDA926D}"/>
    <cellStyle name="Normal 4 6 6 2 2" xfId="26508" xr:uid="{4E26FDE3-85AD-41CB-BE54-C9C7D9AED855}"/>
    <cellStyle name="Normal 4 6 6 2 3" xfId="15601" xr:uid="{FEB8E9C5-960A-4575-8FDE-A17B18FE6308}"/>
    <cellStyle name="Normal 4 6 6 3" xfId="8054" xr:uid="{7E7448F5-FD6C-40E9-A151-B5B80535108C}"/>
    <cellStyle name="Normal 4 6 6 3 2" xfId="18434" xr:uid="{DE24D157-716F-431F-890B-BD71DF75388E}"/>
    <cellStyle name="Normal 4 6 6 4" xfId="10887" xr:uid="{4AF5FA3F-E5DF-451E-B08B-27DE264D3C73}"/>
    <cellStyle name="Normal 4 6 6 4 2" xfId="21267" xr:uid="{85296F37-8CF4-4711-AAD8-2164B0504D56}"/>
    <cellStyle name="Normal 4 6 6 5" xfId="24034" xr:uid="{EFD7E220-F198-47E0-B4BD-5358AAF6C1A3}"/>
    <cellStyle name="Normal 4 6 6 6" xfId="13464" xr:uid="{2503850D-3D78-45E2-B8FA-EB848C72E4DA}"/>
    <cellStyle name="Normal 4 6 7" xfId="2488" xr:uid="{00000000-0005-0000-0000-000099060000}"/>
    <cellStyle name="Normal 4 6 7 2" xfId="5773" xr:uid="{50B46806-7D8D-42E2-9C6C-C21CBC4D37E3}"/>
    <cellStyle name="Normal 4 6 7 2 2" xfId="26159" xr:uid="{5256F9A0-EFB7-41AC-8504-22C92C43AF49}"/>
    <cellStyle name="Normal 4 6 7 2 3" xfId="15160" xr:uid="{6897A209-42EE-48B8-BFAE-E2EB752E78D0}"/>
    <cellStyle name="Normal 4 6 7 3" xfId="7613" xr:uid="{928CE829-45FF-468E-A724-D3EE3587A3C7}"/>
    <cellStyle name="Normal 4 6 7 3 2" xfId="17993" xr:uid="{F45296D9-6049-45CD-B7D0-0CFB0861CF15}"/>
    <cellStyle name="Normal 4 6 7 4" xfId="10446" xr:uid="{BA5CEA8B-76A7-4BFB-BA5E-EAEA0955FEB6}"/>
    <cellStyle name="Normal 4 6 7 4 2" xfId="20826" xr:uid="{A8D583BB-F8BD-4143-BF7C-57AA7EAD4000}"/>
    <cellStyle name="Normal 4 6 7 5" xfId="23319" xr:uid="{103450DD-2735-4A4C-A33D-984DF1C76EF3}"/>
    <cellStyle name="Normal 4 6 7 6" xfId="12876" xr:uid="{5E9881F1-2B8A-4A6A-B900-3DD69FFF754E}"/>
    <cellStyle name="Normal 4 6 8" xfId="2182" xr:uid="{00000000-0005-0000-0000-000082060000}"/>
    <cellStyle name="Normal 4 6 8 2" xfId="7309" xr:uid="{15F803F6-1D1C-408C-8311-625EC20A9C42}"/>
    <cellStyle name="Normal 4 6 8 2 2" xfId="17689" xr:uid="{ECBBA2BE-6D98-41EE-955A-755DC0787FD2}"/>
    <cellStyle name="Normal 4 6 8 3" xfId="10142" xr:uid="{D7A27A57-4429-427A-B428-FE3C620908DD}"/>
    <cellStyle name="Normal 4 6 8 3 2" xfId="20522" xr:uid="{27F0C316-878F-4708-A6DC-5E58065A94E5}"/>
    <cellStyle name="Normal 4 6 8 4" xfId="24270" xr:uid="{57A341D5-D594-4091-B7AB-8FBEB2695850}"/>
    <cellStyle name="Normal 4 6 8 5" xfId="14856" xr:uid="{B9219575-002C-4DFB-927E-315FE24DBD76}"/>
    <cellStyle name="Normal 4 6 9" xfId="3995" xr:uid="{5B3FB2E7-98AC-4D7F-BA21-C2139A83A87B}"/>
    <cellStyle name="Normal 4 6 9 2" xfId="8819" xr:uid="{3E5090D4-3654-4158-BCF2-FABCE5B40C12}"/>
    <cellStyle name="Normal 4 6 9 2 2" xfId="19199" xr:uid="{7D347B0F-9A4C-4D9C-8307-CFF1A1F2517E}"/>
    <cellStyle name="Normal 4 6 9 3" xfId="11652" xr:uid="{86DCD437-03D8-46D8-8996-3ADBC1159A65}"/>
    <cellStyle name="Normal 4 6 9 3 2" xfId="22032" xr:uid="{50E8EB04-21AB-46A5-8681-584EA55457EA}"/>
    <cellStyle name="Normal 4 6 9 4" xfId="16366" xr:uid="{6FA59F06-511F-49EB-9289-21244F33BEA0}"/>
    <cellStyle name="Normal 4 7" xfId="1030" xr:uid="{00000000-0005-0000-0000-0000B8050000}"/>
    <cellStyle name="Normal 4 7 10" xfId="5332" xr:uid="{ECD87BB0-BD90-49E2-9EE4-1F117221ACC5}"/>
    <cellStyle name="Normal 4 7 10 2" xfId="14630" xr:uid="{578552DA-6914-4709-8E5C-C93C603F32F4}"/>
    <cellStyle name="Normal 4 7 11" xfId="7083" xr:uid="{9290D053-35CD-4DAD-B80F-CACC9D3EF23C}"/>
    <cellStyle name="Normal 4 7 11 2" xfId="17463" xr:uid="{9A5C5777-3C3B-4BE8-A61E-31C493E774F9}"/>
    <cellStyle name="Normal 4 7 12" xfId="9916" xr:uid="{54880313-3C79-496B-A6D2-CCD9E0A1380A}"/>
    <cellStyle name="Normal 4 7 12 2" xfId="20296" xr:uid="{A2342BC1-9AA9-4364-9E56-FE359188ABB0}"/>
    <cellStyle name="Normal 4 7 13" xfId="23855" xr:uid="{EBC395B5-5298-4DCD-92C9-D8E9E3D2D57F}"/>
    <cellStyle name="Normal 4 7 14" xfId="12448" xr:uid="{FCC9BB74-58F6-4344-8DA8-0B927FF84A14}"/>
    <cellStyle name="Normal 4 7 2" xfId="1031" xr:uid="{00000000-0005-0000-0000-0000B9050000}"/>
    <cellStyle name="Normal 4 7 2 10" xfId="9917" xr:uid="{94CF7FCF-8478-4AE2-BFEB-AA8994DB8173}"/>
    <cellStyle name="Normal 4 7 2 10 2" xfId="20297" xr:uid="{B8110599-1DF2-4031-8E30-7BC6F555E3E1}"/>
    <cellStyle name="Normal 4 7 2 11" xfId="23058" xr:uid="{C66A64D2-0115-49AB-8BAC-36C4C9F008CD}"/>
    <cellStyle name="Normal 4 7 2 12" xfId="12609" xr:uid="{372D399D-0D52-40E3-994E-BA9ACBAB3711}"/>
    <cellStyle name="Normal 4 7 2 2" xfId="1032" xr:uid="{00000000-0005-0000-0000-0000BA050000}"/>
    <cellStyle name="Normal 4 7 2 2 2" xfId="3382" xr:uid="{00000000-0005-0000-0000-00009D060000}"/>
    <cellStyle name="Normal 4 7 2 2 2 2" xfId="6440" xr:uid="{E8A3B782-7144-4FB0-A0EE-14B664F1AEEF}"/>
    <cellStyle name="Normal 4 7 2 2 2 2 2" xfId="28065" xr:uid="{29F7E3EA-44BD-4021-8043-DAFB97F08BE6}"/>
    <cellStyle name="Normal 4 7 2 2 2 2 3" xfId="28197" xr:uid="{4F7C77A2-78FE-4A4A-B990-19A68F9D2F5F}"/>
    <cellStyle name="Normal 4 7 2 2 2 2 4" xfId="16009" xr:uid="{F484AA9B-596C-4BA3-AAF6-DE2DAFBC6117}"/>
    <cellStyle name="Normal 4 7 2 2 2 3" xfId="8462" xr:uid="{DB1A5F90-6857-43A1-8F1C-44EADF4E8061}"/>
    <cellStyle name="Normal 4 7 2 2 2 3 2" xfId="28919" xr:uid="{76A5D998-14F7-4EAD-91A8-CE53040F9BFB}"/>
    <cellStyle name="Normal 4 7 2 2 2 3 3" xfId="18842" xr:uid="{5A3404FA-1001-4144-A50A-EE677EE8B9B8}"/>
    <cellStyle name="Normal 4 7 2 2 2 4" xfId="11295" xr:uid="{A28B9933-EC09-4B39-9F68-FD7D5F491CFA}"/>
    <cellStyle name="Normal 4 7 2 2 2 4 2" xfId="21675" xr:uid="{139D2729-7A86-450C-ADE0-E252CD4B5BC9}"/>
    <cellStyle name="Normal 4 7 2 2 2 5" xfId="25330" xr:uid="{8FF248EE-F638-42F5-ACC7-A7C7BDB6519A}"/>
    <cellStyle name="Normal 4 7 2 2 2 6" xfId="13949" xr:uid="{29518F3D-1C02-4796-BB61-1355E1A9BFAF}"/>
    <cellStyle name="Normal 4 7 2 2 3" xfId="4351" xr:uid="{7C9569F9-0B92-4310-B4E2-53E9059F7EF8}"/>
    <cellStyle name="Normal 4 7 2 2 3 2" xfId="9123" xr:uid="{63FAED40-B796-4AEF-BC17-2BF11FA5189D}"/>
    <cellStyle name="Normal 4 7 2 2 3 2 2" xfId="29166" xr:uid="{F085E40B-C5E6-49D6-AEE1-8FC4AA0BDC7C}"/>
    <cellStyle name="Normal 4 7 2 2 3 2 3" xfId="19503" xr:uid="{98648650-F394-48D4-AE0E-51BE9FF8CA15}"/>
    <cellStyle name="Normal 4 7 2 2 3 3" xfId="11956" xr:uid="{8F26758B-F365-4B22-97EB-7FE5B65756B4}"/>
    <cellStyle name="Normal 4 7 2 2 3 3 2" xfId="22336" xr:uid="{F4405DCB-26E9-4D89-AA90-63F15D2747C7}"/>
    <cellStyle name="Normal 4 7 2 2 3 4" xfId="24690" xr:uid="{7F0753E8-F1BD-409E-8269-F6CE2CD8D05E}"/>
    <cellStyle name="Normal 4 7 2 2 3 5" xfId="16670" xr:uid="{09AD0ACB-335F-4A42-90EB-CAD05ED9EB23}"/>
    <cellStyle name="Normal 4 7 2 2 4" xfId="5334" xr:uid="{DB1BE809-91C4-4487-99CB-BA78682A7C08}"/>
    <cellStyle name="Normal 4 7 2 2 4 2" xfId="28188" xr:uid="{A26A072C-D439-465F-8D03-1CF7DF9CD02C}"/>
    <cellStyle name="Normal 4 7 2 2 4 3" xfId="14632" xr:uid="{0139C56B-5A9C-45D6-BBB5-8554DD1B4F94}"/>
    <cellStyle name="Normal 4 7 2 2 5" xfId="7085" xr:uid="{B0630248-094C-483E-9963-30E693C048AA}"/>
    <cellStyle name="Normal 4 7 2 2 5 2" xfId="17465" xr:uid="{E06B5C2A-5D99-4097-B1BA-91F8173A2815}"/>
    <cellStyle name="Normal 4 7 2 2 6" xfId="9918" xr:uid="{7D9B4A9C-318A-435B-8C9E-76189CD7F2C3}"/>
    <cellStyle name="Normal 4 7 2 2 6 2" xfId="20298" xr:uid="{A6ED4FA1-0582-4D26-AC7A-0D47AB97FF54}"/>
    <cellStyle name="Normal 4 7 2 2 7" xfId="25433" xr:uid="{EB845783-5C7F-4EDB-A2B7-8BC7C5A27B2D}"/>
    <cellStyle name="Normal 4 7 2 2 8" xfId="13263" xr:uid="{913CF532-A37B-483B-993E-FE9409C1DF05}"/>
    <cellStyle name="Normal 4 7 2 3" xfId="3383" xr:uid="{00000000-0005-0000-0000-00009E060000}"/>
    <cellStyle name="Normal 4 7 2 3 2" xfId="4549" xr:uid="{46E8E3F4-9AB2-4D0B-B228-F3DC92A59B02}"/>
    <cellStyle name="Normal 4 7 2 3 2 2" xfId="9321" xr:uid="{2DA334AD-81EE-4891-BCB6-5089645CC691}"/>
    <cellStyle name="Normal 4 7 2 3 2 2 2" xfId="29296" xr:uid="{19A243B4-9041-4A6A-8E43-BA4AA68BEF79}"/>
    <cellStyle name="Normal 4 7 2 3 2 2 3" xfId="19701" xr:uid="{7C21054C-ACE6-499C-8990-14AA71D66B40}"/>
    <cellStyle name="Normal 4 7 2 3 2 3" xfId="12154" xr:uid="{2F241494-6F03-4B86-825D-30B31DD43E71}"/>
    <cellStyle name="Normal 4 7 2 3 2 3 2" xfId="22534" xr:uid="{AF42D84B-7E58-4283-B265-DE2E94B06C5A}"/>
    <cellStyle name="Normal 4 7 2 3 2 4" xfId="23485" xr:uid="{5B829299-0FCA-4C9C-9574-D55A1DC93103}"/>
    <cellStyle name="Normal 4 7 2 3 2 5" xfId="16868" xr:uid="{07513BF6-2D82-4EC8-B8B0-AC57E661D50E}"/>
    <cellStyle name="Normal 4 7 2 3 3" xfId="6441" xr:uid="{1DDC8553-A0E4-4B99-B2E0-F701DA3F52F6}"/>
    <cellStyle name="Normal 4 7 2 3 3 2" xfId="27027" xr:uid="{C46C6744-48A7-43D5-8CD9-3FD923C8623C}"/>
    <cellStyle name="Normal 4 7 2 3 3 3" xfId="16010" xr:uid="{070E18B2-A9DA-412A-9425-8F969BB857C8}"/>
    <cellStyle name="Normal 4 7 2 3 4" xfId="8463" xr:uid="{0B5C1032-4D0D-46D5-ADEA-0B598EFEC199}"/>
    <cellStyle name="Normal 4 7 2 3 4 2" xfId="18843" xr:uid="{71DD5A18-900F-41BE-BF88-CC0809D70932}"/>
    <cellStyle name="Normal 4 7 2 3 5" xfId="11296" xr:uid="{79F1994A-278B-4DEF-AEC2-B86E8FFB31C5}"/>
    <cellStyle name="Normal 4 7 2 3 5 2" xfId="21676" xr:uid="{B6BBE588-2FB3-42B0-A3A6-9ECB44F53A85}"/>
    <cellStyle name="Normal 4 7 2 3 6" xfId="25018" xr:uid="{AE535D31-2888-43C8-804E-538BFB7C8FF7}"/>
    <cellStyle name="Normal 4 7 2 3 7" xfId="13950" xr:uid="{EF8865A0-2634-419C-81AC-1714230109F7}"/>
    <cellStyle name="Normal 4 7 2 4" xfId="3381" xr:uid="{00000000-0005-0000-0000-00009F060000}"/>
    <cellStyle name="Normal 4 7 2 4 2" xfId="6439" xr:uid="{44311F7F-2340-4F7A-9344-E05C23D09BCD}"/>
    <cellStyle name="Normal 4 7 2 4 2 2" xfId="28423" xr:uid="{1C11FF97-9659-4FB7-AC3B-B25BE5B4DB15}"/>
    <cellStyle name="Normal 4 7 2 4 2 3" xfId="16008" xr:uid="{C08F120F-7CC1-4EEB-A06A-816B435EB5B2}"/>
    <cellStyle name="Normal 4 7 2 4 3" xfId="8461" xr:uid="{A22906B9-4109-4F4C-BBF4-B084F26F0CCC}"/>
    <cellStyle name="Normal 4 7 2 4 3 2" xfId="18841" xr:uid="{1C94C6A9-D861-4BBE-9AA3-04ABD8CF95D3}"/>
    <cellStyle name="Normal 4 7 2 4 4" xfId="11294" xr:uid="{6BD22341-7B6C-4FB8-90AE-11D2A7650CD1}"/>
    <cellStyle name="Normal 4 7 2 4 4 2" xfId="21674" xr:uid="{2F38134A-C2EE-47AB-A1CD-74FA4985A5C7}"/>
    <cellStyle name="Normal 4 7 2 4 5" xfId="24339" xr:uid="{6965742A-DABB-4B5D-9CE3-B0D88D66FD56}"/>
    <cellStyle name="Normal 4 7 2 4 6" xfId="13948" xr:uid="{B6052090-0D22-43E5-88F5-DDA9F623168E}"/>
    <cellStyle name="Normal 4 7 2 5" xfId="2522" xr:uid="{00000000-0005-0000-0000-0000A0060000}"/>
    <cellStyle name="Normal 4 7 2 5 2" xfId="5799" xr:uid="{1AC14EAF-8ADA-411F-A2C1-37BEE74DE42E}"/>
    <cellStyle name="Normal 4 7 2 5 2 2" xfId="26468" xr:uid="{117D4155-8638-4B52-8860-014C54F77B84}"/>
    <cellStyle name="Normal 4 7 2 5 2 3" xfId="15194" xr:uid="{F470E651-EC4D-4C74-8AF6-4B70F2FCE2D5}"/>
    <cellStyle name="Normal 4 7 2 5 3" xfId="7647" xr:uid="{AC2A7936-D137-45E5-821B-FF609AA4C807}"/>
    <cellStyle name="Normal 4 7 2 5 3 2" xfId="18027" xr:uid="{58297419-9B42-45A9-8950-5062F9D9CCED}"/>
    <cellStyle name="Normal 4 7 2 5 4" xfId="10480" xr:uid="{05309789-5721-4EE0-BED9-D5CC4AA4F93F}"/>
    <cellStyle name="Normal 4 7 2 5 4 2" xfId="20860" xr:uid="{16FD0403-A5A0-41B4-980F-E4E5CA6782A1}"/>
    <cellStyle name="Normal 4 7 2 5 5" xfId="23080" xr:uid="{71E1624A-1843-43BD-9FAC-84A73E78AD77}"/>
    <cellStyle name="Normal 4 7 2 5 6" xfId="12910" xr:uid="{F3420428-407E-4F95-BBFF-207AD811E7A4}"/>
    <cellStyle name="Normal 4 7 2 6" xfId="2375" xr:uid="{00000000-0005-0000-0000-00009B060000}"/>
    <cellStyle name="Normal 4 7 2 6 2" xfId="7502" xr:uid="{769F161F-E878-49EA-8072-B568DBC03A28}"/>
    <cellStyle name="Normal 4 7 2 6 2 2" xfId="17882" xr:uid="{7C18E9CA-EA6B-48B2-A9F0-EA0B1DAC3E03}"/>
    <cellStyle name="Normal 4 7 2 6 3" xfId="10335" xr:uid="{90998299-42E9-496E-8965-36CD62139D03}"/>
    <cellStyle name="Normal 4 7 2 6 3 2" xfId="20715" xr:uid="{6FAC6990-7233-46E1-B31D-9D1FDFF969E7}"/>
    <cellStyle name="Normal 4 7 2 6 4" xfId="24501" xr:uid="{1924E8D1-A701-45E4-82EE-829B5B013230}"/>
    <cellStyle name="Normal 4 7 2 6 5" xfId="15049" xr:uid="{F18E1523-3355-49B4-80C9-2784B61EFC05}"/>
    <cellStyle name="Normal 4 7 2 7" xfId="3940" xr:uid="{9A2BB48D-FADA-4B23-A83B-8D431BD98AFA}"/>
    <cellStyle name="Normal 4 7 2 7 2" xfId="8772" xr:uid="{205B2BCB-1F78-4D50-B231-1502D096C554}"/>
    <cellStyle name="Normal 4 7 2 7 2 2" xfId="19152" xr:uid="{A77F6656-C547-4095-9BA2-3AA9FE2C626B}"/>
    <cellStyle name="Normal 4 7 2 7 3" xfId="11605" xr:uid="{81CBB1C2-C06C-4A59-B37A-19E4D285DD49}"/>
    <cellStyle name="Normal 4 7 2 7 3 2" xfId="21985" xr:uid="{826A3372-9C55-4A35-8393-4EA473919891}"/>
    <cellStyle name="Normal 4 7 2 7 4" xfId="16319" xr:uid="{68465F4B-39FB-4BAF-A0DD-78AC77D86B4E}"/>
    <cellStyle name="Normal 4 7 2 8" xfId="5333" xr:uid="{13546F49-DAB2-463E-958C-F5E4FC99F3B6}"/>
    <cellStyle name="Normal 4 7 2 8 2" xfId="14631" xr:uid="{2269BC98-E52E-4AEF-9318-3A0C7BF899CA}"/>
    <cellStyle name="Normal 4 7 2 9" xfId="7084" xr:uid="{33C0665B-8DFC-4FC7-BA5E-9DFF3D24B26A}"/>
    <cellStyle name="Normal 4 7 2 9 2" xfId="17464" xr:uid="{32C2A2A0-758E-4D70-A747-30F54F2880C2}"/>
    <cellStyle name="Normal 4 7 3" xfId="1033" xr:uid="{00000000-0005-0000-0000-0000BB050000}"/>
    <cellStyle name="Normal 4 7 3 10" xfId="23217" xr:uid="{B23255F7-F4B4-46C6-BDC3-F7F7DFB45E4A}"/>
    <cellStyle name="Normal 4 7 3 11" xfId="12767" xr:uid="{5B9B4569-F3DC-453F-AD77-C2CDBB04CD4C}"/>
    <cellStyle name="Normal 4 7 3 2" xfId="2800" xr:uid="{00000000-0005-0000-0000-0000A2060000}"/>
    <cellStyle name="Normal 4 7 3 2 2" xfId="3385" xr:uid="{00000000-0005-0000-0000-0000A3060000}"/>
    <cellStyle name="Normal 4 7 3 2 2 2" xfId="6443" xr:uid="{53810B6E-C53B-43D6-AE3D-46C149E1B3A1}"/>
    <cellStyle name="Normal 4 7 3 2 2 2 2" xfId="27860" xr:uid="{922C9D80-9D89-4676-A90B-FCD9E2F55F3A}"/>
    <cellStyle name="Normal 4 7 3 2 2 2 3" xfId="16012" xr:uid="{EE8F8F7A-6623-4A9F-AC91-6EE3BC856599}"/>
    <cellStyle name="Normal 4 7 3 2 2 3" xfId="8465" xr:uid="{987597A1-1E85-465F-8B60-C8E171A18F9A}"/>
    <cellStyle name="Normal 4 7 3 2 2 3 2" xfId="18845" xr:uid="{AD69400C-C4E8-42CD-8880-52DE0A26604D}"/>
    <cellStyle name="Normal 4 7 3 2 2 4" xfId="11298" xr:uid="{25156719-1487-4052-A1B6-39B57135340C}"/>
    <cellStyle name="Normal 4 7 3 2 2 4 2" xfId="21678" xr:uid="{0694350B-6E7D-4D01-B7CC-180A5898F4DF}"/>
    <cellStyle name="Normal 4 7 3 2 2 5" xfId="24235" xr:uid="{1AA7E446-D1B4-4ADD-BC9E-A6D05A68F541}"/>
    <cellStyle name="Normal 4 7 3 2 2 6" xfId="13952" xr:uid="{57FFFDF5-F0ED-4873-B3C0-9C23ED89195F}"/>
    <cellStyle name="Normal 4 7 3 2 3" xfId="4352" xr:uid="{F2D3C5C8-BAE8-4D9C-8DFE-4C96ED79DDF2}"/>
    <cellStyle name="Normal 4 7 3 2 3 2" xfId="9124" xr:uid="{A49144D0-4FE4-49F0-A873-33B5C37A2C6A}"/>
    <cellStyle name="Normal 4 7 3 2 3 2 2" xfId="29167" xr:uid="{1A3937BD-0170-4894-8AD8-4C2E846B41A3}"/>
    <cellStyle name="Normal 4 7 3 2 3 2 3" xfId="19504" xr:uid="{174F01A6-25FE-4035-A4BF-51FD59274363}"/>
    <cellStyle name="Normal 4 7 3 2 3 3" xfId="11957" xr:uid="{8C135C48-1145-490B-B793-34B596722489}"/>
    <cellStyle name="Normal 4 7 3 2 3 3 2" xfId="22337" xr:uid="{4F9D8817-78BB-4B17-A34F-5D9FC35D447A}"/>
    <cellStyle name="Normal 4 7 3 2 3 4" xfId="25531" xr:uid="{DFC30A2A-229D-400B-B244-DFA9FC8D4734}"/>
    <cellStyle name="Normal 4 7 3 2 3 5" xfId="16671" xr:uid="{1C831B97-2D5D-4E91-86F5-9A9EEC6E1B8E}"/>
    <cellStyle name="Normal 4 7 3 2 4" xfId="6018" xr:uid="{8FFFC580-834C-44BE-8CD3-430B44793A15}"/>
    <cellStyle name="Normal 4 7 3 2 4 2" xfId="28636" xr:uid="{15FC67DB-08EC-4071-88B1-443275FF92F3}"/>
    <cellStyle name="Normal 4 7 3 2 4 3" xfId="15471" xr:uid="{F902FE6B-2ED5-47E7-91FE-6E0FF680D717}"/>
    <cellStyle name="Normal 4 7 3 2 5" xfId="7924" xr:uid="{D959163E-A8B4-47B6-96F1-4D896F486CB6}"/>
    <cellStyle name="Normal 4 7 3 2 5 2" xfId="18304" xr:uid="{0018F348-2C9B-41A8-A852-EE2BC648AA2E}"/>
    <cellStyle name="Normal 4 7 3 2 6" xfId="10757" xr:uid="{027BA73A-DF2F-4918-82A3-C0134AE5FF7B}"/>
    <cellStyle name="Normal 4 7 3 2 6 2" xfId="21137" xr:uid="{C64351CD-0232-4399-8F6D-BE020A06A669}"/>
    <cellStyle name="Normal 4 7 3 2 7" xfId="22933" xr:uid="{64832F62-A492-4AE4-BE82-8EFB4A39830D}"/>
    <cellStyle name="Normal 4 7 3 2 8" xfId="13264" xr:uid="{3905BF4B-7F26-4FB9-AD8A-D397C10486DE}"/>
    <cellStyle name="Normal 4 7 3 3" xfId="3386" xr:uid="{00000000-0005-0000-0000-0000A4060000}"/>
    <cellStyle name="Normal 4 7 3 3 2" xfId="4550" xr:uid="{1A165274-7D2D-4845-81C7-9F9CA3DCC295}"/>
    <cellStyle name="Normal 4 7 3 3 2 2" xfId="9322" xr:uid="{21017B07-9533-48F2-B76A-A9904B1E572D}"/>
    <cellStyle name="Normal 4 7 3 3 2 2 2" xfId="29297" xr:uid="{92DAF1EC-399A-4473-9A26-D4AD3C49A537}"/>
    <cellStyle name="Normal 4 7 3 3 2 2 3" xfId="19702" xr:uid="{E71B1D6B-637F-41AC-B085-44710507AB2C}"/>
    <cellStyle name="Normal 4 7 3 3 2 3" xfId="12155" xr:uid="{76545C79-C1E2-4205-AEB0-60C9055EB96D}"/>
    <cellStyle name="Normal 4 7 3 3 2 3 2" xfId="22535" xr:uid="{8252839B-50AF-4E47-B69C-62417D030820}"/>
    <cellStyle name="Normal 4 7 3 3 2 4" xfId="25615" xr:uid="{637A9F53-2129-4063-921B-5BD1687D5E8B}"/>
    <cellStyle name="Normal 4 7 3 3 2 5" xfId="16869" xr:uid="{2CBBAB85-9FF0-42EB-8DC7-FCAAD67F3D9B}"/>
    <cellStyle name="Normal 4 7 3 3 3" xfId="6444" xr:uid="{2559EC73-01AB-4BE6-A858-866E4A0C693F}"/>
    <cellStyle name="Normal 4 7 3 3 3 2" xfId="28120" xr:uid="{AB0AF7AD-5560-48ED-BBAE-26CC74CFAACA}"/>
    <cellStyle name="Normal 4 7 3 3 3 3" xfId="16013" xr:uid="{FB973B5B-099F-4680-AF5B-352F45B579C1}"/>
    <cellStyle name="Normal 4 7 3 3 4" xfId="8466" xr:uid="{367044B2-E779-46AB-A5B5-81DFF701B7A8}"/>
    <cellStyle name="Normal 4 7 3 3 4 2" xfId="18846" xr:uid="{D40E5ABF-24A8-4F3E-813F-4EA94B08E4CC}"/>
    <cellStyle name="Normal 4 7 3 3 5" xfId="11299" xr:uid="{B9B4D268-90DE-40C9-8B09-C131EF47E421}"/>
    <cellStyle name="Normal 4 7 3 3 5 2" xfId="21679" xr:uid="{8A80F0E3-ED14-4D82-8BC7-7D8F9EA01122}"/>
    <cellStyle name="Normal 4 7 3 3 6" xfId="24998" xr:uid="{7F6158B9-9876-495F-8DF5-4CACFE99AB03}"/>
    <cellStyle name="Normal 4 7 3 3 7" xfId="13953" xr:uid="{177470DF-4091-4B6E-B0A3-4B0D9B91F2E4}"/>
    <cellStyle name="Normal 4 7 3 4" xfId="3384" xr:uid="{00000000-0005-0000-0000-0000A5060000}"/>
    <cellStyle name="Normal 4 7 3 4 2" xfId="6442" xr:uid="{B57E6A99-9D37-46F1-86C4-1665A67C78CA}"/>
    <cellStyle name="Normal 4 7 3 4 2 2" xfId="27719" xr:uid="{35086D57-83FE-470F-9779-AD8EA3F5608F}"/>
    <cellStyle name="Normal 4 7 3 4 2 3" xfId="16011" xr:uid="{93D24E2A-F630-477B-9CF3-DB560698D985}"/>
    <cellStyle name="Normal 4 7 3 4 3" xfId="8464" xr:uid="{67BFA435-4966-48C1-9AEE-BE2730AED301}"/>
    <cellStyle name="Normal 4 7 3 4 3 2" xfId="18844" xr:uid="{C4D13922-CE08-4A44-A88F-FD569EC6A9B5}"/>
    <cellStyle name="Normal 4 7 3 4 4" xfId="11297" xr:uid="{BABB8930-1355-46D6-A763-80D50C44C383}"/>
    <cellStyle name="Normal 4 7 3 4 4 2" xfId="21677" xr:uid="{C907EC8E-8F9B-4F15-88B2-FD60624213FF}"/>
    <cellStyle name="Normal 4 7 3 4 5" xfId="24444" xr:uid="{C135DED2-7814-4405-B062-AEB9A2623711}"/>
    <cellStyle name="Normal 4 7 3 4 6" xfId="13951" xr:uid="{925FDADB-741E-453C-BDB1-A14A8AFBF160}"/>
    <cellStyle name="Normal 4 7 3 5" xfId="2625" xr:uid="{00000000-0005-0000-0000-0000A6060000}"/>
    <cellStyle name="Normal 4 7 3 5 2" xfId="5887" xr:uid="{467E7569-D1DD-41C7-8C42-647AD7DF3179}"/>
    <cellStyle name="Normal 4 7 3 5 2 2" xfId="26531" xr:uid="{76B339F9-1083-444A-9CBE-37140A9D40E6}"/>
    <cellStyle name="Normal 4 7 3 5 2 3" xfId="15297" xr:uid="{948ECB5D-E4FA-42A5-80B8-D9B79CF7CD33}"/>
    <cellStyle name="Normal 4 7 3 5 3" xfId="7750" xr:uid="{F56D7C1A-5CC2-4803-8EC0-F89C274DEF58}"/>
    <cellStyle name="Normal 4 7 3 5 3 2" xfId="18130" xr:uid="{84E8834E-20A7-46A3-9C3E-C6E062ED13C8}"/>
    <cellStyle name="Normal 4 7 3 5 4" xfId="10583" xr:uid="{C7D846FE-8615-42A3-BF1D-2893344EBB91}"/>
    <cellStyle name="Normal 4 7 3 5 4 2" xfId="20963" xr:uid="{BB17348A-AB35-40FE-B741-367C816F42E2}"/>
    <cellStyle name="Normal 4 7 3 5 5" xfId="24284" xr:uid="{F61C2860-C58E-46C6-8409-4FFC8CA3C0A9}"/>
    <cellStyle name="Normal 4 7 3 5 6" xfId="13013" xr:uid="{78609EAF-EFE9-4A1E-B1AE-DE10254DF8F3}"/>
    <cellStyle name="Normal 4 7 3 6" xfId="4201" xr:uid="{FB33D749-A623-47A1-A7DC-8EC67DD0405B}"/>
    <cellStyle name="Normal 4 7 3 6 2" xfId="8973" xr:uid="{FDA51955-8791-428A-8F87-6E902F65568A}"/>
    <cellStyle name="Normal 4 7 3 6 2 2" xfId="19353" xr:uid="{7140A27B-0B13-40A9-A699-67404A1F7F75}"/>
    <cellStyle name="Normal 4 7 3 6 3" xfId="11806" xr:uid="{02D7088C-C31C-4B88-947A-DDC072D56879}"/>
    <cellStyle name="Normal 4 7 3 6 3 2" xfId="22186" xr:uid="{1A8FAFBF-CC8B-4EA7-82A4-F2D76EBBB64A}"/>
    <cellStyle name="Normal 4 7 3 6 4" xfId="24265" xr:uid="{E02FEA3B-468A-40C0-BC2D-348E7AE01BFF}"/>
    <cellStyle name="Normal 4 7 3 6 5" xfId="16520" xr:uid="{B367F241-D9A8-4AB9-A5AD-1000D26A3B42}"/>
    <cellStyle name="Normal 4 7 3 7" xfId="5335" xr:uid="{58BE4E7E-F5FF-439E-978A-AF357221A2F9}"/>
    <cellStyle name="Normal 4 7 3 7 2" xfId="14633" xr:uid="{B160EAE7-2B0E-401E-8AC0-4034E825233C}"/>
    <cellStyle name="Normal 4 7 3 8" xfId="7086" xr:uid="{CECA2A84-0C2A-4E0E-BB1F-EE2345128D84}"/>
    <cellStyle name="Normal 4 7 3 8 2" xfId="17466" xr:uid="{DB124342-2633-4FBF-BD15-2D33BC0A29E7}"/>
    <cellStyle name="Normal 4 7 3 9" xfId="9919" xr:uid="{B588683A-1EF9-49B5-A3BD-82F505139439}"/>
    <cellStyle name="Normal 4 7 3 9 2" xfId="20299" xr:uid="{106BF3F6-63AD-4F0C-A036-62CAC7501F23}"/>
    <cellStyle name="Normal 4 7 4" xfId="1034" xr:uid="{00000000-0005-0000-0000-0000BC050000}"/>
    <cellStyle name="Normal 4 7 4 2" xfId="3387" xr:uid="{00000000-0005-0000-0000-0000A8060000}"/>
    <cellStyle name="Normal 4 7 4 2 2" xfId="6445" xr:uid="{FD891397-8334-4F44-B2C4-56922778E1F9}"/>
    <cellStyle name="Normal 4 7 4 2 2 2" xfId="27168" xr:uid="{14E18352-F4FB-4D06-92DF-366278A948F0}"/>
    <cellStyle name="Normal 4 7 4 2 2 3" xfId="16014" xr:uid="{A728E423-9CBE-452C-84D6-DA8535635E1E}"/>
    <cellStyle name="Normal 4 7 4 2 3" xfId="8467" xr:uid="{43FDE11D-6573-4D36-A25B-606951578EAB}"/>
    <cellStyle name="Normal 4 7 4 2 3 2" xfId="18847" xr:uid="{0E50BC27-C20A-4AAB-A0B7-C919FE3AE2BA}"/>
    <cellStyle name="Normal 4 7 4 2 4" xfId="11300" xr:uid="{5055A7E8-A0FC-4BD5-910C-28427D9345B0}"/>
    <cellStyle name="Normal 4 7 4 2 4 2" xfId="21680" xr:uid="{EB971B07-4D8E-4A44-B85D-AF9C7609AF55}"/>
    <cellStyle name="Normal 4 7 4 2 5" xfId="25509" xr:uid="{79801D7F-59F0-4C0B-93D3-156EC60B82D5}"/>
    <cellStyle name="Normal 4 7 4 2 6" xfId="13954" xr:uid="{966C5FA1-B594-4EED-9289-57738A45AFF7}"/>
    <cellStyle name="Normal 4 7 4 3" xfId="4350" xr:uid="{0171176F-39CE-44B5-A480-3D9153E12332}"/>
    <cellStyle name="Normal 4 7 4 3 2" xfId="9122" xr:uid="{FEE9070C-3614-4F3E-B87E-CC3269B95B6C}"/>
    <cellStyle name="Normal 4 7 4 3 2 2" xfId="29165" xr:uid="{CE131DC5-BF72-42BF-8EBE-38EB427C7BEC}"/>
    <cellStyle name="Normal 4 7 4 3 2 3" xfId="19502" xr:uid="{6C44936C-282E-4706-8A77-6721B9A79177}"/>
    <cellStyle name="Normal 4 7 4 3 3" xfId="11955" xr:uid="{04F42CBE-42E1-4190-BA4C-F8C08E80A45B}"/>
    <cellStyle name="Normal 4 7 4 3 3 2" xfId="22335" xr:uid="{B6D132A1-D984-4C1C-A3E6-2063CCE02F8C}"/>
    <cellStyle name="Normal 4 7 4 3 4" xfId="24655" xr:uid="{08338032-EEE5-4928-875B-7E0858B9F159}"/>
    <cellStyle name="Normal 4 7 4 3 5" xfId="16669" xr:uid="{B8B7285C-A24E-4A2C-A53B-D96F4C63D471}"/>
    <cellStyle name="Normal 4 7 4 4" xfId="5336" xr:uid="{B016F4A0-D05B-4FE3-B6DC-3B377F36D9D9}"/>
    <cellStyle name="Normal 4 7 4 4 2" xfId="27133" xr:uid="{AFBDEBCF-A32A-4D62-8D60-42CEC6EA2C9B}"/>
    <cellStyle name="Normal 4 7 4 4 3" xfId="14634" xr:uid="{B30A266E-ADB7-4B04-8ED4-270865894F7D}"/>
    <cellStyle name="Normal 4 7 4 5" xfId="7087" xr:uid="{8656F3D8-2A5D-4D5B-BBBC-E5464E3E3920}"/>
    <cellStyle name="Normal 4 7 4 5 2" xfId="17467" xr:uid="{71C7C10F-B6D6-4218-A674-F13DA0471321}"/>
    <cellStyle name="Normal 4 7 4 6" xfId="9920" xr:uid="{C4D45CEE-C45F-4FDB-A4B4-54CE41E6640E}"/>
    <cellStyle name="Normal 4 7 4 6 2" xfId="20300" xr:uid="{923A9ECC-B39B-42BE-AE4F-848FCB9F9C9A}"/>
    <cellStyle name="Normal 4 7 4 7" xfId="23634" xr:uid="{059C9136-819D-42E1-B24B-81E5236E9C4C}"/>
    <cellStyle name="Normal 4 7 4 8" xfId="13262" xr:uid="{78A61C52-0EB4-4A22-B21E-6AC973B0CB2B}"/>
    <cellStyle name="Normal 4 7 5" xfId="3388" xr:uid="{00000000-0005-0000-0000-0000A9060000}"/>
    <cellStyle name="Normal 4 7 5 2" xfId="4551" xr:uid="{1AC12079-FAAE-4952-8A63-9E520EA71BD6}"/>
    <cellStyle name="Normal 4 7 5 2 2" xfId="9323" xr:uid="{8F237C10-887B-406C-9296-1B65BC9ECACE}"/>
    <cellStyle name="Normal 4 7 5 2 2 2" xfId="29298" xr:uid="{2700BF11-F8F9-4C83-BEC9-DF9DEB27EE8A}"/>
    <cellStyle name="Normal 4 7 5 2 2 3" xfId="19703" xr:uid="{06CFF376-4B8A-4378-BD56-36D1F63F9218}"/>
    <cellStyle name="Normal 4 7 5 2 3" xfId="12156" xr:uid="{06B4C537-F745-4E19-B271-A79299626284}"/>
    <cellStyle name="Normal 4 7 5 2 3 2" xfId="22536" xr:uid="{CB6D4BA7-0D72-4DD1-948F-BC28E4DC62E2}"/>
    <cellStyle name="Normal 4 7 5 2 4" xfId="23503" xr:uid="{7A2135C5-4325-4B96-8CA5-4658F0B8CAE5}"/>
    <cellStyle name="Normal 4 7 5 2 5" xfId="16870" xr:uid="{91FEC4DC-D85D-4ECF-828A-109546493296}"/>
    <cellStyle name="Normal 4 7 5 3" xfId="6446" xr:uid="{1010A598-4F8B-4B42-BA60-88973C19D759}"/>
    <cellStyle name="Normal 4 7 5 3 2" xfId="28409" xr:uid="{EF52E748-5F8A-4362-9E35-4E655BE28529}"/>
    <cellStyle name="Normal 4 7 5 3 3" xfId="16015" xr:uid="{F7F982E8-3334-4350-9811-03001F6F76C9}"/>
    <cellStyle name="Normal 4 7 5 4" xfId="8468" xr:uid="{403FCCE6-6F4D-46CC-A7EA-58A68A8988A6}"/>
    <cellStyle name="Normal 4 7 5 4 2" xfId="18848" xr:uid="{6161F666-5627-4304-A235-3A091AE22388}"/>
    <cellStyle name="Normal 4 7 5 5" xfId="11301" xr:uid="{8B281023-1159-4147-AC5E-52CD14096041}"/>
    <cellStyle name="Normal 4 7 5 5 2" xfId="21681" xr:uid="{B0F7BB96-F83E-472F-AE1A-73C1FEE99CD3}"/>
    <cellStyle name="Normal 4 7 5 6" xfId="24108" xr:uid="{5B227303-F15B-4221-AD36-24A5A5068E25}"/>
    <cellStyle name="Normal 4 7 5 7" xfId="13955" xr:uid="{E48D1D16-C7EF-4283-9258-9D6B0B2DB5BE}"/>
    <cellStyle name="Normal 4 7 6" xfId="2944" xr:uid="{00000000-0005-0000-0000-0000AA060000}"/>
    <cellStyle name="Normal 4 7 6 2" xfId="6124" xr:uid="{F615DED7-A8A1-4773-8FB6-A8CFFB8A3E29}"/>
    <cellStyle name="Normal 4 7 6 2 2" xfId="26018" xr:uid="{EDD28773-EB40-43A0-81A7-D8703487BEFE}"/>
    <cellStyle name="Normal 4 7 6 2 3" xfId="15602" xr:uid="{2AE3843D-DAA7-4879-95D1-9719036EED47}"/>
    <cellStyle name="Normal 4 7 6 3" xfId="8055" xr:uid="{AC28A63F-6B80-4564-988E-C166759FBEA6}"/>
    <cellStyle name="Normal 4 7 6 3 2" xfId="18435" xr:uid="{F6019E17-2720-4A10-98D8-361802ADE904}"/>
    <cellStyle name="Normal 4 7 6 4" xfId="10888" xr:uid="{37A84365-2A49-43CC-A4F0-4B7CE36ADA6C}"/>
    <cellStyle name="Normal 4 7 6 4 2" xfId="21268" xr:uid="{B364E9EE-1067-4834-8492-3B98479CFE23}"/>
    <cellStyle name="Normal 4 7 6 5" xfId="23691" xr:uid="{8329929E-E0B0-43D4-A5B4-DF7C31A3F077}"/>
    <cellStyle name="Normal 4 7 6 6" xfId="13465" xr:uid="{32EC6C28-971A-4668-B6F6-4013290CF67E}"/>
    <cellStyle name="Normal 4 7 7" xfId="2462" xr:uid="{00000000-0005-0000-0000-0000AB060000}"/>
    <cellStyle name="Normal 4 7 7 2" xfId="5753" xr:uid="{1E182BFF-53A3-419D-8B78-9CF8C2552F20}"/>
    <cellStyle name="Normal 4 7 7 2 2" xfId="26645" xr:uid="{6DE66B16-01B0-4400-8558-9A854364871F}"/>
    <cellStyle name="Normal 4 7 7 2 3" xfId="15134" xr:uid="{189A590E-9E8B-4FAE-AB18-A6A3DF38D4D2}"/>
    <cellStyle name="Normal 4 7 7 3" xfId="7587" xr:uid="{9631383F-EA73-420F-9B7C-B7DBB081BD3F}"/>
    <cellStyle name="Normal 4 7 7 3 2" xfId="17967" xr:uid="{8DCEF87A-4EBB-4150-BA66-B616970B0F28}"/>
    <cellStyle name="Normal 4 7 7 4" xfId="10420" xr:uid="{E881F229-E8F5-431F-BF42-0D7520F8F52B}"/>
    <cellStyle name="Normal 4 7 7 4 2" xfId="20800" xr:uid="{50F9BEC4-804D-48B7-B495-FC7FF5063A4C}"/>
    <cellStyle name="Normal 4 7 7 5" xfId="25399" xr:uid="{182EF9FF-8287-4F59-9452-65A72BE06BC2}"/>
    <cellStyle name="Normal 4 7 7 6" xfId="12850" xr:uid="{8420457E-9B08-4741-8C26-390042569F50}"/>
    <cellStyle name="Normal 4 7 8" xfId="2216" xr:uid="{00000000-0005-0000-0000-00009A060000}"/>
    <cellStyle name="Normal 4 7 8 2" xfId="7343" xr:uid="{391F0690-FC1E-4043-AB5F-2D55CB99CFDE}"/>
    <cellStyle name="Normal 4 7 8 2 2" xfId="17723" xr:uid="{BB350AC2-7109-4CB0-B5D9-ACAF48401B53}"/>
    <cellStyle name="Normal 4 7 8 3" xfId="10176" xr:uid="{2D5AC400-5AEA-4B23-A763-438F939FC9C1}"/>
    <cellStyle name="Normal 4 7 8 3 2" xfId="20556" xr:uid="{DD553A7C-8908-4545-AB7B-0874A202CDF3}"/>
    <cellStyle name="Normal 4 7 8 4" xfId="25272" xr:uid="{44F47FBC-07A1-452C-B590-775A4DD7ECC2}"/>
    <cellStyle name="Normal 4 7 8 5" xfId="14890" xr:uid="{141A1A32-2580-4523-8911-D5D48711AF63}"/>
    <cellStyle name="Normal 4 7 9" xfId="3996" xr:uid="{F9366F69-AABF-49B2-ACE2-2A92D4BFADA6}"/>
    <cellStyle name="Normal 4 7 9 2" xfId="8820" xr:uid="{DF857D7A-A4BA-4849-BAA1-99D352DC3C25}"/>
    <cellStyle name="Normal 4 7 9 2 2" xfId="19200" xr:uid="{B4FDC014-8D46-424D-88C9-8795081D17FD}"/>
    <cellStyle name="Normal 4 7 9 3" xfId="11653" xr:uid="{0F212C51-7461-4ACB-946C-A88A76CA55D0}"/>
    <cellStyle name="Normal 4 7 9 3 2" xfId="22033" xr:uid="{42E3AB64-8C3D-4294-8A24-241D6B7BC120}"/>
    <cellStyle name="Normal 4 7 9 4" xfId="16367" xr:uid="{0F6DCDA7-6629-4A18-9260-323E0A63C54D}"/>
    <cellStyle name="Normal 4 8" xfId="1035" xr:uid="{00000000-0005-0000-0000-0000BD050000}"/>
    <cellStyle name="Normal 4 8 10" xfId="7088" xr:uid="{0E68DBD6-B580-4FB4-A252-D85A6822BE94}"/>
    <cellStyle name="Normal 4 8 10 2" xfId="17468" xr:uid="{8824C5FA-9947-42C6-AD38-C3E6D1739F48}"/>
    <cellStyle name="Normal 4 8 11" xfId="9921" xr:uid="{25430173-3613-4ECB-A55F-FC8C49491788}"/>
    <cellStyle name="Normal 4 8 11 2" xfId="20301" xr:uid="{4F67A3E3-6E0B-4957-8ABA-DD956505FBC6}"/>
    <cellStyle name="Normal 4 8 12" xfId="24987" xr:uid="{54460413-664E-4E30-BE9E-48C3BB321303}"/>
    <cellStyle name="Normal 4 8 13" xfId="12431" xr:uid="{ED88C738-33A7-448E-827E-42403932E6F6}"/>
    <cellStyle name="Normal 4 8 2" xfId="1036" xr:uid="{00000000-0005-0000-0000-0000BE050000}"/>
    <cellStyle name="Normal 4 8 2 10" xfId="9922" xr:uid="{52E3C84E-B966-45DB-8254-F2F7DEB13D1D}"/>
    <cellStyle name="Normal 4 8 2 10 2" xfId="20302" xr:uid="{DA8A5918-5FA1-481C-A682-EED4A60277A9}"/>
    <cellStyle name="Normal 4 8 2 11" xfId="23527" xr:uid="{4383186B-EFAA-4C26-B1E2-3524DDA7E32D}"/>
    <cellStyle name="Normal 4 8 2 12" xfId="12610" xr:uid="{E7A10BB2-5975-4E4F-9870-033EECFD50EB}"/>
    <cellStyle name="Normal 4 8 2 2" xfId="1037" xr:uid="{00000000-0005-0000-0000-0000BF050000}"/>
    <cellStyle name="Normal 4 8 2 2 2" xfId="3390" xr:uid="{00000000-0005-0000-0000-0000AF060000}"/>
    <cellStyle name="Normal 4 8 2 2 2 2" xfId="6448" xr:uid="{4D6A5572-506B-4738-A098-8740C14C0E42}"/>
    <cellStyle name="Normal 4 8 2 2 2 2 2" xfId="26341" xr:uid="{BE6B9EF0-AC47-43E0-B016-F13AEC884F0F}"/>
    <cellStyle name="Normal 4 8 2 2 2 2 3" xfId="27306" xr:uid="{4FDA63DE-1E05-4711-98A9-1322BB99A607}"/>
    <cellStyle name="Normal 4 8 2 2 2 2 4" xfId="16017" xr:uid="{0E300A29-A2B3-482C-8C33-AA1E0CFC7F2C}"/>
    <cellStyle name="Normal 4 8 2 2 2 3" xfId="8470" xr:uid="{C50F841F-A775-48C7-ACE5-816F7E765325}"/>
    <cellStyle name="Normal 4 8 2 2 2 3 2" xfId="28920" xr:uid="{75AF749C-2826-497C-A038-1E4DAFDDE239}"/>
    <cellStyle name="Normal 4 8 2 2 2 3 3" xfId="18850" xr:uid="{84CC2466-7A0F-4FCA-83BF-9B4FED299935}"/>
    <cellStyle name="Normal 4 8 2 2 2 4" xfId="11303" xr:uid="{57F4A539-C415-4349-B4C9-2DFEE462097F}"/>
    <cellStyle name="Normal 4 8 2 2 2 4 2" xfId="21683" xr:uid="{3CB5222B-EE71-4A68-BEA0-C37FFEDBD398}"/>
    <cellStyle name="Normal 4 8 2 2 2 5" xfId="23697" xr:uid="{94635B12-FD7A-43DA-BA4D-6DE95FA5EB48}"/>
    <cellStyle name="Normal 4 8 2 2 2 6" xfId="13957" xr:uid="{832892E7-520A-41C8-A90D-07BA918B1FCA}"/>
    <cellStyle name="Normal 4 8 2 2 3" xfId="4353" xr:uid="{46BF9421-B460-4CEA-AD65-4E77C63643CC}"/>
    <cellStyle name="Normal 4 8 2 2 3 2" xfId="9125" xr:uid="{A422A131-7302-48F1-AAE4-90C9AD87957D}"/>
    <cellStyle name="Normal 4 8 2 2 3 2 2" xfId="29168" xr:uid="{294C0ECC-CA0D-4F6F-AA64-9154E4DDEB0A}"/>
    <cellStyle name="Normal 4 8 2 2 3 2 3" xfId="19505" xr:uid="{5CBD84B9-7B0E-4182-A126-A387E0E76624}"/>
    <cellStyle name="Normal 4 8 2 2 3 3" xfId="11958" xr:uid="{416F40D4-C528-4670-9900-C208EDF59E30}"/>
    <cellStyle name="Normal 4 8 2 2 3 3 2" xfId="22338" xr:uid="{00B1E31D-A4A2-45C3-97CA-86A58ADD1BC7}"/>
    <cellStyle name="Normal 4 8 2 2 3 4" xfId="22787" xr:uid="{63212859-BC98-4112-8BEF-6665B53BAE35}"/>
    <cellStyle name="Normal 4 8 2 2 3 5" xfId="16672" xr:uid="{94F82AF7-9392-4E31-9F6B-45C925077D59}"/>
    <cellStyle name="Normal 4 8 2 2 4" xfId="5339" xr:uid="{92FF8351-AB21-49A2-B6A0-C694DF35FCDA}"/>
    <cellStyle name="Normal 4 8 2 2 4 2" xfId="25953" xr:uid="{528296E9-E0CB-4EED-8AF0-BCE95ED72426}"/>
    <cellStyle name="Normal 4 8 2 2 4 3" xfId="14637" xr:uid="{CC1D89E6-F4EC-493D-BBF1-726B013C8046}"/>
    <cellStyle name="Normal 4 8 2 2 5" xfId="7090" xr:uid="{AD482192-52D6-4C76-B092-4015CB6876A2}"/>
    <cellStyle name="Normal 4 8 2 2 5 2" xfId="17470" xr:uid="{1C37D1B3-5026-4F66-8A87-B397473DE93F}"/>
    <cellStyle name="Normal 4 8 2 2 6" xfId="9923" xr:uid="{A2453B6D-EC41-42EF-B276-E49878F827C4}"/>
    <cellStyle name="Normal 4 8 2 2 6 2" xfId="20303" xr:uid="{5C8DC2F1-B8E3-4264-9DDE-1DD6AC8F8A5B}"/>
    <cellStyle name="Normal 4 8 2 2 7" xfId="24320" xr:uid="{4FF295D4-2EB3-4F3B-AE7E-3BEF51C8677C}"/>
    <cellStyle name="Normal 4 8 2 2 8" xfId="13266" xr:uid="{703CF99C-4DA0-421C-A25E-CE4D036BF2A8}"/>
    <cellStyle name="Normal 4 8 2 3" xfId="3391" xr:uid="{00000000-0005-0000-0000-0000B0060000}"/>
    <cellStyle name="Normal 4 8 2 3 2" xfId="4552" xr:uid="{1141795F-4970-4282-A437-A02733F5A0F8}"/>
    <cellStyle name="Normal 4 8 2 3 2 2" xfId="9324" xr:uid="{3C873FE4-0564-472E-864B-1C6A151969B6}"/>
    <cellStyle name="Normal 4 8 2 3 2 2 2" xfId="29299" xr:uid="{3315FAAD-144E-47FC-9945-3BCA6AF2304B}"/>
    <cellStyle name="Normal 4 8 2 3 2 2 3" xfId="19704" xr:uid="{57807E75-751D-4D7B-8013-DC671C3CC680}"/>
    <cellStyle name="Normal 4 8 2 3 2 3" xfId="12157" xr:uid="{27D5F749-3BA6-490A-A6AD-92B708FF5813}"/>
    <cellStyle name="Normal 4 8 2 3 2 3 2" xfId="22537" xr:uid="{FC102CA3-67E6-4835-A3DD-21204F44984A}"/>
    <cellStyle name="Normal 4 8 2 3 2 4" xfId="25315" xr:uid="{FC3A0BE0-4424-4B73-A103-BF8D9D09AD60}"/>
    <cellStyle name="Normal 4 8 2 3 2 5" xfId="16871" xr:uid="{48C5E890-F0FD-4A21-8D49-3BAEEAF74020}"/>
    <cellStyle name="Normal 4 8 2 3 3" xfId="6449" xr:uid="{3F9E7AF4-5E8F-4C9A-8343-C812E4436998}"/>
    <cellStyle name="Normal 4 8 2 3 3 2" xfId="28108" xr:uid="{A7FDA864-715C-4377-B7BA-43426A29F161}"/>
    <cellStyle name="Normal 4 8 2 3 3 3" xfId="16018" xr:uid="{C7FF072F-0902-4DDE-B846-E24342A749C4}"/>
    <cellStyle name="Normal 4 8 2 3 4" xfId="8471" xr:uid="{624BB4C6-C480-4D43-97F1-5DFEECBF6BF4}"/>
    <cellStyle name="Normal 4 8 2 3 4 2" xfId="18851" xr:uid="{CEC1651B-32B1-48F6-8B75-3D5C40A6311C}"/>
    <cellStyle name="Normal 4 8 2 3 5" xfId="11304" xr:uid="{C29A85E2-83AC-4A09-9970-A5EF9DA94884}"/>
    <cellStyle name="Normal 4 8 2 3 5 2" xfId="21684" xr:uid="{90BCEC2C-9ECF-460A-A569-052CCF24F8D8}"/>
    <cellStyle name="Normal 4 8 2 3 6" xfId="24786" xr:uid="{45DFC502-CC72-4268-B85E-6082DD850264}"/>
    <cellStyle name="Normal 4 8 2 3 7" xfId="13958" xr:uid="{AC055922-E2CD-43CC-8BA4-98B09E42C8C5}"/>
    <cellStyle name="Normal 4 8 2 4" xfId="3389" xr:uid="{00000000-0005-0000-0000-0000B1060000}"/>
    <cellStyle name="Normal 4 8 2 4 2" xfId="6447" xr:uid="{3798026B-38A6-4296-9ECD-B3DA5FA7B80D}"/>
    <cellStyle name="Normal 4 8 2 4 2 2" xfId="25995" xr:uid="{91044338-5D8B-4A4B-9C80-234B5EA1807C}"/>
    <cellStyle name="Normal 4 8 2 4 2 3" xfId="16016" xr:uid="{063A03D4-A676-469E-9ECF-7E0F6126DC3F}"/>
    <cellStyle name="Normal 4 8 2 4 3" xfId="8469" xr:uid="{B1F73A7A-2F5F-42DA-92A2-5229B7FFD291}"/>
    <cellStyle name="Normal 4 8 2 4 3 2" xfId="18849" xr:uid="{143363F1-5603-4EB7-8625-8E08D1B72DD9}"/>
    <cellStyle name="Normal 4 8 2 4 4" xfId="11302" xr:uid="{90DE5F27-D816-42D1-A24E-02F4D294DDE5}"/>
    <cellStyle name="Normal 4 8 2 4 4 2" xfId="21682" xr:uid="{9CCE3B56-B7F9-4E72-89C8-B7103F3AD266}"/>
    <cellStyle name="Normal 4 8 2 4 5" xfId="25061" xr:uid="{F2EFB454-6840-45DD-94BD-C5FC99910EA0}"/>
    <cellStyle name="Normal 4 8 2 4 6" xfId="13956" xr:uid="{79473D91-F358-4B53-8DD7-29CC7AA308C5}"/>
    <cellStyle name="Normal 4 8 2 5" xfId="2608" xr:uid="{00000000-0005-0000-0000-0000B2060000}"/>
    <cellStyle name="Normal 4 8 2 5 2" xfId="5872" xr:uid="{1BB1FCFC-5CF7-4CCC-B2A9-1229C5DDA142}"/>
    <cellStyle name="Normal 4 8 2 5 2 2" xfId="28569" xr:uid="{A13AD14A-D3DB-4D74-9461-E29CCE6B6935}"/>
    <cellStyle name="Normal 4 8 2 5 2 3" xfId="15280" xr:uid="{2EDCE808-A8D3-4316-B2C5-26C904252B45}"/>
    <cellStyle name="Normal 4 8 2 5 3" xfId="7733" xr:uid="{06C16159-EB5D-4718-8E34-5371EEF470A2}"/>
    <cellStyle name="Normal 4 8 2 5 3 2" xfId="18113" xr:uid="{8B52E96D-4AC7-42B3-A93C-4CAC5AB92841}"/>
    <cellStyle name="Normal 4 8 2 5 4" xfId="10566" xr:uid="{D9501F38-DF9C-44F6-9B7D-6AF33241A956}"/>
    <cellStyle name="Normal 4 8 2 5 4 2" xfId="20946" xr:uid="{88CA89B8-1BFD-41F0-BA8A-B7A846B1A0B0}"/>
    <cellStyle name="Normal 4 8 2 5 5" xfId="24136" xr:uid="{3BC2C6F0-0BEF-47B1-B0E8-AC9481FCA77B}"/>
    <cellStyle name="Normal 4 8 2 5 6" xfId="12996" xr:uid="{47BAE656-EC9E-4146-85AB-F86AA13E01A0}"/>
    <cellStyle name="Normal 4 8 2 6" xfId="2376" xr:uid="{00000000-0005-0000-0000-0000AD060000}"/>
    <cellStyle name="Normal 4 8 2 6 2" xfId="7503" xr:uid="{DAC97AA2-E5A4-4EEA-B897-303CA1FB9CF7}"/>
    <cellStyle name="Normal 4 8 2 6 2 2" xfId="17883" xr:uid="{87971EE5-E131-4053-98C9-DDD212EC3D11}"/>
    <cellStyle name="Normal 4 8 2 6 3" xfId="10336" xr:uid="{9232C93A-DF49-480D-A771-BAE47882AFBC}"/>
    <cellStyle name="Normal 4 8 2 6 3 2" xfId="20716" xr:uid="{64F56D8A-D43E-4CA8-8BBD-0B5C4AFA41DF}"/>
    <cellStyle name="Normal 4 8 2 6 4" xfId="24629" xr:uid="{E1A84F69-C757-4E1B-9D93-15638EB0F0AF}"/>
    <cellStyle name="Normal 4 8 2 6 5" xfId="15050" xr:uid="{4D938FE7-CE85-494D-91B5-B40622B3C74F}"/>
    <cellStyle name="Normal 4 8 2 7" xfId="3941" xr:uid="{7A88FBDE-9507-4134-97EA-80923727E376}"/>
    <cellStyle name="Normal 4 8 2 7 2" xfId="8773" xr:uid="{B1FF5D05-9626-4E88-9E84-A7251C9F663E}"/>
    <cellStyle name="Normal 4 8 2 7 2 2" xfId="19153" xr:uid="{E2EF7EA5-A2CF-4CBD-8688-05541F82525E}"/>
    <cellStyle name="Normal 4 8 2 7 3" xfId="11606" xr:uid="{E0EC3274-30EB-451C-BDB3-A0323C2B11C6}"/>
    <cellStyle name="Normal 4 8 2 7 3 2" xfId="21986" xr:uid="{CF90CC8B-9D60-4ADF-B54C-454958AB6D34}"/>
    <cellStyle name="Normal 4 8 2 7 4" xfId="16320" xr:uid="{7CED60C4-3FFA-44FD-A30F-83EE1FEE1DBD}"/>
    <cellStyle name="Normal 4 8 2 8" xfId="5338" xr:uid="{902C0B0E-C4A0-4981-9707-DC0113C37539}"/>
    <cellStyle name="Normal 4 8 2 8 2" xfId="14636" xr:uid="{AA2E2A77-DEAA-4A1B-81C1-2BCA8305B4F0}"/>
    <cellStyle name="Normal 4 8 2 9" xfId="7089" xr:uid="{D0D07CCA-276A-41C2-9F72-54F476CDFE24}"/>
    <cellStyle name="Normal 4 8 2 9 2" xfId="17469" xr:uid="{A72D69C6-C74C-414E-A521-E425C04AD6D1}"/>
    <cellStyle name="Normal 4 8 3" xfId="1038" xr:uid="{00000000-0005-0000-0000-0000C0050000}"/>
    <cellStyle name="Normal 4 8 3 2" xfId="3392" xr:uid="{00000000-0005-0000-0000-0000B4060000}"/>
    <cellStyle name="Normal 4 8 3 2 2" xfId="6450" xr:uid="{6EFCB61C-7357-4684-9E3A-0FCD927DD456}"/>
    <cellStyle name="Normal 4 8 3 2 2 2" xfId="25797" xr:uid="{E04C89D1-BAA7-40C1-BC46-F7CE41911F85}"/>
    <cellStyle name="Normal 4 8 3 2 2 3" xfId="27956" xr:uid="{B28F36EE-3268-4C28-A6BC-D4ED592E6965}"/>
    <cellStyle name="Normal 4 8 3 2 2 4" xfId="16019" xr:uid="{0C7E26DA-2B7A-4895-B864-1CAB123016A7}"/>
    <cellStyle name="Normal 4 8 3 2 3" xfId="8472" xr:uid="{EED53452-5939-466E-8695-45E55BA1D2CB}"/>
    <cellStyle name="Normal 4 8 3 2 3 2" xfId="28921" xr:uid="{4FAD5E52-B238-484A-8AD5-4926695E24BF}"/>
    <cellStyle name="Normal 4 8 3 2 3 3" xfId="18852" xr:uid="{B5B0DCE4-48DA-480E-A1E0-3D2A91C35A32}"/>
    <cellStyle name="Normal 4 8 3 2 4" xfId="11305" xr:uid="{77082873-FC23-4D52-84B3-16E16D740661}"/>
    <cellStyle name="Normal 4 8 3 2 4 2" xfId="21685" xr:uid="{745341AC-5B45-4254-8AEA-490B25F78984}"/>
    <cellStyle name="Normal 4 8 3 2 5" xfId="22825" xr:uid="{A5AF6C31-5CE8-481B-BABC-0C7C8CD0A23A}"/>
    <cellStyle name="Normal 4 8 3 2 6" xfId="13959" xr:uid="{A33A0049-D6F8-4E3C-8917-26F7161B722D}"/>
    <cellStyle name="Normal 4 8 3 3" xfId="2801" xr:uid="{00000000-0005-0000-0000-0000B5060000}"/>
    <cellStyle name="Normal 4 8 3 3 2" xfId="6019" xr:uid="{A69378F3-7126-43E8-957C-AEF3A8217A72}"/>
    <cellStyle name="Normal 4 8 3 3 2 2" xfId="26563" xr:uid="{9920AF1B-1502-4153-86EE-9E491C23E980}"/>
    <cellStyle name="Normal 4 8 3 3 2 3" xfId="15472" xr:uid="{B1567AF6-EF33-4AB9-8B8F-63FE914A07E5}"/>
    <cellStyle name="Normal 4 8 3 3 3" xfId="7925" xr:uid="{2D1BB9FA-4D4A-4C54-898F-B770F4965FBD}"/>
    <cellStyle name="Normal 4 8 3 3 3 2" xfId="18305" xr:uid="{FE3FC21E-E23C-4118-ABE2-1A66E94B9357}"/>
    <cellStyle name="Normal 4 8 3 3 4" xfId="10758" xr:uid="{E2F9B43E-0A02-4C38-BA5D-ECC510BC70E6}"/>
    <cellStyle name="Normal 4 8 3 3 4 2" xfId="21138" xr:uid="{5EEA83E8-121B-42E9-94D0-B744FCB7C7D5}"/>
    <cellStyle name="Normal 4 8 3 3 5" xfId="23604" xr:uid="{6470B5F1-FD1F-4995-8318-8EC822E2DD3C}"/>
    <cellStyle name="Normal 4 8 3 3 6" xfId="13265" xr:uid="{29FB101E-D901-48D2-BE02-0A0BDDC9A648}"/>
    <cellStyle name="Normal 4 8 3 4" xfId="4202" xr:uid="{5FFDCD3D-191C-4816-9CA7-FB6D45A05F99}"/>
    <cellStyle name="Normal 4 8 3 4 2" xfId="8974" xr:uid="{070C8C1D-8AEF-46BE-8C98-0091E8D5CB10}"/>
    <cellStyle name="Normal 4 8 3 4 2 2" xfId="29056" xr:uid="{4C8275A9-C16B-4EC9-9863-FF7A8CDDDD99}"/>
    <cellStyle name="Normal 4 8 3 4 2 3" xfId="19354" xr:uid="{893AE50F-8DCF-4C57-B16A-FE83FE00F9A5}"/>
    <cellStyle name="Normal 4 8 3 4 3" xfId="11807" xr:uid="{32AC2F98-E71F-4095-BAC4-574F9FAC974E}"/>
    <cellStyle name="Normal 4 8 3 4 3 2" xfId="22187" xr:uid="{5716DFA4-B51D-4F99-95E7-5C279343345C}"/>
    <cellStyle name="Normal 4 8 3 4 4" xfId="24358" xr:uid="{1F3D2E20-3A87-41F9-AEEC-5C3F44D9E70F}"/>
    <cellStyle name="Normal 4 8 3 4 5" xfId="16521" xr:uid="{329DE75E-7547-4F7D-A283-DE84FDC4B800}"/>
    <cellStyle name="Normal 4 8 3 5" xfId="5340" xr:uid="{59B8A850-AE58-4417-9B79-645D1117C3F9}"/>
    <cellStyle name="Normal 4 8 3 5 2" xfId="27585" xr:uid="{47C431D5-BF21-485E-B445-D73E7C5FF7F3}"/>
    <cellStyle name="Normal 4 8 3 5 3" xfId="14638" xr:uid="{A085ECE6-AAED-4853-AA6D-E6CE7606978A}"/>
    <cellStyle name="Normal 4 8 3 6" xfId="7091" xr:uid="{BF5B1421-7114-4C59-84E6-FF22BF14D01C}"/>
    <cellStyle name="Normal 4 8 3 6 2" xfId="17471" xr:uid="{50F66810-BC52-4D59-B3A9-CBD2F562B7C1}"/>
    <cellStyle name="Normal 4 8 3 7" xfId="9924" xr:uid="{E1E5A673-FD43-4767-9671-202BFC3237CE}"/>
    <cellStyle name="Normal 4 8 3 7 2" xfId="20304" xr:uid="{ABB182C6-5691-4072-A342-0FE314AA56DD}"/>
    <cellStyle name="Normal 4 8 3 8" xfId="23361" xr:uid="{DA7BCDF4-2302-49E7-AFEC-1183D2581450}"/>
    <cellStyle name="Normal 4 8 3 9" xfId="12768" xr:uid="{66A1D130-8853-47BE-9E8F-EB39290D0E65}"/>
    <cellStyle name="Normal 4 8 4" xfId="1039" xr:uid="{00000000-0005-0000-0000-0000C1050000}"/>
    <cellStyle name="Normal 4 8 4 2" xfId="4553" xr:uid="{4A53458D-E17E-4BB7-9B78-E41E6108CD46}"/>
    <cellStyle name="Normal 4 8 4 2 2" xfId="9325" xr:uid="{DC6DF52B-15E0-407A-8FD8-91CCFA995276}"/>
    <cellStyle name="Normal 4 8 4 2 2 2" xfId="29300" xr:uid="{22CBBC2C-6EB7-4F8D-9BF3-8C6A7E2E0971}"/>
    <cellStyle name="Normal 4 8 4 2 2 3" xfId="19705" xr:uid="{BBE92403-9659-4990-9EB1-3C980877811E}"/>
    <cellStyle name="Normal 4 8 4 2 3" xfId="12158" xr:uid="{EC1E7D03-E6CD-4B6A-A889-E82AA6D291E8}"/>
    <cellStyle name="Normal 4 8 4 2 3 2" xfId="22538" xr:uid="{0FEE8662-2D8F-4A33-AB47-1B88ED44E02E}"/>
    <cellStyle name="Normal 4 8 4 2 4" xfId="25728" xr:uid="{B29B947F-BF6C-4162-9758-A19DE764DCC0}"/>
    <cellStyle name="Normal 4 8 4 2 5" xfId="16872" xr:uid="{BAE9BF8E-D4C8-44F9-A359-3FCB88ADBC3D}"/>
    <cellStyle name="Normal 4 8 4 3" xfId="5341" xr:uid="{2F7E15B8-6D4F-40EF-A62B-5AC6AB5CE46A}"/>
    <cellStyle name="Normal 4 8 4 3 2" xfId="27513" xr:uid="{E12BE31D-F7D8-41F8-B8F2-FF5737E4F9B6}"/>
    <cellStyle name="Normal 4 8 4 3 3" xfId="14639" xr:uid="{BAC52ED1-B28A-4108-B645-8BADC5ECED70}"/>
    <cellStyle name="Normal 4 8 4 4" xfId="7092" xr:uid="{64C2FEF8-951F-4D16-A7AE-2EC7C1FFFCB3}"/>
    <cellStyle name="Normal 4 8 4 4 2" xfId="17472" xr:uid="{9704C883-5736-4EA5-8187-F66451D5E9A7}"/>
    <cellStyle name="Normal 4 8 4 5" xfId="9925" xr:uid="{2D7F1617-CC5B-43FE-8F93-D0245C9DAE4E}"/>
    <cellStyle name="Normal 4 8 4 5 2" xfId="20305" xr:uid="{64309F65-88F7-4EF9-A4EE-6046D6192837}"/>
    <cellStyle name="Normal 4 8 4 6" xfId="24596" xr:uid="{FAFE0EDA-07F8-4FE7-9744-558229B9E9CF}"/>
    <cellStyle name="Normal 4 8 4 7" xfId="13960" xr:uid="{98860BFA-E002-4D04-B6BC-10368C072A02}"/>
    <cellStyle name="Normal 4 8 5" xfId="2945" xr:uid="{00000000-0005-0000-0000-0000B7060000}"/>
    <cellStyle name="Normal 4 8 5 2" xfId="6125" xr:uid="{3A90E411-B0E1-4D1D-8CBF-0FA213C408C9}"/>
    <cellStyle name="Normal 4 8 5 2 2" xfId="22888" xr:uid="{323BCB07-E0C4-4324-9387-BB441B091CBA}"/>
    <cellStyle name="Normal 4 8 5 2 3" xfId="27021" xr:uid="{0ADDFC1F-FD80-4CB0-9417-459BB5DA67EE}"/>
    <cellStyle name="Normal 4 8 5 2 4" xfId="15603" xr:uid="{2EE76BEA-D134-4681-ABFD-D9E13ED59382}"/>
    <cellStyle name="Normal 4 8 5 3" xfId="8056" xr:uid="{49F03E7D-F8CF-4539-A4E2-8D4E390C1C2C}"/>
    <cellStyle name="Normal 4 8 5 3 2" xfId="28758" xr:uid="{1F490A06-3F6F-4F75-AAFD-3FC8E68046D8}"/>
    <cellStyle name="Normal 4 8 5 3 3" xfId="18436" xr:uid="{663CB6D6-FD8C-425B-A1B7-45FBFF432DCC}"/>
    <cellStyle name="Normal 4 8 5 4" xfId="10889" xr:uid="{420CEDED-F913-4CED-A0A6-C8812B15D841}"/>
    <cellStyle name="Normal 4 8 5 4 2" xfId="21269" xr:uid="{7E3BF973-9134-4A00-9B1A-BA0C7D081897}"/>
    <cellStyle name="Normal 4 8 5 5" xfId="24124" xr:uid="{393509DD-5235-442B-A267-5E4D400C7C73}"/>
    <cellStyle name="Normal 4 8 5 6" xfId="13466" xr:uid="{982210BB-347A-4FD7-B053-F2B565925200}"/>
    <cellStyle name="Normal 4 8 6" xfId="2445" xr:uid="{00000000-0005-0000-0000-0000B8060000}"/>
    <cellStyle name="Normal 4 8 6 2" xfId="5739" xr:uid="{4D6A6D2A-C857-4FFE-A450-2E160D6EF7CD}"/>
    <cellStyle name="Normal 4 8 6 2 2" xfId="27101" xr:uid="{DEFD9B35-CA72-4AED-BB02-EB6A90E849D3}"/>
    <cellStyle name="Normal 4 8 6 2 3" xfId="15117" xr:uid="{D47C087F-8414-4BDA-B2D0-6329B80D357B}"/>
    <cellStyle name="Normal 4 8 6 3" xfId="7570" xr:uid="{AF799A62-90A1-4278-8CAC-411CABE1649B}"/>
    <cellStyle name="Normal 4 8 6 3 2" xfId="17950" xr:uid="{692457AA-E4A8-4130-B954-A586181B5B49}"/>
    <cellStyle name="Normal 4 8 6 4" xfId="10403" xr:uid="{04E2B5B6-D284-4423-9A0A-6EE8830E5E22}"/>
    <cellStyle name="Normal 4 8 6 4 2" xfId="20783" xr:uid="{DF578FD9-7125-4605-9C27-85F372D05A66}"/>
    <cellStyle name="Normal 4 8 6 5" xfId="22695" xr:uid="{729EE0F8-E1C5-4C04-8DF5-244E9ACA131C}"/>
    <cellStyle name="Normal 4 8 6 6" xfId="12833" xr:uid="{BC199602-588A-4E28-A840-5C19D5FBD532}"/>
    <cellStyle name="Normal 4 8 7" xfId="2199" xr:uid="{00000000-0005-0000-0000-0000AC060000}"/>
    <cellStyle name="Normal 4 8 7 2" xfId="7326" xr:uid="{6DC10D9B-AD30-4AFE-B5AB-C9BDDADD2450}"/>
    <cellStyle name="Normal 4 8 7 2 2" xfId="17706" xr:uid="{3688C2AB-DAA0-4D32-9B01-3A58F0803499}"/>
    <cellStyle name="Normal 4 8 7 3" xfId="10159" xr:uid="{2145218E-5174-4AB5-9392-445EA353E7DE}"/>
    <cellStyle name="Normal 4 8 7 3 2" xfId="20539" xr:uid="{D4414ED4-57FB-4635-A875-1F72F8E92A7F}"/>
    <cellStyle name="Normal 4 8 7 4" xfId="25046" xr:uid="{7AFBC9C0-08AB-470D-B140-140688BC0FD1}"/>
    <cellStyle name="Normal 4 8 7 5" xfId="14873" xr:uid="{F24D1869-95EF-4B26-9CB9-D07A8B793B64}"/>
    <cellStyle name="Normal 4 8 8" xfId="3997" xr:uid="{281ACFA1-D698-4080-8D6B-0AF4D83A6F8E}"/>
    <cellStyle name="Normal 4 8 8 2" xfId="8821" xr:uid="{CFB66AB3-D734-4A79-A87B-9A2EFF98D5E4}"/>
    <cellStyle name="Normal 4 8 8 2 2" xfId="19201" xr:uid="{E19055ED-866D-4B93-91A7-6B9EFA80B315}"/>
    <cellStyle name="Normal 4 8 8 3" xfId="11654" xr:uid="{639A8475-980A-43F0-953D-AA1C4BC8A225}"/>
    <cellStyle name="Normal 4 8 8 3 2" xfId="22034" xr:uid="{238B5422-CD6E-4709-A692-929601A47CEA}"/>
    <cellStyle name="Normal 4 8 8 4" xfId="16368" xr:uid="{EED70B44-2A93-4B41-9D5A-91AD6D5EE158}"/>
    <cellStyle name="Normal 4 8 9" xfId="5337" xr:uid="{AEAD4F3A-23BD-4982-A966-DE7F04C30F37}"/>
    <cellStyle name="Normal 4 8 9 2" xfId="14635" xr:uid="{88B9D1B0-17D6-4FD9-BC3D-D627679CD327}"/>
    <cellStyle name="Normal 4 9" xfId="1040" xr:uid="{00000000-0005-0000-0000-0000C2050000}"/>
    <cellStyle name="Normal 4 9 10" xfId="7093" xr:uid="{FED65E8B-9E0C-4993-9D9D-09C6A5CCBF77}"/>
    <cellStyle name="Normal 4 9 10 2" xfId="17473" xr:uid="{85C94C34-2764-4D4A-A55A-3CC3B94E06B0}"/>
    <cellStyle name="Normal 4 9 11" xfId="9926" xr:uid="{8592E14F-7933-451D-9CE9-B4860A2D52B7}"/>
    <cellStyle name="Normal 4 9 11 2" xfId="20306" xr:uid="{02417B0E-5595-45E5-90CB-41EC334685D5}"/>
    <cellStyle name="Normal 4 9 12" xfId="23728" xr:uid="{BD948A75-B0F9-44FF-BBAB-26E8C81CCBE0}"/>
    <cellStyle name="Normal 4 9 13" xfId="12493" xr:uid="{CD8A0886-089C-446A-8DE1-556D66857C2D}"/>
    <cellStyle name="Normal 4 9 2" xfId="1041" xr:uid="{00000000-0005-0000-0000-0000C3050000}"/>
    <cellStyle name="Normal 4 9 2 10" xfId="9927" xr:uid="{28370A61-F559-432A-B25C-14DD633AD195}"/>
    <cellStyle name="Normal 4 9 2 10 2" xfId="20307" xr:uid="{201A2F93-DAA0-4A27-BF79-B00C29977018}"/>
    <cellStyle name="Normal 4 9 2 11" xfId="22762" xr:uid="{0087A8B8-93CC-4BFE-AA5E-D6C7D2CA9A00}"/>
    <cellStyle name="Normal 4 9 2 12" xfId="12611" xr:uid="{74C7346E-50B0-47C0-BB11-55DFB2707C47}"/>
    <cellStyle name="Normal 4 9 2 2" xfId="1042" xr:uid="{00000000-0005-0000-0000-0000C4050000}"/>
    <cellStyle name="Normal 4 9 2 2 2" xfId="3394" xr:uid="{00000000-0005-0000-0000-0000BC060000}"/>
    <cellStyle name="Normal 4 9 2 2 2 2" xfId="6452" xr:uid="{11E9BE83-9BEF-456C-844D-D31925E7C983}"/>
    <cellStyle name="Normal 4 9 2 2 2 2 2" xfId="28693" xr:uid="{B7AD161C-F341-4DA4-8DE4-27608ACA660B}"/>
    <cellStyle name="Normal 4 9 2 2 2 2 3" xfId="28198" xr:uid="{38F0B293-0D62-432D-9C4F-EE43645FC28D}"/>
    <cellStyle name="Normal 4 9 2 2 2 2 4" xfId="16021" xr:uid="{8BDDD3B4-B9A2-45C7-AF12-56D5B99F1810}"/>
    <cellStyle name="Normal 4 9 2 2 2 3" xfId="8474" xr:uid="{9038C36F-0961-43F9-92E9-2FBEC2FD15A9}"/>
    <cellStyle name="Normal 4 9 2 2 2 3 2" xfId="28922" xr:uid="{F7762159-4A43-4FD5-B9A3-4DD12BD141F2}"/>
    <cellStyle name="Normal 4 9 2 2 2 3 3" xfId="18854" xr:uid="{917F8D4E-1CFD-4DAC-815C-226344EE8AAB}"/>
    <cellStyle name="Normal 4 9 2 2 2 4" xfId="11307" xr:uid="{FF99C08E-2FD0-44B9-A815-374563E54528}"/>
    <cellStyle name="Normal 4 9 2 2 2 4 2" xfId="21687" xr:uid="{59C14F52-2CDE-44D9-B32A-5AD6C2967E44}"/>
    <cellStyle name="Normal 4 9 2 2 2 5" xfId="24385" xr:uid="{3C35500F-A6B9-49B4-BB95-075B0AEC0C74}"/>
    <cellStyle name="Normal 4 9 2 2 2 6" xfId="13962" xr:uid="{EAE0E571-E60D-47E1-93EB-992FA5AF217A}"/>
    <cellStyle name="Normal 4 9 2 2 3" xfId="4354" xr:uid="{B7CECDB9-48DC-4889-B3EF-7E0171FF32B0}"/>
    <cellStyle name="Normal 4 9 2 2 3 2" xfId="9126" xr:uid="{B287CC7E-81A6-4F37-95CD-77D3B7A9D44B}"/>
    <cellStyle name="Normal 4 9 2 2 3 2 2" xfId="29169" xr:uid="{01E746A7-4123-43E0-AB3E-B028EF387EB6}"/>
    <cellStyle name="Normal 4 9 2 2 3 2 3" xfId="19506" xr:uid="{39187655-B24B-4182-BDE2-038D1B8846B2}"/>
    <cellStyle name="Normal 4 9 2 2 3 3" xfId="11959" xr:uid="{8211DA65-4B71-4084-AF16-B8C6040CE355}"/>
    <cellStyle name="Normal 4 9 2 2 3 3 2" xfId="22339" xr:uid="{8A3F3DA4-464D-44A0-BF17-399DABF26D3E}"/>
    <cellStyle name="Normal 4 9 2 2 3 4" xfId="24745" xr:uid="{53C96F65-A9A7-47BE-804A-52A54B7CBC06}"/>
    <cellStyle name="Normal 4 9 2 2 3 5" xfId="16673" xr:uid="{AEF97B57-EBB3-40C7-A330-5F1D3B247A08}"/>
    <cellStyle name="Normal 4 9 2 2 4" xfId="5344" xr:uid="{96342CCA-55A5-47D1-A797-2C36D42FFB2A}"/>
    <cellStyle name="Normal 4 9 2 2 4 2" xfId="27026" xr:uid="{DBE57265-6D69-4443-95A6-FC9DC1A9B761}"/>
    <cellStyle name="Normal 4 9 2 2 4 3" xfId="14642" xr:uid="{8C4ADD13-00FC-4CC3-AD26-03FC256F0E18}"/>
    <cellStyle name="Normal 4 9 2 2 5" xfId="7095" xr:uid="{3C1AF9BA-F553-4120-B127-A4197615CA77}"/>
    <cellStyle name="Normal 4 9 2 2 5 2" xfId="17475" xr:uid="{632F33F2-D68C-4055-927E-790550974824}"/>
    <cellStyle name="Normal 4 9 2 2 6" xfId="9928" xr:uid="{2C8C1A72-261D-44D7-96A5-2516D17DBD05}"/>
    <cellStyle name="Normal 4 9 2 2 6 2" xfId="20308" xr:uid="{79CDB092-0135-4613-B647-132677FBB4DC}"/>
    <cellStyle name="Normal 4 9 2 2 7" xfId="23125" xr:uid="{723A8EC1-6226-49C0-95A1-E85A20D6241E}"/>
    <cellStyle name="Normal 4 9 2 2 8" xfId="13268" xr:uid="{1C00D6FC-68F7-4724-A70D-4669B52F1AA0}"/>
    <cellStyle name="Normal 4 9 2 3" xfId="3395" xr:uid="{00000000-0005-0000-0000-0000BD060000}"/>
    <cellStyle name="Normal 4 9 2 3 2" xfId="4554" xr:uid="{429A3C00-EA96-4A8D-852C-E18122DA3BFC}"/>
    <cellStyle name="Normal 4 9 2 3 2 2" xfId="9326" xr:uid="{078A8D01-3A66-4BF7-A0C3-9EA9566C4FBA}"/>
    <cellStyle name="Normal 4 9 2 3 2 2 2" xfId="29301" xr:uid="{81E919EC-171F-4337-8F54-BAF4FAA1875E}"/>
    <cellStyle name="Normal 4 9 2 3 2 2 3" xfId="19706" xr:uid="{AEF3400C-B76F-41BC-A7D4-E6ACE6A7356F}"/>
    <cellStyle name="Normal 4 9 2 3 2 3" xfId="12159" xr:uid="{3A9B6F7D-697F-4A82-94EE-0008EAD9B053}"/>
    <cellStyle name="Normal 4 9 2 3 2 3 2" xfId="22539" xr:uid="{EF7F18C2-0586-4A8A-BEE2-3AFDB87ABC8E}"/>
    <cellStyle name="Normal 4 9 2 3 2 4" xfId="24301" xr:uid="{281778F3-8B05-4B77-B5C9-E8664219A3E7}"/>
    <cellStyle name="Normal 4 9 2 3 2 5" xfId="16873" xr:uid="{26292AE9-A676-4867-8354-8FDF65FF8704}"/>
    <cellStyle name="Normal 4 9 2 3 3" xfId="6453" xr:uid="{E0E8314D-1134-4E1C-B19E-01A0BC6639B8}"/>
    <cellStyle name="Normal 4 9 2 3 3 2" xfId="26875" xr:uid="{54796271-879F-4167-BA9B-BD66C88C0419}"/>
    <cellStyle name="Normal 4 9 2 3 3 3" xfId="16022" xr:uid="{51271DC9-1A29-44F5-97D7-BCACACE46210}"/>
    <cellStyle name="Normal 4 9 2 3 4" xfId="8475" xr:uid="{AB9A5261-844D-4CD8-A4BA-30EAD92011D8}"/>
    <cellStyle name="Normal 4 9 2 3 4 2" xfId="18855" xr:uid="{AD961A38-47B8-4F6B-937B-81803D0557EA}"/>
    <cellStyle name="Normal 4 9 2 3 5" xfId="11308" xr:uid="{B27C72B8-AD1B-44BC-BDD7-12ADA905F9B6}"/>
    <cellStyle name="Normal 4 9 2 3 5 2" xfId="21688" xr:uid="{B3F3CBB2-6F69-4275-AAFA-CB8D22E05A51}"/>
    <cellStyle name="Normal 4 9 2 3 6" xfId="23989" xr:uid="{EE707BDF-7721-4690-8488-D9E5F4960A9C}"/>
    <cellStyle name="Normal 4 9 2 3 7" xfId="13963" xr:uid="{425ACECC-3E0F-46C2-8378-FFD904F5B98A}"/>
    <cellStyle name="Normal 4 9 2 4" xfId="3393" xr:uid="{00000000-0005-0000-0000-0000BE060000}"/>
    <cellStyle name="Normal 4 9 2 4 2" xfId="6451" xr:uid="{E9DBFBC1-94F8-4265-B53D-C168DE8425DE}"/>
    <cellStyle name="Normal 4 9 2 4 2 2" xfId="27635" xr:uid="{D134B4F9-958C-4105-8EB7-56E094FF549D}"/>
    <cellStyle name="Normal 4 9 2 4 2 3" xfId="16020" xr:uid="{CD533D81-4227-4367-AD8A-972D87E4277A}"/>
    <cellStyle name="Normal 4 9 2 4 3" xfId="8473" xr:uid="{3F24AFFD-A75E-450C-A9EF-92566A7C3F04}"/>
    <cellStyle name="Normal 4 9 2 4 3 2" xfId="18853" xr:uid="{558DB0AB-D2E0-4ADC-8A48-18296A3BBF68}"/>
    <cellStyle name="Normal 4 9 2 4 4" xfId="11306" xr:uid="{1A76F0A1-8D28-4290-8946-F2B4A37D6264}"/>
    <cellStyle name="Normal 4 9 2 4 4 2" xfId="21686" xr:uid="{8B7841B6-B6A5-43C6-9864-9348B6A6EB0E}"/>
    <cellStyle name="Normal 4 9 2 4 5" xfId="25329" xr:uid="{7C7C8256-B9E5-4613-B263-AB4056C9349D}"/>
    <cellStyle name="Normal 4 9 2 4 6" xfId="13961" xr:uid="{FF2032C4-8BF9-4137-BD49-7B217EF6F85A}"/>
    <cellStyle name="Normal 4 9 2 5" xfId="2656" xr:uid="{00000000-0005-0000-0000-0000BF060000}"/>
    <cellStyle name="Normal 4 9 2 5 2" xfId="5916" xr:uid="{41952D99-ABDB-4293-834B-F38C838B1168}"/>
    <cellStyle name="Normal 4 9 2 5 2 2" xfId="27667" xr:uid="{B83C8430-3C67-4460-8840-7F0BDA03DB8B}"/>
    <cellStyle name="Normal 4 9 2 5 2 3" xfId="15328" xr:uid="{BC35F09B-CE5B-4916-9597-B10216CAA486}"/>
    <cellStyle name="Normal 4 9 2 5 3" xfId="7781" xr:uid="{9DD94790-E2C5-4C61-9D03-570B091E3C4D}"/>
    <cellStyle name="Normal 4 9 2 5 3 2" xfId="18161" xr:uid="{0ABF3531-97C8-4476-9FAD-A96156326B2F}"/>
    <cellStyle name="Normal 4 9 2 5 4" xfId="10614" xr:uid="{8C1CF07B-3467-4C48-912E-2E1C444A4F06}"/>
    <cellStyle name="Normal 4 9 2 5 4 2" xfId="20994" xr:uid="{252AC7F1-0AB2-4B98-9212-B2CC72E9BB0C}"/>
    <cellStyle name="Normal 4 9 2 5 5" xfId="24389" xr:uid="{531B2959-78A0-4777-AF18-50FB596D273D}"/>
    <cellStyle name="Normal 4 9 2 5 6" xfId="13058" xr:uid="{1A269D4F-B737-489D-B7A7-D1D28B78EA22}"/>
    <cellStyle name="Normal 4 9 2 6" xfId="2377" xr:uid="{00000000-0005-0000-0000-0000BA060000}"/>
    <cellStyle name="Normal 4 9 2 6 2" xfId="7504" xr:uid="{D6504F32-9E30-4636-8E43-11D3A1544429}"/>
    <cellStyle name="Normal 4 9 2 6 2 2" xfId="17884" xr:uid="{0A365267-F0E1-4CB9-8305-0282D4AD3D06}"/>
    <cellStyle name="Normal 4 9 2 6 3" xfId="10337" xr:uid="{E4B342D6-E1E6-4E71-B82A-B35FC665DD40}"/>
    <cellStyle name="Normal 4 9 2 6 3 2" xfId="20717" xr:uid="{6073AC3D-C593-4C95-970E-A50E189650EC}"/>
    <cellStyle name="Normal 4 9 2 6 4" xfId="24542" xr:uid="{215AFCB9-7E53-4A64-A0F6-85835A7537F7}"/>
    <cellStyle name="Normal 4 9 2 6 5" xfId="15051" xr:uid="{99D15716-0A26-4820-A1B9-0E615D69DB7C}"/>
    <cellStyle name="Normal 4 9 2 7" xfId="3954" xr:uid="{5662DC37-F90E-41B1-8934-44962F194A3A}"/>
    <cellStyle name="Normal 4 9 2 7 2" xfId="8786" xr:uid="{7D06C3E6-4AF0-4B89-8901-A8CEEF48497E}"/>
    <cellStyle name="Normal 4 9 2 7 2 2" xfId="19166" xr:uid="{D8782B79-623B-4E23-BD16-08969CEE0135}"/>
    <cellStyle name="Normal 4 9 2 7 3" xfId="11619" xr:uid="{24202C2E-E9BC-4B30-A123-54FB0FE2BA5B}"/>
    <cellStyle name="Normal 4 9 2 7 3 2" xfId="21999" xr:uid="{6B243055-76E8-4D7F-93D0-717A0B52A8C3}"/>
    <cellStyle name="Normal 4 9 2 7 4" xfId="16333" xr:uid="{D16B8EEB-DBF4-45EA-8E00-E56CA3FA07FB}"/>
    <cellStyle name="Normal 4 9 2 8" xfId="5343" xr:uid="{FA09D750-66D3-46F2-AA20-E5C5C6D5A7A2}"/>
    <cellStyle name="Normal 4 9 2 8 2" xfId="14641" xr:uid="{EB460EF6-969D-48F3-9585-CD572D0075A6}"/>
    <cellStyle name="Normal 4 9 2 9" xfId="7094" xr:uid="{7A8048F7-241E-4979-B207-70F8C28C3BBA}"/>
    <cellStyle name="Normal 4 9 2 9 2" xfId="17474" xr:uid="{9DD638C0-C0F0-4C0A-A277-0655FAB0BB6A}"/>
    <cellStyle name="Normal 4 9 3" xfId="1043" xr:uid="{00000000-0005-0000-0000-0000C5050000}"/>
    <cellStyle name="Normal 4 9 3 2" xfId="3396" xr:uid="{00000000-0005-0000-0000-0000C1060000}"/>
    <cellStyle name="Normal 4 9 3 2 2" xfId="6454" xr:uid="{EC58CF77-95B6-42C0-8B6D-E6C38386E713}"/>
    <cellStyle name="Normal 4 9 3 2 2 2" xfId="23774" xr:uid="{DC92D57D-5795-4BFD-B9C6-40860AECCF78}"/>
    <cellStyle name="Normal 4 9 3 2 2 3" xfId="27658" xr:uid="{BD270951-A7CB-4512-B042-ED92B3AF51B0}"/>
    <cellStyle name="Normal 4 9 3 2 2 4" xfId="16023" xr:uid="{F7DFEFAD-B8A4-4014-A965-79AC03EE98CA}"/>
    <cellStyle name="Normal 4 9 3 2 3" xfId="8476" xr:uid="{D017D5D2-9F67-46D6-9C65-8D3ADB37B85E}"/>
    <cellStyle name="Normal 4 9 3 2 3 2" xfId="28923" xr:uid="{3CE00559-6AD8-4A77-8FD5-69456922A500}"/>
    <cellStyle name="Normal 4 9 3 2 3 3" xfId="18856" xr:uid="{127CBB48-2A01-470A-BD74-3890FD0642C8}"/>
    <cellStyle name="Normal 4 9 3 2 4" xfId="11309" xr:uid="{72168985-3B71-4213-80CA-7C09896A4598}"/>
    <cellStyle name="Normal 4 9 3 2 4 2" xfId="21689" xr:uid="{BD9DCD0E-2F77-44EF-97C0-5BB4BFF291DF}"/>
    <cellStyle name="Normal 4 9 3 2 5" xfId="24905" xr:uid="{9BFE87F1-B694-4E99-B970-076C7ACAE04A}"/>
    <cellStyle name="Normal 4 9 3 2 6" xfId="13964" xr:uid="{BCF44529-9CE9-460D-B060-C9F0FB761974}"/>
    <cellStyle name="Normal 4 9 3 3" xfId="2802" xr:uid="{00000000-0005-0000-0000-0000C2060000}"/>
    <cellStyle name="Normal 4 9 3 3 2" xfId="6020" xr:uid="{9EDD67D1-5C2C-41FB-8DB5-F20ED392B8C6}"/>
    <cellStyle name="Normal 4 9 3 3 2 2" xfId="26494" xr:uid="{D2B1457E-7C6D-43FE-97D1-D741065D3543}"/>
    <cellStyle name="Normal 4 9 3 3 2 3" xfId="15473" xr:uid="{4C1DDB65-F2A6-453B-9303-D769A622CC45}"/>
    <cellStyle name="Normal 4 9 3 3 3" xfId="7926" xr:uid="{C4B41890-42D4-4559-BB21-ACCE2AE869DB}"/>
    <cellStyle name="Normal 4 9 3 3 3 2" xfId="18306" xr:uid="{3A0D7D73-2444-4B2D-AE17-EAC42634EFA4}"/>
    <cellStyle name="Normal 4 9 3 3 4" xfId="10759" xr:uid="{CFAD69D5-A814-46DE-87BE-BF954F5E5BF9}"/>
    <cellStyle name="Normal 4 9 3 3 4 2" xfId="21139" xr:uid="{EBAEB439-29CF-471F-B1AE-7CBD9143C4D3}"/>
    <cellStyle name="Normal 4 9 3 3 5" xfId="23429" xr:uid="{5E6BB81F-081E-4ACD-B0C1-13DEA25765B8}"/>
    <cellStyle name="Normal 4 9 3 3 6" xfId="13267" xr:uid="{17F04C83-C241-4809-AF38-EF377A2E1468}"/>
    <cellStyle name="Normal 4 9 3 4" xfId="4203" xr:uid="{59B0931E-45F8-4742-866F-5C5AC23997A1}"/>
    <cellStyle name="Normal 4 9 3 4 2" xfId="8975" xr:uid="{154E08C5-8FF7-48F4-B67A-35F5CAF52B32}"/>
    <cellStyle name="Normal 4 9 3 4 2 2" xfId="29057" xr:uid="{039F68C9-4D7A-420B-A116-ED61329DE099}"/>
    <cellStyle name="Normal 4 9 3 4 2 3" xfId="19355" xr:uid="{75FD03FC-72A0-4F5E-A0CA-5FE0B27F42F2}"/>
    <cellStyle name="Normal 4 9 3 4 3" xfId="11808" xr:uid="{B23AF0B9-02E9-4983-96E2-542D5F5C0818}"/>
    <cellStyle name="Normal 4 9 3 4 3 2" xfId="22188" xr:uid="{B783A89E-86D7-4233-B590-0C0232E081AF}"/>
    <cellStyle name="Normal 4 9 3 4 4" xfId="24447" xr:uid="{ECE1713B-6C36-4DD6-816C-09DF059B87B7}"/>
    <cellStyle name="Normal 4 9 3 4 5" xfId="16522" xr:uid="{D0E91311-55B1-4F1E-B6D0-1D0E1521AF8F}"/>
    <cellStyle name="Normal 4 9 3 5" xfId="5345" xr:uid="{B95C7F4B-9A71-4AEC-BF82-3710F3D2C35B}"/>
    <cellStyle name="Normal 4 9 3 5 2" xfId="26032" xr:uid="{D5C88AE1-B3BD-4C8F-BA05-C1B0AB621E4B}"/>
    <cellStyle name="Normal 4 9 3 5 3" xfId="14643" xr:uid="{946793D5-930B-438A-BA01-92F106EAA79C}"/>
    <cellStyle name="Normal 4 9 3 6" xfId="7096" xr:uid="{45A6AE62-1A27-4679-9355-C7565243CC36}"/>
    <cellStyle name="Normal 4 9 3 6 2" xfId="17476" xr:uid="{5E875325-DDEF-43E5-88B0-36663A002E3A}"/>
    <cellStyle name="Normal 4 9 3 7" xfId="9929" xr:uid="{438C59F0-280F-4A01-B1FA-B98BB434E128}"/>
    <cellStyle name="Normal 4 9 3 7 2" xfId="20309" xr:uid="{9760F551-7F49-4B66-9392-BC4ED1C07275}"/>
    <cellStyle name="Normal 4 9 3 8" xfId="24809" xr:uid="{06BCB86A-1997-4F11-B114-820C012B0138}"/>
    <cellStyle name="Normal 4 9 3 9" xfId="12769" xr:uid="{4234F2F0-DD76-48C3-858A-37108DC7FF33}"/>
    <cellStyle name="Normal 4 9 4" xfId="1044" xr:uid="{00000000-0005-0000-0000-0000C6050000}"/>
    <cellStyle name="Normal 4 9 4 2" xfId="4555" xr:uid="{B60F7FE0-303D-4809-9FF9-BA03D1C69B44}"/>
    <cellStyle name="Normal 4 9 4 2 2" xfId="9327" xr:uid="{D898483C-C1B9-4E7F-8610-5E7B7DD99729}"/>
    <cellStyle name="Normal 4 9 4 2 2 2" xfId="29302" xr:uid="{411B5B70-8F18-4E55-B496-BE944566B165}"/>
    <cellStyle name="Normal 4 9 4 2 2 3" xfId="19707" xr:uid="{091F6D37-CB88-4DE7-8317-5909FD2E580A}"/>
    <cellStyle name="Normal 4 9 4 2 3" xfId="12160" xr:uid="{BB3FE38A-1F1B-4F3D-B629-ADA754C185CC}"/>
    <cellStyle name="Normal 4 9 4 2 3 2" xfId="22540" xr:uid="{5FFEF487-F08A-48EB-A592-4927EE828390}"/>
    <cellStyle name="Normal 4 9 4 2 4" xfId="24396" xr:uid="{BAB0A28D-4E99-4B0E-BBA3-3FA6958A4ED7}"/>
    <cellStyle name="Normal 4 9 4 2 5" xfId="16874" xr:uid="{15504F81-1EA2-4C0E-B012-16BAE8A59B70}"/>
    <cellStyle name="Normal 4 9 4 3" xfId="5346" xr:uid="{0E040CF3-0042-422A-BA5E-6AAA80545842}"/>
    <cellStyle name="Normal 4 9 4 3 2" xfId="26419" xr:uid="{9737F622-9F4D-4215-9D5E-4603C76300E2}"/>
    <cellStyle name="Normal 4 9 4 3 3" xfId="14644" xr:uid="{1605F229-F8A2-4434-9B75-426B7260F6B9}"/>
    <cellStyle name="Normal 4 9 4 4" xfId="7097" xr:uid="{154A79A8-E326-4846-BD3C-FCF566EEFF09}"/>
    <cellStyle name="Normal 4 9 4 4 2" xfId="17477" xr:uid="{48CE7B65-0A47-49AA-A0FB-D19A0D3D9D98}"/>
    <cellStyle name="Normal 4 9 4 5" xfId="9930" xr:uid="{E883B33E-6308-4FF6-9680-F215C520DFC2}"/>
    <cellStyle name="Normal 4 9 4 5 2" xfId="20310" xr:uid="{5F0F5074-2CF6-416D-BFD7-6299FC13A09D}"/>
    <cellStyle name="Normal 4 9 4 6" xfId="25405" xr:uid="{BA7D3C25-E40B-4434-A1BB-73C9F27BBACC}"/>
    <cellStyle name="Normal 4 9 4 7" xfId="13965" xr:uid="{CE3262C7-FE81-4080-A643-90F204935236}"/>
    <cellStyle name="Normal 4 9 5" xfId="2946" xr:uid="{00000000-0005-0000-0000-0000C4060000}"/>
    <cellStyle name="Normal 4 9 5 2" xfId="6126" xr:uid="{8FE178C2-CBA3-433F-A7C2-84FC619F5B81}"/>
    <cellStyle name="Normal 4 9 5 2 2" xfId="24056" xr:uid="{4E4E5A2D-359D-46B2-A19E-DBF03D5EF5F9}"/>
    <cellStyle name="Normal 4 9 5 2 3" xfId="27543" xr:uid="{C39916A2-C003-4C43-9C9A-9AC63521D991}"/>
    <cellStyle name="Normal 4 9 5 2 4" xfId="15604" xr:uid="{4543F762-D666-4FA6-ABE4-C9631A5B5E34}"/>
    <cellStyle name="Normal 4 9 5 3" xfId="8057" xr:uid="{DE5353BF-C4EC-4276-9C20-3C9D1B71ABCA}"/>
    <cellStyle name="Normal 4 9 5 3 2" xfId="28759" xr:uid="{BC05135D-49F9-4C43-8779-B049198642E6}"/>
    <cellStyle name="Normal 4 9 5 3 3" xfId="18437" xr:uid="{AD4191F7-A8FF-4446-ABBC-0AF88631DCE5}"/>
    <cellStyle name="Normal 4 9 5 4" xfId="10890" xr:uid="{FA8A25CE-B31C-43F8-A59B-36EA28645A33}"/>
    <cellStyle name="Normal 4 9 5 4 2" xfId="21270" xr:uid="{4927AD9C-0BD5-4299-BC43-309E2FA370C1}"/>
    <cellStyle name="Normal 4 9 5 5" xfId="23971" xr:uid="{34073EE8-2408-4029-BCA1-F24C370C643F}"/>
    <cellStyle name="Normal 4 9 5 6" xfId="13467" xr:uid="{AC7DC948-1164-4B8F-BA4C-16C1F6D5BBCA}"/>
    <cellStyle name="Normal 4 9 6" xfId="2505" xr:uid="{00000000-0005-0000-0000-0000C5060000}"/>
    <cellStyle name="Normal 4 9 6 2" xfId="5785" xr:uid="{C5DB1F4C-84E0-4922-9AF3-EB13B41C9A24}"/>
    <cellStyle name="Normal 4 9 6 2 2" xfId="27872" xr:uid="{87BC2480-2AB3-4E58-946B-68C1A6688A73}"/>
    <cellStyle name="Normal 4 9 6 2 3" xfId="15177" xr:uid="{6429479B-48DE-4743-A1AE-AE3E25563ABC}"/>
    <cellStyle name="Normal 4 9 6 3" xfId="7630" xr:uid="{DC26186C-24BB-4851-B8BA-E951777B6486}"/>
    <cellStyle name="Normal 4 9 6 3 2" xfId="18010" xr:uid="{8D143DA6-04AA-4573-A04D-157B4DFCECA0}"/>
    <cellStyle name="Normal 4 9 6 4" xfId="10463" xr:uid="{6E09233B-E859-4C16-B2F7-186BEBD86034}"/>
    <cellStyle name="Normal 4 9 6 4 2" xfId="20843" xr:uid="{B2EBD67C-2D94-4BBC-9EC9-755791AC361C}"/>
    <cellStyle name="Normal 4 9 6 5" xfId="23170" xr:uid="{F03EBC55-AE1F-42DF-AB33-8551F9067632}"/>
    <cellStyle name="Normal 4 9 6 6" xfId="12893" xr:uid="{3021E087-4766-4419-B53E-DFF3977350AA}"/>
    <cellStyle name="Normal 4 9 7" xfId="2261" xr:uid="{00000000-0005-0000-0000-0000B9060000}"/>
    <cellStyle name="Normal 4 9 7 2" xfId="7388" xr:uid="{32C9A824-0488-4806-8D99-CFC51AABAF81}"/>
    <cellStyle name="Normal 4 9 7 2 2" xfId="17768" xr:uid="{DA96CD8A-5157-4F8F-9A9C-59010E38E781}"/>
    <cellStyle name="Normal 4 9 7 3" xfId="10221" xr:uid="{DC37B7A9-8333-428A-AFF8-B24F26B0F802}"/>
    <cellStyle name="Normal 4 9 7 3 2" xfId="20601" xr:uid="{09BA70BB-9E2F-4C92-BDE6-A2D55D353E26}"/>
    <cellStyle name="Normal 4 9 7 4" xfId="24844" xr:uid="{4CB515D3-9236-4373-A92A-18A2F5F6E62F}"/>
    <cellStyle name="Normal 4 9 7 5" xfId="14935" xr:uid="{A33D728C-722B-4236-A9CF-7BF81F686EC4}"/>
    <cellStyle name="Normal 4 9 8" xfId="3998" xr:uid="{FB00525F-F625-4EBD-91ED-9DCBAED536F6}"/>
    <cellStyle name="Normal 4 9 8 2" xfId="8822" xr:uid="{18EB733E-EE76-4921-A96E-C69C33C3D8B9}"/>
    <cellStyle name="Normal 4 9 8 2 2" xfId="19202" xr:uid="{30B088D8-493E-4B50-8AE3-E18AEF7C462B}"/>
    <cellStyle name="Normal 4 9 8 3" xfId="11655" xr:uid="{85D8D720-9657-4EE8-BBCD-0244CF3EF351}"/>
    <cellStyle name="Normal 4 9 8 3 2" xfId="22035" xr:uid="{0A524794-595E-421E-98C3-5BD4E863566A}"/>
    <cellStyle name="Normal 4 9 8 4" xfId="16369" xr:uid="{C46AB949-0015-4839-8683-C34DB6ABA655}"/>
    <cellStyle name="Normal 4 9 9" xfId="5342" xr:uid="{9F32A828-194D-41BB-86AC-BC1E9E4BD583}"/>
    <cellStyle name="Normal 4 9 9 2" xfId="14640"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3" xr:uid="{54CDD460-EA0A-4C9F-A2E9-D83616F70B34}"/>
    <cellStyle name="Normal 5 2 2 3 3 2 3 2 2 3" xfId="22974"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1" xr:uid="{51905AF2-C163-47F0-8B1F-2980361FD244}"/>
    <cellStyle name="Normal 5 2 2 3 3 2 3 2 3 3 3" xfId="30242" xr:uid="{CA1835E3-D7CA-494D-AA80-1B1149D5AFB8}"/>
    <cellStyle name="Normal 5 2 2 3 3 2 3 2 3 3 3 2" xfId="31385" xr:uid="{887E578E-D69D-402D-8C71-0EB314923E1C}"/>
    <cellStyle name="Normal 5 2 2 3 3 2 3 2 3 3 4" xfId="31582" xr:uid="{92D8B8E4-BB12-424E-9790-D21F8131DC73}"/>
    <cellStyle name="Normal 5 2 2 3 3 2 3 2 4" xfId="25787" xr:uid="{1D08EFFC-DA7F-41BE-978E-EC07123E36B4}"/>
    <cellStyle name="Normal 5 2 2 3 3 2 3 3" xfId="1058" xr:uid="{00000000-0005-0000-0000-0000D5050000}"/>
    <cellStyle name="Normal 5 2 2 3 3 2 3 4" xfId="2948" xr:uid="{00000000-0005-0000-0000-0000D2060000}"/>
    <cellStyle name="Normal 5 2 2 3 3 2 3 4 2" xfId="31296" xr:uid="{78CA0B19-A34B-4E31-AA24-2A14D9E7C4D2}"/>
    <cellStyle name="Normal 5 2 2 3 3 2 3 5" xfId="2101" xr:uid="{00000000-0005-0000-0000-000062020000}"/>
    <cellStyle name="Normal 5 2 2 3 3 2 3 5 2" xfId="4645" xr:uid="{DCF2241D-14ED-485A-9D65-B2AB943923E7}"/>
    <cellStyle name="Normal 5 2 2 3 3 2 3 5 3" xfId="30182" xr:uid="{A412684C-6109-4521-B609-EE02EEB536F2}"/>
    <cellStyle name="Normal 5 2 2 3 3 2 3 5 3 2" xfId="31326" xr:uid="{B0044842-2681-4637-80B7-F8CD98CD6A4C}"/>
    <cellStyle name="Normal 5 2 2 3 3 2 3 5 4" xfId="31522" xr:uid="{F88276D7-3241-416D-82B9-264DD5195C56}"/>
    <cellStyle name="Normal 5 2 2 3 3 2 3 6" xfId="4000" xr:uid="{F1B4F0B9-FD33-4680-A501-B9D0765C51F9}"/>
    <cellStyle name="Normal 5 2 2 3 3 2 3 6 2" xfId="4695" xr:uid="{87C651C8-4B39-4467-81FB-F4E1577DF4A5}"/>
    <cellStyle name="Normal 5 2 2 3 3 2 3 6 3" xfId="30303" xr:uid="{20D658DA-AA9C-4B8A-88DB-4A53FA3E1566}"/>
    <cellStyle name="Normal 5 2 2 3 3 2 3 6 3 2" xfId="31446" xr:uid="{8335C654-6A5B-43B0-9BF5-99B5E4D6EAF0}"/>
    <cellStyle name="Normal 5 2 2 3 3 2 3 6 4" xfId="31643" xr:uid="{648E6EA8-0CB8-4625-96BD-1713085C6150}"/>
    <cellStyle name="Normal 5 2 2 3 3 2 3 7" xfId="30124" xr:uid="{DAC80EA3-45F7-49F1-A349-239CC3856162}"/>
    <cellStyle name="Normal 5 2 2 3 3 2 3 7 2" xfId="30486" xr:uid="{207BB286-D44A-4530-97B5-78C32E75393D}"/>
    <cellStyle name="Normal 5 2 2 3 3 2 4" xfId="1059" xr:uid="{00000000-0005-0000-0000-0000D6050000}"/>
    <cellStyle name="Normal 5 2 2 3 3 2 4 2" xfId="2947" xr:uid="{00000000-0005-0000-0000-0000D3060000}"/>
    <cellStyle name="Normal 5 2 2 3 3 2 4 3" xfId="25592" xr:uid="{5B9280FC-9264-4B15-A200-680DEEC4D82C}"/>
    <cellStyle name="Normal 5 2 2 3 3 2 4 3 2" xfId="29624" xr:uid="{10ECCC93-74F9-4A09-802F-48DA5B303C31}"/>
    <cellStyle name="Normal 5 2 2 3 3 2 4 3 3" xfId="29600" xr:uid="{C8E61550-9BF6-4809-AD63-521FABB334AF}"/>
    <cellStyle name="Normal 5 2 2 3 3 2 4 3 3 2" xfId="29644" xr:uid="{CBBE4A4C-8051-48A5-A221-A862F98BE9FB}"/>
    <cellStyle name="Normal 5 2 2 3 3 2 4 3 3 3" xfId="30386" xr:uid="{869F3D5D-AE97-4CC5-B41A-A19DC4D969BE}"/>
    <cellStyle name="Normal 5 2 2 3 3 2 4 3 3 4" xfId="30373" xr:uid="{5CC7FCC2-30E8-4DE4-8C04-E4F3FF779ED6}"/>
    <cellStyle name="Normal 5 2 2 3 3 2 4 3 3 4 2" xfId="31712" xr:uid="{97349D98-A108-4282-8CFA-A793557F04C8}"/>
    <cellStyle name="Normal 5 2 2 3 3 2 4 3 4" xfId="30356" xr:uid="{1C60EA9A-684E-4679-89C8-749CEAB253C5}"/>
    <cellStyle name="Normal 5 2 2 3 3 2 4 3 4 2" xfId="31698" xr:uid="{AD204089-4C71-4050-991D-38E2B324F7EB}"/>
    <cellStyle name="Normal 5 2 2 3 3 2 5" xfId="2100" xr:uid="{00000000-0005-0000-0000-000060020000}"/>
    <cellStyle name="Normal 5 2 2 3 3 2 5 2" xfId="4664" xr:uid="{456E6ACB-B92B-4E09-90D7-9887AC9A6356}"/>
    <cellStyle name="Normal 5 2 2 3 3 2 5 3" xfId="30181" xr:uid="{949196C8-26F0-48F8-A360-5C93471FB753}"/>
    <cellStyle name="Normal 5 2 2 3 3 2 5 3 2" xfId="31325" xr:uid="{1776B697-3D7A-44A6-8CF4-26DCA157D5FD}"/>
    <cellStyle name="Normal 5 2 2 3 3 2 5 4" xfId="31521" xr:uid="{BEF860A1-5D07-4575-A886-606466C1C1D9}"/>
    <cellStyle name="Normal 5 2 2 3 3 2 6" xfId="3999" xr:uid="{A738EDEF-3EA0-4135-885D-6506E619A596}"/>
    <cellStyle name="Normal 5 2 2 3 3 2 6 2" xfId="4814" xr:uid="{54779593-FE24-451B-9985-E9D706451F82}"/>
    <cellStyle name="Normal 5 2 2 3 3 2 6 3" xfId="30302" xr:uid="{6891DA91-5722-4BAC-8C6B-FDD9DC564F07}"/>
    <cellStyle name="Normal 5 2 2 3 3 2 6 3 2" xfId="31445" xr:uid="{6A366D88-F890-46E2-BB04-E1D17258EF3B}"/>
    <cellStyle name="Normal 5 2 2 3 3 2 6 4" xfId="31642" xr:uid="{06A84B95-836D-4AEB-8DAA-809DFA91FB68}"/>
    <cellStyle name="Normal 5 2 2 3 3 2 7" xfId="30123" xr:uid="{16F6B502-50DE-40DF-90B1-0876CC1A1C94}"/>
    <cellStyle name="Normal 5 2 2 3 3 2 7 2" xfId="30485"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2 2" xfId="30090" xr:uid="{2B878A51-CD5F-4DE5-B930-3F48D284360B}"/>
    <cellStyle name="Normal 5 2 2 3 3 4 2 2 2 3" xfId="3718" xr:uid="{00000000-0005-0000-0000-000047050000}"/>
    <cellStyle name="Normal 5 2 2 3 3 4 2 2 2 3 2" xfId="4815" xr:uid="{A9DAC7E2-553D-4565-B80F-940B97A51BE8}"/>
    <cellStyle name="Normal 5 2 2 3 3 4 2 2 2 3 3" xfId="30243" xr:uid="{BA581B0B-DADD-427E-9227-F1A4995BB8C9}"/>
    <cellStyle name="Normal 5 2 2 3 3 4 2 2 2 3 3 2" xfId="31386" xr:uid="{D3E5510B-31A3-4A73-B547-9B3F2D2B326B}"/>
    <cellStyle name="Normal 5 2 2 3 3 4 2 2 2 3 4" xfId="31583" xr:uid="{21BABE29-A0ED-45DF-9708-DEE6E0C6E1A6}"/>
    <cellStyle name="Normal 5 2 2 3 3 4 2 2 2 4" xfId="25782" xr:uid="{36E75808-49D3-4D14-9DA6-61DB80D655FD}"/>
    <cellStyle name="Normal 5 2 2 3 3 4 2 2 3" xfId="1995" xr:uid="{00000000-0005-0000-0000-0000DD050000}"/>
    <cellStyle name="Normal 5 2 2 3 3 4 2 2 4" xfId="23413" xr:uid="{BA854DC5-60A5-4E12-82F7-BBD7FC263D3A}"/>
    <cellStyle name="Normal 5 2 2 3 3 4 2 3" xfId="1065" xr:uid="{00000000-0005-0000-0000-0000DE050000}"/>
    <cellStyle name="Normal 5 2 2 3 3 4 2 3 2" xfId="1066" xr:uid="{00000000-0005-0000-0000-0000DF050000}"/>
    <cellStyle name="Normal 5 2 2 3 3 4 2 3 2 2" xfId="25814" xr:uid="{0AE676AB-4C86-4CA3-9C45-55D8413D79AD}"/>
    <cellStyle name="Normal 5 2 2 3 3 4 2 3 2 3" xfId="23196" xr:uid="{A05CFCBC-1C32-439E-B3B0-8BBB5EA27847}"/>
    <cellStyle name="Normal 5 2 2 3 3 4 2 3 3" xfId="1067" xr:uid="{00000000-0005-0000-0000-0000E0050000}"/>
    <cellStyle name="Normal 5 2 2 3 3 4 2 3 3 2" xfId="24261" xr:uid="{4E635149-A9CA-4E61-A008-49F6F6E6E5A8}"/>
    <cellStyle name="Normal 5 2 2 3 3 4 2 3 3 3" xfId="24682" xr:uid="{F7A47AF9-6E5B-4813-8096-B603E3BB974D}"/>
    <cellStyle name="Normal 5 2 2 3 3 4 2 3 4" xfId="2103" xr:uid="{00000000-0005-0000-0000-000068020000}"/>
    <cellStyle name="Normal 5 2 2 3 3 4 2 3 4 2" xfId="4708" xr:uid="{B07E0505-B8A6-484D-AAA8-0C41974ED4F4}"/>
    <cellStyle name="Normal 5 2 2 3 3 4 2 3 4 3" xfId="30184" xr:uid="{9A0870E9-F2F2-44FB-8B46-C48A4968FEEF}"/>
    <cellStyle name="Normal 5 2 2 3 3 4 2 3 4 3 2" xfId="31328" xr:uid="{CF04E88C-F7B3-4D7A-9717-FD9ACBD6475E}"/>
    <cellStyle name="Normal 5 2 2 3 3 4 2 3 4 4" xfId="31524" xr:uid="{A111558E-E85F-4251-9D3B-B86A6E2852FF}"/>
    <cellStyle name="Normal 5 2 2 3 3 4 2 3 5" xfId="25792" xr:uid="{BE81E2B3-54B5-44DA-A7B7-DF27FBF44B0E}"/>
    <cellStyle name="Normal 5 2 2 3 3 4 2 3 6" xfId="30536" xr:uid="{6AF04956-A4AA-40F2-9013-C6A327256590}"/>
    <cellStyle name="Normal 5 2 2 3 3 4 2 4" xfId="24194" xr:uid="{8D3CA287-FEA1-4E49-ADF5-2EF14E33D055}"/>
    <cellStyle name="Normal 5 2 2 3 3 4 3" xfId="1068" xr:uid="{00000000-0005-0000-0000-0000E1050000}"/>
    <cellStyle name="Normal 5 2 2 3 3 4 4" xfId="2949" xr:uid="{00000000-0005-0000-0000-0000DB060000}"/>
    <cellStyle name="Normal 5 2 2 3 3 4 4 2" xfId="31290" xr:uid="{DEB5B321-0F2A-4419-A5CA-930B6F07E2F7}"/>
    <cellStyle name="Normal 5 2 2 3 3 4 5" xfId="2102" xr:uid="{00000000-0005-0000-0000-000065020000}"/>
    <cellStyle name="Normal 5 2 2 3 3 4 5 2" xfId="3790" xr:uid="{BC5A38D1-BFF3-476A-8A69-EA1EE0617EC6}"/>
    <cellStyle name="Normal 5 2 2 3 3 4 5 3" xfId="30183" xr:uid="{5C24DA68-97CD-49FE-802F-E259FD9B70A3}"/>
    <cellStyle name="Normal 5 2 2 3 3 4 5 3 2" xfId="31327" xr:uid="{79426398-3EAD-4E7A-9356-7A768B6FCB74}"/>
    <cellStyle name="Normal 5 2 2 3 3 4 5 4" xfId="31523" xr:uid="{3AC3627F-72DF-4B18-B008-B92A5C21CB5D}"/>
    <cellStyle name="Normal 5 2 2 3 3 4 6" xfId="4001" xr:uid="{D8FD9E04-9092-4C4B-A910-C73C5CD42691}"/>
    <cellStyle name="Normal 5 2 2 3 3 4 6 2" xfId="4694" xr:uid="{E279391E-A262-4102-8448-E71B06C35C79}"/>
    <cellStyle name="Normal 5 2 2 3 3 4 6 3" xfId="30304" xr:uid="{A30F632E-33C2-4D26-936D-ECDA03E22F6E}"/>
    <cellStyle name="Normal 5 2 2 3 3 4 6 3 2" xfId="31447" xr:uid="{164E3A5C-7416-44FC-8177-DC798DF6E6A0}"/>
    <cellStyle name="Normal 5 2 2 3 3 4 6 4" xfId="31644" xr:uid="{B9006B00-B933-4FB1-A35A-D7221D1C0512}"/>
    <cellStyle name="Normal 5 2 2 3 3 4 7" xfId="30125" xr:uid="{703E38E7-8BA4-47CE-A103-8E02D7643E7A}"/>
    <cellStyle name="Normal 5 2 2 3 3 4 7 2" xfId="30487" xr:uid="{2C6C969A-844E-4616-8573-0FAFBA4D69CF}"/>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4" xr:uid="{DF0BC7BF-5428-4780-84E3-7F8E288418C8}"/>
    <cellStyle name="Normal 5 2 2 3 3 5 3 2 2" xfId="27326" xr:uid="{F12C00FE-6AFB-4D00-84B2-71822DC2DF6A}"/>
    <cellStyle name="Normal 5 2 2 3 3 5 3 3" xfId="22848" xr:uid="{659AE614-353A-4FE0-9C98-E3D2FE7BC367}"/>
    <cellStyle name="Normal 5 2 2 3 3 5 3 4" xfId="30244" xr:uid="{10F24001-7CC0-44EC-B648-411E63A266B9}"/>
    <cellStyle name="Normal 5 2 2 3 3 5 3 4 2" xfId="31387" xr:uid="{B9C0C66D-8676-4A44-BA99-B9C8122368E0}"/>
    <cellStyle name="Normal 5 2 2 3 3 5 3 5" xfId="31584" xr:uid="{747A6EBE-5AA8-4D25-B6CA-2B8E86458B98}"/>
    <cellStyle name="Normal 5 2 2 3 3 5 4" xfId="25352"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1" xr:uid="{B47C1D1D-4990-4E6D-8D87-F2D0EA821190}"/>
    <cellStyle name="Normal 5 2 2 3 4 3 2 2 3" xfId="25684"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8" xr:uid="{2AAB0A08-DE9A-4C96-9B2A-1DB1A63BD9DB}"/>
    <cellStyle name="Normal 5 2 2 3 4 3 2 3 3 3" xfId="30245" xr:uid="{0B60F80B-7368-4D89-BA1E-AC6E4192ADD4}"/>
    <cellStyle name="Normal 5 2 2 3 4 3 2 3 3 3 2" xfId="31388" xr:uid="{6980F92F-2E8D-4F9E-B82F-A0952100F3DD}"/>
    <cellStyle name="Normal 5 2 2 3 4 3 2 3 3 4" xfId="31585" xr:uid="{7B6E9149-EDD8-47F2-8D5F-A2FC9635B763}"/>
    <cellStyle name="Normal 5 2 2 3 4 3 2 4" xfId="25685" xr:uid="{D36B2ED3-0F57-4BA2-8ECD-62BF05B0572F}"/>
    <cellStyle name="Normal 5 2 2 3 4 3 3" xfId="1077" xr:uid="{00000000-0005-0000-0000-0000EB050000}"/>
    <cellStyle name="Normal 5 2 2 3 4 3 4" xfId="2950" xr:uid="{00000000-0005-0000-0000-0000E1060000}"/>
    <cellStyle name="Normal 5 2 2 3 4 3 4 2" xfId="31274" xr:uid="{48413553-C1B7-4B8D-A3C6-C8BF89975138}"/>
    <cellStyle name="Normal 5 2 2 3 4 3 5" xfId="2105" xr:uid="{00000000-0005-0000-0000-00006C020000}"/>
    <cellStyle name="Normal 5 2 2 3 4 3 5 2" xfId="4052" xr:uid="{49B8B7A8-4856-40A4-A58F-9BFE37881BD3}"/>
    <cellStyle name="Normal 5 2 2 3 4 3 5 3" xfId="30186" xr:uid="{A70DBE0C-D5CA-4EAB-A3CA-07F95394E9AE}"/>
    <cellStyle name="Normal 5 2 2 3 4 3 5 3 2" xfId="31330" xr:uid="{490372D4-432A-4B6E-B243-E866D76B8184}"/>
    <cellStyle name="Normal 5 2 2 3 4 3 5 4" xfId="31526" xr:uid="{90AC1405-FE79-424A-BC37-FF05E9503406}"/>
    <cellStyle name="Normal 5 2 2 3 4 3 6" xfId="4003" xr:uid="{2E9BA179-24FF-4822-9D6C-F2734EFD2CB0}"/>
    <cellStyle name="Normal 5 2 2 3 4 3 6 2" xfId="4804" xr:uid="{2387F2B7-3B47-4789-BF4E-B979001A8FAA}"/>
    <cellStyle name="Normal 5 2 2 3 4 3 6 3" xfId="30306" xr:uid="{5726D493-8CED-4265-A434-DFD8EB311CD3}"/>
    <cellStyle name="Normal 5 2 2 3 4 3 6 3 2" xfId="31449" xr:uid="{FB181689-6E48-4E44-96B3-385555CE579C}"/>
    <cellStyle name="Normal 5 2 2 3 4 3 6 4" xfId="31646" xr:uid="{0067E494-22D7-4B3A-984D-B426336F4E2D}"/>
    <cellStyle name="Normal 5 2 2 3 4 3 7" xfId="30127" xr:uid="{902DB47F-C143-433C-8E02-ECCFBB8FA346}"/>
    <cellStyle name="Normal 5 2 2 3 4 3 7 2" xfId="30489" xr:uid="{56017849-602A-438E-96E0-4DE9B6F02764}"/>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6" xr:uid="{FB999CD8-02A8-4F7C-89CE-DB6631DE48C4}"/>
    <cellStyle name="Normal 5 2 2 3 4 4 3 3" xfId="30246" xr:uid="{EE5ADEA2-84D4-4505-87AE-A6C270C3F801}"/>
    <cellStyle name="Normal 5 2 2 3 4 4 3 3 2" xfId="31389" xr:uid="{DE289E50-B422-42E4-BB23-771C03B0FE6E}"/>
    <cellStyle name="Normal 5 2 2 3 4 4 3 4" xfId="31586" xr:uid="{8C678CD5-606D-4C9C-A7A2-159D864DB7F7}"/>
    <cellStyle name="Normal 5 2 2 3 4 5" xfId="2104" xr:uid="{00000000-0005-0000-0000-00006A020000}"/>
    <cellStyle name="Normal 5 2 2 3 4 5 2" xfId="4658" xr:uid="{67E9FDA9-5A2B-445D-B40D-93E8A98A8238}"/>
    <cellStyle name="Normal 5 2 2 3 4 5 3" xfId="30185" xr:uid="{4CB0E304-139B-42D7-9A87-E169EFE7D601}"/>
    <cellStyle name="Normal 5 2 2 3 4 5 3 2" xfId="31329" xr:uid="{0F5135EB-14E6-42DE-B2B0-75C666FB0A17}"/>
    <cellStyle name="Normal 5 2 2 3 4 5 4" xfId="31525" xr:uid="{E4FC8698-639F-4C7B-A547-7219F1D50986}"/>
    <cellStyle name="Normal 5 2 2 3 4 6" xfId="4002" xr:uid="{483D2F10-7048-47B5-8EC8-C27C7ED5C5D2}"/>
    <cellStyle name="Normal 5 2 2 3 4 6 2" xfId="4721" xr:uid="{9099B238-0B4B-4E4D-B266-C731E14F65F2}"/>
    <cellStyle name="Normal 5 2 2 3 4 6 3" xfId="30305" xr:uid="{CE79C3A2-8FAA-47C3-A986-94ABFF393284}"/>
    <cellStyle name="Normal 5 2 2 3 4 6 3 2" xfId="31448" xr:uid="{6D797409-02BE-47A8-973D-58729081A7B3}"/>
    <cellStyle name="Normal 5 2 2 3 4 6 4" xfId="31645" xr:uid="{F8C769A2-8633-48D8-9C86-DFE6F04F67C4}"/>
    <cellStyle name="Normal 5 2 2 3 4 7" xfId="30126" xr:uid="{920D9317-59AD-4444-9F3B-B0AB3DA1419C}"/>
    <cellStyle name="Normal 5 2 2 3 4 7 2" xfId="30488" xr:uid="{2D2D5388-0491-48DD-9BA0-7F231209010E}"/>
    <cellStyle name="Normal 5 2 2 3 5" xfId="2066" xr:uid="{00000000-0005-0000-0000-00005D020000}"/>
    <cellStyle name="Normal 5 2 2 3 5 2" xfId="4744" xr:uid="{D9BCE5B0-F41F-41F6-A6AC-41E5B78235A9}"/>
    <cellStyle name="Normal 5 2 2 3 5 3" xfId="30166" xr:uid="{F6DDC9EB-CD6C-4D04-8F67-4FD996169366}"/>
    <cellStyle name="Normal 5 2 2 3 5 3 2" xfId="30490" xr:uid="{063E2B6E-8838-4EF2-91BA-1A4AB6C209F2}"/>
    <cellStyle name="Normal 5 2 2 3 5 4" xfId="31506" xr:uid="{4C9C7E84-AA75-41E2-BFB1-21A740FAD8B6}"/>
    <cellStyle name="Normal 5 2 2 3 6" xfId="30103" xr:uid="{93BD7124-346B-4FA7-9E75-822A18739E86}"/>
    <cellStyle name="Normal 5 2 2 3 6 2" xfId="30471"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5" xr:uid="{B7ABCA13-C252-49DE-8A75-C393116E6978}"/>
    <cellStyle name="Normal 5 2 2 4 3 2 2 3" xfId="25771"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6" xr:uid="{E49EB17C-CF0A-4F32-A8B8-D0C3423F7ADE}"/>
    <cellStyle name="Normal 5 2 2 4 3 2 3 3 3" xfId="30247" xr:uid="{A9BCBA25-83A3-4A30-9CD3-15C108FB8C79}"/>
    <cellStyle name="Normal 5 2 2 4 3 2 3 3 3 2" xfId="31390" xr:uid="{05EB7F35-34C6-4A04-A0F4-C81EF4E61930}"/>
    <cellStyle name="Normal 5 2 2 4 3 2 3 3 4" xfId="31587" xr:uid="{75B07DF1-2E2E-4D26-A331-293EB1A84567}"/>
    <cellStyle name="Normal 5 2 2 4 3 2 4" xfId="24570" xr:uid="{CA10D6C3-1290-4ABF-AABF-26E17988ED1A}"/>
    <cellStyle name="Normal 5 2 2 4 3 3" xfId="1085" xr:uid="{00000000-0005-0000-0000-0000F5050000}"/>
    <cellStyle name="Normal 5 2 2 4 3 4" xfId="2951" xr:uid="{00000000-0005-0000-0000-0000E8060000}"/>
    <cellStyle name="Normal 5 2 2 4 3 4 2" xfId="31277" xr:uid="{5827531A-151D-490E-B9CC-5F64E61F31DF}"/>
    <cellStyle name="Normal 5 2 2 4 3 5" xfId="2107" xr:uid="{00000000-0005-0000-0000-000070020000}"/>
    <cellStyle name="Normal 5 2 2 4 3 5 2" xfId="4629" xr:uid="{CB491582-F2CB-4E36-BE6E-EFC681D7156D}"/>
    <cellStyle name="Normal 5 2 2 4 3 5 3" xfId="30188" xr:uid="{3AAE0EAE-E8B5-495C-B313-D9EF9D9CAB64}"/>
    <cellStyle name="Normal 5 2 2 4 3 5 3 2" xfId="31332" xr:uid="{0267AC5B-64C6-4486-ADCE-246F465FDD47}"/>
    <cellStyle name="Normal 5 2 2 4 3 5 4" xfId="31528" xr:uid="{9CB041FA-68C5-4343-A51A-DA27C8958F9D}"/>
    <cellStyle name="Normal 5 2 2 4 3 6" xfId="4005" xr:uid="{D558FD0F-23C1-46DD-B9F0-9F8795729785}"/>
    <cellStyle name="Normal 5 2 2 4 3 6 2" xfId="4713" xr:uid="{B120F520-B966-4AD5-8EBE-409F270073F9}"/>
    <cellStyle name="Normal 5 2 2 4 3 6 3" xfId="30308" xr:uid="{699D5CA2-FACA-4377-99AD-77942E973491}"/>
    <cellStyle name="Normal 5 2 2 4 3 6 3 2" xfId="31451" xr:uid="{5F533371-818D-4244-ABD4-7A17DD389363}"/>
    <cellStyle name="Normal 5 2 2 4 3 6 4" xfId="31648" xr:uid="{EB53F69C-BF68-4DCA-85B3-F9FB5F32E27C}"/>
    <cellStyle name="Normal 5 2 2 4 3 7" xfId="30129" xr:uid="{BDE27110-9B13-48B7-8653-B497F720F538}"/>
    <cellStyle name="Normal 5 2 2 4 3 7 2" xfId="30492" xr:uid="{FD9D9EF5-F197-45A3-BC3A-5650DE888412}"/>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1" xr:uid="{85B5A93A-A824-41A3-9870-5FB5020B28AB}"/>
    <cellStyle name="Normal 5 2 2 4 4 3 3" xfId="30248" xr:uid="{33C48EDD-9586-4230-8BA4-66265587F273}"/>
    <cellStyle name="Normal 5 2 2 4 4 3 3 2" xfId="31391" xr:uid="{922174FC-994D-4960-94F6-152FE500B889}"/>
    <cellStyle name="Normal 5 2 2 4 4 3 4" xfId="31588" xr:uid="{E291B842-5ED4-4126-8BEA-A2175FDD78C9}"/>
    <cellStyle name="Normal 5 2 2 4 5" xfId="2106" xr:uid="{00000000-0005-0000-0000-00006E020000}"/>
    <cellStyle name="Normal 5 2 2 4 5 2" xfId="4678" xr:uid="{1C1F360D-C6E5-496D-8E0B-7C61EF688A4B}"/>
    <cellStyle name="Normal 5 2 2 4 5 3" xfId="30187" xr:uid="{2FA02E78-E05B-4D87-8A46-DB8A8ADCC86C}"/>
    <cellStyle name="Normal 5 2 2 4 5 3 2" xfId="31331" xr:uid="{FBB927C5-8BB1-4180-BA69-EEF312036142}"/>
    <cellStyle name="Normal 5 2 2 4 5 4" xfId="31527" xr:uid="{8FFD126D-2DEA-4100-A5CD-7641C553E7A8}"/>
    <cellStyle name="Normal 5 2 2 4 6" xfId="4004" xr:uid="{487C8B09-2829-42FC-9B86-25DB3AB10663}"/>
    <cellStyle name="Normal 5 2 2 4 6 2" xfId="4777" xr:uid="{C7B64242-53F0-4D37-B483-14A3329CCC0F}"/>
    <cellStyle name="Normal 5 2 2 4 6 3" xfId="30307" xr:uid="{A106EA70-5CF5-4F4F-839A-1F540D6AFC82}"/>
    <cellStyle name="Normal 5 2 2 4 6 3 2" xfId="31450" xr:uid="{E6C509AA-8B5E-4123-B775-483D5B730539}"/>
    <cellStyle name="Normal 5 2 2 4 6 4" xfId="31647" xr:uid="{8920FE63-A71F-4725-A7D7-BA468668BA0F}"/>
    <cellStyle name="Normal 5 2 2 4 7" xfId="30128" xr:uid="{2236E3FF-3A86-4CD1-98F1-1886F111A065}"/>
    <cellStyle name="Normal 5 2 2 4 7 2" xfId="30491" xr:uid="{45FC10F0-4741-45B2-BDBE-913619A599F3}"/>
    <cellStyle name="Normal 5 2 2 5" xfId="29601" xr:uid="{51A7D0CB-4AEF-4815-897D-E9DF6C04761B}"/>
    <cellStyle name="Normal 5 2 2 5 2" xfId="29632" xr:uid="{4D46F027-DFAF-43F3-8432-E8ADA4FEF75B}"/>
    <cellStyle name="Normal 5 2 2 5 3" xfId="30357" xr:uid="{B88E4284-E474-4823-9891-BF93F08DC332}"/>
    <cellStyle name="Normal 5 2 2 5 3 2" xfId="30493" xr:uid="{31576F81-3AEC-4A0F-9C51-2A5DB1814C7E}"/>
    <cellStyle name="Normal 5 2 2 6" xfId="31498"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7" xr:uid="{4777385D-2B03-4739-880A-360C2F6CA172}"/>
    <cellStyle name="Normal 5 2 4 3 2 3 2 2 3" xfId="25591"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3" xr:uid="{FD3276C6-408C-4237-B809-AE73C12F6AE6}"/>
    <cellStyle name="Normal 5 2 4 3 2 3 2 3 3 3" xfId="30249" xr:uid="{8E939996-71BD-47CE-9BF4-4ED640E9C488}"/>
    <cellStyle name="Normal 5 2 4 3 2 3 2 3 3 3 2" xfId="31392" xr:uid="{E5FDB7D8-82CC-42F9-B24A-1AB0B72AE30F}"/>
    <cellStyle name="Normal 5 2 4 3 2 3 2 3 3 4" xfId="31589" xr:uid="{169BD90C-78A7-48C8-8B4D-B8A3362C27BE}"/>
    <cellStyle name="Normal 5 2 4 3 2 3 2 4" xfId="23145" xr:uid="{70717655-02F4-404C-95BB-4DB5536E3E99}"/>
    <cellStyle name="Normal 5 2 4 3 2 3 3" xfId="1101" xr:uid="{00000000-0005-0000-0000-000006060000}"/>
    <cellStyle name="Normal 5 2 4 3 2 3 4" xfId="2953" xr:uid="{00000000-0005-0000-0000-0000F4060000}"/>
    <cellStyle name="Normal 5 2 4 3 2 3 4 2" xfId="31278" xr:uid="{51508AF3-39AA-43A7-A514-BBE022261B7A}"/>
    <cellStyle name="Normal 5 2 4 3 2 3 5" xfId="2109" xr:uid="{00000000-0005-0000-0000-000079020000}"/>
    <cellStyle name="Normal 5 2 4 3 2 3 5 2" xfId="4628" xr:uid="{D9BC3CB2-5DA1-450C-BCAA-C84E226AB1E6}"/>
    <cellStyle name="Normal 5 2 4 3 2 3 5 3" xfId="30190" xr:uid="{2FCB911F-22F5-4527-8AEA-8BB8AA3518F0}"/>
    <cellStyle name="Normal 5 2 4 3 2 3 5 3 2" xfId="31334" xr:uid="{C304E2DA-C317-4027-B01C-219F31AF267C}"/>
    <cellStyle name="Normal 5 2 4 3 2 3 5 4" xfId="31530" xr:uid="{0DF2BB2A-E61A-4C92-BAFA-3A88549AEB66}"/>
    <cellStyle name="Normal 5 2 4 3 2 3 6" xfId="4007" xr:uid="{993A1062-C514-464B-A529-806C1AF30B6A}"/>
    <cellStyle name="Normal 5 2 4 3 2 3 6 2" xfId="4693" xr:uid="{C18C23D0-B407-4C1A-B972-7E83A621B743}"/>
    <cellStyle name="Normal 5 2 4 3 2 3 6 3" xfId="30310" xr:uid="{487F42B9-1B4B-44C3-988E-42342B8A86DF}"/>
    <cellStyle name="Normal 5 2 4 3 2 3 6 3 2" xfId="31453" xr:uid="{27CFB7E5-D04B-4E2D-9DC7-CDEAC6CF78C9}"/>
    <cellStyle name="Normal 5 2 4 3 2 3 6 4" xfId="31650" xr:uid="{4D303C41-AC8E-454A-A937-02A3DD263DCF}"/>
    <cellStyle name="Normal 5 2 4 3 2 3 7" xfId="30131" xr:uid="{83341974-E50B-44D0-9696-9A6A4FF79FC7}"/>
    <cellStyle name="Normal 5 2 4 3 2 3 7 2" xfId="30495" xr:uid="{62A7FCD7-3DD3-460C-A526-2E072EA83AC6}"/>
    <cellStyle name="Normal 5 2 4 3 2 4" xfId="1102" xr:uid="{00000000-0005-0000-0000-000007060000}"/>
    <cellStyle name="Normal 5 2 4 3 2 4 2" xfId="2952" xr:uid="{00000000-0005-0000-0000-0000F5060000}"/>
    <cellStyle name="Normal 5 2 4 3 2 4 3" xfId="24689" xr:uid="{973BBD0D-C702-493A-B63A-7B759697D574}"/>
    <cellStyle name="Normal 5 2 4 3 2 4 3 2" xfId="29621" xr:uid="{75BA985B-775E-4986-B0DE-8AF96A156831}"/>
    <cellStyle name="Normal 5 2 4 3 2 4 3 3" xfId="29602" xr:uid="{406D4EA0-1A70-4389-8944-9FA1A8219A8A}"/>
    <cellStyle name="Normal 5 2 4 3 2 4 3 3 2" xfId="29645" xr:uid="{923DCAA1-B380-4E41-9BA9-6417B9F666E0}"/>
    <cellStyle name="Normal 5 2 4 3 2 4 3 3 3" xfId="30387" xr:uid="{1139EB9C-6328-4471-8AA4-7F81A5EA54F4}"/>
    <cellStyle name="Normal 5 2 4 3 2 4 3 3 4" xfId="30374" xr:uid="{E276286F-A8BD-43EF-B465-B006F70E65A1}"/>
    <cellStyle name="Normal 5 2 4 3 2 4 3 3 4 2" xfId="31713" xr:uid="{71AE4F98-CC52-4A8A-914B-1B3A2FF29A1C}"/>
    <cellStyle name="Normal 5 2 4 3 2 4 3 4" xfId="30358" xr:uid="{BB7BBCD9-B969-4973-A8B6-6CB722F841E4}"/>
    <cellStyle name="Normal 5 2 4 3 2 4 3 4 2" xfId="31699" xr:uid="{F60ECDD6-7D39-47D2-80B0-FE4508F286D8}"/>
    <cellStyle name="Normal 5 2 4 3 2 5" xfId="2108" xr:uid="{00000000-0005-0000-0000-000077020000}"/>
    <cellStyle name="Normal 5 2 4 3 2 5 2" xfId="4633" xr:uid="{CE0C5B6A-2719-4A04-925F-57872C2DEC2B}"/>
    <cellStyle name="Normal 5 2 4 3 2 5 3" xfId="30189" xr:uid="{6A370297-6A41-4E24-B999-B6EBAA07B436}"/>
    <cellStyle name="Normal 5 2 4 3 2 5 3 2" xfId="31333" xr:uid="{966323EF-1FDA-4294-B815-716BB4BA52AC}"/>
    <cellStyle name="Normal 5 2 4 3 2 5 4" xfId="31529" xr:uid="{08096505-C56A-4159-AECA-7DFEAECA569B}"/>
    <cellStyle name="Normal 5 2 4 3 2 6" xfId="4006" xr:uid="{21BCC244-DE2D-4E05-B4CA-800C7ACB717D}"/>
    <cellStyle name="Normal 5 2 4 3 2 6 2" xfId="4808" xr:uid="{FE4BE598-DEBE-491E-8102-65FC12E0DC06}"/>
    <cellStyle name="Normal 5 2 4 3 2 6 3" xfId="30309" xr:uid="{F505CACC-2E7E-4908-B592-B7E4ACA029E0}"/>
    <cellStyle name="Normal 5 2 4 3 2 6 3 2" xfId="31452" xr:uid="{39A1DB0C-5820-4471-897E-0EF9158064D9}"/>
    <cellStyle name="Normal 5 2 4 3 2 6 4" xfId="31649" xr:uid="{5F240F98-984C-4E11-894B-FD68B60B2DC6}"/>
    <cellStyle name="Normal 5 2 4 3 2 7" xfId="30130" xr:uid="{C81275DE-CA30-40D7-AD33-FAB62E0FACED}"/>
    <cellStyle name="Normal 5 2 4 3 2 7 2" xfId="30494"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2 2" xfId="30091" xr:uid="{00FBE9D4-901D-40C4-AE9A-A01535727F0E}"/>
    <cellStyle name="Normal 5 2 4 3 4 2 2 2 3" xfId="3725" xr:uid="{00000000-0005-0000-0000-000077050000}"/>
    <cellStyle name="Normal 5 2 4 3 4 2 2 2 3 2" xfId="4699" xr:uid="{D86AE0E5-80AB-45CC-BB51-27009840DF19}"/>
    <cellStyle name="Normal 5 2 4 3 4 2 2 2 3 3" xfId="30250" xr:uid="{A5913D0B-F3AB-4685-B461-6789188CB0C7}"/>
    <cellStyle name="Normal 5 2 4 3 4 2 2 2 3 3 2" xfId="31393" xr:uid="{607078C3-D295-4A84-8F6C-C1F600B3DD7A}"/>
    <cellStyle name="Normal 5 2 4 3 4 2 2 2 3 4" xfId="31590" xr:uid="{A5395D31-9BC9-49DA-9AD2-437533C755D4}"/>
    <cellStyle name="Normal 5 2 4 3 4 2 2 2 4" xfId="25813" xr:uid="{68E33F85-01FB-4372-96FF-2C95551D6F42}"/>
    <cellStyle name="Normal 5 2 4 3 4 2 2 3" xfId="2001" xr:uid="{00000000-0005-0000-0000-00000E060000}"/>
    <cellStyle name="Normal 5 2 4 3 4 2 2 4" xfId="24562" xr:uid="{1ABF2154-0515-420D-BA6C-050AA83C1161}"/>
    <cellStyle name="Normal 5 2 4 3 4 2 3" xfId="1108" xr:uid="{00000000-0005-0000-0000-00000F060000}"/>
    <cellStyle name="Normal 5 2 4 3 4 2 3 2" xfId="1109" xr:uid="{00000000-0005-0000-0000-000010060000}"/>
    <cellStyle name="Normal 5 2 4 3 4 2 3 2 2" xfId="25779" xr:uid="{C55AA561-4A9A-4C64-850D-C3D11D4FEE4B}"/>
    <cellStyle name="Normal 5 2 4 3 4 2 3 2 3" xfId="24692" xr:uid="{A05F800E-9125-4B87-98E6-688A386B1177}"/>
    <cellStyle name="Normal 5 2 4 3 4 2 3 3" xfId="1110" xr:uid="{00000000-0005-0000-0000-000011060000}"/>
    <cellStyle name="Normal 5 2 4 3 4 2 3 3 2" xfId="25378" xr:uid="{F68CF08F-A168-4264-B126-2A6CE38A1A26}"/>
    <cellStyle name="Normal 5 2 4 3 4 2 3 3 3" xfId="25763" xr:uid="{FAF7D7DA-B154-4388-9D93-722B021D173F}"/>
    <cellStyle name="Normal 5 2 4 3 4 2 3 4" xfId="2111" xr:uid="{00000000-0005-0000-0000-00007F020000}"/>
    <cellStyle name="Normal 5 2 4 3 4 2 3 4 2" xfId="4771" xr:uid="{C01071CA-2E5F-4969-B1C0-9DBB04C21783}"/>
    <cellStyle name="Normal 5 2 4 3 4 2 3 4 3" xfId="30192" xr:uid="{CFC6C10D-19C1-4175-B722-F9F6FF830FDB}"/>
    <cellStyle name="Normal 5 2 4 3 4 2 3 4 3 2" xfId="31336" xr:uid="{DE48491A-8E71-4D53-BF3A-74F36656ED66}"/>
    <cellStyle name="Normal 5 2 4 3 4 2 3 4 4" xfId="31532" xr:uid="{28552DF3-DBCC-498D-A367-6FA965B21C26}"/>
    <cellStyle name="Normal 5 2 4 3 4 2 3 5" xfId="25281" xr:uid="{C7B4FAF3-1BA0-45BB-BA6F-44260C736B84}"/>
    <cellStyle name="Normal 5 2 4 3 4 2 3 6" xfId="30537" xr:uid="{63E07DC7-F18F-4505-A38A-112CFA74FEBB}"/>
    <cellStyle name="Normal 5 2 4 3 4 2 4" xfId="23057" xr:uid="{C7716834-6B7F-4C7C-AB0F-D110ACFBAC7A}"/>
    <cellStyle name="Normal 5 2 4 3 4 3" xfId="1111" xr:uid="{00000000-0005-0000-0000-000012060000}"/>
    <cellStyle name="Normal 5 2 4 3 4 4" xfId="2954" xr:uid="{00000000-0005-0000-0000-0000FD060000}"/>
    <cellStyle name="Normal 5 2 4 3 4 4 2" xfId="31283" xr:uid="{853362D5-299F-4808-978A-B0AF91C9FCCD}"/>
    <cellStyle name="Normal 5 2 4 3 4 5" xfId="2110" xr:uid="{00000000-0005-0000-0000-00007C020000}"/>
    <cellStyle name="Normal 5 2 4 3 4 5 2" xfId="4639" xr:uid="{9499810A-4B41-448D-89FA-46D00AE72935}"/>
    <cellStyle name="Normal 5 2 4 3 4 5 3" xfId="30191" xr:uid="{13D06800-6809-4CE8-A6F4-CD71FDE8EAC6}"/>
    <cellStyle name="Normal 5 2 4 3 4 5 3 2" xfId="31335" xr:uid="{F5FBEC01-0219-4E30-92D7-6771A93AA2AE}"/>
    <cellStyle name="Normal 5 2 4 3 4 5 4" xfId="31531" xr:uid="{FACAD6D8-BE20-4E78-A39A-9835E1A36A9E}"/>
    <cellStyle name="Normal 5 2 4 3 4 6" xfId="4008" xr:uid="{F6561F36-B5FA-449D-8623-6523BDF6513B}"/>
    <cellStyle name="Normal 5 2 4 3 4 6 2" xfId="4821" xr:uid="{2C1739FD-A387-4815-9D44-5238B913A269}"/>
    <cellStyle name="Normal 5 2 4 3 4 6 3" xfId="30311" xr:uid="{E1453DD1-D0D4-41B1-96A4-D543CB7B3645}"/>
    <cellStyle name="Normal 5 2 4 3 4 6 3 2" xfId="31454" xr:uid="{58F3D4EC-46BD-4B36-8C1D-A3BFAD097151}"/>
    <cellStyle name="Normal 5 2 4 3 4 6 4" xfId="31651" xr:uid="{740B3970-8CB7-4886-90DB-201FFA1F7212}"/>
    <cellStyle name="Normal 5 2 4 3 4 7" xfId="30132" xr:uid="{0FF9C2E0-D12A-4ABC-95BB-3755B3F83C84}"/>
    <cellStyle name="Normal 5 2 4 3 4 7 2" xfId="30496" xr:uid="{FC91A448-0B30-4A6D-BA82-B1E29BB27650}"/>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9" xr:uid="{CC143ED1-937D-4F73-A068-C4CF9C5A1DF7}"/>
    <cellStyle name="Normal 5 2 4 3 5 3 2 2" xfId="27327" xr:uid="{17D2031A-E82D-4478-9366-F21AB81BBD6E}"/>
    <cellStyle name="Normal 5 2 4 3 5 3 3" xfId="25640" xr:uid="{DFF53FD4-FEAE-46B9-BCF3-B4723EA48D7C}"/>
    <cellStyle name="Normal 5 2 4 3 5 3 4" xfId="30251" xr:uid="{E82F2118-577E-4536-B0CB-18761AB513DD}"/>
    <cellStyle name="Normal 5 2 4 3 5 3 4 2" xfId="31394" xr:uid="{AB0E8E94-3AAB-4649-AC96-B3051481793B}"/>
    <cellStyle name="Normal 5 2 4 3 5 3 5" xfId="31591" xr:uid="{A3F63B78-3266-4C42-90CB-09F9D2C3C287}"/>
    <cellStyle name="Normal 5 2 4 3 5 4" xfId="24429"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4" xr:uid="{AF438C16-2BAB-4175-8465-C867CB828BCF}"/>
    <cellStyle name="Normal 5 2 4 4 3 2 2 3" xfId="25291"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9" xr:uid="{F35494D6-FE07-48A7-A0C8-E98B5ABBC110}"/>
    <cellStyle name="Normal 5 2 4 4 3 2 3 3 3" xfId="30252" xr:uid="{3371D826-E6D0-4F85-B3CB-12EC5DC11E04}"/>
    <cellStyle name="Normal 5 2 4 4 3 2 3 3 3 2" xfId="31395" xr:uid="{9F866689-093F-47B5-BB7A-A67F81465E01}"/>
    <cellStyle name="Normal 5 2 4 4 3 2 3 3 4" xfId="31592" xr:uid="{DF05E4B7-CFDF-423C-9FBA-EF6B9FF57097}"/>
    <cellStyle name="Normal 5 2 4 4 3 2 4" xfId="24798" xr:uid="{868BB01E-4989-41C7-8624-51DC12DB0459}"/>
    <cellStyle name="Normal 5 2 4 4 3 3" xfId="1120" xr:uid="{00000000-0005-0000-0000-00001C060000}"/>
    <cellStyle name="Normal 5 2 4 4 3 4" xfId="2955" xr:uid="{00000000-0005-0000-0000-000003070000}"/>
    <cellStyle name="Normal 5 2 4 4 3 4 2" xfId="31273" xr:uid="{FA2917AE-C3BA-4BE1-A1E6-01DBDC065E54}"/>
    <cellStyle name="Normal 5 2 4 4 3 5" xfId="2113" xr:uid="{00000000-0005-0000-0000-000083020000}"/>
    <cellStyle name="Normal 5 2 4 4 3 5 2" xfId="3782" xr:uid="{D037D556-2DF5-490C-8D04-4D0D0B902C7F}"/>
    <cellStyle name="Normal 5 2 4 4 3 5 3" xfId="30194" xr:uid="{ADC3C70D-ACE5-4A69-B04D-15C35B0C6A21}"/>
    <cellStyle name="Normal 5 2 4 4 3 5 3 2" xfId="31338" xr:uid="{3649E89F-2542-4741-8FC6-5FCC29A22267}"/>
    <cellStyle name="Normal 5 2 4 4 3 5 4" xfId="31534" xr:uid="{8641E7A6-2611-4D56-836F-9152DD7762A5}"/>
    <cellStyle name="Normal 5 2 4 4 3 6" xfId="4010" xr:uid="{48584F99-0955-4DD2-8F83-B7B1E99DDE13}"/>
    <cellStyle name="Normal 5 2 4 4 3 6 2" xfId="4709" xr:uid="{05F490C6-261E-4F3C-99BE-89B9730F2236}"/>
    <cellStyle name="Normal 5 2 4 4 3 6 3" xfId="30313" xr:uid="{56E9FF0F-F58B-4D2E-A832-37CBBFB3815E}"/>
    <cellStyle name="Normal 5 2 4 4 3 6 3 2" xfId="31456" xr:uid="{A5973D2C-5654-4EBD-BEEE-E7F4FF14014D}"/>
    <cellStyle name="Normal 5 2 4 4 3 6 4" xfId="31653" xr:uid="{784DD7EA-AE1F-40B9-95A6-82033FC6AD60}"/>
    <cellStyle name="Normal 5 2 4 4 3 7" xfId="30134" xr:uid="{043D8D7C-0FB5-4B99-8C37-48CD2D0D46E8}"/>
    <cellStyle name="Normal 5 2 4 4 3 7 2" xfId="30498" xr:uid="{530030F0-59D0-4660-8567-AD5B7CB24B9B}"/>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4" xr:uid="{2B3CDEAC-4952-4F4E-97D6-E795D826D395}"/>
    <cellStyle name="Normal 5 2 4 4 4 3 3" xfId="30253" xr:uid="{E704B8BC-41EA-4454-AEA2-EF033FDE6340}"/>
    <cellStyle name="Normal 5 2 4 4 4 3 3 2" xfId="31396" xr:uid="{16EDD962-7E8E-4EA1-8369-937E3100EBBC}"/>
    <cellStyle name="Normal 5 2 4 4 4 3 4" xfId="31593" xr:uid="{EC278FCC-DA37-4F41-BA29-08FBF8957A8D}"/>
    <cellStyle name="Normal 5 2 4 4 5" xfId="1123" xr:uid="{00000000-0005-0000-0000-00001F060000}"/>
    <cellStyle name="Normal 5 2 4 4 5 2" xfId="4684" xr:uid="{00564EB2-1CAC-4E4B-B4B3-F5A40DFD44F8}"/>
    <cellStyle name="Normal 5 2 4 4 5 2 2" xfId="4825" xr:uid="{83E1FB17-2E9A-4803-B6F4-091CC3A05E18}"/>
    <cellStyle name="Normal 5 2 4 4 5 2 3" xfId="30351" xr:uid="{6DA91CAE-6F39-4002-B1F0-4B89033CE666}"/>
    <cellStyle name="Normal 5 2 4 4 5 2 3 2" xfId="31491" xr:uid="{383E5E58-7C91-413E-8FD2-3A67B7B19328}"/>
    <cellStyle name="Normal 5 2 4 4 5 2 4" xfId="31691" xr:uid="{20B02469-8862-47FA-AED8-8278520D8ED1}"/>
    <cellStyle name="Normal 5 2 4 4 5 3" xfId="4659" xr:uid="{B6A07F6F-9F13-4228-A8E1-D1C6B6C8E7AD}"/>
    <cellStyle name="Normal 5 2 4 4 5 4" xfId="24641" xr:uid="{11EB602C-CBF5-439D-843C-5A00AA8F3884}"/>
    <cellStyle name="Normal 5 2 4 4 6" xfId="2112" xr:uid="{00000000-0005-0000-0000-000081020000}"/>
    <cellStyle name="Normal 5 2 4 4 6 2" xfId="4696" xr:uid="{FE5B8EF5-9CD7-4287-865B-5A904A0E530B}"/>
    <cellStyle name="Normal 5 2 4 4 6 3" xfId="30193" xr:uid="{C315FB79-57F9-4A65-8EAE-6F681E6F5074}"/>
    <cellStyle name="Normal 5 2 4 4 6 3 2" xfId="31337" xr:uid="{BDB4D344-5AF5-4D2B-8B4E-5754C69F2E50}"/>
    <cellStyle name="Normal 5 2 4 4 6 4" xfId="31533" xr:uid="{B5BD0CD0-E8AF-4AEB-A2ED-0582CF3CA95A}"/>
    <cellStyle name="Normal 5 2 4 4 7" xfId="4009" xr:uid="{AD80C160-AEC5-4928-B410-574B477C1DBC}"/>
    <cellStyle name="Normal 5 2 4 4 7 2" xfId="4786" xr:uid="{F6E3D3A6-20C3-4DDD-A8D0-C82F8B32B771}"/>
    <cellStyle name="Normal 5 2 4 4 7 3" xfId="30312" xr:uid="{2CBF5DFB-D0DB-46CD-865F-1F5D4869B49D}"/>
    <cellStyle name="Normal 5 2 4 4 7 3 2" xfId="31455" xr:uid="{28056046-37C5-4210-A45E-87C91033B72C}"/>
    <cellStyle name="Normal 5 2 4 4 7 4" xfId="31652" xr:uid="{4A0F218C-119A-4271-A509-C12DF0B83723}"/>
    <cellStyle name="Normal 5 2 4 4 8" xfId="30133" xr:uid="{2E70D3D9-38AE-4F46-AE0C-D4B00782AB6B}"/>
    <cellStyle name="Normal 5 2 4 4 8 2" xfId="30497" xr:uid="{FF04236F-3AE0-4DDD-A3DA-183F84BE2F5D}"/>
    <cellStyle name="Normal 5 2 4 5" xfId="1124" xr:uid="{00000000-0005-0000-0000-000020060000}"/>
    <cellStyle name="Normal 5 2 4 5 2" xfId="1125" xr:uid="{00000000-0005-0000-0000-000021060000}"/>
    <cellStyle name="Normal 5 2 4 5 3" xfId="3729" xr:uid="{00000000-0005-0000-0000-00008A050000}"/>
    <cellStyle name="Normal 5 2 4 5 3 2" xfId="4793" xr:uid="{D64666DE-161D-45A7-8501-FCDF6FF74294}"/>
    <cellStyle name="Normal 5 2 4 5 3 3" xfId="30254" xr:uid="{6575DB17-95F3-4C95-905B-3ABC9211C442}"/>
    <cellStyle name="Normal 5 2 4 5 3 3 2" xfId="31397" xr:uid="{DE834904-B2BD-403C-9730-C8010FF03FF0}"/>
    <cellStyle name="Normal 5 2 4 5 3 4" xfId="31594" xr:uid="{F648D83E-0FF1-4AAA-9876-4826AC71E7EB}"/>
    <cellStyle name="Normal 5 2 4 5 4" xfId="30460" xr:uid="{15BA9B86-0397-4682-A1E5-049E65187509}"/>
    <cellStyle name="Normal 5 2 4 5 5" xfId="30499" xr:uid="{0311EE71-B5C4-4A8B-9CB9-F51438F5F7D7}"/>
    <cellStyle name="Normal 5 2 4 6" xfId="2067" xr:uid="{00000000-0005-0000-0000-000074020000}"/>
    <cellStyle name="Normal 5 2 4 6 2" xfId="4760" xr:uid="{35A1BC4F-2451-4737-BD49-D3AC91FFB2BF}"/>
    <cellStyle name="Normal 5 2 4 6 3" xfId="30167" xr:uid="{A6018F4F-C528-4905-BDB0-BF5E3AC61E88}"/>
    <cellStyle name="Normal 5 2 4 6 3 2" xfId="31315" xr:uid="{83AC687E-87C2-48AA-9A5B-F5AA4831B64D}"/>
    <cellStyle name="Normal 5 2 4 6 4" xfId="31507" xr:uid="{0746594F-F8C7-4596-9514-82C67CEA6E76}"/>
    <cellStyle name="Normal 5 2 4 7" xfId="30112" xr:uid="{342BA205-8867-43D9-9B72-B399D3F5B164}"/>
    <cellStyle name="Normal 5 2 4 7 2" xfId="30472"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0" xr:uid="{C484C0D9-74CC-4C6B-88A9-79BE48F69CF0}"/>
    <cellStyle name="Normal 5 2 6 3 2 2 3" xfId="23163"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1" xr:uid="{7604220B-D70E-4A63-A63C-24114FAE80C9}"/>
    <cellStyle name="Normal 5 2 6 3 2 3 3 3" xfId="30255" xr:uid="{B80B6B77-F421-43D1-972F-1A065BDBB1AC}"/>
    <cellStyle name="Normal 5 2 6 3 2 3 3 3 2" xfId="31398" xr:uid="{6EB86A97-DCE1-4A16-9432-1F99543E9238}"/>
    <cellStyle name="Normal 5 2 6 3 2 3 3 4" xfId="31595" xr:uid="{B6C515EE-3083-4209-8122-BC69D0B770D5}"/>
    <cellStyle name="Normal 5 2 6 3 2 4" xfId="23096" xr:uid="{84EBBAC2-5BAF-4007-9F20-78E3A440C6FD}"/>
    <cellStyle name="Normal 5 2 6 3 3" xfId="1133" xr:uid="{00000000-0005-0000-0000-00002A060000}"/>
    <cellStyle name="Normal 5 2 6 3 4" xfId="2957" xr:uid="{00000000-0005-0000-0000-00000B070000}"/>
    <cellStyle name="Normal 5 2 6 3 4 2" xfId="31280" xr:uid="{0E491AE0-2453-47A6-807A-49B64C0F5E81}"/>
    <cellStyle name="Normal 5 2 6 3 5" xfId="2115" xr:uid="{00000000-0005-0000-0000-000088020000}"/>
    <cellStyle name="Normal 5 2 6 3 5 2" xfId="4642" xr:uid="{55F936E5-2268-4048-890B-2E7F45921A47}"/>
    <cellStyle name="Normal 5 2 6 3 5 3" xfId="30196" xr:uid="{A8DA4185-04D3-45D0-99D2-1ED1AAD9939F}"/>
    <cellStyle name="Normal 5 2 6 3 5 3 2" xfId="31340" xr:uid="{CA9214E1-83A5-4F08-8718-28FA7D00E0BF}"/>
    <cellStyle name="Normal 5 2 6 3 5 4" xfId="31536" xr:uid="{9226D559-0753-4299-B3BF-2E415381B2FD}"/>
    <cellStyle name="Normal 5 2 6 3 6" xfId="4012" xr:uid="{28ED6A24-2FD5-4CA1-A14B-0556FD75683B}"/>
    <cellStyle name="Normal 5 2 6 3 6 2" xfId="4701" xr:uid="{B1BE088F-0CAA-4678-941E-5E508D832414}"/>
    <cellStyle name="Normal 5 2 6 3 6 3" xfId="30315" xr:uid="{3495266E-E1CD-4625-9ADF-210DC6DA8762}"/>
    <cellStyle name="Normal 5 2 6 3 6 3 2" xfId="31458" xr:uid="{88902C99-11AB-43A0-AE1B-DC07654E0B23}"/>
    <cellStyle name="Normal 5 2 6 3 6 4" xfId="31655" xr:uid="{566768B4-29FC-49F4-B34F-DAB710351185}"/>
    <cellStyle name="Normal 5 2 6 3 7" xfId="30136" xr:uid="{42B1072C-8B2A-4FA2-81EC-269C4E84A3A5}"/>
    <cellStyle name="Normal 5 2 6 3 7 2" xfId="30501" xr:uid="{54FBF52F-2716-45C2-84B6-D21E6196F530}"/>
    <cellStyle name="Normal 5 2 6 4" xfId="2956" xr:uid="{00000000-0005-0000-0000-00000C070000}"/>
    <cellStyle name="Normal 5 2 6 4 2" xfId="24397" xr:uid="{2449F7EF-3427-4B32-B170-EFC2A75FD0B4}"/>
    <cellStyle name="Normal 5 2 6 4 2 2" xfId="29619" xr:uid="{6BBA2B63-2EFB-461D-82A5-559378679EC0}"/>
    <cellStyle name="Normal 5 2 6 4 2 3" xfId="29603" xr:uid="{134584C4-53AD-45C7-B411-6D77BBDF85B0}"/>
    <cellStyle name="Normal 5 2 6 4 2 3 2" xfId="29646" xr:uid="{461ECB6C-10C9-41E7-B594-2C35C2ABB073}"/>
    <cellStyle name="Normal 5 2 6 4 2 3 3" xfId="30388" xr:uid="{F9B0019A-EB20-4842-B28E-89F54920EB78}"/>
    <cellStyle name="Normal 5 2 6 4 2 3 4" xfId="30375" xr:uid="{5FD3BC8F-F873-4B95-A007-369961038735}"/>
    <cellStyle name="Normal 5 2 6 4 2 3 4 2" xfId="31714" xr:uid="{C9092062-1AFC-4823-96DF-C19A312C94F8}"/>
    <cellStyle name="Normal 5 2 6 4 2 4" xfId="30359" xr:uid="{704420A6-BB13-4C4A-98E2-F5E54ACD7C79}"/>
    <cellStyle name="Normal 5 2 6 4 2 4 2" xfId="31700" xr:uid="{BFDDA610-75E9-4FB0-AECA-C28A0E3EE21C}"/>
    <cellStyle name="Normal 5 2 6 4 3" xfId="25735" xr:uid="{4B868893-5D9C-42B3-BD3C-3EDE8A95AE5E}"/>
    <cellStyle name="Normal 5 2 6 5" xfId="2114" xr:uid="{00000000-0005-0000-0000-000086020000}"/>
    <cellStyle name="Normal 5 2 6 5 2" xfId="3960" xr:uid="{FFE7DF02-3E33-41D1-A9B4-B30866C5927C}"/>
    <cellStyle name="Normal 5 2 6 5 3" xfId="30195" xr:uid="{E9C91989-B50D-4FEA-A02E-215D82A86398}"/>
    <cellStyle name="Normal 5 2 6 5 3 2" xfId="31339" xr:uid="{A1057280-B42D-4151-91E2-1101E0CD1D18}"/>
    <cellStyle name="Normal 5 2 6 5 4" xfId="31535" xr:uid="{E4FEB8EC-79F4-4159-9C42-EA456D479CB2}"/>
    <cellStyle name="Normal 5 2 6 6" xfId="4011" xr:uid="{C0B50273-D7A8-4911-83A8-B33EA77B3B8D}"/>
    <cellStyle name="Normal 5 2 6 6 2" xfId="4767" xr:uid="{B2AFAC66-1BE6-4CD0-9FFF-950CE52A8934}"/>
    <cellStyle name="Normal 5 2 6 6 3" xfId="30314" xr:uid="{766558CD-EAD6-40AD-BA68-9A404E0FB833}"/>
    <cellStyle name="Normal 5 2 6 6 3 2" xfId="31457" xr:uid="{09F532D0-1510-46DA-9DD7-4C6D46EEAB85}"/>
    <cellStyle name="Normal 5 2 6 6 4" xfId="31654" xr:uid="{CDD3E2C2-BDCA-4455-AFE6-F094AEF3D047}"/>
    <cellStyle name="Normal 5 2 6 7" xfId="30135" xr:uid="{E209EADA-9019-48FA-A3B0-FD7DD812FC2D}"/>
    <cellStyle name="Normal 5 2 6 7 2" xfId="30500" xr:uid="{806443B8-0098-40D3-A0A9-566A12CC2022}"/>
    <cellStyle name="Normal 5 2 7" xfId="1134" xr:uid="{00000000-0005-0000-0000-00002B060000}"/>
    <cellStyle name="Normal 5 2 7 2" xfId="1135" xr:uid="{00000000-0005-0000-0000-00002C060000}"/>
    <cellStyle name="Normal 5 2 7 2 2" xfId="30567" xr:uid="{EFFE7416-A60C-4E91-9C16-93A8F1582E4A}"/>
    <cellStyle name="Normal 5 2 7 2 2 2" xfId="30910" xr:uid="{B189041D-921E-4278-AAEF-960878300956}"/>
    <cellStyle name="Normal 5 2 7 3" xfId="1136" xr:uid="{00000000-0005-0000-0000-00002D060000}"/>
    <cellStyle name="Normal 5 2 7 3 2" xfId="31302" xr:uid="{34BD8BB5-E918-46B8-B0DF-8A393CE8E137}"/>
    <cellStyle name="Normal 5 2 7 4" xfId="3731" xr:uid="{00000000-0005-0000-0000-000095050000}"/>
    <cellStyle name="Normal 5 2 7 4 2" xfId="4772" xr:uid="{5E06A59F-611A-44B3-A971-E98276EE6A1C}"/>
    <cellStyle name="Normal 5 2 7 4 3" xfId="30256" xr:uid="{0B3F8B24-1002-4B57-966D-2232D44A5100}"/>
    <cellStyle name="Normal 5 2 7 4 3 2" xfId="31399" xr:uid="{AF1E7F16-F380-4E11-96CC-725B4E0771E5}"/>
    <cellStyle name="Normal 5 2 7 4 4" xfId="31596" xr:uid="{3DFA295E-7844-49B0-8B82-BE58EA95FF05}"/>
    <cellStyle name="Normal 5 2 7 5" xfId="29604" xr:uid="{0A6BA937-6FA9-46C5-B401-7A4E2A3B41BE}"/>
    <cellStyle name="Normal 5 2 7 5 2" xfId="29635" xr:uid="{35914BEE-4FA7-4AE4-8E19-11A63582B5DB}"/>
    <cellStyle name="Normal 5 2 7 5 3" xfId="30360" xr:uid="{7D9FA1DC-0177-4EB4-91BF-12DA7B230617}"/>
    <cellStyle name="Normal 5 2 7 5 3 2" xfId="31248" xr:uid="{596C7602-7F83-46A5-B111-7EE427D394BC}"/>
    <cellStyle name="Normal 5 2 7 5 4" xfId="30461" xr:uid="{EE1BBC0C-DEC6-48E2-9E76-8915452D4F3C}"/>
    <cellStyle name="Normal 5 2 7 6" xfId="30465" xr:uid="{B67CE484-5AAE-4B38-A64C-FCA93C257D22}"/>
    <cellStyle name="Normal 5 2 7 7" xfId="30502" xr:uid="{F7491843-7F9F-43C5-8AC2-233B453AC06B}"/>
    <cellStyle name="Normal 5 2 8" xfId="31263" xr:uid="{3941616B-0E99-4AFF-91D2-813ADB9BBB4A}"/>
    <cellStyle name="Normal 5 2 9" xfId="31497"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8" xr:uid="{7AABC8CD-E7F8-4AD3-82FF-7CFED1DB242B}"/>
    <cellStyle name="Normal 5 3 3 2 3 2 2 3" xfId="23201"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800" xr:uid="{3B592359-610D-414E-8647-51F1C23BDEBE}"/>
    <cellStyle name="Normal 5 3 3 2 3 2 3 3 3" xfId="30257" xr:uid="{53839113-09EB-44FD-9EEB-21FE5DD300D4}"/>
    <cellStyle name="Normal 5 3 3 2 3 2 3 3 3 2" xfId="31400" xr:uid="{43EB51E9-16CE-41A9-A7B7-D8DAA664D14C}"/>
    <cellStyle name="Normal 5 3 3 2 3 2 3 3 4" xfId="31597" xr:uid="{B617D199-4CED-4730-8A7F-1F5E3EB22FE3}"/>
    <cellStyle name="Normal 5 3 3 2 3 2 4" xfId="25762" xr:uid="{228DCD5C-5DC3-4868-97DD-445981D2F756}"/>
    <cellStyle name="Normal 5 3 3 2 3 3" xfId="1146" xr:uid="{00000000-0005-0000-0000-000038060000}"/>
    <cellStyle name="Normal 5 3 3 2 3 4" xfId="2958" xr:uid="{00000000-0005-0000-0000-000015070000}"/>
    <cellStyle name="Normal 5 3 3 2 3 4 2" xfId="31279" xr:uid="{10A152D0-5DF9-4181-A6B6-C858B6F9085A}"/>
    <cellStyle name="Normal 5 3 3 2 3 5" xfId="2117" xr:uid="{00000000-0005-0000-0000-00008F020000}"/>
    <cellStyle name="Normal 5 3 3 2 3 5 2" xfId="4666" xr:uid="{9506A050-893F-44B9-8047-501E583497C1}"/>
    <cellStyle name="Normal 5 3 3 2 3 5 3" xfId="30198" xr:uid="{8D8A1CE9-FEE7-4142-8793-E6203B687F03}"/>
    <cellStyle name="Normal 5 3 3 2 3 5 3 2" xfId="31342" xr:uid="{D7925A58-8098-4AE1-98BB-5CA947DA6131}"/>
    <cellStyle name="Normal 5 3 3 2 3 5 4" xfId="31538" xr:uid="{CCFCB723-F6AD-462F-92D2-0C0CFB839584}"/>
    <cellStyle name="Normal 5 3 3 2 3 6" xfId="4014" xr:uid="{31A0DB43-85D3-4869-AD70-E01D62E64B6B}"/>
    <cellStyle name="Normal 5 3 3 2 3 6 2" xfId="4745" xr:uid="{6436B6BC-B08C-4B15-8C97-B396796FEFE9}"/>
    <cellStyle name="Normal 5 3 3 2 3 6 3" xfId="30317" xr:uid="{EB6FEB56-F905-4D2F-8C85-EEBBA0E88454}"/>
    <cellStyle name="Normal 5 3 3 2 3 6 3 2" xfId="31460" xr:uid="{80FFA81D-979C-43E1-8A33-E20BC8074AB0}"/>
    <cellStyle name="Normal 5 3 3 2 3 6 4" xfId="31657" xr:uid="{9DC2141B-F0B4-4E56-8BF2-20FADB2BC459}"/>
    <cellStyle name="Normal 5 3 3 2 3 7" xfId="30138" xr:uid="{CEEC2368-E04C-4884-B7E9-1C0EF9192CCC}"/>
    <cellStyle name="Normal 5 3 3 2 3 7 2" xfId="30504"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3" xr:uid="{00000000-0005-0000-0000-0000A2050000}"/>
    <cellStyle name="Normal 5 3 3 2 4 4 2" xfId="4824" xr:uid="{D70A007E-549D-49FA-BB0C-2AAD55339FA5}"/>
    <cellStyle name="Normal 5 3 3 2 4 4 3" xfId="30258" xr:uid="{CEDC34C4-7C4F-42F8-A728-9E1B2B72E5DF}"/>
    <cellStyle name="Normal 5 3 3 2 4 4 3 2" xfId="31401" xr:uid="{04E1DCED-0041-4798-B5EF-C75E7638C8D7}"/>
    <cellStyle name="Normal 5 3 3 2 4 4 4" xfId="31598" xr:uid="{8CEB4D3F-87E4-4675-A00E-13A23237EE90}"/>
    <cellStyle name="Normal 5 3 3 2 5" xfId="2116" xr:uid="{00000000-0005-0000-0000-00008D020000}"/>
    <cellStyle name="Normal 5 3 3 2 5 2" xfId="4641" xr:uid="{6378A6EC-FE82-4A4D-B72E-F6F245354E18}"/>
    <cellStyle name="Normal 5 3 3 2 5 3" xfId="30197" xr:uid="{0981AB84-2DA6-4145-8664-7123FC7576F6}"/>
    <cellStyle name="Normal 5 3 3 2 5 3 2" xfId="31341" xr:uid="{EB2B9519-500F-4130-8E51-DAC57147922E}"/>
    <cellStyle name="Normal 5 3 3 2 5 4" xfId="31537" xr:uid="{0371D498-EC60-404F-B603-BA455C09888E}"/>
    <cellStyle name="Normal 5 3 3 2 6" xfId="4013" xr:uid="{336F4594-40A6-452F-A442-AD096348AEFF}"/>
    <cellStyle name="Normal 5 3 3 2 6 2" xfId="4752" xr:uid="{9079EEE4-247F-4C6E-9514-EE91EF9D4BBA}"/>
    <cellStyle name="Normal 5 3 3 2 6 3" xfId="30316" xr:uid="{B0057DC8-8D51-4F0B-8203-572F5C4F51C8}"/>
    <cellStyle name="Normal 5 3 3 2 6 3 2" xfId="31459" xr:uid="{64DB68D6-4682-48F1-BA8A-90265E89A3AD}"/>
    <cellStyle name="Normal 5 3 3 2 6 4" xfId="31656" xr:uid="{472E5388-6075-4B31-97C3-77FAE2C3A31D}"/>
    <cellStyle name="Normal 5 3 3 2 7" xfId="30137" xr:uid="{D531B8A8-AA54-477A-BB5E-9C4205A9F66B}"/>
    <cellStyle name="Normal 5 3 3 2 7 2" xfId="30503" xr:uid="{F0BFF427-E566-43AB-88DF-26A10FC54877}"/>
    <cellStyle name="Normal 5 3 3 3" xfId="1150" xr:uid="{00000000-0005-0000-0000-00003C060000}"/>
    <cellStyle name="Normal 5 3 3 3 2" xfId="1151" xr:uid="{00000000-0005-0000-0000-00003D060000}"/>
    <cellStyle name="Normal 5 3 3 3 3" xfId="3734" xr:uid="{00000000-0005-0000-0000-0000A4050000}"/>
    <cellStyle name="Normal 5 3 3 3 3 2" xfId="4718" xr:uid="{8F567422-14B6-49FC-9961-886E57C38FD3}"/>
    <cellStyle name="Normal 5 3 3 3 3 3" xfId="30259" xr:uid="{408ABDB9-2147-48DA-BFA3-76DF31BA6EC1}"/>
    <cellStyle name="Normal 5 3 3 3 3 3 2" xfId="31402" xr:uid="{A65CE80A-A839-4049-ADFD-AAF8F6EE6D79}"/>
    <cellStyle name="Normal 5 3 3 3 3 4" xfId="31599"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2 2" xfId="30082" xr:uid="{E69CF877-FED2-44A6-9C89-2AAF3ED69E2C}"/>
    <cellStyle name="Normal 5 3 3 4 2 2 2 3" xfId="3735" xr:uid="{00000000-0005-0000-0000-0000A9050000}"/>
    <cellStyle name="Normal 5 3 3 4 2 2 2 3 2" xfId="4717" xr:uid="{445C2ED0-AA7A-4C15-99E2-A6CE07F7E750}"/>
    <cellStyle name="Normal 5 3 3 4 2 2 2 3 3" xfId="30260" xr:uid="{4500CED2-90B4-4C83-84D6-D51298D69CD2}"/>
    <cellStyle name="Normal 5 3 3 4 2 2 2 3 3 2" xfId="31403" xr:uid="{E891891A-4822-421D-B2CD-A770A72BB211}"/>
    <cellStyle name="Normal 5 3 3 4 2 2 2 3 4" xfId="31600" xr:uid="{1B9D8C01-B3C8-4875-9346-DF245DF8B53F}"/>
    <cellStyle name="Normal 5 3 3 4 2 2 2 4" xfId="24306" xr:uid="{B84CB32D-E550-4F7F-8234-69C0A8DFB328}"/>
    <cellStyle name="Normal 5 3 3 4 2 2 3" xfId="2006" xr:uid="{00000000-0005-0000-0000-000043060000}"/>
    <cellStyle name="Normal 5 3 3 4 2 2 4" xfId="25456" xr:uid="{8817E783-FA64-4F82-BECB-0B2150089D6E}"/>
    <cellStyle name="Normal 5 3 3 4 2 3" xfId="1156" xr:uid="{00000000-0005-0000-0000-000044060000}"/>
    <cellStyle name="Normal 5 3 3 4 2 3 2" xfId="1157" xr:uid="{00000000-0005-0000-0000-000045060000}"/>
    <cellStyle name="Normal 5 3 3 4 2 3 2 2" xfId="23074" xr:uid="{734DB718-C965-4982-84A7-9AB74327D0C2}"/>
    <cellStyle name="Normal 5 3 3 4 2 3 2 3" xfId="23238" xr:uid="{B7DA6B19-166C-4C18-AA12-FA39D1A5F057}"/>
    <cellStyle name="Normal 5 3 3 4 2 3 3" xfId="1158" xr:uid="{00000000-0005-0000-0000-000046060000}"/>
    <cellStyle name="Normal 5 3 3 4 2 3 3 2" xfId="25738" xr:uid="{F10BEF07-3DB5-4991-93CD-1FB98106BECB}"/>
    <cellStyle name="Normal 5 3 3 4 2 3 3 3" xfId="25089" xr:uid="{F1AF3DEA-DD47-4D7C-AA76-F553B9892BA2}"/>
    <cellStyle name="Normal 5 3 3 4 2 3 4" xfId="2119" xr:uid="{00000000-0005-0000-0000-000095020000}"/>
    <cellStyle name="Normal 5 3 3 4 2 3 4 2" xfId="4716" xr:uid="{9B130290-3EDE-4BC8-974D-86A484E65339}"/>
    <cellStyle name="Normal 5 3 3 4 2 3 4 3" xfId="30200" xr:uid="{FC394264-21C2-443A-85AC-A09B6102770E}"/>
    <cellStyle name="Normal 5 3 3 4 2 3 4 3 2" xfId="31344" xr:uid="{B397F56A-E127-4FEB-B511-42354C6ED55C}"/>
    <cellStyle name="Normal 5 3 3 4 2 3 4 4" xfId="31540" xr:uid="{807C005B-BCFB-47D1-823C-E799B44488B6}"/>
    <cellStyle name="Normal 5 3 3 4 2 3 5" xfId="24943" xr:uid="{9F045087-C642-46A8-91FD-AAF692F573EC}"/>
    <cellStyle name="Normal 5 3 3 4 2 3 6" xfId="30538" xr:uid="{4F060E07-9DDD-4899-B86B-3CC298685E95}"/>
    <cellStyle name="Normal 5 3 3 4 2 4" xfId="24107" xr:uid="{948204CC-FE7E-44DB-B145-20BC57C9DDCF}"/>
    <cellStyle name="Normal 5 3 3 4 3" xfId="1159" xr:uid="{00000000-0005-0000-0000-000047060000}"/>
    <cellStyle name="Normal 5 3 3 4 4" xfId="2959" xr:uid="{00000000-0005-0000-0000-00001E070000}"/>
    <cellStyle name="Normal 5 3 3 4 4 2" xfId="31292" xr:uid="{F161427D-9EB4-4451-9A6A-06D7E603F9F7}"/>
    <cellStyle name="Normal 5 3 3 4 5" xfId="2118" xr:uid="{00000000-0005-0000-0000-000092020000}"/>
    <cellStyle name="Normal 5 3 3 4 5 2" xfId="4669" xr:uid="{C1D65F0E-85F0-4012-A373-B75FD3E1BAA3}"/>
    <cellStyle name="Normal 5 3 3 4 5 3" xfId="30199" xr:uid="{BA5F1E7E-EAF0-4465-897E-F4668DC5C4A0}"/>
    <cellStyle name="Normal 5 3 3 4 5 3 2" xfId="31343" xr:uid="{ABFF19D9-FA8A-40A6-A15A-35E0040E4045}"/>
    <cellStyle name="Normal 5 3 3 4 5 4" xfId="31539" xr:uid="{50683AFB-0840-4025-A64C-4D13E7846670}"/>
    <cellStyle name="Normal 5 3 3 4 6" xfId="4015" xr:uid="{D2756F3F-6B90-4F0D-A058-F63FBCF3FF7E}"/>
    <cellStyle name="Normal 5 3 3 4 6 2" xfId="4782" xr:uid="{6E3C98E3-D3AA-4BD6-A38C-7B56FF88A673}"/>
    <cellStyle name="Normal 5 3 3 4 6 3" xfId="30318" xr:uid="{A1494EBF-E472-4D23-9E90-66371198EBEC}"/>
    <cellStyle name="Normal 5 3 3 4 6 3 2" xfId="31461" xr:uid="{5598B1F7-1EC4-47B1-BDD3-05CD60976B56}"/>
    <cellStyle name="Normal 5 3 3 4 6 4" xfId="31658" xr:uid="{02121827-5E2D-4E5E-A409-436155C20907}"/>
    <cellStyle name="Normal 5 3 3 4 7" xfId="30139" xr:uid="{347E797A-C3DA-48FE-923F-48D6C2483068}"/>
    <cellStyle name="Normal 5 3 3 4 7 2" xfId="30505" xr:uid="{2B8EC82B-053E-4181-83D9-DD6F2D19A0F7}"/>
    <cellStyle name="Normal 5 3 3 5" xfId="1160" xr:uid="{00000000-0005-0000-0000-000048060000}"/>
    <cellStyle name="Normal 5 3 3 5 2" xfId="1161" xr:uid="{00000000-0005-0000-0000-000049060000}"/>
    <cellStyle name="Normal 5 3 3 5 3" xfId="3736" xr:uid="{00000000-0005-0000-0000-0000B0050000}"/>
    <cellStyle name="Normal 5 3 3 5 3 2" xfId="4807" xr:uid="{13429663-B3E8-4F7D-8BB0-5D8781B62C1D}"/>
    <cellStyle name="Normal 5 3 3 5 3 2 2" xfId="27328" xr:uid="{D1D742DB-1D3F-4ADA-891E-043A0C8CE4C5}"/>
    <cellStyle name="Normal 5 3 3 5 3 3" xfId="25683" xr:uid="{AE73F470-D748-4439-B078-FE8783C376B5}"/>
    <cellStyle name="Normal 5 3 3 5 3 4" xfId="30261" xr:uid="{2013BC4F-1489-4ABC-B72A-BF4F1AE08F66}"/>
    <cellStyle name="Normal 5 3 3 5 3 4 2" xfId="31404" xr:uid="{DFB6642C-C241-44DB-BD6A-3B774736CE12}"/>
    <cellStyle name="Normal 5 3 3 5 3 5" xfId="31601" xr:uid="{03BEB35F-10DC-466C-B4F6-64DC8F5CFD34}"/>
    <cellStyle name="Normal 5 3 3 5 4" xfId="25355"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2" xr:uid="{F69489D8-2553-48CA-8E76-55D2E5877230}"/>
    <cellStyle name="Normal 5 3 3 6 3 3" xfId="30262" xr:uid="{D9421690-CFB8-4A7F-8514-10825D246B89}"/>
    <cellStyle name="Normal 5 3 3 6 3 3 2" xfId="31405" xr:uid="{3C2573D1-AC8F-4143-A4EB-DB65B7B44633}"/>
    <cellStyle name="Normal 5 3 3 6 3 4" xfId="31602"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2" xr:uid="{84C347B8-748F-45AB-A28A-FBC4824CE893}"/>
    <cellStyle name="Normal 5 3 4 3 2 2 3" xfId="24139"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8" xr:uid="{27CD84D7-B911-4190-A3D0-FB0C125E7707}"/>
    <cellStyle name="Normal 5 3 4 3 2 3 3 3" xfId="30263" xr:uid="{BF899BB0-E15F-4E51-901D-CDD6A013BF10}"/>
    <cellStyle name="Normal 5 3 4 3 2 3 3 3 2" xfId="31406" xr:uid="{C4B75909-CC22-4C7F-BDF8-B7847156ED0A}"/>
    <cellStyle name="Normal 5 3 4 3 2 3 3 4" xfId="31603" xr:uid="{D1B3BD06-D116-43C5-A228-6E03144C7F35}"/>
    <cellStyle name="Normal 5 3 4 3 2 4" xfId="24654" xr:uid="{5F063B03-3FE5-47FE-9028-D7BB1C893E88}"/>
    <cellStyle name="Normal 5 3 4 3 3" xfId="1169" xr:uid="{00000000-0005-0000-0000-000053060000}"/>
    <cellStyle name="Normal 5 3 4 3 4" xfId="2960" xr:uid="{00000000-0005-0000-0000-000024070000}"/>
    <cellStyle name="Normal 5 3 4 3 4 2" xfId="31287" xr:uid="{DCD0F34B-C807-48EF-AD43-4F507781571A}"/>
    <cellStyle name="Normal 5 3 4 3 5" xfId="2121" xr:uid="{00000000-0005-0000-0000-000099020000}"/>
    <cellStyle name="Normal 5 3 4 3 5 2" xfId="3817" xr:uid="{9369DBB9-DD67-4338-8EB8-DA10B04D3AFA}"/>
    <cellStyle name="Normal 5 3 4 3 5 3" xfId="30202" xr:uid="{93B0F0FE-EEB4-4F30-BC7B-21D74A10E953}"/>
    <cellStyle name="Normal 5 3 4 3 5 3 2" xfId="31346" xr:uid="{C1C74FE2-D0BD-48ED-92BA-3137D666D3B8}"/>
    <cellStyle name="Normal 5 3 4 3 5 4" xfId="31542" xr:uid="{E2D064AD-4A27-4CEF-A265-0794D4FEB3DD}"/>
    <cellStyle name="Normal 5 3 4 3 6" xfId="4017" xr:uid="{1613ADCD-F7DC-4D24-BE2E-0512CCDB9F7E}"/>
    <cellStyle name="Normal 5 3 4 3 6 2" xfId="4697" xr:uid="{DE044A17-1F25-42F0-A6B5-42ABCA6D7CD9}"/>
    <cellStyle name="Normal 5 3 4 3 6 3" xfId="30320" xr:uid="{AD79B433-505B-4DDB-81D4-604D12CD1CB9}"/>
    <cellStyle name="Normal 5 3 4 3 6 3 2" xfId="31463" xr:uid="{1800BDA3-11C3-40C5-978D-FA7BA615088A}"/>
    <cellStyle name="Normal 5 3 4 3 6 4" xfId="31660" xr:uid="{26F0A201-B426-425F-9086-BCB13F3DABE8}"/>
    <cellStyle name="Normal 5 3 4 3 7" xfId="30141" xr:uid="{8464588B-FBC9-4AEB-8137-4B7B64E1AFE0}"/>
    <cellStyle name="Normal 5 3 4 3 7 2" xfId="30507" xr:uid="{0455E1FF-3A8B-40C3-BF3A-C60A750C7BEF}"/>
    <cellStyle name="Normal 5 3 4 4" xfId="1170" xr:uid="{00000000-0005-0000-0000-000054060000}"/>
    <cellStyle name="Normal 5 3 4 4 2" xfId="2009" xr:uid="{00000000-0005-0000-0000-000055060000}"/>
    <cellStyle name="Normal 5 3 4 4 3" xfId="3739" xr:uid="{00000000-0005-0000-0000-0000BC050000}"/>
    <cellStyle name="Normal 5 3 4 4 3 2" xfId="4813" xr:uid="{0CFAAAB0-0B1B-448C-AA6F-6335CBAD8CA9}"/>
    <cellStyle name="Normal 5 3 4 4 3 3" xfId="30264" xr:uid="{A5471799-C0C9-4589-A46E-238EA1C8E213}"/>
    <cellStyle name="Normal 5 3 4 4 3 3 2" xfId="31407" xr:uid="{AF8662C3-806E-4CF6-8668-C63E00A0A729}"/>
    <cellStyle name="Normal 5 3 4 4 3 4" xfId="31604" xr:uid="{9B29F8B9-D0B4-45B0-BBC8-179A09C7733D}"/>
    <cellStyle name="Normal 5 3 4 5" xfId="2120" xr:uid="{00000000-0005-0000-0000-000097020000}"/>
    <cellStyle name="Normal 5 3 4 5 2" xfId="4651" xr:uid="{AE4239F0-8210-40A2-B60A-C02B564418C5}"/>
    <cellStyle name="Normal 5 3 4 5 3" xfId="30201" xr:uid="{C013D1DD-471B-403F-9025-A8E80966F87F}"/>
    <cellStyle name="Normal 5 3 4 5 3 2" xfId="31345" xr:uid="{1C4CE880-E9D0-4A50-950B-816A84BF1515}"/>
    <cellStyle name="Normal 5 3 4 5 4" xfId="31541" xr:uid="{3131D79D-CA78-43D8-8AFB-AF83F6987B75}"/>
    <cellStyle name="Normal 5 3 4 6" xfId="4016" xr:uid="{CB599806-7C8A-45F6-9C5C-00B11E4887E0}"/>
    <cellStyle name="Normal 5 3 4 6 2" xfId="4688" xr:uid="{C33C1D9E-89E1-44FF-859F-F450C4814C70}"/>
    <cellStyle name="Normal 5 3 4 6 3" xfId="30319" xr:uid="{AF3B5E87-0871-4E2F-8B2C-CF43843C27F0}"/>
    <cellStyle name="Normal 5 3 4 6 3 2" xfId="31462" xr:uid="{1899F4E4-4289-40CD-8114-19BEC7B0B04B}"/>
    <cellStyle name="Normal 5 3 4 6 4" xfId="31659" xr:uid="{67082448-0D89-4D8D-8399-AD957CCFD59C}"/>
    <cellStyle name="Normal 5 3 4 7" xfId="30140" xr:uid="{C5086DE0-3D25-4310-955C-9881B5375DBB}"/>
    <cellStyle name="Normal 5 3 4 7 2" xfId="30506" xr:uid="{0691E9B7-B979-49A9-82BB-8C389DE41776}"/>
    <cellStyle name="Normal 5 3 5" xfId="2068" xr:uid="{00000000-0005-0000-0000-00008A020000}"/>
    <cellStyle name="Normal 5 3 5 2" xfId="4723" xr:uid="{FB219402-4458-4731-8217-11E2AB428DAD}"/>
    <cellStyle name="Normal 5 3 5 3" xfId="30168" xr:uid="{22C0B9B5-A215-40E0-90E4-E9BF49B6C962}"/>
    <cellStyle name="Normal 5 3 5 3 2" xfId="30508" xr:uid="{2A3E056B-8875-48CA-B07B-074ED168B004}"/>
    <cellStyle name="Normal 5 3 5 4" xfId="31508" xr:uid="{19BA7BD3-B108-41EE-8AED-7AF73153AA44}"/>
    <cellStyle name="Normal 5 3 6" xfId="30113" xr:uid="{FF7EC34F-1D03-426F-944C-8DDEC9BD14BD}"/>
    <cellStyle name="Normal 5 3 6 2" xfId="30473"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4" xr:uid="{BBB8E0E2-487A-48FB-95C7-D6B07942FE10}"/>
    <cellStyle name="Normal 5 4 3 3 3" xfId="30265" xr:uid="{077BAFD6-31C2-403C-B6C9-D7A0B0C4E389}"/>
    <cellStyle name="Normal 5 4 3 3 3 2" xfId="31408" xr:uid="{92C0E6B0-540E-4500-9E66-230FB68E0A0F}"/>
    <cellStyle name="Normal 5 4 3 3 4" xfId="31605"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3" xr:uid="{7BEF7BD9-5746-4FE3-9C2C-1E90F10823D3}"/>
    <cellStyle name="Normal 5 5 10 2 2 3" xfId="24784"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8" xr:uid="{D86CB2CB-E6BC-4EBE-8C63-9FA0944B44AD}"/>
    <cellStyle name="Normal 5 5 10 2 3 3 3" xfId="30266" xr:uid="{59D125B9-F39A-46E1-A17C-98D62824EB27}"/>
    <cellStyle name="Normal 5 5 10 2 3 3 3 2" xfId="31409" xr:uid="{E71ACD12-B317-427B-BB6C-C76E5FC66E22}"/>
    <cellStyle name="Normal 5 5 10 2 3 3 4" xfId="31606" xr:uid="{28520A92-387B-4256-98CB-37A8D127A231}"/>
    <cellStyle name="Normal 5 5 10 2 4" xfId="25772" xr:uid="{C3D50B18-259C-4014-9BCC-0D850B8A97C8}"/>
    <cellStyle name="Normal 5 5 10 3" xfId="1180" xr:uid="{00000000-0005-0000-0000-000060060000}"/>
    <cellStyle name="Normal 5 5 10 4" xfId="2961" xr:uid="{00000000-0005-0000-0000-00002C070000}"/>
    <cellStyle name="Normal 5 5 10 4 2" xfId="31297" xr:uid="{5A6D113D-41BD-4B2B-84F1-322D480A3CB5}"/>
    <cellStyle name="Normal 5 5 10 5" xfId="2123" xr:uid="{00000000-0005-0000-0000-00009E020000}"/>
    <cellStyle name="Normal 5 5 10 5 2" xfId="3789" xr:uid="{3E02F4FD-1C4C-4539-A2B7-19465E26278C}"/>
    <cellStyle name="Normal 5 5 10 5 3" xfId="30204" xr:uid="{CD6EF2D4-0244-497A-A1A2-5CB7CEACAD08}"/>
    <cellStyle name="Normal 5 5 10 5 3 2" xfId="31348" xr:uid="{F4393F33-33B7-414E-8C16-1CC9B8AEEB67}"/>
    <cellStyle name="Normal 5 5 10 5 4" xfId="31544" xr:uid="{C11D04CC-F052-44CD-9EC7-277082F56C47}"/>
    <cellStyle name="Normal 5 5 10 6" xfId="4019" xr:uid="{337F88F3-5843-4A8A-A4B2-DC8C7B59A64B}"/>
    <cellStyle name="Normal 5 5 10 6 2" xfId="4805" xr:uid="{9AEE980B-AC49-472C-ABA8-56F2FAA76E03}"/>
    <cellStyle name="Normal 5 5 10 6 3" xfId="30322" xr:uid="{0EA3F919-8FF0-462B-A82C-815D3F9A6A5F}"/>
    <cellStyle name="Normal 5 5 10 6 3 2" xfId="31465" xr:uid="{7CB46D50-7B99-484C-ABB1-4B35FE53302E}"/>
    <cellStyle name="Normal 5 5 10 6 4" xfId="31662" xr:uid="{E4914706-502A-4324-8E26-B98952712100}"/>
    <cellStyle name="Normal 5 5 10 7" xfId="30143" xr:uid="{9EC4A54E-D459-477E-95C3-D8EED714DA54}"/>
    <cellStyle name="Normal 5 5 10 7 2" xfId="30509" xr:uid="{642D08F6-4146-4DCF-BE9E-E70107F064A1}"/>
    <cellStyle name="Normal 5 5 11" xfId="1181" xr:uid="{00000000-0005-0000-0000-000061060000}"/>
    <cellStyle name="Normal 5 5 11 10" xfId="12612" xr:uid="{3695D5BB-0027-43FC-862D-FE558296E53C}"/>
    <cellStyle name="Normal 5 5 11 2" xfId="2421" xr:uid="{00000000-0005-0000-0000-00002E070000}"/>
    <cellStyle name="Normal 5 5 11 2 2" xfId="2962" xr:uid="{00000000-0005-0000-0000-00002F070000}"/>
    <cellStyle name="Normal 5 5 11 2 2 2" xfId="6127" xr:uid="{6B6DFC32-4C86-484E-9F0D-05B0CA9AFC4E}"/>
    <cellStyle name="Normal 5 5 11 2 2 2 2" xfId="28662" xr:uid="{AB134B89-BE15-45E9-8841-CE546E5E36B1}"/>
    <cellStyle name="Normal 5 5 11 2 2 2 3" xfId="15605" xr:uid="{4D39A6A8-7A7F-438F-A7D2-922C4E407832}"/>
    <cellStyle name="Normal 5 5 11 2 2 3" xfId="8058" xr:uid="{D73A85DE-8AFC-4B29-A497-15A97CDC8239}"/>
    <cellStyle name="Normal 5 5 11 2 2 3 2" xfId="18438" xr:uid="{D015D82A-5C92-43F1-A834-20DE716815CA}"/>
    <cellStyle name="Normal 5 5 11 2 2 4" xfId="10891" xr:uid="{D7F68CFE-1F16-43B1-91AF-967BDDF8B1EA}"/>
    <cellStyle name="Normal 5 5 11 2 2 4 2" xfId="21271" xr:uid="{3E5E31A2-BC10-4DEC-A3C3-1B5362DBF4E4}"/>
    <cellStyle name="Normal 5 5 11 2 2 5" xfId="22809" xr:uid="{E340BE55-C53D-4F9C-AA48-991977BA3FFB}"/>
    <cellStyle name="Normal 5 5 11 2 2 6" xfId="13468" xr:uid="{7CC0BDF1-6F6C-4746-850D-023E13317478}"/>
    <cellStyle name="Normal 5 5 11 2 3" xfId="5721" xr:uid="{9BE5C6E4-E2C9-48C3-AB52-3478219966FB}"/>
    <cellStyle name="Normal 5 5 11 2 3 2" xfId="27025" xr:uid="{B1287434-8E5C-4373-8888-488DDEEC0B6C}"/>
    <cellStyle name="Normal 5 5 11 2 3 3" xfId="27158" xr:uid="{806EAF91-4C2D-47DE-B377-2CE9A7AA0708}"/>
    <cellStyle name="Normal 5 5 11 2 3 4" xfId="15095" xr:uid="{C3B6A006-328F-418C-BB38-F69FBD755191}"/>
    <cellStyle name="Normal 5 5 11 2 4" xfId="7548" xr:uid="{415416B5-E375-4437-87B7-0758EC39A30B}"/>
    <cellStyle name="Normal 5 5 11 2 4 2" xfId="27290" xr:uid="{AEFB8BCF-F11B-45DE-9971-ECE126C5CE6F}"/>
    <cellStyle name="Normal 5 5 11 2 4 3" xfId="17928" xr:uid="{E548CEBA-9B5D-4B7E-9B3E-8136EECC299E}"/>
    <cellStyle name="Normal 5 5 11 2 5" xfId="10381" xr:uid="{B7434DEA-6F17-46AA-9E39-B50A5312E7E5}"/>
    <cellStyle name="Normal 5 5 11 2 5 2" xfId="20761" xr:uid="{FC75A6E3-5DDB-43D4-B3A6-95BBF0818C2D}"/>
    <cellStyle name="Normal 5 5 11 2 6" xfId="24106" xr:uid="{2D4EA2C9-7135-49BC-ADCE-AA5ACAC67B81}"/>
    <cellStyle name="Normal 5 5 11 2 7" xfId="12770" xr:uid="{62206668-18DB-43EA-9408-0077C7249362}"/>
    <cellStyle name="Normal 5 5 11 3" xfId="2803" xr:uid="{00000000-0005-0000-0000-000030070000}"/>
    <cellStyle name="Normal 5 5 11 3 2" xfId="6021" xr:uid="{76E518A2-B733-4064-B276-5CD1D06EB90E}"/>
    <cellStyle name="Normal 5 5 11 3 2 2" xfId="27255" xr:uid="{425BE3AF-6ED2-44EB-9844-BC4DA8F32718}"/>
    <cellStyle name="Normal 5 5 11 3 2 3" xfId="15474" xr:uid="{FFB8BC64-B790-495D-9EA9-B7745AC47F64}"/>
    <cellStyle name="Normal 5 5 11 3 3" xfId="7927" xr:uid="{4DB0E811-7A07-4B47-94C9-51910B29B70F}"/>
    <cellStyle name="Normal 5 5 11 3 3 2" xfId="18307" xr:uid="{6F54EB1A-1311-4D27-8097-8CD8D1563D00}"/>
    <cellStyle name="Normal 5 5 11 3 4" xfId="10760" xr:uid="{48B315A3-3C3E-4BEA-8461-C941A4EB87CC}"/>
    <cellStyle name="Normal 5 5 11 3 4 2" xfId="21140" xr:uid="{B930A244-317C-412E-8650-57C826C87A35}"/>
    <cellStyle name="Normal 5 5 11 3 5" xfId="22661" xr:uid="{4334BD2E-352E-42EE-A7C7-D2F9B2A11289}"/>
    <cellStyle name="Normal 5 5 11 3 6" xfId="13269" xr:uid="{604FBC59-3295-4B13-A9F1-F981AAB3DE81}"/>
    <cellStyle name="Normal 5 5 11 4" xfId="2378" xr:uid="{00000000-0005-0000-0000-00002D070000}"/>
    <cellStyle name="Normal 5 5 11 4 2" xfId="7505" xr:uid="{FCF08EC3-F309-4899-81CE-96FD1B16F63A}"/>
    <cellStyle name="Normal 5 5 11 4 2 2" xfId="25976" xr:uid="{2F8CFD30-2F39-4BF0-AA2D-0FF044118CA5}"/>
    <cellStyle name="Normal 5 5 11 4 2 3" xfId="17885" xr:uid="{04A88E33-8E60-442A-ACB4-D5B6750B17F3}"/>
    <cellStyle name="Normal 5 5 11 4 3" xfId="10338" xr:uid="{17D7B839-A0C6-4451-8C04-70D84E4DBEDC}"/>
    <cellStyle name="Normal 5 5 11 4 3 2" xfId="20718" xr:uid="{DCCB5FD8-3287-41BE-881B-BF4A28D4EB70}"/>
    <cellStyle name="Normal 5 5 11 4 4" xfId="24783" xr:uid="{9C89D61B-0979-4EE4-8EAE-4F41590389BD}"/>
    <cellStyle name="Normal 5 5 11 4 5" xfId="15052" xr:uid="{EE4A4ECD-ED50-426C-A966-AC3CA98DA575}"/>
    <cellStyle name="Normal 5 5 11 5" xfId="4020" xr:uid="{48FCAB28-1DBD-45FB-903C-24765057A287}"/>
    <cellStyle name="Normal 5 5 11 5 2" xfId="8823" xr:uid="{9DCC1B39-D915-4DEC-98C8-9A4B33B982B5}"/>
    <cellStyle name="Normal 5 5 11 5 2 2" xfId="19203" xr:uid="{3836725B-8785-4F07-A102-D6BA5B9BBB56}"/>
    <cellStyle name="Normal 5 5 11 5 3" xfId="11656" xr:uid="{9912C377-C28E-4D27-BE9A-6F6221DE7E31}"/>
    <cellStyle name="Normal 5 5 11 5 3 2" xfId="22036" xr:uid="{E4CC2B2D-5B99-4DD1-8C43-1C4FEE8F706D}"/>
    <cellStyle name="Normal 5 5 11 5 4" xfId="27258" xr:uid="{E1C89664-C2E8-43E4-9FBC-FFE5060CDD3E}"/>
    <cellStyle name="Normal 5 5 11 5 5" xfId="16370" xr:uid="{17B663D9-77B7-4F71-B339-7819DE68ED7F}"/>
    <cellStyle name="Normal 5 5 11 6" xfId="5347" xr:uid="{8A7CB6DC-62A6-4A41-BD63-39B130266C07}"/>
    <cellStyle name="Normal 5 5 11 6 2" xfId="14645" xr:uid="{8502C43C-794E-4B6F-B67D-BD0D4D682ECE}"/>
    <cellStyle name="Normal 5 5 11 7" xfId="7098" xr:uid="{75D9ED91-7E43-489A-A8B4-89D35DF5508A}"/>
    <cellStyle name="Normal 5 5 11 7 2" xfId="17478" xr:uid="{D3798922-15BD-4391-B2DB-2869E632F67C}"/>
    <cellStyle name="Normal 5 5 11 8" xfId="9931" xr:uid="{C9B053E7-DAD6-4D4E-AF63-D9C4E93DF7D7}"/>
    <cellStyle name="Normal 5 5 11 8 2" xfId="20311" xr:uid="{6D49E5DE-4DD4-4781-A18A-ECEDA2030118}"/>
    <cellStyle name="Normal 5 5 11 9" xfId="24224" xr:uid="{7F2AEEC7-788B-48EF-8D12-1F317B985EA8}"/>
    <cellStyle name="Normal 5 5 12" xfId="1182" xr:uid="{00000000-0005-0000-0000-000062060000}"/>
    <cellStyle name="Normal 5 5 12 2" xfId="1183" xr:uid="{00000000-0005-0000-0000-000063060000}"/>
    <cellStyle name="Normal 5 5 12 2 2" xfId="25906" xr:uid="{ACDBEB07-C175-4F8A-AF35-7A83D073F597}"/>
    <cellStyle name="Normal 5 5 12 2 2 2" xfId="27058" xr:uid="{73488BCF-2C51-42DE-9E58-72168444506D}"/>
    <cellStyle name="Normal 5 5 12 2 2 3" xfId="31493" xr:uid="{8C768011-0350-4625-9C22-6E5BAC343524}"/>
    <cellStyle name="Normal 5 5 12 2 2 4" xfId="31303" xr:uid="{4E92DD05-9DE3-47E0-9C33-4A23B380A4BC}"/>
    <cellStyle name="Normal 5 5 12 2 3" xfId="27499" xr:uid="{C60B8A07-C87E-417E-81F5-A75D4AE0518D}"/>
    <cellStyle name="Normal 5 5 12 2 4" xfId="27363" xr:uid="{FCABEA70-D790-4657-BF9A-CD1687570BD1}"/>
    <cellStyle name="Normal 5 5 12 2 5" xfId="31252" xr:uid="{29DBD238-5483-4789-AB60-4DC6E160D543}"/>
    <cellStyle name="Normal 5 5 12 3" xfId="1184" xr:uid="{00000000-0005-0000-0000-000064060000}"/>
    <cellStyle name="Normal 5 5 12 3 2" xfId="1185" xr:uid="{00000000-0005-0000-0000-000065060000}"/>
    <cellStyle name="Normal 5 5 12 3 2 2" xfId="7099" xr:uid="{7DC8D161-DB25-42F7-A675-B9ABA09E6623}"/>
    <cellStyle name="Normal 5 5 12 3 2 2 2" xfId="17479" xr:uid="{CB8E9133-3D83-4494-9F60-E776A3EA70F0}"/>
    <cellStyle name="Normal 5 5 12 3 2 3" xfId="9932" xr:uid="{75CD5C8B-75F0-4E18-B7D2-91830223CFAA}"/>
    <cellStyle name="Normal 5 5 12 3 2 3 2" xfId="20312" xr:uid="{4A077567-9598-4D3C-9AEB-03C07E8EA24F}"/>
    <cellStyle name="Normal 5 5 12 3 2 4" xfId="25580" xr:uid="{DBCD1220-8789-4BF8-809A-A3A65496A92B}"/>
    <cellStyle name="Normal 5 5 12 3 2 5" xfId="14646" xr:uid="{A45105C8-7446-4B1D-BB0F-E6E66EEAF4EB}"/>
    <cellStyle name="Normal 5 5 12 3 3" xfId="3772" xr:uid="{D3491984-6149-4A4F-97CA-96AC04F0A2CD}"/>
    <cellStyle name="Normal 5 5 12 3 3 2" xfId="4806" xr:uid="{62869006-B692-4B88-AA1D-967FD650D28C}"/>
    <cellStyle name="Normal 5 5 12 3 3 3" xfId="30294" xr:uid="{0809AC62-F3B7-493F-BB49-1E9941AC2340}"/>
    <cellStyle name="Normal 5 5 12 3 3 3 2" xfId="31437" xr:uid="{7019EB67-3295-429D-8D0F-44B17EE0D105}"/>
    <cellStyle name="Normal 5 5 12 3 3 4" xfId="31634" xr:uid="{7ED5B869-69B2-431F-9CC3-F41F5D450414}"/>
    <cellStyle name="Normal 5 5 12 3 4" xfId="24795" xr:uid="{EC1A1E87-7558-46ED-8398-DDED782A19A9}"/>
    <cellStyle name="Normal 5 5 12 4" xfId="1186" xr:uid="{00000000-0005-0000-0000-000066060000}"/>
    <cellStyle name="Normal 5 5 12 4 2" xfId="2011" xr:uid="{00000000-0005-0000-0000-000067060000}"/>
    <cellStyle name="Normal 5 5 12 4 2 2" xfId="28244" xr:uid="{C0C981C0-058E-4026-91E4-71DD03B00545}"/>
    <cellStyle name="Normal 5 5 12 4 2 3" xfId="27487" xr:uid="{1A5E8FF4-C6F3-4045-99D5-5EFB1C02A4ED}"/>
    <cellStyle name="Normal 5 5 12 4 3" xfId="3742" xr:uid="{00000000-0005-0000-0000-0000CD050000}"/>
    <cellStyle name="Normal 5 5 12 4 3 2" xfId="4731" xr:uid="{D383C0AB-15AA-4183-8653-F3BF4C9DCA49}"/>
    <cellStyle name="Normal 5 5 12 4 3 3" xfId="30267" xr:uid="{0A57DE32-6FA3-493D-BCD5-EF945C4BCD4C}"/>
    <cellStyle name="Normal 5 5 12 4 3 3 2" xfId="31410" xr:uid="{8D615E02-7AB1-47B9-B5C0-EFCC16FE5595}"/>
    <cellStyle name="Normal 5 5 12 4 3 4" xfId="31607" xr:uid="{333049E4-D2E4-478B-A9A7-397D8F1AD60F}"/>
    <cellStyle name="Normal 5 5 12 4 4" xfId="23738" xr:uid="{584E66C2-83BD-4415-897A-413EAACEC637}"/>
    <cellStyle name="Normal 5 5 12 4 5" xfId="23069" xr:uid="{445314E8-3702-42F9-96C4-4F1E3E1FC2C9}"/>
    <cellStyle name="Normal 5 5 12 4 6" xfId="26120" xr:uid="{972A4539-7000-4879-8DC1-AC3C9DAB57C7}"/>
    <cellStyle name="Normal 5 5 12 5" xfId="1187" xr:uid="{00000000-0005-0000-0000-000068060000}"/>
    <cellStyle name="Normal 5 5 12 5 2" xfId="26127" xr:uid="{0C3713C4-0CF4-45B5-BE60-F039348800A1}"/>
    <cellStyle name="Normal 5 5 12 5 3" xfId="26555" xr:uid="{46B5948C-5A50-4947-9B43-BD3926155E12}"/>
    <cellStyle name="Normal 5 5 12 6" xfId="2012" xr:uid="{00000000-0005-0000-0000-000069060000}"/>
    <cellStyle name="Normal 5 5 12 6 2" xfId="25718" xr:uid="{6E76D09D-B907-43F5-8545-1CFD81722536}"/>
    <cellStyle name="Normal 5 5 12 6 3" xfId="24484" xr:uid="{D6BD1202-D166-4806-99B6-7721F3E5DC6E}"/>
    <cellStyle name="Normal 5 5 12 6 4" xfId="30396" xr:uid="{A373ECD6-01CF-4482-A92D-8D307049E070}"/>
    <cellStyle name="Normal 5 5 12 7" xfId="2133" xr:uid="{00000000-0005-0000-0000-0000A1020000}"/>
    <cellStyle name="Normal 5 5 12 7 2" xfId="4819" xr:uid="{933CD350-3DDB-4FFC-B65F-DBC9B5AC6FAA}"/>
    <cellStyle name="Normal 5 5 12 7 3" xfId="30214" xr:uid="{827A0F38-C1A0-4EEE-9A2A-D5F26A0F3BC4}"/>
    <cellStyle name="Normal 5 5 12 7 3 2" xfId="31358" xr:uid="{12077E98-D42B-4C46-B42E-477CDA1BC168}"/>
    <cellStyle name="Normal 5 5 12 7 4" xfId="31554" xr:uid="{ED0A659F-49C6-47AD-A8E9-D609C6FE0B98}"/>
    <cellStyle name="Normal 5 5 12 8" xfId="4039" xr:uid="{339DDFF4-B60C-4AB4-A281-8CA03C0100FF}"/>
    <cellStyle name="Normal 5 5 12 8 2" xfId="4817" xr:uid="{7550A7D3-C1EF-43A3-A121-A8E9FC3C1D0F}"/>
    <cellStyle name="Normal 5 5 12 8 3" xfId="30331" xr:uid="{D7DBAFC5-F908-4480-B7AC-0D36D243E461}"/>
    <cellStyle name="Normal 5 5 12 8 3 2" xfId="30467" xr:uid="{008082A2-179F-4EAE-9BED-194B26EA3013}"/>
    <cellStyle name="Normal 5 5 12 8 4" xfId="31671" xr:uid="{958C0CF7-489D-4DFD-AFD0-0923A7F799E9}"/>
    <cellStyle name="Normal 5 5 12 9" xfId="25795" xr:uid="{E3CEE472-2575-4086-9B70-8587E190341C}"/>
    <cellStyle name="Normal 5 5 12 9 2" xfId="26400" xr:uid="{EE6D3784-0C10-40B4-B5A5-246641421871}"/>
    <cellStyle name="Normal 5 5 12 9 3" xfId="31165" xr:uid="{1A4271D5-26B0-4441-8D15-E29ECA5F4D9D}"/>
    <cellStyle name="Normal 5 5 13" xfId="1188" xr:uid="{00000000-0005-0000-0000-00006A060000}"/>
    <cellStyle name="Normal 5 5 13 2" xfId="4556" xr:uid="{38105DB8-0B13-45DB-93CB-A7A2B7B10682}"/>
    <cellStyle name="Normal 5 5 13 2 2" xfId="9328" xr:uid="{0F5DC92B-D17F-4932-B880-4EB216E0BB19}"/>
    <cellStyle name="Normal 5 5 13 2 2 2" xfId="29303" xr:uid="{A528E6A3-E5CF-41CD-8A5A-85D9B57ECB1A}"/>
    <cellStyle name="Normal 5 5 13 2 2 3" xfId="19708" xr:uid="{B187A614-F1FD-4C04-8325-25B84F0A4B75}"/>
    <cellStyle name="Normal 5 5 13 2 3" xfId="12161" xr:uid="{7CDD758D-F939-4E92-9942-827284B6582E}"/>
    <cellStyle name="Normal 5 5 13 2 3 2" xfId="22541" xr:uid="{15B03982-7DF5-45B6-B4D5-42116C944D4D}"/>
    <cellStyle name="Normal 5 5 13 2 4" xfId="23763" xr:uid="{1C157A74-79B0-4AE9-B1C8-C0BCC2BE83BE}"/>
    <cellStyle name="Normal 5 5 13 2 5" xfId="16875" xr:uid="{039AE286-CAD9-40EC-9813-C989AE274BDE}"/>
    <cellStyle name="Normal 5 5 13 3" xfId="5348" xr:uid="{5A847891-704E-4D1C-A49B-5183AFA3F5F8}"/>
    <cellStyle name="Normal 5 5 13 3 2" xfId="25717" xr:uid="{BA89B0B9-DB42-4CE7-A4A3-ECE24486E886}"/>
    <cellStyle name="Normal 5 5 13 3 3" xfId="25873" xr:uid="{45F60256-2B71-41F7-8537-374E0F6D4207}"/>
    <cellStyle name="Normal 5 5 13 3 4" xfId="14647" xr:uid="{5CE4162D-AD48-4C0F-BA62-B934F4EA9B59}"/>
    <cellStyle name="Normal 5 5 13 4" xfId="7100" xr:uid="{9A900B08-9AE9-41AC-BA20-2AA538F9927D}"/>
    <cellStyle name="Normal 5 5 13 4 2" xfId="22947" xr:uid="{97C5DAE0-DA9C-4F0F-BCD1-117901AE5D5C}"/>
    <cellStyle name="Normal 5 5 13 4 3" xfId="27064" xr:uid="{D13F99A1-37DD-4A26-B175-7EDE3659B42B}"/>
    <cellStyle name="Normal 5 5 13 4 4" xfId="17480" xr:uid="{5AED7AF1-2763-4797-82AA-CF475C5E3EE4}"/>
    <cellStyle name="Normal 5 5 13 5" xfId="9933" xr:uid="{18FE5CF4-E9A5-4356-8158-B3F8919FD961}"/>
    <cellStyle name="Normal 5 5 13 5 2" xfId="29432" xr:uid="{5879B14D-2429-4E4A-9882-196F79DE5875}"/>
    <cellStyle name="Normal 5 5 13 5 3" xfId="20313" xr:uid="{0267A0D3-C892-4DAA-A391-47195DB4C23E}"/>
    <cellStyle name="Normal 5 5 13 6" xfId="24213" xr:uid="{6BA6356E-FEFE-4288-B90B-406AF9C7B10D}"/>
    <cellStyle name="Normal 5 5 13 7" xfId="13966" xr:uid="{9949E944-6653-48A5-B6AF-827C31A6C8F2}"/>
    <cellStyle name="Normal 5 5 13 8" xfId="31251" xr:uid="{74A630F6-B0B0-425A-B58E-98533DCF93A3}"/>
    <cellStyle name="Normal 5 5 14" xfId="1189" xr:uid="{00000000-0005-0000-0000-00006B060000}"/>
    <cellStyle name="Normal 5 5 14 2" xfId="1190" xr:uid="{00000000-0005-0000-0000-00006C060000}"/>
    <cellStyle name="Normal 5 5 14 3" xfId="3743" xr:uid="{00000000-0005-0000-0000-0000D2050000}"/>
    <cellStyle name="Normal 5 5 14 3 2" xfId="4726" xr:uid="{38D387F4-79B0-4AC8-8B84-16D0B67DE4C8}"/>
    <cellStyle name="Normal 5 5 14 3 2 2" xfId="28466" xr:uid="{8C94C9FE-AE2A-4793-A8B8-55E759787D53}"/>
    <cellStyle name="Normal 5 5 14 3 3" xfId="26888" xr:uid="{B149FF73-7C82-4791-B193-8AF6ACE56154}"/>
    <cellStyle name="Normal 5 5 14 3 4" xfId="30268" xr:uid="{D54B79A8-5499-4F5C-A60A-015D6BE65FD9}"/>
    <cellStyle name="Normal 5 5 14 3 4 2" xfId="31411" xr:uid="{575483AF-AA95-4D48-B584-5A9993226AA8}"/>
    <cellStyle name="Normal 5 5 14 3 5" xfId="31608" xr:uid="{14E7F71F-AA9C-4825-9092-BF0C8A1EFF2F}"/>
    <cellStyle name="Normal 5 5 14 4" xfId="28547" xr:uid="{11F1C702-C94E-40E4-AA7E-C36BBAF97840}"/>
    <cellStyle name="Normal 5 5 15" xfId="2439" xr:uid="{00000000-0005-0000-0000-000035070000}"/>
    <cellStyle name="Normal 5 5 15 2" xfId="5734" xr:uid="{7DB3CBEA-D902-42B2-B26F-9421550EC6CD}"/>
    <cellStyle name="Normal 5 5 15 2 2" xfId="27302" xr:uid="{F2621A6C-0918-4A36-97E3-78A546121BE8}"/>
    <cellStyle name="Normal 5 5 15 2 3" xfId="15111" xr:uid="{05B98610-ECCC-4335-8398-4FB0B93CE0B1}"/>
    <cellStyle name="Normal 5 5 15 3" xfId="7564" xr:uid="{35D911EE-CA73-4C5D-9B99-8E5C459EE06E}"/>
    <cellStyle name="Normal 5 5 15 3 2" xfId="17944" xr:uid="{38B158EE-2C47-4BA9-93C3-58BBE1E0AD96}"/>
    <cellStyle name="Normal 5 5 15 4" xfId="10397" xr:uid="{5DEE6F7F-8E03-4FC8-9594-1274073636D5}"/>
    <cellStyle name="Normal 5 5 15 4 2" xfId="20777" xr:uid="{9D104917-06C4-40D3-830F-73A016A7D825}"/>
    <cellStyle name="Normal 5 5 15 5" xfId="24793" xr:uid="{98197A97-5624-49B2-8B85-1F5369343C3E}"/>
    <cellStyle name="Normal 5 5 15 6" xfId="12826" xr:uid="{25B2FA1F-E539-4D97-AD51-FB2C4B7972FE}"/>
    <cellStyle name="Normal 5 5 16" xfId="2169" xr:uid="{00000000-0005-0000-0000-000028070000}"/>
    <cellStyle name="Normal 5 5 16 2" xfId="7296" xr:uid="{E92BBBE8-8A65-484D-9CC1-3D51172C4C28}"/>
    <cellStyle name="Normal 5 5 16 2 2" xfId="28152" xr:uid="{A3A849C5-5574-4D15-95F8-4036D0CDEF59}"/>
    <cellStyle name="Normal 5 5 16 2 3" xfId="17676" xr:uid="{09A459B7-30EB-40B8-87C5-77F00D92A2FA}"/>
    <cellStyle name="Normal 5 5 16 3" xfId="10129" xr:uid="{F0A238C6-4582-4CBB-BADA-A9399A706E74}"/>
    <cellStyle name="Normal 5 5 16 3 2" xfId="20509" xr:uid="{334612D8-071C-4D16-88C2-0DED4F515CFC}"/>
    <cellStyle name="Normal 5 5 16 4" xfId="22844" xr:uid="{73C69CF9-2844-4024-B796-ADEC93F6100C}"/>
    <cellStyle name="Normal 5 5 16 5" xfId="14843" xr:uid="{0D04833F-70A4-4B17-A011-739F53913398}"/>
    <cellStyle name="Normal 5 5 17" xfId="2122" xr:uid="{00000000-0005-0000-0000-00009D020000}"/>
    <cellStyle name="Normal 5 5 17 2" xfId="4710" xr:uid="{1F0EAC01-3B78-43E3-B983-74B1E0899491}"/>
    <cellStyle name="Normal 5 5 17 2 2" xfId="28528" xr:uid="{9F244A23-EF37-4CA3-9C32-8399EE7045C9}"/>
    <cellStyle name="Normal 5 5 17 3" xfId="27862" xr:uid="{94C316B2-9303-4343-AB75-17DFAF12E21D}"/>
    <cellStyle name="Normal 5 5 17 4" xfId="30203" xr:uid="{36B20FD2-E384-4E2C-943F-B6158FB818DE}"/>
    <cellStyle name="Normal 5 5 17 4 2" xfId="31347" xr:uid="{5F08F1D5-89EB-4C5D-BB57-1B880E6EB770}"/>
    <cellStyle name="Normal 5 5 17 5" xfId="31543" xr:uid="{3B55F720-3305-4D8B-B69F-321B180500C4}"/>
    <cellStyle name="Normal 5 5 18" xfId="4018" xr:uid="{F3938208-EDFC-4F17-ABB5-42A544677995}"/>
    <cellStyle name="Normal 5 5 18 2" xfId="4810" xr:uid="{F76BFFF7-F65C-4C10-94AE-340164E71EC1}"/>
    <cellStyle name="Normal 5 5 18 3" xfId="30321" xr:uid="{3F8752F1-9A5A-4A0A-9B43-2AF1C30DFDF6}"/>
    <cellStyle name="Normal 5 5 18 3 2" xfId="31464" xr:uid="{0CEB44F4-8608-49C7-AFD9-B308A93AF5D4}"/>
    <cellStyle name="Normal 5 5 18 4" xfId="31661" xr:uid="{67F64D7D-87AA-4672-BBA5-A417E15A374F}"/>
    <cellStyle name="Normal 5 5 19" xfId="24510" xr:uid="{2A1B3C75-EDBD-4134-9FA6-33FD8035DA32}"/>
    <cellStyle name="Normal 5 5 2" xfId="1191" xr:uid="{00000000-0005-0000-0000-00006D060000}"/>
    <cellStyle name="Normal 5 5 2 10" xfId="26256" xr:uid="{5DE0041A-A395-4337-A4C4-595A0109A733}"/>
    <cellStyle name="Normal 5 5 2 11" xfId="27201" xr:uid="{576765FF-1DD2-4048-9596-D0B7D8E5602E}"/>
    <cellStyle name="Normal 5 5 2 12" xfId="12424" xr:uid="{362E694F-978F-4355-B29B-573EACCA035C}"/>
    <cellStyle name="Normal 5 5 2 2" xfId="1192" xr:uid="{00000000-0005-0000-0000-00006E060000}"/>
    <cellStyle name="Normal 5 5 2 2 10" xfId="7101" xr:uid="{B0B4E6F4-CC37-40E9-80EA-BED5690BE15D}"/>
    <cellStyle name="Normal 5 5 2 2 10 2" xfId="17481" xr:uid="{2E4C73EB-3E1A-4761-96CA-1DE9565E7346}"/>
    <cellStyle name="Normal 5 5 2 2 11" xfId="9934" xr:uid="{F88CE84F-A75A-405A-85F5-7077666D2DA0}"/>
    <cellStyle name="Normal 5 5 2 2 11 2" xfId="20314" xr:uid="{7BAFE316-3944-4915-8BE3-1A5642390C24}"/>
    <cellStyle name="Normal 5 5 2 2 12" xfId="24557" xr:uid="{DB9B9E18-2DAE-4360-A9FC-C823D4674C38}"/>
    <cellStyle name="Normal 5 5 2 2 13" xfId="12484" xr:uid="{C15E1874-5A7B-419B-A795-ECC2719E4B4E}"/>
    <cellStyle name="Normal 5 5 2 2 2" xfId="1193" xr:uid="{00000000-0005-0000-0000-00006F060000}"/>
    <cellStyle name="Normal 5 5 2 2 2 10" xfId="9935" xr:uid="{F46A6A26-8631-4AEC-8C24-F217A2A7B3F9}"/>
    <cellStyle name="Normal 5 5 2 2 2 10 2" xfId="20315" xr:uid="{0F1B2E8D-661B-421F-A428-2548615D2947}"/>
    <cellStyle name="Normal 5 5 2 2 2 11" xfId="22902" xr:uid="{0ACF97C6-F5AF-4F36-A2CC-B0340721807C}"/>
    <cellStyle name="Normal 5 5 2 2 2 12" xfId="12613" xr:uid="{1A299909-22DC-4007-AC4D-C1AE15C09573}"/>
    <cellStyle name="Normal 5 5 2 2 2 2" xfId="2805" xr:uid="{00000000-0005-0000-0000-000039070000}"/>
    <cellStyle name="Normal 5 5 2 2 2 2 2" xfId="3398" xr:uid="{00000000-0005-0000-0000-00003A070000}"/>
    <cellStyle name="Normal 5 5 2 2 2 2 2 2" xfId="6456" xr:uid="{B693116F-FEF4-432D-A5BF-701A0649DF30}"/>
    <cellStyle name="Normal 5 5 2 2 2 2 2 2 2" xfId="27807" xr:uid="{004B866A-C76F-45A8-808C-C75755EC1086}"/>
    <cellStyle name="Normal 5 5 2 2 2 2 2 2 3" xfId="26534" xr:uid="{5EEAA4AB-3C3E-4C53-A277-A707876DE5EC}"/>
    <cellStyle name="Normal 5 5 2 2 2 2 2 2 4" xfId="16025" xr:uid="{C3ACAFC0-D7C2-42C7-B4DB-7ED8EAC47E68}"/>
    <cellStyle name="Normal 5 5 2 2 2 2 2 3" xfId="8478" xr:uid="{17E6980B-06A1-43B6-BE43-611354CBBEB0}"/>
    <cellStyle name="Normal 5 5 2 2 2 2 2 3 2" xfId="28924" xr:uid="{2BA3EE89-B748-4827-8F21-A2E506D72BC1}"/>
    <cellStyle name="Normal 5 5 2 2 2 2 2 3 3" xfId="18858" xr:uid="{230430B1-9100-4B76-B9BD-F64508174F52}"/>
    <cellStyle name="Normal 5 5 2 2 2 2 2 4" xfId="11311" xr:uid="{ED3C4ACD-C51D-4BCF-A4E8-96036E058BC2}"/>
    <cellStyle name="Normal 5 5 2 2 2 2 2 4 2" xfId="21691" xr:uid="{C080D9CA-17F9-461C-BB69-7B4915B83AEE}"/>
    <cellStyle name="Normal 5 5 2 2 2 2 2 5" xfId="25283" xr:uid="{7EECCA54-9783-4BBF-8C42-BADB856D8B4F}"/>
    <cellStyle name="Normal 5 5 2 2 2 2 2 6" xfId="13968" xr:uid="{EACC5766-D3D6-44EE-B595-1F5883978ED0}"/>
    <cellStyle name="Normal 5 5 2 2 2 2 3" xfId="4355" xr:uid="{42FF46A1-3943-4358-A655-8294E62CEED5}"/>
    <cellStyle name="Normal 5 5 2 2 2 2 3 2" xfId="9127" xr:uid="{45B9D55E-2186-44A0-B273-E1A0BC1506FA}"/>
    <cellStyle name="Normal 5 5 2 2 2 2 3 2 2" xfId="29170" xr:uid="{1140FD3F-198E-4BE1-8F06-A8CC335DBE44}"/>
    <cellStyle name="Normal 5 5 2 2 2 2 3 2 3" xfId="19507" xr:uid="{D17F7F4F-1A46-4910-97EE-82CDCD2E107F}"/>
    <cellStyle name="Normal 5 5 2 2 2 2 3 3" xfId="11960" xr:uid="{EFE23553-F273-457E-8C06-1E2A03F6FE27}"/>
    <cellStyle name="Normal 5 5 2 2 2 2 3 3 2" xfId="22340" xr:uid="{6CADACF1-9D51-44A3-9B24-E581EC859066}"/>
    <cellStyle name="Normal 5 5 2 2 2 2 3 4" xfId="23123" xr:uid="{B72063E7-D175-445C-9430-BB26FE783578}"/>
    <cellStyle name="Normal 5 5 2 2 2 2 3 5" xfId="16674" xr:uid="{255421F1-8B49-49EF-B50C-7FEA55A0C4D7}"/>
    <cellStyle name="Normal 5 5 2 2 2 2 4" xfId="6023" xr:uid="{7E2B3A4D-18A7-41AE-9703-8F1DD1C41124}"/>
    <cellStyle name="Normal 5 5 2 2 2 2 4 2" xfId="26661" xr:uid="{F952BBFA-15EB-48C0-894C-CF0A26F279D2}"/>
    <cellStyle name="Normal 5 5 2 2 2 2 4 3" xfId="15476" xr:uid="{3DA3D78E-B3D0-4042-BBF9-EADB3DB9540E}"/>
    <cellStyle name="Normal 5 5 2 2 2 2 5" xfId="7929" xr:uid="{028A5E22-1E60-4C6D-B1A8-9DE76CBD3299}"/>
    <cellStyle name="Normal 5 5 2 2 2 2 5 2" xfId="18309" xr:uid="{5B658F29-19A3-4C8F-8C89-874C7FC593B0}"/>
    <cellStyle name="Normal 5 5 2 2 2 2 6" xfId="10762" xr:uid="{39021503-6D23-4026-AADD-CEECF31F2E18}"/>
    <cellStyle name="Normal 5 5 2 2 2 2 6 2" xfId="21142" xr:uid="{79DF7F93-3D36-4E82-B3C2-21FBC05247DD}"/>
    <cellStyle name="Normal 5 5 2 2 2 2 7" xfId="23800" xr:uid="{B54B0BB9-E6CF-4A46-9F3A-B3E751558D28}"/>
    <cellStyle name="Normal 5 5 2 2 2 2 8" xfId="13271" xr:uid="{C4529065-302D-4BBB-8DEA-0825232BFC5B}"/>
    <cellStyle name="Normal 5 5 2 2 2 3" xfId="3399" xr:uid="{00000000-0005-0000-0000-00003B070000}"/>
    <cellStyle name="Normal 5 5 2 2 2 3 2" xfId="4557" xr:uid="{5061FD9F-2244-4556-BA81-017209E54E57}"/>
    <cellStyle name="Normal 5 5 2 2 2 3 2 2" xfId="9329" xr:uid="{63D3143B-3A50-4839-B294-F3935BB8C913}"/>
    <cellStyle name="Normal 5 5 2 2 2 3 2 2 2" xfId="29304" xr:uid="{9C4F8361-A348-40D6-BDC8-184E1ED0AEEB}"/>
    <cellStyle name="Normal 5 5 2 2 2 3 2 2 3" xfId="19709" xr:uid="{2232B086-86C9-44E8-ACC9-F05AE9E85F48}"/>
    <cellStyle name="Normal 5 5 2 2 2 3 2 3" xfId="12162" xr:uid="{F278D5A6-BB19-4A71-909D-4B185E053A15}"/>
    <cellStyle name="Normal 5 5 2 2 2 3 2 3 2" xfId="22542" xr:uid="{FF77EDCE-32AF-4B79-86CC-5D0FC410DFDE}"/>
    <cellStyle name="Normal 5 5 2 2 2 3 2 4" xfId="28115" xr:uid="{21DB635F-914E-44BB-A5BA-96824586B764}"/>
    <cellStyle name="Normal 5 5 2 2 2 3 2 5" xfId="16876" xr:uid="{DA1DE3AE-D369-465E-B70F-9C5DCCD86772}"/>
    <cellStyle name="Normal 5 5 2 2 2 3 3" xfId="6457" xr:uid="{6C9958EC-64CD-4EFE-AD25-5341EAC58E19}"/>
    <cellStyle name="Normal 5 5 2 2 2 3 3 2" xfId="26306" xr:uid="{10785CCF-BC71-459D-8435-C52D33AD31DA}"/>
    <cellStyle name="Normal 5 5 2 2 2 3 3 3" xfId="16026" xr:uid="{2AC0485A-BBA8-4B3B-8289-888B36D3D1A8}"/>
    <cellStyle name="Normal 5 5 2 2 2 3 4" xfId="8479" xr:uid="{35104300-7B7B-4930-AA22-97CBEA0E597A}"/>
    <cellStyle name="Normal 5 5 2 2 2 3 4 2" xfId="18859" xr:uid="{BCD25388-0DE1-4453-B0E2-7C53AEE133CA}"/>
    <cellStyle name="Normal 5 5 2 2 2 3 5" xfId="11312" xr:uid="{7B72F5E2-F4A0-4DAF-A072-8BB8EE9CF698}"/>
    <cellStyle name="Normal 5 5 2 2 2 3 5 2" xfId="21692" xr:uid="{4A7BD036-C2BA-45A6-87CB-029FEA504C56}"/>
    <cellStyle name="Normal 5 5 2 2 2 3 6" xfId="25115" xr:uid="{82B60B71-A98F-4867-B481-3777DF42A92A}"/>
    <cellStyle name="Normal 5 5 2 2 2 3 7" xfId="13969" xr:uid="{CDB8CBB4-B877-4130-B85B-07A03F751A31}"/>
    <cellStyle name="Normal 5 5 2 2 2 4" xfId="3397" xr:uid="{00000000-0005-0000-0000-00003C070000}"/>
    <cellStyle name="Normal 5 5 2 2 2 4 2" xfId="6455" xr:uid="{65CAC8DB-A56D-46C3-87F9-F4F75AAA66E8}"/>
    <cellStyle name="Normal 5 5 2 2 2 4 2 2" xfId="26021" xr:uid="{17070FC0-3C6C-4245-8F38-027CA186084B}"/>
    <cellStyle name="Normal 5 5 2 2 2 4 2 3" xfId="16024" xr:uid="{ECC0695D-BED6-47AA-9185-A5C5234CEBF3}"/>
    <cellStyle name="Normal 5 5 2 2 2 4 3" xfId="8477" xr:uid="{14C93518-D0C9-4908-BAB1-9DCD1EEEA571}"/>
    <cellStyle name="Normal 5 5 2 2 2 4 3 2" xfId="18857" xr:uid="{ECDDFA73-36FF-49D5-82B7-03A53E73BDAB}"/>
    <cellStyle name="Normal 5 5 2 2 2 4 4" xfId="11310" xr:uid="{8B1E5D26-8A8D-4AC7-9715-3F1243DFF57E}"/>
    <cellStyle name="Normal 5 5 2 2 2 4 4 2" xfId="21690" xr:uid="{344B6013-3AA0-45E1-85B1-D40B03FD4C40}"/>
    <cellStyle name="Normal 5 5 2 2 2 4 5" xfId="24506" xr:uid="{5CB2466F-53D5-49FA-A5CA-E50A3B9646E6}"/>
    <cellStyle name="Normal 5 5 2 2 2 4 6" xfId="13967" xr:uid="{C763E544-01F0-4302-8299-E43E37CE24BA}"/>
    <cellStyle name="Normal 5 5 2 2 2 5" xfId="2649" xr:uid="{00000000-0005-0000-0000-00003D070000}"/>
    <cellStyle name="Normal 5 5 2 2 2 5 2" xfId="5911" xr:uid="{E9B39E86-C76E-4FBD-A137-EE230CDA99AC}"/>
    <cellStyle name="Normal 5 5 2 2 2 5 2 2" xfId="26217" xr:uid="{691A211D-DDC5-4CF4-9FFE-159D307D29B3}"/>
    <cellStyle name="Normal 5 5 2 2 2 5 2 3" xfId="15321" xr:uid="{855B6DC1-1534-436D-91E0-D2640689A3F2}"/>
    <cellStyle name="Normal 5 5 2 2 2 5 3" xfId="7774" xr:uid="{60B7B1BA-B192-4DB5-8FB7-5B1053A8F3F3}"/>
    <cellStyle name="Normal 5 5 2 2 2 5 3 2" xfId="18154" xr:uid="{EC3B7F3F-BCF3-470D-9D43-126F2EB40004}"/>
    <cellStyle name="Normal 5 5 2 2 2 5 4" xfId="10607" xr:uid="{531C608E-CD0C-4B40-BC39-F0CCB15B2BDB}"/>
    <cellStyle name="Normal 5 5 2 2 2 5 4 2" xfId="20987" xr:uid="{29A04457-3328-4866-8B61-39382E330D84}"/>
    <cellStyle name="Normal 5 5 2 2 2 5 5" xfId="25346" xr:uid="{FA1D4321-F923-4174-B5D0-070FD482717B}"/>
    <cellStyle name="Normal 5 5 2 2 2 5 6" xfId="13049" xr:uid="{414A8D75-BE7B-45D4-8C3A-A99EAB138365}"/>
    <cellStyle name="Normal 5 5 2 2 2 6" xfId="2379" xr:uid="{00000000-0005-0000-0000-000038070000}"/>
    <cellStyle name="Normal 5 5 2 2 2 6 2" xfId="7506" xr:uid="{A1858BD0-3E6E-4D42-83BF-145C6C4D43DF}"/>
    <cellStyle name="Normal 5 5 2 2 2 6 2 2" xfId="17886" xr:uid="{FACD421A-A9BB-4B7F-906E-07EE7C2EF2B8}"/>
    <cellStyle name="Normal 5 5 2 2 2 6 3" xfId="10339" xr:uid="{6D389701-D329-41F9-BFEA-4C1354AC4875}"/>
    <cellStyle name="Normal 5 5 2 2 2 6 3 2" xfId="20719" xr:uid="{F1A12A08-1164-4488-A8B4-F6266E11AB30}"/>
    <cellStyle name="Normal 5 5 2 2 2 6 4" xfId="24990" xr:uid="{67298546-BF93-45C6-AFAE-B9A60F49A89F}"/>
    <cellStyle name="Normal 5 5 2 2 2 6 5" xfId="15053" xr:uid="{23599E62-A5C5-4F45-A758-20E3649CEB60}"/>
    <cellStyle name="Normal 5 5 2 2 2 7" xfId="4051" xr:uid="{EC54DFC6-9A1E-4C42-8373-D8A0D006B582}"/>
    <cellStyle name="Normal 5 5 2 2 2 7 2" xfId="8837" xr:uid="{F198D4A2-3B39-49A2-8553-811CD5569DB0}"/>
    <cellStyle name="Normal 5 5 2 2 2 7 2 2" xfId="19217" xr:uid="{695B1472-84E2-4093-ABA0-2537DF9ADA20}"/>
    <cellStyle name="Normal 5 5 2 2 2 7 3" xfId="11670" xr:uid="{358B6E7B-0337-430F-9A6B-737BE1E2DA12}"/>
    <cellStyle name="Normal 5 5 2 2 2 7 3 2" xfId="22050" xr:uid="{B5C359F9-33D3-4677-911E-4FBEB3C90639}"/>
    <cellStyle name="Normal 5 5 2 2 2 7 4" xfId="16384" xr:uid="{2F36583D-13FE-480E-AFDA-6739E674159F}"/>
    <cellStyle name="Normal 5 5 2 2 2 8" xfId="5350" xr:uid="{7A875D4A-C397-4525-BE3A-8192E68F8551}"/>
    <cellStyle name="Normal 5 5 2 2 2 8 2" xfId="14649" xr:uid="{2F2081C4-AAE6-4920-8CA4-EBB5256087C6}"/>
    <cellStyle name="Normal 5 5 2 2 2 9" xfId="7102" xr:uid="{2B3871C3-57A8-4A8B-88EE-B3736054FB29}"/>
    <cellStyle name="Normal 5 5 2 2 2 9 2" xfId="17482" xr:uid="{070D8DBB-57B4-4D3B-B9B3-AC7655AB8F30}"/>
    <cellStyle name="Normal 5 5 2 2 3" xfId="1194" xr:uid="{00000000-0005-0000-0000-000070060000}"/>
    <cellStyle name="Normal 5 5 2 2 3 2" xfId="3400" xr:uid="{00000000-0005-0000-0000-00003F070000}"/>
    <cellStyle name="Normal 5 5 2 2 3 2 2" xfId="6458" xr:uid="{5F4BDF0C-AD38-489E-945C-592418F3D60F}"/>
    <cellStyle name="Normal 5 5 2 2 3 2 2 2" xfId="27906" xr:uid="{59078814-849A-48FA-838A-3AFDDFEFD8E7}"/>
    <cellStyle name="Normal 5 5 2 2 3 2 2 3" xfId="28003" xr:uid="{28FDFF76-16BE-4E21-9F52-18072D3E868F}"/>
    <cellStyle name="Normal 5 5 2 2 3 2 2 4" xfId="16027" xr:uid="{38177F33-B1C7-46B5-A5E4-6B6D90111A41}"/>
    <cellStyle name="Normal 5 5 2 2 3 2 3" xfId="8480" xr:uid="{0542C4C6-33F3-4561-ABF9-B301DE495CC8}"/>
    <cellStyle name="Normal 5 5 2 2 3 2 3 2" xfId="28925" xr:uid="{DF4CA095-1D0A-4D01-AE9E-CD634DC17B5F}"/>
    <cellStyle name="Normal 5 5 2 2 3 2 3 3" xfId="18860" xr:uid="{37AFCBB9-FBB2-4771-AE08-1F6302956FA8}"/>
    <cellStyle name="Normal 5 5 2 2 3 2 4" xfId="11313" xr:uid="{BF39D8A6-DE77-46ED-8E7C-2A59A59A9E7E}"/>
    <cellStyle name="Normal 5 5 2 2 3 2 4 2" xfId="21693" xr:uid="{0A1F768E-1922-4983-B1A0-87585BE81350}"/>
    <cellStyle name="Normal 5 5 2 2 3 2 5" xfId="24719" xr:uid="{82D4A560-5319-4D31-AF03-8AE6CFD5F1B4}"/>
    <cellStyle name="Normal 5 5 2 2 3 2 6" xfId="13970" xr:uid="{ADBDC445-9129-45A7-9B94-818CEE590A24}"/>
    <cellStyle name="Normal 5 5 2 2 3 3" xfId="2804" xr:uid="{00000000-0005-0000-0000-000040070000}"/>
    <cellStyle name="Normal 5 5 2 2 3 3 2" xfId="6022" xr:uid="{029B14EC-CF2B-481F-91F2-B0945A0C6EF0}"/>
    <cellStyle name="Normal 5 5 2 2 3 3 2 2" xfId="26997" xr:uid="{E5486205-ECBC-4852-924A-35CB4B00C793}"/>
    <cellStyle name="Normal 5 5 2 2 3 3 2 3" xfId="15475" xr:uid="{B4C09E91-DD80-4E71-92A6-C67FE0301C28}"/>
    <cellStyle name="Normal 5 5 2 2 3 3 3" xfId="7928" xr:uid="{C889EAB7-8D62-4D1F-9E5B-398749ABC41B}"/>
    <cellStyle name="Normal 5 5 2 2 3 3 3 2" xfId="18308" xr:uid="{824B5F40-8C47-4CBC-91EB-361E40A47A1B}"/>
    <cellStyle name="Normal 5 5 2 2 3 3 4" xfId="10761" xr:uid="{3DC114F8-6FC0-4D7E-A8C4-1B9E3BA197CA}"/>
    <cellStyle name="Normal 5 5 2 2 3 3 4 2" xfId="21141" xr:uid="{6C576C60-FC58-4C63-A93E-E194261DE55E}"/>
    <cellStyle name="Normal 5 5 2 2 3 3 5" xfId="23101" xr:uid="{AEBA479B-8B2B-4998-9E1E-9D0CC7F7AB55}"/>
    <cellStyle name="Normal 5 5 2 2 3 3 6" xfId="13270" xr:uid="{E80B7A3C-79FD-4DE7-AB06-D90D9C613D3B}"/>
    <cellStyle name="Normal 5 5 2 2 3 4" xfId="4204" xr:uid="{6834EE51-D997-4526-AFF7-7674E8CD52E1}"/>
    <cellStyle name="Normal 5 5 2 2 3 4 2" xfId="8976" xr:uid="{52CD7849-99F2-4A76-BEEC-7B45BE4C8AF9}"/>
    <cellStyle name="Normal 5 5 2 2 3 4 2 2" xfId="29058" xr:uid="{B9264E2E-ADFB-412E-B317-31A678C723CF}"/>
    <cellStyle name="Normal 5 5 2 2 3 4 2 3" xfId="19356" xr:uid="{179490EC-FDCB-402B-94EF-CA95ADD2D46F}"/>
    <cellStyle name="Normal 5 5 2 2 3 4 3" xfId="11809" xr:uid="{B5398A6F-9362-45CF-AD20-330DCF6A5113}"/>
    <cellStyle name="Normal 5 5 2 2 3 4 3 2" xfId="22189" xr:uid="{E683215B-69A9-4332-9ECA-A7146EBB9B6E}"/>
    <cellStyle name="Normal 5 5 2 2 3 4 4" xfId="24702" xr:uid="{1937E98F-1082-4654-912E-0E73F0FDECC6}"/>
    <cellStyle name="Normal 5 5 2 2 3 4 5" xfId="16523" xr:uid="{5FADDBF1-E6AD-4528-9DFD-7644B9EB274D}"/>
    <cellStyle name="Normal 5 5 2 2 3 5" xfId="5351" xr:uid="{D5B7A08C-93AF-4A8B-BAA3-33FC879FD868}"/>
    <cellStyle name="Normal 5 5 2 2 3 5 2" xfId="25876" xr:uid="{FFA69AF7-DCDD-478C-8045-146B1AA29976}"/>
    <cellStyle name="Normal 5 5 2 2 3 5 3" xfId="14650" xr:uid="{10343649-8127-45A8-BAD7-61F3D08369E2}"/>
    <cellStyle name="Normal 5 5 2 2 3 6" xfId="7103" xr:uid="{D97AF51E-6842-470A-A302-FB9E180CC5C0}"/>
    <cellStyle name="Normal 5 5 2 2 3 6 2" xfId="17483" xr:uid="{26D064AD-96E7-408C-B91A-A1976D6CC141}"/>
    <cellStyle name="Normal 5 5 2 2 3 7" xfId="9936" xr:uid="{9DD9D7F5-B940-4982-9CA5-B0B35070AC85}"/>
    <cellStyle name="Normal 5 5 2 2 3 7 2" xfId="20316" xr:uid="{007E509E-1ECD-466D-BDF6-DBFFD34B46D0}"/>
    <cellStyle name="Normal 5 5 2 2 3 8" xfId="25198" xr:uid="{D07689EE-8698-490A-8B28-CDB5E7DC64F0}"/>
    <cellStyle name="Normal 5 5 2 2 3 9" xfId="12771" xr:uid="{043A9170-707A-4857-BAA4-9D3A7C21999E}"/>
    <cellStyle name="Normal 5 5 2 2 4" xfId="3401" xr:uid="{00000000-0005-0000-0000-000041070000}"/>
    <cellStyle name="Normal 5 5 2 2 4 2" xfId="4558" xr:uid="{3CF4326C-D6BE-478D-A5AB-70D5107A7187}"/>
    <cellStyle name="Normal 5 5 2 2 4 2 2" xfId="9330" xr:uid="{E4D7FA6F-D905-4DC4-9BC7-4EA3BE03A3B3}"/>
    <cellStyle name="Normal 5 5 2 2 4 2 2 2" xfId="29305" xr:uid="{F28EC19A-FBD0-4F93-B03F-F0F80AE7A4BE}"/>
    <cellStyle name="Normal 5 5 2 2 4 2 2 3" xfId="19710" xr:uid="{76CB73A2-CD86-444B-A7AF-35AC7FBC6DB6}"/>
    <cellStyle name="Normal 5 5 2 2 4 2 3" xfId="12163" xr:uid="{96400753-8A15-46A2-9112-817415644141}"/>
    <cellStyle name="Normal 5 5 2 2 4 2 3 2" xfId="22543" xr:uid="{15C8712E-B6BD-43DB-93B4-B04017EF9B83}"/>
    <cellStyle name="Normal 5 5 2 2 4 2 4" xfId="25461" xr:uid="{A66370E2-A123-4049-9C50-5E66FB73A7CC}"/>
    <cellStyle name="Normal 5 5 2 2 4 2 5" xfId="16877" xr:uid="{D0372305-A075-40F8-B8D7-65EB360A5A6E}"/>
    <cellStyle name="Normal 5 5 2 2 4 3" xfId="6459" xr:uid="{1BDBD616-9D9B-470F-BE62-BB461EBDAC3C}"/>
    <cellStyle name="Normal 5 5 2 2 4 3 2" xfId="26232" xr:uid="{3437AC94-B370-44C3-8889-2FAC6B023C10}"/>
    <cellStyle name="Normal 5 5 2 2 4 3 3" xfId="16028" xr:uid="{A6F22AD9-7E49-48EB-A5FA-DD22D02FC106}"/>
    <cellStyle name="Normal 5 5 2 2 4 4" xfId="8481" xr:uid="{E508F1DE-AC46-406E-A968-8C7B9890A961}"/>
    <cellStyle name="Normal 5 5 2 2 4 4 2" xfId="18861" xr:uid="{DB266FA3-4845-4CA2-AE74-C3C8B71D49F3}"/>
    <cellStyle name="Normal 5 5 2 2 4 5" xfId="11314" xr:uid="{770BB5C3-0630-41B4-AC16-F438244C8242}"/>
    <cellStyle name="Normal 5 5 2 2 4 5 2" xfId="21694" xr:uid="{EC9D17BB-1761-454D-A2BA-8FF176B720FD}"/>
    <cellStyle name="Normal 5 5 2 2 4 6" xfId="25539" xr:uid="{898599E5-9CB3-47E9-8971-60A8327E7668}"/>
    <cellStyle name="Normal 5 5 2 2 4 7" xfId="13971" xr:uid="{0C57B530-4AC9-424F-BCEE-5551DD13B8FB}"/>
    <cellStyle name="Normal 5 5 2 2 5" xfId="2963" xr:uid="{00000000-0005-0000-0000-000042070000}"/>
    <cellStyle name="Normal 5 5 2 2 5 2" xfId="6128" xr:uid="{A2F16BF5-A93E-40B9-8DBC-6EECDD65DC6E}"/>
    <cellStyle name="Normal 5 5 2 2 5 2 2" xfId="27128" xr:uid="{0F1740B9-5506-4D8B-BF47-9E6F97236B49}"/>
    <cellStyle name="Normal 5 5 2 2 5 2 3" xfId="28393" xr:uid="{CAD045D7-C12F-4298-87A4-D0C3120DCD7B}"/>
    <cellStyle name="Normal 5 5 2 2 5 2 4" xfId="15606" xr:uid="{A8517938-CEC1-4531-88B4-43823CE6C60C}"/>
    <cellStyle name="Normal 5 5 2 2 5 3" xfId="8059" xr:uid="{94BC6C1E-C567-4FF0-AB86-7A65091721BD}"/>
    <cellStyle name="Normal 5 5 2 2 5 3 2" xfId="28375" xr:uid="{3A49D794-A173-4EFD-83E0-CE1E571F5A7B}"/>
    <cellStyle name="Normal 5 5 2 2 5 3 3" xfId="18439" xr:uid="{BCB46D85-B729-4F78-AEDD-ADF9162296B5}"/>
    <cellStyle name="Normal 5 5 2 2 5 4" xfId="10892" xr:uid="{A581CCAB-C95C-4C85-8035-5199D9553ABA}"/>
    <cellStyle name="Normal 5 5 2 2 5 4 2" xfId="21272" xr:uid="{6D12C64E-5F7B-47D3-AF52-9C6EE78B4D4F}"/>
    <cellStyle name="Normal 5 5 2 2 5 5" xfId="25570" xr:uid="{58D85909-3552-4170-B731-750D31FA0AB3}"/>
    <cellStyle name="Normal 5 5 2 2 5 6" xfId="13469" xr:uid="{E4338547-CC90-4D03-819C-605347135C7D}"/>
    <cellStyle name="Normal 5 5 2 2 6" xfId="2558" xr:uid="{00000000-0005-0000-0000-000043070000}"/>
    <cellStyle name="Normal 5 5 2 2 6 2" xfId="5828" xr:uid="{43281724-D4D4-4764-81AA-98673E3322C3}"/>
    <cellStyle name="Normal 5 5 2 2 6 2 2" xfId="26724" xr:uid="{037DAB8A-A842-4E5A-AC02-442EAB320EA5}"/>
    <cellStyle name="Normal 5 5 2 2 6 2 3" xfId="15230" xr:uid="{05099115-2671-4B30-83DA-8E993BD66C2A}"/>
    <cellStyle name="Normal 5 5 2 2 6 3" xfId="7683" xr:uid="{43F33238-6FFD-46D7-B783-DE99BEC24EC2}"/>
    <cellStyle name="Normal 5 5 2 2 6 3 2" xfId="18063" xr:uid="{376E7D56-6148-425B-B483-814B2A8D37CD}"/>
    <cellStyle name="Normal 5 5 2 2 6 4" xfId="10516" xr:uid="{DC3FE7B2-5804-462E-8778-5DF87623DF50}"/>
    <cellStyle name="Normal 5 5 2 2 6 4 2" xfId="20896" xr:uid="{CE690DC8-0FFC-4375-BF91-2DBCE44D3D30}"/>
    <cellStyle name="Normal 5 5 2 2 6 5" xfId="25473" xr:uid="{6E000032-F3D2-476D-804F-CBF5DEE81C48}"/>
    <cellStyle name="Normal 5 5 2 2 6 6" xfId="12946" xr:uid="{13182B47-0B63-49C6-BEF4-076BB4AB75D6}"/>
    <cellStyle name="Normal 5 5 2 2 7" xfId="2252" xr:uid="{00000000-0005-0000-0000-000037070000}"/>
    <cellStyle name="Normal 5 5 2 2 7 2" xfId="7379" xr:uid="{F8DEDDF5-4CEE-44B7-B924-98AEC26CB4E5}"/>
    <cellStyle name="Normal 5 5 2 2 7 2 2" xfId="17759" xr:uid="{337FD57F-5CE4-4D3C-B6A0-7F7572727214}"/>
    <cellStyle name="Normal 5 5 2 2 7 3" xfId="10212" xr:uid="{D8870ABD-E42D-45A4-82BD-D189C9EEA9FB}"/>
    <cellStyle name="Normal 5 5 2 2 7 3 2" xfId="20592" xr:uid="{11F17349-93D9-410C-9CDA-D0F712E1D062}"/>
    <cellStyle name="Normal 5 5 2 2 7 4" xfId="24674" xr:uid="{24398855-A23C-4216-A2AF-3DDF48A6DB9E}"/>
    <cellStyle name="Normal 5 5 2 2 7 5" xfId="14926" xr:uid="{ED22AC1C-E455-4E46-AC67-7F3F9C5E91CD}"/>
    <cellStyle name="Normal 5 5 2 2 8" xfId="4021" xr:uid="{B1921A58-8808-4F6C-B5BC-E2AC5A4EE5C5}"/>
    <cellStyle name="Normal 5 5 2 2 8 2" xfId="8824" xr:uid="{355ADFE8-D0B3-41F3-AA5B-6C8A7E98C54C}"/>
    <cellStyle name="Normal 5 5 2 2 8 2 2" xfId="19204" xr:uid="{0F339977-E116-46A0-B68E-677107876C12}"/>
    <cellStyle name="Normal 5 5 2 2 8 3" xfId="11657" xr:uid="{23C04812-C2E2-464A-B0E6-ABB95E3448B6}"/>
    <cellStyle name="Normal 5 5 2 2 8 3 2" xfId="22037" xr:uid="{10A5FB37-77EA-4271-8EA8-51E9FEFCE395}"/>
    <cellStyle name="Normal 5 5 2 2 8 4" xfId="16371" xr:uid="{9EE5A92E-77EA-4544-A2CD-1A6188350FBB}"/>
    <cellStyle name="Normal 5 5 2 2 9" xfId="5349" xr:uid="{141EAECA-CA83-4339-AB67-783AC0F0C1AB}"/>
    <cellStyle name="Normal 5 5 2 2 9 2" xfId="14648"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60" xr:uid="{0E94E64F-DA8E-462B-A0AD-213059A35888}"/>
    <cellStyle name="Normal 5 5 2 3 2 2 2 2" xfId="27812" xr:uid="{53E02BFC-75AA-4874-A785-DB6306329D5B}"/>
    <cellStyle name="Normal 5 5 2 3 2 2 2 3" xfId="16029" xr:uid="{8DB3C3CA-6250-4251-8F5A-54DD04A575F8}"/>
    <cellStyle name="Normal 5 5 2 3 2 2 3" xfId="8482" xr:uid="{F60E9374-60EB-4CD0-BF3D-25BF61510848}"/>
    <cellStyle name="Normal 5 5 2 3 2 2 3 2" xfId="18862" xr:uid="{12B7C18D-4BB4-4A77-93A6-DB76E0496879}"/>
    <cellStyle name="Normal 5 5 2 3 2 2 4" xfId="11315" xr:uid="{F90D3A1A-CBE1-4691-BC16-C28722459F61}"/>
    <cellStyle name="Normal 5 5 2 3 2 2 4 2" xfId="21695" xr:uid="{CC58664D-2D50-455B-9893-3E24DFED6269}"/>
    <cellStyle name="Normal 5 5 2 3 2 2 5" xfId="23962" xr:uid="{6D2038FD-35E5-4C41-A8E3-88C4481B43AC}"/>
    <cellStyle name="Normal 5 5 2 3 2 2 6" xfId="13972" xr:uid="{F06C5421-9381-4EEA-BC1A-D91B49485E42}"/>
    <cellStyle name="Normal 5 5 2 3 2 3" xfId="4356" xr:uid="{DF391442-0F86-42A3-BB5A-C56DACB37174}"/>
    <cellStyle name="Normal 5 5 2 3 2 3 2" xfId="9128" xr:uid="{D6344311-8138-43CA-AF7B-5CBA192FF44C}"/>
    <cellStyle name="Normal 5 5 2 3 2 3 2 2" xfId="29171" xr:uid="{2A790C22-85A1-4413-87B7-1EF889C4D3DC}"/>
    <cellStyle name="Normal 5 5 2 3 2 3 2 3" xfId="19508" xr:uid="{67C25286-98AC-4787-826E-039D9F25AB1C}"/>
    <cellStyle name="Normal 5 5 2 3 2 3 3" xfId="11961" xr:uid="{DB176056-A70E-41F8-9C12-028E41C4528D}"/>
    <cellStyle name="Normal 5 5 2 3 2 3 3 2" xfId="22341" xr:uid="{D59AE9D9-970B-4E2C-87BC-E787ED0735CE}"/>
    <cellStyle name="Normal 5 5 2 3 2 3 4" xfId="24930" xr:uid="{4E06B9E5-64E3-4A8E-B09E-E067E712619F}"/>
    <cellStyle name="Normal 5 5 2 3 2 3 5" xfId="16675" xr:uid="{2B9A8F69-1ECA-41E3-BD61-796B23773C23}"/>
    <cellStyle name="Normal 5 5 2 3 2 4" xfId="6024" xr:uid="{FE446DA6-D06C-4DDB-A70B-A660F8B35E99}"/>
    <cellStyle name="Normal 5 5 2 3 2 4 2" xfId="28539" xr:uid="{4ADA7BED-3595-4230-9E32-77C96B340840}"/>
    <cellStyle name="Normal 5 5 2 3 2 4 3" xfId="15477" xr:uid="{922D9B3A-8BA9-4F2D-B188-27D4F991D461}"/>
    <cellStyle name="Normal 5 5 2 3 2 5" xfId="7930" xr:uid="{4A30BBEF-0CAE-4BE1-98FA-ED028CD2610C}"/>
    <cellStyle name="Normal 5 5 2 3 2 5 2" xfId="18310" xr:uid="{AD1F875A-F420-4F90-A14F-908D448EE071}"/>
    <cellStyle name="Normal 5 5 2 3 2 6" xfId="10763" xr:uid="{F29C2DCF-40EE-4411-B19B-1BF0F5270DDF}"/>
    <cellStyle name="Normal 5 5 2 3 2 6 2" xfId="21143" xr:uid="{E0EA8BB4-920A-485C-A97A-6971A878D407}"/>
    <cellStyle name="Normal 5 5 2 3 2 7" xfId="24710" xr:uid="{68A8C8ED-B556-4A33-8A4B-3798DE25C52A}"/>
    <cellStyle name="Normal 5 5 2 3 2 8" xfId="13272"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1" xr:uid="{532AA147-2732-466A-8BDC-3D39498BB9FC}"/>
    <cellStyle name="Normal 5 5 2 3 4 2 2 2" xfId="29306" xr:uid="{F2A23D7E-53B9-4A98-9A05-7D8C70CCEDE6}"/>
    <cellStyle name="Normal 5 5 2 3 4 2 2 3" xfId="19711" xr:uid="{7214BEDC-84AD-4F43-8C13-765C856447D5}"/>
    <cellStyle name="Normal 5 5 2 3 4 2 3" xfId="12164" xr:uid="{3C137FF7-E0D9-4A21-9156-761BE2A53BA8}"/>
    <cellStyle name="Normal 5 5 2 3 4 2 3 2" xfId="22544" xr:uid="{EAD0D8A6-6B3F-42CE-9BE8-939A31D1EF32}"/>
    <cellStyle name="Normal 5 5 2 3 4 2 4" xfId="24286" xr:uid="{3CFF6EAA-EDB0-499A-9796-7F66AB3210EC}"/>
    <cellStyle name="Normal 5 5 2 3 4 2 5" xfId="16878" xr:uid="{2D32F98B-B02E-4001-9DE0-3512A9204993}"/>
    <cellStyle name="Normal 5 5 2 3 4 3" xfId="6461" xr:uid="{2FB364DC-9F63-4378-A765-FFE26852EFA1}"/>
    <cellStyle name="Normal 5 5 2 3 4 3 2" xfId="28506" xr:uid="{E46FEC19-25A8-41D1-9E9E-F837B82D817F}"/>
    <cellStyle name="Normal 5 5 2 3 4 3 3" xfId="16030" xr:uid="{6B1741DC-DD47-4366-A77A-6C91FB96F7E8}"/>
    <cellStyle name="Normal 5 5 2 3 4 4" xfId="8483" xr:uid="{26F589C5-8AA2-46F8-8D30-0C3957415999}"/>
    <cellStyle name="Normal 5 5 2 3 4 4 2" xfId="18863" xr:uid="{C2F0E494-D165-447D-9C73-A07C3E213218}"/>
    <cellStyle name="Normal 5 5 2 3 4 5" xfId="11316" xr:uid="{F1100F0A-5524-485F-97EF-198837DD2B12}"/>
    <cellStyle name="Normal 5 5 2 3 4 5 2" xfId="21696" xr:uid="{C2512AFB-C13F-4200-BFD6-460666FE85D9}"/>
    <cellStyle name="Normal 5 5 2 3 4 6" xfId="25459" xr:uid="{39A89928-82E4-42AA-AACE-414D949F0D52}"/>
    <cellStyle name="Normal 5 5 2 3 4 7" xfId="13973" xr:uid="{B931D6F4-09D9-4878-AA4E-83C74FEEC357}"/>
    <cellStyle name="Normal 5 5 2 3 5" xfId="2601" xr:uid="{00000000-0005-0000-0000-000049070000}"/>
    <cellStyle name="Normal 5 5 2 3 5 2" xfId="5866" xr:uid="{8CA84A59-3D12-4140-B704-810F7F8BB9B5}"/>
    <cellStyle name="Normal 5 5 2 3 5 2 2" xfId="27677" xr:uid="{B34AA183-AF95-4421-BD12-6CA45FD1F7EC}"/>
    <cellStyle name="Normal 5 5 2 3 5 2 3" xfId="15273" xr:uid="{8D3D921D-3627-4DBB-8190-3285C2924F5C}"/>
    <cellStyle name="Normal 5 5 2 3 5 3" xfId="7726" xr:uid="{3683B3FC-E6CD-4740-9AA9-5A4F8BE774F9}"/>
    <cellStyle name="Normal 5 5 2 3 5 3 2" xfId="18106" xr:uid="{E734DFCF-DE69-49E3-B3CB-38185BB03C8F}"/>
    <cellStyle name="Normal 5 5 2 3 5 4" xfId="10559" xr:uid="{1C724209-78D5-484E-A28F-699333AF832B}"/>
    <cellStyle name="Normal 5 5 2 3 5 4 2" xfId="20939" xr:uid="{7E771965-5606-45B5-B080-F4AC3DA3A46B}"/>
    <cellStyle name="Normal 5 5 2 3 5 5" xfId="22950" xr:uid="{05A09500-D41E-4758-B579-BAC8258145FF}"/>
    <cellStyle name="Normal 5 5 2 3 5 6" xfId="12989" xr:uid="{2B788BB1-C6D6-4797-9F95-7985B9F54858}"/>
    <cellStyle name="Normal 5 5 2 3 6" xfId="29679" xr:uid="{97CDD6DB-E3BD-4C8B-B733-D86227385425}"/>
    <cellStyle name="Normal 5 5 2 4" xfId="1196" xr:uid="{00000000-0005-0000-0000-000072060000}"/>
    <cellStyle name="Normal 5 5 2 4 10" xfId="12614" xr:uid="{AED3A222-BE3F-43A8-A2CD-B3B6A7D3D31F}"/>
    <cellStyle name="Normal 5 5 2 4 2" xfId="2422" xr:uid="{00000000-0005-0000-0000-00004B070000}"/>
    <cellStyle name="Normal 5 5 2 4 2 2" xfId="2964" xr:uid="{00000000-0005-0000-0000-00004C070000}"/>
    <cellStyle name="Normal 5 5 2 4 2 2 2" xfId="6129" xr:uid="{B3F3E835-BA36-4B91-ACB6-07FE4F08BDFA}"/>
    <cellStyle name="Normal 5 5 2 4 2 2 2 2" xfId="28454" xr:uid="{9415BD04-6CBF-4AD5-925A-00197043B54D}"/>
    <cellStyle name="Normal 5 5 2 4 2 2 2 3" xfId="15607" xr:uid="{F82E2E44-F54D-4AE3-8704-A3D143665C0F}"/>
    <cellStyle name="Normal 5 5 2 4 2 2 3" xfId="8060" xr:uid="{D09C5622-EC48-4741-84A2-E66803103994}"/>
    <cellStyle name="Normal 5 5 2 4 2 2 3 2" xfId="18440" xr:uid="{376970FA-94EC-46ED-8FD2-69263C98A43F}"/>
    <cellStyle name="Normal 5 5 2 4 2 2 4" xfId="10893" xr:uid="{3E796100-E2F8-4174-82A4-99B0D96B7952}"/>
    <cellStyle name="Normal 5 5 2 4 2 2 4 2" xfId="21273" xr:uid="{0570EA1B-E07A-4F0D-A53F-E28CC566A038}"/>
    <cellStyle name="Normal 5 5 2 4 2 2 5" xfId="24657" xr:uid="{4DB03E19-2133-4F4A-8F72-10283576C025}"/>
    <cellStyle name="Normal 5 5 2 4 2 2 6" xfId="13470" xr:uid="{67250B66-8465-45F2-98BA-878749E54BD2}"/>
    <cellStyle name="Normal 5 5 2 4 2 3" xfId="5722" xr:uid="{44EF2934-2F80-47C0-9F33-1624D1649667}"/>
    <cellStyle name="Normal 5 5 2 4 2 3 2" xfId="27461" xr:uid="{7C929BAF-0485-40A0-AAFD-610B3F638FC8}"/>
    <cellStyle name="Normal 5 5 2 4 2 3 3" xfId="27182" xr:uid="{43ACC9D2-DA91-4B56-A4FB-F4488E58E4D4}"/>
    <cellStyle name="Normal 5 5 2 4 2 3 4" xfId="15096" xr:uid="{DA1AFAD7-ED03-45FD-82C0-FA804A0F63C8}"/>
    <cellStyle name="Normal 5 5 2 4 2 4" xfId="7549" xr:uid="{C5938237-BB39-457E-B136-B74CE64AC8EE}"/>
    <cellStyle name="Normal 5 5 2 4 2 4 2" xfId="28243" xr:uid="{C3A8557A-288D-40CB-8222-F57CCE20C34D}"/>
    <cellStyle name="Normal 5 5 2 4 2 4 3" xfId="17929" xr:uid="{065ED13D-6CFC-495C-AE7E-FE30859530A2}"/>
    <cellStyle name="Normal 5 5 2 4 2 5" xfId="10382" xr:uid="{9FC2122C-CA08-4247-8CD6-E1A221A8F818}"/>
    <cellStyle name="Normal 5 5 2 4 2 5 2" xfId="20762" xr:uid="{69806764-73CF-4D07-A782-39DD33E4AE43}"/>
    <cellStyle name="Normal 5 5 2 4 2 6" xfId="23771" xr:uid="{62729883-A282-4377-BD03-E0865EC4662F}"/>
    <cellStyle name="Normal 5 5 2 4 2 7" xfId="12772" xr:uid="{2A5C010A-51B8-4FC5-BC6F-64208D94E644}"/>
    <cellStyle name="Normal 5 5 2 4 3" xfId="2808" xr:uid="{00000000-0005-0000-0000-00004D070000}"/>
    <cellStyle name="Normal 5 5 2 4 3 2" xfId="6025" xr:uid="{FBE50FBE-3A2C-4A7D-88F9-5A6E0D77A724}"/>
    <cellStyle name="Normal 5 5 2 4 3 2 2" xfId="27870" xr:uid="{32C14809-69F7-4F3A-93CD-41800AE5CD54}"/>
    <cellStyle name="Normal 5 5 2 4 3 2 3" xfId="15478" xr:uid="{4C6DCDF4-F18D-4F3F-9976-324B24CBB7F6}"/>
    <cellStyle name="Normal 5 5 2 4 3 3" xfId="7931" xr:uid="{DB16F39B-ABC6-4E92-B34F-D70FA568089F}"/>
    <cellStyle name="Normal 5 5 2 4 3 3 2" xfId="18311" xr:uid="{BE68AA58-EBE5-4C97-936D-B092D26CD059}"/>
    <cellStyle name="Normal 5 5 2 4 3 4" xfId="10764" xr:uid="{FDB41842-2E59-4D59-99C5-80FBBF7FF983}"/>
    <cellStyle name="Normal 5 5 2 4 3 4 2" xfId="21144" xr:uid="{D18DB3D3-5D22-405E-93D5-0F4D155FF206}"/>
    <cellStyle name="Normal 5 5 2 4 3 5" xfId="25478" xr:uid="{83EE6245-E592-4831-9006-F21D196F58CC}"/>
    <cellStyle name="Normal 5 5 2 4 3 6" xfId="13273" xr:uid="{E5A40150-443A-4202-A762-0D460E5016B9}"/>
    <cellStyle name="Normal 5 5 2 4 4" xfId="2380" xr:uid="{00000000-0005-0000-0000-00004A070000}"/>
    <cellStyle name="Normal 5 5 2 4 4 2" xfId="7507" xr:uid="{FFDDCE91-1D08-43C2-934F-A882706053FB}"/>
    <cellStyle name="Normal 5 5 2 4 4 2 2" xfId="28634" xr:uid="{24930D2C-219D-4311-B392-9B6E8F098307}"/>
    <cellStyle name="Normal 5 5 2 4 4 2 3" xfId="17887" xr:uid="{8622FF66-B01B-4F1A-8F89-95BC46CC0386}"/>
    <cellStyle name="Normal 5 5 2 4 4 3" xfId="10340" xr:uid="{E90C3D35-6568-44B0-9985-3528F324CF10}"/>
    <cellStyle name="Normal 5 5 2 4 4 3 2" xfId="20720" xr:uid="{6F5A0F75-87B6-4F68-9D74-C2F4475F3C38}"/>
    <cellStyle name="Normal 5 5 2 4 4 4" xfId="23954" xr:uid="{B2D872B9-4242-48A8-8273-1F20FEDEB6E7}"/>
    <cellStyle name="Normal 5 5 2 4 4 5" xfId="15054" xr:uid="{138935BD-B8EE-4D60-B335-9F500E2C10C4}"/>
    <cellStyle name="Normal 5 5 2 4 5" xfId="4023" xr:uid="{671DDBE0-1E03-455F-BE11-51E48C0C8972}"/>
    <cellStyle name="Normal 5 5 2 4 5 2" xfId="8825" xr:uid="{B81C1E26-8004-4416-B432-D718C45A0979}"/>
    <cellStyle name="Normal 5 5 2 4 5 2 2" xfId="19205" xr:uid="{C70BC956-E42F-454D-B624-C6FCD21A8531}"/>
    <cellStyle name="Normal 5 5 2 4 5 3" xfId="11658" xr:uid="{2624B5EC-A761-408F-9526-438B9BA344BD}"/>
    <cellStyle name="Normal 5 5 2 4 5 3 2" xfId="22038" xr:uid="{BF0A99E9-F76A-41FC-8250-C321BA06386B}"/>
    <cellStyle name="Normal 5 5 2 4 5 4" xfId="25971" xr:uid="{7544DCCB-3EAA-45FC-BCB7-130CCA7CAECC}"/>
    <cellStyle name="Normal 5 5 2 4 5 5" xfId="16372" xr:uid="{8A667B9E-E4F8-443E-9D44-380166ACEB80}"/>
    <cellStyle name="Normal 5 5 2 4 6" xfId="5352" xr:uid="{A82351A2-39FF-417B-B3B0-9483C0F67AB8}"/>
    <cellStyle name="Normal 5 5 2 4 6 2" xfId="14651" xr:uid="{95FF415D-37D2-45D4-BF99-3FC362DD4F5C}"/>
    <cellStyle name="Normal 5 5 2 4 7" xfId="7104" xr:uid="{244CAE16-D26C-4590-AB54-46B9FAFCFA5B}"/>
    <cellStyle name="Normal 5 5 2 4 7 2" xfId="17484" xr:uid="{82989ACA-8AA6-404C-AD12-B4FA8B9BEFFF}"/>
    <cellStyle name="Normal 5 5 2 4 8" xfId="9937" xr:uid="{6EB0AB2B-3B8C-4C8A-B176-4EECBEBDD1DB}"/>
    <cellStyle name="Normal 5 5 2 4 8 2" xfId="20317" xr:uid="{FF0B0700-2C81-48D2-B3E7-97DDEB03F8F1}"/>
    <cellStyle name="Normal 5 5 2 4 9" xfId="22959" xr:uid="{C2B43556-5293-486B-81DB-B96B19651364}"/>
    <cellStyle name="Normal 5 5 2 5" xfId="1197" xr:uid="{00000000-0005-0000-0000-000073060000}"/>
    <cellStyle name="Normal 5 5 2 5 2" xfId="1198" xr:uid="{00000000-0005-0000-0000-000074060000}"/>
    <cellStyle name="Normal 5 5 2 5 2 2" xfId="7105" xr:uid="{97E7EDD7-21E0-4126-95E3-3D5BD3FF3425}"/>
    <cellStyle name="Normal 5 5 2 5 2 2 2" xfId="28449" xr:uid="{9C440D20-8335-4D3E-88FB-87C4C2F61B76}"/>
    <cellStyle name="Normal 5 5 2 5 2 2 3" xfId="28663" xr:uid="{5E38FB1F-1E9F-4190-8FC2-B039CB915A94}"/>
    <cellStyle name="Normal 5 5 2 5 2 2 4" xfId="17485" xr:uid="{937FDCC8-F30E-4761-A048-6556407477F4}"/>
    <cellStyle name="Normal 5 5 2 5 2 3" xfId="9938" xr:uid="{9CA1C17F-3392-45DB-B2DA-0490BDC17265}"/>
    <cellStyle name="Normal 5 5 2 5 2 3 2" xfId="29433" xr:uid="{E3E74FB9-EC5A-437C-8C55-0A8160E9C3AE}"/>
    <cellStyle name="Normal 5 5 2 5 2 3 3" xfId="20318" xr:uid="{B4EABE79-2C23-4200-92C3-772C5DD0F6FE}"/>
    <cellStyle name="Normal 5 5 2 5 2 4" xfId="23354" xr:uid="{EDD01117-1EC6-4A4C-8E8E-423BA0D6A18F}"/>
    <cellStyle name="Normal 5 5 2 5 2 5" xfId="14652" xr:uid="{4D88578B-E63F-48DA-ABF5-4353C5517A4B}"/>
    <cellStyle name="Normal 5 5 2 5 3" xfId="25917" xr:uid="{03506BAC-CF3B-4C18-AC04-9342DA125D85}"/>
    <cellStyle name="Normal 5 5 2 5 4" xfId="26440" xr:uid="{4E93CD67-1F3F-481C-A7B7-34C0833E5964}"/>
    <cellStyle name="Normal 5 5 2 6" xfId="1199" xr:uid="{00000000-0005-0000-0000-000075060000}"/>
    <cellStyle name="Normal 5 5 2 6 2" xfId="4560" xr:uid="{8276A7AA-FCB1-47CA-A2FC-9B2BCF877972}"/>
    <cellStyle name="Normal 5 5 2 6 2 2" xfId="9332" xr:uid="{26B080D8-BD5E-4EB4-B4AD-CA46C053269B}"/>
    <cellStyle name="Normal 5 5 2 6 2 2 2" xfId="29307" xr:uid="{89DA6ECB-CA1B-4528-A6EE-61F83A43E277}"/>
    <cellStyle name="Normal 5 5 2 6 2 2 3" xfId="19712" xr:uid="{E48EA0F4-AEE7-47B7-B745-03148457C410}"/>
    <cellStyle name="Normal 5 5 2 6 2 3" xfId="12165" xr:uid="{B02950FD-D99E-4032-8B6D-C1E52231EBBE}"/>
    <cellStyle name="Normal 5 5 2 6 2 3 2" xfId="22545" xr:uid="{D95FF548-C712-4EDA-87D3-4349A22F88AE}"/>
    <cellStyle name="Normal 5 5 2 6 2 4" xfId="25714" xr:uid="{84929477-A5FB-4928-8C8D-294C583229ED}"/>
    <cellStyle name="Normal 5 5 2 6 2 5" xfId="16879" xr:uid="{C6F78005-0801-42E2-8376-0D908C22C004}"/>
    <cellStyle name="Normal 5 5 2 6 3" xfId="5353" xr:uid="{48A05F60-D4F2-4B83-B613-2CBC6165E5E1}"/>
    <cellStyle name="Normal 5 5 2 6 3 2" xfId="24891" xr:uid="{0D175454-90D3-4CCA-9686-E97CDB9F5A71}"/>
    <cellStyle name="Normal 5 5 2 6 3 3" xfId="26259" xr:uid="{4269AF45-0528-4BA6-927E-86318ACA96EF}"/>
    <cellStyle name="Normal 5 5 2 6 3 4" xfId="14653" xr:uid="{156AF628-997C-400E-9E3F-57A7B7BF5540}"/>
    <cellStyle name="Normal 5 5 2 6 4" xfId="7106" xr:uid="{0E8AAE1D-A365-43C3-B203-FC032C2FE87E}"/>
    <cellStyle name="Normal 5 5 2 6 4 2" xfId="23399" xr:uid="{E108A015-D190-4F73-A0FD-23706EB998F0}"/>
    <cellStyle name="Normal 5 5 2 6 4 3" xfId="26895" xr:uid="{8EC1E2B5-2905-4409-94C2-CBDDCF0CA440}"/>
    <cellStyle name="Normal 5 5 2 6 4 4" xfId="17486" xr:uid="{3CE4B350-E43D-4D98-B40C-ECB2F93E90D8}"/>
    <cellStyle name="Normal 5 5 2 6 5" xfId="9939" xr:uid="{F113A67F-F1DD-404B-B548-F58CC9F81B59}"/>
    <cellStyle name="Normal 5 5 2 6 5 2" xfId="29434" xr:uid="{2FBE9848-5F1D-494C-84D3-0A9E19001BDA}"/>
    <cellStyle name="Normal 5 5 2 6 5 3" xfId="20319" xr:uid="{1CA482B6-D8C4-4700-A7A8-C4E1FC788323}"/>
    <cellStyle name="Normal 5 5 2 6 6" xfId="24375" xr:uid="{807D5AF4-B7E8-4DCD-8E55-EFD02053F92B}"/>
    <cellStyle name="Normal 5 5 2 6 7" xfId="13974" xr:uid="{F0460784-2F26-41EE-A4DE-BBD8C6CFE42B}"/>
    <cellStyle name="Normal 5 5 2 7" xfId="1200" xr:uid="{00000000-0005-0000-0000-000076060000}"/>
    <cellStyle name="Normal 5 5 2 7 2" xfId="2498" xr:uid="{00000000-0005-0000-0000-000050070000}"/>
    <cellStyle name="Normal 5 5 2 7 2 2" xfId="7623" xr:uid="{F6DD768C-D942-44DD-8091-01DABA0D6258}"/>
    <cellStyle name="Normal 5 5 2 7 2 2 2" xfId="18003" xr:uid="{90D7B603-8C02-4E3A-BF09-F12C3E8CF518}"/>
    <cellStyle name="Normal 5 5 2 7 2 3" xfId="10456" xr:uid="{5235CB24-28B3-40B9-ABD0-15133B835454}"/>
    <cellStyle name="Normal 5 5 2 7 2 3 2" xfId="20836" xr:uid="{5E4DF5BD-93A5-4C49-8A6F-7A526D59B968}"/>
    <cellStyle name="Normal 5 5 2 7 2 4" xfId="26900" xr:uid="{DD12FBF8-136E-4165-B3E5-887D9666185B}"/>
    <cellStyle name="Normal 5 5 2 7 2 5" xfId="15170" xr:uid="{DA4640D9-0BBA-4F23-83D5-D34CF3C3C93A}"/>
    <cellStyle name="Normal 5 5 2 7 3" xfId="2044" xr:uid="{00000000-0005-0000-0000-000076060000}"/>
    <cellStyle name="Normal 5 5 2 7 4" xfId="5354" xr:uid="{F5340E53-A44D-4D2F-8268-301B091803A6}"/>
    <cellStyle name="Normal 5 5 2 7 4 2" xfId="29745" xr:uid="{292C7506-2051-4783-9A25-16674A0F4704}"/>
    <cellStyle name="Normal 5 5 2 7 5" xfId="23654" xr:uid="{93B7D103-7087-4DB4-9D26-26B54F67F15C}"/>
    <cellStyle name="Normal 5 5 2 7 6" xfId="12886" xr:uid="{8BDE6A8E-2D51-4457-B797-A8744BEBBFE7}"/>
    <cellStyle name="Normal 5 5 2 8" xfId="2192" xr:uid="{00000000-0005-0000-0000-000036070000}"/>
    <cellStyle name="Normal 5 5 2 8 2" xfId="7319" xr:uid="{0B26B70C-4DCF-4138-82A2-9510C55056CD}"/>
    <cellStyle name="Normal 5 5 2 8 2 2" xfId="27814" xr:uid="{E268D4D9-8759-4BBE-813E-EC462AB9B798}"/>
    <cellStyle name="Normal 5 5 2 8 2 3" xfId="17699" xr:uid="{E00D0AF2-A52D-4FA2-B48A-62B32F6E3F31}"/>
    <cellStyle name="Normal 5 5 2 8 3" xfId="10152" xr:uid="{A8CF45FA-E702-4ABE-96E7-CB68EABB0CE0}"/>
    <cellStyle name="Normal 5 5 2 8 3 2" xfId="20532" xr:uid="{7CF810AE-1252-45AF-9684-D485DE33027F}"/>
    <cellStyle name="Normal 5 5 2 8 4" xfId="22658" xr:uid="{DE67F111-557B-4B89-AD5E-298F50D38034}"/>
    <cellStyle name="Normal 5 5 2 8 5" xfId="14866" xr:uid="{127FABBD-2796-4667-BEAC-DB9CE5AFA8A4}"/>
    <cellStyle name="Normal 5 5 2 9" xfId="23845" xr:uid="{40AEA223-EE62-4E81-96A5-CE8A1908C6D7}"/>
    <cellStyle name="Normal 5 5 2 9 2" xfId="27745" xr:uid="{33B68088-4913-4D7D-813C-D3BC979A5584}"/>
    <cellStyle name="Normal 5 5 20" xfId="12401" xr:uid="{920A1E59-9943-4B33-9F4E-A937B5EE0288}"/>
    <cellStyle name="Normal 5 5 21" xfId="29834" xr:uid="{B3E1E0EF-7306-41CF-9823-2647A17B861C}"/>
    <cellStyle name="Normal 5 5 21 2" xfId="31502" xr:uid="{4413B3F3-F116-425E-B3FC-2126AAE6FA06}"/>
    <cellStyle name="Normal 5 5 22" xfId="29979" xr:uid="{D67E6B79-0BB9-41EF-9496-F362FC77F6A8}"/>
    <cellStyle name="Normal 5 5 23" xfId="30142" xr:uid="{E141DD7A-B371-4E36-AC36-3D3BBD6F49D4}"/>
    <cellStyle name="Normal 5 5 3" xfId="1201" xr:uid="{00000000-0005-0000-0000-000077060000}"/>
    <cellStyle name="Normal 5 5 3 10" xfId="5355" xr:uid="{456F42B0-FDC7-4AC1-BF57-5FBB34825683}"/>
    <cellStyle name="Normal 5 5 3 10 2" xfId="14654" xr:uid="{441A91CA-3B39-4BA2-AA58-911CFE58C0A5}"/>
    <cellStyle name="Normal 5 5 3 11" xfId="7107" xr:uid="{EF7E2884-25DF-4A8A-A804-658FBB21938B}"/>
    <cellStyle name="Normal 5 5 3 11 2" xfId="17487" xr:uid="{F824BE7B-647E-4157-8A69-ED1C21686BC8}"/>
    <cellStyle name="Normal 5 5 3 12" xfId="9940" xr:uid="{B34500C8-B836-41E2-AD32-424C131619F8}"/>
    <cellStyle name="Normal 5 5 3 12 2" xfId="20320" xr:uid="{733F732C-4E98-48F5-B6C2-9689D3022AB3}"/>
    <cellStyle name="Normal 5 5 3 13" xfId="22725" xr:uid="{89692063-D300-45F6-B4DC-8E88388DEB01}"/>
    <cellStyle name="Normal 5 5 3 14" xfId="12461" xr:uid="{562B8F56-0E4A-4E6C-8539-89AD4E39A53D}"/>
    <cellStyle name="Normal 5 5 3 2" xfId="1202" xr:uid="{00000000-0005-0000-0000-000078060000}"/>
    <cellStyle name="Normal 5 5 3 2 10" xfId="9941" xr:uid="{DE90DB23-472F-4DC9-A5D2-E5919C07C289}"/>
    <cellStyle name="Normal 5 5 3 2 10 2" xfId="20321" xr:uid="{C4791485-6491-4A49-966F-A1C9A5D60886}"/>
    <cellStyle name="Normal 5 5 3 2 11" xfId="25057" xr:uid="{9A9F5825-F7A1-40C8-884A-0810AB39EC49}"/>
    <cellStyle name="Normal 5 5 3 2 12" xfId="12615" xr:uid="{7B3EAB81-9AA6-45ED-BF74-895E9A45F7DD}"/>
    <cellStyle name="Normal 5 5 3 2 2" xfId="1203" xr:uid="{00000000-0005-0000-0000-000079060000}"/>
    <cellStyle name="Normal 5 5 3 2 2 2" xfId="3405" xr:uid="{00000000-0005-0000-0000-000054070000}"/>
    <cellStyle name="Normal 5 5 3 2 2 2 2" xfId="6463" xr:uid="{E7480105-5EAA-4C05-A2ED-3E56FF7B07CA}"/>
    <cellStyle name="Normal 5 5 3 2 2 2 2 2" xfId="23388" xr:uid="{6579C5EA-03C2-4905-B2BA-7833C0650A2B}"/>
    <cellStyle name="Normal 5 5 3 2 2 2 2 3" xfId="26319" xr:uid="{37963100-8C4D-410D-B498-49A715F12F1D}"/>
    <cellStyle name="Normal 5 5 3 2 2 2 2 4" xfId="16032" xr:uid="{FC7CE297-E9C4-4E8A-B384-05A6F590E174}"/>
    <cellStyle name="Normal 5 5 3 2 2 2 3" xfId="8485" xr:uid="{9AF4C769-BD12-40D0-B2E5-0DC6FE7BE2AF}"/>
    <cellStyle name="Normal 5 5 3 2 2 2 3 2" xfId="28926" xr:uid="{ACC4B4DE-6F13-48E4-A7C2-ECE1897621B6}"/>
    <cellStyle name="Normal 5 5 3 2 2 2 3 3" xfId="18865" xr:uid="{84DAEF44-DD59-4291-8A39-7AFA1E1F2D1F}"/>
    <cellStyle name="Normal 5 5 3 2 2 2 4" xfId="11318" xr:uid="{567F539D-50B3-4A0A-B7FC-FF3B4D65DA84}"/>
    <cellStyle name="Normal 5 5 3 2 2 2 4 2" xfId="21698" xr:uid="{0EEA066B-8DEF-4345-9D16-51A79A369543}"/>
    <cellStyle name="Normal 5 5 3 2 2 2 5" xfId="24616" xr:uid="{1CE574AF-A5D1-4C5D-BB44-1EC9C5DC51BF}"/>
    <cellStyle name="Normal 5 5 3 2 2 2 6" xfId="13976" xr:uid="{3FFD0F32-1A53-44CA-AC5C-BAB75559B350}"/>
    <cellStyle name="Normal 5 5 3 2 2 3" xfId="4357" xr:uid="{FB5DED6F-4E9F-4956-9132-D1667660322F}"/>
    <cellStyle name="Normal 5 5 3 2 2 3 2" xfId="9129" xr:uid="{0336DB82-CC40-493F-BC7E-EE05B074DF04}"/>
    <cellStyle name="Normal 5 5 3 2 2 3 2 2" xfId="29172" xr:uid="{E0FFC622-6B59-4190-9CE5-A67BE75EC397}"/>
    <cellStyle name="Normal 5 5 3 2 2 3 2 3" xfId="19509" xr:uid="{1C958440-B193-46F0-A017-757FDC6D7615}"/>
    <cellStyle name="Normal 5 5 3 2 2 3 3" xfId="11962" xr:uid="{977EA646-38CD-4B57-97EF-3A5979880242}"/>
    <cellStyle name="Normal 5 5 3 2 2 3 3 2" xfId="22342" xr:uid="{25360484-7FFB-4510-BF26-7D34387ACCB5}"/>
    <cellStyle name="Normal 5 5 3 2 2 3 4" xfId="24249" xr:uid="{3C11B2F3-CF59-4548-92C9-65A7D46AECD7}"/>
    <cellStyle name="Normal 5 5 3 2 2 3 5" xfId="16676" xr:uid="{AAEE34BC-3EED-400E-9F06-1A306FDEEFE9}"/>
    <cellStyle name="Normal 5 5 3 2 2 4" xfId="5357" xr:uid="{E10F6EAE-CF96-47EC-B8B5-09B95CEA86F6}"/>
    <cellStyle name="Normal 5 5 3 2 2 4 2" xfId="26891" xr:uid="{FE0D6A30-EF25-4AEA-A92B-62AD33F5EAF6}"/>
    <cellStyle name="Normal 5 5 3 2 2 4 3" xfId="14656" xr:uid="{4E45BEFB-570F-4186-A416-D136D8E352AF}"/>
    <cellStyle name="Normal 5 5 3 2 2 5" xfId="7109" xr:uid="{C94BB74C-3A91-4292-AA77-C57413BB2FFE}"/>
    <cellStyle name="Normal 5 5 3 2 2 5 2" xfId="17489" xr:uid="{474CB33B-EC55-474B-9E3B-BFA82AE27779}"/>
    <cellStyle name="Normal 5 5 3 2 2 6" xfId="9942" xr:uid="{CFB9ED34-5A32-41DC-808D-9A6C8D0576CF}"/>
    <cellStyle name="Normal 5 5 3 2 2 6 2" xfId="20322" xr:uid="{7AFC8DCF-448E-4800-A6DD-E5A62B69C8AE}"/>
    <cellStyle name="Normal 5 5 3 2 2 7" xfId="24646" xr:uid="{2D341095-51DB-4549-888B-C2BF367FF458}"/>
    <cellStyle name="Normal 5 5 3 2 2 8" xfId="13275" xr:uid="{7C41A364-1F94-4A9A-8BC8-166C83688172}"/>
    <cellStyle name="Normal 5 5 3 2 3" xfId="3406" xr:uid="{00000000-0005-0000-0000-000055070000}"/>
    <cellStyle name="Normal 5 5 3 2 3 2" xfId="4561" xr:uid="{96C5086D-015E-4FAE-9905-A72298283C56}"/>
    <cellStyle name="Normal 5 5 3 2 3 2 2" xfId="9333" xr:uid="{67E26A36-11AE-4A29-8511-D1CF7B1017E6}"/>
    <cellStyle name="Normal 5 5 3 2 3 2 2 2" xfId="29308" xr:uid="{2301B72B-D34C-4C94-9787-19E5D499C880}"/>
    <cellStyle name="Normal 5 5 3 2 3 2 2 3" xfId="19713" xr:uid="{2513DD0D-2A90-4E3B-9FE3-97B1F64D3174}"/>
    <cellStyle name="Normal 5 5 3 2 3 2 3" xfId="12166" xr:uid="{C7F55786-F651-4090-BA9C-72238A0A79C0}"/>
    <cellStyle name="Normal 5 5 3 2 3 2 3 2" xfId="22546" xr:uid="{FA770A09-E417-4A45-86FE-82BDF0AA233D}"/>
    <cellStyle name="Normal 5 5 3 2 3 2 4" xfId="24810" xr:uid="{36D9B331-E89F-46A9-99B5-FF97382973F6}"/>
    <cellStyle name="Normal 5 5 3 2 3 2 5" xfId="16880" xr:uid="{66C7D573-8EE2-4B17-845F-1DABAE8BC7DD}"/>
    <cellStyle name="Normal 5 5 3 2 3 3" xfId="6464" xr:uid="{1FD35532-369E-4AB3-840A-ACBF909A72A5}"/>
    <cellStyle name="Normal 5 5 3 2 3 3 2" xfId="28193" xr:uid="{D30C6959-5345-430D-A752-898148BB14ED}"/>
    <cellStyle name="Normal 5 5 3 2 3 3 3" xfId="16033" xr:uid="{93C0DC4A-6DAE-4861-813F-86425C4D2025}"/>
    <cellStyle name="Normal 5 5 3 2 3 4" xfId="8486" xr:uid="{A5530E9A-0D96-4F24-9A3F-88C8525EC9AF}"/>
    <cellStyle name="Normal 5 5 3 2 3 4 2" xfId="18866" xr:uid="{279A18D5-39D6-414C-B5B5-55E7F5E3688E}"/>
    <cellStyle name="Normal 5 5 3 2 3 5" xfId="11319" xr:uid="{D37DD499-B0E1-442A-AD0D-311E6BF658C2}"/>
    <cellStyle name="Normal 5 5 3 2 3 5 2" xfId="21699" xr:uid="{6B4B354C-1C40-44F3-981F-BC84D7E29FDD}"/>
    <cellStyle name="Normal 5 5 3 2 3 6" xfId="24836" xr:uid="{B0830052-57BF-4E18-AD30-41EFB42E6411}"/>
    <cellStyle name="Normal 5 5 3 2 3 7" xfId="13977" xr:uid="{0FA613A5-4C8A-4372-A92D-3ADFD3F5309B}"/>
    <cellStyle name="Normal 5 5 3 2 4" xfId="3404" xr:uid="{00000000-0005-0000-0000-000056070000}"/>
    <cellStyle name="Normal 5 5 3 2 4 2" xfId="6462" xr:uid="{6AD0319A-2B02-4F43-A7CA-CF1F5D66F6C6}"/>
    <cellStyle name="Normal 5 5 3 2 4 2 2" xfId="26311" xr:uid="{64FC0928-0880-4F12-910D-F8409AED13C7}"/>
    <cellStyle name="Normal 5 5 3 2 4 2 3" xfId="16031" xr:uid="{B7FFE440-985B-4DDE-BE9D-5B472ED89F58}"/>
    <cellStyle name="Normal 5 5 3 2 4 3" xfId="8484" xr:uid="{A69A791C-AB5B-4926-A7BE-B01584419CC5}"/>
    <cellStyle name="Normal 5 5 3 2 4 3 2" xfId="18864" xr:uid="{5CAB69D4-3924-43E2-AAD0-4D6D537F719E}"/>
    <cellStyle name="Normal 5 5 3 2 4 4" xfId="11317" xr:uid="{A5E9B1CF-1A40-498B-86E6-A7DECA86D90F}"/>
    <cellStyle name="Normal 5 5 3 2 4 4 2" xfId="21697" xr:uid="{DA84A1A8-FF62-425D-8C74-9ED688C7B60E}"/>
    <cellStyle name="Normal 5 5 3 2 4 5" xfId="22942" xr:uid="{7551C835-94D9-4F61-A96C-043AFA60FC17}"/>
    <cellStyle name="Normal 5 5 3 2 4 6" xfId="13975" xr:uid="{03F6B80B-08D9-42D3-9DAB-61F864FAB0AE}"/>
    <cellStyle name="Normal 5 5 3 2 5" xfId="2535" xr:uid="{00000000-0005-0000-0000-000057070000}"/>
    <cellStyle name="Normal 5 5 3 2 5 2" xfId="5809" xr:uid="{500B84B4-4BD6-40EC-B25F-D91D2E1043D4}"/>
    <cellStyle name="Normal 5 5 3 2 5 2 2" xfId="26670" xr:uid="{E6D078C9-632B-43F1-A3AC-B26C6B25179A}"/>
    <cellStyle name="Normal 5 5 3 2 5 2 3" xfId="15207" xr:uid="{41FF0603-86C9-4377-B7A6-C58C594710EF}"/>
    <cellStyle name="Normal 5 5 3 2 5 3" xfId="7660" xr:uid="{80C12635-07E8-47F0-B942-36FDC8730632}"/>
    <cellStyle name="Normal 5 5 3 2 5 3 2" xfId="18040" xr:uid="{2C2326AA-B804-4D76-8EE4-123E77EB0105}"/>
    <cellStyle name="Normal 5 5 3 2 5 4" xfId="10493" xr:uid="{4FF09B1C-BF97-42E2-83B5-164182CBFD53}"/>
    <cellStyle name="Normal 5 5 3 2 5 4 2" xfId="20873" xr:uid="{EA39CCBD-998A-439C-AE02-AA411518653E}"/>
    <cellStyle name="Normal 5 5 3 2 5 5" xfId="25349" xr:uid="{59804BE7-6A98-4DB5-B089-960749C03A29}"/>
    <cellStyle name="Normal 5 5 3 2 5 6" xfId="12923" xr:uid="{868AAC3C-8BDE-441D-89CD-5C0006590111}"/>
    <cellStyle name="Normal 5 5 3 2 6" xfId="2381" xr:uid="{00000000-0005-0000-0000-000052070000}"/>
    <cellStyle name="Normal 5 5 3 2 6 2" xfId="7508" xr:uid="{3B6FD838-14E4-47AD-997E-3E4DFF3F2F0B}"/>
    <cellStyle name="Normal 5 5 3 2 6 2 2" xfId="17888" xr:uid="{FF39B6F9-D48C-47CA-9CE1-CD39F3ADAACE}"/>
    <cellStyle name="Normal 5 5 3 2 6 3" xfId="10341" xr:uid="{888701D3-A9B4-48AA-A63C-F78B98915BC4}"/>
    <cellStyle name="Normal 5 5 3 2 6 3 2" xfId="20721" xr:uid="{61EF9B68-5ECC-450A-8272-4F37A8E36E5B}"/>
    <cellStyle name="Normal 5 5 3 2 6 4" xfId="24280" xr:uid="{C27F0CDF-44CB-474F-A9F5-0AC3000892C5}"/>
    <cellStyle name="Normal 5 5 3 2 6 5" xfId="15055" xr:uid="{392F7F30-BB58-4266-A5F3-C322E9BBC5D2}"/>
    <cellStyle name="Normal 5 5 3 2 7" xfId="4025" xr:uid="{63312030-2A9C-4663-932E-5577FE4A2569}"/>
    <cellStyle name="Normal 5 5 3 2 7 2" xfId="8827" xr:uid="{0FF64E3B-7133-4B9C-B3AF-E9854E5E05A5}"/>
    <cellStyle name="Normal 5 5 3 2 7 2 2" xfId="19207" xr:uid="{2CD57BE4-4EAA-4E3F-8BA7-646E49DAF5E0}"/>
    <cellStyle name="Normal 5 5 3 2 7 3" xfId="11660" xr:uid="{0DC6D395-C61F-4D15-8A33-FA21F2E580ED}"/>
    <cellStyle name="Normal 5 5 3 2 7 3 2" xfId="22040" xr:uid="{681AE0DD-A4E1-4F91-A10A-910FADDFFA77}"/>
    <cellStyle name="Normal 5 5 3 2 7 4" xfId="16374" xr:uid="{F4204DCC-0442-4B9C-882A-849C449A92F8}"/>
    <cellStyle name="Normal 5 5 3 2 8" xfId="5356" xr:uid="{04CE837C-8658-4066-93F6-8BAC67C35461}"/>
    <cellStyle name="Normal 5 5 3 2 8 2" xfId="14655" xr:uid="{877BA591-1D54-445F-B6E7-C9D19D52FCAB}"/>
    <cellStyle name="Normal 5 5 3 2 9" xfId="7108" xr:uid="{3970AA2A-4BDF-44C1-951A-08748FE8E826}"/>
    <cellStyle name="Normal 5 5 3 2 9 2" xfId="17488"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8" xr:uid="{3F5165A9-AE88-4D28-AF3C-AED347BCFFE9}"/>
    <cellStyle name="Normal 5 5 3 3 2 2 2 2 2" xfId="28928" xr:uid="{6751F41C-4C44-4B0C-8678-7FF823FECD9C}"/>
    <cellStyle name="Normal 5 5 3 3 2 2 2 2 3" xfId="18868" xr:uid="{0C46DD60-AE4E-4BF0-AD41-59BAB98E9C0B}"/>
    <cellStyle name="Normal 5 5 3 3 2 2 2 3" xfId="11321" xr:uid="{BA7B3DAF-AF81-4F6F-9E4C-BDEDD61C0C31}"/>
    <cellStyle name="Normal 5 5 3 3 2 2 2 3 2" xfId="21701" xr:uid="{512EC35C-8D3B-4E53-995B-0B2E4FCBBB3A}"/>
    <cellStyle name="Normal 5 5 3 3 2 2 2 4" xfId="25099" xr:uid="{B2F1F5AD-ED06-46F0-8FF2-329BAD71BA85}"/>
    <cellStyle name="Normal 5 5 3 3 2 2 2 5" xfId="16035" xr:uid="{C290D445-434F-4158-A64A-B616690A1D18}"/>
    <cellStyle name="Normal 5 5 3 3 2 2 3" xfId="3653" xr:uid="{00000000-0005-0000-0000-00007C060000}"/>
    <cellStyle name="Normal 5 5 3 3 2 2 3 2" xfId="27559" xr:uid="{D7A76E9D-6CD1-4529-BB3E-38008977B488}"/>
    <cellStyle name="Normal 5 5 3 3 2 2 3 3" xfId="27323" xr:uid="{1B2B0B57-551B-4195-B3B1-1771B2582615}"/>
    <cellStyle name="Normal 5 5 3 3 2 2 4" xfId="5358" xr:uid="{0E1F81C9-C0B4-4BD4-BB16-0591CD67C286}"/>
    <cellStyle name="Normal 5 5 3 3 2 2 4 2" xfId="29784" xr:uid="{89E00D79-3211-4205-9817-0EE04526993D}"/>
    <cellStyle name="Normal 5 5 3 3 2 2 5" xfId="24694" xr:uid="{E22B5C30-2C6B-4970-B1C3-452F3FFF52A1}"/>
    <cellStyle name="Normal 5 5 3 3 2 2 6" xfId="13979" xr:uid="{C3649F74-66E1-4FD0-90AD-33DFA58BD1ED}"/>
    <cellStyle name="Normal 5 5 3 3 2 3" xfId="3408" xr:uid="{00000000-0005-0000-0000-00005B070000}"/>
    <cellStyle name="Normal 5 5 3 3 2 3 2" xfId="30086" xr:uid="{8D83AA04-EFB8-4DBE-9F2D-CA04908BDD15}"/>
    <cellStyle name="Normal 5 5 3 3 2 4" xfId="2810" xr:uid="{00000000-0005-0000-0000-000059070000}"/>
    <cellStyle name="Normal 5 5 3 3 2 4 2" xfId="7933" xr:uid="{A73E06E4-52C6-41C2-A9DE-1360A8EF2073}"/>
    <cellStyle name="Normal 5 5 3 3 2 4 2 2" xfId="25982" xr:uid="{9746B4BB-23E3-4AB4-8C1E-54E016B185AE}"/>
    <cellStyle name="Normal 5 5 3 3 2 4 2 3" xfId="18313" xr:uid="{F60611D6-D7F6-4476-BF99-83546C07164C}"/>
    <cellStyle name="Normal 5 5 3 3 2 4 3" xfId="10766" xr:uid="{5ECCC314-0298-4800-89E5-E4554EF43160}"/>
    <cellStyle name="Normal 5 5 3 3 2 4 3 2" xfId="21146" xr:uid="{F634E57E-2ACB-4738-9EA3-6F08060C9F6A}"/>
    <cellStyle name="Normal 5 5 3 3 2 4 4" xfId="23714" xr:uid="{422C99EC-FA0C-4883-8C15-FBAB8AB12BDA}"/>
    <cellStyle name="Normal 5 5 3 3 2 4 5" xfId="15480" xr:uid="{EDDED4B6-C1B4-4E35-A1C8-B2F304C8BD40}"/>
    <cellStyle name="Normal 5 5 3 3 2 5" xfId="3744" xr:uid="{00000000-0005-0000-0000-0000E2050000}"/>
    <cellStyle name="Normal 5 5 3 3 2 5 2" xfId="3788" xr:uid="{52779A0D-A5E8-4205-873C-EAFFBE836AE9}"/>
    <cellStyle name="Normal 5 5 3 3 2 5 2 2" xfId="29831" xr:uid="{269F8BD8-3951-442C-8C12-5034B99EF9C4}"/>
    <cellStyle name="Normal 5 5 3 3 2 5 3" xfId="22723" xr:uid="{5EC33E70-0B4D-40F0-A6E8-EF4A4475260D}"/>
    <cellStyle name="Normal 5 5 3 3 2 5 3 2" xfId="30092" xr:uid="{B5B6AB49-98AB-441B-87F7-DD685D6798A1}"/>
    <cellStyle name="Normal 5 5 3 3 2 5 4" xfId="23446" xr:uid="{8571319B-7759-4A87-B13E-0C7FEACCE3F9}"/>
    <cellStyle name="Normal 5 5 3 3 2 5 5" xfId="30269" xr:uid="{B88538FC-C621-4360-9D4C-DD3260457648}"/>
    <cellStyle name="Normal 5 5 3 3 2 5 5 2" xfId="31412" xr:uid="{7481AEF4-D030-4595-AF6D-9244C28EA76D}"/>
    <cellStyle name="Normal 5 5 3 3 2 5 6" xfId="31609" xr:uid="{2D73DF79-C0A1-492B-ABB8-D5521DD43C2A}"/>
    <cellStyle name="Normal 5 5 3 3 2 6" xfId="23173" xr:uid="{585B73B8-12BC-44A6-82F7-7D9C4E64E545}"/>
    <cellStyle name="Normal 5 5 3 3 2 6 2" xfId="31148" xr:uid="{D3D0E1A9-FBCA-47EC-9550-3A4C6C30E266}"/>
    <cellStyle name="Normal 5 5 3 3 2 6 3" xfId="30911" xr:uid="{B08B4DCA-5980-4F0C-A577-2BB26932546B}"/>
    <cellStyle name="Normal 5 5 3 3 2 7" xfId="13276" xr:uid="{60854C4E-F5E6-4B50-AA94-02CF9A79D755}"/>
    <cellStyle name="Normal 5 5 3 3 2 8" xfId="30924" xr:uid="{29076549-2AA4-4007-80EA-D67AC2CC5802}"/>
    <cellStyle name="Normal 5 5 3 3 3" xfId="1207" xr:uid="{00000000-0005-0000-0000-00007D060000}"/>
    <cellStyle name="Normal 5 5 3 3 3 2" xfId="3410" xr:uid="{00000000-0005-0000-0000-00005C070000}"/>
    <cellStyle name="Normal 5 5 3 3 3 2 2" xfId="8489" xr:uid="{8CE330F0-3265-4F2B-AB02-47DD44B05B5A}"/>
    <cellStyle name="Normal 5 5 3 3 3 2 2 2" xfId="28929" xr:uid="{F1B2B5CC-612B-46F9-9E9B-A15690CC029B}"/>
    <cellStyle name="Normal 5 5 3 3 3 2 2 3" xfId="18869" xr:uid="{BFD8F8CD-D589-4891-83F8-7C14D35219E3}"/>
    <cellStyle name="Normal 5 5 3 3 3 2 2 4" xfId="29822" xr:uid="{3881B992-1BB7-464F-91BE-BB29A3566EF8}"/>
    <cellStyle name="Normal 5 5 3 3 3 2 3" xfId="11322" xr:uid="{B2C88099-1FD6-45E4-9D6C-38A61BA53D1B}"/>
    <cellStyle name="Normal 5 5 3 3 3 2 3 2" xfId="21702" xr:uid="{4B2A4E7B-AAFC-485E-B963-ED9DE0293EF0}"/>
    <cellStyle name="Normal 5 5 3 3 3 2 4" xfId="25218" xr:uid="{B8090A63-5F28-4185-8095-4F4ECF2CF9D1}"/>
    <cellStyle name="Normal 5 5 3 3 3 2 5" xfId="25636" xr:uid="{EF68925E-02A3-4EB7-A1D7-ABFE95E794DA}"/>
    <cellStyle name="Normal 5 5 3 3 3 2 6" xfId="16036" xr:uid="{FA327224-DD3D-4B58-AF68-65DB995EA5E3}"/>
    <cellStyle name="Normal 5 5 3 3 3 3" xfId="3558" xr:uid="{00000000-0005-0000-0000-00007D060000}"/>
    <cellStyle name="Normal 5 5 3 3 3 3 2" xfId="25598" xr:uid="{2B2D0F06-3883-4FBB-9729-E6CA70224720}"/>
    <cellStyle name="Normal 5 5 3 3 3 3 2 2" xfId="29816" xr:uid="{02A86CA0-3F43-44CF-957F-95BA6D4BDC0E}"/>
    <cellStyle name="Normal 5 5 3 3 3 3 3" xfId="23155" xr:uid="{96AA7387-D407-4AAD-A008-F71F5F7B6C65}"/>
    <cellStyle name="Normal 5 5 3 3 3 4" xfId="4562" xr:uid="{1DD4ABF9-0AC6-4128-B006-684E9FE610C9}"/>
    <cellStyle name="Normal 5 5 3 3 3 4 2" xfId="9334" xr:uid="{0AF8BA8E-FDE7-4900-8F7D-B5B329270D40}"/>
    <cellStyle name="Normal 5 5 3 3 3 4 2 2" xfId="19714" xr:uid="{011B26BE-78F4-46EA-A2EE-F16F90DEAD00}"/>
    <cellStyle name="Normal 5 5 3 3 3 4 2 3" xfId="31104" xr:uid="{41CBFC74-9674-4514-AAE2-CB0510DF1FAF}"/>
    <cellStyle name="Normal 5 5 3 3 3 4 2 4" xfId="30912" xr:uid="{DE041240-1130-4FBE-A496-AF3E183AB993}"/>
    <cellStyle name="Normal 5 5 3 3 3 4 3" xfId="12167" xr:uid="{BA123514-4E82-4769-AFD3-99A79B6FC726}"/>
    <cellStyle name="Normal 5 5 3 3 3 4 3 2" xfId="22547" xr:uid="{487E197D-AF16-4F9E-8A92-1FE77D609998}"/>
    <cellStyle name="Normal 5 5 3 3 3 4 4" xfId="16881" xr:uid="{2FE929DC-E891-4CAA-9BE8-851030E063C4}"/>
    <cellStyle name="Normal 5 5 3 3 3 5" xfId="5359" xr:uid="{CC91ECF4-6A6D-4E86-9763-C1AB30578AAE}"/>
    <cellStyle name="Normal 5 5 3 3 3 5 2" xfId="29708" xr:uid="{C6AC9FE6-8F2F-4D98-B1CC-2EFCAC323B18}"/>
    <cellStyle name="Normal 5 5 3 3 3 5 2 2" xfId="30951" xr:uid="{5D2ADC69-5EDF-4AC9-8941-E830CD16909C}"/>
    <cellStyle name="Normal 5 5 3 3 3 6" xfId="23225" xr:uid="{07D2B74A-B30D-4BBA-A7E5-EB342AD9A434}"/>
    <cellStyle name="Normal 5 5 3 3 3 6 2" xfId="29672" xr:uid="{B112CBD1-63B3-4F58-B2F2-76F0EA1536DD}"/>
    <cellStyle name="Normal 5 5 3 3 3 7" xfId="23013" xr:uid="{EEAA545C-FB53-43F8-AC33-2C773C11FF67}"/>
    <cellStyle name="Normal 5 5 3 3 3 8" xfId="13980" xr:uid="{E4637211-795C-4AB7-BFE3-8BF1E9D332EA}"/>
    <cellStyle name="Normal 5 5 3 3 4" xfId="3407" xr:uid="{00000000-0005-0000-0000-00005D070000}"/>
    <cellStyle name="Normal 5 5 3 3 4 2" xfId="6465" xr:uid="{A25B5BAC-44F2-408C-BEC0-85D4D62418DA}"/>
    <cellStyle name="Normal 5 5 3 3 4 2 2" xfId="25788" xr:uid="{192D2398-F9FF-4441-984B-C4D2551A0186}"/>
    <cellStyle name="Normal 5 5 3 3 4 2 3" xfId="26034" xr:uid="{F5FB2520-4BA7-4F5D-9D7C-1AD371AA6455}"/>
    <cellStyle name="Normal 5 5 3 3 4 2 4" xfId="16034" xr:uid="{49A6886E-F465-4B47-B6D8-FA1B4D123904}"/>
    <cellStyle name="Normal 5 5 3 3 4 2 5" xfId="30568" xr:uid="{E8720E36-9B22-4DBC-BB87-8F396A474EBD}"/>
    <cellStyle name="Normal 5 5 3 3 4 3" xfId="8487" xr:uid="{6509FA01-A0EC-456E-A862-DAF49E6D20AA}"/>
    <cellStyle name="Normal 5 5 3 3 4 3 2" xfId="28927" xr:uid="{C4D81208-22B8-4018-90E0-7C9AF6EA32DF}"/>
    <cellStyle name="Normal 5 5 3 3 4 3 3" xfId="18867" xr:uid="{A8B22BD6-03F8-4DC4-A58F-AA0434136367}"/>
    <cellStyle name="Normal 5 5 3 3 4 4" xfId="11320" xr:uid="{6D331C84-8C36-4A27-AE3A-3F13C509601A}"/>
    <cellStyle name="Normal 5 5 3 3 4 4 2" xfId="21700" xr:uid="{7EE082D5-2FF2-414E-BAC4-A4CFC4A84400}"/>
    <cellStyle name="Normal 5 5 3 3 4 5" xfId="25080" xr:uid="{D6155E76-2395-4DDF-B9B2-493347F428B3}"/>
    <cellStyle name="Normal 5 5 3 3 4 6" xfId="26254" xr:uid="{7E1F3624-729A-4E27-B35B-DA8D4DBE72A3}"/>
    <cellStyle name="Normal 5 5 3 3 4 7" xfId="13978" xr:uid="{6DB07B96-4051-4092-A480-E23365CF7508}"/>
    <cellStyle name="Normal 5 5 3 3 5" xfId="2637" xr:uid="{00000000-0005-0000-0000-00005E070000}"/>
    <cellStyle name="Normal 5 5 3 3 5 2" xfId="5899" xr:uid="{186A16A8-69D8-4703-B34E-7A9DDBD16197}"/>
    <cellStyle name="Normal 5 5 3 3 5 2 2" xfId="15309" xr:uid="{B088E4D3-F857-46C0-8CFC-6124F53F86C1}"/>
    <cellStyle name="Normal 5 5 3 3 5 3" xfId="7762" xr:uid="{050DE08B-BA64-40DB-9D1D-AEF1C52A83B7}"/>
    <cellStyle name="Normal 5 5 3 3 5 3 2" xfId="18142" xr:uid="{8DF48DD9-C2EA-4C9A-8DF1-BAB4B426AF08}"/>
    <cellStyle name="Normal 5 5 3 3 5 4" xfId="10595" xr:uid="{9F692D93-A96D-468A-854F-99454616E6E8}"/>
    <cellStyle name="Normal 5 5 3 3 5 4 2" xfId="20975" xr:uid="{1DEB8ED8-0F2D-420E-96E7-28EEC59C295E}"/>
    <cellStyle name="Normal 5 5 3 3 5 5" xfId="23015" xr:uid="{5B4EE627-4904-4A06-88F3-0F60708F9BC4}"/>
    <cellStyle name="Normal 5 5 3 3 5 6" xfId="25979" xr:uid="{AD89A197-A5CB-450F-8245-D9DE37D4C38D}"/>
    <cellStyle name="Normal 5 5 3 3 5 7" xfId="13026" xr:uid="{7B6E7E67-601D-400B-BF29-11CFF4D4B6EA}"/>
    <cellStyle name="Normal 5 5 3 3 6" xfId="2124" xr:uid="{00000000-0005-0000-0000-0000AB020000}"/>
    <cellStyle name="Normal 5 5 3 3 6 2" xfId="4649" xr:uid="{39152408-330A-44B7-900D-FA6E2B529A91}"/>
    <cellStyle name="Normal 5 5 3 3 6 3" xfId="30205" xr:uid="{19E5DBC6-87B5-46F1-B5E0-B67573138C40}"/>
    <cellStyle name="Normal 5 5 3 3 6 3 2" xfId="31349" xr:uid="{C475E952-4287-47E3-B046-F9817D97F62D}"/>
    <cellStyle name="Normal 5 5 3 3 6 4" xfId="31545" xr:uid="{F0BED102-3B27-4E13-8163-0F2933607E19}"/>
    <cellStyle name="Normal 5 5 3 3 7" xfId="4026" xr:uid="{56D1BCD9-EAD7-442F-BEF3-F5DBF0F48EA4}"/>
    <cellStyle name="Normal 5 5 3 3 7 2" xfId="4755" xr:uid="{3B2AE6C9-CD41-44A4-85EB-03A4D5B5EDAD}"/>
    <cellStyle name="Normal 5 5 3 3 7 2 2" xfId="27784" xr:uid="{580A303F-6BB4-45D3-9C35-7FFFABBC7C95}"/>
    <cellStyle name="Normal 5 5 3 3 7 3" xfId="26287" xr:uid="{E0BDAE02-0061-4AD1-A851-0C0422048092}"/>
    <cellStyle name="Normal 5 5 3 3 7 3 2" xfId="31172" xr:uid="{E1CFC7F0-7C6D-40F3-9AAC-AEE06C15BE18}"/>
    <cellStyle name="Normal 5 5 3 3 7 4" xfId="26361" xr:uid="{2BB7C9BC-9F92-46B9-A4E8-54E7EDCFB1FE}"/>
    <cellStyle name="Normal 5 5 3 3 7 5" xfId="30323" xr:uid="{13091C6E-267B-42E9-9EC6-63A637EF4C77}"/>
    <cellStyle name="Normal 5 5 3 3 7 5 2" xfId="31466" xr:uid="{8241D67A-0B65-441D-B87C-12FCD55689C9}"/>
    <cellStyle name="Normal 5 5 3 3 7 6" xfId="31663" xr:uid="{6C15C19A-00AD-4054-8903-F5817FB38421}"/>
    <cellStyle name="Normal 5 5 3 3 8" xfId="29680" xr:uid="{0A86F2A0-5592-44C0-A478-BDA05FBB524E}"/>
    <cellStyle name="Normal 5 5 3 3 8 2" xfId="30539" xr:uid="{CD43F895-0D8D-40A6-9F78-B0640AD53663}"/>
    <cellStyle name="Normal 5 5 3 3 9" xfId="29668" xr:uid="{04524AD8-987D-44B0-8EAE-33D3F77F3D00}"/>
    <cellStyle name="Normal 5 5 3 4" xfId="1208" xr:uid="{00000000-0005-0000-0000-00007E060000}"/>
    <cellStyle name="Normal 5 5 3 4 2" xfId="3411" xr:uid="{00000000-0005-0000-0000-000060070000}"/>
    <cellStyle name="Normal 5 5 3 4 2 2" xfId="6466" xr:uid="{091CA45F-1415-4786-BD74-62F2691D01A0}"/>
    <cellStyle name="Normal 5 5 3 4 2 2 2" xfId="25688" xr:uid="{D369BE46-53A2-4165-A63E-6DCF57B1B6B5}"/>
    <cellStyle name="Normal 5 5 3 4 2 2 3" xfId="16037" xr:uid="{A22DF215-B07D-4574-ACFB-178005758E72}"/>
    <cellStyle name="Normal 5 5 3 4 2 3" xfId="8490" xr:uid="{7A3C8F66-00F3-4E69-8FCE-2A1F17232FEE}"/>
    <cellStyle name="Normal 5 5 3 4 2 3 2" xfId="18870" xr:uid="{C9D05A51-96C9-44ED-A367-714CCD54E03B}"/>
    <cellStyle name="Normal 5 5 3 4 2 4" xfId="11323" xr:uid="{0BEEC87B-62C8-49C3-A718-6F4DA063F65A}"/>
    <cellStyle name="Normal 5 5 3 4 2 4 2" xfId="21703" xr:uid="{68FC661A-8C76-42A0-813F-166B20BE874E}"/>
    <cellStyle name="Normal 5 5 3 4 2 5" xfId="23338" xr:uid="{5D6AA472-3A32-4EF8-A05D-4D0479AF9BA0}"/>
    <cellStyle name="Normal 5 5 3 4 2 6" xfId="13981" xr:uid="{B9E238CB-6508-4CA3-B03E-8A79E05F87E3}"/>
    <cellStyle name="Normal 5 5 3 4 3" xfId="2809" xr:uid="{00000000-0005-0000-0000-000061070000}"/>
    <cellStyle name="Normal 5 5 3 4 3 2" xfId="6026" xr:uid="{1A84E262-5C66-4876-8988-B9C64750BC56}"/>
    <cellStyle name="Normal 5 5 3 4 3 2 2" xfId="25833" xr:uid="{75B92EC5-AA87-49FE-8CB9-5908B1535483}"/>
    <cellStyle name="Normal 5 5 3 4 3 2 3" xfId="15479" xr:uid="{C6697673-7266-4EEF-92D7-303A24FB0548}"/>
    <cellStyle name="Normal 5 5 3 4 3 3" xfId="7932" xr:uid="{0A15193D-FDFF-4EC3-A906-BC56E5F6002D}"/>
    <cellStyle name="Normal 5 5 3 4 3 3 2" xfId="18312" xr:uid="{156F1083-34F8-4A57-BB95-66C45D08E8A1}"/>
    <cellStyle name="Normal 5 5 3 4 3 4" xfId="10765" xr:uid="{68489397-CF2F-45B8-A765-1909E9CA44D4}"/>
    <cellStyle name="Normal 5 5 3 4 3 4 2" xfId="21145" xr:uid="{BB5C1C8E-2064-4637-B49F-93C358380D67}"/>
    <cellStyle name="Normal 5 5 3 4 3 5" xfId="22773" xr:uid="{0A156C61-6A99-49A7-A4D6-58E67D3277ED}"/>
    <cellStyle name="Normal 5 5 3 4 3 6" xfId="13274" xr:uid="{1C9D7B34-B27F-4326-A60F-35EE8630D162}"/>
    <cellStyle name="Normal 5 5 3 4 4" xfId="4205" xr:uid="{EFB807DE-F504-4F73-8F65-B660665FEC0D}"/>
    <cellStyle name="Normal 5 5 3 4 4 2" xfId="8977" xr:uid="{1598C217-6F5B-428E-A1FB-07FEF1C8031C}"/>
    <cellStyle name="Normal 5 5 3 4 4 2 2" xfId="19357" xr:uid="{CD108EAB-65B3-40E1-A655-815E862C7618}"/>
    <cellStyle name="Normal 5 5 3 4 4 3" xfId="11810" xr:uid="{B3749756-E62E-45C4-8812-35F065F09F12}"/>
    <cellStyle name="Normal 5 5 3 4 4 3 2" xfId="22190" xr:uid="{3CEE6DF3-83F1-4AF7-B6BC-B0A801425AEC}"/>
    <cellStyle name="Normal 5 5 3 4 4 4" xfId="24100" xr:uid="{BEB9EC4F-9B65-4276-A9CD-9404B0C4922D}"/>
    <cellStyle name="Normal 5 5 3 4 4 5" xfId="16524" xr:uid="{4C658C52-180C-4C57-AD4A-70F3D616DAAF}"/>
    <cellStyle name="Normal 5 5 3 4 5" xfId="5360" xr:uid="{5AB1D085-E211-4002-9A68-A779FB65A4A7}"/>
    <cellStyle name="Normal 5 5 3 4 5 2" xfId="14657" xr:uid="{79F76784-48D1-494A-A462-8B146DB212BC}"/>
    <cellStyle name="Normal 5 5 3 4 6" xfId="7110" xr:uid="{F1C2CF29-7FED-44EA-A7B8-4D977008F5A1}"/>
    <cellStyle name="Normal 5 5 3 4 6 2" xfId="17490" xr:uid="{6FA4D063-4557-496A-B0E1-3528238FE0ED}"/>
    <cellStyle name="Normal 5 5 3 4 7" xfId="9943" xr:uid="{B348D9BA-F377-446F-A189-975FF517BE34}"/>
    <cellStyle name="Normal 5 5 3 4 7 2" xfId="20323" xr:uid="{D56EEEB7-862E-4E75-84EE-5354199E21C2}"/>
    <cellStyle name="Normal 5 5 3 4 8" xfId="25009" xr:uid="{1B5984A8-BDFF-436B-BDA1-C2D38884C3F2}"/>
    <cellStyle name="Normal 5 5 3 4 9" xfId="12773" xr:uid="{207A05E2-44FD-49D4-BB57-844DD163A47F}"/>
    <cellStyle name="Normal 5 5 3 5" xfId="1209" xr:uid="{00000000-0005-0000-0000-00007F060000}"/>
    <cellStyle name="Normal 5 5 3 5 2" xfId="4563" xr:uid="{1BCA9013-97FB-47C4-86AC-6325ACCED00E}"/>
    <cellStyle name="Normal 5 5 3 5 2 2" xfId="9335" xr:uid="{1B079D11-66EE-43CD-B4C1-5CF70D817D4E}"/>
    <cellStyle name="Normal 5 5 3 5 2 2 2" xfId="29309" xr:uid="{28677310-8D44-47B2-8A3B-AA3433DF51E8}"/>
    <cellStyle name="Normal 5 5 3 5 2 2 3" xfId="19715" xr:uid="{5C607BAB-2769-4ECF-BFFA-54B73665BD0B}"/>
    <cellStyle name="Normal 5 5 3 5 2 3" xfId="12168" xr:uid="{25BC621A-EE9D-4329-BB95-F36DE3E1A7D0}"/>
    <cellStyle name="Normal 5 5 3 5 2 3 2" xfId="22548" xr:uid="{8D004C08-7D11-4892-83BD-4F86601205B7}"/>
    <cellStyle name="Normal 5 5 3 5 2 4" xfId="25653" xr:uid="{702AAE8B-8E10-478F-A88A-D4C689F0EC6E}"/>
    <cellStyle name="Normal 5 5 3 5 2 5" xfId="16882" xr:uid="{BA22D103-A3F5-4026-881A-D17B5200DFF6}"/>
    <cellStyle name="Normal 5 5 3 5 3" xfId="5361" xr:uid="{6F1DB607-BB13-42A8-8622-597EC7CCA09E}"/>
    <cellStyle name="Normal 5 5 3 5 3 2" xfId="28574" xr:uid="{598316B3-EE8C-4832-89FF-6741A61A0620}"/>
    <cellStyle name="Normal 5 5 3 5 3 3" xfId="14658" xr:uid="{EE5464CF-BE4B-40D0-A089-A1091CE52773}"/>
    <cellStyle name="Normal 5 5 3 5 4" xfId="7111" xr:uid="{B8FC9F61-DCB1-434B-9165-2BF6972D01BF}"/>
    <cellStyle name="Normal 5 5 3 5 4 2" xfId="17491" xr:uid="{E69F58FD-2F5C-43CA-AD58-447F718E2EEA}"/>
    <cellStyle name="Normal 5 5 3 5 5" xfId="9944" xr:uid="{2068F8F9-21BD-4D3A-B3A3-758FC908E522}"/>
    <cellStyle name="Normal 5 5 3 5 5 2" xfId="20324" xr:uid="{791DC83C-7EEC-4BB2-95C3-33D2C0D6393F}"/>
    <cellStyle name="Normal 5 5 3 5 6" xfId="22705" xr:uid="{26E8B065-FA68-4C76-94AC-0F6A43DAD136}"/>
    <cellStyle name="Normal 5 5 3 5 7" xfId="13982" xr:uid="{3CF2D734-478E-42BA-BA56-5D9DB3FC7DD6}"/>
    <cellStyle name="Normal 5 5 3 6" xfId="2965" xr:uid="{00000000-0005-0000-0000-000063070000}"/>
    <cellStyle name="Normal 5 5 3 6 2" xfId="6130" xr:uid="{0E37E037-9851-4EB9-A3C2-64BD356B9540}"/>
    <cellStyle name="Normal 5 5 3 6 2 2" xfId="25424" xr:uid="{1148EB6E-F740-4167-874A-A1EF65DB568B}"/>
    <cellStyle name="Normal 5 5 3 6 2 3" xfId="15608" xr:uid="{E621157B-6D27-443E-9F26-16E7CBD38180}"/>
    <cellStyle name="Normal 5 5 3 6 3" xfId="8061" xr:uid="{F10D5E6D-B385-4559-A109-D58207B8982F}"/>
    <cellStyle name="Normal 5 5 3 6 3 2" xfId="18441" xr:uid="{C50D9187-302B-4068-A26B-8A8CB3E158FC}"/>
    <cellStyle name="Normal 5 5 3 6 4" xfId="10894" xr:uid="{C921355E-72F7-4125-BAB7-52A6FE548BBF}"/>
    <cellStyle name="Normal 5 5 3 6 4 2" xfId="21274" xr:uid="{9E3667AD-B115-4E65-8125-DC2EA7D4A56D}"/>
    <cellStyle name="Normal 5 5 3 6 5" xfId="24769" xr:uid="{B7E804C6-D9AD-4DE6-A2A9-10FF544E0EF0}"/>
    <cellStyle name="Normal 5 5 3 6 6" xfId="13471" xr:uid="{9A3195F6-BF57-4B18-8247-833348BDB7E5}"/>
    <cellStyle name="Normal 5 5 3 7" xfId="2475" xr:uid="{00000000-0005-0000-0000-000064070000}"/>
    <cellStyle name="Normal 5 5 3 7 2" xfId="5763" xr:uid="{E07183B6-D25C-4CC0-AE13-2A38EE114993}"/>
    <cellStyle name="Normal 5 5 3 7 2 2" xfId="28401" xr:uid="{507B183A-3DB4-4009-B4C0-4F1576EFF074}"/>
    <cellStyle name="Normal 5 5 3 7 2 3" xfId="15147" xr:uid="{652D18B1-F5FF-4845-BFD1-FF8917671EC2}"/>
    <cellStyle name="Normal 5 5 3 7 3" xfId="7600" xr:uid="{18DAE69B-A4F7-477F-8762-6CE1E368E732}"/>
    <cellStyle name="Normal 5 5 3 7 3 2" xfId="17980" xr:uid="{7D96E94B-8809-4955-8F45-38DBBA2CE966}"/>
    <cellStyle name="Normal 5 5 3 7 4" xfId="10433" xr:uid="{44B3FFAF-869E-44AB-B931-CDF9E98397FF}"/>
    <cellStyle name="Normal 5 5 3 7 4 2" xfId="20813" xr:uid="{209C42BD-D008-4B39-A856-564FE070366E}"/>
    <cellStyle name="Normal 5 5 3 7 5" xfId="22729" xr:uid="{6943EE8A-2B33-45B4-95F9-C2EDD1961D07}"/>
    <cellStyle name="Normal 5 5 3 7 6" xfId="12863" xr:uid="{2B0515C8-907A-485B-A591-F0A2A639DF21}"/>
    <cellStyle name="Normal 5 5 3 8" xfId="2229" xr:uid="{00000000-0005-0000-0000-000051070000}"/>
    <cellStyle name="Normal 5 5 3 8 2" xfId="7356" xr:uid="{1618AD18-7B7B-424F-9BEB-D299222C55F2}"/>
    <cellStyle name="Normal 5 5 3 8 2 2" xfId="17736" xr:uid="{83869EBC-213B-40D0-96E1-A1D651B52F92}"/>
    <cellStyle name="Normal 5 5 3 8 3" xfId="10189" xr:uid="{48FB3034-9292-4116-8449-599FDAB40BBA}"/>
    <cellStyle name="Normal 5 5 3 8 3 2" xfId="20569" xr:uid="{57755D7B-7216-4DBE-9B79-50915AF1F3AA}"/>
    <cellStyle name="Normal 5 5 3 8 4" xfId="23116" xr:uid="{D9EF2FC2-8CF3-4C7B-9CFB-936A7DC6878C}"/>
    <cellStyle name="Normal 5 5 3 8 5" xfId="14903" xr:uid="{B773A80F-07C8-4906-B155-A12AE8E35E9E}"/>
    <cellStyle name="Normal 5 5 3 9" xfId="4024" xr:uid="{04E98241-B413-4763-8D87-0C12090244E0}"/>
    <cellStyle name="Normal 5 5 3 9 2" xfId="8826" xr:uid="{2DD4E885-8CED-468B-A0EA-21DF2E8F00A5}"/>
    <cellStyle name="Normal 5 5 3 9 2 2" xfId="19206" xr:uid="{19E384D0-B5F7-4808-B416-14EE8B359BA2}"/>
    <cellStyle name="Normal 5 5 3 9 3" xfId="11659" xr:uid="{D509F8F9-2213-4B96-AEE4-7A6AAADF8F18}"/>
    <cellStyle name="Normal 5 5 3 9 3 2" xfId="22039" xr:uid="{A762BF18-54D9-4BB2-80CE-D7CF47DBE619}"/>
    <cellStyle name="Normal 5 5 3 9 4" xfId="16373" xr:uid="{93FEC0E4-2C60-4A83-9D0A-395AD443D74E}"/>
    <cellStyle name="Normal 5 5 4" xfId="1210" xr:uid="{00000000-0005-0000-0000-000080060000}"/>
    <cellStyle name="Normal 5 5 4 10" xfId="7112" xr:uid="{6E24754F-4139-496A-B256-B3A7608A1E70}"/>
    <cellStyle name="Normal 5 5 4 10 2" xfId="17492" xr:uid="{FEFC9BE0-9D2E-4273-901D-6405ADC29F6E}"/>
    <cellStyle name="Normal 5 5 4 11" xfId="9945" xr:uid="{4E506426-856D-48E1-9830-436B16A4402B}"/>
    <cellStyle name="Normal 5 5 4 11 2" xfId="20325" xr:uid="{56B19307-4070-41C7-97F4-984C9C4ACD71}"/>
    <cellStyle name="Normal 5 5 4 12" xfId="22668" xr:uid="{66F7D1B5-E539-4153-9F8D-61F382AE08F9}"/>
    <cellStyle name="Normal 5 5 4 13" xfId="12441" xr:uid="{1DD33C2E-3DF1-4199-9780-FE1826973C76}"/>
    <cellStyle name="Normal 5 5 4 2" xfId="1211" xr:uid="{00000000-0005-0000-0000-000081060000}"/>
    <cellStyle name="Normal 5 5 4 2 10" xfId="9946" xr:uid="{0AA280C8-05D0-4EDD-A0F0-25F6C4C0E2C2}"/>
    <cellStyle name="Normal 5 5 4 2 10 2" xfId="20326" xr:uid="{B38EED4E-B7E8-43A6-A452-0F3F6AC3A192}"/>
    <cellStyle name="Normal 5 5 4 2 11" xfId="25516" xr:uid="{1F8836FE-5842-48CD-9C27-7130A11C0DF8}"/>
    <cellStyle name="Normal 5 5 4 2 12" xfId="12616" xr:uid="{4ED1B215-A62B-4224-9B08-1DB86D03310D}"/>
    <cellStyle name="Normal 5 5 4 2 2" xfId="1212" xr:uid="{00000000-0005-0000-0000-000082060000}"/>
    <cellStyle name="Normal 5 5 4 2 2 2" xfId="3413" xr:uid="{00000000-0005-0000-0000-000068070000}"/>
    <cellStyle name="Normal 5 5 4 2 2 2 2" xfId="6468" xr:uid="{7CCB15D9-59C9-4526-9A31-724CBEB58938}"/>
    <cellStyle name="Normal 5 5 4 2 2 2 2 2" xfId="27147" xr:uid="{D8DD4CAC-C2B0-4A8C-AB8C-C0B64925EFE3}"/>
    <cellStyle name="Normal 5 5 4 2 2 2 2 3" xfId="27850" xr:uid="{183AD068-030C-4CFA-9598-24BADC3E24B2}"/>
    <cellStyle name="Normal 5 5 4 2 2 2 2 4" xfId="16039" xr:uid="{FBBC1EA9-0576-414A-A822-1E8A36E7878C}"/>
    <cellStyle name="Normal 5 5 4 2 2 2 3" xfId="8492" xr:uid="{7C67B0EB-6874-490A-AB6F-C0E9C43E16A5}"/>
    <cellStyle name="Normal 5 5 4 2 2 2 3 2" xfId="28930" xr:uid="{F9ABDF4E-3479-4731-9FBD-0A7A6F62AC8C}"/>
    <cellStyle name="Normal 5 5 4 2 2 2 3 3" xfId="18872" xr:uid="{1D7D140A-B2B0-4829-A203-C0CCB8E5AD57}"/>
    <cellStyle name="Normal 5 5 4 2 2 2 4" xfId="11325" xr:uid="{BDFB2532-6171-4425-AE58-C640DC6D5C99}"/>
    <cellStyle name="Normal 5 5 4 2 2 2 4 2" xfId="21705" xr:uid="{A6731636-272C-431C-A233-91D4C9F41C59}"/>
    <cellStyle name="Normal 5 5 4 2 2 2 5" xfId="24758" xr:uid="{5E5A21BD-C085-4EBD-8AF6-13C09DC8FD76}"/>
    <cellStyle name="Normal 5 5 4 2 2 2 6" xfId="13984" xr:uid="{25FFA09B-B9F9-4E37-8D5D-5125888B0D71}"/>
    <cellStyle name="Normal 5 5 4 2 2 3" xfId="4358" xr:uid="{88387237-01E0-4B25-8BE5-8B2376BBC437}"/>
    <cellStyle name="Normal 5 5 4 2 2 3 2" xfId="9130" xr:uid="{C2F40767-A121-40AD-A68A-26A92CB2DAB8}"/>
    <cellStyle name="Normal 5 5 4 2 2 3 2 2" xfId="29173" xr:uid="{0DBDF345-5003-44B1-81F2-DF78F3F02DB5}"/>
    <cellStyle name="Normal 5 5 4 2 2 3 2 3" xfId="19510" xr:uid="{98EF1CBC-575B-4F9E-AD57-B6D00E5F04A9}"/>
    <cellStyle name="Normal 5 5 4 2 2 3 3" xfId="11963" xr:uid="{D26025B7-29BB-40AF-AF33-59D08E610285}"/>
    <cellStyle name="Normal 5 5 4 2 2 3 3 2" xfId="22343" xr:uid="{A3B4DB2D-13D6-4FC1-84DB-0774CA906768}"/>
    <cellStyle name="Normal 5 5 4 2 2 3 4" xfId="25175" xr:uid="{61DBC9B9-1E71-4285-9860-27A3D1877045}"/>
    <cellStyle name="Normal 5 5 4 2 2 3 5" xfId="16677" xr:uid="{732B4A0F-9AA6-4BBD-9BA9-43C9B926872C}"/>
    <cellStyle name="Normal 5 5 4 2 2 4" xfId="5364" xr:uid="{0F610BEE-9DE4-4777-8999-E564D9E55943}"/>
    <cellStyle name="Normal 5 5 4 2 2 4 2" xfId="28588" xr:uid="{BE178C20-6377-4C6C-BDB1-3FD1588CEB5D}"/>
    <cellStyle name="Normal 5 5 4 2 2 4 3" xfId="14661" xr:uid="{9FFCFC9D-9C47-4ECB-81BE-AAC034414419}"/>
    <cellStyle name="Normal 5 5 4 2 2 5" xfId="7114" xr:uid="{A101A71D-F59C-4077-B1E0-6EC2FA54C6C6}"/>
    <cellStyle name="Normal 5 5 4 2 2 5 2" xfId="17494" xr:uid="{5700200F-39FB-42A2-B68A-B7B1A184B99E}"/>
    <cellStyle name="Normal 5 5 4 2 2 6" xfId="9947" xr:uid="{81343349-F28D-4BE8-B042-92BC99D6E794}"/>
    <cellStyle name="Normal 5 5 4 2 2 6 2" xfId="20327" xr:uid="{672AA7D8-40C0-41E9-A770-249F7667571C}"/>
    <cellStyle name="Normal 5 5 4 2 2 7" xfId="24134" xr:uid="{6FC67304-0A44-4136-96E5-88EF5A100FCF}"/>
    <cellStyle name="Normal 5 5 4 2 2 8" xfId="13278" xr:uid="{745892F2-0B91-467A-A005-39AED4451CCE}"/>
    <cellStyle name="Normal 5 5 4 2 3" xfId="3414" xr:uid="{00000000-0005-0000-0000-000069070000}"/>
    <cellStyle name="Normal 5 5 4 2 3 2" xfId="4564" xr:uid="{59E9896A-4AE0-410C-A3ED-3816DD832625}"/>
    <cellStyle name="Normal 5 5 4 2 3 2 2" xfId="9336" xr:uid="{D5B29995-C094-4271-9B4B-E6B4761B42CE}"/>
    <cellStyle name="Normal 5 5 4 2 3 2 2 2" xfId="29310" xr:uid="{9E676E7D-8273-4182-875D-83226C40ECF7}"/>
    <cellStyle name="Normal 5 5 4 2 3 2 2 3" xfId="19716" xr:uid="{754A0F1A-A96C-434B-BA8D-594D18240134}"/>
    <cellStyle name="Normal 5 5 4 2 3 2 3" xfId="12169" xr:uid="{A533C767-AE59-4618-8077-BC4435917938}"/>
    <cellStyle name="Normal 5 5 4 2 3 2 3 2" xfId="22549" xr:uid="{28EDD1D9-13C6-4097-A370-AC37D8CD4DB4}"/>
    <cellStyle name="Normal 5 5 4 2 3 2 4" xfId="24829" xr:uid="{07C40AB1-3864-423F-9D25-E01807021BC3}"/>
    <cellStyle name="Normal 5 5 4 2 3 2 5" xfId="16883" xr:uid="{8C01C22A-4D6C-482B-96D7-EE9F25C85FF6}"/>
    <cellStyle name="Normal 5 5 4 2 3 3" xfId="6469" xr:uid="{50345F73-2533-4705-B684-4F6C37935228}"/>
    <cellStyle name="Normal 5 5 4 2 3 3 2" xfId="28177" xr:uid="{B46D0BE0-1686-4D95-8913-518271E217B1}"/>
    <cellStyle name="Normal 5 5 4 2 3 3 3" xfId="16040" xr:uid="{27D10CD0-AA74-4768-95AF-34104D115929}"/>
    <cellStyle name="Normal 5 5 4 2 3 4" xfId="8493" xr:uid="{FC48BE13-1A01-48D6-B418-4542DED64E07}"/>
    <cellStyle name="Normal 5 5 4 2 3 4 2" xfId="18873" xr:uid="{34F15F65-921B-4CFE-A494-3BBF0EC21721}"/>
    <cellStyle name="Normal 5 5 4 2 3 5" xfId="11326" xr:uid="{4118BB6B-36ED-4676-9F40-AD7DB8EBCCE5}"/>
    <cellStyle name="Normal 5 5 4 2 3 5 2" xfId="21706" xr:uid="{C9271C97-0E97-44DE-8798-E7CA744D3D07}"/>
    <cellStyle name="Normal 5 5 4 2 3 6" xfId="24741" xr:uid="{D9047DF0-A0F0-4CB2-8500-ECE08094FFDF}"/>
    <cellStyle name="Normal 5 5 4 2 3 7" xfId="13985" xr:uid="{9857581E-720F-409C-BCF2-FA313C3412CB}"/>
    <cellStyle name="Normal 5 5 4 2 4" xfId="3412" xr:uid="{00000000-0005-0000-0000-00006A070000}"/>
    <cellStyle name="Normal 5 5 4 2 4 2" xfId="6467" xr:uid="{46726510-68DC-4E96-B0A0-9BE440840691}"/>
    <cellStyle name="Normal 5 5 4 2 4 2 2" xfId="28240" xr:uid="{E2FD7BA4-3D4A-4D80-BF4E-F4C3319F1363}"/>
    <cellStyle name="Normal 5 5 4 2 4 2 3" xfId="16038" xr:uid="{45DE6920-2544-41FE-B361-9B5DCE5E57BD}"/>
    <cellStyle name="Normal 5 5 4 2 4 3" xfId="8491" xr:uid="{99687D84-51A5-41C8-B083-20C6F10B23E2}"/>
    <cellStyle name="Normal 5 5 4 2 4 3 2" xfId="18871" xr:uid="{6F29B5F1-55CC-4EA7-8AFF-CD39617D1847}"/>
    <cellStyle name="Normal 5 5 4 2 4 4" xfId="11324" xr:uid="{0D6D5259-8272-43A1-BD9D-8464EE323750}"/>
    <cellStyle name="Normal 5 5 4 2 4 4 2" xfId="21704" xr:uid="{0B467AE6-D095-4E01-B1C6-9AD0529DB5E0}"/>
    <cellStyle name="Normal 5 5 4 2 4 5" xfId="25038" xr:uid="{09364949-5879-4291-B804-203D2A370A8A}"/>
    <cellStyle name="Normal 5 5 4 2 4 6" xfId="13983" xr:uid="{AFBEAF81-F45E-4B32-B12A-29043B6E9BDE}"/>
    <cellStyle name="Normal 5 5 4 2 5" xfId="2618" xr:uid="{00000000-0005-0000-0000-00006B070000}"/>
    <cellStyle name="Normal 5 5 4 2 5 2" xfId="5880" xr:uid="{BCB80E92-130F-4393-92A6-CF74E5E3FAA1}"/>
    <cellStyle name="Normal 5 5 4 2 5 2 2" xfId="26989" xr:uid="{462CA211-B977-4C0A-85C4-62A92E2ADAE2}"/>
    <cellStyle name="Normal 5 5 4 2 5 2 3" xfId="15290" xr:uid="{6F136D58-4914-4CCE-8629-4C8A37EE3A7D}"/>
    <cellStyle name="Normal 5 5 4 2 5 3" xfId="7743" xr:uid="{5AFD0B02-50B9-4405-8F1F-E60FB6DD50A1}"/>
    <cellStyle name="Normal 5 5 4 2 5 3 2" xfId="18123" xr:uid="{424688BD-541F-480A-8C28-374855ACE59E}"/>
    <cellStyle name="Normal 5 5 4 2 5 4" xfId="10576" xr:uid="{0DB40406-B413-4DFA-8FCF-2748CAAC8D77}"/>
    <cellStyle name="Normal 5 5 4 2 5 4 2" xfId="20956" xr:uid="{34B33404-AE11-4CD5-B582-902D4626A0B7}"/>
    <cellStyle name="Normal 5 5 4 2 5 5" xfId="23320" xr:uid="{D4A6F583-1A92-41C7-8A6A-0946187BA285}"/>
    <cellStyle name="Normal 5 5 4 2 5 6" xfId="13006" xr:uid="{09811C73-DF46-4F22-8131-516A2881FD25}"/>
    <cellStyle name="Normal 5 5 4 2 6" xfId="2382" xr:uid="{00000000-0005-0000-0000-000066070000}"/>
    <cellStyle name="Normal 5 5 4 2 6 2" xfId="7509" xr:uid="{3735F5DA-E6B9-4E9C-A838-7967AF9337B8}"/>
    <cellStyle name="Normal 5 5 4 2 6 2 2" xfId="17889" xr:uid="{9FB35E1E-9B73-411C-94E1-78DB4E436336}"/>
    <cellStyle name="Normal 5 5 4 2 6 3" xfId="10342" xr:uid="{3DA0AAF8-109E-4C8B-8BA6-D4435D8B82C2}"/>
    <cellStyle name="Normal 5 5 4 2 6 3 2" xfId="20722" xr:uid="{E0432CA7-9C2B-422E-BFF0-284E36699756}"/>
    <cellStyle name="Normal 5 5 4 2 6 4" xfId="25282" xr:uid="{20A84658-7D0F-47B3-B91D-580A981B7887}"/>
    <cellStyle name="Normal 5 5 4 2 6 5" xfId="15056" xr:uid="{62BA7A19-98C4-449D-83FE-814C97D9DA44}"/>
    <cellStyle name="Normal 5 5 4 2 7" xfId="4076" xr:uid="{FB088EE4-0F3D-4BC2-A99F-19D1BB2FE077}"/>
    <cellStyle name="Normal 5 5 4 2 7 2" xfId="8856" xr:uid="{EAC4AB74-A3D4-4B0B-A0D1-6477BB0F390F}"/>
    <cellStyle name="Normal 5 5 4 2 7 2 2" xfId="19236" xr:uid="{3A8FA0D7-2211-4A1A-BEE2-F224274F9E5A}"/>
    <cellStyle name="Normal 5 5 4 2 7 3" xfId="11689" xr:uid="{F3C263EC-B001-4BD2-A184-1C70DF0F70DB}"/>
    <cellStyle name="Normal 5 5 4 2 7 3 2" xfId="22069" xr:uid="{D6D005C5-B11A-4301-9522-39483B7DC464}"/>
    <cellStyle name="Normal 5 5 4 2 7 4" xfId="16403" xr:uid="{2A619328-B2AA-4A1D-97EC-816ACCA8C489}"/>
    <cellStyle name="Normal 5 5 4 2 8" xfId="5363" xr:uid="{0ACEBE73-E7F6-4F86-BDD3-BE2E01291193}"/>
    <cellStyle name="Normal 5 5 4 2 8 2" xfId="14660" xr:uid="{1E7A55A6-CF17-498E-8E3F-BF0AE06F160B}"/>
    <cellStyle name="Normal 5 5 4 2 9" xfId="7113" xr:uid="{C2462432-3E71-4100-9CAF-BAB609427C91}"/>
    <cellStyle name="Normal 5 5 4 2 9 2" xfId="17493" xr:uid="{1E95C8F2-0838-4E21-B878-576F8054A41A}"/>
    <cellStyle name="Normal 5 5 4 3" xfId="1213" xr:uid="{00000000-0005-0000-0000-000083060000}"/>
    <cellStyle name="Normal 5 5 4 3 2" xfId="3415" xr:uid="{00000000-0005-0000-0000-00006D070000}"/>
    <cellStyle name="Normal 5 5 4 3 2 2" xfId="6470" xr:uid="{AC59D8AD-A63F-4F69-B810-7DB7157D221D}"/>
    <cellStyle name="Normal 5 5 4 3 2 2 2" xfId="25158" xr:uid="{23B3473D-7E5E-4004-9F1D-A94AA09D630D}"/>
    <cellStyle name="Normal 5 5 4 3 2 2 3" xfId="27418" xr:uid="{0597AE7C-F5F3-4C32-B52A-3336B8870B89}"/>
    <cellStyle name="Normal 5 5 4 3 2 2 4" xfId="16041" xr:uid="{FA4C670E-7C0A-4498-BC35-5AB9EEC67189}"/>
    <cellStyle name="Normal 5 5 4 3 2 3" xfId="8494" xr:uid="{3C267D15-F83E-4CEC-A25A-8CEDB28B3AA4}"/>
    <cellStyle name="Normal 5 5 4 3 2 3 2" xfId="28931" xr:uid="{6984EE01-1911-4902-89ED-A1CA0D278011}"/>
    <cellStyle name="Normal 5 5 4 3 2 3 3" xfId="18874" xr:uid="{048FA31C-1C1E-4A45-B594-D1609CFBC415}"/>
    <cellStyle name="Normal 5 5 4 3 2 4" xfId="11327" xr:uid="{0912AB62-A87E-4AAE-A26B-28E10A450010}"/>
    <cellStyle name="Normal 5 5 4 3 2 4 2" xfId="21707" xr:uid="{58D0B03A-73FF-4073-9F18-12DC1856E031}"/>
    <cellStyle name="Normal 5 5 4 3 2 5" xfId="24603" xr:uid="{A194AE26-0E9A-4449-9DDB-EA21F77A41F7}"/>
    <cellStyle name="Normal 5 5 4 3 2 6" xfId="13986" xr:uid="{48E8543D-A77A-48F7-A5F5-EBCCAEFF3AFF}"/>
    <cellStyle name="Normal 5 5 4 3 3" xfId="2811" xr:uid="{00000000-0005-0000-0000-00006E070000}"/>
    <cellStyle name="Normal 5 5 4 3 3 2" xfId="6027" xr:uid="{217F6F0F-2140-46D5-8CE6-3D4C883F4C0F}"/>
    <cellStyle name="Normal 5 5 4 3 3 2 2" xfId="25988" xr:uid="{5EEFDEAC-E372-4922-9648-FDC3AFCC3270}"/>
    <cellStyle name="Normal 5 5 4 3 3 2 3" xfId="15481" xr:uid="{206BA647-D335-4636-B958-797D31966869}"/>
    <cellStyle name="Normal 5 5 4 3 3 3" xfId="7934" xr:uid="{F578BA06-A090-46B2-8A1B-DB179F472A2F}"/>
    <cellStyle name="Normal 5 5 4 3 3 3 2" xfId="18314" xr:uid="{5290133E-5A53-4E95-BD04-844675593609}"/>
    <cellStyle name="Normal 5 5 4 3 3 4" xfId="10767" xr:uid="{6C985679-09CE-4019-A3A6-1E2BB3D02311}"/>
    <cellStyle name="Normal 5 5 4 3 3 4 2" xfId="21147" xr:uid="{78EA3973-2134-4C51-AB0F-C5AE55D5FCAC}"/>
    <cellStyle name="Normal 5 5 4 3 3 5" xfId="24279" xr:uid="{07EAA85C-4968-4744-AADA-9BED06DCE515}"/>
    <cellStyle name="Normal 5 5 4 3 3 6" xfId="13277" xr:uid="{6CDF3F83-135F-4BC7-91CD-99B7AB23EB30}"/>
    <cellStyle name="Normal 5 5 4 3 4" xfId="4206" xr:uid="{15066793-57D5-4437-B28B-61C169F0E4AC}"/>
    <cellStyle name="Normal 5 5 4 3 4 2" xfId="8978" xr:uid="{D21FD296-27FE-4488-B8D5-388D122867AE}"/>
    <cellStyle name="Normal 5 5 4 3 4 2 2" xfId="29059" xr:uid="{DBC2EC50-7621-46E7-8386-942BC1FCAA5A}"/>
    <cellStyle name="Normal 5 5 4 3 4 2 3" xfId="19358" xr:uid="{3A4C442C-FAE9-4338-AD2A-B9825CE175E5}"/>
    <cellStyle name="Normal 5 5 4 3 4 3" xfId="11811" xr:uid="{B16D9B1C-6028-4C08-A4B6-129E5B23722D}"/>
    <cellStyle name="Normal 5 5 4 3 4 3 2" xfId="22191" xr:uid="{2A57EB7D-6C71-41AA-92D2-0E2A3A3CF7E6}"/>
    <cellStyle name="Normal 5 5 4 3 4 4" xfId="23747" xr:uid="{A05DAAD2-5842-4B6A-998C-12560685C46D}"/>
    <cellStyle name="Normal 5 5 4 3 4 5" xfId="16525" xr:uid="{C17561D3-2815-45DC-82A5-5F93F2A92885}"/>
    <cellStyle name="Normal 5 5 4 3 5" xfId="5365" xr:uid="{DB088A61-64E6-4201-89C4-69AFC83B9FBF}"/>
    <cellStyle name="Normal 5 5 4 3 5 2" xfId="26918" xr:uid="{CF76725B-BDE5-488F-91B8-D4676F444724}"/>
    <cellStyle name="Normal 5 5 4 3 5 3" xfId="14662" xr:uid="{CB004E3E-19BA-48AF-999F-6F920024FC64}"/>
    <cellStyle name="Normal 5 5 4 3 6" xfId="7115" xr:uid="{E6CB665E-F9E2-49C1-B7C9-8AEC90EC957D}"/>
    <cellStyle name="Normal 5 5 4 3 6 2" xfId="17495" xr:uid="{2AAF6171-5A59-4412-911B-F7C34FF102AA}"/>
    <cellStyle name="Normal 5 5 4 3 7" xfId="9948" xr:uid="{8BF43703-FE90-482D-96AB-785900DA65E7}"/>
    <cellStyle name="Normal 5 5 4 3 7 2" xfId="20328" xr:uid="{3432473F-743D-464A-AB4A-BCD453F869D1}"/>
    <cellStyle name="Normal 5 5 4 3 8" xfId="24184" xr:uid="{D0FD81B9-EF00-439C-9B33-886E72B50F44}"/>
    <cellStyle name="Normal 5 5 4 3 9" xfId="12774" xr:uid="{21028DE2-387F-4181-A218-A09739C44068}"/>
    <cellStyle name="Normal 5 5 4 4" xfId="1214" xr:uid="{00000000-0005-0000-0000-000084060000}"/>
    <cellStyle name="Normal 5 5 4 4 2" xfId="4565" xr:uid="{157EE7DE-ED78-41D4-BF89-854BCDBD8753}"/>
    <cellStyle name="Normal 5 5 4 4 2 2" xfId="9337" xr:uid="{46CC833B-5836-497C-83D8-337169783DE3}"/>
    <cellStyle name="Normal 5 5 4 4 2 2 2" xfId="29311" xr:uid="{EE5B18BB-9211-471B-A2C6-63FEF631B18B}"/>
    <cellStyle name="Normal 5 5 4 4 2 2 3" xfId="19717" xr:uid="{917607CE-4AD1-468A-985C-A4EDE998A94A}"/>
    <cellStyle name="Normal 5 5 4 4 2 3" xfId="12170" xr:uid="{E5A55687-2038-4D53-BEE7-F0BFB4FA39BC}"/>
    <cellStyle name="Normal 5 5 4 4 2 3 2" xfId="22550" xr:uid="{EF747E8A-3C16-4333-9232-201490E0262E}"/>
    <cellStyle name="Normal 5 5 4 4 2 4" xfId="22953" xr:uid="{3B708004-A7CE-48C6-9CB5-E218E391DB3A}"/>
    <cellStyle name="Normal 5 5 4 4 2 5" xfId="16884" xr:uid="{6E3E75C5-D46A-4737-B559-2AB79DD9B796}"/>
    <cellStyle name="Normal 5 5 4 4 3" xfId="5366" xr:uid="{0A9A3D45-D283-4CE8-8270-C55755043C6E}"/>
    <cellStyle name="Normal 5 5 4 4 3 2" xfId="28504" xr:uid="{3A7B5CAB-3EA8-4681-BCA7-A2B14946A26A}"/>
    <cellStyle name="Normal 5 5 4 4 3 3" xfId="14663" xr:uid="{D890EF97-0237-4E1A-B2DC-9FCBA898642D}"/>
    <cellStyle name="Normal 5 5 4 4 4" xfId="7116" xr:uid="{3391C957-E508-4404-BD54-4E0FA5C62B53}"/>
    <cellStyle name="Normal 5 5 4 4 4 2" xfId="17496" xr:uid="{2B55E696-D55C-430A-B8C5-2BB048403E81}"/>
    <cellStyle name="Normal 5 5 4 4 5" xfId="9949" xr:uid="{48B58101-0742-4EDF-8585-114A30975F5B}"/>
    <cellStyle name="Normal 5 5 4 4 5 2" xfId="20329" xr:uid="{2D4F3DC2-6C4A-4969-BA87-B12F912EE4CA}"/>
    <cellStyle name="Normal 5 5 4 4 6" xfId="24198" xr:uid="{CA5E9496-C789-442B-931B-6EDB9A10B695}"/>
    <cellStyle name="Normal 5 5 4 4 7" xfId="13987" xr:uid="{832AE13A-6AAB-454D-B5FE-1D62966B2F38}"/>
    <cellStyle name="Normal 5 5 4 5" xfId="2966" xr:uid="{00000000-0005-0000-0000-000070070000}"/>
    <cellStyle name="Normal 5 5 4 5 2" xfId="6131" xr:uid="{43560DDC-6333-48B3-B593-06D828932A1C}"/>
    <cellStyle name="Normal 5 5 4 5 2 2" xfId="25289" xr:uid="{F3FCD554-125C-4837-802F-EBDBE3EE0BCF}"/>
    <cellStyle name="Normal 5 5 4 5 2 3" xfId="26066" xr:uid="{52888AFD-CD49-40BE-A3A9-8284FB588678}"/>
    <cellStyle name="Normal 5 5 4 5 2 4" xfId="15609" xr:uid="{F29503EA-CD21-4E41-916C-8D818658A1A8}"/>
    <cellStyle name="Normal 5 5 4 5 3" xfId="8062" xr:uid="{CD0AC81D-4C30-43D7-AF42-06A7B31528FE}"/>
    <cellStyle name="Normal 5 5 4 5 3 2" xfId="28760" xr:uid="{AB7591CB-F89F-49C5-AB72-CB2DA27CBE9C}"/>
    <cellStyle name="Normal 5 5 4 5 3 3" xfId="18442" xr:uid="{8C7B239E-AC23-488E-8D2F-B82C80B465DF}"/>
    <cellStyle name="Normal 5 5 4 5 4" xfId="10895" xr:uid="{13236B69-3D00-425A-A559-B31B3E4CA88B}"/>
    <cellStyle name="Normal 5 5 4 5 4 2" xfId="21275" xr:uid="{05940147-B572-432E-A9BD-F2157B1FE877}"/>
    <cellStyle name="Normal 5 5 4 5 5" xfId="25211" xr:uid="{4572E5BC-DBA3-47FA-929E-B4453D0F36CB}"/>
    <cellStyle name="Normal 5 5 4 5 6" xfId="13472" xr:uid="{E4485919-9489-491C-B9CD-45FA9B034CB0}"/>
    <cellStyle name="Normal 5 5 4 6" xfId="2455" xr:uid="{00000000-0005-0000-0000-000071070000}"/>
    <cellStyle name="Normal 5 5 4 6 2" xfId="5747" xr:uid="{F06DB42E-D681-4B9D-9972-51B8D3A90435}"/>
    <cellStyle name="Normal 5 5 4 6 2 2" xfId="27460" xr:uid="{D8E3870C-88CA-47D4-9993-452C05AD3072}"/>
    <cellStyle name="Normal 5 5 4 6 2 3" xfId="15127" xr:uid="{0ED15E5C-A899-49F8-B6E9-C9F0F2908E55}"/>
    <cellStyle name="Normal 5 5 4 6 3" xfId="7580" xr:uid="{F6CADD64-4A82-439F-A05F-C9BEE3641BF0}"/>
    <cellStyle name="Normal 5 5 4 6 3 2" xfId="17960" xr:uid="{6E0C024C-1C37-4057-A849-854CC773B8AE}"/>
    <cellStyle name="Normal 5 5 4 6 4" xfId="10413" xr:uid="{4AB2F5E3-FF56-4D58-8DA2-EED3602FF820}"/>
    <cellStyle name="Normal 5 5 4 6 4 2" xfId="20793" xr:uid="{CDC85785-897D-419D-80D5-3646FAEB21C5}"/>
    <cellStyle name="Normal 5 5 4 6 5" xfId="25388" xr:uid="{716E7A91-B728-47C7-9BBA-D974E6B3B083}"/>
    <cellStyle name="Normal 5 5 4 6 6" xfId="12843" xr:uid="{FE024495-91C4-4E95-B64D-26D118050472}"/>
    <cellStyle name="Normal 5 5 4 7" xfId="2209" xr:uid="{00000000-0005-0000-0000-000065070000}"/>
    <cellStyle name="Normal 5 5 4 7 2" xfId="7336" xr:uid="{CDB152A3-FA48-46E4-B1B1-4A758871671D}"/>
    <cellStyle name="Normal 5 5 4 7 2 2" xfId="17716" xr:uid="{B3851944-EF81-43E6-BE8E-8E6902BB57FE}"/>
    <cellStyle name="Normal 5 5 4 7 3" xfId="10169" xr:uid="{83B1FE9F-3968-4327-8393-632D67E175E6}"/>
    <cellStyle name="Normal 5 5 4 7 3 2" xfId="20549" xr:uid="{73533A79-19BB-4534-9BA5-F72DCD3D4905}"/>
    <cellStyle name="Normal 5 5 4 7 4" xfId="24275" xr:uid="{442DB867-847A-43E3-AC7E-CB20FE8F471D}"/>
    <cellStyle name="Normal 5 5 4 7 5" xfId="14883" xr:uid="{E44802E5-DE8E-4138-91A8-056C6C3C5BAA}"/>
    <cellStyle name="Normal 5 5 4 8" xfId="4027" xr:uid="{0162DD0B-71A7-465E-A829-6251DA6707D0}"/>
    <cellStyle name="Normal 5 5 4 8 2" xfId="8828" xr:uid="{7F9E0C5D-5CAE-475E-BD0B-14C56A8166FF}"/>
    <cellStyle name="Normal 5 5 4 8 2 2" xfId="19208" xr:uid="{A9CDA95E-2FE3-41A7-A01E-7B7399FEDC86}"/>
    <cellStyle name="Normal 5 5 4 8 3" xfId="11661" xr:uid="{29FA82FF-BA26-47DA-BFAE-0624A1A744B2}"/>
    <cellStyle name="Normal 5 5 4 8 3 2" xfId="22041" xr:uid="{C3CC5B23-C230-495B-8130-722446E29811}"/>
    <cellStyle name="Normal 5 5 4 8 4" xfId="16375" xr:uid="{0AA7228F-51B6-4F80-9D5F-AE3D32298536}"/>
    <cellStyle name="Normal 5 5 4 9" xfId="5362" xr:uid="{83DDD56E-E7C5-4B28-97A7-4C900E28DF1F}"/>
    <cellStyle name="Normal 5 5 4 9 2" xfId="14659" xr:uid="{133DAB68-AE63-4F02-9468-2540A675DF06}"/>
    <cellStyle name="Normal 5 5 5" xfId="1215" xr:uid="{00000000-0005-0000-0000-000085060000}"/>
    <cellStyle name="Normal 5 5 5 10" xfId="9950" xr:uid="{6E19B45A-9719-4CF1-A76F-55590E64356A}"/>
    <cellStyle name="Normal 5 5 5 10 2" xfId="20330" xr:uid="{BB0444A7-C2EF-44E8-B04D-0768A6EB6435}"/>
    <cellStyle name="Normal 5 5 5 11" xfId="25572" xr:uid="{54157B82-19DE-4B4C-A0F4-6E81203A9811}"/>
    <cellStyle name="Normal 5 5 5 12" xfId="12617" xr:uid="{23E75295-F147-477E-96CA-EB5C86B5511E}"/>
    <cellStyle name="Normal 5 5 5 2" xfId="1216" xr:uid="{00000000-0005-0000-0000-000086060000}"/>
    <cellStyle name="Normal 5 5 5 2 2" xfId="1217" xr:uid="{00000000-0005-0000-0000-000087060000}"/>
    <cellStyle name="Normal 5 5 5 2 2 2" xfId="5369" xr:uid="{FCACC8EB-6DA7-4E83-87A7-9881E1E64148}"/>
    <cellStyle name="Normal 5 5 5 2 2 2 2" xfId="24366" xr:uid="{CBC1034A-6798-465D-AF7B-6C88ED5568FC}"/>
    <cellStyle name="Normal 5 5 5 2 2 2 3" xfId="27775" xr:uid="{C24177E6-CFA2-44F9-8258-23A36802CF58}"/>
    <cellStyle name="Normal 5 5 5 2 2 2 4" xfId="14666" xr:uid="{A35A8776-8A3B-43B0-A05C-B0D0FBEC4C53}"/>
    <cellStyle name="Normal 5 5 5 2 2 3" xfId="7119" xr:uid="{414C89D4-A323-4F0F-845B-5719799140A9}"/>
    <cellStyle name="Normal 5 5 5 2 2 3 2" xfId="27645" xr:uid="{F02604B8-A12F-4A96-A158-2EFDB4797422}"/>
    <cellStyle name="Normal 5 5 5 2 2 3 3" xfId="28034" xr:uid="{E9638A18-7FE1-4261-B179-82B687896246}"/>
    <cellStyle name="Normal 5 5 5 2 2 3 4" xfId="17499" xr:uid="{45ADF6DF-EFD3-4CAE-8E3A-10A16CEF4641}"/>
    <cellStyle name="Normal 5 5 5 2 2 4" xfId="9952" xr:uid="{20F04362-5A26-415D-881F-36416F5AC659}"/>
    <cellStyle name="Normal 5 5 5 2 2 4 2" xfId="29435" xr:uid="{BC9206DE-8D27-4114-9ABC-1420BD704A60}"/>
    <cellStyle name="Normal 5 5 5 2 2 4 3" xfId="20332" xr:uid="{581C1272-63CF-478C-BAB8-E4A5E61E4CC4}"/>
    <cellStyle name="Normal 5 5 5 2 2 5" xfId="24883" xr:uid="{2388C303-93F3-4749-93F1-93EA9E7ABBD1}"/>
    <cellStyle name="Normal 5 5 5 2 2 6" xfId="13988" xr:uid="{AD240362-FB4D-4B6A-AD0C-43D9833AD1A5}"/>
    <cellStyle name="Normal 5 5 5 2 3" xfId="2812" xr:uid="{00000000-0005-0000-0000-000075070000}"/>
    <cellStyle name="Normal 5 5 5 2 3 2" xfId="6028" xr:uid="{62AB6F15-9964-4C9E-8D14-8718ABD95DE2}"/>
    <cellStyle name="Normal 5 5 5 2 3 2 2" xfId="26213" xr:uid="{1136051C-9C4A-4462-A9BF-68ABF15D6279}"/>
    <cellStyle name="Normal 5 5 5 2 3 2 3" xfId="15482" xr:uid="{D594E1B4-51EF-45DC-84B1-AFC92B4B07DE}"/>
    <cellStyle name="Normal 5 5 5 2 3 3" xfId="7935" xr:uid="{3670061B-1390-40B0-872F-7C40126F21CC}"/>
    <cellStyle name="Normal 5 5 5 2 3 3 2" xfId="18315" xr:uid="{466103BF-283C-4D88-ADE1-4263E7B40722}"/>
    <cellStyle name="Normal 5 5 5 2 3 4" xfId="10768" xr:uid="{C7E2731C-C3AE-4945-9084-C93B6941B24D}"/>
    <cellStyle name="Normal 5 5 5 2 3 4 2" xfId="21148" xr:uid="{53F91B0C-7043-4FCD-B5A6-45F3B1B5AB73}"/>
    <cellStyle name="Normal 5 5 5 2 3 5" xfId="24665" xr:uid="{A19FD8AC-BF97-4D05-8A2E-76FB1CD2579B}"/>
    <cellStyle name="Normal 5 5 5 2 3 6" xfId="13279" xr:uid="{88098FBB-C014-48B5-86E3-0C17C71E0B41}"/>
    <cellStyle name="Normal 5 5 5 2 4" xfId="4207" xr:uid="{A6B1CA8D-96C0-43EB-ACA2-4F886A220171}"/>
    <cellStyle name="Normal 5 5 5 2 4 2" xfId="8979" xr:uid="{022BBE30-7EE2-4A6A-873A-8937F640EB70}"/>
    <cellStyle name="Normal 5 5 5 2 4 2 2" xfId="29060" xr:uid="{D1FEC174-600C-4F6F-8155-EF3F4025C125}"/>
    <cellStyle name="Normal 5 5 5 2 4 2 3" xfId="19359" xr:uid="{0B1C605A-9B58-44EB-B18B-979AFF7B8C7A}"/>
    <cellStyle name="Normal 5 5 5 2 4 3" xfId="11812" xr:uid="{B864424B-9BF5-48CD-939C-54F596142CE6}"/>
    <cellStyle name="Normal 5 5 5 2 4 3 2" xfId="22192" xr:uid="{7DCB35C7-FDFC-4C2B-B67C-65D7C429C395}"/>
    <cellStyle name="Normal 5 5 5 2 4 4" xfId="23835" xr:uid="{FA272100-6D47-4773-840A-2A6FF3EAD610}"/>
    <cellStyle name="Normal 5 5 5 2 4 5" xfId="16526" xr:uid="{760231F9-0ACB-4049-91C4-0D9B1B589B12}"/>
    <cellStyle name="Normal 5 5 5 2 5" xfId="5368" xr:uid="{9ADC1A57-D3CE-46B9-975F-97C8AF653527}"/>
    <cellStyle name="Normal 5 5 5 2 5 2" xfId="28332" xr:uid="{A0480643-3AB8-4E9F-957B-4AD6F55A69E3}"/>
    <cellStyle name="Normal 5 5 5 2 5 3" xfId="14665" xr:uid="{5C5310BE-E23B-4F80-B5C5-98B30FDD8638}"/>
    <cellStyle name="Normal 5 5 5 2 6" xfId="7118" xr:uid="{FB854092-8980-4F06-9F0B-ABC13970D201}"/>
    <cellStyle name="Normal 5 5 5 2 6 2" xfId="17498" xr:uid="{84D8938B-F204-458F-8BF9-653B09345A1A}"/>
    <cellStyle name="Normal 5 5 5 2 7" xfId="9951" xr:uid="{F0FA93FE-3BC4-4CD0-A9C4-D02C0CA4F127}"/>
    <cellStyle name="Normal 5 5 5 2 7 2" xfId="20331" xr:uid="{FD583938-D09D-4E9F-85A5-4844CCF11D57}"/>
    <cellStyle name="Normal 5 5 5 2 8" xfId="24528" xr:uid="{3327FE76-887A-4475-85C7-8D99DC9FB0F0}"/>
    <cellStyle name="Normal 5 5 5 2 9" xfId="12775" xr:uid="{048AB379-D15A-4E96-B231-408B758BB348}"/>
    <cellStyle name="Normal 5 5 5 3" xfId="1218" xr:uid="{00000000-0005-0000-0000-000088060000}"/>
    <cellStyle name="Normal 5 5 5 3 2" xfId="4566" xr:uid="{58A2EA87-66DA-47B7-8FBA-4DE4A6FE6248}"/>
    <cellStyle name="Normal 5 5 5 3 2 2" xfId="9338" xr:uid="{88BB48B0-B364-49DA-921C-3C2522E165C2}"/>
    <cellStyle name="Normal 5 5 5 3 2 2 2" xfId="29312" xr:uid="{24F200A2-58BC-4892-ACAF-F3D3F8E009F7}"/>
    <cellStyle name="Normal 5 5 5 3 2 2 3" xfId="19718" xr:uid="{7104412B-BF2D-4755-8E88-329C85F1FD50}"/>
    <cellStyle name="Normal 5 5 5 3 2 3" xfId="12171" xr:uid="{0728B936-A8BF-4F96-B837-FCEBB44189C4}"/>
    <cellStyle name="Normal 5 5 5 3 2 3 2" xfId="22551" xr:uid="{75A6FCC8-F9C8-4841-AC96-0C15A4CB500D}"/>
    <cellStyle name="Normal 5 5 5 3 2 4" xfId="23331" xr:uid="{1A4A6263-8FCF-4428-ABDA-A2A2FB506C08}"/>
    <cellStyle name="Normal 5 5 5 3 2 5" xfId="16885" xr:uid="{0B1D36EA-2ED6-42FF-9214-AF0150472DAC}"/>
    <cellStyle name="Normal 5 5 5 3 3" xfId="5370" xr:uid="{0845D4E4-1E27-41B8-8AF9-6D70676DD26E}"/>
    <cellStyle name="Normal 5 5 5 3 3 2" xfId="22956" xr:uid="{C14D9BED-EDDC-439B-AE86-9DDDC251009F}"/>
    <cellStyle name="Normal 5 5 5 3 3 3" xfId="28431" xr:uid="{538A9165-DE48-4606-9C13-497BC7CE77BD}"/>
    <cellStyle name="Normal 5 5 5 3 3 4" xfId="14667" xr:uid="{CE094B22-59C6-48AE-87DB-8FA20BB9D4E6}"/>
    <cellStyle name="Normal 5 5 5 3 4" xfId="7120" xr:uid="{2704CCF2-EAD6-4C0A-A2A5-7F41CC568D78}"/>
    <cellStyle name="Normal 5 5 5 3 4 2" xfId="25141" xr:uid="{B846FBE5-F26C-4FA9-B81B-065952EF2B0A}"/>
    <cellStyle name="Normal 5 5 5 3 4 3" xfId="26619" xr:uid="{54992FBD-1FAB-4252-B5DE-4A5EAF4658A6}"/>
    <cellStyle name="Normal 5 5 5 3 4 4" xfId="17500" xr:uid="{D48BAEFD-8345-4869-8553-2FE0C9785906}"/>
    <cellStyle name="Normal 5 5 5 3 5" xfId="9953" xr:uid="{F167411F-D152-45F9-B2DD-01FCC3793CFF}"/>
    <cellStyle name="Normal 5 5 5 3 5 2" xfId="29436" xr:uid="{D49AAC0F-874E-4750-AB42-62A8CF6C5BCD}"/>
    <cellStyle name="Normal 5 5 5 3 5 3" xfId="20333" xr:uid="{7B4FE8CE-6A41-4BD1-905D-607121CB3E83}"/>
    <cellStyle name="Normal 5 5 5 3 6" xfId="24556" xr:uid="{B95EE0B6-9746-411A-99C7-DF892575E63F}"/>
    <cellStyle name="Normal 5 5 5 3 7" xfId="13989" xr:uid="{14FE9674-D40A-4A33-95F0-018CC67879A2}"/>
    <cellStyle name="Normal 5 5 5 4" xfId="1219" xr:uid="{00000000-0005-0000-0000-000089060000}"/>
    <cellStyle name="Normal 5 5 5 4 2" xfId="5371" xr:uid="{45BFE719-90F2-4722-9228-23B15C1BA9EA}"/>
    <cellStyle name="Normal 5 5 5 4 2 2" xfId="23883" xr:uid="{FF7882AD-B650-43A2-8B90-299E6E6A590D}"/>
    <cellStyle name="Normal 5 5 5 4 2 3" xfId="26618" xr:uid="{DEF13D60-8810-43B8-93AA-8693590CDCE3}"/>
    <cellStyle name="Normal 5 5 5 4 2 4" xfId="14668" xr:uid="{1E14CE39-49B9-41C2-A7AC-88D35D6B40D2}"/>
    <cellStyle name="Normal 5 5 5 4 3" xfId="7121" xr:uid="{CA3ADE04-7C0F-424F-8FD7-40F3FE4BA389}"/>
    <cellStyle name="Normal 5 5 5 4 3 2" xfId="25904" xr:uid="{A236CB55-4C75-426A-BD30-1115C2901D0D}"/>
    <cellStyle name="Normal 5 5 5 4 3 3" xfId="17501" xr:uid="{589001E8-3100-4474-A7AA-0E71062318F1}"/>
    <cellStyle name="Normal 5 5 5 4 4" xfId="9954" xr:uid="{EACE63F4-D33C-4DF0-81B3-7CCD65BD08CC}"/>
    <cellStyle name="Normal 5 5 5 4 4 2" xfId="20334" xr:uid="{520863E5-B0D3-49CB-9F42-F263A001D051}"/>
    <cellStyle name="Normal 5 5 5 4 5" xfId="22837" xr:uid="{5676DE0F-F16D-4B9F-A080-9A84B89C72C9}"/>
    <cellStyle name="Normal 5 5 5 4 6" xfId="13473" xr:uid="{500602CF-302A-4AC8-A976-B86C5F74E744}"/>
    <cellStyle name="Normal 5 5 5 5" xfId="2515" xr:uid="{00000000-0005-0000-0000-000078070000}"/>
    <cellStyle name="Normal 5 5 5 5 2" xfId="5793" xr:uid="{7CCC2903-A2F6-46E1-87BE-4D0A179B818B}"/>
    <cellStyle name="Normal 5 5 5 5 2 2" xfId="27197" xr:uid="{F1F4D5FC-E796-47D2-8807-A40E26BFFB34}"/>
    <cellStyle name="Normal 5 5 5 5 2 3" xfId="15187" xr:uid="{4837B486-317E-4FC1-921D-4EEB4B46BD4C}"/>
    <cellStyle name="Normal 5 5 5 5 3" xfId="7640" xr:uid="{6220D5D8-EF26-4007-B166-3AF647AB9875}"/>
    <cellStyle name="Normal 5 5 5 5 3 2" xfId="18020" xr:uid="{0B1ABCED-48B9-497B-A66E-84D542B3E228}"/>
    <cellStyle name="Normal 5 5 5 5 4" xfId="10473" xr:uid="{1B8CCB87-F62F-4772-BFF4-2D938484667A}"/>
    <cellStyle name="Normal 5 5 5 5 4 2" xfId="20853" xr:uid="{3769DF5C-8962-4083-8F0A-7BC47C781775}"/>
    <cellStyle name="Normal 5 5 5 5 5" xfId="22739" xr:uid="{92A8D6B5-003A-480D-AD45-9AB1CA391AAC}"/>
    <cellStyle name="Normal 5 5 5 5 6" xfId="12903" xr:uid="{F1DF4D56-D263-4DC4-81BE-2663EC073DDF}"/>
    <cellStyle name="Normal 5 5 5 6" xfId="2383" xr:uid="{00000000-0005-0000-0000-000072070000}"/>
    <cellStyle name="Normal 5 5 5 6 2" xfId="7510" xr:uid="{8D3C0B12-98E6-4B26-918D-28448EBBA08C}"/>
    <cellStyle name="Normal 5 5 5 6 2 2" xfId="27822" xr:uid="{AC81FED6-16C4-48B8-8C17-E609DFC7659F}"/>
    <cellStyle name="Normal 5 5 5 6 2 3" xfId="17890" xr:uid="{4F234D36-F14F-455D-A28B-8DB25B608DFB}"/>
    <cellStyle name="Normal 5 5 5 6 3" xfId="10343" xr:uid="{97EF8C04-5C97-449B-AC86-6ADC8DA6D556}"/>
    <cellStyle name="Normal 5 5 5 6 3 2" xfId="20723" xr:uid="{655B5E20-0F29-4C2B-A74C-4EBEF19867B7}"/>
    <cellStyle name="Normal 5 5 5 6 4" xfId="23205" xr:uid="{C86AB3B4-A5CB-4767-95D9-6E3840BC1E29}"/>
    <cellStyle name="Normal 5 5 5 6 5" xfId="15057" xr:uid="{9E5CF3C3-0E9E-4E8F-98EB-96AE2671A85F}"/>
    <cellStyle name="Normal 5 5 5 7" xfId="4028" xr:uid="{C7AA4B3D-D9F4-4E25-AADC-168DD5111C03}"/>
    <cellStyle name="Normal 5 5 5 7 2" xfId="8829" xr:uid="{5AA0BE2A-161F-44BA-872C-DCA0D1F8191D}"/>
    <cellStyle name="Normal 5 5 5 7 2 2" xfId="19209" xr:uid="{C772A02D-D990-4CA4-83BE-A7C708D3901F}"/>
    <cellStyle name="Normal 5 5 5 7 3" xfId="11662" xr:uid="{097005BF-3A8B-44FF-8489-CD1E2FB75373}"/>
    <cellStyle name="Normal 5 5 5 7 3 2" xfId="22042" xr:uid="{F809DEF3-E1B4-4316-A22F-FC98C786A3FE}"/>
    <cellStyle name="Normal 5 5 5 7 4" xfId="28644" xr:uid="{1EF527F3-D27E-4D69-8538-0BE485A897A3}"/>
    <cellStyle name="Normal 5 5 5 7 5" xfId="16376" xr:uid="{39826876-4779-4AA2-A43B-1D60609EDC91}"/>
    <cellStyle name="Normal 5 5 5 8" xfId="5367" xr:uid="{9D5E061F-7615-4BE5-BAC0-217AB53DF3CC}"/>
    <cellStyle name="Normal 5 5 5 8 2" xfId="14664" xr:uid="{86C6D9B4-4739-4F80-87E4-24CA576FFBC5}"/>
    <cellStyle name="Normal 5 5 5 9" xfId="7117" xr:uid="{7A9C01FA-CD4F-4744-AA62-996255D40237}"/>
    <cellStyle name="Normal 5 5 5 9 2" xfId="17497" xr:uid="{3E75972A-A69E-45EB-93ED-EA4B0032F62E}"/>
    <cellStyle name="Normal 5 5 6" xfId="1220" xr:uid="{00000000-0005-0000-0000-00008A060000}"/>
    <cellStyle name="Normal 5 5 6 10" xfId="9955" xr:uid="{6EEB70CD-A015-4A9B-AC88-D035DFFCB62D}"/>
    <cellStyle name="Normal 5 5 6 10 2" xfId="20335" xr:uid="{B4A1A7B8-1FEE-4206-B280-9DCBD474C172}"/>
    <cellStyle name="Normal 5 5 6 11" xfId="24162" xr:uid="{B8349E58-0DEA-4C18-AF48-5526BB9C7BCA}"/>
    <cellStyle name="Normal 5 5 6 12" xfId="12618" xr:uid="{9C293F44-D44C-4663-86D2-00E27104FD4F}"/>
    <cellStyle name="Normal 5 5 6 2" xfId="1221" xr:uid="{00000000-0005-0000-0000-00008B060000}"/>
    <cellStyle name="Normal 5 5 6 2 2" xfId="1222" xr:uid="{00000000-0005-0000-0000-00008C060000}"/>
    <cellStyle name="Normal 5 5 6 2 2 2" xfId="5374" xr:uid="{CDE40F86-F9DF-4DC3-9980-578B96CB55D3}"/>
    <cellStyle name="Normal 5 5 6 2 2 2 2" xfId="25699" xr:uid="{F7D92C3C-FC85-4B0B-B152-E9B7EE05937F}"/>
    <cellStyle name="Normal 5 5 6 2 2 2 3" xfId="27311" xr:uid="{B1ED235E-B447-4C10-811A-E3A301235D32}"/>
    <cellStyle name="Normal 5 5 6 2 2 2 4" xfId="14671" xr:uid="{5C5616AD-2DAD-4D67-9C9F-5F6DCBA8E4A8}"/>
    <cellStyle name="Normal 5 5 6 2 2 3" xfId="7124" xr:uid="{FEF6CD90-16F7-4057-AEF9-17B409260224}"/>
    <cellStyle name="Normal 5 5 6 2 2 3 2" xfId="27646" xr:uid="{0B3B660A-7011-4368-8FB3-B27BE3F4CDE4}"/>
    <cellStyle name="Normal 5 5 6 2 2 3 3" xfId="26192" xr:uid="{E23577E3-8C64-48F2-82A9-5900E1494813}"/>
    <cellStyle name="Normal 5 5 6 2 2 3 4" xfId="17504" xr:uid="{B5D80408-07A1-4519-BF70-B6C1D147F2F8}"/>
    <cellStyle name="Normal 5 5 6 2 2 4" xfId="9957" xr:uid="{446F0DFD-8CE2-419E-88B7-B6DF48636C48}"/>
    <cellStyle name="Normal 5 5 6 2 2 4 2" xfId="29437" xr:uid="{65D94745-4EE7-4EB2-9A3F-41C69496D278}"/>
    <cellStyle name="Normal 5 5 6 2 2 4 3" xfId="20337" xr:uid="{05475EAF-E766-4F31-997A-B3C55DB3C61E}"/>
    <cellStyle name="Normal 5 5 6 2 2 5" xfId="23653" xr:uid="{29DC5747-4388-4069-9CD7-83318DBC9509}"/>
    <cellStyle name="Normal 5 5 6 2 2 6" xfId="13990" xr:uid="{92A932BF-932B-4A06-B455-BDBF41B6A85A}"/>
    <cellStyle name="Normal 5 5 6 2 3" xfId="2813" xr:uid="{00000000-0005-0000-0000-00007C070000}"/>
    <cellStyle name="Normal 5 5 6 2 3 2" xfId="6029" xr:uid="{13C3605F-2576-4686-B7A9-A2C135517A5B}"/>
    <cellStyle name="Normal 5 5 6 2 3 2 2" xfId="26713" xr:uid="{628696E7-D89A-4D16-BD64-6C184FC453C1}"/>
    <cellStyle name="Normal 5 5 6 2 3 2 3" xfId="15483" xr:uid="{615A8357-04D1-4671-B0EA-66FDB86B4534}"/>
    <cellStyle name="Normal 5 5 6 2 3 3" xfId="7936" xr:uid="{83E1C646-6BA7-460A-A3E9-39E698708535}"/>
    <cellStyle name="Normal 5 5 6 2 3 3 2" xfId="18316" xr:uid="{E1ECE0D1-EFD8-46AF-BB41-48C8D2A65BF4}"/>
    <cellStyle name="Normal 5 5 6 2 3 4" xfId="10769" xr:uid="{55F877D8-1DC6-420B-AD0F-8E9082ED7B79}"/>
    <cellStyle name="Normal 5 5 6 2 3 4 2" xfId="21149" xr:uid="{553701C5-EAAD-43E7-8CBB-1858BABCB8C5}"/>
    <cellStyle name="Normal 5 5 6 2 3 5" xfId="25377" xr:uid="{03934C22-396E-4729-8431-8374205DF924}"/>
    <cellStyle name="Normal 5 5 6 2 3 6" xfId="13280" xr:uid="{31BBC8F6-AE54-4AF1-9339-B1A8F606F659}"/>
    <cellStyle name="Normal 5 5 6 2 4" xfId="4208" xr:uid="{C5EBD5B1-84A3-4D3A-9865-BF68F20B2782}"/>
    <cellStyle name="Normal 5 5 6 2 4 2" xfId="8980" xr:uid="{13D76342-EC5E-4AF0-9E4B-6A88ED465A60}"/>
    <cellStyle name="Normal 5 5 6 2 4 2 2" xfId="29061" xr:uid="{8D2A4BD1-AF0A-4879-9B45-8AFB7EA9D996}"/>
    <cellStyle name="Normal 5 5 6 2 4 2 3" xfId="19360" xr:uid="{B1ECAA98-F080-4B67-AD68-E76C3E8B4857}"/>
    <cellStyle name="Normal 5 5 6 2 4 3" xfId="11813" xr:uid="{AC66E1A0-9AA7-4A47-823A-789B7595EA98}"/>
    <cellStyle name="Normal 5 5 6 2 4 3 2" xfId="22193" xr:uid="{84C60AFC-2716-41AA-B1CB-3A20BD141741}"/>
    <cellStyle name="Normal 5 5 6 2 4 4" xfId="24183" xr:uid="{44CEF633-C0DB-45B9-A242-DE29C09DA71C}"/>
    <cellStyle name="Normal 5 5 6 2 4 5" xfId="16527" xr:uid="{0D879ADC-3C70-485F-BCB0-9E626CE4AB60}"/>
    <cellStyle name="Normal 5 5 6 2 5" xfId="5373" xr:uid="{03C0E654-1E46-42BD-9DAE-F03D7614F235}"/>
    <cellStyle name="Normal 5 5 6 2 5 2" xfId="26364" xr:uid="{9A8328A8-C0E4-46B4-8068-4A4266341067}"/>
    <cellStyle name="Normal 5 5 6 2 5 3" xfId="14670" xr:uid="{51156F89-C961-4DBD-ADCD-864D8202C171}"/>
    <cellStyle name="Normal 5 5 6 2 6" xfId="7123" xr:uid="{2329B334-BD2C-4E7B-B94A-ABB4C00B17EF}"/>
    <cellStyle name="Normal 5 5 6 2 6 2" xfId="17503" xr:uid="{70018A48-9751-46A9-8AE3-14CAEEBD4F81}"/>
    <cellStyle name="Normal 5 5 6 2 7" xfId="9956" xr:uid="{6EA1EA1C-01B4-44C8-83BC-065584F05E93}"/>
    <cellStyle name="Normal 5 5 6 2 7 2" xfId="20336" xr:uid="{2EE71426-43B2-46BB-B971-3B2DDB9F3D48}"/>
    <cellStyle name="Normal 5 5 6 2 8" xfId="24475" xr:uid="{C6A8A916-DD63-4CA0-B32C-738BEA8EA594}"/>
    <cellStyle name="Normal 5 5 6 2 9" xfId="12776" xr:uid="{BC527640-3D79-4958-B1D2-C02A79A6E76C}"/>
    <cellStyle name="Normal 5 5 6 3" xfId="1223" xr:uid="{00000000-0005-0000-0000-00008D060000}"/>
    <cellStyle name="Normal 5 5 6 3 2" xfId="4567" xr:uid="{ACD83D57-3DE5-4558-BE38-8475C61839FE}"/>
    <cellStyle name="Normal 5 5 6 3 2 2" xfId="9339" xr:uid="{B2082EEB-65FE-4F3B-BFFB-5544B1414BDE}"/>
    <cellStyle name="Normal 5 5 6 3 2 2 2" xfId="29313" xr:uid="{8A92274D-027B-4A60-A6E7-C43392C0C43B}"/>
    <cellStyle name="Normal 5 5 6 3 2 2 3" xfId="19719" xr:uid="{D3513F62-205E-49C7-A0D8-7242F205123E}"/>
    <cellStyle name="Normal 5 5 6 3 2 3" xfId="12172" xr:uid="{00C44274-DA69-4A6C-9265-49E7873A84CD}"/>
    <cellStyle name="Normal 5 5 6 3 2 3 2" xfId="22552" xr:uid="{A81F6365-28D6-4CA6-8501-C6F296B31710}"/>
    <cellStyle name="Normal 5 5 6 3 2 4" xfId="24777" xr:uid="{4597C8CF-6853-4785-A153-F2D6BEB4A80D}"/>
    <cellStyle name="Normal 5 5 6 3 2 5" xfId="16886" xr:uid="{E26DD20E-0140-4D48-A1A4-B69222AF14F1}"/>
    <cellStyle name="Normal 5 5 6 3 3" xfId="5375" xr:uid="{F51C0721-BBA3-461C-9BB7-C687AFDC0ABB}"/>
    <cellStyle name="Normal 5 5 6 3 3 2" xfId="26853" xr:uid="{A495A101-35A8-4017-A3CA-76C27D562F57}"/>
    <cellStyle name="Normal 5 5 6 3 3 3" xfId="27732" xr:uid="{DDCBFF35-41AE-4524-85CD-0AF80E2A4BD4}"/>
    <cellStyle name="Normal 5 5 6 3 3 4" xfId="14672" xr:uid="{432695F9-6711-4AC9-88D9-FD85C71B1064}"/>
    <cellStyle name="Normal 5 5 6 3 4" xfId="7125" xr:uid="{C6515211-7A56-4FEF-A578-57C661268797}"/>
    <cellStyle name="Normal 5 5 6 3 4 2" xfId="26294" xr:uid="{CF22D48D-09C9-49FB-A2FF-C2F69C9C45F3}"/>
    <cellStyle name="Normal 5 5 6 3 4 3" xfId="28403" xr:uid="{9B985830-4FA7-4645-8568-0B9F49912AE0}"/>
    <cellStyle name="Normal 5 5 6 3 4 4" xfId="17505" xr:uid="{5C33A17E-3D29-43F0-BBDE-F347BE8C996D}"/>
    <cellStyle name="Normal 5 5 6 3 5" xfId="9958" xr:uid="{08FC8579-C9D5-4FC4-BD15-8576FF1397AC}"/>
    <cellStyle name="Normal 5 5 6 3 5 2" xfId="29438" xr:uid="{B27F0A07-3523-418C-B6BB-98F3D23D0A4E}"/>
    <cellStyle name="Normal 5 5 6 3 5 3" xfId="20338" xr:uid="{126EDBB3-8A5F-46EF-8E95-D4F13FED7E5E}"/>
    <cellStyle name="Normal 5 5 6 3 6" xfId="23082" xr:uid="{E237F0A5-6513-4735-A38F-86FB094DBCA1}"/>
    <cellStyle name="Normal 5 5 6 3 7" xfId="13991" xr:uid="{DF9C8095-BC55-4766-A742-79804A643804}"/>
    <cellStyle name="Normal 5 5 6 4" xfId="1224" xr:uid="{00000000-0005-0000-0000-00008E060000}"/>
    <cellStyle name="Normal 5 5 6 4 2" xfId="5376" xr:uid="{86FD4E8C-082F-4BEC-916B-07BFF450C7AF}"/>
    <cellStyle name="Normal 5 5 6 4 2 2" xfId="22949" xr:uid="{D66E9271-00C6-48E6-9854-C9FCA2482B6E}"/>
    <cellStyle name="Normal 5 5 6 4 2 3" xfId="26732" xr:uid="{81D18B65-E513-42F7-B581-A75F2EDB1D2F}"/>
    <cellStyle name="Normal 5 5 6 4 2 4" xfId="14673" xr:uid="{B4B4FF8D-0A85-4AA9-8DF9-379D4EB57653}"/>
    <cellStyle name="Normal 5 5 6 4 3" xfId="7126" xr:uid="{3B0E9406-A094-4E19-8AF5-BFE908960147}"/>
    <cellStyle name="Normal 5 5 6 4 3 2" xfId="28416" xr:uid="{BA43560F-41EA-43C1-AF4A-B43F7C22E59F}"/>
    <cellStyle name="Normal 5 5 6 4 3 3" xfId="17506" xr:uid="{3A34CD3A-4373-47F0-8B09-C815DBB85517}"/>
    <cellStyle name="Normal 5 5 6 4 4" xfId="9959" xr:uid="{00A68561-A889-4876-BD93-DCD4E076BA39}"/>
    <cellStyle name="Normal 5 5 6 4 4 2" xfId="20339" xr:uid="{3ABC0843-2C5F-46D9-B912-5C12BB77CA5B}"/>
    <cellStyle name="Normal 5 5 6 4 5" xfId="22944" xr:uid="{356FEBF9-1137-4BF0-8596-C71DB88BD296}"/>
    <cellStyle name="Normal 5 5 6 4 6" xfId="13474" xr:uid="{001E17DE-2D5E-489E-BFC4-4AEF2E917B35}"/>
    <cellStyle name="Normal 5 5 6 5" xfId="2578" xr:uid="{00000000-0005-0000-0000-00007F070000}"/>
    <cellStyle name="Normal 5 5 6 5 2" xfId="5843" xr:uid="{151CA46E-5812-4546-9888-067ACA00706C}"/>
    <cellStyle name="Normal 5 5 6 5 2 2" xfId="27895" xr:uid="{C8FDCBE8-1CFA-45A8-A557-2BAB27E8DB55}"/>
    <cellStyle name="Normal 5 5 6 5 2 3" xfId="15250" xr:uid="{0670CA33-C44B-4A1C-926B-D5A1F99BE1A2}"/>
    <cellStyle name="Normal 5 5 6 5 3" xfId="7703" xr:uid="{488B38C3-B909-489F-9E3E-C127E39FE0FC}"/>
    <cellStyle name="Normal 5 5 6 5 3 2" xfId="18083" xr:uid="{6CAB44CC-D3F5-4FAF-B02E-06875B7715CC}"/>
    <cellStyle name="Normal 5 5 6 5 4" xfId="10536" xr:uid="{F0BB4B85-C2FE-48C0-9035-F59F6B6AF553}"/>
    <cellStyle name="Normal 5 5 6 5 4 2" xfId="20916" xr:uid="{5D34E16D-65A8-4796-B423-B869C0EC33AE}"/>
    <cellStyle name="Normal 5 5 6 5 5" xfId="25041" xr:uid="{10CE3F26-A178-42B3-8CFB-B5EE0FBF41E0}"/>
    <cellStyle name="Normal 5 5 6 5 6" xfId="12966" xr:uid="{9F7E1AE8-61D7-43B4-84C3-BB6A2BC47D29}"/>
    <cellStyle name="Normal 5 5 6 6" xfId="2384" xr:uid="{00000000-0005-0000-0000-000079070000}"/>
    <cellStyle name="Normal 5 5 6 6 2" xfId="7511" xr:uid="{915E2F73-636F-47E4-9C3E-B5751BBAC000}"/>
    <cellStyle name="Normal 5 5 6 6 2 2" xfId="27524" xr:uid="{A9800C9F-CA9F-438C-8267-C35D597EC015}"/>
    <cellStyle name="Normal 5 5 6 6 2 3" xfId="17891" xr:uid="{AD156AFE-689A-4610-B8D3-86099B7264D1}"/>
    <cellStyle name="Normal 5 5 6 6 3" xfId="10344" xr:uid="{50B70286-31B7-4705-A652-EEA9BF7487C1}"/>
    <cellStyle name="Normal 5 5 6 6 3 2" xfId="20724" xr:uid="{10AB95FA-D702-4886-A63B-ABFA0AC50956}"/>
    <cellStyle name="Normal 5 5 6 6 4" xfId="25398" xr:uid="{6FF132A8-AC59-47F8-B313-57B497617DD7}"/>
    <cellStyle name="Normal 5 5 6 6 5" xfId="15058" xr:uid="{D9CF1F1B-CA38-45C6-BB21-400D5B7E3B6B}"/>
    <cellStyle name="Normal 5 5 6 7" xfId="4029" xr:uid="{4C08CD9B-604C-4ADB-A4AF-D05931C1CD7D}"/>
    <cellStyle name="Normal 5 5 6 7 2" xfId="8830" xr:uid="{A1F41227-AEFD-4126-8736-F2CFC05EA1AF}"/>
    <cellStyle name="Normal 5 5 6 7 2 2" xfId="19210" xr:uid="{B4E907F3-BE3A-4D0A-9835-3CE217D62A2B}"/>
    <cellStyle name="Normal 5 5 6 7 3" xfId="11663" xr:uid="{A62C39DD-9B42-4CF3-B6C6-0A1CFF9C6F99}"/>
    <cellStyle name="Normal 5 5 6 7 3 2" xfId="22043" xr:uid="{121163AC-B2D9-428B-BAEA-9FBE2FFE74DC}"/>
    <cellStyle name="Normal 5 5 6 7 4" xfId="26764" xr:uid="{CD398623-6C6C-4BC2-82A4-C832B8AB9E58}"/>
    <cellStyle name="Normal 5 5 6 7 5" xfId="16377" xr:uid="{AFFAC0D2-105D-4FD1-9A2C-08044472405C}"/>
    <cellStyle name="Normal 5 5 6 8" xfId="5372" xr:uid="{C8B8751A-F737-4FFF-B4AF-2ED804A41D50}"/>
    <cellStyle name="Normal 5 5 6 8 2" xfId="14669" xr:uid="{D4DB0CD4-5517-4CA3-927B-01EB62213EAC}"/>
    <cellStyle name="Normal 5 5 6 9" xfId="7122" xr:uid="{085E023A-E4FA-4ACC-B822-992E07188A31}"/>
    <cellStyle name="Normal 5 5 6 9 2" xfId="17502" xr:uid="{E75F1C48-21C4-4E40-8F71-C8D5459D0AFD}"/>
    <cellStyle name="Normal 5 5 7" xfId="1225" xr:uid="{00000000-0005-0000-0000-00008F060000}"/>
    <cellStyle name="Normal 5 5 7 10" xfId="12619" xr:uid="{2CE59225-D865-4685-BFE3-B2793300DD83}"/>
    <cellStyle name="Normal 5 5 7 2" xfId="1226" xr:uid="{00000000-0005-0000-0000-000090060000}"/>
    <cellStyle name="Normal 5 5 7 2 2" xfId="2967" xr:uid="{00000000-0005-0000-0000-000082070000}"/>
    <cellStyle name="Normal 5 5 7 2 2 2" xfId="6132" xr:uid="{DF12A09B-446A-4806-8AA7-52F18594D853}"/>
    <cellStyle name="Normal 5 5 7 2 2 2 2" xfId="28133" xr:uid="{287D7080-CAC1-48FB-BDC8-DBDEF7205421}"/>
    <cellStyle name="Normal 5 5 7 2 2 2 3" xfId="26679" xr:uid="{2D34B869-C594-4F32-BA84-C78E41629D48}"/>
    <cellStyle name="Normal 5 5 7 2 2 2 4" xfId="15610" xr:uid="{15546E4B-B6FC-4619-BDB9-9AF5F1C16235}"/>
    <cellStyle name="Normal 5 5 7 2 2 3" xfId="8063" xr:uid="{64AF773E-6ACD-420B-B8D2-4FB5849D8190}"/>
    <cellStyle name="Normal 5 5 7 2 2 3 2" xfId="28761" xr:uid="{BE449C1B-FF30-4ADA-8453-43358F611491}"/>
    <cellStyle name="Normal 5 5 7 2 2 3 3" xfId="18443" xr:uid="{0075D294-103E-41F3-8119-1E6847751D82}"/>
    <cellStyle name="Normal 5 5 7 2 2 4" xfId="10896" xr:uid="{C0E9075E-DA7D-4089-AFF1-44199F22AC36}"/>
    <cellStyle name="Normal 5 5 7 2 2 4 2" xfId="21276" xr:uid="{75EC0386-19EF-4DCD-8937-70975FCEA266}"/>
    <cellStyle name="Normal 5 5 7 2 2 5" xfId="22794" xr:uid="{C80C1820-97C4-4E5B-AB92-0FAE4E57DF58}"/>
    <cellStyle name="Normal 5 5 7 2 2 6" xfId="13475" xr:uid="{114C263B-841E-45C9-9B90-A4796F0A2D8B}"/>
    <cellStyle name="Normal 5 5 7 2 3" xfId="5378" xr:uid="{62B1FFD8-3506-4F23-A9D5-0A302EE5EC5B}"/>
    <cellStyle name="Normal 5 5 7 2 3 2" xfId="24709" xr:uid="{5E132235-FA12-4C6C-9BC5-1DF08708EBE7}"/>
    <cellStyle name="Normal 5 5 7 2 3 3" xfId="28236" xr:uid="{D45E94F4-FED9-4F57-9576-3BFCFDDB1983}"/>
    <cellStyle name="Normal 5 5 7 2 3 4" xfId="14675" xr:uid="{73BF6DC8-DC03-4F41-B6BA-BF9712DA6D16}"/>
    <cellStyle name="Normal 5 5 7 2 4" xfId="7128" xr:uid="{007A5B14-E276-4597-8BA7-3A1D9F27A771}"/>
    <cellStyle name="Normal 5 5 7 2 4 2" xfId="26708" xr:uid="{4204EA0E-2CD8-4B31-BF39-F255100557C7}"/>
    <cellStyle name="Normal 5 5 7 2 4 3" xfId="26603" xr:uid="{9587304A-298C-42C2-89FE-A8D871D8B372}"/>
    <cellStyle name="Normal 5 5 7 2 4 4" xfId="17508" xr:uid="{F4219942-775D-49A8-B231-ADDF3238F212}"/>
    <cellStyle name="Normal 5 5 7 2 5" xfId="9961" xr:uid="{AA89878B-9247-486A-AEA6-FA18B854A097}"/>
    <cellStyle name="Normal 5 5 7 2 5 2" xfId="29439" xr:uid="{725804D9-55D1-48E9-9120-665ED0F66786}"/>
    <cellStyle name="Normal 5 5 7 2 5 3" xfId="20341" xr:uid="{EAF87BE4-15A0-4052-B4EA-009CD7B85D1C}"/>
    <cellStyle name="Normal 5 5 7 2 6" xfId="24532" xr:uid="{0DE5A35A-2E97-4301-8B12-1416B692F726}"/>
    <cellStyle name="Normal 5 5 7 2 7" xfId="12777" xr:uid="{E65F1D4D-7A99-4C0B-BB48-AD4A31224019}"/>
    <cellStyle name="Normal 5 5 7 3" xfId="1227" xr:uid="{00000000-0005-0000-0000-000091060000}"/>
    <cellStyle name="Normal 5 5 7 3 2" xfId="5379" xr:uid="{5D1B5A8B-DFD3-4E3B-B7AE-8808F340FA31}"/>
    <cellStyle name="Normal 5 5 7 3 2 2" xfId="26715" xr:uid="{B71CB86C-65D1-407B-8217-2604C578C11A}"/>
    <cellStyle name="Normal 5 5 7 3 2 3" xfId="25847" xr:uid="{AE74042E-DD15-4649-9D09-647A425563FF}"/>
    <cellStyle name="Normal 5 5 7 3 2 4" xfId="14676" xr:uid="{E5A02E31-6126-4AF7-95E5-AAAABE9064F1}"/>
    <cellStyle name="Normal 5 5 7 3 3" xfId="7129" xr:uid="{4F3261E5-D6A6-43ED-95EF-0D3E97758D08}"/>
    <cellStyle name="Normal 5 5 7 3 3 2" xfId="27426" xr:uid="{FC15D81A-F1B1-45F9-A769-5A122F50485D}"/>
    <cellStyle name="Normal 5 5 7 3 3 3" xfId="26844" xr:uid="{CE0ED922-644C-4F58-ACED-9C99FFD88B89}"/>
    <cellStyle name="Normal 5 5 7 3 3 4" xfId="17509" xr:uid="{C5163A04-4DD4-4ABD-80FE-8EC5140B5C0C}"/>
    <cellStyle name="Normal 5 5 7 3 4" xfId="9962" xr:uid="{8CBBAEC9-B7D1-46C6-B886-F34EAF682803}"/>
    <cellStyle name="Normal 5 5 7 3 4 2" xfId="29440" xr:uid="{16DDF990-AB59-42FC-AE78-DBAD703881B7}"/>
    <cellStyle name="Normal 5 5 7 3 4 3" xfId="20342" xr:uid="{005259F5-E70A-4213-AF68-0E4641894199}"/>
    <cellStyle name="Normal 5 5 7 3 5" xfId="22855" xr:uid="{0348CF96-F6F3-4C6D-B4BA-A803C5FEC7A0}"/>
    <cellStyle name="Normal 5 5 7 3 6" xfId="13281" xr:uid="{31327C97-CA05-47DE-A323-66B96157E7E6}"/>
    <cellStyle name="Normal 5 5 7 4" xfId="2385" xr:uid="{00000000-0005-0000-0000-000080070000}"/>
    <cellStyle name="Normal 5 5 7 4 2" xfId="7512" xr:uid="{06620718-82D7-449D-BC8A-65A1FCA7CD1B}"/>
    <cellStyle name="Normal 5 5 7 4 2 2" xfId="28370" xr:uid="{77AAB7CD-CFEC-44E3-96B6-8B73E3271381}"/>
    <cellStyle name="Normal 5 5 7 4 2 3" xfId="17892" xr:uid="{203BDB86-0203-4140-B4EB-DAF2293C7CCB}"/>
    <cellStyle name="Normal 5 5 7 4 3" xfId="10345" xr:uid="{67C5DDFE-B833-4338-A4EC-91A2E34F312A}"/>
    <cellStyle name="Normal 5 5 7 4 3 2" xfId="20725" xr:uid="{EC4D44FF-D7FF-4402-B5A6-8BA33E08BAC5}"/>
    <cellStyle name="Normal 5 5 7 4 4" xfId="25462" xr:uid="{DA714827-6702-43DE-B389-0EDF388AE5EA}"/>
    <cellStyle name="Normal 5 5 7 4 5" xfId="15059" xr:uid="{A7F1EB7E-D4B4-4905-B109-EC7EF55C49F8}"/>
    <cellStyle name="Normal 5 5 7 5" xfId="4030" xr:uid="{ED947DAA-371E-4C03-B6A7-8372C0C37EB6}"/>
    <cellStyle name="Normal 5 5 7 5 2" xfId="8831" xr:uid="{F9271682-9920-47AF-A906-7F969C6C0BCB}"/>
    <cellStyle name="Normal 5 5 7 5 2 2" xfId="28990" xr:uid="{9A639588-9BB2-45D2-9A6E-0F165BF35CC5}"/>
    <cellStyle name="Normal 5 5 7 5 2 3" xfId="19211" xr:uid="{6D987478-876F-4959-B431-5670F63D80AC}"/>
    <cellStyle name="Normal 5 5 7 5 3" xfId="11664" xr:uid="{0B668A09-0B6A-4A72-B2A7-B046302FC851}"/>
    <cellStyle name="Normal 5 5 7 5 3 2" xfId="22044" xr:uid="{E8ADD2EE-4298-424F-AAA2-20A7F2FE34F5}"/>
    <cellStyle name="Normal 5 5 7 5 4" xfId="23976" xr:uid="{362AAFC4-B91E-4DEC-B618-C89A9892DD4E}"/>
    <cellStyle name="Normal 5 5 7 5 5" xfId="16378" xr:uid="{086519B5-B122-460C-B5FC-1E50E222F34D}"/>
    <cellStyle name="Normal 5 5 7 6" xfId="5377" xr:uid="{26300556-557E-4082-8B60-B8830D25A460}"/>
    <cellStyle name="Normal 5 5 7 6 2" xfId="27757" xr:uid="{885ED2A7-0EDC-48D2-97DD-F55865D06BC9}"/>
    <cellStyle name="Normal 5 5 7 6 3" xfId="28211" xr:uid="{EC5D5EA3-7881-46A6-B0A6-BF5F976471EA}"/>
    <cellStyle name="Normal 5 5 7 6 4" xfId="14674" xr:uid="{50C9F68A-C3C5-4C1D-9F17-A272EAD10A97}"/>
    <cellStyle name="Normal 5 5 7 7" xfId="7127" xr:uid="{17F7932A-0BB0-42C5-9388-A4903D0A5069}"/>
    <cellStyle name="Normal 5 5 7 7 2" xfId="27293" xr:uid="{0EA9BA65-7403-4833-8623-2657BE8EA453}"/>
    <cellStyle name="Normal 5 5 7 7 3" xfId="17507" xr:uid="{9A2206DC-59DF-4A72-9FFC-5E36168D1C10}"/>
    <cellStyle name="Normal 5 5 7 8" xfId="9960" xr:uid="{6935D2E1-57D5-41C9-8D13-32764C290B24}"/>
    <cellStyle name="Normal 5 5 7 8 2" xfId="20340" xr:uid="{C53E5CD7-732F-4FFC-95AD-8B0C6F9D5534}"/>
    <cellStyle name="Normal 5 5 7 9" xfId="23853" xr:uid="{EA45A73B-8161-459B-8D64-E0A17181CCBC}"/>
    <cellStyle name="Normal 5 5 8" xfId="1228" xr:uid="{00000000-0005-0000-0000-000092060000}"/>
    <cellStyle name="Normal 5 5 8 10" xfId="12620" xr:uid="{4692576D-8AE3-450E-8272-9E48C4FD90CD}"/>
    <cellStyle name="Normal 5 5 8 2" xfId="1229" xr:uid="{00000000-0005-0000-0000-000093060000}"/>
    <cellStyle name="Normal 5 5 8 2 2" xfId="2968" xr:uid="{00000000-0005-0000-0000-000086070000}"/>
    <cellStyle name="Normal 5 5 8 2 2 2" xfId="6133" xr:uid="{23583555-56F1-4626-A3D2-93F8AD74FC7C}"/>
    <cellStyle name="Normal 5 5 8 2 2 2 2" xfId="26060" xr:uid="{17BB1EC5-47B5-42DC-A7F1-62E1932F379A}"/>
    <cellStyle name="Normal 5 5 8 2 2 2 3" xfId="28204" xr:uid="{1CD5DF35-3813-48B7-9249-D550A8FBFBC1}"/>
    <cellStyle name="Normal 5 5 8 2 2 2 4" xfId="15611" xr:uid="{C98894EB-883D-493A-B53D-A6A32DB37AF4}"/>
    <cellStyle name="Normal 5 5 8 2 2 3" xfId="8064" xr:uid="{D241DEDD-FF0C-4A85-9445-1C80D1D9D2BB}"/>
    <cellStyle name="Normal 5 5 8 2 2 3 2" xfId="28762" xr:uid="{AEF191AE-C1DB-4F24-8595-4374070D62A5}"/>
    <cellStyle name="Normal 5 5 8 2 2 3 3" xfId="18444" xr:uid="{8971FB0E-A446-4AE9-88ED-CCF7E3AB18B5}"/>
    <cellStyle name="Normal 5 5 8 2 2 4" xfId="10897" xr:uid="{4A64BE24-DD55-4796-BF60-CCC45FC14999}"/>
    <cellStyle name="Normal 5 5 8 2 2 4 2" xfId="21277" xr:uid="{A0448FD8-514E-4B38-97B0-5C920562CCE6}"/>
    <cellStyle name="Normal 5 5 8 2 2 5" xfId="25389" xr:uid="{304FCE7B-DBF4-4A85-A0EB-2D09E9A4E16C}"/>
    <cellStyle name="Normal 5 5 8 2 2 6" xfId="13476" xr:uid="{0FDF7A1A-7DE7-4386-8B1E-0081216BA5B1}"/>
    <cellStyle name="Normal 5 5 8 2 3" xfId="5381" xr:uid="{28E26E73-B0EA-480D-A7FA-647939548711}"/>
    <cellStyle name="Normal 5 5 8 2 3 2" xfId="22788" xr:uid="{05A1BB14-5CC5-4969-9205-57AA7EABDBFC}"/>
    <cellStyle name="Normal 5 5 8 2 3 3" xfId="25862" xr:uid="{E4A49593-FE91-4477-A730-9BCC4AB579B5}"/>
    <cellStyle name="Normal 5 5 8 2 3 4" xfId="14678" xr:uid="{8632A19C-0EAA-43DC-A8E8-F2F97D8C4A28}"/>
    <cellStyle name="Normal 5 5 8 2 4" xfId="7131" xr:uid="{29DA3E0B-4167-4F0C-939E-5866351703BB}"/>
    <cellStyle name="Normal 5 5 8 2 4 2" xfId="25937" xr:uid="{FD958FAC-B768-4688-B47A-D42A14956D24}"/>
    <cellStyle name="Normal 5 5 8 2 4 3" xfId="28640" xr:uid="{A8B49F71-4CD3-4161-923F-BFE38AB9D0E6}"/>
    <cellStyle name="Normal 5 5 8 2 4 4" xfId="17511" xr:uid="{AAFE3A54-9E83-4D75-A862-B7A2AC257A8B}"/>
    <cellStyle name="Normal 5 5 8 2 5" xfId="9964" xr:uid="{86CA0C47-DEE8-4923-BBA0-B6917FB44FD3}"/>
    <cellStyle name="Normal 5 5 8 2 5 2" xfId="29441" xr:uid="{9109907C-4C0F-4B69-85D7-F8D1191FD9E8}"/>
    <cellStyle name="Normal 5 5 8 2 5 3" xfId="20344" xr:uid="{CDE8E9AF-4DAE-4662-AC89-5032923A5175}"/>
    <cellStyle name="Normal 5 5 8 2 6" xfId="24402" xr:uid="{A31D9859-204A-484B-807F-2F0083417206}"/>
    <cellStyle name="Normal 5 5 8 2 7" xfId="12778" xr:uid="{0E95C321-2520-4C9A-88AD-5D434E3F727B}"/>
    <cellStyle name="Normal 5 5 8 3" xfId="1230" xr:uid="{00000000-0005-0000-0000-000094060000}"/>
    <cellStyle name="Normal 5 5 8 3 2" xfId="5382" xr:uid="{88FD3DDF-4C7F-4F5B-8FAD-3A109E913FFF}"/>
    <cellStyle name="Normal 5 5 8 3 2 2" xfId="27117" xr:uid="{CF8DD38A-CD75-4DA5-BFFA-82DC0BA5D007}"/>
    <cellStyle name="Normal 5 5 8 3 2 3" xfId="27181" xr:uid="{2B08D43A-53B8-448B-84A9-E9102893CD8A}"/>
    <cellStyle name="Normal 5 5 8 3 2 4" xfId="14679" xr:uid="{46ED660E-0474-4C37-9A58-989BEE2A2F67}"/>
    <cellStyle name="Normal 5 5 8 3 3" xfId="7132" xr:uid="{3AF719DC-EEBB-4037-8A07-3409B0B4026D}"/>
    <cellStyle name="Normal 5 5 8 3 3 2" xfId="28001" xr:uid="{6DCBEFDC-1A2D-4C78-A7C8-925F50C1DAF4}"/>
    <cellStyle name="Normal 5 5 8 3 3 3" xfId="28134" xr:uid="{4F50F1CA-3439-4758-92E8-1C92B121C9C4}"/>
    <cellStyle name="Normal 5 5 8 3 3 4" xfId="17512" xr:uid="{B9102EEC-5509-405C-ACCD-30FDFAD1F030}"/>
    <cellStyle name="Normal 5 5 8 3 4" xfId="9965" xr:uid="{B9D2C06B-972E-488D-9A65-F3FE21FE0D8D}"/>
    <cellStyle name="Normal 5 5 8 3 4 2" xfId="29442" xr:uid="{1A6A0D2B-9F47-4568-9BBC-A727B9EBBBB1}"/>
    <cellStyle name="Normal 5 5 8 3 4 3" xfId="20345" xr:uid="{EA313959-F7BC-4595-B38D-D6B2039B8207}"/>
    <cellStyle name="Normal 5 5 8 3 5" xfId="24717" xr:uid="{1D4D5F3A-B42C-4E6D-9BB2-594F2E456AC4}"/>
    <cellStyle name="Normal 5 5 8 3 6" xfId="13282" xr:uid="{CC60B2D0-00F3-4C65-A4FF-8CFC5973BC19}"/>
    <cellStyle name="Normal 5 5 8 4" xfId="2386" xr:uid="{00000000-0005-0000-0000-000084070000}"/>
    <cellStyle name="Normal 5 5 8 4 2" xfId="7513" xr:uid="{0E501E06-021C-4E16-9171-904D17CD0F51}"/>
    <cellStyle name="Normal 5 5 8 4 2 2" xfId="27616" xr:uid="{0129CB36-5BB4-4EFF-8AF5-876BDBFD24B9}"/>
    <cellStyle name="Normal 5 5 8 4 2 3" xfId="17893" xr:uid="{B310EC6F-2212-4190-A4B1-F70EA5F45D76}"/>
    <cellStyle name="Normal 5 5 8 4 3" xfId="10346" xr:uid="{C09EB9F6-35D9-4AA0-AC49-F8222A3DD781}"/>
    <cellStyle name="Normal 5 5 8 4 3 2" xfId="20726" xr:uid="{248D407E-3C7C-4679-B9BB-E19D64B0AD1E}"/>
    <cellStyle name="Normal 5 5 8 4 4" xfId="25176" xr:uid="{DBD86CAA-906A-40DC-8A27-C3BD988E3D0F}"/>
    <cellStyle name="Normal 5 5 8 4 5" xfId="15060" xr:uid="{6655A872-F6DC-41B0-B026-D6C078598353}"/>
    <cellStyle name="Normal 5 5 8 5" xfId="4031" xr:uid="{6FD30347-E184-4327-B45F-7226DDACB066}"/>
    <cellStyle name="Normal 5 5 8 5 2" xfId="8832" xr:uid="{3E3659E3-7EDE-43BE-9B86-26156D6890FE}"/>
    <cellStyle name="Normal 5 5 8 5 2 2" xfId="28991" xr:uid="{0145E712-EAAD-4297-AB0F-A1705372752A}"/>
    <cellStyle name="Normal 5 5 8 5 2 3" xfId="19212" xr:uid="{C8D2A082-A26C-40D6-8777-E977FE91F652}"/>
    <cellStyle name="Normal 5 5 8 5 3" xfId="11665" xr:uid="{BBA9C86D-8B7E-4068-BD7C-64971C5CF0BE}"/>
    <cellStyle name="Normal 5 5 8 5 3 2" xfId="22045" xr:uid="{0283CA92-74AB-4338-BCA3-D9BA32AE6180}"/>
    <cellStyle name="Normal 5 5 8 5 4" xfId="23017" xr:uid="{86435221-29A9-419C-AD4D-C63D913CAE0A}"/>
    <cellStyle name="Normal 5 5 8 5 5" xfId="16379" xr:uid="{4201ABC3-F5F7-4C3D-9C5E-44EA5E11C04E}"/>
    <cellStyle name="Normal 5 5 8 6" xfId="5380" xr:uid="{2B6F67D7-2E1F-4B28-9F6E-F54B4F89B037}"/>
    <cellStyle name="Normal 5 5 8 6 2" xfId="28734" xr:uid="{967795E7-74C9-42ED-93AB-D7521134F9D6}"/>
    <cellStyle name="Normal 5 5 8 6 3" xfId="26227" xr:uid="{BED9E503-CAC9-4497-85A1-2B2915EBB4A8}"/>
    <cellStyle name="Normal 5 5 8 6 4" xfId="14677" xr:uid="{829F3A83-B132-403D-AE92-711F3C17F0D4}"/>
    <cellStyle name="Normal 5 5 8 7" xfId="7130" xr:uid="{0FACAD69-D070-49F9-8403-38F7B1AABAD7}"/>
    <cellStyle name="Normal 5 5 8 7 2" xfId="26190" xr:uid="{F4F9371D-5CE0-4F5A-9451-65D4C3851AE0}"/>
    <cellStyle name="Normal 5 5 8 7 3" xfId="17510" xr:uid="{B7A14410-470A-4573-941F-E325DB05E722}"/>
    <cellStyle name="Normal 5 5 8 8" xfId="9963" xr:uid="{69CBE24C-AEDE-4A2B-9DE0-1E446FF6810F}"/>
    <cellStyle name="Normal 5 5 8 8 2" xfId="20343" xr:uid="{B7D3E168-ACD8-4D0A-A031-27A7A05810D9}"/>
    <cellStyle name="Normal 5 5 8 9" xfId="23704"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5" xr:uid="{F083B5EB-43B9-4590-83CA-856969DC4BF4}"/>
    <cellStyle name="Normal 5 6 2" xfId="29637" xr:uid="{B75DEE0B-F534-46AF-9926-93D48AEAA1C2}"/>
    <cellStyle name="Normal 5 6 3" xfId="30361" xr:uid="{94F71B0E-9972-43D2-A698-4F5F8EC6B35B}"/>
    <cellStyle name="Normal 5 6 3 2" xfId="30510" xr:uid="{9F3E153B-B09B-471D-A946-A10EBA1534EE}"/>
    <cellStyle name="Normal 5 6 4" xfId="31701" xr:uid="{41B7F247-B74F-4329-A0A1-682D6C24C354}"/>
    <cellStyle name="Normal 5 7" xfId="30109" xr:uid="{B86EA2F7-3D8C-4453-9463-4535C564224A}"/>
    <cellStyle name="Normal 5 7 2" xfId="31495"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5"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8" xr:uid="{36DF93BC-14C0-4C8D-9939-43490568E73B}"/>
    <cellStyle name="Normal 6 2 4 2 3 3" xfId="30270" xr:uid="{64E7B98A-5618-4F94-BBB0-CE729F04F1ED}"/>
    <cellStyle name="Normal 6 2 4 2 3 3 2" xfId="31413" xr:uid="{F1A26C63-AE42-4F04-8891-03B490C2D338}"/>
    <cellStyle name="Normal 6 2 4 2 3 4" xfId="31610" xr:uid="{E337A21F-9B74-4399-88F3-B6426EE26747}"/>
    <cellStyle name="Normal 6 2 4 3" xfId="1241" xr:uid="{00000000-0005-0000-0000-00009F060000}"/>
    <cellStyle name="Normal 6 2 4 3 2" xfId="31304" xr:uid="{928413FA-20ED-46F2-9E40-B8E246A45F39}"/>
    <cellStyle name="Normal 6 2 4 4" xfId="29854" xr:uid="{AA4C1F12-DEA9-457E-AEF5-0DB4A6E59CD3}"/>
    <cellStyle name="Normal 6 2 5" xfId="1242" xr:uid="{00000000-0005-0000-0000-0000A0060000}"/>
    <cellStyle name="Normal 6 2 6" xfId="31264"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3" xr:uid="{BCEE65C1-493F-43A2-8225-D8AF26E4B811}"/>
    <cellStyle name="Normal 6 3 3 3 2 3 2 2 3" xfId="23064"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3" xr:uid="{52032595-B136-4D2C-B500-82ADF7DF1B2A}"/>
    <cellStyle name="Normal 6 3 3 3 2 3 2 3 3 3" xfId="30271" xr:uid="{D89606A7-7F62-4BEF-BBAC-371DD44B78A1}"/>
    <cellStyle name="Normal 6 3 3 3 2 3 2 3 3 3 2" xfId="31414" xr:uid="{0B73902A-7494-489D-AE53-A905FA779E9C}"/>
    <cellStyle name="Normal 6 3 3 3 2 3 2 3 3 4" xfId="31611" xr:uid="{F3422B09-C712-4715-9E74-E2360D1499BA}"/>
    <cellStyle name="Normal 6 3 3 3 2 3 2 4" xfId="23722" xr:uid="{CF6E8B82-0990-4BE4-9413-7C6041332850}"/>
    <cellStyle name="Normal 6 3 3 3 2 3 3" xfId="1254" xr:uid="{00000000-0005-0000-0000-0000AD060000}"/>
    <cellStyle name="Normal 6 3 3 3 2 3 4" xfId="2970" xr:uid="{00000000-0005-0000-0000-000096070000}"/>
    <cellStyle name="Normal 6 3 3 3 2 3 4 2" xfId="31281" xr:uid="{8609F323-400D-4035-9BBF-4A50ABE08EC3}"/>
    <cellStyle name="Normal 6 3 3 3 2 3 5" xfId="2126" xr:uid="{00000000-0005-0000-0000-0000BE020000}"/>
    <cellStyle name="Normal 6 3 3 3 2 3 5 2" xfId="4679" xr:uid="{D6398DC9-E5C9-496E-A2A7-CD5014D2DFA6}"/>
    <cellStyle name="Normal 6 3 3 3 2 3 5 3" xfId="30207" xr:uid="{356E9707-CCEF-4F7C-BF32-0303F4791FE4}"/>
    <cellStyle name="Normal 6 3 3 3 2 3 5 3 2" xfId="31351" xr:uid="{CC12E4D3-F8EB-4CF6-AB97-4D8B2B3693C7}"/>
    <cellStyle name="Normal 6 3 3 3 2 3 5 4" xfId="31547" xr:uid="{87A857A3-2AA9-43F2-8657-50394276CAF6}"/>
    <cellStyle name="Normal 6 3 3 3 2 3 6" xfId="4033" xr:uid="{C3B2AF05-98DC-463A-BA12-C74208D497DD}"/>
    <cellStyle name="Normal 6 3 3 3 2 3 6 2" xfId="4811" xr:uid="{F613BC84-EDE5-4885-8459-F27AF0BB6E85}"/>
    <cellStyle name="Normal 6 3 3 3 2 3 6 3" xfId="30325" xr:uid="{FE425496-F8E2-4D8D-BACC-24E101135861}"/>
    <cellStyle name="Normal 6 3 3 3 2 3 6 3 2" xfId="31468" xr:uid="{E634AE3F-E674-4AA0-825F-3A0FBFBCA056}"/>
    <cellStyle name="Normal 6 3 3 3 2 3 6 4" xfId="31665" xr:uid="{C88B7139-BB51-44C6-81F9-0169CA295B19}"/>
    <cellStyle name="Normal 6 3 3 3 2 3 7" xfId="30145" xr:uid="{DC11676B-B130-4A24-B13D-A1AF24211213}"/>
    <cellStyle name="Normal 6 3 3 3 2 3 7 2" xfId="30512" xr:uid="{2A90FA8B-F176-40AB-B942-C645A0B2AC10}"/>
    <cellStyle name="Normal 6 3 3 3 2 4" xfId="1255" xr:uid="{00000000-0005-0000-0000-0000AE060000}"/>
    <cellStyle name="Normal 6 3 3 3 2 4 2" xfId="2969" xr:uid="{00000000-0005-0000-0000-000097070000}"/>
    <cellStyle name="Normal 6 3 3 3 2 4 3" xfId="24636" xr:uid="{0B99EDD5-5B90-41B3-B148-FF54C30227C9}"/>
    <cellStyle name="Normal 6 3 3 3 2 4 3 2" xfId="29620" xr:uid="{5AD4FC9D-CD04-4CDE-9532-33EB4917BF7B}"/>
    <cellStyle name="Normal 6 3 3 3 2 4 3 3" xfId="29606" xr:uid="{F36EC8D3-C075-4FCC-BB6E-6F17B0D09736}"/>
    <cellStyle name="Normal 6 3 3 3 2 4 3 3 2" xfId="29647" xr:uid="{826F20A1-EE0D-443B-B788-37E26F103C4E}"/>
    <cellStyle name="Normal 6 3 3 3 2 4 3 3 3" xfId="30389" xr:uid="{68412F80-5B7F-4324-AB06-AB62463D18A8}"/>
    <cellStyle name="Normal 6 3 3 3 2 4 3 3 4" xfId="30376" xr:uid="{F1CFB043-722D-4FF7-8349-A408EBFE1248}"/>
    <cellStyle name="Normal 6 3 3 3 2 4 3 3 4 2" xfId="31715" xr:uid="{E1047207-F524-459C-9D5A-B00766BB0693}"/>
    <cellStyle name="Normal 6 3 3 3 2 4 3 4" xfId="30362" xr:uid="{3A82768C-6B5D-4D32-86C4-08DE35B49E64}"/>
    <cellStyle name="Normal 6 3 3 3 2 4 3 4 2" xfId="31702" xr:uid="{7FCFC7B6-2244-4C07-99E2-5744C78CE1C6}"/>
    <cellStyle name="Normal 6 3 3 3 2 5" xfId="2125" xr:uid="{00000000-0005-0000-0000-0000BC020000}"/>
    <cellStyle name="Normal 6 3 3 3 2 5 2" xfId="4636" xr:uid="{6DCD8049-BC85-477D-8DF4-71B624F9476D}"/>
    <cellStyle name="Normal 6 3 3 3 2 5 3" xfId="30206" xr:uid="{37F318ED-ADB1-4A63-94B9-7AD18DADE9C4}"/>
    <cellStyle name="Normal 6 3 3 3 2 5 3 2" xfId="31350" xr:uid="{63937397-5761-4327-97C3-F1A1F4AC80AD}"/>
    <cellStyle name="Normal 6 3 3 3 2 5 4" xfId="31546" xr:uid="{CD9790C9-4E7C-4C12-8572-B6779880FCFF}"/>
    <cellStyle name="Normal 6 3 3 3 2 6" xfId="4032" xr:uid="{2F86E8C3-CFCF-4CC5-896B-92C102F9D7BD}"/>
    <cellStyle name="Normal 6 3 3 3 2 6 2" xfId="4724" xr:uid="{3DE8FA29-3805-45F1-AFC0-AABB851E3B0A}"/>
    <cellStyle name="Normal 6 3 3 3 2 6 3" xfId="30324" xr:uid="{0ECF71C3-B132-42F9-91D6-FA49DFB6CC23}"/>
    <cellStyle name="Normal 6 3 3 3 2 6 3 2" xfId="31467" xr:uid="{64226B14-8E2D-4A6B-B1EA-CFD0A01681C0}"/>
    <cellStyle name="Normal 6 3 3 3 2 6 4" xfId="31664" xr:uid="{DBA5C1A5-A154-4B8F-A90E-5CFDC92DCCDC}"/>
    <cellStyle name="Normal 6 3 3 3 2 7" xfId="30144" xr:uid="{80BE168A-ACEA-40EE-BC12-1FF256FF1F93}"/>
    <cellStyle name="Normal 6 3 3 3 2 7 2" xfId="30511"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2 2" xfId="30084" xr:uid="{AC20A973-25C7-4EEA-B8FC-5F924C46B0FC}"/>
    <cellStyle name="Normal 6 3 3 3 4 2 2 2 3" xfId="3747" xr:uid="{00000000-0005-0000-0000-000016060000}"/>
    <cellStyle name="Normal 6 3 3 3 4 2 2 2 3 2" xfId="4776" xr:uid="{AAE7B9DD-D69F-4E10-BB8B-20D4AC9962F5}"/>
    <cellStyle name="Normal 6 3 3 3 4 2 2 2 3 3" xfId="30272" xr:uid="{C37F18FF-54D7-4AE5-9692-111929E55625}"/>
    <cellStyle name="Normal 6 3 3 3 4 2 2 2 3 3 2" xfId="31415" xr:uid="{249FE48C-C7E7-4065-967D-49544C157FBD}"/>
    <cellStyle name="Normal 6 3 3 3 4 2 2 2 3 4" xfId="31612" xr:uid="{189EC8A1-D2C2-42E5-A270-697BF07C7A33}"/>
    <cellStyle name="Normal 6 3 3 3 4 2 2 2 4" xfId="22660" xr:uid="{CBF90421-D5AC-4CAD-9FD2-36B22A63D893}"/>
    <cellStyle name="Normal 6 3 3 3 4 2 2 3" xfId="2015" xr:uid="{00000000-0005-0000-0000-0000B5060000}"/>
    <cellStyle name="Normal 6 3 3 3 4 2 2 4" xfId="25705" xr:uid="{C5F7ECBA-4F92-4F46-BA83-52E1E22E980F}"/>
    <cellStyle name="Normal 6 3 3 3 4 2 3" xfId="1261" xr:uid="{00000000-0005-0000-0000-0000B6060000}"/>
    <cellStyle name="Normal 6 3 3 3 4 2 3 2" xfId="1262" xr:uid="{00000000-0005-0000-0000-0000B7060000}"/>
    <cellStyle name="Normal 6 3 3 3 4 2 3 2 2" xfId="25667" xr:uid="{E957DF7A-A3D2-43E6-AE06-9A9BCADFE3C5}"/>
    <cellStyle name="Normal 6 3 3 3 4 2 3 2 3" xfId="23563" xr:uid="{82449096-A430-4189-883B-B78564EA965D}"/>
    <cellStyle name="Normal 6 3 3 3 4 2 3 3" xfId="1263" xr:uid="{00000000-0005-0000-0000-0000B8060000}"/>
    <cellStyle name="Normal 6 3 3 3 4 2 3 3 2" xfId="25803" xr:uid="{7B562051-5010-423F-A5F3-DA3469A63612}"/>
    <cellStyle name="Normal 6 3 3 3 4 2 3 3 3" xfId="24255" xr:uid="{D37E907C-74A2-4123-B6C7-51638602FEE9}"/>
    <cellStyle name="Normal 6 3 3 3 4 2 3 4" xfId="2128" xr:uid="{00000000-0005-0000-0000-0000C4020000}"/>
    <cellStyle name="Normal 6 3 3 3 4 2 3 4 2" xfId="4781" xr:uid="{59B8D440-8137-4B7F-A656-CF0510303CA0}"/>
    <cellStyle name="Normal 6 3 3 3 4 2 3 4 3" xfId="30209" xr:uid="{A160096C-0CB9-4F26-AE17-C47BB86B37E8}"/>
    <cellStyle name="Normal 6 3 3 3 4 2 3 4 3 2" xfId="31353" xr:uid="{C3EE6054-A4E1-4094-825A-1C1BF8659EA8}"/>
    <cellStyle name="Normal 6 3 3 3 4 2 3 4 4" xfId="31549" xr:uid="{9102B438-FA41-4457-A61B-AE31F663F9E7}"/>
    <cellStyle name="Normal 6 3 3 3 4 2 3 5" xfId="25801" xr:uid="{593CE574-319A-4AC6-9B5C-702D762FB4CA}"/>
    <cellStyle name="Normal 6 3 3 3 4 2 3 6" xfId="30540" xr:uid="{5EBC0163-4363-4F13-A5DD-AE3FCBD0410B}"/>
    <cellStyle name="Normal 6 3 3 3 4 2 4" xfId="25639" xr:uid="{EABC3D6A-712F-4FB3-BEB7-DF746EAFE1AE}"/>
    <cellStyle name="Normal 6 3 3 3 4 3" xfId="1264" xr:uid="{00000000-0005-0000-0000-0000B9060000}"/>
    <cellStyle name="Normal 6 3 3 3 4 4" xfId="2971" xr:uid="{00000000-0005-0000-0000-00009F070000}"/>
    <cellStyle name="Normal 6 3 3 3 4 4 2" xfId="31293" xr:uid="{186211C7-282C-42A3-AABA-91AA76594D8B}"/>
    <cellStyle name="Normal 6 3 3 3 4 5" xfId="2127" xr:uid="{00000000-0005-0000-0000-0000C1020000}"/>
    <cellStyle name="Normal 6 3 3 3 4 5 2" xfId="4671" xr:uid="{3CF7EC19-F0E2-4711-B08D-946163A456F8}"/>
    <cellStyle name="Normal 6 3 3 3 4 5 3" xfId="30208" xr:uid="{04383268-857B-47C7-9699-654DD5736F7C}"/>
    <cellStyle name="Normal 6 3 3 3 4 5 3 2" xfId="31352" xr:uid="{8F87091D-845B-4E2D-9607-3B2C3F78CB20}"/>
    <cellStyle name="Normal 6 3 3 3 4 5 4" xfId="31548" xr:uid="{F438C024-05C0-4B0E-BC65-1729E3C29826}"/>
    <cellStyle name="Normal 6 3 3 3 4 6" xfId="4034" xr:uid="{4F2918E3-7CCF-44F2-8B12-399DCD69E664}"/>
    <cellStyle name="Normal 6 3 3 3 4 6 2" xfId="4703" xr:uid="{66B78E9E-F4AB-4BA4-9562-EF211951A15F}"/>
    <cellStyle name="Normal 6 3 3 3 4 6 3" xfId="30326" xr:uid="{95C354DC-76FB-4CBE-9FB3-F1E8EDAD6C87}"/>
    <cellStyle name="Normal 6 3 3 3 4 6 3 2" xfId="31469" xr:uid="{B4430622-35CF-4C2E-B9B8-E001BD4035B7}"/>
    <cellStyle name="Normal 6 3 3 3 4 6 4" xfId="31666" xr:uid="{76813517-A76E-44EB-B0B6-46D7F2837E3A}"/>
    <cellStyle name="Normal 6 3 3 3 4 7" xfId="30146" xr:uid="{C2411ACB-20F6-4EE0-8B84-B62097023916}"/>
    <cellStyle name="Normal 6 3 3 3 4 7 2" xfId="30513" xr:uid="{BAFE7101-FEEB-42B9-BA1E-81777797EAA5}"/>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7" xr:uid="{86D2124D-0952-4EE0-8EFD-833837240DB9}"/>
    <cellStyle name="Normal 6 3 3 3 5 3 2 2" xfId="27329" xr:uid="{4A976EB1-446E-435E-9AE3-41D706587218}"/>
    <cellStyle name="Normal 6 3 3 3 5 3 3" xfId="24910" xr:uid="{1B73AC05-9E14-42B7-981E-924978277EB1}"/>
    <cellStyle name="Normal 6 3 3 3 5 3 4" xfId="30273" xr:uid="{B96C46A8-B0B0-4A78-8D66-296041A1E571}"/>
    <cellStyle name="Normal 6 3 3 3 5 3 4 2" xfId="31416" xr:uid="{4EF581FF-DB98-4273-BAC1-15F20033B499}"/>
    <cellStyle name="Normal 6 3 3 3 5 3 5" xfId="31613" xr:uid="{304492C9-34A5-491B-90A2-9FC308872402}"/>
    <cellStyle name="Normal 6 3 3 3 5 4" xfId="24242"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2" xr:uid="{7F0C0093-2374-413B-A5E9-43C55EFC788B}"/>
    <cellStyle name="Normal 6 3 3 4 3 2 2 3" xfId="22912"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2" xr:uid="{DBCCADD4-FC4E-4BFC-A7C2-891AFFCEA356}"/>
    <cellStyle name="Normal 6 3 3 4 3 2 3 3 3" xfId="30274" xr:uid="{91ACDD3A-0E04-489A-B8EF-6EF1F1AE6AAE}"/>
    <cellStyle name="Normal 6 3 3 4 3 2 3 3 3 2" xfId="31417" xr:uid="{9ED99E49-38F8-4258-8C5C-4E6CCF898051}"/>
    <cellStyle name="Normal 6 3 3 4 3 2 3 3 4" xfId="31614" xr:uid="{86DC850B-5ABA-4168-A12B-52BB2D92300C}"/>
    <cellStyle name="Normal 6 3 3 4 3 2 4" xfId="25724" xr:uid="{458F7302-1896-4444-8A91-7EEE77D9B42E}"/>
    <cellStyle name="Normal 6 3 3 4 3 3" xfId="1273" xr:uid="{00000000-0005-0000-0000-0000C3060000}"/>
    <cellStyle name="Normal 6 3 3 4 3 4" xfId="2972" xr:uid="{00000000-0005-0000-0000-0000A5070000}"/>
    <cellStyle name="Normal 6 3 3 4 3 4 2" xfId="31300" xr:uid="{9A618AA1-F692-4092-9D65-77B750975D70}"/>
    <cellStyle name="Normal 6 3 3 4 3 5" xfId="2130" xr:uid="{00000000-0005-0000-0000-0000C8020000}"/>
    <cellStyle name="Normal 6 3 3 4 3 5 2" xfId="3854" xr:uid="{14ADEC9D-23D5-4755-9DD0-8765D24571A4}"/>
    <cellStyle name="Normal 6 3 3 4 3 5 3" xfId="30211" xr:uid="{8435FB26-6920-4CAD-AA91-3600F415560A}"/>
    <cellStyle name="Normal 6 3 3 4 3 5 3 2" xfId="31355" xr:uid="{35DA6502-A4A2-4046-B3CE-4037C2DBBE69}"/>
    <cellStyle name="Normal 6 3 3 4 3 5 4" xfId="31551" xr:uid="{072920CB-D524-41F0-B9ED-C02DFA5CF3AC}"/>
    <cellStyle name="Normal 6 3 3 4 3 6" xfId="4036" xr:uid="{C66D090D-F948-4628-9A4B-3556EC8A8993}"/>
    <cellStyle name="Normal 6 3 3 4 3 6 2" xfId="4739" xr:uid="{6CDE8700-2BC6-4C40-AD11-A661C27D6699}"/>
    <cellStyle name="Normal 6 3 3 4 3 6 3" xfId="30328" xr:uid="{A9169C37-2F33-4AC5-9D16-6468DBFE55C7}"/>
    <cellStyle name="Normal 6 3 3 4 3 6 3 2" xfId="31471" xr:uid="{C08347BC-2FE4-4A4C-88AE-047B4F1111EB}"/>
    <cellStyle name="Normal 6 3 3 4 3 6 4" xfId="31668" xr:uid="{25C9AC63-04F8-44DF-BE45-828C1A0EFA15}"/>
    <cellStyle name="Normal 6 3 3 4 3 7" xfId="30148" xr:uid="{5DD134DE-7771-4AC1-A6C7-CAB182204804}"/>
    <cellStyle name="Normal 6 3 3 4 3 7 2" xfId="30515" xr:uid="{F5396644-8DAF-4937-A4F1-2401EBC3517A}"/>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3" xr:uid="{8C9E0BAB-6342-4926-AFDE-1D1CEAEB8D50}"/>
    <cellStyle name="Normal 6 3 3 4 4 3 3" xfId="30275" xr:uid="{7F3E6705-4643-4EF6-886B-EF89E8C009A2}"/>
    <cellStyle name="Normal 6 3 3 4 4 3 3 2" xfId="31418" xr:uid="{519FAA7A-C692-4C62-A964-CCC9D5705A0C}"/>
    <cellStyle name="Normal 6 3 3 4 4 3 4" xfId="31615" xr:uid="{C2001405-3A9E-407C-A41F-4E4E1ECCA430}"/>
    <cellStyle name="Normal 6 3 3 4 5" xfId="2129" xr:uid="{00000000-0005-0000-0000-0000C6020000}"/>
    <cellStyle name="Normal 6 3 3 4 5 2" xfId="3775" xr:uid="{E7CE2CBA-ABE9-40BC-B051-DB9C5FB798E6}"/>
    <cellStyle name="Normal 6 3 3 4 5 3" xfId="30210" xr:uid="{89A8051D-31C3-40B3-9711-90934B61F108}"/>
    <cellStyle name="Normal 6 3 3 4 5 3 2" xfId="31354" xr:uid="{85BF3F84-4BD4-4F22-BAF8-1486D86B8D5C}"/>
    <cellStyle name="Normal 6 3 3 4 5 4" xfId="31550" xr:uid="{A28A8BEB-C65E-4662-A83C-828FBC0BB7C6}"/>
    <cellStyle name="Normal 6 3 3 4 6" xfId="4035" xr:uid="{45BFAD04-BCD7-4CAC-953D-0DBD444CB6D4}"/>
    <cellStyle name="Normal 6 3 3 4 6 2" xfId="4725" xr:uid="{E376E65A-2E16-478D-B2B0-FCA698161DA4}"/>
    <cellStyle name="Normal 6 3 3 4 6 3" xfId="30327" xr:uid="{7B491ED7-6C6A-4219-B6F7-978B126F66AF}"/>
    <cellStyle name="Normal 6 3 3 4 6 3 2" xfId="31470" xr:uid="{7C5376D0-737F-432C-B2D8-A4762CC89502}"/>
    <cellStyle name="Normal 6 3 3 4 6 4" xfId="31667" xr:uid="{5D3A6406-FADF-46CF-957E-3CA6899F60ED}"/>
    <cellStyle name="Normal 6 3 3 4 7" xfId="30147" xr:uid="{838F89EF-1D7F-4065-8D4C-3A4DAF9BF3DA}"/>
    <cellStyle name="Normal 6 3 3 4 7 2" xfId="30514" xr:uid="{05F24ADF-AA50-4531-B604-5CFE29E6FEC6}"/>
    <cellStyle name="Normal 6 3 3 5" xfId="2069" xr:uid="{00000000-0005-0000-0000-0000B9020000}"/>
    <cellStyle name="Normal 6 3 3 5 2" xfId="4798" xr:uid="{907E5E47-F6B2-4DC4-A325-33901AAEA066}"/>
    <cellStyle name="Normal 6 3 3 5 3" xfId="30169" xr:uid="{35A6137A-9A79-4FA9-A0E4-BC9B9671A559}"/>
    <cellStyle name="Normal 6 3 3 5 3 2" xfId="30516" xr:uid="{DABD6C2B-49F9-41EE-B9EE-279CE22049EF}"/>
    <cellStyle name="Normal 6 3 3 5 4" xfId="31509" xr:uid="{FE5EE180-0A6C-4451-850A-0F128D00BDF6}"/>
    <cellStyle name="Normal 6 3 3 6" xfId="30101" xr:uid="{39D311B1-3F99-4637-B6B6-3945F5B433CC}"/>
    <cellStyle name="Normal 6 3 3 6 2" xfId="30474"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6" xr:uid="{914EF0C8-D56B-478B-810B-7CA84A865AFB}"/>
    <cellStyle name="Normal 6 3 4 3 2 2 3" xfId="24994"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2" xr:uid="{FB4D8310-7AEF-4531-9242-402D4EE4CBCA}"/>
    <cellStyle name="Normal 6 3 4 3 2 3 3 3" xfId="30276" xr:uid="{E5F840FE-5104-4857-8DCE-96279A827F92}"/>
    <cellStyle name="Normal 6 3 4 3 2 3 3 3 2" xfId="31419" xr:uid="{4198C9AA-B1FD-49F4-9439-E7F43D107413}"/>
    <cellStyle name="Normal 6 3 4 3 2 3 3 4" xfId="31616" xr:uid="{909DD0D0-1364-42A4-A034-3430836BB697}"/>
    <cellStyle name="Normal 6 3 4 3 2 4" xfId="24958" xr:uid="{0DA149DA-ADAC-4AFA-94DC-BF3AC20BD344}"/>
    <cellStyle name="Normal 6 3 4 3 3" xfId="1281" xr:uid="{00000000-0005-0000-0000-0000CD060000}"/>
    <cellStyle name="Normal 6 3 4 3 4" xfId="2974" xr:uid="{00000000-0005-0000-0000-0000AC070000}"/>
    <cellStyle name="Normal 6 3 4 3 4 2" xfId="31288" xr:uid="{BE8648E5-FB61-43AA-BB56-FE67109396AA}"/>
    <cellStyle name="Normal 6 3 4 3 5" xfId="2132" xr:uid="{00000000-0005-0000-0000-0000CC020000}"/>
    <cellStyle name="Normal 6 3 4 3 5 2" xfId="4640" xr:uid="{B14B5BE6-0AD9-4024-B6A3-83DB74FA6323}"/>
    <cellStyle name="Normal 6 3 4 3 5 3" xfId="30213" xr:uid="{E0D683BA-EFB6-4E11-8ABF-098065B0A36F}"/>
    <cellStyle name="Normal 6 3 4 3 5 3 2" xfId="31357" xr:uid="{9C8FE98E-1D8F-4973-8A1E-AB187A709B52}"/>
    <cellStyle name="Normal 6 3 4 3 5 4" xfId="31553" xr:uid="{83DF3942-78DD-4E7E-8FC5-59A81BE0190A}"/>
    <cellStyle name="Normal 6 3 4 3 6" xfId="4038" xr:uid="{85017E11-7866-4279-9063-BD1F44AA9952}"/>
    <cellStyle name="Normal 6 3 4 3 6 2" xfId="4784" xr:uid="{121F7278-5066-479E-804E-839EF523D6AF}"/>
    <cellStyle name="Normal 6 3 4 3 6 3" xfId="30330" xr:uid="{10D4AA31-3BD6-458F-BF46-08A025222983}"/>
    <cellStyle name="Normal 6 3 4 3 6 3 2" xfId="31473" xr:uid="{45E35B95-8A5B-4E1D-9384-E5D7227BFA78}"/>
    <cellStyle name="Normal 6 3 4 3 6 4" xfId="31670" xr:uid="{5ABCB488-C596-4F4D-A1BD-D5E366D7C9F2}"/>
    <cellStyle name="Normal 6 3 4 3 7" xfId="30150" xr:uid="{7EB70341-ADA0-4143-B80B-2417C60D5EFB}"/>
    <cellStyle name="Normal 6 3 4 3 7 2" xfId="30518" xr:uid="{35C90F93-35F2-4DF2-AF1A-E04B1075095B}"/>
    <cellStyle name="Normal 6 3 4 4" xfId="2973" xr:uid="{00000000-0005-0000-0000-0000AD070000}"/>
    <cellStyle name="Normal 6 3 4 4 2" xfId="24838" xr:uid="{A731FBC4-F028-41EF-AC44-B734738D1241}"/>
    <cellStyle name="Normal 6 3 4 4 2 2" xfId="29622" xr:uid="{7D19FE9A-8DE5-4212-8041-0E8E01477532}"/>
    <cellStyle name="Normal 6 3 4 4 2 3" xfId="29607" xr:uid="{6844FE66-0350-45B6-8749-E96EC837CDEA}"/>
    <cellStyle name="Normal 6 3 4 4 2 3 2" xfId="29648" xr:uid="{306B9646-B3CB-4206-96D3-173A2C19F6A4}"/>
    <cellStyle name="Normal 6 3 4 4 2 3 3" xfId="30390" xr:uid="{5C1B9AE5-B079-4BE9-940F-38DB98168A0F}"/>
    <cellStyle name="Normal 6 3 4 4 2 3 4" xfId="30377" xr:uid="{0C630832-C427-48AC-B7B7-CDBA068EF46E}"/>
    <cellStyle name="Normal 6 3 4 4 2 3 4 2" xfId="31716" xr:uid="{59210765-A088-4B60-B438-476422DF6627}"/>
    <cellStyle name="Normal 6 3 4 4 2 4" xfId="30363" xr:uid="{ED8C1BC9-242E-4E34-A350-F2FCEF2ABD52}"/>
    <cellStyle name="Normal 6 3 4 4 2 4 2" xfId="31703" xr:uid="{1508FF5D-6EE9-4924-B426-3723E8CF7E8F}"/>
    <cellStyle name="Normal 6 3 4 4 3" xfId="24975" xr:uid="{B81CA4B1-D0EC-4903-82C2-3729418C66EC}"/>
    <cellStyle name="Normal 6 3 4 5" xfId="2131" xr:uid="{00000000-0005-0000-0000-0000CA020000}"/>
    <cellStyle name="Normal 6 3 4 5 2" xfId="4625" xr:uid="{385DF0D6-58F0-450D-88C9-C3CEB76D1408}"/>
    <cellStyle name="Normal 6 3 4 5 3" xfId="30212" xr:uid="{90312F7B-2D6D-405C-8052-43F9AAADE25C}"/>
    <cellStyle name="Normal 6 3 4 5 3 2" xfId="31356" xr:uid="{E7349462-429D-4D08-82F3-1A2EB2E58B37}"/>
    <cellStyle name="Normal 6 3 4 5 4" xfId="31552" xr:uid="{1042ECBD-2BB7-4E90-905B-07F8507D3AB7}"/>
    <cellStyle name="Normal 6 3 4 6" xfId="4037" xr:uid="{8D1101F3-0C22-4BE8-AF14-06E549D8B1C0}"/>
    <cellStyle name="Normal 6 3 4 6 2" xfId="4707" xr:uid="{309113B5-9206-44C4-9B50-F0859B4F4AC0}"/>
    <cellStyle name="Normal 6 3 4 6 3" xfId="30329" xr:uid="{75C41231-A56E-451C-A0E6-06EE355C936A}"/>
    <cellStyle name="Normal 6 3 4 6 3 2" xfId="31472" xr:uid="{E83C45BE-E56B-493C-B749-8DBB698D4281}"/>
    <cellStyle name="Normal 6 3 4 6 4" xfId="31669" xr:uid="{BED4E2F1-8BFE-49E7-94A6-F6C20E56EE89}"/>
    <cellStyle name="Normal 6 3 4 7" xfId="30149" xr:uid="{230E3327-1DCE-4021-B3F8-983D1A5A137A}"/>
    <cellStyle name="Normal 6 3 4 7 2" xfId="30517" xr:uid="{E88A4B4D-5E2F-4EF4-8F91-154A61DEACCE}"/>
    <cellStyle name="Normal 6 3 5" xfId="29608" xr:uid="{631E655F-7844-43BA-9955-2AD29CB8158C}"/>
    <cellStyle name="Normal 6 3 5 2" xfId="29636" xr:uid="{B4AFCDD8-862C-4144-A948-C80FD9D9C627}"/>
    <cellStyle name="Normal 6 3 5 3" xfId="30364" xr:uid="{BB71A935-D937-468C-AA47-D9536B9840FB}"/>
    <cellStyle name="Normal 6 3 5 3 2" xfId="30519" xr:uid="{EB168DF3-E7E9-4582-9E18-6217A4D688DD}"/>
    <cellStyle name="Normal 6 3 6" xfId="31499" xr:uid="{DD156CEF-7EAB-43B9-BB83-25E20C183EA0}"/>
    <cellStyle name="Normal 6 4" xfId="1282" xr:uid="{00000000-0005-0000-0000-0000CE060000}"/>
    <cellStyle name="Normal 6 4 2" xfId="29576"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5" xr:uid="{6CE7B02B-D1CE-4710-96B7-8A6DF2DAC870}"/>
    <cellStyle name="Normal 6 5 3 2 3 2 2 3" xfId="23024"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9" xr:uid="{5673C234-99C3-4A51-9CB0-6C6BF3ACCAF4}"/>
    <cellStyle name="Normal 6 5 3 2 3 2 3 3 3" xfId="30277" xr:uid="{E39C729E-3986-412E-9582-DDBDB6F5B372}"/>
    <cellStyle name="Normal 6 5 3 2 3 2 3 3 3 2" xfId="31420" xr:uid="{3CA02C8E-1377-438F-8ACF-277F8C8DB7A0}"/>
    <cellStyle name="Normal 6 5 3 2 3 2 3 3 4" xfId="31617" xr:uid="{0A1895AA-EE88-42AC-B89A-BCDB4B9319D4}"/>
    <cellStyle name="Normal 6 5 3 2 3 2 4" xfId="22681" xr:uid="{9FD8EF5C-1DF1-4ABC-86B0-BC0A24BC7DB0}"/>
    <cellStyle name="Normal 6 5 3 2 3 3" xfId="1292" xr:uid="{00000000-0005-0000-0000-0000D9060000}"/>
    <cellStyle name="Normal 6 5 3 2 3 4" xfId="2976" xr:uid="{00000000-0005-0000-0000-0000B7070000}"/>
    <cellStyle name="Normal 6 5 3 2 3 4 2" xfId="31276" xr:uid="{AC78F16B-C398-421C-B6DA-60754B2F6068}"/>
    <cellStyle name="Normal 6 5 3 2 3 5" xfId="2135" xr:uid="{00000000-0005-0000-0000-0000D4020000}"/>
    <cellStyle name="Normal 6 5 3 2 3 5 2" xfId="4647" xr:uid="{6EE5CD5D-2630-46DB-98C1-E0A91C088B26}"/>
    <cellStyle name="Normal 6 5 3 2 3 5 3" xfId="30216" xr:uid="{ADF6D548-1F3A-459F-A750-74CD99FDEE9A}"/>
    <cellStyle name="Normal 6 5 3 2 3 5 3 2" xfId="31360" xr:uid="{B71D2F94-18B1-4748-AC7B-9E99EEE3BBE2}"/>
    <cellStyle name="Normal 6 5 3 2 3 5 4" xfId="31556" xr:uid="{F49B284C-4158-45C7-A289-51B9D8DE13A3}"/>
    <cellStyle name="Normal 6 5 3 2 3 6" xfId="4041" xr:uid="{8B315A9F-8391-474D-B4C0-405EE4404F8E}"/>
    <cellStyle name="Normal 6 5 3 2 3 6 2" xfId="4712" xr:uid="{B2D6BDD1-5721-402C-A1EB-DE58BA876C84}"/>
    <cellStyle name="Normal 6 5 3 2 3 6 3" xfId="30333" xr:uid="{BB68FD68-7256-47F7-953D-2BBE26864CDA}"/>
    <cellStyle name="Normal 6 5 3 2 3 6 3 2" xfId="31475" xr:uid="{8C01FEE2-79B9-4A0F-A784-4FD92A5B6B0B}"/>
    <cellStyle name="Normal 6 5 3 2 3 6 4" xfId="31673" xr:uid="{EBE5DAA1-C59B-46EC-A8F2-1CE773456805}"/>
    <cellStyle name="Normal 6 5 3 2 3 7" xfId="30152" xr:uid="{49112585-27FD-43F2-BF44-AC831E47158C}"/>
    <cellStyle name="Normal 6 5 3 2 3 7 2" xfId="30521" xr:uid="{97E9803D-6432-444E-A890-68A0602A16F1}"/>
    <cellStyle name="Normal 6 5 3 2 4" xfId="1293" xr:uid="{00000000-0005-0000-0000-0000DA060000}"/>
    <cellStyle name="Normal 6 5 3 2 4 2" xfId="2975" xr:uid="{00000000-0005-0000-0000-0000B8070000}"/>
    <cellStyle name="Normal 6 5 3 2 4 3" xfId="22771" xr:uid="{CD57B1BC-3F34-42E2-9CEF-B7D110F41FF7}"/>
    <cellStyle name="Normal 6 5 3 2 4 3 2" xfId="29617" xr:uid="{9DAA4DA3-BA88-49B7-AE77-A0A630F355B2}"/>
    <cellStyle name="Normal 6 5 3 2 4 3 3" xfId="29609" xr:uid="{8CF9AABB-3F53-411E-BD53-F0F5DD0A33EC}"/>
    <cellStyle name="Normal 6 5 3 2 4 3 3 2" xfId="29649" xr:uid="{40128613-59DC-4F9E-A541-DEA5B2B014E4}"/>
    <cellStyle name="Normal 6 5 3 2 4 3 3 3" xfId="30391" xr:uid="{3896CCD4-4803-40CF-8441-650569527929}"/>
    <cellStyle name="Normal 6 5 3 2 4 3 3 4" xfId="30378" xr:uid="{CBA19119-5BB4-4E00-A950-1BDA2D9F3805}"/>
    <cellStyle name="Normal 6 5 3 2 4 3 3 4 2" xfId="31717" xr:uid="{8630AAF4-9A72-44FF-B5C2-D15011E2D118}"/>
    <cellStyle name="Normal 6 5 3 2 4 3 4" xfId="30365" xr:uid="{ECE487CF-3F45-4A59-B530-7A43F95E48BF}"/>
    <cellStyle name="Normal 6 5 3 2 4 3 4 2" xfId="31704" xr:uid="{08509A36-70E6-4EBD-A46D-BFCD7652D951}"/>
    <cellStyle name="Normal 6 5 3 2 5" xfId="2134" xr:uid="{00000000-0005-0000-0000-0000D2020000}"/>
    <cellStyle name="Normal 6 5 3 2 5 2" xfId="4683" xr:uid="{985E2EB5-9E1E-43AC-B0AB-0DDE28EC2B5C}"/>
    <cellStyle name="Normal 6 5 3 2 5 3" xfId="30215" xr:uid="{D46CE359-6D20-457D-B96B-F51C055BD562}"/>
    <cellStyle name="Normal 6 5 3 2 5 3 2" xfId="31359" xr:uid="{988CB04C-674F-41D1-A07E-95491E04BE7D}"/>
    <cellStyle name="Normal 6 5 3 2 5 4" xfId="31555" xr:uid="{D1D84B56-D950-4446-AE9F-C32773F7F07D}"/>
    <cellStyle name="Normal 6 5 3 2 6" xfId="4040" xr:uid="{8635F82C-04F7-4EC6-B923-CFC4350C7830}"/>
    <cellStyle name="Normal 6 5 3 2 6 2" xfId="4720" xr:uid="{5D5E7BFF-9D34-4E6B-9329-AD7DE75B6822}"/>
    <cellStyle name="Normal 6 5 3 2 6 3" xfId="30332" xr:uid="{32DCCDDE-5942-4CE1-9E1F-32A881D5BAD7}"/>
    <cellStyle name="Normal 6 5 3 2 6 3 2" xfId="31474" xr:uid="{5FA83714-5914-4708-8333-1CC83A3DDB0D}"/>
    <cellStyle name="Normal 6 5 3 2 6 4" xfId="31672" xr:uid="{E9FE8281-905A-4173-80C7-82183386EABC}"/>
    <cellStyle name="Normal 6 5 3 2 7" xfId="30151" xr:uid="{940D94C0-6359-4490-BCCE-8FEBED747550}"/>
    <cellStyle name="Normal 6 5 3 2 7 2" xfId="30520"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2 2" xfId="30070" xr:uid="{CE4D3F89-E104-4E7C-94DC-8DEA8C31FCE9}"/>
    <cellStyle name="Normal 6 5 3 4 2 2 2 3" xfId="3753" xr:uid="{00000000-0005-0000-0000-000041060000}"/>
    <cellStyle name="Normal 6 5 3 4 2 2 2 3 2" xfId="4750" xr:uid="{26BAC224-8031-4231-90D3-310CC68CB6C0}"/>
    <cellStyle name="Normal 6 5 3 4 2 2 2 3 3" xfId="30278" xr:uid="{D5CEC65A-2ADC-4D45-B3B7-ADDDF3F54B9C}"/>
    <cellStyle name="Normal 6 5 3 4 2 2 2 3 3 2" xfId="31421" xr:uid="{F627CE79-B180-42C5-A491-6351F4C67CBE}"/>
    <cellStyle name="Normal 6 5 3 4 2 2 2 3 4" xfId="31618" xr:uid="{BB2108BE-1192-4E13-B6B9-9D2AB265B6C3}"/>
    <cellStyle name="Normal 6 5 3 4 2 2 2 4" xfId="25649" xr:uid="{027883EB-AA0E-41FF-81FB-F1BBC81CE7B2}"/>
    <cellStyle name="Normal 6 5 3 4 2 2 3" xfId="2021" xr:uid="{00000000-0005-0000-0000-0000E1060000}"/>
    <cellStyle name="Normal 6 5 3 4 2 2 4" xfId="23688" xr:uid="{CA3DAEF0-6343-4558-A238-4D98377C6D1B}"/>
    <cellStyle name="Normal 6 5 3 4 2 3" xfId="1299" xr:uid="{00000000-0005-0000-0000-0000E2060000}"/>
    <cellStyle name="Normal 6 5 3 4 2 3 2" xfId="1300" xr:uid="{00000000-0005-0000-0000-0000E3060000}"/>
    <cellStyle name="Normal 6 5 3 4 2 3 2 2" xfId="24929" xr:uid="{E909B7A4-5CBD-4AAC-BDAA-0C01073A2252}"/>
    <cellStyle name="Normal 6 5 3 4 2 3 2 3" xfId="24546" xr:uid="{FAAE128B-02E0-4F7E-969B-D2ECFB9E58C6}"/>
    <cellStyle name="Normal 6 5 3 4 2 3 3" xfId="1301" xr:uid="{00000000-0005-0000-0000-0000E4060000}"/>
    <cellStyle name="Normal 6 5 3 4 2 3 3 2" xfId="23110" xr:uid="{5C06B36C-8B41-47F4-8669-E1A3D37189EF}"/>
    <cellStyle name="Normal 6 5 3 4 2 3 3 3" xfId="24192" xr:uid="{E0A3CB2B-323E-45C9-B368-4BFDAA379657}"/>
    <cellStyle name="Normal 6 5 3 4 2 3 4" xfId="2137" xr:uid="{00000000-0005-0000-0000-0000DA020000}"/>
    <cellStyle name="Normal 6 5 3 4 2 3 4 2" xfId="4791" xr:uid="{654C328A-1FF9-4AC4-BD39-89BAD01AAAF1}"/>
    <cellStyle name="Normal 6 5 3 4 2 3 4 3" xfId="30218" xr:uid="{315EE6F0-4A4B-4614-90D5-5242C6E49BBC}"/>
    <cellStyle name="Normal 6 5 3 4 2 3 4 3 2" xfId="31362" xr:uid="{946949EA-0176-4BCD-B99E-F7D135D21458}"/>
    <cellStyle name="Normal 6 5 3 4 2 3 4 4" xfId="31558" xr:uid="{F5FB7FA9-7FF9-4592-9A76-78A07223589D}"/>
    <cellStyle name="Normal 6 5 3 4 2 3 5" xfId="25818" xr:uid="{146A0A89-FA15-4673-83D1-1BD48BA23B4F}"/>
    <cellStyle name="Normal 6 5 3 4 2 3 6" xfId="30541" xr:uid="{1E4E56E2-FCF3-4C9E-A5C1-C675C3F1A005}"/>
    <cellStyle name="Normal 6 5 3 4 2 4" xfId="24938" xr:uid="{FD27707B-D4A4-422F-BC64-0031AA3E4D05}"/>
    <cellStyle name="Normal 6 5 3 4 3" xfId="1302" xr:uid="{00000000-0005-0000-0000-0000E5060000}"/>
    <cellStyle name="Normal 6 5 3 4 4" xfId="2977" xr:uid="{00000000-0005-0000-0000-0000C0070000}"/>
    <cellStyle name="Normal 6 5 3 4 4 2" xfId="31294" xr:uid="{AB74C274-9F21-4F33-97DC-03C78C47142A}"/>
    <cellStyle name="Normal 6 5 3 4 5" xfId="2136" xr:uid="{00000000-0005-0000-0000-0000D7020000}"/>
    <cellStyle name="Normal 6 5 3 4 5 2" xfId="4667" xr:uid="{D2333BB9-76BA-48B1-B619-1F9C6401FD25}"/>
    <cellStyle name="Normal 6 5 3 4 5 3" xfId="30217" xr:uid="{62554BF8-65F6-4FEE-9102-1517F5320031}"/>
    <cellStyle name="Normal 6 5 3 4 5 3 2" xfId="31361" xr:uid="{8411E2B0-CE72-4FAF-B1B5-E2FDF3AB6116}"/>
    <cellStyle name="Normal 6 5 3 4 5 4" xfId="31557" xr:uid="{613255CF-C246-4231-95AD-15A9EA1A28E1}"/>
    <cellStyle name="Normal 6 5 3 4 6" xfId="4042" xr:uid="{13FADCA8-36DC-469D-8F55-211BB24FA64B}"/>
    <cellStyle name="Normal 6 5 3 4 6 2" xfId="4754" xr:uid="{ABAADEE5-6BDD-4DDF-988F-045E065F16C3}"/>
    <cellStyle name="Normal 6 5 3 4 6 3" xfId="30334" xr:uid="{C370706B-D050-44A6-8DBC-4B79D80786ED}"/>
    <cellStyle name="Normal 6 5 3 4 6 3 2" xfId="31476" xr:uid="{A2072E34-E841-4339-9FD5-C6D6C717F7C6}"/>
    <cellStyle name="Normal 6 5 3 4 6 4" xfId="31674" xr:uid="{A7B8BC6B-0D84-401C-BCE1-1C3CE034DBAA}"/>
    <cellStyle name="Normal 6 5 3 4 7" xfId="30153" xr:uid="{B6B1B1A2-B731-440F-A283-79585C0A73B2}"/>
    <cellStyle name="Normal 6 5 3 4 7 2" xfId="30522" xr:uid="{8E1F6B5E-F917-4E06-A35E-B3F4B762C63D}"/>
    <cellStyle name="Normal 6 5 3 5" xfId="1303" xr:uid="{00000000-0005-0000-0000-0000E6060000}"/>
    <cellStyle name="Normal 6 5 3 5 2" xfId="1304" xr:uid="{00000000-0005-0000-0000-0000E7060000}"/>
    <cellStyle name="Normal 6 5 3 5 3" xfId="3754" xr:uid="{00000000-0005-0000-0000-000048060000}"/>
    <cellStyle name="Normal 6 5 3 5 3 2" xfId="4729" xr:uid="{AA82DB5A-447D-4511-8EB9-24556BA2CB0E}"/>
    <cellStyle name="Normal 6 5 3 5 3 2 2" xfId="27330" xr:uid="{B4F852AE-EC89-4A98-8D9A-9E80570804CD}"/>
    <cellStyle name="Normal 6 5 3 5 3 3" xfId="23852" xr:uid="{67DDA71D-7964-413D-BDC5-5EE7AA0D2113}"/>
    <cellStyle name="Normal 6 5 3 5 3 4" xfId="30279" xr:uid="{0F482ABE-F9DD-4AE1-B958-7F9AACCE1E1C}"/>
    <cellStyle name="Normal 6 5 3 5 3 4 2" xfId="31422" xr:uid="{8090AB6F-2CAE-48D4-BCB0-D8D0AD244004}"/>
    <cellStyle name="Normal 6 5 3 5 3 5" xfId="31619" xr:uid="{F37F9835-CED0-41DF-BE2E-CCAD9E7DE39B}"/>
    <cellStyle name="Normal 6 5 3 5 4" xfId="23273"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2" xr:uid="{42C34BA9-5B93-4F83-838A-E71B19AEACFC}"/>
    <cellStyle name="Normal 6 5 4 3 2 2 3" xfId="24337"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2" xr:uid="{156ECD42-9B10-42E7-81DB-911B21DCE73A}"/>
    <cellStyle name="Normal 6 5 4 3 2 3 3 3" xfId="30280" xr:uid="{44E45A56-0938-496E-848A-9D883B75B8E6}"/>
    <cellStyle name="Normal 6 5 4 3 2 3 3 3 2" xfId="31423" xr:uid="{104720AE-072D-43E6-A876-8E12BB329AC9}"/>
    <cellStyle name="Normal 6 5 4 3 2 3 3 4" xfId="31620" xr:uid="{C63255E8-1A1C-4DD5-BCD8-566984E31045}"/>
    <cellStyle name="Normal 6 5 4 3 2 4" xfId="24663" xr:uid="{C8FD317F-C620-40B3-9E84-C86134062E28}"/>
    <cellStyle name="Normal 6 5 4 3 3" xfId="1311" xr:uid="{00000000-0005-0000-0000-0000EF060000}"/>
    <cellStyle name="Normal 6 5 4 3 4" xfId="2978" xr:uid="{00000000-0005-0000-0000-0000C6070000}"/>
    <cellStyle name="Normal 6 5 4 3 4 2" xfId="31299" xr:uid="{1D63F91C-4880-4AD8-ACE6-3490B3C191AF}"/>
    <cellStyle name="Normal 6 5 4 3 5" xfId="2139" xr:uid="{00000000-0005-0000-0000-0000DE020000}"/>
    <cellStyle name="Normal 6 5 4 3 5 2" xfId="3771" xr:uid="{0DAEABF9-E059-45BB-9EA3-DB8CCF44184B}"/>
    <cellStyle name="Normal 6 5 4 3 5 3" xfId="30220" xr:uid="{45838C83-4A43-4932-BDCE-C8F337A6FF93}"/>
    <cellStyle name="Normal 6 5 4 3 5 3 2" xfId="31364" xr:uid="{1681B1FF-BD73-48EA-B617-B273CD937AF6}"/>
    <cellStyle name="Normal 6 5 4 3 5 4" xfId="31560" xr:uid="{D408C2DC-B73E-44AF-B237-D74B8744DB20}"/>
    <cellStyle name="Normal 6 5 4 3 6" xfId="4044" xr:uid="{3B6C1D61-E8B0-4D32-BD74-479DABBA050E}"/>
    <cellStyle name="Normal 6 5 4 3 6 2" xfId="4742" xr:uid="{AB0FA666-59CA-452D-8185-BFDD339259A5}"/>
    <cellStyle name="Normal 6 5 4 3 6 3" xfId="30336" xr:uid="{A0F6DACF-5765-4B5B-B0D5-474B058864BF}"/>
    <cellStyle name="Normal 6 5 4 3 6 3 2" xfId="31478" xr:uid="{399043F7-6F4A-4A3E-9634-085F7EF1332F}"/>
    <cellStyle name="Normal 6 5 4 3 6 4" xfId="31676" xr:uid="{0C618089-00EB-4E10-B4F7-F237E3E30D1F}"/>
    <cellStyle name="Normal 6 5 4 3 7" xfId="30155" xr:uid="{E689BF94-8089-4EDB-8A90-EC9DD05FAEB6}"/>
    <cellStyle name="Normal 6 5 4 3 7 2" xfId="30524" xr:uid="{EFBA4820-C840-4148-BF88-6BDF2F0347D9}"/>
    <cellStyle name="Normal 6 5 4 4" xfId="1312" xr:uid="{00000000-0005-0000-0000-0000F0060000}"/>
    <cellStyle name="Normal 6 5 4 4 2" xfId="2023" xr:uid="{00000000-0005-0000-0000-0000F1060000}"/>
    <cellStyle name="Normal 6 5 4 4 3" xfId="3756" xr:uid="{00000000-0005-0000-0000-000052060000}"/>
    <cellStyle name="Normal 6 5 4 4 3 2" xfId="4802" xr:uid="{7A47A254-C6AA-423D-9FA2-08282F4CE5E0}"/>
    <cellStyle name="Normal 6 5 4 4 3 3" xfId="30281" xr:uid="{0B00FD0E-6729-4916-9762-F885F79C9AA2}"/>
    <cellStyle name="Normal 6 5 4 4 3 3 2" xfId="31424" xr:uid="{06166BF6-49AB-4FD9-B6C9-466EFABFB73C}"/>
    <cellStyle name="Normal 6 5 4 4 3 4" xfId="31621" xr:uid="{F51A84E7-859C-4016-A24B-CC6BB58A5781}"/>
    <cellStyle name="Normal 6 5 4 5" xfId="2138" xr:uid="{00000000-0005-0000-0000-0000DC020000}"/>
    <cellStyle name="Normal 6 5 4 5 2" xfId="4627" xr:uid="{F656D414-B9FB-4E57-A874-02EABF4164A9}"/>
    <cellStyle name="Normal 6 5 4 5 3" xfId="30219" xr:uid="{CC65D777-7FA0-471D-A07E-954A4411B4C7}"/>
    <cellStyle name="Normal 6 5 4 5 3 2" xfId="31363" xr:uid="{73E9ABE8-24A6-412C-9014-B32C406F5254}"/>
    <cellStyle name="Normal 6 5 4 5 4" xfId="31559" xr:uid="{6EB7D5EF-0E62-4B3E-BC7A-4EBD9D7356D9}"/>
    <cellStyle name="Normal 6 5 4 6" xfId="4043" xr:uid="{275714B7-5104-4FAB-9E0E-B1CADB04BD20}"/>
    <cellStyle name="Normal 6 5 4 6 2" xfId="4757" xr:uid="{66B4AC42-B19A-46C7-BB60-AA3BF5A56B35}"/>
    <cellStyle name="Normal 6 5 4 6 3" xfId="30335" xr:uid="{0B89003E-3F94-4F85-8781-8734CDF2F216}"/>
    <cellStyle name="Normal 6 5 4 6 3 2" xfId="31477" xr:uid="{28AE4F89-814E-43D6-B004-239043802B5A}"/>
    <cellStyle name="Normal 6 5 4 6 4" xfId="31675" xr:uid="{C9E8D383-49F9-4B00-9D73-DB9D2C0D47B7}"/>
    <cellStyle name="Normal 6 5 4 7" xfId="30154" xr:uid="{2552D7E3-E9B3-4241-AB50-FAF890DD8E42}"/>
    <cellStyle name="Normal 6 5 4 7 2" xfId="30523" xr:uid="{4C0D5AE6-EFC9-4BFA-B323-123CB782B2A7}"/>
    <cellStyle name="Normal 6 5 5" xfId="2070" xr:uid="{00000000-0005-0000-0000-0000CF020000}"/>
    <cellStyle name="Normal 6 5 5 2" xfId="4761" xr:uid="{58B42343-3889-4193-AB92-064DC779A64F}"/>
    <cellStyle name="Normal 6 5 5 3" xfId="30170" xr:uid="{1B9038EE-4F4C-4744-8861-25102551DC54}"/>
    <cellStyle name="Normal 6 5 5 3 2" xfId="30525" xr:uid="{438B0090-C4E0-4040-B6B8-2ED195399BE5}"/>
    <cellStyle name="Normal 6 5 5 4" xfId="31510" xr:uid="{22A88986-2C4B-4B97-B1CE-8329EB5EAAF9}"/>
    <cellStyle name="Normal 6 5 6" xfId="30114" xr:uid="{8D7A58C9-2680-41F9-B10A-5FB6EB00FD95}"/>
    <cellStyle name="Normal 6 5 6 2" xfId="30475" xr:uid="{6AC3E222-93E2-4ED5-A04F-8AD2183A95F8}"/>
    <cellStyle name="Normal 6 6" xfId="1313" xr:uid="{00000000-0005-0000-0000-0000F2060000}"/>
    <cellStyle name="Normal 6 6 10" xfId="30156" xr:uid="{52A1F13F-0078-432B-BBAA-5F6768E9F38E}"/>
    <cellStyle name="Normal 6 6 10 2" xfId="31503"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9" xr:uid="{FF7B7CA6-5BAD-4B3B-BFA9-B67F9521BFD9}"/>
    <cellStyle name="Normal 6 6 3 3 2 3" xfId="23761" xr:uid="{C401F704-A611-42D7-8DE8-0593ABE99CAF}"/>
    <cellStyle name="Normal 6 6 3 3 3" xfId="1319" xr:uid="{00000000-0005-0000-0000-0000F8060000}"/>
    <cellStyle name="Normal 6 6 3 3 4" xfId="2141" xr:uid="{00000000-0005-0000-0000-0000E4020000}"/>
    <cellStyle name="Normal 6 6 3 3 4 2" xfId="4746" xr:uid="{DCE992B0-96C0-4517-B80E-99DBA26EC200}"/>
    <cellStyle name="Normal 6 6 3 3 4 3" xfId="25600" xr:uid="{C235D33F-C474-40C8-AD55-EC553E1D42A9}"/>
    <cellStyle name="Normal 6 6 3 3 4 4" xfId="30222" xr:uid="{1E0F7A3C-2BD1-4F71-A059-2E52E4FFE1B1}"/>
    <cellStyle name="Normal 6 6 3 3 4 4 2" xfId="31366" xr:uid="{0CD2B232-A623-46D5-BE56-9B0330ABDEE6}"/>
    <cellStyle name="Normal 6 6 3 3 4 5" xfId="31562" xr:uid="{644EB2C4-45E6-4172-BD45-78B17057F6A4}"/>
    <cellStyle name="Normal 6 6 3 3 5" xfId="30462" xr:uid="{904D57A7-5920-484C-BF65-E06F982671D6}"/>
    <cellStyle name="Normal 6 6 3 3 6" xfId="30542" xr:uid="{45581F97-261A-4B5F-B6BF-52BB811941F9}"/>
    <cellStyle name="Normal 6 6 3 4" xfId="1320" xr:uid="{00000000-0005-0000-0000-0000F9060000}"/>
    <cellStyle name="Normal 6 6 3 4 2" xfId="1321" xr:uid="{00000000-0005-0000-0000-0000FA060000}"/>
    <cellStyle name="Normal 6 6 3 4 3" xfId="3757" xr:uid="{00000000-0005-0000-0000-00005A060000}"/>
    <cellStyle name="Normal 6 6 3 4 3 2" xfId="4740" xr:uid="{CCE72AF1-1693-42F5-A9FF-B4A64FA2FDC4}"/>
    <cellStyle name="Normal 6 6 3 4 3 3" xfId="30282" xr:uid="{43EAA275-4ABE-462B-9447-B627D0C084F1}"/>
    <cellStyle name="Normal 6 6 3 4 3 3 2" xfId="31425" xr:uid="{93AAD6B1-80BF-4EEF-8D5D-CD727227AB72}"/>
    <cellStyle name="Normal 6 6 3 4 3 4" xfId="31622"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3" xr:uid="{7F9A15D0-EF01-4699-9491-9EC3553B5AF8}"/>
    <cellStyle name="Normal 6 6 4 2 2 3" xfId="25240"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9" xr:uid="{D4480518-64CC-4BAE-AD63-DB0C87A603E7}"/>
    <cellStyle name="Normal 6 6 4 2 3 3 3" xfId="30283" xr:uid="{A757C1CC-289F-47DA-B927-DF3F89752397}"/>
    <cellStyle name="Normal 6 6 4 2 3 3 3 2" xfId="31426" xr:uid="{E50733EF-7DA7-4CC6-8EE1-0A08A8F17A48}"/>
    <cellStyle name="Normal 6 6 4 2 3 3 4" xfId="31623" xr:uid="{116C31C3-ADCC-4EDA-827C-4B657CD536F0}"/>
    <cellStyle name="Normal 6 6 4 2 4" xfId="24611" xr:uid="{0E019910-37DE-43E1-BDD5-941731A48A83}"/>
    <cellStyle name="Normal 6 6 4 3" xfId="1326" xr:uid="{00000000-0005-0000-0000-000000070000}"/>
    <cellStyle name="Normal 6 6 4 4" xfId="2979" xr:uid="{00000000-0005-0000-0000-0000D1070000}"/>
    <cellStyle name="Normal 6 6 4 4 2" xfId="31285" xr:uid="{19635C23-0322-4BD8-97B1-5DC1FA748C5B}"/>
    <cellStyle name="Normal 6 6 4 5" xfId="2142" xr:uid="{00000000-0005-0000-0000-0000E6020000}"/>
    <cellStyle name="Normal 6 6 4 5 2" xfId="4635" xr:uid="{BD1045AF-7E49-48EA-AF41-B1E7071CB221}"/>
    <cellStyle name="Normal 6 6 4 5 3" xfId="30223" xr:uid="{6D024BB1-BCE9-45B1-B4E9-3324C92FA7CE}"/>
    <cellStyle name="Normal 6 6 4 5 3 2" xfId="31367" xr:uid="{A3F6340C-D451-475A-A982-207B891A2261}"/>
    <cellStyle name="Normal 6 6 4 5 4" xfId="31563" xr:uid="{E815B1D5-FDA4-48C8-A684-C03B7EE3E407}"/>
    <cellStyle name="Normal 6 6 4 6" xfId="4046" xr:uid="{7E3C1600-D01B-4C17-A3C8-5A48EC2345CF}"/>
    <cellStyle name="Normal 6 6 4 6 2" xfId="4714" xr:uid="{68449821-113B-44E2-90F0-E71E4937E5CF}"/>
    <cellStyle name="Normal 6 6 4 6 3" xfId="30338" xr:uid="{4FEA25DB-3C81-4F82-B8DE-5FCA09BE2E0B}"/>
    <cellStyle name="Normal 6 6 4 6 3 2" xfId="31480" xr:uid="{1305EA02-9F5C-4ACE-9E7C-1E5681505D17}"/>
    <cellStyle name="Normal 6 6 4 6 4" xfId="31678" xr:uid="{6C3874CC-609C-48F8-B7E4-A3BC65EC6DA6}"/>
    <cellStyle name="Normal 6 6 4 7" xfId="30157" xr:uid="{5E7B4808-922D-4165-8936-0598A0A6DAFF}"/>
    <cellStyle name="Normal 6 6 4 7 2" xfId="30526"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5" xr:uid="{7B28557E-58D5-4C46-AD75-D9193304C79B}"/>
    <cellStyle name="Normal 6 6 6 3 2 3" xfId="30349" xr:uid="{3218E97D-CD8C-4646-865A-D9FE354D3366}"/>
    <cellStyle name="Normal 6 6 6 3 2 3 2" xfId="31489" xr:uid="{3CAE3964-BC01-4657-A282-A605E568255D}"/>
    <cellStyle name="Normal 6 6 6 3 2 4" xfId="31689" xr:uid="{678B2E18-3999-4540-B1B8-C66D5ECF9D30}"/>
    <cellStyle name="Normal 6 6 6 3 3" xfId="25363" xr:uid="{25F2D5BA-2D6F-4E91-8FBB-4B9D252657D9}"/>
    <cellStyle name="Normal 6 6 6 4" xfId="2152" xr:uid="{00000000-0005-0000-0000-0000E9020000}"/>
    <cellStyle name="Normal 6 6 6 4 2" xfId="4690" xr:uid="{114F1330-7415-461B-B792-61BE07D55AC7}"/>
    <cellStyle name="Normal 6 6 6 4 3" xfId="30233" xr:uid="{F58AE918-38CD-4E0E-A2D9-09149BED6B00}"/>
    <cellStyle name="Normal 6 6 6 4 3 2" xfId="31377" xr:uid="{4B856CE8-FBE5-40B9-9BC7-A62E57FFCD5D}"/>
    <cellStyle name="Normal 6 6 6 4 4" xfId="31573" xr:uid="{4C1B4E78-3692-4AD9-812B-F104F8C9273E}"/>
    <cellStyle name="Normal 6 6 6 5" xfId="4095" xr:uid="{E42903F7-CF43-4BB8-AC03-F1EB46C1FC19}"/>
    <cellStyle name="Normal 6 6 6 5 2" xfId="4766" xr:uid="{2CC1BF88-5B5D-4701-8916-7B15CC9D2D01}"/>
    <cellStyle name="Normal 6 6 6 5 3" xfId="30347" xr:uid="{98CCC825-4A1A-42E6-B1AA-0E2C69D86523}"/>
    <cellStyle name="Normal 6 6 6 5 3 2" xfId="30468" xr:uid="{4FBD431D-8DEA-4803-A24A-7EA12E3C3A28}"/>
    <cellStyle name="Normal 6 6 6 5 4" xfId="31687" xr:uid="{C49B3C7B-D919-4712-AAA7-9D97D397881B}"/>
    <cellStyle name="Normal 6 6 6 6" xfId="25713" xr:uid="{CE44424C-FDE2-4274-9AAC-2B2782EEB566}"/>
    <cellStyle name="Normal 6 6 6 6 2" xfId="26402" xr:uid="{DEBDC983-AB32-4C69-A2AF-B29A4C97979C}"/>
    <cellStyle name="Normal 6 6 6 6 3" xfId="31162" xr:uid="{BD47C53A-D048-4DE0-B9CB-CDDE1C18DABC}"/>
    <cellStyle name="Normal 6 6 7" xfId="1331" xr:uid="{00000000-0005-0000-0000-000005070000}"/>
    <cellStyle name="Normal 6 6 7 2" xfId="1332" xr:uid="{00000000-0005-0000-0000-000006070000}"/>
    <cellStyle name="Normal 6 6 7 3" xfId="3759" xr:uid="{00000000-0005-0000-0000-000066060000}"/>
    <cellStyle name="Normal 6 6 7 3 2" xfId="4797" xr:uid="{7A2B7AA4-4D8E-47BA-B48E-48FE92EFB13B}"/>
    <cellStyle name="Normal 6 6 7 3 3" xfId="30284" xr:uid="{2C0FF210-3F32-4667-BC76-A197BDA7207F}"/>
    <cellStyle name="Normal 6 6 7 3 3 2" xfId="31427" xr:uid="{AD38E9A4-55DA-497D-9BB3-C9C7088878B7}"/>
    <cellStyle name="Normal 6 6 7 3 4" xfId="31624" xr:uid="{42646DD9-025F-4705-9E62-4F3B5975772E}"/>
    <cellStyle name="Normal 6 6 8" xfId="2140" xr:uid="{00000000-0005-0000-0000-0000E0020000}"/>
    <cellStyle name="Normal 6 6 8 2" xfId="4773" xr:uid="{C961BEA7-4CED-4BA6-BDFD-A714A0F418E5}"/>
    <cellStyle name="Normal 6 6 8 3" xfId="30221" xr:uid="{37158C93-C128-47BC-9E38-D6AD1178AECA}"/>
    <cellStyle name="Normal 6 6 8 3 2" xfId="31365" xr:uid="{872114F9-D194-46EE-A5D9-EE1B0BAD18D4}"/>
    <cellStyle name="Normal 6 6 8 4" xfId="31561" xr:uid="{3F39477A-ED45-441A-A75D-B419A820AC75}"/>
    <cellStyle name="Normal 6 6 9" xfId="4045" xr:uid="{A50BAD3F-B140-4A20-83B4-791B93C5BDD0}"/>
    <cellStyle name="Normal 6 6 9 2" xfId="4822" xr:uid="{7CDE7D59-F383-4AF9-8CAA-D8B18AFC360A}"/>
    <cellStyle name="Normal 6 6 9 3" xfId="30337" xr:uid="{3A6A9E50-0BA5-4941-9213-B78E13DA814B}"/>
    <cellStyle name="Normal 6 6 9 3 2" xfId="31479" xr:uid="{6013DB08-71B5-4C90-970E-D19F82C70232}"/>
    <cellStyle name="Normal 6 6 9 4" xfId="31677" xr:uid="{53DDC73E-BA27-4E23-88D4-7A4DBD3D816F}"/>
    <cellStyle name="Normal 6 7" xfId="29574" xr:uid="{949E648E-1627-4304-B1D4-9DF911CA9729}"/>
    <cellStyle name="Normal 6 7 2" xfId="29631" xr:uid="{0E90CD01-BDD5-4813-BF65-92255AD7581D}"/>
    <cellStyle name="Normal 6 7 2 2" xfId="31250" xr:uid="{93E5B342-B8B5-4605-BBB7-D65BB0DA361E}"/>
    <cellStyle name="Normal 6 7 2 3" xfId="30418" xr:uid="{12179D78-6B54-4E06-83B0-9939D6079D0B}"/>
    <cellStyle name="Normal 6 7 3" xfId="29610" xr:uid="{7AF28517-C91E-49FA-99C2-5F623D4C0532}"/>
    <cellStyle name="Normal 6 7 3 2" xfId="29650" xr:uid="{53DFD4C6-C645-4A38-ACB5-6A77D465B439}"/>
    <cellStyle name="Normal 6 7 3 3" xfId="30392" xr:uid="{A5E5D95B-DDD1-4A2C-BD44-CABFE47ABDB3}"/>
    <cellStyle name="Normal 6 7 3 4" xfId="30379" xr:uid="{5155BC23-F086-4F1A-906F-131E56510975}"/>
    <cellStyle name="Normal 6 7 3 4 2" xfId="31718" xr:uid="{2BC8B870-CC42-4F6F-B727-0ADF1FB26729}"/>
    <cellStyle name="Normal 6 7 4" xfId="29639" xr:uid="{BF5B92AD-058E-4424-9669-B083BD07B8A2}"/>
    <cellStyle name="Normal 6 7 5" xfId="30366" xr:uid="{F68FEA24-123A-403F-96BE-EBB35A98CD3A}"/>
    <cellStyle name="Normal 6 7 5 2" xfId="31244" xr:uid="{E6CAD0FF-2279-4F48-A47B-5AABE6331490}"/>
    <cellStyle name="Normal 6 7 5 3" xfId="31705" xr:uid="{5A1A3DA2-D180-456E-AB85-E966B8A9EF63}"/>
    <cellStyle name="Normal 6 8" xfId="31496" xr:uid="{87BFBF72-39C8-449B-BCD7-58E40C532503}"/>
    <cellStyle name="Normal 7" xfId="1333" xr:uid="{00000000-0005-0000-0000-000007070000}"/>
    <cellStyle name="Normal 7 10" xfId="1334" xr:uid="{00000000-0005-0000-0000-000008070000}"/>
    <cellStyle name="Normal 7 10 10" xfId="9966" xr:uid="{359EDB8F-CE3F-4AAB-BA56-64B93A8BE2F6}"/>
    <cellStyle name="Normal 7 10 10 2" xfId="20346" xr:uid="{A0EBA2BB-938B-403C-AE99-D606E1476D6E}"/>
    <cellStyle name="Normal 7 10 11" xfId="24756" xr:uid="{DCAAA4C2-9861-49AD-92EC-882F2EE993BF}"/>
    <cellStyle name="Normal 7 10 12" xfId="12621" xr:uid="{9C120931-6A9C-4D9E-867D-D45C3FFA9BE0}"/>
    <cellStyle name="Normal 7 10 2" xfId="1335" xr:uid="{00000000-0005-0000-0000-000009070000}"/>
    <cellStyle name="Normal 7 10 2 2" xfId="1336" xr:uid="{00000000-0005-0000-0000-00000A070000}"/>
    <cellStyle name="Normal 7 10 2 2 2" xfId="5385" xr:uid="{A4B9A53A-3A43-4F3E-97AF-AF5E34941C4F}"/>
    <cellStyle name="Normal 7 10 2 2 2 2" xfId="23997" xr:uid="{5EF00CC8-C1B7-452B-B020-E7942E28CFBA}"/>
    <cellStyle name="Normal 7 10 2 2 2 3" xfId="26135" xr:uid="{DA00C987-569E-4341-827D-79B457BCFD94}"/>
    <cellStyle name="Normal 7 10 2 2 2 4" xfId="14682" xr:uid="{AF8FDFBD-6E65-4DA8-8B0E-B3F6654E15C5}"/>
    <cellStyle name="Normal 7 10 2 2 3" xfId="7135" xr:uid="{1F695DB0-07BF-463B-8722-C8FD9DE9EB6F}"/>
    <cellStyle name="Normal 7 10 2 2 3 2" xfId="27650" xr:uid="{8920B3EA-FA12-4A67-8439-E48C80F70C78}"/>
    <cellStyle name="Normal 7 10 2 2 3 3" xfId="26463" xr:uid="{E77B95E4-620B-4F7D-AC90-1902E601BB1F}"/>
    <cellStyle name="Normal 7 10 2 2 3 4" xfId="17515" xr:uid="{F420B961-5D2F-4632-BE6A-9C566417EBFD}"/>
    <cellStyle name="Normal 7 10 2 2 4" xfId="9968" xr:uid="{5F7FA390-95AA-49B3-AFEE-72F4C6921564}"/>
    <cellStyle name="Normal 7 10 2 2 4 2" xfId="29443" xr:uid="{9F168CC0-FBA2-4457-95B5-94D8723EC7E6}"/>
    <cellStyle name="Normal 7 10 2 2 4 3" xfId="20348" xr:uid="{20AEA8B9-C71C-492C-B138-253E81DD2236}"/>
    <cellStyle name="Normal 7 10 2 2 5" xfId="23412" xr:uid="{8A0A8ABF-D98B-4B79-A80A-A3B39774D71E}"/>
    <cellStyle name="Normal 7 10 2 2 6" xfId="13992" xr:uid="{6D8B82FA-0E6C-4705-9C7C-2244EF70DF8B}"/>
    <cellStyle name="Normal 7 10 2 3" xfId="2814" xr:uid="{00000000-0005-0000-0000-0000DA070000}"/>
    <cellStyle name="Normal 7 10 2 3 2" xfId="6030" xr:uid="{E04C8CEC-3F9D-4245-AA24-EF8271A18E37}"/>
    <cellStyle name="Normal 7 10 2 3 2 2" xfId="27610" xr:uid="{47AA8E0E-5398-489F-9C7E-069702AF5635}"/>
    <cellStyle name="Normal 7 10 2 3 2 3" xfId="15484" xr:uid="{7ED1D0C9-1B01-46B9-9DAD-C57BBC4FCD35}"/>
    <cellStyle name="Normal 7 10 2 3 3" xfId="7937" xr:uid="{1FEF77F3-0BD1-4C29-8FBA-6684FC4B16E9}"/>
    <cellStyle name="Normal 7 10 2 3 3 2" xfId="18317" xr:uid="{55CD75F5-A303-475B-ADFC-8BC97820FAA9}"/>
    <cellStyle name="Normal 7 10 2 3 4" xfId="10770" xr:uid="{AF006C00-1996-4209-87E4-9E26DBCAE9E4}"/>
    <cellStyle name="Normal 7 10 2 3 4 2" xfId="21150" xr:uid="{A4287C7A-E3EA-47F2-9467-86089E66D99F}"/>
    <cellStyle name="Normal 7 10 2 3 5" xfId="25407" xr:uid="{F96F5F49-5B26-4FCC-A7A2-514258545DFA}"/>
    <cellStyle name="Normal 7 10 2 3 6" xfId="13283" xr:uid="{A7A63833-42D2-46E1-964C-4D829DD7806C}"/>
    <cellStyle name="Normal 7 10 2 4" xfId="4209" xr:uid="{0F502A3E-63E3-4E2E-8374-0554430612A7}"/>
    <cellStyle name="Normal 7 10 2 4 2" xfId="8981" xr:uid="{AB6A1B5F-780F-4A02-8EBF-59D98E232FA1}"/>
    <cellStyle name="Normal 7 10 2 4 2 2" xfId="29062" xr:uid="{BE39E1FE-354A-41F3-A150-7076FFA64329}"/>
    <cellStyle name="Normal 7 10 2 4 2 3" xfId="19361" xr:uid="{76DF4956-5777-4EED-9D8B-AF88C6B58339}"/>
    <cellStyle name="Normal 7 10 2 4 3" xfId="11814" xr:uid="{11388FA3-A7FB-4627-B1A8-85D14666261B}"/>
    <cellStyle name="Normal 7 10 2 4 3 2" xfId="22194" xr:uid="{18DDC2C6-0556-401C-AEC8-9E605AC46C13}"/>
    <cellStyle name="Normal 7 10 2 4 4" xfId="24511" xr:uid="{1D9F726A-6BCE-4942-A09A-7B22BDAD81ED}"/>
    <cellStyle name="Normal 7 10 2 4 5" xfId="16528" xr:uid="{76A4361B-AE12-42E6-9D40-C4A92532D484}"/>
    <cellStyle name="Normal 7 10 2 5" xfId="5384" xr:uid="{E5553ABE-3B56-49CC-AFEC-C7BD663E3D93}"/>
    <cellStyle name="Normal 7 10 2 5 2" xfId="27740" xr:uid="{6FB7CD1E-BB98-47A7-866A-C32DB96261CF}"/>
    <cellStyle name="Normal 7 10 2 5 3" xfId="14681" xr:uid="{BFF043C1-DCF2-4466-9280-99DB4D43F2AE}"/>
    <cellStyle name="Normal 7 10 2 6" xfId="7134" xr:uid="{6361ED63-A707-4DFE-9CD2-D4B3AAB26F1C}"/>
    <cellStyle name="Normal 7 10 2 6 2" xfId="17514" xr:uid="{3F86AD79-75C2-4043-9D87-7D65193261D4}"/>
    <cellStyle name="Normal 7 10 2 7" xfId="9967" xr:uid="{E54C6F80-500C-4B60-A673-1AE452898B48}"/>
    <cellStyle name="Normal 7 10 2 7 2" xfId="20347" xr:uid="{51356147-A5F8-47C0-A2EC-BB586B96B995}"/>
    <cellStyle name="Normal 7 10 2 8" xfId="23327" xr:uid="{04908B98-1AF4-44E0-98BC-2FDD3A60EB33}"/>
    <cellStyle name="Normal 7 10 2 9" xfId="12779" xr:uid="{D1BE6283-3FDA-49AA-8341-13787A20BF3F}"/>
    <cellStyle name="Normal 7 10 3" xfId="1337" xr:uid="{00000000-0005-0000-0000-00000B070000}"/>
    <cellStyle name="Normal 7 10 3 2" xfId="4568" xr:uid="{11FCBC09-A35D-4151-A26B-9C6373D21978}"/>
    <cellStyle name="Normal 7 10 3 2 2" xfId="9340" xr:uid="{D9CF7BA1-92E5-4591-9602-33ECCA660599}"/>
    <cellStyle name="Normal 7 10 3 2 2 2" xfId="29314" xr:uid="{9145F611-582B-4B1F-BCE6-D7A1BCD64F24}"/>
    <cellStyle name="Normal 7 10 3 2 2 3" xfId="19720" xr:uid="{BE77D7EB-6259-4ACB-8F57-D12C7AB8F4A3}"/>
    <cellStyle name="Normal 7 10 3 2 3" xfId="12173" xr:uid="{A8FF997D-3A24-4D21-91AF-B7051C583D89}"/>
    <cellStyle name="Normal 7 10 3 2 3 2" xfId="22553" xr:uid="{3C37EBCB-BCA8-4433-9BA6-1FFA34A34C78}"/>
    <cellStyle name="Normal 7 10 3 2 4" xfId="24775" xr:uid="{DA082615-1FF6-43D0-849D-F4B31354C96A}"/>
    <cellStyle name="Normal 7 10 3 2 5" xfId="16887" xr:uid="{B9FDA2A6-F21D-4474-8FE5-A5A79B469669}"/>
    <cellStyle name="Normal 7 10 3 3" xfId="5386" xr:uid="{6608DE53-BD66-4FE6-A7ED-DEEE29BF5B7A}"/>
    <cellStyle name="Normal 7 10 3 3 2" xfId="23457" xr:uid="{AD02EF29-A0BC-4C69-9C51-E0CCE8F7985D}"/>
    <cellStyle name="Normal 7 10 3 3 3" xfId="28176" xr:uid="{5786EC6E-BC84-46CD-9DCF-C5BF731604E8}"/>
    <cellStyle name="Normal 7 10 3 3 4" xfId="14683" xr:uid="{DC83B160-367D-4B98-BCE1-0DC66EBC19B5}"/>
    <cellStyle name="Normal 7 10 3 4" xfId="7136" xr:uid="{37226F6C-8048-4F92-BE47-4D8E2236DF60}"/>
    <cellStyle name="Normal 7 10 3 4 2" xfId="23394" xr:uid="{41637022-843A-442E-8875-D6C6DF8B744A}"/>
    <cellStyle name="Normal 7 10 3 4 3" xfId="26427" xr:uid="{25EC9742-984F-4EBF-B238-BFA9D1E97032}"/>
    <cellStyle name="Normal 7 10 3 4 4" xfId="17516" xr:uid="{190C4A24-CB20-40C2-93A7-61356E2833BD}"/>
    <cellStyle name="Normal 7 10 3 5" xfId="9969" xr:uid="{4210E821-E696-44AC-A9C0-8619178DC8C7}"/>
    <cellStyle name="Normal 7 10 3 5 2" xfId="29444" xr:uid="{80A92848-3D34-423A-8117-F7F695E07DDF}"/>
    <cellStyle name="Normal 7 10 3 5 3" xfId="20349" xr:uid="{40C46509-62EF-4080-9C0C-473775E255EA}"/>
    <cellStyle name="Normal 7 10 3 6" xfId="24566" xr:uid="{2CAF589F-8D02-41D7-B31B-B14902BAD6B1}"/>
    <cellStyle name="Normal 7 10 3 7" xfId="13993" xr:uid="{4BA0991D-B842-41FD-A4E6-6706B5AC3923}"/>
    <cellStyle name="Normal 7 10 4" xfId="1338" xr:uid="{00000000-0005-0000-0000-00000C070000}"/>
    <cellStyle name="Normal 7 10 4 2" xfId="5387" xr:uid="{7F2299F0-9DB4-4D9A-9001-239F73A775C7}"/>
    <cellStyle name="Normal 7 10 4 2 2" xfId="25555" xr:uid="{E5CEE4C4-4715-4AF9-9AA9-3AB12C7D7BF8}"/>
    <cellStyle name="Normal 7 10 4 2 3" xfId="26718" xr:uid="{0518671A-3004-4D51-92EB-14748FE8D4D0}"/>
    <cellStyle name="Normal 7 10 4 2 4" xfId="14684" xr:uid="{55D487BB-2CE0-4823-9C2E-173D990CFA5F}"/>
    <cellStyle name="Normal 7 10 4 3" xfId="7137" xr:uid="{C8001552-B498-40A9-A99C-CEE758884F72}"/>
    <cellStyle name="Normal 7 10 4 3 2" xfId="28478" xr:uid="{E5EEF2C8-A902-4BCF-96B2-5CC315E52353}"/>
    <cellStyle name="Normal 7 10 4 3 3" xfId="17517" xr:uid="{6358BC15-32A6-4BE3-B493-53E3BDD20DAE}"/>
    <cellStyle name="Normal 7 10 4 4" xfId="9970" xr:uid="{323580FE-EEE3-4E8D-80EE-29C6171B7494}"/>
    <cellStyle name="Normal 7 10 4 4 2" xfId="20350" xr:uid="{543851B6-A0ED-47F7-B76F-4F54F2EE5AB8}"/>
    <cellStyle name="Normal 7 10 4 5" xfId="22746" xr:uid="{3749016E-AA7A-4454-A1DA-C500517CF5AF}"/>
    <cellStyle name="Normal 7 10 4 6" xfId="13477" xr:uid="{502BFF64-2BE5-4EE4-B1CD-8F3328BE0C78}"/>
    <cellStyle name="Normal 7 10 5" xfId="2507" xr:uid="{00000000-0005-0000-0000-0000DD070000}"/>
    <cellStyle name="Normal 7 10 5 2" xfId="5787" xr:uid="{F0CC4165-7ADF-41DD-9346-8605F4BE5F3F}"/>
    <cellStyle name="Normal 7 10 5 2 2" xfId="25866" xr:uid="{B61FC58C-C78F-4942-ACE6-ACDE5712BCEF}"/>
    <cellStyle name="Normal 7 10 5 2 3" xfId="15179" xr:uid="{06A66D68-83F9-4B41-B43E-B0BCDBDFA79B}"/>
    <cellStyle name="Normal 7 10 5 3" xfId="7632" xr:uid="{DC12FF0F-A626-4A05-B5C9-CD8DE60BA160}"/>
    <cellStyle name="Normal 7 10 5 3 2" xfId="18012" xr:uid="{5787543C-7E1F-4E36-B71B-5D68C378B636}"/>
    <cellStyle name="Normal 7 10 5 4" xfId="10465" xr:uid="{46DB715C-7B80-44DC-9221-E9A221CBC736}"/>
    <cellStyle name="Normal 7 10 5 4 2" xfId="20845" xr:uid="{EECD5737-11A0-43FC-9A91-FF0D15B9D4B4}"/>
    <cellStyle name="Normal 7 10 5 5" xfId="25102" xr:uid="{4597B0DB-FED5-4E2B-B408-D8ED4E270D5D}"/>
    <cellStyle name="Normal 7 10 5 6" xfId="12895" xr:uid="{CEC3B7B2-46A5-4240-8249-298F51D0FDF8}"/>
    <cellStyle name="Normal 7 10 6" xfId="2387" xr:uid="{00000000-0005-0000-0000-0000D7070000}"/>
    <cellStyle name="Normal 7 10 6 2" xfId="7514" xr:uid="{33EEEEBC-3999-4154-AF49-1DDEC298D42F}"/>
    <cellStyle name="Normal 7 10 6 2 2" xfId="27728" xr:uid="{6E27EFFE-3410-442F-AB71-2298894BF39B}"/>
    <cellStyle name="Normal 7 10 6 2 3" xfId="17894" xr:uid="{166C65E8-4599-47E7-9E14-4A04EC4114C6}"/>
    <cellStyle name="Normal 7 10 6 3" xfId="10347" xr:uid="{7A5E4030-AFE3-4F5F-8ABC-172E1EB362CC}"/>
    <cellStyle name="Normal 7 10 6 3 2" xfId="20727" xr:uid="{84B406C7-CBEC-47CD-9FE7-F652727532BA}"/>
    <cellStyle name="Normal 7 10 6 4" xfId="23002" xr:uid="{451DD849-E7A2-416E-9306-9DD9DD1584EB}"/>
    <cellStyle name="Normal 7 10 6 5" xfId="15061" xr:uid="{5AF3D516-CBE8-4A12-8927-868403AD4680}"/>
    <cellStyle name="Normal 7 10 7" xfId="4047" xr:uid="{6E59AE2C-8E82-494C-B3FD-012447F7B53B}"/>
    <cellStyle name="Normal 7 10 7 2" xfId="8833" xr:uid="{22EDCD99-8D6E-4D4F-A745-3609BA3D8FCE}"/>
    <cellStyle name="Normal 7 10 7 2 2" xfId="19213" xr:uid="{F6B184DA-BF4F-4E31-877F-25BC400D3FB4}"/>
    <cellStyle name="Normal 7 10 7 3" xfId="11666" xr:uid="{40CECD75-8C86-4DBF-85D4-8E4C5D42882A}"/>
    <cellStyle name="Normal 7 10 7 3 2" xfId="22046" xr:uid="{AEEFDBF3-74B8-4DDB-8B03-B040D14A0ADF}"/>
    <cellStyle name="Normal 7 10 7 4" xfId="27428" xr:uid="{2103D2B5-8BCE-41ED-8FCE-241BE7C0470A}"/>
    <cellStyle name="Normal 7 10 7 5" xfId="16380" xr:uid="{1A0EA109-9C61-4286-AECE-80E16F59AB5F}"/>
    <cellStyle name="Normal 7 10 8" xfId="5383" xr:uid="{91C3F893-9AC0-43F1-A489-DF9A5D70CB6F}"/>
    <cellStyle name="Normal 7 10 8 2" xfId="14680" xr:uid="{8DCBDF70-C312-4F7B-9F46-EE95B2AB0865}"/>
    <cellStyle name="Normal 7 10 9" xfId="7133" xr:uid="{15515014-6102-4EEC-8091-16EDB1B419C8}"/>
    <cellStyle name="Normal 7 10 9 2" xfId="17513" xr:uid="{E0F45A6C-1380-40AF-953D-8F8EC9A6BF5E}"/>
    <cellStyle name="Normal 7 11" xfId="1339" xr:uid="{00000000-0005-0000-0000-00000D070000}"/>
    <cellStyle name="Normal 7 11 10" xfId="9971" xr:uid="{22363347-2364-4785-9EB3-D6EE67D8D6F9}"/>
    <cellStyle name="Normal 7 11 10 2" xfId="20351" xr:uid="{D482AEAA-D25E-4AFC-B026-BD68ADA08397}"/>
    <cellStyle name="Normal 7 11 11" xfId="24779" xr:uid="{0D03B689-F3C3-414F-A68D-8351DA2E048C}"/>
    <cellStyle name="Normal 7 11 12" xfId="12622" xr:uid="{EC8688B2-80C3-4313-A060-3151A0DA0DE4}"/>
    <cellStyle name="Normal 7 11 2" xfId="1340" xr:uid="{00000000-0005-0000-0000-00000E070000}"/>
    <cellStyle name="Normal 7 11 2 2" xfId="1341" xr:uid="{00000000-0005-0000-0000-00000F070000}"/>
    <cellStyle name="Normal 7 11 2 2 2" xfId="5390" xr:uid="{8988D664-B5A8-496D-9580-6A16654365BE}"/>
    <cellStyle name="Normal 7 11 2 2 2 2" xfId="23083" xr:uid="{2975A7BF-990C-4EB9-9FE8-09F902CEE05D}"/>
    <cellStyle name="Normal 7 11 2 2 2 3" xfId="28019" xr:uid="{30920CE1-C917-4DEE-BD2A-0A0ADF2E79A0}"/>
    <cellStyle name="Normal 7 11 2 2 2 4" xfId="14687" xr:uid="{671B26F3-3577-4616-B5B5-55038CCCEF22}"/>
    <cellStyle name="Normal 7 11 2 2 3" xfId="7140" xr:uid="{65E79FC5-F13B-483E-A18B-B523871FF8EA}"/>
    <cellStyle name="Normal 7 11 2 2 3 2" xfId="27652" xr:uid="{1F447489-C760-4008-BF9A-963663F4F494}"/>
    <cellStyle name="Normal 7 11 2 2 3 3" xfId="26149" xr:uid="{BBD97FE4-4EEF-4535-B758-1DBF9848DBAF}"/>
    <cellStyle name="Normal 7 11 2 2 3 4" xfId="17520" xr:uid="{1E6750DA-7494-4FFF-8E5E-106522FD205C}"/>
    <cellStyle name="Normal 7 11 2 2 4" xfId="9973" xr:uid="{713C0F8E-83B0-4BFC-954C-AA99327C3BB6}"/>
    <cellStyle name="Normal 7 11 2 2 4 2" xfId="29445" xr:uid="{E593ECA3-1A30-446D-A231-9434060115B5}"/>
    <cellStyle name="Normal 7 11 2 2 4 3" xfId="20353" xr:uid="{033D2FB3-A140-4952-81E1-D1EBA10C7073}"/>
    <cellStyle name="Normal 7 11 2 2 5" xfId="24790" xr:uid="{19BD2E79-0BDF-4C70-BAE1-D84ECE040918}"/>
    <cellStyle name="Normal 7 11 2 2 6" xfId="13994" xr:uid="{39CD0ED1-E0DF-4B7C-9F24-EA6975AF709F}"/>
    <cellStyle name="Normal 7 11 2 3" xfId="2815" xr:uid="{00000000-0005-0000-0000-0000E1070000}"/>
    <cellStyle name="Normal 7 11 2 3 2" xfId="6031" xr:uid="{B3499556-E0C0-40C1-A3F5-6D139E58775D}"/>
    <cellStyle name="Normal 7 11 2 3 2 2" xfId="28470" xr:uid="{6446AA42-626D-4812-BD9C-9BA3A2B1A16F}"/>
    <cellStyle name="Normal 7 11 2 3 2 3" xfId="15485" xr:uid="{6D2591B6-AD6D-458F-BE31-B961D271A5D8}"/>
    <cellStyle name="Normal 7 11 2 3 3" xfId="7938" xr:uid="{B11481E7-C52A-430F-A6A9-79845D0D0905}"/>
    <cellStyle name="Normal 7 11 2 3 3 2" xfId="18318" xr:uid="{EC7DB7D9-279D-47C5-B892-78AB28936435}"/>
    <cellStyle name="Normal 7 11 2 3 4" xfId="10771" xr:uid="{A294334B-7AB2-4BE7-8BBC-EDE42B16F733}"/>
    <cellStyle name="Normal 7 11 2 3 4 2" xfId="21151" xr:uid="{59BD4C94-5818-4225-8EE9-0676871EE40A}"/>
    <cellStyle name="Normal 7 11 2 3 5" xfId="22984" xr:uid="{982E7633-AB26-42ED-821A-58EF5A73554B}"/>
    <cellStyle name="Normal 7 11 2 3 6" xfId="13284" xr:uid="{7C6C56FD-6166-47FA-A994-CF7328094250}"/>
    <cellStyle name="Normal 7 11 2 4" xfId="4210" xr:uid="{03FEBAA3-ABD2-4159-8032-1B1639440376}"/>
    <cellStyle name="Normal 7 11 2 4 2" xfId="8982" xr:uid="{E244D5CC-479E-4B54-8335-EEEB4922CB6B}"/>
    <cellStyle name="Normal 7 11 2 4 2 2" xfId="29063" xr:uid="{5ACFA86F-47FB-4AD9-AC48-971BBD014052}"/>
    <cellStyle name="Normal 7 11 2 4 2 3" xfId="19362" xr:uid="{0C284C7A-9173-47A4-8674-4E00B9C49257}"/>
    <cellStyle name="Normal 7 11 2 4 3" xfId="11815" xr:uid="{C1073F48-C366-435F-ADD9-85E76175FD1E}"/>
    <cellStyle name="Normal 7 11 2 4 3 2" xfId="22195" xr:uid="{C0671745-4072-450D-B085-3F3BDA1631C1}"/>
    <cellStyle name="Normal 7 11 2 4 4" xfId="23462" xr:uid="{F4430A89-939B-403D-95E7-821BB245F15C}"/>
    <cellStyle name="Normal 7 11 2 4 5" xfId="16529" xr:uid="{6CB6507E-4EB5-4336-A00B-89561EB712C1}"/>
    <cellStyle name="Normal 7 11 2 5" xfId="5389" xr:uid="{33BC3003-5F75-4A00-B41C-1C326665A7E7}"/>
    <cellStyle name="Normal 7 11 2 5 2" xfId="26690" xr:uid="{1D5FE240-5B8C-4BE8-A775-60BCA533EF2D}"/>
    <cellStyle name="Normal 7 11 2 5 3" xfId="14686" xr:uid="{6B135D0D-D75E-4BCF-A439-F8F6D830949D}"/>
    <cellStyle name="Normal 7 11 2 6" xfId="7139" xr:uid="{4C754E41-B74C-4AF5-8DBE-1D20CADFDF17}"/>
    <cellStyle name="Normal 7 11 2 6 2" xfId="17519" xr:uid="{9709B54F-A3FB-4619-B026-9EEEA158A0B2}"/>
    <cellStyle name="Normal 7 11 2 7" xfId="9972" xr:uid="{E9E114BA-5E97-43B4-B002-1EC42D644C46}"/>
    <cellStyle name="Normal 7 11 2 7 2" xfId="20352" xr:uid="{FF924DB4-FE08-47AD-BDD5-07FE49CE2E17}"/>
    <cellStyle name="Normal 7 11 2 8" xfId="23103" xr:uid="{8E9B7949-C2D4-4A5C-945B-49928DDC6DB0}"/>
    <cellStyle name="Normal 7 11 2 9" xfId="12780" xr:uid="{36C38E79-D0A4-447D-808C-55992FED73C8}"/>
    <cellStyle name="Normal 7 11 3" xfId="1342" xr:uid="{00000000-0005-0000-0000-000010070000}"/>
    <cellStyle name="Normal 7 11 3 2" xfId="4569" xr:uid="{F08FB077-443F-4C3C-896B-7515BA92433E}"/>
    <cellStyle name="Normal 7 11 3 2 2" xfId="9341" xr:uid="{D27B75A4-C000-467A-888F-1365130BA248}"/>
    <cellStyle name="Normal 7 11 3 2 2 2" xfId="29315" xr:uid="{A2FADAEA-ACA2-4144-8B05-40848E622347}"/>
    <cellStyle name="Normal 7 11 3 2 2 3" xfId="19721" xr:uid="{83BA6AA1-CCA4-45A7-820C-0465F5FEB0CA}"/>
    <cellStyle name="Normal 7 11 3 2 3" xfId="12174" xr:uid="{C82CB428-B76D-467F-988A-CA6D9E9E7A19}"/>
    <cellStyle name="Normal 7 11 3 2 3 2" xfId="22554" xr:uid="{9377B91C-26C4-41C9-BEE6-00E76C7B3FD7}"/>
    <cellStyle name="Normal 7 11 3 2 4" xfId="24895" xr:uid="{F31113B0-56C7-4E4C-93A6-8AF8E5789575}"/>
    <cellStyle name="Normal 7 11 3 2 5" xfId="16888" xr:uid="{8A63E600-65C8-4046-87F2-D20EF988AEDB}"/>
    <cellStyle name="Normal 7 11 3 3" xfId="5391" xr:uid="{E83D9A71-3DF9-43C8-B99C-E8E7B5C91885}"/>
    <cellStyle name="Normal 7 11 3 3 2" xfId="26857" xr:uid="{4BF5156C-88F7-4E45-9120-659344145EE1}"/>
    <cellStyle name="Normal 7 11 3 3 3" xfId="26386" xr:uid="{E7B2315B-E9DD-45FD-ADB1-13B5781B4026}"/>
    <cellStyle name="Normal 7 11 3 3 4" xfId="14688" xr:uid="{BF1817F3-3BA0-46A5-A4BF-75EE8ECFE377}"/>
    <cellStyle name="Normal 7 11 3 4" xfId="7141" xr:uid="{5280A6C7-2B48-4649-87D3-ADCC9DE95D0D}"/>
    <cellStyle name="Normal 7 11 3 4 2" xfId="28201" xr:uid="{812E5A52-87B2-4B40-843F-2D4080B355B3}"/>
    <cellStyle name="Normal 7 11 3 4 3" xfId="26738" xr:uid="{F071AE18-5C98-42D9-8191-89BC464A6E09}"/>
    <cellStyle name="Normal 7 11 3 4 4" xfId="17521" xr:uid="{14CFB8E9-AF26-41C8-AD18-296C9923FCBD}"/>
    <cellStyle name="Normal 7 11 3 5" xfId="9974" xr:uid="{896AB2E8-DD97-4B33-8F61-8C857134410C}"/>
    <cellStyle name="Normal 7 11 3 5 2" xfId="29446" xr:uid="{D5BA7E4F-8041-4F50-9F60-E57D00D4F08C}"/>
    <cellStyle name="Normal 7 11 3 5 3" xfId="20354" xr:uid="{2405E0A6-8308-436C-8A8A-D9C945072D28}"/>
    <cellStyle name="Normal 7 11 3 6" xfId="23988" xr:uid="{E4BF764F-3EA3-4134-BB4F-58F274E37C53}"/>
    <cellStyle name="Normal 7 11 3 7" xfId="13995" xr:uid="{BC402E3E-614B-4EC0-9F88-BC7D83AF55C6}"/>
    <cellStyle name="Normal 7 11 4" xfId="1343" xr:uid="{00000000-0005-0000-0000-000011070000}"/>
    <cellStyle name="Normal 7 11 4 2" xfId="5392" xr:uid="{2B1EB956-87F5-405E-84BF-C14AABB8AC93}"/>
    <cellStyle name="Normal 7 11 4 2 2" xfId="25700" xr:uid="{03F5981A-72C0-49A1-80CE-EF63FB9D190A}"/>
    <cellStyle name="Normal 7 11 4 2 3" xfId="28016" xr:uid="{FE2C575B-A880-4548-A54F-F6561E8BAF53}"/>
    <cellStyle name="Normal 7 11 4 2 4" xfId="14689" xr:uid="{4733B9B7-2481-42CE-A00E-680030EFEDC2}"/>
    <cellStyle name="Normal 7 11 4 3" xfId="7142" xr:uid="{9315D5C9-5A1E-4CB2-A88B-BF8C964D2BEF}"/>
    <cellStyle name="Normal 7 11 4 3 2" xfId="26139" xr:uid="{1CC7326F-494D-4DD0-B298-1CEA679D0896}"/>
    <cellStyle name="Normal 7 11 4 3 3" xfId="17522" xr:uid="{75DE99CE-A15C-4A73-8BDB-D8AF3D881DC3}"/>
    <cellStyle name="Normal 7 11 4 4" xfId="9975" xr:uid="{F9946A74-E173-43E3-B0BA-96C2ABB2266E}"/>
    <cellStyle name="Normal 7 11 4 4 2" xfId="20355" xr:uid="{39529DF1-034E-45DC-AA26-E9CB938FD2F2}"/>
    <cellStyle name="Normal 7 11 4 5" xfId="22826" xr:uid="{AB87E6D9-E620-421D-A83A-875ADE506B2E}"/>
    <cellStyle name="Normal 7 11 4 6" xfId="13478" xr:uid="{B9F47F6D-4538-4CFF-A2B7-BC413BFB317D}"/>
    <cellStyle name="Normal 7 11 5" xfId="2567" xr:uid="{00000000-0005-0000-0000-0000E4070000}"/>
    <cellStyle name="Normal 7 11 5 2" xfId="5836" xr:uid="{26C688D1-BC0D-4F50-A5C7-7657C905B376}"/>
    <cellStyle name="Normal 7 11 5 2 2" xfId="28564" xr:uid="{7D9370AA-0A8E-41EC-B483-4BE5D92A6336}"/>
    <cellStyle name="Normal 7 11 5 2 3" xfId="15239" xr:uid="{7C6C7EA9-C124-4B2D-A0B6-3002D630344F}"/>
    <cellStyle name="Normal 7 11 5 3" xfId="7692" xr:uid="{BEDCB853-65FC-4481-831B-524757D3FCAC}"/>
    <cellStyle name="Normal 7 11 5 3 2" xfId="18072" xr:uid="{664C40D8-033B-4F6E-8A3F-20052D54B7FA}"/>
    <cellStyle name="Normal 7 11 5 4" xfId="10525" xr:uid="{6BEFBC81-C896-460A-AF49-67FB03DBD65D}"/>
    <cellStyle name="Normal 7 11 5 4 2" xfId="20905" xr:uid="{9784D248-BDC7-4DAD-8326-3937CEAA7CBF}"/>
    <cellStyle name="Normal 7 11 5 5" xfId="22961" xr:uid="{A3774CC2-50E6-45FC-A5EF-F71506B10216}"/>
    <cellStyle name="Normal 7 11 5 6" xfId="12955" xr:uid="{03371C5D-BDEC-46D2-B5BA-E5D0E54B2A6D}"/>
    <cellStyle name="Normal 7 11 6" xfId="2388" xr:uid="{00000000-0005-0000-0000-0000DE070000}"/>
    <cellStyle name="Normal 7 11 6 2" xfId="7515" xr:uid="{71D714A7-6425-4457-A44E-C0871A29E4D1}"/>
    <cellStyle name="Normal 7 11 6 2 2" xfId="26745" xr:uid="{45F2AD07-E73E-4F52-B3D4-7FA7DADA198E}"/>
    <cellStyle name="Normal 7 11 6 2 3" xfId="17895" xr:uid="{1D76FDE9-70BF-4C37-BEA9-A8F50FBE07C0}"/>
    <cellStyle name="Normal 7 11 6 3" xfId="10348" xr:uid="{03A8D8C7-3A30-41C0-8D5F-EA494CA6BF65}"/>
    <cellStyle name="Normal 7 11 6 3 2" xfId="20728" xr:uid="{D5C21043-BB2A-4BE9-A353-E036D0635D5F}"/>
    <cellStyle name="Normal 7 11 6 4" xfId="25228" xr:uid="{2258CC28-F1D6-4E1D-8E91-0B27D3C48212}"/>
    <cellStyle name="Normal 7 11 6 5" xfId="15062" xr:uid="{52ADF66A-EB29-4A19-9CFB-5C7149705B6B}"/>
    <cellStyle name="Normal 7 11 7" xfId="4048" xr:uid="{EE667E84-03EA-4DAE-9CA5-DE6E77CCCF57}"/>
    <cellStyle name="Normal 7 11 7 2" xfId="8834" xr:uid="{EC9C2E3F-2204-4C36-8420-00000D705654}"/>
    <cellStyle name="Normal 7 11 7 2 2" xfId="19214" xr:uid="{4C367804-265D-474F-8198-FD538DAF5C9C}"/>
    <cellStyle name="Normal 7 11 7 3" xfId="11667" xr:uid="{56C55BEB-45EC-47E1-9373-A82619D5626C}"/>
    <cellStyle name="Normal 7 11 7 3 2" xfId="22047" xr:uid="{40342CC9-EA1D-41D4-B8B6-DCF058DCDC7A}"/>
    <cellStyle name="Normal 7 11 7 4" xfId="26606" xr:uid="{FC4E2446-8912-4D18-A47F-03FE12A54429}"/>
    <cellStyle name="Normal 7 11 7 5" xfId="16381" xr:uid="{39A3BD08-EAD5-4B60-B444-33BF85C21607}"/>
    <cellStyle name="Normal 7 11 8" xfId="5388" xr:uid="{AE210D88-C35F-41A1-892C-EC73F777EA89}"/>
    <cellStyle name="Normal 7 11 8 2" xfId="14685" xr:uid="{697C4BEC-E756-4A56-BB90-A414E65CC7E7}"/>
    <cellStyle name="Normal 7 11 9" xfId="7138" xr:uid="{566D06A8-060B-4D4C-BF61-F11ACD1F1823}"/>
    <cellStyle name="Normal 7 11 9 2" xfId="17518" xr:uid="{8C424DED-38E2-4C61-9583-22F0578D51C4}"/>
    <cellStyle name="Normal 7 12" xfId="1344" xr:uid="{00000000-0005-0000-0000-000012070000}"/>
    <cellStyle name="Normal 7 12 10" xfId="23318" xr:uid="{520EC44C-78C8-4AC2-929A-A416E99E52C9}"/>
    <cellStyle name="Normal 7 12 11" xfId="12623" xr:uid="{A97707B5-E08C-48E6-9EE8-4A9B22071A35}"/>
    <cellStyle name="Normal 7 12 2" xfId="1345" xr:uid="{00000000-0005-0000-0000-000013070000}"/>
    <cellStyle name="Normal 7 12 2 2" xfId="3416" xr:uid="{00000000-0005-0000-0000-0000E7070000}"/>
    <cellStyle name="Normal 7 12 2 2 2" xfId="6471" xr:uid="{39A9088A-FC78-4479-9DC7-ADCB235A6669}"/>
    <cellStyle name="Normal 7 12 2 2 2 2" xfId="28742" xr:uid="{A27641FD-E14A-4138-B691-D10FAFFA8D97}"/>
    <cellStyle name="Normal 7 12 2 2 2 3" xfId="27111" xr:uid="{4FD4AE5D-EC8D-49D8-B84F-943CA7D5760D}"/>
    <cellStyle name="Normal 7 12 2 2 2 4" xfId="16042" xr:uid="{C6D30117-175F-40B3-B79A-8E6B2759B86F}"/>
    <cellStyle name="Normal 7 12 2 2 3" xfId="8495" xr:uid="{09FAAEA6-2902-43B4-9CD5-58F656E01952}"/>
    <cellStyle name="Normal 7 12 2 2 3 2" xfId="28932" xr:uid="{4A32288B-9108-4ED3-B56C-46CD030CE8B9}"/>
    <cellStyle name="Normal 7 12 2 2 3 3" xfId="18875" xr:uid="{4A4AC680-1106-44EC-AB55-AA9572950355}"/>
    <cellStyle name="Normal 7 12 2 2 4" xfId="11328" xr:uid="{5D538C14-F16A-4F0B-9C06-428974AD32AD}"/>
    <cellStyle name="Normal 7 12 2 2 4 2" xfId="21708" xr:uid="{5E4EDEA6-1091-4DD7-A00A-CE92F8725E34}"/>
    <cellStyle name="Normal 7 12 2 2 5" xfId="24414" xr:uid="{7901D2B0-000F-4F6C-86FD-56A29FAF769F}"/>
    <cellStyle name="Normal 7 12 2 2 6" xfId="13996" xr:uid="{C5FE40AD-E36F-4CCB-BEFB-5E5A72A83FC6}"/>
    <cellStyle name="Normal 7 12 2 3" xfId="4211" xr:uid="{A9517A6B-EEC9-445A-9525-80D1579B21DF}"/>
    <cellStyle name="Normal 7 12 2 3 2" xfId="8983" xr:uid="{363605A0-3161-4FD3-A341-C6B64A6FB591}"/>
    <cellStyle name="Normal 7 12 2 3 2 2" xfId="29064" xr:uid="{AE9A9A4D-7143-464C-B961-1A5B50B8556C}"/>
    <cellStyle name="Normal 7 12 2 3 2 3" xfId="19363" xr:uid="{DFB227FE-7EFF-4B28-BEEC-F9530618E177}"/>
    <cellStyle name="Normal 7 12 2 3 3" xfId="11816" xr:uid="{D9F5E44E-8BC3-4854-B5FC-FF8E49C7FD99}"/>
    <cellStyle name="Normal 7 12 2 3 3 2" xfId="22196" xr:uid="{24610BF3-40D6-4CEA-A2DD-EE28C0F58DAE}"/>
    <cellStyle name="Normal 7 12 2 3 4" xfId="23164" xr:uid="{A120F433-790D-4C3E-B9C5-19B3E2843367}"/>
    <cellStyle name="Normal 7 12 2 3 5" xfId="16530" xr:uid="{247C4DF2-A610-4F4C-8B2F-72E87FA7ACBB}"/>
    <cellStyle name="Normal 7 12 2 4" xfId="5394" xr:uid="{DAF4E148-D4C3-47A6-8253-21AE8D606AFB}"/>
    <cellStyle name="Normal 7 12 2 4 2" xfId="28070" xr:uid="{15DB74D0-3538-414A-B215-1041392378D9}"/>
    <cellStyle name="Normal 7 12 2 4 3" xfId="26882" xr:uid="{E5DE6082-145C-469C-BD01-97F0936D8F74}"/>
    <cellStyle name="Normal 7 12 2 4 4" xfId="14691" xr:uid="{0FE1914F-D6AB-48FB-A6F7-19C438EA792D}"/>
    <cellStyle name="Normal 7 12 2 5" xfId="7144" xr:uid="{CEEAC735-1F80-42A3-8321-BEBDBBA0EDAD}"/>
    <cellStyle name="Normal 7 12 2 5 2" xfId="26862" xr:uid="{7FC277FB-F359-49BC-944E-08714D7C8310}"/>
    <cellStyle name="Normal 7 12 2 5 3" xfId="17524" xr:uid="{A21AEE0E-7E2E-4844-9A39-7F70268A3FAA}"/>
    <cellStyle name="Normal 7 12 2 6" xfId="9977" xr:uid="{5D104CE3-2005-4D2C-91BA-62CD2764C2A5}"/>
    <cellStyle name="Normal 7 12 2 6 2" xfId="20357" xr:uid="{9DD75C04-C32C-41B7-8B04-005C3689DFA0}"/>
    <cellStyle name="Normal 7 12 2 7" xfId="23335" xr:uid="{8C58B10D-58D2-47E9-A3E4-FC944654C601}"/>
    <cellStyle name="Normal 7 12 2 8" xfId="12781" xr:uid="{E649DBA6-EF38-4C42-A68A-E78C329FCC2E}"/>
    <cellStyle name="Normal 7 12 3" xfId="1346" xr:uid="{00000000-0005-0000-0000-000014070000}"/>
    <cellStyle name="Normal 7 12 3 2" xfId="5395" xr:uid="{443EB7AA-966A-4D81-A596-F8B71D54BD25}"/>
    <cellStyle name="Normal 7 12 3 2 2" xfId="25612" xr:uid="{5D5DB393-479B-466F-B4E5-4C66F774489E}"/>
    <cellStyle name="Normal 7 12 3 2 3" xfId="28419" xr:uid="{C6B812D9-43A0-45C7-A9CF-806826CD411E}"/>
    <cellStyle name="Normal 7 12 3 2 4" xfId="14692" xr:uid="{04FFAD5B-49AD-4C32-AFAF-8DA40DBBAA22}"/>
    <cellStyle name="Normal 7 12 3 3" xfId="7145" xr:uid="{31D08A08-FD56-40CA-BFA7-63A6747620DA}"/>
    <cellStyle name="Normal 7 12 3 3 2" xfId="26762" xr:uid="{20E146AB-C481-46EA-834B-687A32370159}"/>
    <cellStyle name="Normal 7 12 3 3 3" xfId="27372" xr:uid="{126CBA36-0DF7-45A9-8ED3-446F54B25D2D}"/>
    <cellStyle name="Normal 7 12 3 3 4" xfId="17525" xr:uid="{C685EBA9-8168-4E70-83F3-57D4600FB1AD}"/>
    <cellStyle name="Normal 7 12 3 4" xfId="9978" xr:uid="{A4249746-35AA-4BE6-8243-638427CB4973}"/>
    <cellStyle name="Normal 7 12 3 4 2" xfId="27576" xr:uid="{A2246321-1797-4EEC-A361-427FBB7A3C71}"/>
    <cellStyle name="Normal 7 12 3 4 3" xfId="29447" xr:uid="{FC474E0F-94E7-4478-AED2-F6A01BFD2FDA}"/>
    <cellStyle name="Normal 7 12 3 4 4" xfId="20358" xr:uid="{51FAB024-1226-42E8-AAF6-A5FB5429E163}"/>
    <cellStyle name="Normal 7 12 3 5" xfId="25255" xr:uid="{1421110F-A50F-449B-AB95-D639693CB953}"/>
    <cellStyle name="Normal 7 12 3 6" xfId="28276" xr:uid="{FF454D42-2019-4230-B53B-246989797AB1}"/>
    <cellStyle name="Normal 7 12 3 7" xfId="13479" xr:uid="{2801D4D9-EDE0-43F3-B730-EE8A7669444F}"/>
    <cellStyle name="Normal 7 12 4" xfId="2816" xr:uid="{00000000-0005-0000-0000-0000E9070000}"/>
    <cellStyle name="Normal 7 12 4 2" xfId="6032" xr:uid="{32FBEA4A-82E4-4966-A90C-DE535393E8C0}"/>
    <cellStyle name="Normal 7 12 4 2 2" xfId="26917" xr:uid="{D83921AD-51A7-496B-9F3B-A4793FF82044}"/>
    <cellStyle name="Normal 7 12 4 2 3" xfId="15486" xr:uid="{2D53276B-54CA-41C8-BE80-BF030D7DCF54}"/>
    <cellStyle name="Normal 7 12 4 3" xfId="7939" xr:uid="{0B88E007-E916-454D-BD47-675A750BAA0F}"/>
    <cellStyle name="Normal 7 12 4 3 2" xfId="18319" xr:uid="{248BA8B1-C989-48FC-B454-D0156789335F}"/>
    <cellStyle name="Normal 7 12 4 4" xfId="10772" xr:uid="{86F5B672-2CD3-4166-969E-FCF60CE9557C}"/>
    <cellStyle name="Normal 7 12 4 4 2" xfId="21152" xr:uid="{A8B38EA7-380D-48A1-8AAE-42F90DAC3DEA}"/>
    <cellStyle name="Normal 7 12 4 5" xfId="23352" xr:uid="{2EE5C875-92FB-4244-85F1-A7B5269EC329}"/>
    <cellStyle name="Normal 7 12 4 6" xfId="13285" xr:uid="{BD1FAE01-0A6B-405B-AB96-B89554939E0D}"/>
    <cellStyle name="Normal 7 12 5" xfId="2389" xr:uid="{00000000-0005-0000-0000-0000E5070000}"/>
    <cellStyle name="Normal 7 12 5 2" xfId="7516" xr:uid="{2881FDC1-79F9-44C7-AA11-057B3B302194}"/>
    <cellStyle name="Normal 7 12 5 2 2" xfId="25854" xr:uid="{A46F6F50-8C06-4C42-9B61-6C5CC67905B2}"/>
    <cellStyle name="Normal 7 12 5 2 3" xfId="17896" xr:uid="{F32CDA9C-1E49-45A3-B185-E476210ABDD6}"/>
    <cellStyle name="Normal 7 12 5 3" xfId="10349" xr:uid="{D381B5B9-B7F2-4A87-978F-37E3CDBA402E}"/>
    <cellStyle name="Normal 7 12 5 3 2" xfId="20729" xr:uid="{20523882-9569-42C4-B086-CBD4A3E82B11}"/>
    <cellStyle name="Normal 7 12 5 4" xfId="23056" xr:uid="{A6F9EEEE-E8DC-402C-A9B2-22B84D550CD6}"/>
    <cellStyle name="Normal 7 12 5 5" xfId="15063" xr:uid="{85D507C5-997B-4EAA-87BA-0875FAA4D589}"/>
    <cellStyle name="Normal 7 12 6" xfId="4049" xr:uid="{3596E1EC-2AB1-4D44-B20A-1ED70535BDF9}"/>
    <cellStyle name="Normal 7 12 6 2" xfId="8835" xr:uid="{3890EE2A-C302-4021-B00A-634E4D23842F}"/>
    <cellStyle name="Normal 7 12 6 2 2" xfId="28992" xr:uid="{955CD499-595D-414F-AAE0-F71BB9C01778}"/>
    <cellStyle name="Normal 7 12 6 2 3" xfId="19215" xr:uid="{913F2D5D-8627-4B2A-9E1A-D7DD3106EAED}"/>
    <cellStyle name="Normal 7 12 6 3" xfId="11668" xr:uid="{8D6AD15C-FE8F-413E-BF2C-CC63FCCFFCB8}"/>
    <cellStyle name="Normal 7 12 6 3 2" xfId="22048" xr:uid="{471792B2-66A8-4D60-B43F-BA638C8B7E91}"/>
    <cellStyle name="Normal 7 12 6 4" xfId="27818" xr:uid="{0DE08D80-981E-47DC-87CF-4F862B724AE2}"/>
    <cellStyle name="Normal 7 12 6 5" xfId="16382" xr:uid="{0BAED52F-AFEE-4DA3-8A28-08092205E7E4}"/>
    <cellStyle name="Normal 7 12 7" xfId="5393" xr:uid="{E8A85330-10A0-460A-939F-343ADD733E52}"/>
    <cellStyle name="Normal 7 12 7 2" xfId="26835" xr:uid="{43749EB2-AA72-4AF7-BF22-85B893F561AE}"/>
    <cellStyle name="Normal 7 12 7 3" xfId="14690" xr:uid="{C0F1CF48-03EC-48B2-B752-F79DF60FEEC7}"/>
    <cellStyle name="Normal 7 12 8" xfId="7143" xr:uid="{19AAED7C-FA0E-4E9F-B250-A2B26DF88045}"/>
    <cellStyle name="Normal 7 12 8 2" xfId="17523" xr:uid="{F44AA86D-E803-46B6-AFD8-5D043216ECE4}"/>
    <cellStyle name="Normal 7 12 9" xfId="9976" xr:uid="{4B10B018-C750-4555-B579-BF05472304FB}"/>
    <cellStyle name="Normal 7 12 9 2" xfId="20356" xr:uid="{D19C51ED-E470-46EA-B869-F4DFDED11AAE}"/>
    <cellStyle name="Normal 7 13" xfId="1347" xr:uid="{00000000-0005-0000-0000-000015070000}"/>
    <cellStyle name="Normal 7 13 10" xfId="12624" xr:uid="{2D384B92-5D75-46D6-9018-93A54C225D1C}"/>
    <cellStyle name="Normal 7 13 2" xfId="1348" xr:uid="{00000000-0005-0000-0000-000016070000}"/>
    <cellStyle name="Normal 7 13 2 2" xfId="2980" xr:uid="{00000000-0005-0000-0000-0000EC070000}"/>
    <cellStyle name="Normal 7 13 2 2 2" xfId="6134" xr:uid="{FE8D53A9-6625-4430-99D9-D9C3115D7D7F}"/>
    <cellStyle name="Normal 7 13 2 2 2 2" xfId="26922" xr:uid="{D35E8CFE-4AE8-4C13-B4F2-8CD714D39F81}"/>
    <cellStyle name="Normal 7 13 2 2 2 3" xfId="27614" xr:uid="{CF0D11E8-5A7A-4820-A722-7C16EC81CB42}"/>
    <cellStyle name="Normal 7 13 2 2 2 4" xfId="15612" xr:uid="{3C8BF89B-DCC0-4D53-9917-6FCA126DD74B}"/>
    <cellStyle name="Normal 7 13 2 2 3" xfId="8065" xr:uid="{68DDBB74-D7DA-4A47-B658-51081B2BF2CE}"/>
    <cellStyle name="Normal 7 13 2 2 3 2" xfId="28763" xr:uid="{4173E0ED-2598-4D03-AEB0-DE0A25AF7D91}"/>
    <cellStyle name="Normal 7 13 2 2 3 3" xfId="18445" xr:uid="{D59CC203-F6EF-4720-BC0E-DB4824764562}"/>
    <cellStyle name="Normal 7 13 2 2 4" xfId="10898" xr:uid="{C5659DA6-8FD7-405B-AD77-8FD632A8F8C0}"/>
    <cellStyle name="Normal 7 13 2 2 4 2" xfId="21278" xr:uid="{5EAC393A-E25D-4040-AA99-C5645CB40D94}"/>
    <cellStyle name="Normal 7 13 2 2 5" xfId="24435" xr:uid="{3994F3C3-412E-48B0-ADFB-64C6C0CABA60}"/>
    <cellStyle name="Normal 7 13 2 2 6" xfId="13480" xr:uid="{90E73610-F862-45F8-8E78-35B01AF3730E}"/>
    <cellStyle name="Normal 7 13 2 3" xfId="5397" xr:uid="{C2511337-16C9-45A8-9333-468C081E9C80}"/>
    <cellStyle name="Normal 7 13 2 3 2" xfId="23415" xr:uid="{C3B71349-DC77-4278-B639-76402E9E57BC}"/>
    <cellStyle name="Normal 7 13 2 3 3" xfId="28180" xr:uid="{F8A5584B-9B09-4954-8A17-C135DB60EF34}"/>
    <cellStyle name="Normal 7 13 2 3 4" xfId="14694" xr:uid="{D31934AC-F6BB-4307-A8AF-7E5977253F78}"/>
    <cellStyle name="Normal 7 13 2 4" xfId="7147" xr:uid="{20B6FFD0-323F-4558-8FF5-79FB207F6696}"/>
    <cellStyle name="Normal 7 13 2 4 2" xfId="26147" xr:uid="{FF4FF221-A08B-4504-947A-0343A1DB8537}"/>
    <cellStyle name="Normal 7 13 2 4 3" xfId="27174" xr:uid="{20F8625E-931C-4469-924A-DE4AB335F6EB}"/>
    <cellStyle name="Normal 7 13 2 4 4" xfId="17527" xr:uid="{1FF3CC5F-0612-4F2F-B13F-5712F1F3C11E}"/>
    <cellStyle name="Normal 7 13 2 5" xfId="9980" xr:uid="{4AE7471D-0114-489F-8CA8-726EC8830133}"/>
    <cellStyle name="Normal 7 13 2 5 2" xfId="29448" xr:uid="{D7AD06FC-802D-43E1-8C8B-0A71DC954DBA}"/>
    <cellStyle name="Normal 7 13 2 5 3" xfId="20360" xr:uid="{102748FF-B588-497E-B490-1D8C4B75F89E}"/>
    <cellStyle name="Normal 7 13 2 6" xfId="23102" xr:uid="{B4881FC2-88B5-4AF5-8CCF-37B88EFA183D}"/>
    <cellStyle name="Normal 7 13 2 7" xfId="12782" xr:uid="{FC89DDCE-20E0-4D06-9AE1-904260F698CB}"/>
    <cellStyle name="Normal 7 13 3" xfId="1349" xr:uid="{00000000-0005-0000-0000-000017070000}"/>
    <cellStyle name="Normal 7 13 3 2" xfId="5398" xr:uid="{DCB20980-7643-4535-88F9-578CE8FBFBCD}"/>
    <cellStyle name="Normal 7 13 3 2 2" xfId="27765" xr:uid="{23C00D56-7A99-4A54-90B1-0B147FC68906}"/>
    <cellStyle name="Normal 7 13 3 2 3" xfId="26816" xr:uid="{20460F01-06EE-4D47-A0BE-B0A32B9D05B2}"/>
    <cellStyle name="Normal 7 13 3 2 4" xfId="14695" xr:uid="{B0B13E8D-91B0-4667-8658-1ADDDDEE0915}"/>
    <cellStyle name="Normal 7 13 3 3" xfId="7148" xr:uid="{64CD0462-F6AC-497F-9989-CBA317968155}"/>
    <cellStyle name="Normal 7 13 3 3 2" xfId="27379" xr:uid="{11DC4761-E4F6-4690-AE9A-B56E67E30089}"/>
    <cellStyle name="Normal 7 13 3 3 3" xfId="27443" xr:uid="{E9AA02BF-9AB4-42F7-A16C-CE009BAA2A77}"/>
    <cellStyle name="Normal 7 13 3 3 4" xfId="17528" xr:uid="{2A80C9F8-14FC-4F30-8B24-C2E6DEE33964}"/>
    <cellStyle name="Normal 7 13 3 4" xfId="9981" xr:uid="{98DBFA60-2698-46F4-BF5C-075BAC410C90}"/>
    <cellStyle name="Normal 7 13 3 4 2" xfId="29449" xr:uid="{84CEC67C-FAC1-4B94-A702-87E75276E1F3}"/>
    <cellStyle name="Normal 7 13 3 4 3" xfId="20361" xr:uid="{59F6F00D-9A4D-4140-B6DF-F155B26FD33D}"/>
    <cellStyle name="Normal 7 13 3 5" xfId="24274" xr:uid="{9ECC0C4F-35AC-4BF6-A677-6556CB126B7C}"/>
    <cellStyle name="Normal 7 13 3 6" xfId="13286" xr:uid="{9A463FB0-23D4-4E20-BE85-7FEB1D78479A}"/>
    <cellStyle name="Normal 7 13 4" xfId="2390" xr:uid="{00000000-0005-0000-0000-0000EA070000}"/>
    <cellStyle name="Normal 7 13 4 2" xfId="7517" xr:uid="{AB47B31C-1842-46B8-BFC4-5DFFF4EFD572}"/>
    <cellStyle name="Normal 7 13 4 2 2" xfId="28063" xr:uid="{DB5496FD-3ECA-4527-9C12-ED22E11A1F40}"/>
    <cellStyle name="Normal 7 13 4 2 3" xfId="17897" xr:uid="{9D218ECA-F844-4997-8237-106A1F8729BE}"/>
    <cellStyle name="Normal 7 13 4 3" xfId="10350" xr:uid="{FC2FC417-DB07-4826-87D7-5B2446E9E3D4}"/>
    <cellStyle name="Normal 7 13 4 3 2" xfId="20730" xr:uid="{CC12FB36-B1F2-4EC9-B42F-50595556BD13}"/>
    <cellStyle name="Normal 7 13 4 4" xfId="22853" xr:uid="{BF373A71-7832-4175-8084-02F7704F61C2}"/>
    <cellStyle name="Normal 7 13 4 5" xfId="15064" xr:uid="{E13BC127-0E7F-4E10-BA34-579DB90C1102}"/>
    <cellStyle name="Normal 7 13 5" xfId="4050" xr:uid="{C48EAA1B-737A-4259-88AF-A88E11F7D0B2}"/>
    <cellStyle name="Normal 7 13 5 2" xfId="8836" xr:uid="{77A6E992-268E-475C-A367-69EAF4F88609}"/>
    <cellStyle name="Normal 7 13 5 2 2" xfId="28993" xr:uid="{4C50D351-F50B-4D38-ADF8-BDC32A258787}"/>
    <cellStyle name="Normal 7 13 5 2 3" xfId="19216" xr:uid="{E91DCA4A-113A-4BF8-98F5-3433F4BDA44E}"/>
    <cellStyle name="Normal 7 13 5 3" xfId="11669" xr:uid="{6424C1A2-E0FA-46CB-865D-D2637C8733E4}"/>
    <cellStyle name="Normal 7 13 5 3 2" xfId="22049" xr:uid="{A8877C6E-3F80-4ECE-BBAC-9E25EE1C5063}"/>
    <cellStyle name="Normal 7 13 5 4" xfId="24052" xr:uid="{4CD85591-419B-4589-8A19-007BB58E4ABA}"/>
    <cellStyle name="Normal 7 13 5 5" xfId="16383" xr:uid="{E002FDFB-78F4-48F0-B689-BCA90642B069}"/>
    <cellStyle name="Normal 7 13 6" xfId="5396" xr:uid="{9FC5ABBE-5778-416A-8388-E134B2F82B4D}"/>
    <cellStyle name="Normal 7 13 6 2" xfId="26081" xr:uid="{9042DCD2-8FD3-4FED-BC94-87E103CDB104}"/>
    <cellStyle name="Normal 7 13 6 3" xfId="28137" xr:uid="{47920828-9C9D-495D-BB4B-107B93789533}"/>
    <cellStyle name="Normal 7 13 6 4" xfId="14693" xr:uid="{3A164B11-B58D-49F7-BAE4-EAB2B732401E}"/>
    <cellStyle name="Normal 7 13 7" xfId="7146" xr:uid="{3F7AF10C-BBF5-44CB-AE49-D899F1B58A2A}"/>
    <cellStyle name="Normal 7 13 7 2" xfId="27500" xr:uid="{CD4C4EB5-DBD3-48EC-8F2A-53F58EEB111E}"/>
    <cellStyle name="Normal 7 13 7 3" xfId="17526" xr:uid="{80DCB9DD-116E-4C3F-89E8-0FC8E6A33AFF}"/>
    <cellStyle name="Normal 7 13 8" xfId="9979" xr:uid="{9FE94840-706F-4124-B963-1EAF1B222905}"/>
    <cellStyle name="Normal 7 13 8 2" xfId="20359" xr:uid="{BDFD353B-89F6-463A-BA27-9F07C438FE06}"/>
    <cellStyle name="Normal 7 13 9" xfId="23990" xr:uid="{1DBB7AE5-BB86-489A-8864-C46BF4D7E5AD}"/>
    <cellStyle name="Normal 7 14" xfId="1350" xr:uid="{00000000-0005-0000-0000-000018070000}"/>
    <cellStyle name="Normal 7 14 2" xfId="4570" xr:uid="{4072DF07-EF14-43D3-B167-C35CAF4234D0}"/>
    <cellStyle name="Normal 7 14 2 2" xfId="9342" xr:uid="{B8A9AD22-3410-4FF4-83C7-E2DC3D14ED22}"/>
    <cellStyle name="Normal 7 14 2 2 2" xfId="29316" xr:uid="{A5799844-DFFA-455D-A86E-8427EBCB3714}"/>
    <cellStyle name="Normal 7 14 2 2 3" xfId="19722" xr:uid="{7C974998-D80F-4756-8AA6-8EBE02DE6977}"/>
    <cellStyle name="Normal 7 14 2 2 4" xfId="31105" xr:uid="{30963E68-DF7F-441E-B851-E7A8DAB34A08}"/>
    <cellStyle name="Normal 7 14 2 2 5" xfId="30420" xr:uid="{B8C63CF5-2E3D-473B-81DF-62C1DAE53521}"/>
    <cellStyle name="Normal 7 14 2 3" xfId="12175" xr:uid="{14EEB91B-D8F9-4F06-B344-22845EF1E6AA}"/>
    <cellStyle name="Normal 7 14 2 3 2" xfId="22555" xr:uid="{3B072E4D-49A0-409B-9BD9-9B2AAEACA31C}"/>
    <cellStyle name="Normal 7 14 2 4" xfId="24583" xr:uid="{5942702B-591C-4132-A5C1-66F61F49F937}"/>
    <cellStyle name="Normal 7 14 2 4 2" xfId="31153" xr:uid="{DFD19340-27A1-4EB4-9771-AFF3F37C5F8F}"/>
    <cellStyle name="Normal 7 14 2 4 3" xfId="30527" xr:uid="{097927A9-822F-4CE1-ABAF-BC40902279A8}"/>
    <cellStyle name="Normal 7 14 2 5" xfId="16889" xr:uid="{683ACCB9-7C62-4B63-B4F1-090AB6DAC786}"/>
    <cellStyle name="Normal 7 14 2 6" xfId="30415" xr:uid="{CAAFDBF3-936A-463B-A3A3-49A746E7DF3C}"/>
    <cellStyle name="Normal 7 14 3" xfId="5399" xr:uid="{FAC9975F-8F2F-4E63-A9C3-9F3C1010A589}"/>
    <cellStyle name="Normal 7 14 3 2" xfId="25773" xr:uid="{8D397C2B-E913-4504-B12F-1B0EE6347D16}"/>
    <cellStyle name="Normal 7 14 3 2 2" xfId="30608" xr:uid="{8CB35ADA-85AD-456B-A4A2-9E7935D7A153}"/>
    <cellStyle name="Normal 7 14 3 2 3" xfId="30627" xr:uid="{844DF4E4-5553-4C45-8863-EB680F88D5AA}"/>
    <cellStyle name="Normal 7 14 3 2 4" xfId="30933" xr:uid="{01A695C0-06D1-4038-BF9D-2C5EAC4E3B89}"/>
    <cellStyle name="Normal 7 14 3 3" xfId="27632" xr:uid="{07857877-B5B2-4CEB-A569-43A78CB1FF4C}"/>
    <cellStyle name="Normal 7 14 3 3 2" xfId="30636" xr:uid="{B264691C-E730-4EB5-8788-D14FC0F420C6}"/>
    <cellStyle name="Normal 7 14 3 3 3" xfId="30946" xr:uid="{6CD0E69B-2973-47A6-BAED-35F716DDA0C5}"/>
    <cellStyle name="Normal 7 14 3 4" xfId="14696" xr:uid="{15E50FBB-3C72-4F94-9257-EF48A0129430}"/>
    <cellStyle name="Normal 7 14 3 5" xfId="29615" xr:uid="{02CF52A5-91C5-41D2-A0F8-38F4DC89323C}"/>
    <cellStyle name="Normal 7 14 3 6" xfId="29611" xr:uid="{26C82F45-E903-4829-958C-65A95733CA82}"/>
    <cellStyle name="Normal 7 14 3 6 2" xfId="29651" xr:uid="{FAD90F05-E5B6-4B3C-A1D0-A7981FC7DD94}"/>
    <cellStyle name="Normal 7 14 3 6 3" xfId="30393" xr:uid="{FA523EAF-70B8-4AB1-B244-F2E2D64AD147}"/>
    <cellStyle name="Normal 7 14 3 6 4" xfId="30380" xr:uid="{D9D852A3-6220-47B4-992C-3A8987A5120D}"/>
    <cellStyle name="Normal 7 14 3 6 4 2" xfId="31719" xr:uid="{E0D828CE-13E3-40E8-9A67-00BAC0712D97}"/>
    <cellStyle name="Normal 7 14 3 7" xfId="29634" xr:uid="{34C97F94-45C7-4B15-9ED5-2C3B425DF668}"/>
    <cellStyle name="Normal 7 14 3 8" xfId="30367" xr:uid="{41672123-6C8D-4359-9C8E-48BF387564A2}"/>
    <cellStyle name="Normal 7 14 3 8 2" xfId="31706" xr:uid="{E814CD8D-8D5B-49AD-88A8-8E69D7486D14}"/>
    <cellStyle name="Normal 7 14 4" xfId="7149" xr:uid="{BDE5B7F9-0BFE-44EC-A692-1FD60098272B}"/>
    <cellStyle name="Normal 7 14 4 2" xfId="23784" xr:uid="{C36A6A98-8F2F-4C86-9EEE-E1C5209BFEB8}"/>
    <cellStyle name="Normal 7 14 4 3" xfId="25874" xr:uid="{A4AA3AA3-09A8-434A-A46E-2D81674CCE1A}"/>
    <cellStyle name="Normal 7 14 4 4" xfId="17529" xr:uid="{0CE44A9C-B3B6-4F7D-8D17-9610CFE16AA4}"/>
    <cellStyle name="Normal 7 14 4 5" xfId="30998" xr:uid="{2F8BC7AC-73B7-4F15-821E-FB071EE57409}"/>
    <cellStyle name="Normal 7 14 4 6" xfId="30419" xr:uid="{385EB25C-5F27-41F3-A609-38B7663A6BFD}"/>
    <cellStyle name="Normal 7 14 5" xfId="9982" xr:uid="{8235CE7C-372C-4318-A599-8E62C285DA7B}"/>
    <cellStyle name="Normal 7 14 5 2" xfId="29450" xr:uid="{AEDE9949-7169-4514-AE0E-4A891C24561E}"/>
    <cellStyle name="Normal 7 14 5 3" xfId="20362" xr:uid="{9449C78C-D33B-459C-BBF9-694343407FAB}"/>
    <cellStyle name="Normal 7 14 5 4" xfId="30938" xr:uid="{E0BCDBFB-8F60-42E5-B625-B2599670E8F5}"/>
    <cellStyle name="Normal 7 14 6" xfId="24135" xr:uid="{9092CC78-A25F-48A6-83D4-F44869564DEA}"/>
    <cellStyle name="Normal 7 14 7" xfId="13997" xr:uid="{0FCA37D2-3715-410D-9450-DBE88E718CBE}"/>
    <cellStyle name="Normal 7 15" xfId="2431" xr:uid="{00000000-0005-0000-0000-0000EF070000}"/>
    <cellStyle name="Normal 7 15 2" xfId="5728" xr:uid="{C5D7E416-4228-41E8-ABDC-EE69883A12CC}"/>
    <cellStyle name="Normal 7 15 2 2" xfId="23595" xr:uid="{65C6AC73-A0E6-4BCE-92BE-B668B8D5257A}"/>
    <cellStyle name="Normal 7 15 2 3" xfId="15103" xr:uid="{17D943AA-C222-4B4C-A18F-6CCE6BA583AE}"/>
    <cellStyle name="Normal 7 15 2 4" xfId="30934" xr:uid="{33745800-52FB-4055-8019-A260A36BC408}"/>
    <cellStyle name="Normal 7 15 3" xfId="7556" xr:uid="{F1E98D2C-5E23-44D7-A17A-E7E508629C08}"/>
    <cellStyle name="Normal 7 15 3 2" xfId="17936" xr:uid="{AE558860-C380-4D33-B8F4-BAFABF7E14FC}"/>
    <cellStyle name="Normal 7 15 3 3" xfId="30947" xr:uid="{0DCC9790-3146-4601-AB3F-28C8BDFFB878}"/>
    <cellStyle name="Normal 7 15 4" xfId="10389" xr:uid="{0365E554-FA94-4190-A1D6-9E0EE659857C}"/>
    <cellStyle name="Normal 7 15 4 2" xfId="20769" xr:uid="{2A88BA57-D2E1-463D-AEDB-D1CD92CC2019}"/>
    <cellStyle name="Normal 7 15 5" xfId="23727" xr:uid="{7232D1CA-690F-4D52-9D19-42CE68785447}"/>
    <cellStyle name="Normal 7 15 6" xfId="12818" xr:uid="{F5044BB9-43F3-49F3-B21A-9AD06E1D6815}"/>
    <cellStyle name="Normal 7 16" xfId="2158" xr:uid="{00000000-0005-0000-0000-0000D6070000}"/>
    <cellStyle name="Normal 7 16 2" xfId="7285" xr:uid="{487A9249-76DA-44C0-9FB7-C1ECCC926A3F}"/>
    <cellStyle name="Normal 7 16 2 2" xfId="17665" xr:uid="{E8531131-82DE-4A9C-9E7C-B57E41F8A0D7}"/>
    <cellStyle name="Normal 7 16 2 3" xfId="30949" xr:uid="{A45B824F-5108-4980-B469-78E9818C36B4}"/>
    <cellStyle name="Normal 7 16 3" xfId="10118" xr:uid="{55FE5E11-08C7-4A4A-B6B1-9A55D8442D61}"/>
    <cellStyle name="Normal 7 16 3 2" xfId="20498" xr:uid="{5B263FD6-644E-4205-BA6A-B5FA3C82A433}"/>
    <cellStyle name="Normal 7 16 4" xfId="24614" xr:uid="{3531CAC4-9557-447A-A968-11C6FD1FBF49}"/>
    <cellStyle name="Normal 7 16 5" xfId="14832" xr:uid="{EA3CD99F-CEAA-4377-8E06-36E914726435}"/>
    <cellStyle name="Normal 7 17" xfId="3783" xr:uid="{341F80F6-8699-4561-8A3C-2CE4C55CAADA}"/>
    <cellStyle name="Normal 7 17 2" xfId="8622" xr:uid="{1FC80999-4DDE-48CF-962D-7BAF4D6653EE}"/>
    <cellStyle name="Normal 7 17 2 2" xfId="19002" xr:uid="{ED9F5490-6BEC-49DB-B407-08529B63281F}"/>
    <cellStyle name="Normal 7 17 3" xfId="11455" xr:uid="{85BFA86A-976C-4244-B91D-A4A316DF7FAA}"/>
    <cellStyle name="Normal 7 17 3 2" xfId="21835" xr:uid="{EBB9E23C-1929-404A-8369-AB114746F9B3}"/>
    <cellStyle name="Normal 7 17 4" xfId="16169" xr:uid="{19ED6957-761A-498A-9DB7-0D4BB90DEA23}"/>
    <cellStyle name="Normal 7 18" xfId="23715" xr:uid="{275285CC-AC04-46B2-8894-D88E3A4793D8}"/>
    <cellStyle name="Normal 7 19" xfId="12390" xr:uid="{409BED8C-AD22-4BB5-AC49-DFFDB915DE9E}"/>
    <cellStyle name="Normal 7 2" xfId="1351" xr:uid="{00000000-0005-0000-0000-000019070000}"/>
    <cellStyle name="Normal 7 2 2" xfId="1352" xr:uid="{00000000-0005-0000-0000-00001A070000}"/>
    <cellStyle name="Normal 7 2 3" xfId="29578" xr:uid="{C9FAE160-566D-4193-A935-2D0DA2B23E4F}"/>
    <cellStyle name="Normal 7 20" xfId="29577" xr:uid="{642B267D-0DF7-40DE-B31F-199C69FB4D2F}"/>
    <cellStyle name="Normal 7 20 2" xfId="29833" xr:uid="{06A9DF73-34B1-440D-84B3-8A48C8702549}"/>
    <cellStyle name="Normal 7 20 2 2" xfId="31245" xr:uid="{209E63D4-6E49-46E2-AC41-4E8AA5C77F37}"/>
    <cellStyle name="Normal 7 21" xfId="29978" xr:uid="{9CE9C7A0-056C-44AD-A33D-E7968E3C6153}"/>
    <cellStyle name="Normal 7 21 2" xfId="31500" xr:uid="{FFA9F5D8-7DC6-4F24-B4CD-E82A02F1D2A8}"/>
    <cellStyle name="Normal 7 22" xfId="30110"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8" xr:uid="{3A610EB4-A016-4959-9696-204DE0AAB876}"/>
    <cellStyle name="Normal 7 3 3 2 3 2 2 3" xfId="25206"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8" xr:uid="{14F8C66C-3AFD-4960-8379-ECACDC0C00A0}"/>
    <cellStyle name="Normal 7 3 3 2 3 2 3 3 3" xfId="30285" xr:uid="{CC748A5D-0BEB-4944-8F3D-97F8CF0BB353}"/>
    <cellStyle name="Normal 7 3 3 2 3 2 3 3 3 2" xfId="31428" xr:uid="{6DA37E3D-007F-49C2-A12C-7354CDCD0FDC}"/>
    <cellStyle name="Normal 7 3 3 2 3 2 3 3 4" xfId="31625" xr:uid="{A591BBBB-0D4A-46D3-A04A-7C0B2D602A7C}"/>
    <cellStyle name="Normal 7 3 3 2 3 2 4" xfId="24307" xr:uid="{4F4781A6-ECE1-4C9E-AC58-6E5C10C0A2BA}"/>
    <cellStyle name="Normal 7 3 3 2 3 3" xfId="1362" xr:uid="{00000000-0005-0000-0000-000025070000}"/>
    <cellStyle name="Normal 7 3 3 2 3 4" xfId="2982" xr:uid="{00000000-0005-0000-0000-0000FA070000}"/>
    <cellStyle name="Normal 7 3 3 2 3 4 2" xfId="31275" xr:uid="{FE80F6DF-4597-4CFB-BBD3-5BE6A13FC5D1}"/>
    <cellStyle name="Normal 7 3 3 2 3 5" xfId="2144" xr:uid="{00000000-0005-0000-0000-0000F7020000}"/>
    <cellStyle name="Normal 7 3 3 2 3 5 2" xfId="4634" xr:uid="{4276D1A2-DC93-4587-8A35-0E2B48A1053D}"/>
    <cellStyle name="Normal 7 3 3 2 3 5 3" xfId="30225" xr:uid="{26797C4E-8D1E-4032-A1BF-A4CEED6C0C3E}"/>
    <cellStyle name="Normal 7 3 3 2 3 5 3 2" xfId="31369" xr:uid="{AE22E742-9D01-4013-99C2-F097DBB0C902}"/>
    <cellStyle name="Normal 7 3 3 2 3 5 4" xfId="31565" xr:uid="{44215A84-68FA-41D8-95CF-672B06952FBE}"/>
    <cellStyle name="Normal 7 3 3 2 3 6" xfId="4054" xr:uid="{B827FBD5-2E2E-4EC7-8D41-DDFF87CC148D}"/>
    <cellStyle name="Normal 7 3 3 2 3 6 2" xfId="4799" xr:uid="{41E9EAB1-F610-481E-9DBF-172EE15DBDDE}"/>
    <cellStyle name="Normal 7 3 3 2 3 6 3" xfId="30340" xr:uid="{1870D514-1782-4A72-924A-46F157C54A64}"/>
    <cellStyle name="Normal 7 3 3 2 3 6 3 2" xfId="31482" xr:uid="{10473CFF-088B-46C0-9F1B-6A43DFDE6F83}"/>
    <cellStyle name="Normal 7 3 3 2 3 6 4" xfId="31680" xr:uid="{A0C69ABB-68AB-49B8-8AA7-23CBE1147DF3}"/>
    <cellStyle name="Normal 7 3 3 2 3 7" xfId="30159" xr:uid="{780A71C4-DEF8-4E6E-ACC0-3655804A98B1}"/>
    <cellStyle name="Normal 7 3 3 2 3 7 2" xfId="30529" xr:uid="{0EEE45BB-0632-4849-9B3D-03E60AC02070}"/>
    <cellStyle name="Normal 7 3 3 2 4" xfId="1363" xr:uid="{00000000-0005-0000-0000-000026070000}"/>
    <cellStyle name="Normal 7 3 3 2 4 2" xfId="2981" xr:uid="{00000000-0005-0000-0000-0000FB070000}"/>
    <cellStyle name="Normal 7 3 3 2 4 3" xfId="25207" xr:uid="{B0C3B96C-3DDC-4AE2-9FBF-450A9524DC4A}"/>
    <cellStyle name="Normal 7 3 3 2 4 3 2" xfId="29623" xr:uid="{D5A67649-7538-431D-8D7A-5AD8C95F5258}"/>
    <cellStyle name="Normal 7 3 3 2 4 3 3" xfId="29612" xr:uid="{66300240-9CE0-4062-9E28-4F6B04AC2CFD}"/>
    <cellStyle name="Normal 7 3 3 2 4 3 3 2" xfId="29652" xr:uid="{6CAF7E09-E7DB-45FE-975B-5EBB75C74D81}"/>
    <cellStyle name="Normal 7 3 3 2 4 3 3 3" xfId="30394" xr:uid="{298B7D3F-FBD5-4460-93A9-F54645816E7E}"/>
    <cellStyle name="Normal 7 3 3 2 4 3 3 4" xfId="30381" xr:uid="{EB6E69B1-D944-4719-98E3-285669324B35}"/>
    <cellStyle name="Normal 7 3 3 2 4 3 3 4 2" xfId="31720" xr:uid="{C95F887A-0DE3-4885-9933-DFDC3C26B10C}"/>
    <cellStyle name="Normal 7 3 3 2 4 3 4" xfId="30368" xr:uid="{51F68BB7-1CBC-471B-8C45-133EBC2770D2}"/>
    <cellStyle name="Normal 7 3 3 2 4 3 4 2" xfId="31707" xr:uid="{9A461396-9683-439E-A844-9F185B081F12}"/>
    <cellStyle name="Normal 7 3 3 2 5" xfId="2143" xr:uid="{00000000-0005-0000-0000-0000F5020000}"/>
    <cellStyle name="Normal 7 3 3 2 5 2" xfId="4662" xr:uid="{8519FF03-5F6D-4EB4-B933-25C9AA886D70}"/>
    <cellStyle name="Normal 7 3 3 2 5 3" xfId="30224" xr:uid="{3961AF33-EFDD-4226-A841-E3976186FFD4}"/>
    <cellStyle name="Normal 7 3 3 2 5 3 2" xfId="31368" xr:uid="{16EBF1E3-7968-444B-8C3D-D7DC786844C8}"/>
    <cellStyle name="Normal 7 3 3 2 5 4" xfId="31564" xr:uid="{214AA77A-3A32-4BAE-847A-D697B49E96EA}"/>
    <cellStyle name="Normal 7 3 3 2 6" xfId="4053" xr:uid="{0F69AA1D-AABD-4773-8E71-6D7F88104E7D}"/>
    <cellStyle name="Normal 7 3 3 2 6 2" xfId="4705" xr:uid="{FBE10302-99A6-4D2B-BB8D-B20AC5081845}"/>
    <cellStyle name="Normal 7 3 3 2 6 3" xfId="30339" xr:uid="{A37C4874-8220-4154-9C48-359C73DA2E56}"/>
    <cellStyle name="Normal 7 3 3 2 6 3 2" xfId="31481" xr:uid="{1468B4C2-4CC6-4853-886D-572963C37F80}"/>
    <cellStyle name="Normal 7 3 3 2 6 4" xfId="31679" xr:uid="{70321CC2-308C-492B-9C17-C00F1D0D05E8}"/>
    <cellStyle name="Normal 7 3 3 2 7" xfId="30158" xr:uid="{FA8D9B86-1118-4618-BB6D-43B775B037D2}"/>
    <cellStyle name="Normal 7 3 3 2 7 2" xfId="30528"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2 2" xfId="30079" xr:uid="{3537F8E7-8F63-4952-A614-60ED7C47A13A}"/>
    <cellStyle name="Normal 7 3 3 4 2 2 2 3" xfId="3761" xr:uid="{00000000-0005-0000-0000-00008B060000}"/>
    <cellStyle name="Normal 7 3 3 4 2 2 2 3 2" xfId="4689" xr:uid="{FFDAA0C2-4A8B-4197-B6CC-922603129983}"/>
    <cellStyle name="Normal 7 3 3 4 2 2 2 3 3" xfId="30286" xr:uid="{A5F56370-D827-4B99-ABC8-6275F53DD26A}"/>
    <cellStyle name="Normal 7 3 3 4 2 2 2 3 3 2" xfId="31429" xr:uid="{1B7941D8-E613-4CAB-A60E-F55CDB998239}"/>
    <cellStyle name="Normal 7 3 3 4 2 2 2 3 4" xfId="31626" xr:uid="{07B95D85-B905-48E7-BD19-0355BFAB2114}"/>
    <cellStyle name="Normal 7 3 3 4 2 2 2 4" xfId="23537" xr:uid="{5DC698DF-1EB8-4352-991D-5DF81557D20A}"/>
    <cellStyle name="Normal 7 3 3 4 2 2 3" xfId="2027" xr:uid="{00000000-0005-0000-0000-00002D070000}"/>
    <cellStyle name="Normal 7 3 3 4 2 2 4" xfId="24127" xr:uid="{6B4D953D-C7AF-48CD-AB50-65538F78D7AC}"/>
    <cellStyle name="Normal 7 3 3 4 2 3" xfId="1369" xr:uid="{00000000-0005-0000-0000-00002E070000}"/>
    <cellStyle name="Normal 7 3 3 4 2 3 2" xfId="1370" xr:uid="{00000000-0005-0000-0000-00002F070000}"/>
    <cellStyle name="Normal 7 3 3 4 2 3 2 2" xfId="25759" xr:uid="{9FC1AC3D-9F28-4DA0-9380-BC7E4A0369FC}"/>
    <cellStyle name="Normal 7 3 3 4 2 3 2 3" xfId="23621" xr:uid="{84AE4A6D-2B0B-43BB-8CE5-1E2B5F205C09}"/>
    <cellStyle name="Normal 7 3 3 4 2 3 3" xfId="1371" xr:uid="{00000000-0005-0000-0000-000030070000}"/>
    <cellStyle name="Normal 7 3 3 4 2 3 3 2" xfId="23824" xr:uid="{CCE458EA-8A72-49FE-A77A-634330E76522}"/>
    <cellStyle name="Normal 7 3 3 4 2 3 3 3" xfId="22772" xr:uid="{D5AB1874-6DDC-44B8-AD25-F7B2D8D3E562}"/>
    <cellStyle name="Normal 7 3 3 4 2 3 4" xfId="2146" xr:uid="{00000000-0005-0000-0000-0000FD020000}"/>
    <cellStyle name="Normal 7 3 3 4 2 3 4 2" xfId="4812" xr:uid="{85B8BA1F-331D-494F-A0E7-481902D278F4}"/>
    <cellStyle name="Normal 7 3 3 4 2 3 4 3" xfId="30227" xr:uid="{F67EB70F-E06D-4EBB-9414-4F6A0ABDCA9A}"/>
    <cellStyle name="Normal 7 3 3 4 2 3 4 3 2" xfId="31371" xr:uid="{150FAA65-DC89-4157-9322-130B051ADE2F}"/>
    <cellStyle name="Normal 7 3 3 4 2 3 4 4" xfId="31567" xr:uid="{BC1256C2-D523-4DD4-AA26-053BFC807901}"/>
    <cellStyle name="Normal 7 3 3 4 2 3 5" xfId="24401" xr:uid="{AE0E1D6A-38CA-406E-AE73-788945631526}"/>
    <cellStyle name="Normal 7 3 3 4 2 3 6" xfId="30543" xr:uid="{AC01CEC4-5B95-4E42-8FF7-121F69B77E99}"/>
    <cellStyle name="Normal 7 3 3 4 2 4" xfId="23707" xr:uid="{E6762BC0-4988-4223-B09E-CC35F0BD73AE}"/>
    <cellStyle name="Normal 7 3 3 4 3" xfId="1372" xr:uid="{00000000-0005-0000-0000-000031070000}"/>
    <cellStyle name="Normal 7 3 3 4 4" xfId="2983" xr:uid="{00000000-0005-0000-0000-000003080000}"/>
    <cellStyle name="Normal 7 3 3 4 4 2" xfId="31289" xr:uid="{9F4A7FD4-2CC3-4D75-A163-54E002A5B431}"/>
    <cellStyle name="Normal 7 3 3 4 5" xfId="2145" xr:uid="{00000000-0005-0000-0000-0000FA020000}"/>
    <cellStyle name="Normal 7 3 3 4 5 2" xfId="4022" xr:uid="{6D2F6D47-4728-4B49-AE2E-D503982C4500}"/>
    <cellStyle name="Normal 7 3 3 4 5 3" xfId="30226" xr:uid="{B4C65A3C-9A2A-47E6-ACA6-EABEB7F3EC73}"/>
    <cellStyle name="Normal 7 3 3 4 5 3 2" xfId="31370" xr:uid="{16A1F998-BDD9-48F0-A1CA-3C3865A23834}"/>
    <cellStyle name="Normal 7 3 3 4 5 4" xfId="31566" xr:uid="{C81BDD7A-E442-49FA-9146-5D12360A9450}"/>
    <cellStyle name="Normal 7 3 3 4 6" xfId="4055" xr:uid="{3D663429-9E72-4EFF-8B04-88C376DF2815}"/>
    <cellStyle name="Normal 7 3 3 4 6 2" xfId="4795" xr:uid="{AEA4314F-DE64-4934-8CDE-F04585260C3B}"/>
    <cellStyle name="Normal 7 3 3 4 6 3" xfId="30341" xr:uid="{6116923A-F62C-4F9F-A326-D07A8FD4381A}"/>
    <cellStyle name="Normal 7 3 3 4 6 3 2" xfId="31483" xr:uid="{CDC4F293-C87D-4A0F-B788-8B9E787F9DF4}"/>
    <cellStyle name="Normal 7 3 3 4 6 4" xfId="31681" xr:uid="{85689CFE-9FF2-4DE3-9BD0-535F40259C97}"/>
    <cellStyle name="Normal 7 3 3 4 7" xfId="30160" xr:uid="{52394549-E29E-4278-9C6A-6C4AFCC85D43}"/>
    <cellStyle name="Normal 7 3 3 4 7 2" xfId="30530" xr:uid="{79991904-AF5C-4236-8DCF-6C2BEDC43AA3}"/>
    <cellStyle name="Normal 7 3 3 5" xfId="1373" xr:uid="{00000000-0005-0000-0000-000032070000}"/>
    <cellStyle name="Normal 7 3 3 5 2" xfId="1374" xr:uid="{00000000-0005-0000-0000-000033070000}"/>
    <cellStyle name="Normal 7 3 3 5 3" xfId="3762" xr:uid="{00000000-0005-0000-0000-000092060000}"/>
    <cellStyle name="Normal 7 3 3 5 3 2" xfId="4796" xr:uid="{E8168558-99C5-46A5-A612-2FC93BC3CDFD}"/>
    <cellStyle name="Normal 7 3 3 5 3 2 2" xfId="27331" xr:uid="{602079EF-2278-456C-B1D0-880B1CB11283}"/>
    <cellStyle name="Normal 7 3 3 5 3 3" xfId="25222" xr:uid="{B55B4F7C-6E21-48BE-9E2E-2D34FC86B976}"/>
    <cellStyle name="Normal 7 3 3 5 3 4" xfId="30287" xr:uid="{7DB1975E-D21E-4CBF-9637-4AE3E6D74C12}"/>
    <cellStyle name="Normal 7 3 3 5 3 4 2" xfId="31430" xr:uid="{99ECBF59-1354-4783-BEAE-B7E19B25B945}"/>
    <cellStyle name="Normal 7 3 3 5 3 5" xfId="31627" xr:uid="{7D588285-A419-4667-B536-46B1B8B1ACDD}"/>
    <cellStyle name="Normal 7 3 3 5 4" xfId="24260"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6" xr:uid="{D88E8471-D92D-49F6-980C-BD36AA4D314B}"/>
    <cellStyle name="Normal 7 3 4 3 2 2 3" xfId="25734"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20" xr:uid="{AF1FEBE8-E3EC-4326-BAB1-44332DCC67E2}"/>
    <cellStyle name="Normal 7 3 4 3 2 3 3 3" xfId="30288" xr:uid="{30109096-014C-4DA2-92E3-E5015E0ECB5D}"/>
    <cellStyle name="Normal 7 3 4 3 2 3 3 3 2" xfId="31431" xr:uid="{EAB0C2EA-DC67-4172-92E3-7F9D56EB00AD}"/>
    <cellStyle name="Normal 7 3 4 3 2 3 3 4" xfId="31628" xr:uid="{9BD9345E-9D68-4A3B-B175-A464CEC94D75}"/>
    <cellStyle name="Normal 7 3 4 3 2 4" xfId="25413" xr:uid="{F055F10B-64A1-40D8-B460-1A174561E6AE}"/>
    <cellStyle name="Normal 7 3 4 3 3" xfId="1381" xr:uid="{00000000-0005-0000-0000-00003B070000}"/>
    <cellStyle name="Normal 7 3 4 3 4" xfId="2984" xr:uid="{00000000-0005-0000-0000-000009080000}"/>
    <cellStyle name="Normal 7 3 4 3 4 2" xfId="31298" xr:uid="{51B7DBEA-ED31-4954-9F86-83029453074D}"/>
    <cellStyle name="Normal 7 3 4 3 5" xfId="2148" xr:uid="{00000000-0005-0000-0000-000001030000}"/>
    <cellStyle name="Normal 7 3 4 3 5 2" xfId="4668" xr:uid="{E82F8251-A2EF-493C-99EC-798453FDB072}"/>
    <cellStyle name="Normal 7 3 4 3 5 3" xfId="30229" xr:uid="{A6924A06-14A6-48AE-A85A-4DABC1CC13E5}"/>
    <cellStyle name="Normal 7 3 4 3 5 3 2" xfId="31373" xr:uid="{C8D4E907-8DE5-4032-99CD-497732C57A8C}"/>
    <cellStyle name="Normal 7 3 4 3 5 4" xfId="31569" xr:uid="{2AED3941-1FFB-4F03-B67E-AF20682A3540}"/>
    <cellStyle name="Normal 7 3 4 3 6" xfId="4057" xr:uid="{19AF6C94-1102-41EB-A615-06CFDA2F78F6}"/>
    <cellStyle name="Normal 7 3 4 3 6 2" xfId="4818" xr:uid="{0CC34133-4C51-4581-8706-421D8E52AF25}"/>
    <cellStyle name="Normal 7 3 4 3 6 3" xfId="30343" xr:uid="{F2BB3124-6AE4-40BC-B519-5A61E185E003}"/>
    <cellStyle name="Normal 7 3 4 3 6 3 2" xfId="31485" xr:uid="{6FDB91E1-41FC-4670-9B2F-D9DC69D295B1}"/>
    <cellStyle name="Normal 7 3 4 3 6 4" xfId="31683" xr:uid="{94F26B9A-DF18-4DFF-9BB3-356E8653AEE6}"/>
    <cellStyle name="Normal 7 3 4 3 7" xfId="30162" xr:uid="{8FB8729F-E256-4613-98CA-4EC4024F1636}"/>
    <cellStyle name="Normal 7 3 4 3 7 2" xfId="30532" xr:uid="{D8F8BCBD-9FA9-4694-BE0E-FA68B6A82F77}"/>
    <cellStyle name="Normal 7 3 4 4" xfId="1382" xr:uid="{00000000-0005-0000-0000-00003C070000}"/>
    <cellStyle name="Normal 7 3 4 4 2" xfId="2029" xr:uid="{00000000-0005-0000-0000-00003D070000}"/>
    <cellStyle name="Normal 7 3 4 4 3" xfId="3764" xr:uid="{00000000-0005-0000-0000-00009C060000}"/>
    <cellStyle name="Normal 7 3 4 4 3 2" xfId="4747" xr:uid="{0576D2F5-5022-46BF-A95D-FDE144D163B9}"/>
    <cellStyle name="Normal 7 3 4 4 3 3" xfId="30289" xr:uid="{33067305-5030-4C44-A096-EB1A04AB9E17}"/>
    <cellStyle name="Normal 7 3 4 4 3 3 2" xfId="31432" xr:uid="{5464B581-FC1F-4F05-88EE-62C6E6E88CAA}"/>
    <cellStyle name="Normal 7 3 4 4 3 4" xfId="31629" xr:uid="{0A8F1EDA-FA33-459B-B2F0-524CCFD0733E}"/>
    <cellStyle name="Normal 7 3 4 5" xfId="2147" xr:uid="{00000000-0005-0000-0000-0000FF020000}"/>
    <cellStyle name="Normal 7 3 4 5 2" xfId="4675" xr:uid="{62B191F5-1F42-4E10-9F64-94BCDEA70967}"/>
    <cellStyle name="Normal 7 3 4 5 3" xfId="30228" xr:uid="{754916DA-38F4-4DB4-AC60-276D3B784FE8}"/>
    <cellStyle name="Normal 7 3 4 5 3 2" xfId="31372" xr:uid="{044A87F7-8EA1-490E-9C8D-11D6D6BAE37E}"/>
    <cellStyle name="Normal 7 3 4 5 4" xfId="31568" xr:uid="{5DA86EC8-8286-4878-8542-77217A13FFA4}"/>
    <cellStyle name="Normal 7 3 4 6" xfId="4056" xr:uid="{FA0FC87F-FC4E-4E3F-98FE-B3C6B8313692}"/>
    <cellStyle name="Normal 7 3 4 6 2" xfId="4765" xr:uid="{56DF81AD-9939-4BBA-9856-A8B717C867ED}"/>
    <cellStyle name="Normal 7 3 4 6 3" xfId="30342" xr:uid="{B20B5A7A-FDC4-4249-8466-A745C0238C84}"/>
    <cellStyle name="Normal 7 3 4 6 3 2" xfId="31484" xr:uid="{A0200AC4-E0FC-4EF7-BE2C-B088557646B3}"/>
    <cellStyle name="Normal 7 3 4 6 4" xfId="31682" xr:uid="{3694F6B6-85D0-4B9D-A3E8-21FFBEDC8837}"/>
    <cellStyle name="Normal 7 3 4 7" xfId="30161" xr:uid="{547D83AB-00BA-499B-81A0-779EECACE4D6}"/>
    <cellStyle name="Normal 7 3 4 7 2" xfId="30531" xr:uid="{C34CEC2F-9910-42A5-A6D6-E9823FE39A10}"/>
    <cellStyle name="Normal 7 3 5" xfId="2071" xr:uid="{00000000-0005-0000-0000-0000F2020000}"/>
    <cellStyle name="Normal 7 3 5 2" xfId="4779" xr:uid="{2BC8EFBC-06F5-4C7E-B0DC-F1B8E24A78E5}"/>
    <cellStyle name="Normal 7 3 5 3" xfId="30171" xr:uid="{DECA1B29-BBE5-4B43-B1E4-970DDF40EAFE}"/>
    <cellStyle name="Normal 7 3 5 3 2" xfId="30533" xr:uid="{1E65DB43-42EC-4ED4-993E-326E053D0E1B}"/>
    <cellStyle name="Normal 7 3 5 4" xfId="31511" xr:uid="{62585BCE-F536-46B9-8EFD-7DDBD82F7D6A}"/>
    <cellStyle name="Normal 7 3 6" xfId="29579" xr:uid="{F508C06F-0760-4DB3-8A82-A860AE1FCD26}"/>
    <cellStyle name="Normal 7 3 6 2" xfId="31246" xr:uid="{35461E4B-121A-4F8F-8CB4-021E38307A97}"/>
    <cellStyle name="Normal 7 3 6 3" xfId="30476" xr:uid="{EA0BC44F-1276-48AD-906F-6873BECD3DA1}"/>
    <cellStyle name="Normal 7 3 7" xfId="30115" xr:uid="{AA681422-51CE-46B6-A8B2-24AE11AA003A}"/>
    <cellStyle name="Normal 7 3 7 2" xfId="31501" xr:uid="{57282A1B-C9B2-4738-A048-DE5BEE2B6052}"/>
    <cellStyle name="Normal 7 4" xfId="1383" xr:uid="{00000000-0005-0000-0000-00003E070000}"/>
    <cellStyle name="Normal 7 4 10" xfId="1384" xr:uid="{00000000-0005-0000-0000-00003F070000}"/>
    <cellStyle name="Normal 7 4 10 10" xfId="12625" xr:uid="{E39E0DB2-1C99-4921-9289-604FC440D3A7}"/>
    <cellStyle name="Normal 7 4 10 2" xfId="1385" xr:uid="{00000000-0005-0000-0000-000040070000}"/>
    <cellStyle name="Normal 7 4 10 2 2" xfId="2985" xr:uid="{00000000-0005-0000-0000-00000E080000}"/>
    <cellStyle name="Normal 7 4 10 2 2 2" xfId="6135" xr:uid="{58BC0567-405B-4413-914D-5689FA1AE9E6}"/>
    <cellStyle name="Normal 7 4 10 2 2 2 2" xfId="25974" xr:uid="{F32906AA-0510-44F9-AFF5-3E96B250F34E}"/>
    <cellStyle name="Normal 7 4 10 2 2 2 3" xfId="27350" xr:uid="{D1FF3C20-ECA0-445F-B991-2445EF58CA2F}"/>
    <cellStyle name="Normal 7 4 10 2 2 2 4" xfId="15613" xr:uid="{A53AFE9F-0E8E-4969-A9A4-79BCBB14F77E}"/>
    <cellStyle name="Normal 7 4 10 2 2 3" xfId="8066" xr:uid="{7212056B-159D-48BF-83C8-1347DB78FEC6}"/>
    <cellStyle name="Normal 7 4 10 2 2 3 2" xfId="28764" xr:uid="{0667C046-2EFC-4FAD-A0D1-FF6576649D79}"/>
    <cellStyle name="Normal 7 4 10 2 2 3 3" xfId="18446" xr:uid="{6262987E-DA53-4006-977A-3849AD0E8858}"/>
    <cellStyle name="Normal 7 4 10 2 2 4" xfId="10899" xr:uid="{F637C2E1-7753-4B4C-8F16-9AA66DDDAEF0}"/>
    <cellStyle name="Normal 7 4 10 2 2 4 2" xfId="21279" xr:uid="{6613C23C-B3E5-4227-8591-EB121E6D78E9}"/>
    <cellStyle name="Normal 7 4 10 2 2 5" xfId="22713" xr:uid="{3706A199-799F-4D6F-83FD-41BDE783AE20}"/>
    <cellStyle name="Normal 7 4 10 2 2 6" xfId="13481" xr:uid="{F64751DD-61FF-49E7-BFF5-F0A719CB7884}"/>
    <cellStyle name="Normal 7 4 10 2 3" xfId="5402" xr:uid="{5983E34B-CA1D-45DA-8353-366D5E3A0CB4}"/>
    <cellStyle name="Normal 7 4 10 2 3 2" xfId="23454" xr:uid="{225ACEA7-5C66-4905-85C6-E09D28963687}"/>
    <cellStyle name="Normal 7 4 10 2 3 3" xfId="26501" xr:uid="{EC4744C8-04D9-4EC6-8C7D-BD8F9EF2515F}"/>
    <cellStyle name="Normal 7 4 10 2 3 4" xfId="14699" xr:uid="{3D4EA00A-6101-40BC-B90B-10E6FC343E5C}"/>
    <cellStyle name="Normal 7 4 10 2 4" xfId="7152" xr:uid="{A7ECD047-1A9C-410E-881F-47F5A66CACB4}"/>
    <cellStyle name="Normal 7 4 10 2 4 2" xfId="28100" xr:uid="{ABDA0BE5-DD38-480E-92B7-0A0E036EF30E}"/>
    <cellStyle name="Normal 7 4 10 2 4 3" xfId="26537" xr:uid="{B3F0F765-866B-42F2-8B79-EDCEE9283A31}"/>
    <cellStyle name="Normal 7 4 10 2 4 4" xfId="17532" xr:uid="{A6A9B4F8-16F6-490E-AB24-06E45B887DEE}"/>
    <cellStyle name="Normal 7 4 10 2 5" xfId="9985" xr:uid="{B0E34A6C-8106-4A35-BE87-8A751D666FA6}"/>
    <cellStyle name="Normal 7 4 10 2 5 2" xfId="29451" xr:uid="{6D64EC46-F50E-44F4-860D-875C63C9FF2B}"/>
    <cellStyle name="Normal 7 4 10 2 5 3" xfId="20365" xr:uid="{B05791DD-FB82-4608-A729-E2967A40F98A}"/>
    <cellStyle name="Normal 7 4 10 2 6" xfId="23357" xr:uid="{BB82E11A-01DC-407C-BA19-8383DF702642}"/>
    <cellStyle name="Normal 7 4 10 2 7" xfId="12783" xr:uid="{2A40A123-DB6D-4CAD-B3EF-8D16581D2066}"/>
    <cellStyle name="Normal 7 4 10 3" xfId="1386" xr:uid="{00000000-0005-0000-0000-000041070000}"/>
    <cellStyle name="Normal 7 4 10 3 2" xfId="5403" xr:uid="{90229E99-CEEA-4005-976E-676561CE60D7}"/>
    <cellStyle name="Normal 7 4 10 3 2 2" xfId="27218" xr:uid="{68BD47C5-D462-4D85-B923-6CEFB2F05EF6}"/>
    <cellStyle name="Normal 7 4 10 3 2 3" xfId="28098" xr:uid="{DE055B0B-A8BE-45C7-ABC5-2C84D52B9FE3}"/>
    <cellStyle name="Normal 7 4 10 3 2 4" xfId="14700" xr:uid="{2D77293D-C59F-4086-931B-813966E04C5A}"/>
    <cellStyle name="Normal 7 4 10 3 3" xfId="7153" xr:uid="{F1967FBE-A3A8-4F88-8621-8D068AA57768}"/>
    <cellStyle name="Normal 7 4 10 3 3 2" xfId="28573" xr:uid="{2CE122AC-64CC-4038-8FB4-F43AAC17B16B}"/>
    <cellStyle name="Normal 7 4 10 3 3 3" xfId="26355" xr:uid="{B1A30EA3-D358-431D-A7CF-EDDD9E8E93B9}"/>
    <cellStyle name="Normal 7 4 10 3 3 4" xfId="17533" xr:uid="{50931B32-2847-4DB6-8D45-6F68A911D218}"/>
    <cellStyle name="Normal 7 4 10 3 4" xfId="9986" xr:uid="{D28DB7C0-0AF3-46D3-AC36-B9786005EE04}"/>
    <cellStyle name="Normal 7 4 10 3 4 2" xfId="29452" xr:uid="{D7534AF6-ADC2-493F-A75A-91233F6F7645}"/>
    <cellStyle name="Normal 7 4 10 3 4 3" xfId="20366" xr:uid="{E7C29FA1-E4CF-43C0-832F-7E082E95E71A}"/>
    <cellStyle name="Normal 7 4 10 3 5" xfId="23166" xr:uid="{BC4588E6-59EB-42D4-8C1A-C396DA859E20}"/>
    <cellStyle name="Normal 7 4 10 3 6" xfId="13288" xr:uid="{5FAD2BCB-9C26-4C51-BDB6-E0584DEC405D}"/>
    <cellStyle name="Normal 7 4 10 4" xfId="2391" xr:uid="{00000000-0005-0000-0000-00000C080000}"/>
    <cellStyle name="Normal 7 4 10 4 2" xfId="7518" xr:uid="{6071AF00-0683-4207-8FFF-1FA95E4222DF}"/>
    <cellStyle name="Normal 7 4 10 4 2 2" xfId="28090" xr:uid="{E8F543B3-88BC-48D6-AD29-96E64116D095}"/>
    <cellStyle name="Normal 7 4 10 4 2 3" xfId="17898" xr:uid="{3F714F41-FAB1-45A4-AEC1-FFFF63D53736}"/>
    <cellStyle name="Normal 7 4 10 4 3" xfId="10351" xr:uid="{AC62CA15-CE9F-470F-BF7F-19EFF0654FFD}"/>
    <cellStyle name="Normal 7 4 10 4 3 2" xfId="20731" xr:uid="{2B5476F8-1542-4A45-9B8B-CA77C4C773B9}"/>
    <cellStyle name="Normal 7 4 10 4 4" xfId="22886" xr:uid="{CEE392DA-D99F-41B2-9AB5-1684E1A933D9}"/>
    <cellStyle name="Normal 7 4 10 4 5" xfId="15065" xr:uid="{ECCB2C17-EA3D-4753-B88E-D1A79FC6BB59}"/>
    <cellStyle name="Normal 7 4 10 5" xfId="4059" xr:uid="{A47C9DAF-18CB-48BA-8AD7-5149BEA6F166}"/>
    <cellStyle name="Normal 7 4 10 5 2" xfId="8839" xr:uid="{93A520FB-BDD6-4069-BCED-3F1BC303313B}"/>
    <cellStyle name="Normal 7 4 10 5 2 2" xfId="28994" xr:uid="{0C8C64D4-78B4-42B4-8837-FAD504081FC6}"/>
    <cellStyle name="Normal 7 4 10 5 2 3" xfId="19219" xr:uid="{E0313ABF-E8D0-4EF3-B070-B58464E5B21E}"/>
    <cellStyle name="Normal 7 4 10 5 3" xfId="11672" xr:uid="{8B166987-21CC-4FE9-90CF-4B5C0D0BF008}"/>
    <cellStyle name="Normal 7 4 10 5 3 2" xfId="22052" xr:uid="{26496B1F-C615-4E80-8037-4D4E0929AD27}"/>
    <cellStyle name="Normal 7 4 10 5 4" xfId="24473" xr:uid="{BFEDEBE2-F864-495A-899E-53D5D1B5AB36}"/>
    <cellStyle name="Normal 7 4 10 5 5" xfId="16386" xr:uid="{36CBD321-650A-4674-8A2E-13B231E90F45}"/>
    <cellStyle name="Normal 7 4 10 6" xfId="5401" xr:uid="{15474A07-3C10-49DE-874C-C083673A395B}"/>
    <cellStyle name="Normal 7 4 10 6 2" xfId="27163" xr:uid="{D4D8E402-8606-4174-9130-005E070C7A57}"/>
    <cellStyle name="Normal 7 4 10 6 3" xfId="28700" xr:uid="{AAD42802-2F27-424F-890C-4FD7599FF5B0}"/>
    <cellStyle name="Normal 7 4 10 6 4" xfId="14698" xr:uid="{61584101-1BC3-499F-B444-1B5DC1EE4865}"/>
    <cellStyle name="Normal 7 4 10 7" xfId="7151" xr:uid="{04AB0BB5-814C-4F52-A8CA-8C1F0AE8867C}"/>
    <cellStyle name="Normal 7 4 10 7 2" xfId="27947" xr:uid="{C558BB38-0E73-4659-A8A0-91FE0F16FF06}"/>
    <cellStyle name="Normal 7 4 10 7 3" xfId="17531" xr:uid="{571B3FC1-21A8-45C8-93F5-0BA17E336227}"/>
    <cellStyle name="Normal 7 4 10 8" xfId="9984" xr:uid="{03793677-D02C-48A4-AB20-AB22B8E884A6}"/>
    <cellStyle name="Normal 7 4 10 8 2" xfId="20364" xr:uid="{81B37CF5-A956-49DE-BA6A-F3A156E5D91D}"/>
    <cellStyle name="Normal 7 4 10 9" xfId="23486" xr:uid="{70C65870-8499-4097-83B5-10365053E891}"/>
    <cellStyle name="Normal 7 4 11" xfId="1387" xr:uid="{00000000-0005-0000-0000-000042070000}"/>
    <cellStyle name="Normal 7 4 11 10" xfId="12501" xr:uid="{9BEF4524-4829-4979-8370-839308CFC792}"/>
    <cellStyle name="Normal 7 4 11 2" xfId="3417" xr:uid="{00000000-0005-0000-0000-000011080000}"/>
    <cellStyle name="Normal 7 4 11 2 2" xfId="6472" xr:uid="{56A464E2-F958-41E9-88E6-4F5E11A858F6}"/>
    <cellStyle name="Normal 7 4 11 2 2 2" xfId="23038" xr:uid="{5F7D9BE0-8BD6-482E-A322-C8983DFBAE09}"/>
    <cellStyle name="Normal 7 4 11 2 2 3" xfId="28008" xr:uid="{E9DC5484-2CC7-452C-8017-5982DB62A54E}"/>
    <cellStyle name="Normal 7 4 11 2 2 4" xfId="16043" xr:uid="{D4C3B72B-1C5A-4D24-A675-DFFD132575F8}"/>
    <cellStyle name="Normal 7 4 11 2 3" xfId="8496" xr:uid="{94706112-406A-44CD-B0C2-467DC57FC4CB}"/>
    <cellStyle name="Normal 7 4 11 2 3 2" xfId="28615" xr:uid="{F10440D7-0FA7-43DA-8767-2FC1B0B01ED3}"/>
    <cellStyle name="Normal 7 4 11 2 3 3" xfId="28933" xr:uid="{DF0F9BB2-3AE3-43A8-89B5-647D76FA9FF3}"/>
    <cellStyle name="Normal 7 4 11 2 3 4" xfId="18876" xr:uid="{3A6FFCC7-DE6A-4B74-8ACA-2BBC545E5CAD}"/>
    <cellStyle name="Normal 7 4 11 2 4" xfId="11329" xr:uid="{0CE2380F-264F-420E-8716-A243A9787FB4}"/>
    <cellStyle name="Normal 7 4 11 2 4 2" xfId="29482" xr:uid="{C6EF1CE8-29B6-4241-9DD1-64ED89631239}"/>
    <cellStyle name="Normal 7 4 11 2 4 3" xfId="21709" xr:uid="{41EB82DA-43E0-441F-92C5-EC986F91CB76}"/>
    <cellStyle name="Normal 7 4 11 2 5" xfId="23271" xr:uid="{E66039F7-CF61-4055-93B1-FB74E638F62E}"/>
    <cellStyle name="Normal 7 4 11 2 6" xfId="13998" xr:uid="{DCDACEC0-61C6-4FE1-A6AE-D95E55FECA20}"/>
    <cellStyle name="Normal 7 4 11 3" xfId="2817" xr:uid="{00000000-0005-0000-0000-000012080000}"/>
    <cellStyle name="Normal 7 4 11 3 2" xfId="6033" xr:uid="{015F607C-C5BA-47F0-9077-B6A5367B7857}"/>
    <cellStyle name="Normal 7 4 11 3 2 2" xfId="26513" xr:uid="{1DB3F147-0DF4-4A67-89A2-0EE7A9ECB8EA}"/>
    <cellStyle name="Normal 7 4 11 3 2 3" xfId="15487" xr:uid="{EF31F597-F30B-4827-BB92-323198C7688A}"/>
    <cellStyle name="Normal 7 4 11 3 3" xfId="7940" xr:uid="{1B610E9B-1938-4DEB-99B5-75A8D02A9270}"/>
    <cellStyle name="Normal 7 4 11 3 3 2" xfId="18320" xr:uid="{B31BC9A6-5186-46A9-96DD-538B165E66A0}"/>
    <cellStyle name="Normal 7 4 11 3 4" xfId="10773" xr:uid="{795713ED-7E30-4ABB-B50C-E0BE9BC9BFFC}"/>
    <cellStyle name="Normal 7 4 11 3 4 2" xfId="21153" xr:uid="{215CED11-D531-4524-B3EA-9CAD4873CAC5}"/>
    <cellStyle name="Normal 7 4 11 3 5" xfId="24597" xr:uid="{972C80E3-438F-4583-93A7-502503F64D0D}"/>
    <cellStyle name="Normal 7 4 11 3 6" xfId="13287" xr:uid="{FE607638-FDCE-4126-B7F9-101AC49FE9D4}"/>
    <cellStyle name="Normal 7 4 11 4" xfId="2269" xr:uid="{00000000-0005-0000-0000-000010080000}"/>
    <cellStyle name="Normal 7 4 11 4 2" xfId="7396" xr:uid="{7BB7EF9D-4851-44A7-9510-1CB0FFF6EF85}"/>
    <cellStyle name="Normal 7 4 11 4 2 2" xfId="28274" xr:uid="{DA11D543-0EE4-47D6-94AF-349B46E85CAC}"/>
    <cellStyle name="Normal 7 4 11 4 2 3" xfId="17776" xr:uid="{623B9985-75AE-4679-9B67-34BF13072187}"/>
    <cellStyle name="Normal 7 4 11 4 3" xfId="10229" xr:uid="{9ECD19C3-FFB6-4740-B8CB-9CFA90730B94}"/>
    <cellStyle name="Normal 7 4 11 4 3 2" xfId="20609" xr:uid="{A88319F0-B6A7-49DD-A3BB-D23EF6CC62D0}"/>
    <cellStyle name="Normal 7 4 11 4 4" xfId="25471" xr:uid="{F4304C93-9A1A-4AC7-B4C1-4683D0AE4DA4}"/>
    <cellStyle name="Normal 7 4 11 4 5" xfId="14943" xr:uid="{E5EE7506-D514-4CF9-BFB6-F53C9628D025}"/>
    <cellStyle name="Normal 7 4 11 5" xfId="4058" xr:uid="{3893B720-22DE-418C-BCFF-F939857B3691}"/>
    <cellStyle name="Normal 7 4 11 5 2" xfId="8838" xr:uid="{8C77606E-F367-4C2C-847B-E32170DA67E2}"/>
    <cellStyle name="Normal 7 4 11 5 2 2" xfId="19218" xr:uid="{D809E49E-C5B7-43B8-9B85-796BE2E323F0}"/>
    <cellStyle name="Normal 7 4 11 5 3" xfId="11671" xr:uid="{49EF51CA-0745-482E-BCAE-346B1E3DD61C}"/>
    <cellStyle name="Normal 7 4 11 5 3 2" xfId="22051" xr:uid="{634DCD8F-7447-42B4-B51C-F73E018D1D91}"/>
    <cellStyle name="Normal 7 4 11 5 4" xfId="26608" xr:uid="{6607F834-8310-4FAB-AF3A-C987064EBA7D}"/>
    <cellStyle name="Normal 7 4 11 5 5" xfId="16385" xr:uid="{2807DCF7-21C1-402B-A4C1-263FC1FE6DD6}"/>
    <cellStyle name="Normal 7 4 11 6" xfId="5404" xr:uid="{8E270C27-9D00-4E1B-8BBC-4ED1D11CCD4D}"/>
    <cellStyle name="Normal 7 4 11 6 2" xfId="14701" xr:uid="{5ED0D250-85DA-463A-9268-20A15AB5B81F}"/>
    <cellStyle name="Normal 7 4 11 7" xfId="7154" xr:uid="{722FA43A-6E4C-4E77-80C2-9CAD274880D3}"/>
    <cellStyle name="Normal 7 4 11 7 2" xfId="17534" xr:uid="{7097922A-8254-4B00-A4DE-A162705755B0}"/>
    <cellStyle name="Normal 7 4 11 8" xfId="9987" xr:uid="{E70B3B93-5916-4254-97DA-345D84BACCDF}"/>
    <cellStyle name="Normal 7 4 11 8 2" xfId="20367" xr:uid="{0D389D67-370B-4658-8F72-5D2ECED72B84}"/>
    <cellStyle name="Normal 7 4 11 9" xfId="23664" xr:uid="{B1565FF6-FCBB-4338-8555-D139FA72E5D0}"/>
    <cellStyle name="Normal 7 4 12" xfId="1388" xr:uid="{00000000-0005-0000-0000-000043070000}"/>
    <cellStyle name="Normal 7 4 12 2" xfId="3418" xr:uid="{00000000-0005-0000-0000-000014080000}"/>
    <cellStyle name="Normal 7 4 12 2 2" xfId="6473" xr:uid="{C53A0368-3BD9-4648-86B9-9FBDB991B38C}"/>
    <cellStyle name="Normal 7 4 12 2 2 2" xfId="27725" xr:uid="{95B83E74-EF60-4EAD-A6C9-C0ED5BA194DF}"/>
    <cellStyle name="Normal 7 4 12 2 2 3" xfId="16044" xr:uid="{6A35A00E-3B8B-4927-B9D1-49897D5041D7}"/>
    <cellStyle name="Normal 7 4 12 2 3" xfId="8497" xr:uid="{27B2C5E9-D1AE-4620-AC38-BC35C286A93C}"/>
    <cellStyle name="Normal 7 4 12 2 3 2" xfId="18877" xr:uid="{D4654E81-1D4D-4809-A2F5-0484A441C4A9}"/>
    <cellStyle name="Normal 7 4 12 2 4" xfId="11330" xr:uid="{73E84DC8-78B2-4A3A-80AE-C6FC2D7B9558}"/>
    <cellStyle name="Normal 7 4 12 2 4 2" xfId="21710" xr:uid="{D11AF022-3223-4726-9A85-68D8E66554E0}"/>
    <cellStyle name="Normal 7 4 12 2 5" xfId="23834" xr:uid="{C8093F53-6DCE-40E7-9C84-186F93EFBB1A}"/>
    <cellStyle name="Normal 7 4 12 2 6" xfId="13999" xr:uid="{553E88FE-93CB-4E52-B1E2-B8F82EDC187A}"/>
    <cellStyle name="Normal 7 4 12 3" xfId="4116" xr:uid="{CF6AE729-3400-4866-8295-14C644B958B1}"/>
    <cellStyle name="Normal 7 4 12 3 2" xfId="8888" xr:uid="{5C20B8B2-50A4-4906-8756-31284492D646}"/>
    <cellStyle name="Normal 7 4 12 3 2 2" xfId="29003" xr:uid="{453A5423-36A4-4D82-9A42-1748DE6B5DD1}"/>
    <cellStyle name="Normal 7 4 12 3 2 3" xfId="19268" xr:uid="{7DA8253D-3D21-4D9A-8A93-E030AC3F2F3F}"/>
    <cellStyle name="Normal 7 4 12 3 3" xfId="11721" xr:uid="{3A48A19B-3F2D-4760-869D-835E5A68682C}"/>
    <cellStyle name="Normal 7 4 12 3 3 2" xfId="22101" xr:uid="{67781054-8DFF-4D16-BA03-FE53DAF3ABE9}"/>
    <cellStyle name="Normal 7 4 12 3 4" xfId="25606" xr:uid="{EDD4C9DD-27EE-49A8-84B3-85C72607E545}"/>
    <cellStyle name="Normal 7 4 12 3 5" xfId="16435" xr:uid="{5720CED4-1D1D-437E-98FE-8D030602EA43}"/>
    <cellStyle name="Normal 7 4 12 4" xfId="5405" xr:uid="{D423420C-71DF-4A48-93C3-1B18F353F3EE}"/>
    <cellStyle name="Normal 7 4 12 4 2" xfId="25605" xr:uid="{086AB1D6-2839-417D-910A-3E22595AB373}"/>
    <cellStyle name="Normal 7 4 12 4 3" xfId="26548" xr:uid="{79BF2465-24BC-4F16-972F-782A852D7926}"/>
    <cellStyle name="Normal 7 4 12 4 4" xfId="14702" xr:uid="{DFD2889B-EE37-4557-BA49-D391147A3CC0}"/>
    <cellStyle name="Normal 7 4 12 5" xfId="7155" xr:uid="{E86D86D3-D11B-4CA0-8F5A-37140ECB7C13}"/>
    <cellStyle name="Normal 7 4 12 5 2" xfId="26462" xr:uid="{99809174-949D-475C-A707-19CB4C775426}"/>
    <cellStyle name="Normal 7 4 12 5 3" xfId="17535" xr:uid="{FFF0C2B8-6A3F-4202-AEF0-9FD2712E1A76}"/>
    <cellStyle name="Normal 7 4 12 6" xfId="9988" xr:uid="{96AD20DD-F12E-4CAD-8298-2BFB0780256B}"/>
    <cellStyle name="Normal 7 4 12 6 2" xfId="20368" xr:uid="{697AD989-A40B-40AB-A6ED-F1463052333B}"/>
    <cellStyle name="Normal 7 4 12 7" xfId="25415" xr:uid="{A71B0B51-9961-4A1B-8B03-2AD732A86524}"/>
    <cellStyle name="Normal 7 4 12 8" xfId="12659" xr:uid="{E40EC2A3-C163-47D6-B782-3F5EABD0688A}"/>
    <cellStyle name="Normal 7 4 13" xfId="1389" xr:uid="{00000000-0005-0000-0000-000044070000}"/>
    <cellStyle name="Normal 7 4 13 2" xfId="5406" xr:uid="{26788EDD-418F-4E1C-9DCD-CED5B9F56936}"/>
    <cellStyle name="Normal 7 4 13 2 2" xfId="23571" xr:uid="{33F23C0F-79EB-4A7F-B8A1-245C3DA1E51F}"/>
    <cellStyle name="Normal 7 4 13 2 3" xfId="28326" xr:uid="{036C5285-F597-488E-8D2B-9530BA725187}"/>
    <cellStyle name="Normal 7 4 13 2 4" xfId="14703" xr:uid="{3118D945-0194-4CE5-9FE1-9FC8EB95E9C6}"/>
    <cellStyle name="Normal 7 4 13 3" xfId="7156" xr:uid="{9377453A-6ED2-4A9C-8041-8CDDD80AC99E}"/>
    <cellStyle name="Normal 7 4 13 3 2" xfId="25331" xr:uid="{D5C8EE71-B73A-4B2D-BCBB-AF26FF13E38B}"/>
    <cellStyle name="Normal 7 4 13 3 3" xfId="17536" xr:uid="{87865F9E-9231-4361-899D-88FB39190BB3}"/>
    <cellStyle name="Normal 7 4 13 4" xfId="9989" xr:uid="{1E5E9B8A-4DC2-4DC3-9BA3-BC349DC9D373}"/>
    <cellStyle name="Normal 7 4 13 4 2" xfId="20369" xr:uid="{A2FBD245-1426-4591-9B7F-8E4D5790A08B}"/>
    <cellStyle name="Normal 7 4 13 5" xfId="25351" xr:uid="{6C027075-70AD-4093-92FC-3B16D5CE26C3}"/>
    <cellStyle name="Normal 7 4 13 6" xfId="13357" xr:uid="{04EA1659-C33E-44CB-A130-87D58BBB89D5}"/>
    <cellStyle name="Normal 7 4 14" xfId="2432" xr:uid="{00000000-0005-0000-0000-000016080000}"/>
    <cellStyle name="Normal 7 4 14 2" xfId="5729" xr:uid="{C84917D8-661A-4DF3-9292-38E074A869A2}"/>
    <cellStyle name="Normal 7 4 14 2 2" xfId="28175" xr:uid="{454898D2-36CA-4CAC-825D-DFFE598FCDE9}"/>
    <cellStyle name="Normal 7 4 14 2 3" xfId="15104" xr:uid="{BFFD30BA-1915-43A2-B593-BE77E98D0E0F}"/>
    <cellStyle name="Normal 7 4 14 3" xfId="7557" xr:uid="{36F7DBAC-847F-4235-9CAC-C21825755F5C}"/>
    <cellStyle name="Normal 7 4 14 3 2" xfId="17937" xr:uid="{1213D01D-F1E9-4B79-B43F-CED2C27A9937}"/>
    <cellStyle name="Normal 7 4 14 4" xfId="10390" xr:uid="{83821BF0-1014-4935-9284-D3A32CE8B058}"/>
    <cellStyle name="Normal 7 4 14 4 2" xfId="20770" xr:uid="{2CEBC873-2637-4ACE-9411-EE3B78AC1970}"/>
    <cellStyle name="Normal 7 4 14 5" xfId="24151" xr:uid="{808ACA6E-43F7-4D0E-8708-8534AAB96C6F}"/>
    <cellStyle name="Normal 7 4 14 6" xfId="12819" xr:uid="{D165B4CD-8F0C-4025-B281-6729F877C19E}"/>
    <cellStyle name="Normal 7 4 15" xfId="2159" xr:uid="{00000000-0005-0000-0000-00000B080000}"/>
    <cellStyle name="Normal 7 4 15 2" xfId="7286" xr:uid="{A1D9749D-AA1F-4C7B-8E4B-FDE3E7D745A1}"/>
    <cellStyle name="Normal 7 4 15 2 2" xfId="27851" xr:uid="{404C3E8C-AE5A-4434-918B-8C31DDDA27C6}"/>
    <cellStyle name="Normal 7 4 15 2 3" xfId="17666" xr:uid="{F6D6B153-70C7-4B43-BF28-1826DBA583C5}"/>
    <cellStyle name="Normal 7 4 15 3" xfId="10119" xr:uid="{DF3F9963-4E60-4007-B72C-6B8F9A98951C}"/>
    <cellStyle name="Normal 7 4 15 3 2" xfId="20499" xr:uid="{D25CB1A1-CB9C-4466-A48A-FC54E50F2F5A}"/>
    <cellStyle name="Normal 7 4 15 4" xfId="24794" xr:uid="{6EC9E56A-F77C-441C-BFC3-8BCFDB60924E}"/>
    <cellStyle name="Normal 7 4 15 5" xfId="14833" xr:uid="{A175781E-297D-4418-B069-1F62AA874812}"/>
    <cellStyle name="Normal 7 4 16" xfId="3784" xr:uid="{81EF1548-4C16-47BF-BF10-25113C404E93}"/>
    <cellStyle name="Normal 7 4 16 2" xfId="8623" xr:uid="{19D7927A-4375-4499-ADB9-430C7C019806}"/>
    <cellStyle name="Normal 7 4 16 2 2" xfId="19003" xr:uid="{F2ECE25F-CF2B-4EED-970A-53DBF76CE5EE}"/>
    <cellStyle name="Normal 7 4 16 3" xfId="11456" xr:uid="{47F1BCB7-C5EC-4E1C-B846-A8A092D2D81B}"/>
    <cellStyle name="Normal 7 4 16 3 2" xfId="21836" xr:uid="{9E2E5B5B-3FD1-4659-ACEE-A960D12B4ECC}"/>
    <cellStyle name="Normal 7 4 16 4" xfId="24922" xr:uid="{DEB5D9B5-18EC-4772-9D52-1F1FE0439B11}"/>
    <cellStyle name="Normal 7 4 16 5" xfId="16170" xr:uid="{477ADB08-19B0-4E67-AB1B-27FFD2786841}"/>
    <cellStyle name="Normal 7 4 17" xfId="5400" xr:uid="{690F1435-7DE8-4925-9F66-0628E9CBD82C}"/>
    <cellStyle name="Normal 7 4 17 2" xfId="14697" xr:uid="{727F5B02-50AC-4BFD-8BF7-8F22A0FD67C4}"/>
    <cellStyle name="Normal 7 4 18" xfId="7150" xr:uid="{7CAAF367-0132-4C7E-AEF8-5CEFDC4924E3}"/>
    <cellStyle name="Normal 7 4 18 2" xfId="17530" xr:uid="{BA9E2749-73E0-42D0-877C-FC3362712D9C}"/>
    <cellStyle name="Normal 7 4 19" xfId="9983" xr:uid="{69D094E0-89BE-41C0-91FE-B3D34D4F5A3E}"/>
    <cellStyle name="Normal 7 4 19 2" xfId="20363"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4" xr:uid="{326DA066-606D-4A6F-81A5-7393C513F2D5}"/>
    <cellStyle name="Normal 7 4 2 10 2 2 2" xfId="26864" xr:uid="{516BE980-12FE-4044-9D3F-5BA13CD2085E}"/>
    <cellStyle name="Normal 7 4 2 10 2 2 3" xfId="16045" xr:uid="{7F7F1EDD-CDE6-490F-8330-0456F1444D76}"/>
    <cellStyle name="Normal 7 4 2 10 2 3" xfId="8498" xr:uid="{EB0523FF-7D02-453C-A773-C50BBEFD07B5}"/>
    <cellStyle name="Normal 7 4 2 10 2 3 2" xfId="18878" xr:uid="{625D427A-F717-4599-82F5-33DD73340015}"/>
    <cellStyle name="Normal 7 4 2 10 2 4" xfId="11331" xr:uid="{F9C60D2A-364D-4923-8195-EA68D3532E69}"/>
    <cellStyle name="Normal 7 4 2 10 2 4 2" xfId="21711" xr:uid="{5CDF6532-6CDB-451F-93D4-EA356A37AA50}"/>
    <cellStyle name="Normal 7 4 2 10 2 5" xfId="22667" xr:uid="{C5BE352D-7F0C-40C2-BFA1-BD7FAD1A0E8A}"/>
    <cellStyle name="Normal 7 4 2 10 2 6" xfId="14000" xr:uid="{5CCE3A02-F844-4C4B-81FA-ADDC7E513042}"/>
    <cellStyle name="Normal 7 4 2 10 3" xfId="4212" xr:uid="{2FDC487A-39A3-470F-B49B-EC1A9D081FDE}"/>
    <cellStyle name="Normal 7 4 2 10 3 2" xfId="8984" xr:uid="{A3AB1BF2-6BE2-4370-BD23-DD1782EE57FB}"/>
    <cellStyle name="Normal 7 4 2 10 3 2 2" xfId="29065" xr:uid="{6503F4A7-8A46-488C-B990-EFB6EEB6D363}"/>
    <cellStyle name="Normal 7 4 2 10 3 2 3" xfId="19364" xr:uid="{A9337CC3-2831-4699-8F03-C1229443EDA7}"/>
    <cellStyle name="Normal 7 4 2 10 3 3" xfId="11817" xr:uid="{D1B2F3AF-8E11-4E5E-A133-5F096E3E2F38}"/>
    <cellStyle name="Normal 7 4 2 10 3 3 2" xfId="22197" xr:uid="{B185E9CA-C730-4B5C-A4D6-3205FA860155}"/>
    <cellStyle name="Normal 7 4 2 10 3 4" xfId="23541" xr:uid="{63ACD1BA-4F2A-4A66-9C39-A623DB27C9F0}"/>
    <cellStyle name="Normal 7 4 2 10 3 5" xfId="16531" xr:uid="{FA13A13D-A3AE-471A-89E9-A5917BF8E08A}"/>
    <cellStyle name="Normal 7 4 2 10 4" xfId="5408" xr:uid="{E8955726-9D9A-4ADC-B24B-48ACF6178402}"/>
    <cellStyle name="Normal 7 4 2 10 4 2" xfId="23204" xr:uid="{6EC121F8-F564-4D79-A6EC-6C882CC04332}"/>
    <cellStyle name="Normal 7 4 2 10 4 3" xfId="28565" xr:uid="{D600E24F-2772-499C-8F12-5F346802DE5F}"/>
    <cellStyle name="Normal 7 4 2 10 4 4" xfId="14705" xr:uid="{A6166809-6A5A-4DAF-88E0-611DEF6FCC24}"/>
    <cellStyle name="Normal 7 4 2 10 5" xfId="7158" xr:uid="{E9758D8C-D6E5-4E66-A396-52FABC3BDC4F}"/>
    <cellStyle name="Normal 7 4 2 10 5 2" xfId="28579" xr:uid="{FE4A5594-827C-4716-A4D4-FACBFDCD9897}"/>
    <cellStyle name="Normal 7 4 2 10 5 3" xfId="17538" xr:uid="{124C9572-1BE1-461A-AAB7-3F7FB7B43BE1}"/>
    <cellStyle name="Normal 7 4 2 10 6" xfId="9991" xr:uid="{9A48B0D7-F318-4E58-9ACD-139FF626719D}"/>
    <cellStyle name="Normal 7 4 2 10 6 2" xfId="20371" xr:uid="{BCD9409F-361E-4FED-9036-95356DABF1A3}"/>
    <cellStyle name="Normal 7 4 2 10 7" xfId="22798" xr:uid="{6B5C48F1-0C89-4841-B7B0-C96EB1372B0C}"/>
    <cellStyle name="Normal 7 4 2 10 8" xfId="12784" xr:uid="{C9A5AD2C-0E08-4DF4-83FF-F49C3E235C16}"/>
    <cellStyle name="Normal 7 4 2 11" xfId="1392" xr:uid="{00000000-0005-0000-0000-000047070000}"/>
    <cellStyle name="Normal 7 4 2 11 2" xfId="5409" xr:uid="{B2818A0B-3226-4E9A-A6DB-2902C1C321C0}"/>
    <cellStyle name="Normal 7 4 2 11 2 2" xfId="22744" xr:uid="{7C46150B-D20C-4138-A989-B899F15D0020}"/>
    <cellStyle name="Normal 7 4 2 11 2 3" xfId="27399" xr:uid="{DA955C69-C619-4E89-866A-99FC71794A6A}"/>
    <cellStyle name="Normal 7 4 2 11 2 4" xfId="14706" xr:uid="{DC394850-23FD-4BC1-AE7C-B243455E5BFE}"/>
    <cellStyle name="Normal 7 4 2 11 3" xfId="7159" xr:uid="{8F07DAEF-A773-4BC8-8493-43E703161E6C}"/>
    <cellStyle name="Normal 7 4 2 11 3 2" xfId="28747" xr:uid="{F4EDA823-90FF-4654-9102-8028CA743AB7}"/>
    <cellStyle name="Normal 7 4 2 11 3 3" xfId="17539" xr:uid="{4BA17A94-8B40-48FA-8E07-1131E1FD5466}"/>
    <cellStyle name="Normal 7 4 2 11 4" xfId="9992" xr:uid="{0B784868-CED5-413E-8599-BC9795D9C71E}"/>
    <cellStyle name="Normal 7 4 2 11 4 2" xfId="20372" xr:uid="{BDF57F71-1963-401E-B664-CC14C5C6772F}"/>
    <cellStyle name="Normal 7 4 2 11 5" xfId="25460" xr:uid="{F4A7E4C1-1C5F-486B-84AF-2AE5F4F66ED4}"/>
    <cellStyle name="Normal 7 4 2 11 6" xfId="13482" xr:uid="{B3475F9D-CEB3-4B6D-A7A0-ED5ECEEBB213}"/>
    <cellStyle name="Normal 7 4 2 12" xfId="2441" xr:uid="{00000000-0005-0000-0000-00001B080000}"/>
    <cellStyle name="Normal 7 4 2 12 2" xfId="5736" xr:uid="{F802D390-8974-4741-A616-85DF37F57A94}"/>
    <cellStyle name="Normal 7 4 2 12 2 2" xfId="27462" xr:uid="{FE3DADE7-BA77-471C-B666-80231FFE0D12}"/>
    <cellStyle name="Normal 7 4 2 12 2 3" xfId="15113" xr:uid="{27FAF4B7-29D2-4EEB-B8EC-41B4FBE301D4}"/>
    <cellStyle name="Normal 7 4 2 12 3" xfId="7566" xr:uid="{BAC59092-22A6-444D-AA12-82517F30C920}"/>
    <cellStyle name="Normal 7 4 2 12 3 2" xfId="17946" xr:uid="{EBFEE1AF-C45F-463B-B94A-DF1507751316}"/>
    <cellStyle name="Normal 7 4 2 12 4" xfId="10399" xr:uid="{C2E2FDC4-C132-488F-9028-088E677F6C7A}"/>
    <cellStyle name="Normal 7 4 2 12 4 2" xfId="20779" xr:uid="{7F26E151-12B5-4364-A2E3-12A91E743A80}"/>
    <cellStyle name="Normal 7 4 2 12 5" xfId="24563" xr:uid="{6978E79D-05B2-4DAA-9844-11905C1D9E82}"/>
    <cellStyle name="Normal 7 4 2 12 6" xfId="12828" xr:uid="{23C034C9-8E69-405D-91FD-BCD5C34BF8FB}"/>
    <cellStyle name="Normal 7 4 2 13" xfId="2171" xr:uid="{00000000-0005-0000-0000-000017080000}"/>
    <cellStyle name="Normal 7 4 2 13 2" xfId="7298" xr:uid="{56B5096C-C4E8-4DC5-96DC-1895B036C687}"/>
    <cellStyle name="Normal 7 4 2 13 2 2" xfId="26406" xr:uid="{BB44E6A2-BCF9-4550-B02B-40C106B3E225}"/>
    <cellStyle name="Normal 7 4 2 13 2 3" xfId="17678" xr:uid="{E5AA7D10-29B5-434D-8755-3A02B5CA15BA}"/>
    <cellStyle name="Normal 7 4 2 13 3" xfId="10131" xr:uid="{3DAC6334-6E8E-4C5F-A1DC-4115783478A2}"/>
    <cellStyle name="Normal 7 4 2 13 3 2" xfId="20511" xr:uid="{A318CEA3-2CFA-4422-8E9E-D6651C2F9AD0}"/>
    <cellStyle name="Normal 7 4 2 13 4" xfId="24906" xr:uid="{1A9502AB-86C5-44AB-8357-D8B4DF11BDDF}"/>
    <cellStyle name="Normal 7 4 2 13 5" xfId="14845" xr:uid="{1BD20AEE-596E-4290-9730-036968BFBF81}"/>
    <cellStyle name="Normal 7 4 2 14" xfId="4060" xr:uid="{A52C928B-0856-4A01-A9BB-4449A1D1B8B3}"/>
    <cellStyle name="Normal 7 4 2 14 2" xfId="8840" xr:uid="{FB30465F-B7CC-4F28-A063-BCC281A06B9F}"/>
    <cellStyle name="Normal 7 4 2 14 2 2" xfId="19220" xr:uid="{32B52E39-52B1-4CB8-AC61-1D9D5D33F77B}"/>
    <cellStyle name="Normal 7 4 2 14 3" xfId="11673" xr:uid="{96CC59EF-D42B-464E-AC7E-0233127F020C}"/>
    <cellStyle name="Normal 7 4 2 14 3 2" xfId="22053" xr:uid="{50F0EC97-0FF3-4EA3-8098-DB91A8AD16C0}"/>
    <cellStyle name="Normal 7 4 2 14 4" xfId="28487" xr:uid="{0E4F3AB4-D552-4CA0-A239-6F2EEB860CEA}"/>
    <cellStyle name="Normal 7 4 2 14 5" xfId="16387" xr:uid="{B3186367-6A9D-4680-8A0E-F7529DB54631}"/>
    <cellStyle name="Normal 7 4 2 15" xfId="5407" xr:uid="{79D4F8DE-5A10-4E99-B27D-9889D740562A}"/>
    <cellStyle name="Normal 7 4 2 15 2" xfId="14704" xr:uid="{A71FBF59-8740-450F-8FF6-396BF640BEFF}"/>
    <cellStyle name="Normal 7 4 2 16" xfId="7157" xr:uid="{D4533FCC-9BC1-4F1F-977D-AF718844C10E}"/>
    <cellStyle name="Normal 7 4 2 16 2" xfId="17537" xr:uid="{B8F27E90-A354-4925-A8CA-661F7482FC7D}"/>
    <cellStyle name="Normal 7 4 2 17" xfId="9990" xr:uid="{B470953D-E08F-4A8D-B6E4-39CD18B6BC23}"/>
    <cellStyle name="Normal 7 4 2 17 2" xfId="20370" xr:uid="{3D9F4D91-CB94-499B-87C0-B00147E1E8DA}"/>
    <cellStyle name="Normal 7 4 2 18" xfId="24593" xr:uid="{1796535B-5A62-45B6-8751-25DBCD745909}"/>
    <cellStyle name="Normal 7 4 2 19" xfId="12403" xr:uid="{DAA70829-EF14-479D-847E-D32B374477F0}"/>
    <cellStyle name="Normal 7 4 2 2" xfId="1393" xr:uid="{00000000-0005-0000-0000-000048070000}"/>
    <cellStyle name="Normal 7 4 2 2 10" xfId="5410" xr:uid="{E97C6693-A0A6-445A-ACF3-2EDAE9C7C0C5}"/>
    <cellStyle name="Normal 7 4 2 2 10 2" xfId="14707" xr:uid="{E686141F-7619-48D9-B4DF-B2D3975BA336}"/>
    <cellStyle name="Normal 7 4 2 2 11" xfId="7160" xr:uid="{3078900C-0F6E-4EF1-A5C6-9A490BE7798A}"/>
    <cellStyle name="Normal 7 4 2 2 11 2" xfId="17540" xr:uid="{53F6BD4D-E911-4F6E-BA75-1713252FBBB0}"/>
    <cellStyle name="Normal 7 4 2 2 12" xfId="9993" xr:uid="{0AF1A047-3E7B-422C-8AA3-8721B1313F7A}"/>
    <cellStyle name="Normal 7 4 2 2 12 2" xfId="20373" xr:uid="{9F1E3723-DE9B-4694-9019-A5B51B998673}"/>
    <cellStyle name="Normal 7 4 2 2 13" xfId="23135" xr:uid="{5DA3417C-B410-4F90-BDC1-5BEB3381B700}"/>
    <cellStyle name="Normal 7 4 2 2 14" xfId="12426" xr:uid="{6621C35F-B735-4972-A4AE-7273D70F2315}"/>
    <cellStyle name="Normal 7 4 2 2 2" xfId="1394" xr:uid="{00000000-0005-0000-0000-000049070000}"/>
    <cellStyle name="Normal 7 4 2 2 2 10" xfId="7161" xr:uid="{D0A072D4-8F60-47E2-A223-B65122EA8217}"/>
    <cellStyle name="Normal 7 4 2 2 2 10 2" xfId="17541" xr:uid="{A4273BB8-873A-4994-9C25-8E879758E895}"/>
    <cellStyle name="Normal 7 4 2 2 2 11" xfId="9994" xr:uid="{69E11266-35BE-4819-B7C9-1AF0AB0F913D}"/>
    <cellStyle name="Normal 7 4 2 2 2 11 2" xfId="20374" xr:uid="{6FF9A40D-BE4F-48A7-ACA8-DFEA8147D2F0}"/>
    <cellStyle name="Normal 7 4 2 2 2 12" xfId="24609" xr:uid="{EE61ED54-3AE3-4231-B2FF-D558C7454AF3}"/>
    <cellStyle name="Normal 7 4 2 2 2 13" xfId="12486" xr:uid="{BCE1313A-25B7-4100-BB87-A1D57C9031C6}"/>
    <cellStyle name="Normal 7 4 2 2 2 2" xfId="1395" xr:uid="{00000000-0005-0000-0000-00004A070000}"/>
    <cellStyle name="Normal 7 4 2 2 2 2 10" xfId="13051" xr:uid="{C2FBA6EB-B97E-45E2-A289-B4E94C86452C}"/>
    <cellStyle name="Normal 7 4 2 2 2 2 2" xfId="2821" xr:uid="{00000000-0005-0000-0000-00001F080000}"/>
    <cellStyle name="Normal 7 4 2 2 2 2 2 2" xfId="3422" xr:uid="{00000000-0005-0000-0000-000020080000}"/>
    <cellStyle name="Normal 7 4 2 2 2 2 2 2 2" xfId="6477" xr:uid="{9DB5A884-C42E-4013-A577-F942EA5D9517}"/>
    <cellStyle name="Normal 7 4 2 2 2 2 2 2 2 2" xfId="26347" xr:uid="{8B79CBA3-CC95-4806-980F-151F8701DC98}"/>
    <cellStyle name="Normal 7 4 2 2 2 2 2 2 2 3" xfId="16048" xr:uid="{2BAA1D17-0A06-4EBA-BD0C-970DED256A9E}"/>
    <cellStyle name="Normal 7 4 2 2 2 2 2 2 3" xfId="8501" xr:uid="{350BAA97-AD0C-47B6-A5F4-A0031EA88E71}"/>
    <cellStyle name="Normal 7 4 2 2 2 2 2 2 3 2" xfId="18881" xr:uid="{0663128D-6438-4678-A1F1-DA39B199FEDE}"/>
    <cellStyle name="Normal 7 4 2 2 2 2 2 2 4" xfId="11334" xr:uid="{6D06BC0B-4DDF-48B2-8E87-E56E6E0ADDE9}"/>
    <cellStyle name="Normal 7 4 2 2 2 2 2 2 4 2" xfId="21714" xr:uid="{3C007C49-D1D0-4C63-B0F3-AE1C8B2EDE17}"/>
    <cellStyle name="Normal 7 4 2 2 2 2 2 2 5" xfId="24376" xr:uid="{EAAC9070-6E16-454B-8250-8EC1BCCA33A0}"/>
    <cellStyle name="Normal 7 4 2 2 2 2 2 2 6" xfId="14003" xr:uid="{46FA7D6B-4CC6-40A7-8F6D-B85CB83ABB70}"/>
    <cellStyle name="Normal 7 4 2 2 2 2 2 3" xfId="4360" xr:uid="{7618CF6F-B551-476E-BF60-9D787EE11522}"/>
    <cellStyle name="Normal 7 4 2 2 2 2 2 3 2" xfId="9132" xr:uid="{4B8F598B-2DE0-47F6-8010-F63673C3FDB5}"/>
    <cellStyle name="Normal 7 4 2 2 2 2 2 3 2 2" xfId="29175" xr:uid="{C4FAD623-B4F6-439E-AEE9-C90E3D983ED5}"/>
    <cellStyle name="Normal 7 4 2 2 2 2 2 3 2 3" xfId="19512" xr:uid="{259F11FE-C71C-4611-9872-1D050DF15678}"/>
    <cellStyle name="Normal 7 4 2 2 2 2 2 3 3" xfId="11965" xr:uid="{C696BDEC-5101-487A-A045-2186A71EB81B}"/>
    <cellStyle name="Normal 7 4 2 2 2 2 2 3 3 2" xfId="22345" xr:uid="{BCC3F565-609E-4568-9C8B-C8F9FAEB5B31}"/>
    <cellStyle name="Normal 7 4 2 2 2 2 2 3 4" xfId="23851" xr:uid="{A03A40A1-3F18-4F11-A602-FAF727CEA6AA}"/>
    <cellStyle name="Normal 7 4 2 2 2 2 2 3 5" xfId="16679" xr:uid="{FB6C811E-6D33-4420-BAC9-9667C0A24723}"/>
    <cellStyle name="Normal 7 4 2 2 2 2 2 4" xfId="6037" xr:uid="{F82B1844-7875-4A3A-946F-B2BF492040F6}"/>
    <cellStyle name="Normal 7 4 2 2 2 2 2 4 2" xfId="26038" xr:uid="{2104FDDF-11D3-41FE-89BA-AD2749EB9FA8}"/>
    <cellStyle name="Normal 7 4 2 2 2 2 2 4 3" xfId="15491" xr:uid="{98B0D481-5FCD-4D9E-ACC3-BC16D58EB69C}"/>
    <cellStyle name="Normal 7 4 2 2 2 2 2 5" xfId="7944" xr:uid="{5E752987-CD79-433C-BD4F-9DD79F3A3F3C}"/>
    <cellStyle name="Normal 7 4 2 2 2 2 2 5 2" xfId="18324" xr:uid="{F31E17DC-0938-4580-B372-6268F07F118A}"/>
    <cellStyle name="Normal 7 4 2 2 2 2 2 6" xfId="10777" xr:uid="{4EE02466-A072-42A4-87CA-AA77CD60B9B7}"/>
    <cellStyle name="Normal 7 4 2 2 2 2 2 6 2" xfId="21157" xr:uid="{429CD86E-1AC9-4703-B0B1-79E9078F28AD}"/>
    <cellStyle name="Normal 7 4 2 2 2 2 2 7" xfId="22659" xr:uid="{7EE7DD84-AC34-4D76-826F-B52EBC30D9D6}"/>
    <cellStyle name="Normal 7 4 2 2 2 2 2 8" xfId="13292" xr:uid="{CB5164C9-11FD-4E6D-A315-CF0C51CA88AE}"/>
    <cellStyle name="Normal 7 4 2 2 2 2 3" xfId="3423" xr:uid="{00000000-0005-0000-0000-000021080000}"/>
    <cellStyle name="Normal 7 4 2 2 2 2 3 2" xfId="4571" xr:uid="{E8CD83E8-39C3-4597-AD00-8F712650C686}"/>
    <cellStyle name="Normal 7 4 2 2 2 2 3 2 2" xfId="9343" xr:uid="{31402AB5-9741-4485-95CE-983BC9A30A84}"/>
    <cellStyle name="Normal 7 4 2 2 2 2 3 2 2 2" xfId="19723" xr:uid="{4106608D-C9E2-4C5F-82B2-7EEB49042C6A}"/>
    <cellStyle name="Normal 7 4 2 2 2 2 3 2 3" xfId="12176" xr:uid="{EA1BB4BC-83D8-419A-9A09-90147BD747CD}"/>
    <cellStyle name="Normal 7 4 2 2 2 2 3 2 3 2" xfId="22556" xr:uid="{F6A73EC7-FCA8-48BF-90B8-A1C98BE65EEC}"/>
    <cellStyle name="Normal 7 4 2 2 2 2 3 2 4" xfId="28507" xr:uid="{B6E554A5-CC5A-44F0-B1B8-C88ED5AF629C}"/>
    <cellStyle name="Normal 7 4 2 2 2 2 3 2 5" xfId="16890" xr:uid="{DDD27565-7F34-4A6A-B6C8-73754A5F256C}"/>
    <cellStyle name="Normal 7 4 2 2 2 2 3 3" xfId="6478" xr:uid="{EBA8060D-8A02-40AE-BF3A-909FF341D408}"/>
    <cellStyle name="Normal 7 4 2 2 2 2 3 3 2" xfId="16049" xr:uid="{874C42DF-C533-4C26-9A18-C2C2FD5E1FFE}"/>
    <cellStyle name="Normal 7 4 2 2 2 2 3 4" xfId="8502" xr:uid="{3BE78970-22FE-45EB-B7D0-520689C46016}"/>
    <cellStyle name="Normal 7 4 2 2 2 2 3 4 2" xfId="18882" xr:uid="{F59E80A7-74F4-43D8-849D-DBF8D08F32D4}"/>
    <cellStyle name="Normal 7 4 2 2 2 2 3 5" xfId="11335" xr:uid="{6CF761E3-E685-41DC-9EBC-3944EDC8493C}"/>
    <cellStyle name="Normal 7 4 2 2 2 2 3 5 2" xfId="21715" xr:uid="{1CFDD384-FC7A-47D7-B5D4-16BCC68B229A}"/>
    <cellStyle name="Normal 7 4 2 2 2 2 3 6" xfId="25311" xr:uid="{9F3E0816-F682-4556-8D03-6E4B80BBE9FD}"/>
    <cellStyle name="Normal 7 4 2 2 2 2 3 7" xfId="14004" xr:uid="{041DE4A5-9581-4AD7-86EF-2AC5CDAF2527}"/>
    <cellStyle name="Normal 7 4 2 2 2 2 4" xfId="3421" xr:uid="{00000000-0005-0000-0000-000022080000}"/>
    <cellStyle name="Normal 7 4 2 2 2 2 4 2" xfId="6476" xr:uid="{365EBB34-4B86-44C8-BE0E-D8AFAE23C9B7}"/>
    <cellStyle name="Normal 7 4 2 2 2 2 4 2 2" xfId="28620" xr:uid="{F169F04B-1425-46B0-A3A8-79CEBB963A8D}"/>
    <cellStyle name="Normal 7 4 2 2 2 2 4 2 3" xfId="16047" xr:uid="{07A9171C-89E2-450F-ADA2-B9F1A2960BE5}"/>
    <cellStyle name="Normal 7 4 2 2 2 2 4 3" xfId="8500" xr:uid="{66256638-9C37-4B9D-9538-6A4FF2DE26F3}"/>
    <cellStyle name="Normal 7 4 2 2 2 2 4 3 2" xfId="18880" xr:uid="{F301AD12-95A0-47D3-8C4A-88CF6DF10456}"/>
    <cellStyle name="Normal 7 4 2 2 2 2 4 4" xfId="11333" xr:uid="{A373D0C9-97CA-4660-AC04-F2A14FE5EDF3}"/>
    <cellStyle name="Normal 7 4 2 2 2 2 4 4 2" xfId="21713" xr:uid="{E45BEC5E-B2B4-4E64-9F12-3723BA308CFD}"/>
    <cellStyle name="Normal 7 4 2 2 2 2 4 5" xfId="23009" xr:uid="{ABD75A91-B6DE-45C8-9DB1-FCA22F3AF19D}"/>
    <cellStyle name="Normal 7 4 2 2 2 2 4 6" xfId="14002" xr:uid="{52D16831-D2D6-47D2-B855-6E6367A2BFF4}"/>
    <cellStyle name="Normal 7 4 2 2 2 2 5" xfId="4248" xr:uid="{4CEA5DAE-F98B-4028-99C5-1EB4F184FF54}"/>
    <cellStyle name="Normal 7 4 2 2 2 2 5 2" xfId="9020" xr:uid="{AE02046C-D4E9-47FB-ABDF-DF8070D58B89}"/>
    <cellStyle name="Normal 7 4 2 2 2 2 5 2 2" xfId="29091" xr:uid="{747F736F-8D93-4752-8732-23EFC4B6BC1B}"/>
    <cellStyle name="Normal 7 4 2 2 2 2 5 2 3" xfId="19400" xr:uid="{0DCBF49C-C2D2-4B80-88DC-08C554BDB373}"/>
    <cellStyle name="Normal 7 4 2 2 2 2 5 3" xfId="11853" xr:uid="{2FBE3C4A-802D-4BB0-9C23-7FAA3E225DC4}"/>
    <cellStyle name="Normal 7 4 2 2 2 2 5 3 2" xfId="22233" xr:uid="{8DFFE79F-12FC-43F4-AA39-83E2599868A4}"/>
    <cellStyle name="Normal 7 4 2 2 2 2 5 4" xfId="23657" xr:uid="{86C4A63B-F4D7-441D-A5D9-FE1BD347C99D}"/>
    <cellStyle name="Normal 7 4 2 2 2 2 5 5" xfId="16567" xr:uid="{29D65DFE-F5A3-4F00-BCF9-7AC14A2AADD5}"/>
    <cellStyle name="Normal 7 4 2 2 2 2 6" xfId="5412" xr:uid="{441167E8-C8C1-4F7C-966C-DE5E26C0616C}"/>
    <cellStyle name="Normal 7 4 2 2 2 2 6 2" xfId="26016" xr:uid="{640D8094-D2FD-4E58-AF9C-0DAB8550FB35}"/>
    <cellStyle name="Normal 7 4 2 2 2 2 6 3" xfId="14709" xr:uid="{C86A33A9-0A95-454A-8E2E-B7E5402BFC74}"/>
    <cellStyle name="Normal 7 4 2 2 2 2 7" xfId="7162" xr:uid="{85B3AEDE-9A0F-4911-81AA-EF0F892ECA8D}"/>
    <cellStyle name="Normal 7 4 2 2 2 2 7 2" xfId="17542" xr:uid="{217D8332-7F9B-4126-B4B6-9921FE1C82CC}"/>
    <cellStyle name="Normal 7 4 2 2 2 2 8" xfId="9995" xr:uid="{8D104A86-C533-4E1B-9BF2-E6B4A17AC7DE}"/>
    <cellStyle name="Normal 7 4 2 2 2 2 8 2" xfId="20375" xr:uid="{F4F8EE0B-21D5-45EB-B477-44448C935CF3}"/>
    <cellStyle name="Normal 7 4 2 2 2 2 9" xfId="23597" xr:uid="{77143F0D-C34D-497E-82D7-9C93806EB824}"/>
    <cellStyle name="Normal 7 4 2 2 2 3" xfId="2820" xr:uid="{00000000-0005-0000-0000-000023080000}"/>
    <cellStyle name="Normal 7 4 2 2 2 3 2" xfId="3424" xr:uid="{00000000-0005-0000-0000-000024080000}"/>
    <cellStyle name="Normal 7 4 2 2 2 3 2 2" xfId="6479" xr:uid="{751BBC07-FC1F-4266-A173-3742C65CAA13}"/>
    <cellStyle name="Normal 7 4 2 2 2 3 2 2 2" xfId="27066" xr:uid="{6A9BE188-2741-4FF0-9C2E-82E96EC7ED63}"/>
    <cellStyle name="Normal 7 4 2 2 2 3 2 2 3" xfId="16050" xr:uid="{5E918990-EAFF-47A3-AE20-759332379613}"/>
    <cellStyle name="Normal 7 4 2 2 2 3 2 3" xfId="8503" xr:uid="{431474CD-4DA2-42AC-8DE9-2EC29FBAC298}"/>
    <cellStyle name="Normal 7 4 2 2 2 3 2 3 2" xfId="18883" xr:uid="{B11B2FFD-2EB7-4AA1-BBE0-FF4D516FDF28}"/>
    <cellStyle name="Normal 7 4 2 2 2 3 2 4" xfId="11336" xr:uid="{5EFF34A0-4386-434F-871E-E005BDD61BC6}"/>
    <cellStyle name="Normal 7 4 2 2 2 3 2 4 2" xfId="21716" xr:uid="{9D95512A-BA48-481E-929B-DBF73959CEF7}"/>
    <cellStyle name="Normal 7 4 2 2 2 3 2 5" xfId="23932" xr:uid="{C57A0D18-3635-448D-A425-BC17FE8EF434}"/>
    <cellStyle name="Normal 7 4 2 2 2 3 2 6" xfId="14005" xr:uid="{73E3BEF1-B1DB-4E4F-B932-496FB082A623}"/>
    <cellStyle name="Normal 7 4 2 2 2 3 3" xfId="4359" xr:uid="{ACFA9AD0-8409-4D8E-A291-B85E88EF8D53}"/>
    <cellStyle name="Normal 7 4 2 2 2 3 3 2" xfId="9131" xr:uid="{473F704A-E7CB-4407-8185-BEB1C2E7F553}"/>
    <cellStyle name="Normal 7 4 2 2 2 3 3 2 2" xfId="29174" xr:uid="{92548F11-FB3C-4417-A085-9463E509CA6B}"/>
    <cellStyle name="Normal 7 4 2 2 2 3 3 2 3" xfId="19511" xr:uid="{A1E6184C-C969-4EC7-A521-5ED4BE1E38AD}"/>
    <cellStyle name="Normal 7 4 2 2 2 3 3 3" xfId="11964" xr:uid="{0CB7AED7-3ED8-4CA6-B9D7-849FC551AD05}"/>
    <cellStyle name="Normal 7 4 2 2 2 3 3 3 2" xfId="22344" xr:uid="{7457421F-D9CE-4E38-8F2A-229727C2EC6D}"/>
    <cellStyle name="Normal 7 4 2 2 2 3 3 4" xfId="24417" xr:uid="{00CFCE18-F01B-4BE7-9DFD-1D0D03B9FCD2}"/>
    <cellStyle name="Normal 7 4 2 2 2 3 3 5" xfId="16678" xr:uid="{15A74BA4-CCF7-48C2-8708-F1C4E0B0B690}"/>
    <cellStyle name="Normal 7 4 2 2 2 3 4" xfId="6036" xr:uid="{B96C9871-83A7-4052-8445-18A546C5FEC1}"/>
    <cellStyle name="Normal 7 4 2 2 2 3 4 2" xfId="28657" xr:uid="{ACB739D5-8B98-4492-B8EF-154EE673C33A}"/>
    <cellStyle name="Normal 7 4 2 2 2 3 4 3" xfId="15490" xr:uid="{505EFCAB-6CC6-4E06-9E7F-8EC4F049CC3B}"/>
    <cellStyle name="Normal 7 4 2 2 2 3 5" xfId="7943" xr:uid="{0AFE0305-CF3F-41C0-B0CE-C64A8A66D827}"/>
    <cellStyle name="Normal 7 4 2 2 2 3 5 2" xfId="18323" xr:uid="{ED70B86F-81DC-45AE-8C41-AED2E1F586B8}"/>
    <cellStyle name="Normal 7 4 2 2 2 3 6" xfId="10776" xr:uid="{8171CDEC-30BE-467C-940E-D81AB8C6E2CB}"/>
    <cellStyle name="Normal 7 4 2 2 2 3 6 2" xfId="21156" xr:uid="{D102A5F4-3C71-4C9A-9CB5-0A04ADFC0743}"/>
    <cellStyle name="Normal 7 4 2 2 2 3 7" xfId="24439" xr:uid="{B4595E0A-868C-440B-96B8-1A86B5746850}"/>
    <cellStyle name="Normal 7 4 2 2 2 3 8" xfId="13291" xr:uid="{462CE7B5-789F-4232-BEBC-ED90A7E02A07}"/>
    <cellStyle name="Normal 7 4 2 2 2 4" xfId="3425" xr:uid="{00000000-0005-0000-0000-000025080000}"/>
    <cellStyle name="Normal 7 4 2 2 2 4 2" xfId="4572" xr:uid="{7E911584-0241-48AA-B8E2-B4838F58EF93}"/>
    <cellStyle name="Normal 7 4 2 2 2 4 2 2" xfId="9344" xr:uid="{1452BFD8-9755-4DAF-85E8-5C8545B85020}"/>
    <cellStyle name="Normal 7 4 2 2 2 4 2 2 2" xfId="19724" xr:uid="{CC2C5E72-894C-4D1F-9601-E93F43823751}"/>
    <cellStyle name="Normal 7 4 2 2 2 4 2 3" xfId="12177" xr:uid="{2A7A4FC3-B834-4CC2-AEC6-FC2B41D252DE}"/>
    <cellStyle name="Normal 7 4 2 2 2 4 2 3 2" xfId="22557" xr:uid="{EAFEFD2C-85AA-4525-A30F-33A3EDEDFC84}"/>
    <cellStyle name="Normal 7 4 2 2 2 4 2 4" xfId="27054" xr:uid="{E18E7140-5060-48E4-805B-2065C05B0A6E}"/>
    <cellStyle name="Normal 7 4 2 2 2 4 2 5" xfId="16891" xr:uid="{4BDF8A7E-5659-4431-9EB1-D9C4F57A625C}"/>
    <cellStyle name="Normal 7 4 2 2 2 4 3" xfId="6480" xr:uid="{2FC4531C-524E-4E99-9F41-216830B5F3FA}"/>
    <cellStyle name="Normal 7 4 2 2 2 4 3 2" xfId="16051" xr:uid="{81BF171A-83BB-42E9-A0EC-8A3CD7F46993}"/>
    <cellStyle name="Normal 7 4 2 2 2 4 4" xfId="8504" xr:uid="{FA954154-0875-42F9-83D1-2EDBF4A71932}"/>
    <cellStyle name="Normal 7 4 2 2 2 4 4 2" xfId="18884" xr:uid="{D704BA3E-FF1E-4DB8-B560-4701177AC587}"/>
    <cellStyle name="Normal 7 4 2 2 2 4 5" xfId="11337" xr:uid="{EC9D3C0F-2FC6-4422-B55F-CB83786AF623}"/>
    <cellStyle name="Normal 7 4 2 2 2 4 5 2" xfId="21717" xr:uid="{68C1A300-A360-413A-B024-41D728334F75}"/>
    <cellStyle name="Normal 7 4 2 2 2 4 6" xfId="25529" xr:uid="{1B5054C0-0BBB-4C59-AE6C-5F82FD104C0A}"/>
    <cellStyle name="Normal 7 4 2 2 2 4 7" xfId="14006" xr:uid="{25153F54-D0C2-4E69-B6AC-118CF42C3125}"/>
    <cellStyle name="Normal 7 4 2 2 2 5" xfId="3420" xr:uid="{00000000-0005-0000-0000-000026080000}"/>
    <cellStyle name="Normal 7 4 2 2 2 5 2" xfId="6475" xr:uid="{69F26A8D-6EA4-4AD9-A05B-8101BD1F3AC8}"/>
    <cellStyle name="Normal 7 4 2 2 2 5 2 2" xfId="27349" xr:uid="{A0732357-EA89-4CC4-BB8E-D3540250B67E}"/>
    <cellStyle name="Normal 7 4 2 2 2 5 2 3" xfId="16046" xr:uid="{FD2BE1D0-20E5-4597-8AC2-2F0B903A77D7}"/>
    <cellStyle name="Normal 7 4 2 2 2 5 3" xfId="8499" xr:uid="{79D07E95-2BF7-4A12-9594-75EC639FE02C}"/>
    <cellStyle name="Normal 7 4 2 2 2 5 3 2" xfId="18879" xr:uid="{7A992CC1-2E56-4D12-8E3B-A010DC535A9C}"/>
    <cellStyle name="Normal 7 4 2 2 2 5 4" xfId="11332" xr:uid="{CD90C17F-5F87-40A6-8701-DD45B6B3477E}"/>
    <cellStyle name="Normal 7 4 2 2 2 5 4 2" xfId="21712" xr:uid="{5E8E6086-DAF4-44DB-8DCD-B517316D4B08}"/>
    <cellStyle name="Normal 7 4 2 2 2 5 5" xfId="25448" xr:uid="{B6305010-B7E6-4630-82C6-A237BE99E17D}"/>
    <cellStyle name="Normal 7 4 2 2 2 5 6" xfId="14001" xr:uid="{E2116394-3E7C-4B6E-B09F-9240F52A11F2}"/>
    <cellStyle name="Normal 7 4 2 2 2 6" xfId="2560" xr:uid="{00000000-0005-0000-0000-000027080000}"/>
    <cellStyle name="Normal 7 4 2 2 2 6 2" xfId="5830" xr:uid="{29EF99E2-33E9-4033-9C15-5658E548A985}"/>
    <cellStyle name="Normal 7 4 2 2 2 6 2 2" xfId="27776" xr:uid="{68DC6E2F-3D57-49C2-ACEC-F9AAE377A6ED}"/>
    <cellStyle name="Normal 7 4 2 2 2 6 2 3" xfId="15232" xr:uid="{6ACAFE22-71B7-40B7-89D9-E0FB4B33B7B2}"/>
    <cellStyle name="Normal 7 4 2 2 2 6 3" xfId="7685" xr:uid="{C1A9B3FD-0C4C-4068-97F1-41A6F6E1EE18}"/>
    <cellStyle name="Normal 7 4 2 2 2 6 3 2" xfId="18065" xr:uid="{0D8F78E0-7F47-41CB-B681-C04C951AFF05}"/>
    <cellStyle name="Normal 7 4 2 2 2 6 4" xfId="10518" xr:uid="{221309B4-F85C-4292-82EC-52589DA9EFC9}"/>
    <cellStyle name="Normal 7 4 2 2 2 6 4 2" xfId="20898" xr:uid="{A169671E-D307-42E9-897E-D7C795292C71}"/>
    <cellStyle name="Normal 7 4 2 2 2 6 5" xfId="23921" xr:uid="{118BA637-206A-45C7-A144-472FDB774D34}"/>
    <cellStyle name="Normal 7 4 2 2 2 6 6" xfId="12948" xr:uid="{9B5E3005-D847-4A39-B865-4AC36EFD2211}"/>
    <cellStyle name="Normal 7 4 2 2 2 7" xfId="2254" xr:uid="{00000000-0005-0000-0000-00001D080000}"/>
    <cellStyle name="Normal 7 4 2 2 2 7 2" xfId="7381" xr:uid="{A5EBBC8A-4805-4A9B-BA14-7CBC58D0B94A}"/>
    <cellStyle name="Normal 7 4 2 2 2 7 2 2" xfId="17761" xr:uid="{CDE19C63-C84D-499C-A704-294050396E7E}"/>
    <cellStyle name="Normal 7 4 2 2 2 7 3" xfId="10214" xr:uid="{EEE9846A-CD04-4A6C-8A2E-8F2E93C33E2E}"/>
    <cellStyle name="Normal 7 4 2 2 2 7 3 2" xfId="20594" xr:uid="{469C99EE-3774-49F4-B9E6-63C1FE617EA8}"/>
    <cellStyle name="Normal 7 4 2 2 2 7 4" xfId="23213" xr:uid="{80D87983-121B-4533-AB2F-EC71820C58D4}"/>
    <cellStyle name="Normal 7 4 2 2 2 7 5" xfId="14928" xr:uid="{B7738474-AD97-410C-97D7-E114AF9835D1}"/>
    <cellStyle name="Normal 7 4 2 2 2 8" xfId="3804" xr:uid="{C06BE601-6E8E-4A23-ABC6-8F4090D579EF}"/>
    <cellStyle name="Normal 7 4 2 2 2 8 2" xfId="8640" xr:uid="{ED98D8F4-215C-4854-9C8C-8FC00A7CA332}"/>
    <cellStyle name="Normal 7 4 2 2 2 8 2 2" xfId="19020" xr:uid="{D30E7302-09BA-48F3-B231-088960639BD7}"/>
    <cellStyle name="Normal 7 4 2 2 2 8 3" xfId="11473" xr:uid="{9B563F5F-436B-453A-A53D-5031617CF4B8}"/>
    <cellStyle name="Normal 7 4 2 2 2 8 3 2" xfId="21853" xr:uid="{AA8431B8-E743-464F-9C6F-FC6E94CD75C1}"/>
    <cellStyle name="Normal 7 4 2 2 2 8 4" xfId="16187" xr:uid="{2CCFB5AC-359E-4515-A89D-75537072F78A}"/>
    <cellStyle name="Normal 7 4 2 2 2 9" xfId="5411" xr:uid="{2355B753-38F0-4078-B7EB-D469F37F6941}"/>
    <cellStyle name="Normal 7 4 2 2 2 9 2" xfId="14708" xr:uid="{9D6CCB3C-B122-4CB8-81F0-1094DB384043}"/>
    <cellStyle name="Normal 7 4 2 2 3" xfId="1396" xr:uid="{00000000-0005-0000-0000-00004B070000}"/>
    <cellStyle name="Normal 7 4 2 2 3 10" xfId="9996" xr:uid="{5A9B2C81-54B8-452F-8F8F-F6172776B0DD}"/>
    <cellStyle name="Normal 7 4 2 2 3 10 2" xfId="20376" xr:uid="{272E0C47-6312-4C18-8087-F58E67B999E8}"/>
    <cellStyle name="Normal 7 4 2 2 3 11" xfId="23417" xr:uid="{EF93F634-64F0-4801-8009-65803AD2F6F6}"/>
    <cellStyle name="Normal 7 4 2 2 3 12" xfId="12627" xr:uid="{F4F620AB-BDE0-491C-A958-483F4B9217CD}"/>
    <cellStyle name="Normal 7 4 2 2 3 2" xfId="2822" xr:uid="{00000000-0005-0000-0000-000029080000}"/>
    <cellStyle name="Normal 7 4 2 2 3 2 2" xfId="3427" xr:uid="{00000000-0005-0000-0000-00002A080000}"/>
    <cellStyle name="Normal 7 4 2 2 3 2 2 2" xfId="6482" xr:uid="{A6713F29-DF43-4476-8040-A1B679734DF4}"/>
    <cellStyle name="Normal 7 4 2 2 3 2 2 2 2" xfId="27564" xr:uid="{BD817701-15C7-4FA8-A681-D7E444A6CF06}"/>
    <cellStyle name="Normal 7 4 2 2 3 2 2 2 3" xfId="16053" xr:uid="{2127FE21-5172-47CE-A5C5-06F26AEE7F0C}"/>
    <cellStyle name="Normal 7 4 2 2 3 2 2 3" xfId="8506" xr:uid="{AAEBE416-2D34-4D93-B5A1-D016C1EEE794}"/>
    <cellStyle name="Normal 7 4 2 2 3 2 2 3 2" xfId="18886" xr:uid="{C6B85F41-2AC5-421C-B6D3-1FA9153B6167}"/>
    <cellStyle name="Normal 7 4 2 2 3 2 2 4" xfId="11339" xr:uid="{0AC66F81-689E-403F-91F1-D626B2712D79}"/>
    <cellStyle name="Normal 7 4 2 2 3 2 2 4 2" xfId="21719" xr:uid="{7063A65A-6731-4C67-AD6E-5810ED16A8DC}"/>
    <cellStyle name="Normal 7 4 2 2 3 2 2 5" xfId="23712" xr:uid="{65CC995D-D2B4-4080-8660-B3E5D6BE333E}"/>
    <cellStyle name="Normal 7 4 2 2 3 2 2 6" xfId="14008" xr:uid="{E4D5CF5D-9322-413D-9900-8FB9F33D2D09}"/>
    <cellStyle name="Normal 7 4 2 2 3 2 3" xfId="4361" xr:uid="{30083B50-655D-432F-A489-CF466DF1233B}"/>
    <cellStyle name="Normal 7 4 2 2 3 2 3 2" xfId="9133" xr:uid="{703B93D3-B8EB-4365-850A-C35CD90CAA5C}"/>
    <cellStyle name="Normal 7 4 2 2 3 2 3 2 2" xfId="29176" xr:uid="{290FDF88-8899-42B6-B214-55C5994F08B1}"/>
    <cellStyle name="Normal 7 4 2 2 3 2 3 2 3" xfId="19513" xr:uid="{CBBF34DB-388E-4EE0-8BB9-F2C19E3FA127}"/>
    <cellStyle name="Normal 7 4 2 2 3 2 3 3" xfId="11966" xr:uid="{12042743-E2DB-4EB3-8857-9EFB8C83F3C7}"/>
    <cellStyle name="Normal 7 4 2 2 3 2 3 3 2" xfId="22346" xr:uid="{8BA8EABC-E430-40D6-8C8D-E58989733B0B}"/>
    <cellStyle name="Normal 7 4 2 2 3 2 3 4" xfId="23566" xr:uid="{4213CC80-EA2C-4779-BCEF-8F4C4148B347}"/>
    <cellStyle name="Normal 7 4 2 2 3 2 3 5" xfId="16680" xr:uid="{F6DCD515-7737-4905-881D-C2027CF92F34}"/>
    <cellStyle name="Normal 7 4 2 2 3 2 4" xfId="6038" xr:uid="{8E80E5D4-1C58-4FF9-A7B1-7D6A0FD516DB}"/>
    <cellStyle name="Normal 7 4 2 2 3 2 4 2" xfId="27984" xr:uid="{2F3415E5-A939-43D6-85F3-14522630F9A7}"/>
    <cellStyle name="Normal 7 4 2 2 3 2 4 3" xfId="15492" xr:uid="{A1C27591-4548-4CE6-AD20-E04609B14B8A}"/>
    <cellStyle name="Normal 7 4 2 2 3 2 5" xfId="7945" xr:uid="{DE92313A-E0E9-4F3D-B7DD-8444C18CDCE9}"/>
    <cellStyle name="Normal 7 4 2 2 3 2 5 2" xfId="18325" xr:uid="{B2F22FEE-0C06-46A4-B925-0857560DBFD9}"/>
    <cellStyle name="Normal 7 4 2 2 3 2 6" xfId="10778" xr:uid="{CD1B608E-6C5A-431D-9416-1B26ED6C560C}"/>
    <cellStyle name="Normal 7 4 2 2 3 2 6 2" xfId="21158" xr:uid="{450140B4-0E01-4E0D-B982-C89A2EDEAA49}"/>
    <cellStyle name="Normal 7 4 2 2 3 2 7" xfId="25055" xr:uid="{EDBBF258-F243-4C65-9EF4-584622AF04AD}"/>
    <cellStyle name="Normal 7 4 2 2 3 2 8" xfId="13293" xr:uid="{B87B94FD-A80A-4C21-92F3-6CF851190746}"/>
    <cellStyle name="Normal 7 4 2 2 3 3" xfId="3428" xr:uid="{00000000-0005-0000-0000-00002B080000}"/>
    <cellStyle name="Normal 7 4 2 2 3 3 2" xfId="4573" xr:uid="{DF868D83-B479-41C7-BBF9-4DEC8D2ADE13}"/>
    <cellStyle name="Normal 7 4 2 2 3 3 2 2" xfId="9345" xr:uid="{EE5F999E-67FD-4448-80AC-1B1AAE322601}"/>
    <cellStyle name="Normal 7 4 2 2 3 3 2 2 2" xfId="29317" xr:uid="{E08D3D1E-337C-4329-801C-9A94A6342583}"/>
    <cellStyle name="Normal 7 4 2 2 3 3 2 2 3" xfId="19725" xr:uid="{5B5A4B99-454D-4546-BB5B-28DDC77971D3}"/>
    <cellStyle name="Normal 7 4 2 2 3 3 2 3" xfId="12178" xr:uid="{DC9A6113-08A3-4C8E-B76F-82FAB69C23C4}"/>
    <cellStyle name="Normal 7 4 2 2 3 3 2 3 2" xfId="22558" xr:uid="{1F11548D-FE78-41C2-B7B6-50586DEB291E}"/>
    <cellStyle name="Normal 7 4 2 2 3 3 2 4" xfId="23903" xr:uid="{10B4EE47-E4B6-4C9F-8F9B-E813072D0750}"/>
    <cellStyle name="Normal 7 4 2 2 3 3 2 5" xfId="16892" xr:uid="{560846C8-E1DE-46FA-84D5-6E0A1E87E781}"/>
    <cellStyle name="Normal 7 4 2 2 3 3 3" xfId="6483" xr:uid="{E644DBE3-541B-40C8-92B4-979B48CAF419}"/>
    <cellStyle name="Normal 7 4 2 2 3 3 3 2" xfId="26758" xr:uid="{EF29B157-3F28-427A-9A60-427013D02E7B}"/>
    <cellStyle name="Normal 7 4 2 2 3 3 3 3" xfId="16054" xr:uid="{1FE06237-B8EF-4B4A-87DF-8D30256DE294}"/>
    <cellStyle name="Normal 7 4 2 2 3 3 4" xfId="8507" xr:uid="{131BA1FF-2F34-4CAB-9FAF-FFD263B8D5CF}"/>
    <cellStyle name="Normal 7 4 2 2 3 3 4 2" xfId="18887" xr:uid="{5DD33F91-AF1E-4728-9FD2-0619C4D30824}"/>
    <cellStyle name="Normal 7 4 2 2 3 3 5" xfId="11340" xr:uid="{F2118075-934A-4B2D-9D52-8849DE4DFAC5}"/>
    <cellStyle name="Normal 7 4 2 2 3 3 5 2" xfId="21720" xr:uid="{65AD0D76-46D5-49A7-96BA-698378B9A6D9}"/>
    <cellStyle name="Normal 7 4 2 2 3 3 6" xfId="25450" xr:uid="{19931D9B-BC78-4DC3-9C5D-8AB011A869F4}"/>
    <cellStyle name="Normal 7 4 2 2 3 3 7" xfId="14009" xr:uid="{30436FE3-E892-4A3C-9AAF-5127EB420200}"/>
    <cellStyle name="Normal 7 4 2 2 3 4" xfId="3426" xr:uid="{00000000-0005-0000-0000-00002C080000}"/>
    <cellStyle name="Normal 7 4 2 2 3 4 2" xfId="6481" xr:uid="{0145A01A-8C0D-4942-9FE8-22F0171AF744}"/>
    <cellStyle name="Normal 7 4 2 2 3 4 2 2" xfId="27844" xr:uid="{3410E0E1-AE14-45A2-889A-52221ACFC69D}"/>
    <cellStyle name="Normal 7 4 2 2 3 4 2 3" xfId="16052" xr:uid="{A52495A6-5AA9-4E9E-BDF0-EFF8276F89F3}"/>
    <cellStyle name="Normal 7 4 2 2 3 4 3" xfId="8505" xr:uid="{56280F35-4E24-439D-840E-B4707D391AB0}"/>
    <cellStyle name="Normal 7 4 2 2 3 4 3 2" xfId="18885" xr:uid="{7D4D6F9E-9B54-49DA-A1EA-598AAF4A23C1}"/>
    <cellStyle name="Normal 7 4 2 2 3 4 4" xfId="11338" xr:uid="{D82DF37B-D578-41D8-8329-6A00A5FAE09B}"/>
    <cellStyle name="Normal 7 4 2 2 3 4 4 2" xfId="21718" xr:uid="{0C655F18-F268-41BB-B435-AE9C8265B927}"/>
    <cellStyle name="Normal 7 4 2 2 3 4 5" xfId="24067" xr:uid="{6F5EA0A9-2A0F-402E-AC19-145AD149419F}"/>
    <cellStyle name="Normal 7 4 2 2 3 4 6" xfId="14007" xr:uid="{7C98B0AC-F8F6-48AF-8D84-5BC1B3825922}"/>
    <cellStyle name="Normal 7 4 2 2 3 5" xfId="2603" xr:uid="{00000000-0005-0000-0000-00002D080000}"/>
    <cellStyle name="Normal 7 4 2 2 3 5 2" xfId="5868" xr:uid="{9B980913-7909-488A-A96A-307B69F95091}"/>
    <cellStyle name="Normal 7 4 2 2 3 5 2 2" xfId="26064" xr:uid="{F8FEBCFA-722C-4CE6-B57A-9C376528233E}"/>
    <cellStyle name="Normal 7 4 2 2 3 5 2 3" xfId="15275" xr:uid="{7959C7C0-617C-4C49-847E-D4CE00F20B44}"/>
    <cellStyle name="Normal 7 4 2 2 3 5 3" xfId="7728" xr:uid="{AA5525FD-ABD2-4936-B2C9-A3EA766D674A}"/>
    <cellStyle name="Normal 7 4 2 2 3 5 3 2" xfId="18108" xr:uid="{20327EAC-25A8-4D66-99C1-C5B6B9320D74}"/>
    <cellStyle name="Normal 7 4 2 2 3 5 4" xfId="10561" xr:uid="{FBAAF576-CC6E-4A56-BE24-05C54B2B0106}"/>
    <cellStyle name="Normal 7 4 2 2 3 5 4 2" xfId="20941" xr:uid="{F781C4F9-E94B-4941-95EA-98CAAB8B43DF}"/>
    <cellStyle name="Normal 7 4 2 2 3 5 5" xfId="24933" xr:uid="{37FFB7F8-A60D-44E6-9594-5221A65F1DD6}"/>
    <cellStyle name="Normal 7 4 2 2 3 5 6" xfId="12991" xr:uid="{1B9030B5-E6E5-487A-B343-DEDBFDAA41E5}"/>
    <cellStyle name="Normal 7 4 2 2 3 6" xfId="2393" xr:uid="{00000000-0005-0000-0000-000028080000}"/>
    <cellStyle name="Normal 7 4 2 2 3 6 2" xfId="7520" xr:uid="{5DE4D045-B16F-40E7-A2C9-09EAD26E002E}"/>
    <cellStyle name="Normal 7 4 2 2 3 6 2 2" xfId="17900" xr:uid="{8E32F77A-B3A8-4D1C-A761-C9EC20219E4A}"/>
    <cellStyle name="Normal 7 4 2 2 3 6 3" xfId="10353" xr:uid="{B4AA0635-3228-4837-852E-7E65F4CD2EE9}"/>
    <cellStyle name="Normal 7 4 2 2 3 6 3 2" xfId="20733" xr:uid="{3C551813-CA7E-44BF-AA87-3BEE9180A3FA}"/>
    <cellStyle name="Normal 7 4 2 2 3 6 4" xfId="25117" xr:uid="{F9AA9969-2FC7-478B-A171-64D56D51EFB0}"/>
    <cellStyle name="Normal 7 4 2 2 3 6 5" xfId="15067" xr:uid="{E6CD36DB-B9D7-430B-A8D6-9ED3605181F6}"/>
    <cellStyle name="Normal 7 4 2 2 3 7" xfId="4097" xr:uid="{84B31C01-A54F-4449-BFB1-7622A40FD18D}"/>
    <cellStyle name="Normal 7 4 2 2 3 7 2" xfId="8871" xr:uid="{B5A4DAD8-1C92-4A7D-9E26-C3C3B3CEA1D9}"/>
    <cellStyle name="Normal 7 4 2 2 3 7 2 2" xfId="19251" xr:uid="{A5C368C7-1931-4781-84D1-53CC9C081BF4}"/>
    <cellStyle name="Normal 7 4 2 2 3 7 3" xfId="11704" xr:uid="{E8EE0E5B-E995-465C-ACFE-0CD6E5F87805}"/>
    <cellStyle name="Normal 7 4 2 2 3 7 3 2" xfId="22084" xr:uid="{82B95611-9FE1-4F48-AC51-E361B86E0326}"/>
    <cellStyle name="Normal 7 4 2 2 3 7 4" xfId="16418" xr:uid="{8FC2B307-1BAE-4FFC-B76C-D8E2F45EAFFA}"/>
    <cellStyle name="Normal 7 4 2 2 3 8" xfId="5413" xr:uid="{81B71814-46F5-410E-98DE-E01ABE410EC1}"/>
    <cellStyle name="Normal 7 4 2 2 3 8 2" xfId="14710" xr:uid="{0E5E79B4-AABA-40D1-93D0-96EC3DF21040}"/>
    <cellStyle name="Normal 7 4 2 2 3 9" xfId="7163" xr:uid="{8E7A57FE-91E2-4C45-90E3-D3EA47C763DD}"/>
    <cellStyle name="Normal 7 4 2 2 3 9 2" xfId="17543" xr:uid="{6315F027-416A-4259-8AB1-F01E008A2841}"/>
    <cellStyle name="Normal 7 4 2 2 4" xfId="1397" xr:uid="{00000000-0005-0000-0000-00004C070000}"/>
    <cellStyle name="Normal 7 4 2 2 4 2" xfId="3429" xr:uid="{00000000-0005-0000-0000-00002F080000}"/>
    <cellStyle name="Normal 7 4 2 2 4 2 2" xfId="6484" xr:uid="{DE854B9F-C7C3-4C98-AB57-A65A52D2292B}"/>
    <cellStyle name="Normal 7 4 2 2 4 2 2 2" xfId="26211" xr:uid="{DBFCD840-845A-4E84-9B73-86D0152B4E16}"/>
    <cellStyle name="Normal 7 4 2 2 4 2 2 3" xfId="16055" xr:uid="{A03A2A70-9C9C-4120-A79C-63172CE1B671}"/>
    <cellStyle name="Normal 7 4 2 2 4 2 3" xfId="8508" xr:uid="{C3E4B5E2-5EC1-48B1-87D3-4CD766EE9313}"/>
    <cellStyle name="Normal 7 4 2 2 4 2 3 2" xfId="18888" xr:uid="{7113B987-0C1C-4905-91A9-0380A806233F}"/>
    <cellStyle name="Normal 7 4 2 2 4 2 4" xfId="11341" xr:uid="{E324CF82-4DF2-4155-96CE-89F1E366D390}"/>
    <cellStyle name="Normal 7 4 2 2 4 2 4 2" xfId="21721" xr:uid="{2363E80A-D10F-4807-8ED4-1C6C39B1E359}"/>
    <cellStyle name="Normal 7 4 2 2 4 2 5" xfId="25582" xr:uid="{E1E348D3-57BD-4DD6-9AB5-EB901E0FAB6C}"/>
    <cellStyle name="Normal 7 4 2 2 4 2 6" xfId="14010" xr:uid="{0DA4CF78-0F83-4406-A67A-CF9DE8F73E01}"/>
    <cellStyle name="Normal 7 4 2 2 4 3" xfId="2819" xr:uid="{00000000-0005-0000-0000-000030080000}"/>
    <cellStyle name="Normal 7 4 2 2 4 3 2" xfId="6035" xr:uid="{24275F97-422E-4BB1-91DF-37D0F599D8FB}"/>
    <cellStyle name="Normal 7 4 2 2 4 3 2 2" xfId="27539" xr:uid="{F6968377-A792-4BAA-8DEF-25671046BD29}"/>
    <cellStyle name="Normal 7 4 2 2 4 3 2 3" xfId="15489" xr:uid="{06849532-8AD2-4245-B3BA-0A39C89CAE1C}"/>
    <cellStyle name="Normal 7 4 2 2 4 3 3" xfId="7942" xr:uid="{15C81E93-7640-4B2D-9DE8-A36ECEE0310C}"/>
    <cellStyle name="Normal 7 4 2 2 4 3 3 2" xfId="18322" xr:uid="{99A9ACD3-9FDE-4DAB-8425-0B5051A27DBE}"/>
    <cellStyle name="Normal 7 4 2 2 4 3 4" xfId="10775" xr:uid="{4A543769-6BA3-41B0-B877-B40BFFE14845}"/>
    <cellStyle name="Normal 7 4 2 2 4 3 4 2" xfId="21155" xr:uid="{DD5E8543-D42A-4F51-AA02-9BA778198B7C}"/>
    <cellStyle name="Normal 7 4 2 2 4 3 5" xfId="25023" xr:uid="{27C6B879-2A9B-4C8D-BA52-667BE9BBFD24}"/>
    <cellStyle name="Normal 7 4 2 2 4 3 6" xfId="13290" xr:uid="{3F1C9EFF-1EE5-468D-98E4-2A027A15C17F}"/>
    <cellStyle name="Normal 7 4 2 2 4 4" xfId="4213" xr:uid="{AF788927-74F5-452F-99D4-A4013529F547}"/>
    <cellStyle name="Normal 7 4 2 2 4 4 2" xfId="8985" xr:uid="{B0EBA951-AD08-4382-8B05-A2DD518631AB}"/>
    <cellStyle name="Normal 7 4 2 2 4 4 2 2" xfId="19365" xr:uid="{D7301CE1-D93C-4CD9-A072-15625D17B8F2}"/>
    <cellStyle name="Normal 7 4 2 2 4 4 3" xfId="11818" xr:uid="{D12483FF-D19F-4649-82D2-9B54E11F3A5E}"/>
    <cellStyle name="Normal 7 4 2 2 4 4 3 2" xfId="22198" xr:uid="{2C2FABCD-4C85-4A66-B964-3063584DC531}"/>
    <cellStyle name="Normal 7 4 2 2 4 4 4" xfId="23218" xr:uid="{FFDB1CA5-507F-4DAB-A0B9-501CABACAD1B}"/>
    <cellStyle name="Normal 7 4 2 2 4 4 5" xfId="16532" xr:uid="{BB82FAA5-5C46-4744-8BAC-0FF1BD15A412}"/>
    <cellStyle name="Normal 7 4 2 2 4 5" xfId="5414" xr:uid="{A32B5EEA-BC34-40B9-95D1-4302E6D87236}"/>
    <cellStyle name="Normal 7 4 2 2 4 5 2" xfId="14711" xr:uid="{9F8BB946-6348-4420-9392-37B627CEE59A}"/>
    <cellStyle name="Normal 7 4 2 2 4 6" xfId="7164" xr:uid="{DAEC77F3-1C8C-4B74-98CD-5F3CF2656F7A}"/>
    <cellStyle name="Normal 7 4 2 2 4 6 2" xfId="17544" xr:uid="{C5F6AB9A-C603-467E-A82C-1D4F7268A796}"/>
    <cellStyle name="Normal 7 4 2 2 4 7" xfId="9997" xr:uid="{7B4F8D55-E74C-4B87-85DF-E6E0103E8E29}"/>
    <cellStyle name="Normal 7 4 2 2 4 7 2" xfId="20377" xr:uid="{80880717-1857-4E6D-AAA6-489A85F61717}"/>
    <cellStyle name="Normal 7 4 2 2 4 8" xfId="22730" xr:uid="{467A0ED2-EC90-473C-98DC-8255A53B9A0D}"/>
    <cellStyle name="Normal 7 4 2 2 4 9" xfId="12785" xr:uid="{B8EB3723-98B9-4927-8220-58823A7A3EA0}"/>
    <cellStyle name="Normal 7 4 2 2 5" xfId="3430" xr:uid="{00000000-0005-0000-0000-000031080000}"/>
    <cellStyle name="Normal 7 4 2 2 5 2" xfId="4574" xr:uid="{78168C4A-73C4-480C-89BC-17406287FD18}"/>
    <cellStyle name="Normal 7 4 2 2 5 2 2" xfId="9346" xr:uid="{9A97ED38-B380-4A83-8B19-F1B614E449DD}"/>
    <cellStyle name="Normal 7 4 2 2 5 2 2 2" xfId="29318" xr:uid="{5003FBDD-1731-48B2-8AD5-7F21002AA236}"/>
    <cellStyle name="Normal 7 4 2 2 5 2 2 3" xfId="19726" xr:uid="{3BD19DB3-E67B-4479-98D3-B893BEFF38DC}"/>
    <cellStyle name="Normal 7 4 2 2 5 2 3" xfId="12179" xr:uid="{43C039E7-7DFE-49E4-AE7F-5826F816AEB2}"/>
    <cellStyle name="Normal 7 4 2 2 5 2 3 2" xfId="22559" xr:uid="{096BA791-6996-4584-84AA-D9CBE0015F90}"/>
    <cellStyle name="Normal 7 4 2 2 5 2 4" xfId="24723" xr:uid="{DD6C1391-E73C-4931-8157-1A3511B235BB}"/>
    <cellStyle name="Normal 7 4 2 2 5 2 5" xfId="16893" xr:uid="{D3DA5277-97A8-4766-BC4F-4591FF1ACF9D}"/>
    <cellStyle name="Normal 7 4 2 2 5 3" xfId="6485" xr:uid="{D2CECFD3-E3E1-45D4-B8D5-C698C07FAC0C}"/>
    <cellStyle name="Normal 7 4 2 2 5 3 2" xfId="27892" xr:uid="{8B952244-3AE7-4AC9-B92D-1F402A016B3F}"/>
    <cellStyle name="Normal 7 4 2 2 5 3 3" xfId="16056" xr:uid="{84468F57-E048-4D2F-9D4D-9B0384BCA31B}"/>
    <cellStyle name="Normal 7 4 2 2 5 4" xfId="8509" xr:uid="{1050905F-D263-49CF-BF7D-503786B0BF0B}"/>
    <cellStyle name="Normal 7 4 2 2 5 4 2" xfId="18889" xr:uid="{AC6EDFB1-A6BB-42AB-B4C0-8FBAC5FED5F5}"/>
    <cellStyle name="Normal 7 4 2 2 5 5" xfId="11342" xr:uid="{91EA5473-DB12-4F7C-8707-EE41C8752789}"/>
    <cellStyle name="Normal 7 4 2 2 5 5 2" xfId="21722" xr:uid="{C27FBEAE-9812-4C1F-BCEB-9EB6BFBFF436}"/>
    <cellStyle name="Normal 7 4 2 2 5 6" xfId="24658" xr:uid="{55DEF902-AC61-48A3-9936-6030E825129F}"/>
    <cellStyle name="Normal 7 4 2 2 5 7" xfId="14011" xr:uid="{4A793EBF-9B30-41E3-90F2-E8F159926CFF}"/>
    <cellStyle name="Normal 7 4 2 2 6" xfId="2986" xr:uid="{00000000-0005-0000-0000-000032080000}"/>
    <cellStyle name="Normal 7 4 2 2 6 2" xfId="6136" xr:uid="{885CA862-FE87-40D5-ADAC-98BB7D68F214}"/>
    <cellStyle name="Normal 7 4 2 2 6 2 2" xfId="27497" xr:uid="{49ACB948-396A-49AA-A870-7044B3EA911B}"/>
    <cellStyle name="Normal 7 4 2 2 6 2 3" xfId="15614" xr:uid="{D202C4EE-4D65-4753-BFC1-FBE788747F3B}"/>
    <cellStyle name="Normal 7 4 2 2 6 3" xfId="8067" xr:uid="{0833C992-0921-49C4-A389-00BC17432EBA}"/>
    <cellStyle name="Normal 7 4 2 2 6 3 2" xfId="18447" xr:uid="{9F9D0E9F-93E3-45FC-A672-4611CF490A61}"/>
    <cellStyle name="Normal 7 4 2 2 6 4" xfId="10900" xr:uid="{8C3220A2-8012-4D07-8A6D-9380A4412557}"/>
    <cellStyle name="Normal 7 4 2 2 6 4 2" xfId="21280" xr:uid="{AFC20936-6F30-4750-9EFA-29108B1E674E}"/>
    <cellStyle name="Normal 7 4 2 2 6 5" xfId="23468" xr:uid="{B5523BE2-1C84-426B-9C30-1F58411441F7}"/>
    <cellStyle name="Normal 7 4 2 2 6 6" xfId="13483" xr:uid="{0CE8DA17-6CAF-48C4-B2FB-797ADB368D48}"/>
    <cellStyle name="Normal 7 4 2 2 7" xfId="2500" xr:uid="{00000000-0005-0000-0000-000033080000}"/>
    <cellStyle name="Normal 7 4 2 2 7 2" xfId="5781" xr:uid="{46C9377F-DD9E-44D5-8F35-C6BE65A25261}"/>
    <cellStyle name="Normal 7 4 2 2 7 2 2" xfId="25869" xr:uid="{72470397-EAC5-47B9-B3E6-E56D2566D9C7}"/>
    <cellStyle name="Normal 7 4 2 2 7 2 3" xfId="15172" xr:uid="{FCED73FE-439C-4FA6-9E9D-25114E9837FD}"/>
    <cellStyle name="Normal 7 4 2 2 7 3" xfId="7625" xr:uid="{E1DFBAD9-539B-4F59-92DF-03573E5E2357}"/>
    <cellStyle name="Normal 7 4 2 2 7 3 2" xfId="18005" xr:uid="{F14037E4-6CBB-464A-B082-F6994BEBFE73}"/>
    <cellStyle name="Normal 7 4 2 2 7 4" xfId="10458" xr:uid="{5C931ABC-546B-4A56-8B6E-95BF9B3E6AFE}"/>
    <cellStyle name="Normal 7 4 2 2 7 4 2" xfId="20838" xr:uid="{BC1A531E-9CA5-48AA-9694-781BE8B092DC}"/>
    <cellStyle name="Normal 7 4 2 2 7 5" xfId="22859" xr:uid="{15607B7D-18B4-4FBC-85CD-EB9D6D36980A}"/>
    <cellStyle name="Normal 7 4 2 2 7 6" xfId="12888" xr:uid="{367BFB58-CAD3-4BEE-B092-49B682FDD40F}"/>
    <cellStyle name="Normal 7 4 2 2 8" xfId="2194" xr:uid="{00000000-0005-0000-0000-00001C080000}"/>
    <cellStyle name="Normal 7 4 2 2 8 2" xfId="7321" xr:uid="{64345797-C159-489C-B9AB-E90EFDDCC77B}"/>
    <cellStyle name="Normal 7 4 2 2 8 2 2" xfId="17701" xr:uid="{83898018-8C4E-49CD-AB1F-68F2D2107E22}"/>
    <cellStyle name="Normal 7 4 2 2 8 3" xfId="10154" xr:uid="{AEE4DB54-113D-496D-A6BA-21276E3D7174}"/>
    <cellStyle name="Normal 7 4 2 2 8 3 2" xfId="20534" xr:uid="{E20F4350-BDB8-4826-B5DD-03E6AAC176D1}"/>
    <cellStyle name="Normal 7 4 2 2 8 4" xfId="24476" xr:uid="{6748E8E5-C49F-4643-B884-0DF9EA494750}"/>
    <cellStyle name="Normal 7 4 2 2 8 5" xfId="14868" xr:uid="{2F78EB13-F436-4C1B-AB68-EA67F7FD673A}"/>
    <cellStyle name="Normal 7 4 2 2 9" xfId="4061" xr:uid="{B46ABEFD-6A47-473A-8BDD-11556DF654C9}"/>
    <cellStyle name="Normal 7 4 2 2 9 2" xfId="8841" xr:uid="{6A88DBD8-B30B-495C-9794-291636DE9245}"/>
    <cellStyle name="Normal 7 4 2 2 9 2 2" xfId="19221" xr:uid="{56DD4781-EC25-48C9-8956-143684A094E4}"/>
    <cellStyle name="Normal 7 4 2 2 9 3" xfId="11674" xr:uid="{96E2148F-38BA-4368-9C18-4583791661D9}"/>
    <cellStyle name="Normal 7 4 2 2 9 3 2" xfId="22054" xr:uid="{56527C18-0767-4D85-8767-7287DF8BF451}"/>
    <cellStyle name="Normal 7 4 2 2 9 4" xfId="16388" xr:uid="{E56B323C-EBC0-46DD-A85E-3742D3AE952D}"/>
    <cellStyle name="Normal 7 4 2 3" xfId="1398" xr:uid="{00000000-0005-0000-0000-00004D070000}"/>
    <cellStyle name="Normal 7 4 2 3 10" xfId="5415" xr:uid="{8C8B1CD1-B6A5-467A-AF9D-289D82C2FFFB}"/>
    <cellStyle name="Normal 7 4 2 3 10 2" xfId="14712" xr:uid="{21D404C2-C36B-4169-9640-42A10BE97DDF}"/>
    <cellStyle name="Normal 7 4 2 3 11" xfId="7165" xr:uid="{F92BC005-23EB-41B2-B765-2A0FE05AC736}"/>
    <cellStyle name="Normal 7 4 2 3 11 2" xfId="17545" xr:uid="{65E3839C-1678-4AEC-8D8C-51D5A32A56E8}"/>
    <cellStyle name="Normal 7 4 2 3 12" xfId="9998" xr:uid="{0EC2392F-3625-4F96-9DAB-9E858D9CC39D}"/>
    <cellStyle name="Normal 7 4 2 3 12 2" xfId="20378" xr:uid="{5E763089-B5F7-403B-A0B8-4A022F793850}"/>
    <cellStyle name="Normal 7 4 2 3 13" xfId="25306" xr:uid="{EF046668-5702-44D2-A5A8-4FA36487B8F4}"/>
    <cellStyle name="Normal 7 4 2 3 14" xfId="12463" xr:uid="{926B9C07-A69D-46C1-8504-A0DB3191A336}"/>
    <cellStyle name="Normal 7 4 2 3 2" xfId="1399" xr:uid="{00000000-0005-0000-0000-00004E070000}"/>
    <cellStyle name="Normal 7 4 2 3 2 10" xfId="9999" xr:uid="{5588C031-AFDD-4BE2-9229-BC3BD3EBC009}"/>
    <cellStyle name="Normal 7 4 2 3 2 10 2" xfId="20379" xr:uid="{F217E0CF-C98E-4E1A-8A60-62A17BF0C8CD}"/>
    <cellStyle name="Normal 7 4 2 3 2 11" xfId="23984" xr:uid="{01B31655-4E45-48D9-9082-25E466419FA4}"/>
    <cellStyle name="Normal 7 4 2 3 2 12" xfId="12628" xr:uid="{E49CE596-0D0E-40CB-BEE2-1F84B8F33F28}"/>
    <cellStyle name="Normal 7 4 2 3 2 2" xfId="1400" xr:uid="{00000000-0005-0000-0000-00004F070000}"/>
    <cellStyle name="Normal 7 4 2 3 2 2 2" xfId="3432" xr:uid="{00000000-0005-0000-0000-000037080000}"/>
    <cellStyle name="Normal 7 4 2 3 2 2 2 2" xfId="6487" xr:uid="{B5711F0C-69AE-405C-82A4-C50BB7635633}"/>
    <cellStyle name="Normal 7 4 2 3 2 2 2 2 2" xfId="26504" xr:uid="{4F476C45-06B1-4A1C-8FBE-97090F2C0ADB}"/>
    <cellStyle name="Normal 7 4 2 3 2 2 2 2 3" xfId="26717" xr:uid="{A1CC0F1C-2CDE-4CEF-A835-41421DF29779}"/>
    <cellStyle name="Normal 7 4 2 3 2 2 2 2 4" xfId="16058" xr:uid="{1D09D644-9147-4F27-BED0-6864D311252F}"/>
    <cellStyle name="Normal 7 4 2 3 2 2 2 3" xfId="8511" xr:uid="{1C1CC2A1-1791-44D2-9246-28DEAE3821D5}"/>
    <cellStyle name="Normal 7 4 2 3 2 2 2 3 2" xfId="28934" xr:uid="{F1D6C972-A649-4FD9-B89B-CBDEF201CAB7}"/>
    <cellStyle name="Normal 7 4 2 3 2 2 2 3 3" xfId="18891" xr:uid="{5C5434A2-6896-4D07-B9E7-D8D82C5C623A}"/>
    <cellStyle name="Normal 7 4 2 3 2 2 2 4" xfId="11344" xr:uid="{FDAF0EA0-01A3-4844-8556-E87D3F1E5ACD}"/>
    <cellStyle name="Normal 7 4 2 3 2 2 2 4 2" xfId="21724" xr:uid="{9C519726-F498-488E-8980-E268B30F4178}"/>
    <cellStyle name="Normal 7 4 2 3 2 2 2 5" xfId="22685" xr:uid="{87F2C3F5-A3D9-46E5-9054-DB46D45E0E43}"/>
    <cellStyle name="Normal 7 4 2 3 2 2 2 6" xfId="14013" xr:uid="{2443BE42-3CF5-49B0-A3F3-FF7D45A9F30F}"/>
    <cellStyle name="Normal 7 4 2 3 2 2 3" xfId="4363" xr:uid="{94ED94A1-9A2F-43F9-AD2A-2B7E741A6D11}"/>
    <cellStyle name="Normal 7 4 2 3 2 2 3 2" xfId="9135" xr:uid="{9D0221DB-8492-4F03-9F62-C2E33F5D3E44}"/>
    <cellStyle name="Normal 7 4 2 3 2 2 3 2 2" xfId="29178" xr:uid="{73FD9858-82EC-48B7-BFC1-460341C59EFC}"/>
    <cellStyle name="Normal 7 4 2 3 2 2 3 2 3" xfId="19515" xr:uid="{611FEC59-E05B-4872-AAB2-BA060EE4B03C}"/>
    <cellStyle name="Normal 7 4 2 3 2 2 3 3" xfId="11968" xr:uid="{EB953968-C471-4F4C-BB25-E40106971C45}"/>
    <cellStyle name="Normal 7 4 2 3 2 2 3 3 2" xfId="22348" xr:uid="{B6CFFBD0-63E0-4BCC-969D-A7B6D53C40F3}"/>
    <cellStyle name="Normal 7 4 2 3 2 2 3 4" xfId="25022" xr:uid="{4A5EC857-2DC5-43FA-A0AC-A85F6EE6E7D8}"/>
    <cellStyle name="Normal 7 4 2 3 2 2 3 5" xfId="16682" xr:uid="{3B099161-2D2C-429D-96F3-9C20BEF4CDE6}"/>
    <cellStyle name="Normal 7 4 2 3 2 2 4" xfId="5417" xr:uid="{96CF66A8-42E5-4B3B-96C8-8A517147CC2B}"/>
    <cellStyle name="Normal 7 4 2 3 2 2 4 2" xfId="27815" xr:uid="{AD6500D6-0323-4E3D-BFB9-FE86937C92D9}"/>
    <cellStyle name="Normal 7 4 2 3 2 2 4 3" xfId="14714" xr:uid="{E967BE07-A5EB-44DD-80AF-7B7F90E96CE9}"/>
    <cellStyle name="Normal 7 4 2 3 2 2 5" xfId="7167" xr:uid="{4A58DC75-3200-4A55-BF2E-8D02B3B3027A}"/>
    <cellStyle name="Normal 7 4 2 3 2 2 5 2" xfId="17547" xr:uid="{B4DBFDA8-F731-44B4-A5C8-38B1A02EFB99}"/>
    <cellStyle name="Normal 7 4 2 3 2 2 6" xfId="10000" xr:uid="{3BB54544-8FBE-4D44-8549-7B26B4B44331}"/>
    <cellStyle name="Normal 7 4 2 3 2 2 6 2" xfId="20380" xr:uid="{AC76AF71-A62D-486B-A89B-3B19ECAB6D74}"/>
    <cellStyle name="Normal 7 4 2 3 2 2 7" xfId="24751" xr:uid="{7A7D9510-388F-40E2-93BA-E578E4F7EB8A}"/>
    <cellStyle name="Normal 7 4 2 3 2 2 8" xfId="13295" xr:uid="{E20C0592-D624-47A1-8A09-3E08B884C0C3}"/>
    <cellStyle name="Normal 7 4 2 3 2 3" xfId="3433" xr:uid="{00000000-0005-0000-0000-000038080000}"/>
    <cellStyle name="Normal 7 4 2 3 2 3 2" xfId="4575" xr:uid="{2642E171-E0CB-448E-A027-84AFC3E96FF0}"/>
    <cellStyle name="Normal 7 4 2 3 2 3 2 2" xfId="9347" xr:uid="{E3CF8F99-F321-47E5-8144-93F8FFDF976B}"/>
    <cellStyle name="Normal 7 4 2 3 2 3 2 2 2" xfId="29319" xr:uid="{2AFC9CEB-FECE-483F-953A-ABED321E6D20}"/>
    <cellStyle name="Normal 7 4 2 3 2 3 2 2 3" xfId="19727" xr:uid="{9E02E87D-686E-4317-A85D-2D4A33FB2F14}"/>
    <cellStyle name="Normal 7 4 2 3 2 3 2 3" xfId="12180" xr:uid="{EA7BD2D8-D8F8-40C1-9999-4CA79988ED7C}"/>
    <cellStyle name="Normal 7 4 2 3 2 3 2 3 2" xfId="22560" xr:uid="{7AEC5018-3A1E-4DA7-9E36-844371F7337F}"/>
    <cellStyle name="Normal 7 4 2 3 2 3 2 4" xfId="25098" xr:uid="{613729BE-7B7A-48DF-A98A-0324D9CC7896}"/>
    <cellStyle name="Normal 7 4 2 3 2 3 2 5" xfId="16894" xr:uid="{08FDC1C4-6ABA-4A7B-9145-1036EAE26631}"/>
    <cellStyle name="Normal 7 4 2 3 2 3 3" xfId="6488" xr:uid="{A85781ED-52CB-4A90-A96A-E63D87C24D21}"/>
    <cellStyle name="Normal 7 4 2 3 2 3 3 2" xfId="27451" xr:uid="{E8747902-D10F-4291-A934-5E04B75CFAE1}"/>
    <cellStyle name="Normal 7 4 2 3 2 3 3 3" xfId="16059" xr:uid="{4C667BEE-63E7-4B09-92CA-0572ADDEB1EC}"/>
    <cellStyle name="Normal 7 4 2 3 2 3 4" xfId="8512" xr:uid="{DB351BA3-2D9D-48BF-B486-C6C168BBEB17}"/>
    <cellStyle name="Normal 7 4 2 3 2 3 4 2" xfId="18892" xr:uid="{E44ED893-5F25-4E3F-BE3A-67E7D345A5EC}"/>
    <cellStyle name="Normal 7 4 2 3 2 3 5" xfId="11345" xr:uid="{B587B2D2-AFDD-4667-88BF-2211E7ED11D2}"/>
    <cellStyle name="Normal 7 4 2 3 2 3 5 2" xfId="21725" xr:uid="{5A319EE7-CECC-42E9-A6E7-D127ED4CD35D}"/>
    <cellStyle name="Normal 7 4 2 3 2 3 6" xfId="25300" xr:uid="{CF1B8EA8-E6A9-405A-B0B1-88D81E32A375}"/>
    <cellStyle name="Normal 7 4 2 3 2 3 7" xfId="14014" xr:uid="{B01ACE33-B4E8-43F8-BFDB-E16A54A75E6D}"/>
    <cellStyle name="Normal 7 4 2 3 2 4" xfId="3431" xr:uid="{00000000-0005-0000-0000-000039080000}"/>
    <cellStyle name="Normal 7 4 2 3 2 4 2" xfId="6486" xr:uid="{0F5A270F-CC57-4C4F-8E41-A53C6D61C272}"/>
    <cellStyle name="Normal 7 4 2 3 2 4 2 2" xfId="26271" xr:uid="{D6E1A9D1-6A68-4A92-9169-C0FA00208013}"/>
    <cellStyle name="Normal 7 4 2 3 2 4 2 3" xfId="16057" xr:uid="{AC5BD39D-70ED-499C-9F51-3E20DE39736E}"/>
    <cellStyle name="Normal 7 4 2 3 2 4 3" xfId="8510" xr:uid="{B706C03C-E70D-4BCA-9CE0-4834839726DE}"/>
    <cellStyle name="Normal 7 4 2 3 2 4 3 2" xfId="18890" xr:uid="{E048BDE4-74AA-49D5-B59D-D9B122159339}"/>
    <cellStyle name="Normal 7 4 2 3 2 4 4" xfId="11343" xr:uid="{DEDFD41D-4637-49F9-BFC8-CC4D2E008799}"/>
    <cellStyle name="Normal 7 4 2 3 2 4 4 2" xfId="21723" xr:uid="{4DA0E474-79B4-4059-B33A-2081634E2A56}"/>
    <cellStyle name="Normal 7 4 2 3 2 4 5" xfId="23470" xr:uid="{8C0CA739-0F46-4DDD-87A1-47C7895853FE}"/>
    <cellStyle name="Normal 7 4 2 3 2 4 6" xfId="14012" xr:uid="{737988B7-65EB-407D-A127-003ECFEE0F2E}"/>
    <cellStyle name="Normal 7 4 2 3 2 5" xfId="2537" xr:uid="{00000000-0005-0000-0000-00003A080000}"/>
    <cellStyle name="Normal 7 4 2 3 2 5 2" xfId="5811" xr:uid="{1FF86231-FF17-4F99-9AA4-D3098D8340C4}"/>
    <cellStyle name="Normal 7 4 2 3 2 5 2 2" xfId="26909" xr:uid="{1652A80E-0B7D-4869-A929-DC2770F88CCD}"/>
    <cellStyle name="Normal 7 4 2 3 2 5 2 3" xfId="15209" xr:uid="{9E8D374D-BAA5-48ED-BB4D-D94F454DEAB9}"/>
    <cellStyle name="Normal 7 4 2 3 2 5 3" xfId="7662" xr:uid="{E1E3EA2A-6393-4AC6-88C9-53712DCC99DC}"/>
    <cellStyle name="Normal 7 4 2 3 2 5 3 2" xfId="18042" xr:uid="{52BA3E61-3442-48B0-B883-612F079E78EA}"/>
    <cellStyle name="Normal 7 4 2 3 2 5 4" xfId="10495" xr:uid="{2D002C16-09DD-442E-AAE6-5C36392980DF}"/>
    <cellStyle name="Normal 7 4 2 3 2 5 4 2" xfId="20875" xr:uid="{B5904AE0-E809-4B49-A05D-121E783BAB2C}"/>
    <cellStyle name="Normal 7 4 2 3 2 5 5" xfId="23656" xr:uid="{A8F13F01-3955-4204-94B5-CBA77FE6FEF6}"/>
    <cellStyle name="Normal 7 4 2 3 2 5 6" xfId="12925" xr:uid="{F3CD5672-035A-4289-B6D9-3CE91F6189F6}"/>
    <cellStyle name="Normal 7 4 2 3 2 6" xfId="2394" xr:uid="{00000000-0005-0000-0000-000035080000}"/>
    <cellStyle name="Normal 7 4 2 3 2 6 2" xfId="7521" xr:uid="{0F39950D-8652-4161-ABDC-3F642EF46C94}"/>
    <cellStyle name="Normal 7 4 2 3 2 6 2 2" xfId="17901" xr:uid="{213839AF-EC2F-4D5D-9374-405FAC963988}"/>
    <cellStyle name="Normal 7 4 2 3 2 6 3" xfId="10354" xr:uid="{80B4AC85-96A1-4097-92B0-A8BF0291253D}"/>
    <cellStyle name="Normal 7 4 2 3 2 6 3 2" xfId="20734" xr:uid="{D46D3BF5-6AB5-4BC9-813A-92A4BF4D2CCB}"/>
    <cellStyle name="Normal 7 4 2 3 2 6 4" xfId="23910" xr:uid="{962BD4BA-EE7D-4E41-A1DB-0FC519780464}"/>
    <cellStyle name="Normal 7 4 2 3 2 6 5" xfId="15068" xr:uid="{A9A21AE6-B312-4991-9739-5ADFDAE34C66}"/>
    <cellStyle name="Normal 7 4 2 3 2 7" xfId="4098" xr:uid="{C102413C-8FEF-4D40-933E-3702638B6733}"/>
    <cellStyle name="Normal 7 4 2 3 2 7 2" xfId="8872" xr:uid="{EA41D6F8-913E-4966-A34F-2E0387505A15}"/>
    <cellStyle name="Normal 7 4 2 3 2 7 2 2" xfId="19252" xr:uid="{1E98A5DD-80D7-432B-922E-17A65C89C845}"/>
    <cellStyle name="Normal 7 4 2 3 2 7 3" xfId="11705" xr:uid="{7F139A08-1225-4F51-B75A-DD915D734B23}"/>
    <cellStyle name="Normal 7 4 2 3 2 7 3 2" xfId="22085" xr:uid="{FD6D2266-D976-4DC2-ACE7-23BB555E0D56}"/>
    <cellStyle name="Normal 7 4 2 3 2 7 4" xfId="16419" xr:uid="{3E15CA83-7512-407A-9EF5-1D6F5C6CEF29}"/>
    <cellStyle name="Normal 7 4 2 3 2 8" xfId="5416" xr:uid="{DE81DCA1-8885-4BEF-852E-1027D0916375}"/>
    <cellStyle name="Normal 7 4 2 3 2 8 2" xfId="14713" xr:uid="{CFE9DFE0-EF44-4FBE-8B56-133E5B4BEDD9}"/>
    <cellStyle name="Normal 7 4 2 3 2 9" xfId="7166" xr:uid="{1B4BA926-DEEE-4563-AF66-B8E391B5C91A}"/>
    <cellStyle name="Normal 7 4 2 3 2 9 2" xfId="17546" xr:uid="{DF10D89F-BCCA-4387-80B6-AB7E05C0C1C7}"/>
    <cellStyle name="Normal 7 4 2 3 3" xfId="1401" xr:uid="{00000000-0005-0000-0000-000050070000}"/>
    <cellStyle name="Normal 7 4 2 3 3 10" xfId="25004" xr:uid="{74A6D7E1-902E-4E7E-BB83-92D9A50C5297}"/>
    <cellStyle name="Normal 7 4 2 3 3 11" xfId="12786" xr:uid="{DF1EF04B-825C-4097-B6A5-99B5D581394A}"/>
    <cellStyle name="Normal 7 4 2 3 3 2" xfId="2823" xr:uid="{00000000-0005-0000-0000-00003C080000}"/>
    <cellStyle name="Normal 7 4 2 3 3 2 2" xfId="3435" xr:uid="{00000000-0005-0000-0000-00003D080000}"/>
    <cellStyle name="Normal 7 4 2 3 3 2 2 2" xfId="6490" xr:uid="{01988EE1-718A-4D93-8EA9-01FEC39B7208}"/>
    <cellStyle name="Normal 7 4 2 3 3 2 2 2 2" xfId="27743" xr:uid="{DDDDBCEC-506F-4A4E-8ADA-6C2ED5B7708E}"/>
    <cellStyle name="Normal 7 4 2 3 3 2 2 2 3" xfId="16061" xr:uid="{89BA0241-2803-49ED-BE9F-8943AE6E1206}"/>
    <cellStyle name="Normal 7 4 2 3 3 2 2 3" xfId="8514" xr:uid="{57CC34DA-9FBC-43E8-B8D4-EE855EA529F4}"/>
    <cellStyle name="Normal 7 4 2 3 3 2 2 3 2" xfId="18894" xr:uid="{70373274-7FA2-4375-8681-1D2E5ABC0984}"/>
    <cellStyle name="Normal 7 4 2 3 3 2 2 4" xfId="11347" xr:uid="{96B8BDCB-0773-48FE-B053-58ECC4AE6CA5}"/>
    <cellStyle name="Normal 7 4 2 3 3 2 2 4 2" xfId="21727" xr:uid="{3DD57718-6B56-4187-80A9-86ECE7EB5B36}"/>
    <cellStyle name="Normal 7 4 2 3 3 2 2 5" xfId="25257" xr:uid="{2709D340-B516-41A4-B702-79E3836CB00E}"/>
    <cellStyle name="Normal 7 4 2 3 3 2 2 6" xfId="14016" xr:uid="{FC196B02-C99F-4F05-AF34-81F7EDF26714}"/>
    <cellStyle name="Normal 7 4 2 3 3 2 3" xfId="4364" xr:uid="{044F8DE7-ED5B-44A8-8944-6EEABE281F31}"/>
    <cellStyle name="Normal 7 4 2 3 3 2 3 2" xfId="9136" xr:uid="{9EC70713-1A6D-4A67-AF71-358173D64B51}"/>
    <cellStyle name="Normal 7 4 2 3 3 2 3 2 2" xfId="29179" xr:uid="{E676AA79-59EC-4D99-BA27-D7C7A3D23B77}"/>
    <cellStyle name="Normal 7 4 2 3 3 2 3 2 3" xfId="19516" xr:uid="{93731995-B6CE-4607-83F9-73A445DC8241}"/>
    <cellStyle name="Normal 7 4 2 3 3 2 3 3" xfId="11969" xr:uid="{FD7213D9-84F2-45D8-9669-3B61C7E6F6B6}"/>
    <cellStyle name="Normal 7 4 2 3 3 2 3 3 2" xfId="22349" xr:uid="{41AD50BB-7707-40C2-8171-0850E08E0658}"/>
    <cellStyle name="Normal 7 4 2 3 3 2 3 4" xfId="24559" xr:uid="{98B05C9D-ACE6-429A-BFF4-DE3CDFB4569C}"/>
    <cellStyle name="Normal 7 4 2 3 3 2 3 5" xfId="16683" xr:uid="{73E77EB9-E214-455C-8263-A7ED96CD922A}"/>
    <cellStyle name="Normal 7 4 2 3 3 2 4" xfId="6039" xr:uid="{97B9107C-B400-43A1-94BE-40E8FCF146F7}"/>
    <cellStyle name="Normal 7 4 2 3 3 2 4 2" xfId="26454" xr:uid="{8603C08A-6BAE-48DD-AC36-B7AFF09BD670}"/>
    <cellStyle name="Normal 7 4 2 3 3 2 4 3" xfId="15493" xr:uid="{8C9EFA2E-B869-4243-AA5B-9CDAB3C94349}"/>
    <cellStyle name="Normal 7 4 2 3 3 2 5" xfId="7946" xr:uid="{968E5FC0-D0EB-4CA0-95F7-57CF3055E9F1}"/>
    <cellStyle name="Normal 7 4 2 3 3 2 5 2" xfId="18326" xr:uid="{993F9A40-5237-4F93-A0F2-099B4A3B0164}"/>
    <cellStyle name="Normal 7 4 2 3 3 2 6" xfId="10779" xr:uid="{B31B16F7-43DD-48E9-96C0-21C8479A3D7D}"/>
    <cellStyle name="Normal 7 4 2 3 3 2 6 2" xfId="21159" xr:uid="{36FB3E83-4021-4952-B75D-573410442A6A}"/>
    <cellStyle name="Normal 7 4 2 3 3 2 7" xfId="23930" xr:uid="{6B5F3540-BA25-469E-81B0-2DF3A40D8EB9}"/>
    <cellStyle name="Normal 7 4 2 3 3 2 8" xfId="13296" xr:uid="{732B9084-E958-4E44-B824-C9EA722BEF3B}"/>
    <cellStyle name="Normal 7 4 2 3 3 3" xfId="3436" xr:uid="{00000000-0005-0000-0000-00003E080000}"/>
    <cellStyle name="Normal 7 4 2 3 3 3 2" xfId="4576" xr:uid="{1DE9A599-11DA-4A6B-B5D2-21E553D70940}"/>
    <cellStyle name="Normal 7 4 2 3 3 3 2 2" xfId="9348" xr:uid="{49E7BF0F-4AAC-4702-AD80-471A65E7758E}"/>
    <cellStyle name="Normal 7 4 2 3 3 3 2 2 2" xfId="29320" xr:uid="{3B0DCB07-3523-46FB-9843-9AE8184E369C}"/>
    <cellStyle name="Normal 7 4 2 3 3 3 2 2 3" xfId="19728" xr:uid="{AD2E44D6-2FBD-4923-88D1-488B7DA0CCDE}"/>
    <cellStyle name="Normal 7 4 2 3 3 3 2 3" xfId="12181" xr:uid="{35C721A0-2FB9-46B8-A96C-0ACB99ED22D6}"/>
    <cellStyle name="Normal 7 4 2 3 3 3 2 3 2" xfId="22561" xr:uid="{4B4D8D67-3A9A-4762-B45E-9A02DE558232}"/>
    <cellStyle name="Normal 7 4 2 3 3 3 2 4" xfId="25151" xr:uid="{0CB06BCC-FE1E-4396-84B4-96541123C57E}"/>
    <cellStyle name="Normal 7 4 2 3 3 3 2 5" xfId="16895" xr:uid="{5669AC14-9F07-49DE-8DB0-48D0A5DCE652}"/>
    <cellStyle name="Normal 7 4 2 3 3 3 3" xfId="6491" xr:uid="{6E004533-E227-4A58-982A-FC863249EA28}"/>
    <cellStyle name="Normal 7 4 2 3 3 3 3 2" xfId="27090" xr:uid="{C7D07C9F-5701-46BE-A5D6-5D77DCF51F32}"/>
    <cellStyle name="Normal 7 4 2 3 3 3 3 3" xfId="16062" xr:uid="{8BEB9FAD-E7A7-4220-BF00-42F898B98964}"/>
    <cellStyle name="Normal 7 4 2 3 3 3 4" xfId="8515" xr:uid="{FC7C918C-5F82-4FD3-BB2C-2A53357A39F8}"/>
    <cellStyle name="Normal 7 4 2 3 3 3 4 2" xfId="18895" xr:uid="{8CABCAA1-2F74-4979-9477-FD78D1234EE4}"/>
    <cellStyle name="Normal 7 4 2 3 3 3 5" xfId="11348" xr:uid="{925745D4-0F3C-4630-9E3A-01AA31B7C960}"/>
    <cellStyle name="Normal 7 4 2 3 3 3 5 2" xfId="21728" xr:uid="{2F7FDD73-9CF4-4B93-972F-C3131E21665D}"/>
    <cellStyle name="Normal 7 4 2 3 3 3 6" xfId="22707" xr:uid="{F47530FB-C22E-481F-B2EB-AB0C7C194DCE}"/>
    <cellStyle name="Normal 7 4 2 3 3 3 7" xfId="14017" xr:uid="{3F06C1D1-5B71-4E2B-B2C2-FA72A14FBE59}"/>
    <cellStyle name="Normal 7 4 2 3 3 4" xfId="3434" xr:uid="{00000000-0005-0000-0000-00003F080000}"/>
    <cellStyle name="Normal 7 4 2 3 3 4 2" xfId="6489" xr:uid="{FE52D829-CEA9-43C9-9D05-BBE66D0237DF}"/>
    <cellStyle name="Normal 7 4 2 3 3 4 2 2" xfId="27046" xr:uid="{BB9D64A2-FF5A-434D-A24C-5D893C99AFCB}"/>
    <cellStyle name="Normal 7 4 2 3 3 4 2 3" xfId="16060" xr:uid="{5CBC3A4C-9AB1-4197-9072-4BE3E22218D5}"/>
    <cellStyle name="Normal 7 4 2 3 3 4 3" xfId="8513" xr:uid="{95B1BDFE-76EF-48D5-AE18-97DF9EAC4EF1}"/>
    <cellStyle name="Normal 7 4 2 3 3 4 3 2" xfId="18893" xr:uid="{E65410F0-F8B8-44EE-A42E-4231B11984F9}"/>
    <cellStyle name="Normal 7 4 2 3 3 4 4" xfId="11346" xr:uid="{FFCBB6BC-06D1-4F6E-B3AD-2CAE67AF6682}"/>
    <cellStyle name="Normal 7 4 2 3 3 4 4 2" xfId="21726" xr:uid="{6D36AA51-6251-47A6-BEA6-E61346442579}"/>
    <cellStyle name="Normal 7 4 2 3 3 4 5" xfId="23529" xr:uid="{CA63C1D9-529A-4458-A521-F58739AAC9A2}"/>
    <cellStyle name="Normal 7 4 2 3 3 4 6" xfId="14015" xr:uid="{34CE9732-A922-4B0C-813D-1BA3CCDE518D}"/>
    <cellStyle name="Normal 7 4 2 3 3 5" xfId="2639" xr:uid="{00000000-0005-0000-0000-000040080000}"/>
    <cellStyle name="Normal 7 4 2 3 3 5 2" xfId="5901" xr:uid="{06DEE614-DB1E-40C6-98B8-655A5BC840AD}"/>
    <cellStyle name="Normal 7 4 2 3 3 5 2 2" xfId="28084" xr:uid="{E73C0A48-5010-4AF4-BFF8-2779B38CAAE9}"/>
    <cellStyle name="Normal 7 4 2 3 3 5 2 3" xfId="15311" xr:uid="{CD10D29B-1BB9-4033-A72C-20650EA7939B}"/>
    <cellStyle name="Normal 7 4 2 3 3 5 3" xfId="7764" xr:uid="{AAF63A09-5ED6-4AC6-B134-9B9A07206138}"/>
    <cellStyle name="Normal 7 4 2 3 3 5 3 2" xfId="18144" xr:uid="{C28E0031-6504-4AF1-8743-859347CDA388}"/>
    <cellStyle name="Normal 7 4 2 3 3 5 4" xfId="10597" xr:uid="{10CF1869-835D-47E8-8557-5FB1FB45379C}"/>
    <cellStyle name="Normal 7 4 2 3 3 5 4 2" xfId="20977" xr:uid="{02BFD86F-D7FB-4B45-AD29-59895ECBED70}"/>
    <cellStyle name="Normal 7 4 2 3 3 5 5" xfId="24391" xr:uid="{3642CC08-061D-412D-B772-B9BBC8C52747}"/>
    <cellStyle name="Normal 7 4 2 3 3 5 6" xfId="13028" xr:uid="{F2805A81-7243-41C4-92ED-D905A26F3587}"/>
    <cellStyle name="Normal 7 4 2 3 3 6" xfId="4214" xr:uid="{2B11B9DA-3A35-4419-B17F-06112D4DA6AE}"/>
    <cellStyle name="Normal 7 4 2 3 3 6 2" xfId="8986" xr:uid="{55144603-3E18-4EA5-90FC-CC93302FD65D}"/>
    <cellStyle name="Normal 7 4 2 3 3 6 2 2" xfId="19366" xr:uid="{7E7540F5-7CC3-4663-A2BB-5954148FA671}"/>
    <cellStyle name="Normal 7 4 2 3 3 6 3" xfId="11819" xr:uid="{848B8CAE-D016-4566-9EB8-B0DB71A665C1}"/>
    <cellStyle name="Normal 7 4 2 3 3 6 3 2" xfId="22199" xr:uid="{A73647F4-93CF-430B-B492-4A6BD9BE71CC}"/>
    <cellStyle name="Normal 7 4 2 3 3 6 4" xfId="22747" xr:uid="{1023BC0F-D3FA-4D97-B691-C203FC4AE763}"/>
    <cellStyle name="Normal 7 4 2 3 3 6 5" xfId="16533" xr:uid="{45CFAB6B-5A5A-4FBC-A74B-53002E84D396}"/>
    <cellStyle name="Normal 7 4 2 3 3 7" xfId="5418" xr:uid="{35CB26D5-D276-425C-BAEA-79EE79A1F237}"/>
    <cellStyle name="Normal 7 4 2 3 3 7 2" xfId="14715" xr:uid="{33CBB5DD-991C-4EF6-BD53-3DB90CCF121C}"/>
    <cellStyle name="Normal 7 4 2 3 3 8" xfId="7168" xr:uid="{AC6F9BAC-8D75-4682-834E-C6C99FF0AE1D}"/>
    <cellStyle name="Normal 7 4 2 3 3 8 2" xfId="17548" xr:uid="{C320B0C3-2ADA-4F75-B0F5-3D83AFF2FB73}"/>
    <cellStyle name="Normal 7 4 2 3 3 9" xfId="10001" xr:uid="{DE4E08E6-0590-4940-A5A1-118E1F7254D1}"/>
    <cellStyle name="Normal 7 4 2 3 3 9 2" xfId="20381" xr:uid="{EAAF0476-701F-43F9-935E-525B6C9B205C}"/>
    <cellStyle name="Normal 7 4 2 3 4" xfId="1402" xr:uid="{00000000-0005-0000-0000-000051070000}"/>
    <cellStyle name="Normal 7 4 2 3 4 2" xfId="3437" xr:uid="{00000000-0005-0000-0000-000042080000}"/>
    <cellStyle name="Normal 7 4 2 3 4 2 2" xfId="6492" xr:uid="{6B211D80-0DCD-44B2-BE9D-58814ECC93F8}"/>
    <cellStyle name="Normal 7 4 2 3 4 2 2 2" xfId="26408" xr:uid="{105A0BFE-232B-4E6F-9EFD-C683CCCE8D3D}"/>
    <cellStyle name="Normal 7 4 2 3 4 2 2 3" xfId="16063" xr:uid="{0853C75B-EACD-4A0D-B8A4-3BB768EA7535}"/>
    <cellStyle name="Normal 7 4 2 3 4 2 3" xfId="8516" xr:uid="{C5E36588-58E5-4EDA-B035-E11519CAF348}"/>
    <cellStyle name="Normal 7 4 2 3 4 2 3 2" xfId="18896" xr:uid="{4B35EC2E-817E-4379-9348-55F7384F7A7A}"/>
    <cellStyle name="Normal 7 4 2 3 4 2 4" xfId="11349" xr:uid="{D795733E-893B-43A1-9D31-A3FD808972AA}"/>
    <cellStyle name="Normal 7 4 2 3 4 2 4 2" xfId="21729" xr:uid="{2B197E8E-C719-42DD-80FA-C4863AF729E3}"/>
    <cellStyle name="Normal 7 4 2 3 4 2 5" xfId="23233" xr:uid="{B2433BA5-93B2-48C3-8C0E-A022BC6B3F0A}"/>
    <cellStyle name="Normal 7 4 2 3 4 2 6" xfId="14018" xr:uid="{ECBC3F6B-B96E-4288-8DBF-45F6589C947D}"/>
    <cellStyle name="Normal 7 4 2 3 4 3" xfId="4362" xr:uid="{B22B2C28-8B7E-4D9A-BB80-121388E1EADB}"/>
    <cellStyle name="Normal 7 4 2 3 4 3 2" xfId="9134" xr:uid="{5B75D42C-5855-4C09-BEF3-B16F1CBAB7EF}"/>
    <cellStyle name="Normal 7 4 2 3 4 3 2 2" xfId="29177" xr:uid="{D601270E-C94E-4453-8AEC-A0E2E3E7B2DD}"/>
    <cellStyle name="Normal 7 4 2 3 4 3 2 3" xfId="19514" xr:uid="{38CD3105-4B2E-4FDD-A5F6-05B6BDEBF0E9}"/>
    <cellStyle name="Normal 7 4 2 3 4 3 3" xfId="11967" xr:uid="{07E7D6A9-7F3B-4D4E-99DA-E2D69A5D965E}"/>
    <cellStyle name="Normal 7 4 2 3 4 3 3 2" xfId="22347" xr:uid="{A733B062-B38B-4F97-8EB3-53E8DB504F27}"/>
    <cellStyle name="Normal 7 4 2 3 4 3 4" xfId="23167" xr:uid="{8077C8A8-E37E-4916-99C0-B66DCD9059A0}"/>
    <cellStyle name="Normal 7 4 2 3 4 3 5" xfId="16681" xr:uid="{27FA9808-82E3-4143-9A84-50137F7EE0A4}"/>
    <cellStyle name="Normal 7 4 2 3 4 4" xfId="5419" xr:uid="{1CCA2808-F3D0-43BE-BE99-EB7EE5FA592C}"/>
    <cellStyle name="Normal 7 4 2 3 4 4 2" xfId="27407" xr:uid="{546EEC58-C751-4718-B1A5-0437D059B702}"/>
    <cellStyle name="Normal 7 4 2 3 4 4 3" xfId="14716" xr:uid="{3AEDFBEE-A180-493C-B1DF-3CB2C9B06A58}"/>
    <cellStyle name="Normal 7 4 2 3 4 5" xfId="7169" xr:uid="{3AE37D08-FF7A-4EAD-B0AC-1357A731F114}"/>
    <cellStyle name="Normal 7 4 2 3 4 5 2" xfId="17549" xr:uid="{815136FD-09BE-4716-8114-FC0E2378FBE7}"/>
    <cellStyle name="Normal 7 4 2 3 4 6" xfId="10002" xr:uid="{CF8D9611-3354-4D0A-B242-9C205EA5DAED}"/>
    <cellStyle name="Normal 7 4 2 3 4 6 2" xfId="20382" xr:uid="{56A197B3-D2B5-430A-8BDC-862329EFB3C6}"/>
    <cellStyle name="Normal 7 4 2 3 4 7" xfId="25146" xr:uid="{42C3A5EB-114C-451B-90D0-B1C48D26644D}"/>
    <cellStyle name="Normal 7 4 2 3 4 8" xfId="13294" xr:uid="{66E7FE57-C50F-473F-A48E-83E2AAFD69B6}"/>
    <cellStyle name="Normal 7 4 2 3 5" xfId="3438" xr:uid="{00000000-0005-0000-0000-000043080000}"/>
    <cellStyle name="Normal 7 4 2 3 5 2" xfId="4577" xr:uid="{8D41DCDF-9867-4A7F-9391-7F4DE0309B96}"/>
    <cellStyle name="Normal 7 4 2 3 5 2 2" xfId="9349" xr:uid="{394D0FF3-3020-43A5-B7E3-326A51684203}"/>
    <cellStyle name="Normal 7 4 2 3 5 2 2 2" xfId="29321" xr:uid="{8876C79D-FF2C-4A1F-BC0C-11645524FAFF}"/>
    <cellStyle name="Normal 7 4 2 3 5 2 2 3" xfId="19729" xr:uid="{859E6A7D-14EE-45E3-8CA4-EBA984483543}"/>
    <cellStyle name="Normal 7 4 2 3 5 2 3" xfId="12182" xr:uid="{0A929E14-F3C2-4BC2-B93F-36482BBA9C07}"/>
    <cellStyle name="Normal 7 4 2 3 5 2 3 2" xfId="22562" xr:uid="{56FC7E13-67D6-44D1-A502-931184BA5298}"/>
    <cellStyle name="Normal 7 4 2 3 5 2 4" xfId="22797" xr:uid="{DF4B6DC9-CDB8-4A61-977F-D668ECD7A265}"/>
    <cellStyle name="Normal 7 4 2 3 5 2 5" xfId="16896" xr:uid="{5EEF3B0A-42C2-4CCE-B7E6-6FC59218785A}"/>
    <cellStyle name="Normal 7 4 2 3 5 3" xfId="6493" xr:uid="{E64F39CB-9B25-44E1-9DAA-51A89B2615E2}"/>
    <cellStyle name="Normal 7 4 2 3 5 3 2" xfId="26952" xr:uid="{73A7E2FD-9F60-45BE-B5F3-8EFD0A60A280}"/>
    <cellStyle name="Normal 7 4 2 3 5 3 3" xfId="16064" xr:uid="{FD54B8D9-1ACF-4D0A-81FC-B6C623754D97}"/>
    <cellStyle name="Normal 7 4 2 3 5 4" xfId="8517" xr:uid="{F3A3247E-1F8B-4CF6-8C0D-421FDFA5BBAD}"/>
    <cellStyle name="Normal 7 4 2 3 5 4 2" xfId="18897" xr:uid="{BE9CB8BE-3158-4E13-9692-25B98293D676}"/>
    <cellStyle name="Normal 7 4 2 3 5 5" xfId="11350" xr:uid="{9F13FFA7-DB84-4346-BFF7-B01B3F23E21E}"/>
    <cellStyle name="Normal 7 4 2 3 5 5 2" xfId="21730" xr:uid="{3CA28E00-BC65-4934-BF57-8354A2966191}"/>
    <cellStyle name="Normal 7 4 2 3 5 6" xfId="25511" xr:uid="{C46F287D-3C82-4069-AD2C-BEFBDD3A6D7B}"/>
    <cellStyle name="Normal 7 4 2 3 5 7" xfId="14019" xr:uid="{5B6BC0C1-901D-4342-9972-37A67B926C80}"/>
    <cellStyle name="Normal 7 4 2 3 6" xfId="2987" xr:uid="{00000000-0005-0000-0000-000044080000}"/>
    <cellStyle name="Normal 7 4 2 3 6 2" xfId="6137" xr:uid="{01E3796D-D798-48FE-9C0C-E4A00DDA0B07}"/>
    <cellStyle name="Normal 7 4 2 3 6 2 2" xfId="28500" xr:uid="{B49D196C-F27B-4945-A279-8C8D3D7969FE}"/>
    <cellStyle name="Normal 7 4 2 3 6 2 3" xfId="15615" xr:uid="{FFE3F257-7A6B-4386-A5EE-044B6274A04B}"/>
    <cellStyle name="Normal 7 4 2 3 6 3" xfId="8068" xr:uid="{5CDCC030-ED7E-404A-8EB4-4195BA0A9905}"/>
    <cellStyle name="Normal 7 4 2 3 6 3 2" xfId="18448" xr:uid="{6728291F-1EA2-414E-99AC-C1AF79F89D77}"/>
    <cellStyle name="Normal 7 4 2 3 6 4" xfId="10901" xr:uid="{28123847-7C3C-45B0-86FE-4A2C73DDAB30}"/>
    <cellStyle name="Normal 7 4 2 3 6 4 2" xfId="21281" xr:uid="{0B46FCF6-E7D4-4F9A-AFAB-7EC8AAEA7E70}"/>
    <cellStyle name="Normal 7 4 2 3 6 5" xfId="23160" xr:uid="{1AAEDB47-B1A5-420D-B674-153C8B07D0D6}"/>
    <cellStyle name="Normal 7 4 2 3 6 6" xfId="13484" xr:uid="{1ADD431F-70F2-44A6-81E0-DAA66D789110}"/>
    <cellStyle name="Normal 7 4 2 3 7" xfId="2477" xr:uid="{00000000-0005-0000-0000-000045080000}"/>
    <cellStyle name="Normal 7 4 2 3 7 2" xfId="5765" xr:uid="{0F3E1F4B-AB2E-4AE5-8439-F1D7EF399285}"/>
    <cellStyle name="Normal 7 4 2 3 7 2 2" xfId="26815" xr:uid="{75FF0B01-19AC-4C89-8180-56355C6ECBA7}"/>
    <cellStyle name="Normal 7 4 2 3 7 2 3" xfId="15149" xr:uid="{74D3FD33-3603-4E3B-B24D-B6ED820152BA}"/>
    <cellStyle name="Normal 7 4 2 3 7 3" xfId="7602" xr:uid="{0FEB3F89-9078-4CB6-AE8F-29C654BECED4}"/>
    <cellStyle name="Normal 7 4 2 3 7 3 2" xfId="17982" xr:uid="{F9474757-1AD0-4A3D-9E5A-1CE831E8B1EB}"/>
    <cellStyle name="Normal 7 4 2 3 7 4" xfId="10435" xr:uid="{278F2BDF-7C69-42C3-8BB8-878886F0C70A}"/>
    <cellStyle name="Normal 7 4 2 3 7 4 2" xfId="20815" xr:uid="{645EA7CB-4B75-499B-A8FD-2B0785300611}"/>
    <cellStyle name="Normal 7 4 2 3 7 5" xfId="24652" xr:uid="{14B94698-E5C2-4A3C-8A3D-2190C517C682}"/>
    <cellStyle name="Normal 7 4 2 3 7 6" xfId="12865" xr:uid="{0395CA8B-9539-4DD3-94A5-4F953090C76C}"/>
    <cellStyle name="Normal 7 4 2 3 8" xfId="2231" xr:uid="{00000000-0005-0000-0000-000034080000}"/>
    <cellStyle name="Normal 7 4 2 3 8 2" xfId="7358" xr:uid="{ABAE7B4A-5509-467D-9412-919A82B4558E}"/>
    <cellStyle name="Normal 7 4 2 3 8 2 2" xfId="17738" xr:uid="{9D2221FC-A8E9-49F3-BB92-D516393964F2}"/>
    <cellStyle name="Normal 7 4 2 3 8 3" xfId="10191" xr:uid="{042DD87E-6450-4539-81F7-DD2736D6138A}"/>
    <cellStyle name="Normal 7 4 2 3 8 3 2" xfId="20571" xr:uid="{3074D180-A790-43CA-8AF6-F0EB8702F7F8}"/>
    <cellStyle name="Normal 7 4 2 3 8 4" xfId="24952" xr:uid="{61479AF8-0B85-4185-A702-0CA42A33AD86}"/>
    <cellStyle name="Normal 7 4 2 3 8 5" xfId="14905" xr:uid="{91989871-B108-4928-9C4D-6CEAB55A48F6}"/>
    <cellStyle name="Normal 7 4 2 3 9" xfId="4062" xr:uid="{FFCED617-206A-483C-934D-7BCD0DED1567}"/>
    <cellStyle name="Normal 7 4 2 3 9 2" xfId="8842" xr:uid="{559A6206-591B-46D5-A69A-CA6C5CB41531}"/>
    <cellStyle name="Normal 7 4 2 3 9 2 2" xfId="19222" xr:uid="{E5B720D8-CE51-4AD5-8877-519B75180EE1}"/>
    <cellStyle name="Normal 7 4 2 3 9 3" xfId="11675" xr:uid="{A2219D8D-D89A-47FF-8831-7EA7854031E1}"/>
    <cellStyle name="Normal 7 4 2 3 9 3 2" xfId="22055" xr:uid="{93530434-315F-4A5C-80CC-1E41AE188AAE}"/>
    <cellStyle name="Normal 7 4 2 3 9 4" xfId="16389" xr:uid="{14217679-016B-4408-8BFC-3F2123797ADE}"/>
    <cellStyle name="Normal 7 4 2 4" xfId="1403" xr:uid="{00000000-0005-0000-0000-000052070000}"/>
    <cellStyle name="Normal 7 4 2 4 10" xfId="7170" xr:uid="{B931BC08-D4DA-4743-8933-B44C8A7C2202}"/>
    <cellStyle name="Normal 7 4 2 4 10 2" xfId="17550" xr:uid="{D2F57CD4-372B-451D-ABEE-23E915F629F6}"/>
    <cellStyle name="Normal 7 4 2 4 11" xfId="10003" xr:uid="{02A2C318-68A2-4898-A3B9-5149781E387B}"/>
    <cellStyle name="Normal 7 4 2 4 11 2" xfId="20383" xr:uid="{FE7ADACE-F28A-4BE5-9CA1-2A9B4122D6E0}"/>
    <cellStyle name="Normal 7 4 2 4 12" xfId="25145" xr:uid="{810F2310-A9E5-4F5B-AF0B-88D7042AB924}"/>
    <cellStyle name="Normal 7 4 2 4 13" xfId="12443" xr:uid="{17E98E0C-4EAB-4941-B071-E713A1D6DFFE}"/>
    <cellStyle name="Normal 7 4 2 4 2" xfId="1404" xr:uid="{00000000-0005-0000-0000-000053070000}"/>
    <cellStyle name="Normal 7 4 2 4 2 10" xfId="10004" xr:uid="{1645BABD-3E68-4A2C-9FE0-C3BD3BDE9EE2}"/>
    <cellStyle name="Normal 7 4 2 4 2 10 2" xfId="20384" xr:uid="{2E2ABC91-4A6F-4231-B91E-F2E4A7D3E3A3}"/>
    <cellStyle name="Normal 7 4 2 4 2 11" xfId="25584" xr:uid="{C2DE54F0-1EB7-42DA-A420-A65F2BAFE32B}"/>
    <cellStyle name="Normal 7 4 2 4 2 12" xfId="12629" xr:uid="{3C5934F1-5D4C-4ED1-8E3F-757D1B63E7DC}"/>
    <cellStyle name="Normal 7 4 2 4 2 2" xfId="1405" xr:uid="{00000000-0005-0000-0000-000054070000}"/>
    <cellStyle name="Normal 7 4 2 4 2 2 2" xfId="3440" xr:uid="{00000000-0005-0000-0000-000049080000}"/>
    <cellStyle name="Normal 7 4 2 4 2 2 2 2" xfId="6495" xr:uid="{E8C9FC17-B5BD-46DE-A7CB-10285394DB4C}"/>
    <cellStyle name="Normal 7 4 2 4 2 2 2 2 2" xfId="28497" xr:uid="{6128ADAE-DDCF-46E9-B274-0FC7BF54E073}"/>
    <cellStyle name="Normal 7 4 2 4 2 2 2 2 3" xfId="26056" xr:uid="{F0A1874E-C620-486D-8060-5D7C6C2C338C}"/>
    <cellStyle name="Normal 7 4 2 4 2 2 2 2 4" xfId="16066" xr:uid="{A132EF9A-BCC6-47CE-9940-19AB1B9EE32D}"/>
    <cellStyle name="Normal 7 4 2 4 2 2 2 3" xfId="8519" xr:uid="{70345AB6-28FA-4A6B-8776-0BA46C129244}"/>
    <cellStyle name="Normal 7 4 2 4 2 2 2 3 2" xfId="28935" xr:uid="{9EFB8EE6-788C-4595-A058-72D87940C73C}"/>
    <cellStyle name="Normal 7 4 2 4 2 2 2 3 3" xfId="18899" xr:uid="{1D88C5AC-56EB-4E83-A35F-070EB8EADD6C}"/>
    <cellStyle name="Normal 7 4 2 4 2 2 2 4" xfId="11352" xr:uid="{AC20873F-D2B4-4F5D-83AD-FF482A6C530B}"/>
    <cellStyle name="Normal 7 4 2 4 2 2 2 4 2" xfId="21732" xr:uid="{3238790B-5B1A-48D6-ABED-E347715489F3}"/>
    <cellStyle name="Normal 7 4 2 4 2 2 2 5" xfId="25262" xr:uid="{10019D3C-0701-4C06-9468-8695FB682D51}"/>
    <cellStyle name="Normal 7 4 2 4 2 2 2 6" xfId="14021" xr:uid="{E7C9B11C-99D1-41A5-80CD-C69707957650}"/>
    <cellStyle name="Normal 7 4 2 4 2 2 3" xfId="4365" xr:uid="{AAAEB657-D454-4295-AD7A-18F093B61451}"/>
    <cellStyle name="Normal 7 4 2 4 2 2 3 2" xfId="9137" xr:uid="{E9C25ECD-8D03-4F99-8FEA-D1B20A035017}"/>
    <cellStyle name="Normal 7 4 2 4 2 2 3 2 2" xfId="29180" xr:uid="{1E2F13CE-BB14-4AE9-9D02-823BA19C5333}"/>
    <cellStyle name="Normal 7 4 2 4 2 2 3 2 3" xfId="19517" xr:uid="{F1227117-9D3D-49C9-9A12-FA2559C8851E}"/>
    <cellStyle name="Normal 7 4 2 4 2 2 3 3" xfId="11970" xr:uid="{8CBFE4FB-0706-4030-9D52-7E0E3C598942}"/>
    <cellStyle name="Normal 7 4 2 4 2 2 3 3 2" xfId="22350" xr:uid="{03A447AF-7168-41C3-8583-196053D85370}"/>
    <cellStyle name="Normal 7 4 2 4 2 2 3 4" xfId="24443" xr:uid="{63BBBCFA-5B6B-4D4F-B11E-66772F893E60}"/>
    <cellStyle name="Normal 7 4 2 4 2 2 3 5" xfId="16684" xr:uid="{EC6CF39E-538C-4150-9DC0-9DC18579863C}"/>
    <cellStyle name="Normal 7 4 2 4 2 2 4" xfId="5422" xr:uid="{A49531EF-9E07-48B3-A00B-F9C45AAB621D}"/>
    <cellStyle name="Normal 7 4 2 4 2 2 4 2" xfId="27871" xr:uid="{0284E31A-A0AE-4136-B002-88D0E48ED855}"/>
    <cellStyle name="Normal 7 4 2 4 2 2 4 3" xfId="14719" xr:uid="{3FBA4BA8-E898-47A2-87CB-B0C816B568B1}"/>
    <cellStyle name="Normal 7 4 2 4 2 2 5" xfId="7172" xr:uid="{B71CDECA-3C7C-4478-B8B8-709B814A9314}"/>
    <cellStyle name="Normal 7 4 2 4 2 2 5 2" xfId="17552" xr:uid="{2CAD84AB-C5E0-42CA-868B-31FD631168BD}"/>
    <cellStyle name="Normal 7 4 2 4 2 2 6" xfId="10005" xr:uid="{95FCDA98-9992-470E-AB8C-B0FB05056341}"/>
    <cellStyle name="Normal 7 4 2 4 2 2 6 2" xfId="20385" xr:uid="{6B8F8F77-21D3-4083-86B9-922B1B8F4454}"/>
    <cellStyle name="Normal 7 4 2 4 2 2 7" xfId="25393" xr:uid="{19780167-0E7D-40DE-8011-0AEF26FE54F6}"/>
    <cellStyle name="Normal 7 4 2 4 2 2 8" xfId="13298" xr:uid="{8ACA14C7-1070-4824-BFA2-14F062EEFC52}"/>
    <cellStyle name="Normal 7 4 2 4 2 3" xfId="3441" xr:uid="{00000000-0005-0000-0000-00004A080000}"/>
    <cellStyle name="Normal 7 4 2 4 2 3 2" xfId="4578" xr:uid="{CCB6D9DF-D0CD-410E-A00E-4015EECB64E3}"/>
    <cellStyle name="Normal 7 4 2 4 2 3 2 2" xfId="9350" xr:uid="{DCC4F88B-7732-4D33-AB0A-ACD57DDEFD07}"/>
    <cellStyle name="Normal 7 4 2 4 2 3 2 2 2" xfId="29322" xr:uid="{EAEDB75C-7A44-4BAC-809D-8A82933E7BAA}"/>
    <cellStyle name="Normal 7 4 2 4 2 3 2 2 3" xfId="19730" xr:uid="{C4944783-D8FE-4DB4-9BA3-1E82BC34A028}"/>
    <cellStyle name="Normal 7 4 2 4 2 3 2 3" xfId="12183" xr:uid="{63CFBB8E-16F7-4C1A-AB42-20FA8D1C2393}"/>
    <cellStyle name="Normal 7 4 2 4 2 3 2 3 2" xfId="22563" xr:uid="{DA11D50E-5310-4C95-BB1C-20F4BEC4F76C}"/>
    <cellStyle name="Normal 7 4 2 4 2 3 2 4" xfId="24892" xr:uid="{EFEA5569-7CF3-474B-9905-D0D2DC77FBF8}"/>
    <cellStyle name="Normal 7 4 2 4 2 3 2 5" xfId="16897" xr:uid="{0E5F3F5E-2569-480A-BD19-2D210D3EFEF1}"/>
    <cellStyle name="Normal 7 4 2 4 2 3 3" xfId="6496" xr:uid="{FC48F7E8-8C0B-4B98-920B-2B0286FFE23E}"/>
    <cellStyle name="Normal 7 4 2 4 2 3 3 2" xfId="26404" xr:uid="{8B57975D-7B57-431F-AFA0-EBA90D5B2B6C}"/>
    <cellStyle name="Normal 7 4 2 4 2 3 3 3" xfId="16067" xr:uid="{2A7D4FCE-1B9E-4852-AC0F-593CFCD45E82}"/>
    <cellStyle name="Normal 7 4 2 4 2 3 4" xfId="8520" xr:uid="{D1D8E662-D92E-4D4B-94D1-4C0F3D9F39C7}"/>
    <cellStyle name="Normal 7 4 2 4 2 3 4 2" xfId="18900" xr:uid="{176AC416-85F2-4EA1-98E9-D00E0F615140}"/>
    <cellStyle name="Normal 7 4 2 4 2 3 5" xfId="11353" xr:uid="{A3A31C55-FA9D-4957-AC49-F573427A00BD}"/>
    <cellStyle name="Normal 7 4 2 4 2 3 5 2" xfId="21733" xr:uid="{4208DEC8-C6B4-4F37-AE56-6E605E8F1340}"/>
    <cellStyle name="Normal 7 4 2 4 2 3 6" xfId="22903" xr:uid="{E79FD255-219F-431F-B3E1-304FCA6F2C15}"/>
    <cellStyle name="Normal 7 4 2 4 2 3 7" xfId="14022" xr:uid="{66C257AD-4F3F-4013-A144-D476057269C4}"/>
    <cellStyle name="Normal 7 4 2 4 2 4" xfId="3439" xr:uid="{00000000-0005-0000-0000-00004B080000}"/>
    <cellStyle name="Normal 7 4 2 4 2 4 2" xfId="6494" xr:uid="{8BFE9F11-3954-4689-A786-FF2F9CA2A262}"/>
    <cellStyle name="Normal 7 4 2 4 2 4 2 2" xfId="28689" xr:uid="{ABA22034-8D3B-4C73-BE6F-D2077FE629EA}"/>
    <cellStyle name="Normal 7 4 2 4 2 4 2 3" xfId="16065" xr:uid="{2A6EF921-F2BD-45E7-A868-1589E9226A65}"/>
    <cellStyle name="Normal 7 4 2 4 2 4 3" xfId="8518" xr:uid="{DCCF92C3-CC7E-4C8F-AEDD-59D0FF0D089E}"/>
    <cellStyle name="Normal 7 4 2 4 2 4 3 2" xfId="18898" xr:uid="{705A7120-817A-4C9A-BBCD-AACCFACFC8FC}"/>
    <cellStyle name="Normal 7 4 2 4 2 4 4" xfId="11351" xr:uid="{D3544EA9-18B3-4A20-9D02-82043860A9CE}"/>
    <cellStyle name="Normal 7 4 2 4 2 4 4 2" xfId="21731" xr:uid="{62695414-01F9-4B16-BCA5-61906A892137}"/>
    <cellStyle name="Normal 7 4 2 4 2 4 5" xfId="23195" xr:uid="{48CCD019-64F1-476C-B343-2B3A06260B3B}"/>
    <cellStyle name="Normal 7 4 2 4 2 4 6" xfId="14020" xr:uid="{C34C3CA7-8B84-48A6-9B55-231CA1F929A4}"/>
    <cellStyle name="Normal 7 4 2 4 2 5" xfId="2620" xr:uid="{00000000-0005-0000-0000-00004C080000}"/>
    <cellStyle name="Normal 7 4 2 4 2 5 2" xfId="5882" xr:uid="{162F9534-4603-4EE7-BCC8-40DE9EB70162}"/>
    <cellStyle name="Normal 7 4 2 4 2 5 2 2" xfId="28452" xr:uid="{432BB97B-CC7F-4191-B8E3-A032AAD42965}"/>
    <cellStyle name="Normal 7 4 2 4 2 5 2 3" xfId="15292" xr:uid="{DC5DDE3B-36F3-4DB0-B0DA-D7BC83D2CD80}"/>
    <cellStyle name="Normal 7 4 2 4 2 5 3" xfId="7745" xr:uid="{8E2B9F89-271A-4C79-A763-2730A62961D8}"/>
    <cellStyle name="Normal 7 4 2 4 2 5 3 2" xfId="18125" xr:uid="{49C4C12B-032E-451E-A41E-E0B0DC138CE7}"/>
    <cellStyle name="Normal 7 4 2 4 2 5 4" xfId="10578" xr:uid="{A375E6AF-717E-4EF7-89CA-4CEAE9232747}"/>
    <cellStyle name="Normal 7 4 2 4 2 5 4 2" xfId="20958" xr:uid="{E3B04979-6F30-4D1B-8080-ADDFE1C047E3}"/>
    <cellStyle name="Normal 7 4 2 4 2 5 5" xfId="23958" xr:uid="{7B1FEF56-7F74-4BF5-AE76-88645295563C}"/>
    <cellStyle name="Normal 7 4 2 4 2 5 6" xfId="13008" xr:uid="{16D03AE3-FE86-45E0-ADF6-CAA03FDB5F2B}"/>
    <cellStyle name="Normal 7 4 2 4 2 6" xfId="2395" xr:uid="{00000000-0005-0000-0000-000047080000}"/>
    <cellStyle name="Normal 7 4 2 4 2 6 2" xfId="7522" xr:uid="{A76C84AC-D7FA-4E67-9B80-783C24274E18}"/>
    <cellStyle name="Normal 7 4 2 4 2 6 2 2" xfId="17902" xr:uid="{7735C72A-AB3A-44DB-B9CF-A60B23D5E96A}"/>
    <cellStyle name="Normal 7 4 2 4 2 6 3" xfId="10355" xr:uid="{9B054F36-4AFC-4E50-95A8-8DE63B3958E8}"/>
    <cellStyle name="Normal 7 4 2 4 2 6 3 2" xfId="20735" xr:uid="{EB380360-1AFA-4882-9966-DAE9B36363C1}"/>
    <cellStyle name="Normal 7 4 2 4 2 6 4" xfId="25488" xr:uid="{09B3EF65-0309-4500-B88F-8E69AE4097C5}"/>
    <cellStyle name="Normal 7 4 2 4 2 6 5" xfId="15069" xr:uid="{A5C5DB98-FDCA-4207-B138-48665FC4E7B5}"/>
    <cellStyle name="Normal 7 4 2 4 2 7" xfId="4099" xr:uid="{A615A8D1-6A36-46E2-847B-4878C02125FD}"/>
    <cellStyle name="Normal 7 4 2 4 2 7 2" xfId="8873" xr:uid="{4114F29A-80CA-48BA-BC1A-8A2FAF071ABD}"/>
    <cellStyle name="Normal 7 4 2 4 2 7 2 2" xfId="19253" xr:uid="{E86CC324-85D1-497C-90CD-2BE9A961181D}"/>
    <cellStyle name="Normal 7 4 2 4 2 7 3" xfId="11706" xr:uid="{D3D5E542-88E0-4657-9D32-3E8609667CC3}"/>
    <cellStyle name="Normal 7 4 2 4 2 7 3 2" xfId="22086" xr:uid="{49CD2A9E-CFD2-4895-9D5D-91A18746A95B}"/>
    <cellStyle name="Normal 7 4 2 4 2 7 4" xfId="16420" xr:uid="{573C1003-EB8C-41D1-911F-FF5B21F44878}"/>
    <cellStyle name="Normal 7 4 2 4 2 8" xfId="5421" xr:uid="{766CFB2F-622E-4F25-9D22-96633E84BE1A}"/>
    <cellStyle name="Normal 7 4 2 4 2 8 2" xfId="14718" xr:uid="{72593861-B15E-4F5A-B0ED-7813F2715FBA}"/>
    <cellStyle name="Normal 7 4 2 4 2 9" xfId="7171" xr:uid="{48407797-F7AC-41D5-9E6F-81908B182441}"/>
    <cellStyle name="Normal 7 4 2 4 2 9 2" xfId="17551" xr:uid="{2C17603D-9B4C-44AA-A0EF-A8718814D834}"/>
    <cellStyle name="Normal 7 4 2 4 3" xfId="1406" xr:uid="{00000000-0005-0000-0000-000055070000}"/>
    <cellStyle name="Normal 7 4 2 4 3 2" xfId="3442" xr:uid="{00000000-0005-0000-0000-00004E080000}"/>
    <cellStyle name="Normal 7 4 2 4 3 2 2" xfId="6497" xr:uid="{68305674-C797-40C7-BB0C-81EF594659BA}"/>
    <cellStyle name="Normal 7 4 2 4 3 2 2 2" xfId="24524" xr:uid="{3F4DC59D-B533-4571-A31D-7C9B281553C4}"/>
    <cellStyle name="Normal 7 4 2 4 3 2 2 3" xfId="28713" xr:uid="{DB599F82-26D9-4742-872D-E4677E884F2C}"/>
    <cellStyle name="Normal 7 4 2 4 3 2 2 4" xfId="16068" xr:uid="{BB2C2468-C0C3-4BD9-9CD2-9D2AB98CCE65}"/>
    <cellStyle name="Normal 7 4 2 4 3 2 3" xfId="8521" xr:uid="{517069DC-E7A8-4BCE-9CE2-9C298EBA0CEE}"/>
    <cellStyle name="Normal 7 4 2 4 3 2 3 2" xfId="28936" xr:uid="{7F8F8EDB-BB5E-42D6-8D7E-5DD70CC18786}"/>
    <cellStyle name="Normal 7 4 2 4 3 2 3 3" xfId="18901" xr:uid="{A0FA28BF-EE20-4B04-B3E4-3723FE6E22C8}"/>
    <cellStyle name="Normal 7 4 2 4 3 2 4" xfId="11354" xr:uid="{9691508A-27FF-4475-90DA-7B47F2D70909}"/>
    <cellStyle name="Normal 7 4 2 4 3 2 4 2" xfId="21734" xr:uid="{F53DEC85-5C19-4421-875A-2ACB2AA8D5BC}"/>
    <cellStyle name="Normal 7 4 2 4 3 2 5" xfId="23285" xr:uid="{7A6F7BD0-63DA-4862-8C6B-2B31A4FA3DFF}"/>
    <cellStyle name="Normal 7 4 2 4 3 2 6" xfId="14023" xr:uid="{C2486EEF-2D65-4552-A92C-6FF30E073B7A}"/>
    <cellStyle name="Normal 7 4 2 4 3 3" xfId="2824" xr:uid="{00000000-0005-0000-0000-00004F080000}"/>
    <cellStyle name="Normal 7 4 2 4 3 3 2" xfId="6040" xr:uid="{535C257E-5D4B-4198-82C8-E999FA9B3136}"/>
    <cellStyle name="Normal 7 4 2 4 3 3 2 2" xfId="27838" xr:uid="{EEAA24A5-4A7E-4F43-8F1E-8F52A537B74C}"/>
    <cellStyle name="Normal 7 4 2 4 3 3 2 3" xfId="15494" xr:uid="{31FE131C-62EE-44A7-AE47-D7F356754560}"/>
    <cellStyle name="Normal 7 4 2 4 3 3 3" xfId="7947" xr:uid="{25908E5D-77DD-4DF7-A949-876FCE3A4C83}"/>
    <cellStyle name="Normal 7 4 2 4 3 3 3 2" xfId="18327" xr:uid="{FBE47FA9-E084-4D46-83E2-26DD38C83757}"/>
    <cellStyle name="Normal 7 4 2 4 3 3 4" xfId="10780" xr:uid="{4B6532DA-BE75-4F6B-9AA2-05E530E0D4B3}"/>
    <cellStyle name="Normal 7 4 2 4 3 3 4 2" xfId="21160" xr:uid="{56285DC4-1A64-4C00-9D6E-A46781D91D64}"/>
    <cellStyle name="Normal 7 4 2 4 3 3 5" xfId="24119" xr:uid="{F557AC7F-F932-4E72-860B-1C1103051EA8}"/>
    <cellStyle name="Normal 7 4 2 4 3 3 6" xfId="13297" xr:uid="{64ADBB3E-2E50-43E0-BE71-4AF34A909986}"/>
    <cellStyle name="Normal 7 4 2 4 3 4" xfId="4215" xr:uid="{B598CC0D-41CE-4725-B55D-D9DBCBCCE81B}"/>
    <cellStyle name="Normal 7 4 2 4 3 4 2" xfId="8987" xr:uid="{346B4F6C-A1D7-4323-9FA6-6941310BCCD1}"/>
    <cellStyle name="Normal 7 4 2 4 3 4 2 2" xfId="29066" xr:uid="{C2A895EB-C6F8-4540-A260-580F69B5AEC5}"/>
    <cellStyle name="Normal 7 4 2 4 3 4 2 3" xfId="19367" xr:uid="{BBF76C09-54D7-450F-BF03-265396877F8D}"/>
    <cellStyle name="Normal 7 4 2 4 3 4 3" xfId="11820" xr:uid="{8C4A0A73-B6EA-49D5-9784-3724AB2703C1}"/>
    <cellStyle name="Normal 7 4 2 4 3 4 3 2" xfId="22200" xr:uid="{2AD8131C-1897-4EBD-9AA5-6E49E2A2711F}"/>
    <cellStyle name="Normal 7 4 2 4 3 4 4" xfId="23620" xr:uid="{977F998E-7DDA-43D2-B84A-A004A2443B61}"/>
    <cellStyle name="Normal 7 4 2 4 3 4 5" xfId="16534" xr:uid="{271A7751-C7A8-406B-A22A-45FCCD866C81}"/>
    <cellStyle name="Normal 7 4 2 4 3 5" xfId="5423" xr:uid="{2E65E1D4-3052-40C6-97F4-B6E2E11D8BF2}"/>
    <cellStyle name="Normal 7 4 2 4 3 5 2" xfId="26899" xr:uid="{39F65D39-778D-4E1B-9BD9-11AB11530AE8}"/>
    <cellStyle name="Normal 7 4 2 4 3 5 3" xfId="14720" xr:uid="{13A138FE-F583-44C8-B97E-650218C28B20}"/>
    <cellStyle name="Normal 7 4 2 4 3 6" xfId="7173" xr:uid="{DD0F5BE0-A944-4448-8295-DFBE81A71140}"/>
    <cellStyle name="Normal 7 4 2 4 3 6 2" xfId="17553" xr:uid="{D0634BD9-832B-4163-9972-AFC73A0E6B20}"/>
    <cellStyle name="Normal 7 4 2 4 3 7" xfId="10006" xr:uid="{48422E25-51C6-4046-97EA-4E22C49EDD17}"/>
    <cellStyle name="Normal 7 4 2 4 3 7 2" xfId="20386" xr:uid="{07E4FE30-D2E5-4621-B700-B135C9068521}"/>
    <cellStyle name="Normal 7 4 2 4 3 8" xfId="24130" xr:uid="{E6FC3DA2-A9DA-4B50-AEDC-E5D29766288B}"/>
    <cellStyle name="Normal 7 4 2 4 3 9" xfId="12787" xr:uid="{79A18FE0-2809-4472-8A81-356B4E62405A}"/>
    <cellStyle name="Normal 7 4 2 4 4" xfId="1407" xr:uid="{00000000-0005-0000-0000-000056070000}"/>
    <cellStyle name="Normal 7 4 2 4 4 2" xfId="4579" xr:uid="{F90CA143-97AF-4E8C-A770-D8821B1C12F5}"/>
    <cellStyle name="Normal 7 4 2 4 4 2 2" xfId="9351" xr:uid="{BABCC6F4-8932-4669-AB41-90518E651972}"/>
    <cellStyle name="Normal 7 4 2 4 4 2 2 2" xfId="29323" xr:uid="{1EBD480C-034E-4D17-897F-122D7BE25E1E}"/>
    <cellStyle name="Normal 7 4 2 4 4 2 2 3" xfId="19731" xr:uid="{FF145B92-B761-45E1-BF03-852C8B745C26}"/>
    <cellStyle name="Normal 7 4 2 4 4 2 3" xfId="12184" xr:uid="{FED648E9-FD6D-4B93-BB48-62CD3F8DCAFB}"/>
    <cellStyle name="Normal 7 4 2 4 4 2 3 2" xfId="22564" xr:uid="{D20E51FE-F8FB-4FD1-B70E-05289D3A43CA}"/>
    <cellStyle name="Normal 7 4 2 4 4 2 4" xfId="25695" xr:uid="{9AB87D3B-7502-430A-B82A-C209718BD820}"/>
    <cellStyle name="Normal 7 4 2 4 4 2 5" xfId="16898" xr:uid="{4F79C56B-8295-4535-ABB2-FDEADC126866}"/>
    <cellStyle name="Normal 7 4 2 4 4 3" xfId="5424" xr:uid="{31E3EE82-17E0-4E74-B15B-E5E7C1A8B933}"/>
    <cellStyle name="Normal 7 4 2 4 4 3 2" xfId="27830" xr:uid="{52CD2B51-6D16-4B44-A735-68CA6195A7BD}"/>
    <cellStyle name="Normal 7 4 2 4 4 3 3" xfId="14721" xr:uid="{E9A18D3B-352C-4EF1-BB95-6E1004493ECA}"/>
    <cellStyle name="Normal 7 4 2 4 4 4" xfId="7174" xr:uid="{77E0A48D-0C82-457D-A46A-8D58EA2BD4A3}"/>
    <cellStyle name="Normal 7 4 2 4 4 4 2" xfId="17554" xr:uid="{1E1110F7-1978-48EE-828F-4F436298F6E9}"/>
    <cellStyle name="Normal 7 4 2 4 4 5" xfId="10007" xr:uid="{C00F6A0C-D806-4A5B-8F7D-99E94A280068}"/>
    <cellStyle name="Normal 7 4 2 4 4 5 2" xfId="20387" xr:uid="{EDC48D79-EDBD-429E-9410-D9094CED12A4}"/>
    <cellStyle name="Normal 7 4 2 4 4 6" xfId="24543" xr:uid="{D144AA4D-3853-42D9-8FE1-26140F5E28BD}"/>
    <cellStyle name="Normal 7 4 2 4 4 7" xfId="14024" xr:uid="{AD023489-2E07-4B60-88AD-0D2124CB5C57}"/>
    <cellStyle name="Normal 7 4 2 4 5" xfId="2988" xr:uid="{00000000-0005-0000-0000-000051080000}"/>
    <cellStyle name="Normal 7 4 2 4 5 2" xfId="6138" xr:uid="{2AC1C3AE-B22F-4FE2-9930-18FFD3780E91}"/>
    <cellStyle name="Normal 7 4 2 4 5 2 2" xfId="25483" xr:uid="{CD94F832-DE7A-4F26-AB27-1611EFE6DFC3}"/>
    <cellStyle name="Normal 7 4 2 4 5 2 3" xfId="27191" xr:uid="{7D2C6571-E09A-45AD-8461-5841B9B74311}"/>
    <cellStyle name="Normal 7 4 2 4 5 2 4" xfId="15616" xr:uid="{EB12760B-3974-4EDE-A035-DF84B1A41311}"/>
    <cellStyle name="Normal 7 4 2 4 5 3" xfId="8069" xr:uid="{5DD8CBE1-B409-43F9-B9FF-50DF6587B640}"/>
    <cellStyle name="Normal 7 4 2 4 5 3 2" xfId="28765" xr:uid="{370C96D7-FBE7-40F9-8A9B-886DE567E5B3}"/>
    <cellStyle name="Normal 7 4 2 4 5 3 3" xfId="18449" xr:uid="{B1CE3031-322D-4DD1-B80A-9F7C719B033D}"/>
    <cellStyle name="Normal 7 4 2 4 5 4" xfId="10902" xr:uid="{557ACEC6-F1DC-4A79-9810-8D8953082EEC}"/>
    <cellStyle name="Normal 7 4 2 4 5 4 2" xfId="21282" xr:uid="{0CDDFD9B-9EB1-4692-91EB-F5622CF0C425}"/>
    <cellStyle name="Normal 7 4 2 4 5 5" xfId="23513" xr:uid="{7E2BDC90-743A-4CDE-8836-16218CDC2524}"/>
    <cellStyle name="Normal 7 4 2 4 5 6" xfId="13485" xr:uid="{14228182-435A-49B9-BE81-AEA0E4143C69}"/>
    <cellStyle name="Normal 7 4 2 4 6" xfId="2457" xr:uid="{00000000-0005-0000-0000-000052080000}"/>
    <cellStyle name="Normal 7 4 2 4 6 2" xfId="5749" xr:uid="{BEE05D96-D934-44ED-8368-AB5368390DFA}"/>
    <cellStyle name="Normal 7 4 2 4 6 2 2" xfId="28418" xr:uid="{7F8ECA08-AA09-4CC0-8159-86D99A414513}"/>
    <cellStyle name="Normal 7 4 2 4 6 2 3" xfId="15129" xr:uid="{3A483F97-B87C-44B3-95BF-CB39AABC850F}"/>
    <cellStyle name="Normal 7 4 2 4 6 3" xfId="7582" xr:uid="{E5E8A413-96BF-4559-BFF9-177C0427E082}"/>
    <cellStyle name="Normal 7 4 2 4 6 3 2" xfId="17962" xr:uid="{3BCC37CF-BDBE-4A19-A6B5-234712581127}"/>
    <cellStyle name="Normal 7 4 2 4 6 4" xfId="10415" xr:uid="{7679A0CE-6406-44CC-B71F-1858387BF605}"/>
    <cellStyle name="Normal 7 4 2 4 6 4 2" xfId="20795" xr:uid="{2A7A0AD0-A7BB-4844-8D8A-11783CC6F84D}"/>
    <cellStyle name="Normal 7 4 2 4 6 5" xfId="23302" xr:uid="{016C8953-02D4-49D5-9CD7-28D2D1205CB3}"/>
    <cellStyle name="Normal 7 4 2 4 6 6" xfId="12845" xr:uid="{07BC2695-B784-4FD4-BDF9-A31E26E6F7BC}"/>
    <cellStyle name="Normal 7 4 2 4 7" xfId="2211" xr:uid="{00000000-0005-0000-0000-000046080000}"/>
    <cellStyle name="Normal 7 4 2 4 7 2" xfId="7338" xr:uid="{221DA03E-D7F9-4E77-A9C9-24C02853C977}"/>
    <cellStyle name="Normal 7 4 2 4 7 2 2" xfId="17718" xr:uid="{6CED23D0-11C3-4588-9D21-0C8A53415568}"/>
    <cellStyle name="Normal 7 4 2 4 7 3" xfId="10171" xr:uid="{3CA10CEC-1F46-49A4-AD82-2E0A0BFB4AC6}"/>
    <cellStyle name="Normal 7 4 2 4 7 3 2" xfId="20551" xr:uid="{FD603573-4CC7-446F-A03F-75FD3E980E0D}"/>
    <cellStyle name="Normal 7 4 2 4 7 4" xfId="25245" xr:uid="{15C0597D-BDEA-412E-9653-FDE4E25C5976}"/>
    <cellStyle name="Normal 7 4 2 4 7 5" xfId="14885" xr:uid="{9DEC71EC-8AAA-440B-8552-BBF414B6496B}"/>
    <cellStyle name="Normal 7 4 2 4 8" xfId="4063" xr:uid="{4ABD5869-1B00-438E-90E6-141CF70F662E}"/>
    <cellStyle name="Normal 7 4 2 4 8 2" xfId="8843" xr:uid="{A3182066-70FF-4554-9B51-2999B2DAB449}"/>
    <cellStyle name="Normal 7 4 2 4 8 2 2" xfId="19223" xr:uid="{14FDB6FA-BADB-42A2-BFFB-498D668741D8}"/>
    <cellStyle name="Normal 7 4 2 4 8 3" xfId="11676" xr:uid="{67463485-28B8-44FF-A5DB-8F59EC77DC61}"/>
    <cellStyle name="Normal 7 4 2 4 8 3 2" xfId="22056" xr:uid="{06A1252E-4FB3-4E5E-ADE0-E9F9384D9AFB}"/>
    <cellStyle name="Normal 7 4 2 4 8 4" xfId="16390" xr:uid="{812D0A9A-3224-450F-B429-5C40CC67D428}"/>
    <cellStyle name="Normal 7 4 2 4 9" xfId="5420" xr:uid="{EB804556-033E-41D6-BB9C-1704BDD851CC}"/>
    <cellStyle name="Normal 7 4 2 4 9 2" xfId="14717" xr:uid="{80299997-AD89-421B-B216-EC8F8ECF5499}"/>
    <cellStyle name="Normal 7 4 2 5" xfId="1408" xr:uid="{00000000-0005-0000-0000-000057070000}"/>
    <cellStyle name="Normal 7 4 2 5 10" xfId="10008" xr:uid="{4F4B021F-78DD-4C68-8420-3089DCEF5A6A}"/>
    <cellStyle name="Normal 7 4 2 5 10 2" xfId="20388" xr:uid="{CE9593AF-2159-4713-8852-371EC3B4ED27}"/>
    <cellStyle name="Normal 7 4 2 5 11" xfId="23948" xr:uid="{A21590B5-D5FA-4C2C-91F5-25C91CBC03BE}"/>
    <cellStyle name="Normal 7 4 2 5 12" xfId="12630" xr:uid="{9C79C262-5AB5-4E25-869D-83C091DC85CA}"/>
    <cellStyle name="Normal 7 4 2 5 2" xfId="1409" xr:uid="{00000000-0005-0000-0000-000058070000}"/>
    <cellStyle name="Normal 7 4 2 5 2 2" xfId="1410" xr:uid="{00000000-0005-0000-0000-000059070000}"/>
    <cellStyle name="Normal 7 4 2 5 2 2 2" xfId="5427" xr:uid="{DC90032F-A7C8-4259-A04D-01902D52223C}"/>
    <cellStyle name="Normal 7 4 2 5 2 2 2 2" xfId="24038" xr:uid="{CF8A841D-0A25-4FFF-BE10-9094372666BC}"/>
    <cellStyle name="Normal 7 4 2 5 2 2 2 3" xfId="26696" xr:uid="{3DCE1E5B-3503-41E4-BFFB-3FC924283F66}"/>
    <cellStyle name="Normal 7 4 2 5 2 2 2 4" xfId="14724" xr:uid="{2B527BCA-D423-4503-9122-2282CC9B0298}"/>
    <cellStyle name="Normal 7 4 2 5 2 2 3" xfId="7177" xr:uid="{50096904-D60E-493E-BF10-D12065D10048}"/>
    <cellStyle name="Normal 7 4 2 5 2 2 3 2" xfId="27659" xr:uid="{03596C6D-25D5-4684-8349-791B9C74B4EA}"/>
    <cellStyle name="Normal 7 4 2 5 2 2 3 3" xfId="26807" xr:uid="{B6522971-26A5-4705-B878-C0D14A90DE1B}"/>
    <cellStyle name="Normal 7 4 2 5 2 2 3 4" xfId="17557" xr:uid="{8977E768-8809-45AA-96F3-C21DCBF63BFA}"/>
    <cellStyle name="Normal 7 4 2 5 2 2 4" xfId="10010" xr:uid="{48744055-C16C-4E02-A1BC-C76C9D86DA11}"/>
    <cellStyle name="Normal 7 4 2 5 2 2 4 2" xfId="29453" xr:uid="{82CA0832-D893-4A15-A498-C3E504F5CA01}"/>
    <cellStyle name="Normal 7 4 2 5 2 2 4 3" xfId="20390" xr:uid="{35289887-E0A1-4325-95F5-3F4E4148E3BE}"/>
    <cellStyle name="Normal 7 4 2 5 2 2 5" xfId="24367" xr:uid="{5F8623EE-AFD1-4BEE-9EFD-0D1372A39FE6}"/>
    <cellStyle name="Normal 7 4 2 5 2 2 6" xfId="14025" xr:uid="{239B6095-F271-4FC3-8047-C5C6F98D064A}"/>
    <cellStyle name="Normal 7 4 2 5 2 3" xfId="2825" xr:uid="{00000000-0005-0000-0000-000056080000}"/>
    <cellStyle name="Normal 7 4 2 5 2 3 2" xfId="6041" xr:uid="{3B687E05-5AF1-476B-96EF-1D8891D56292}"/>
    <cellStyle name="Normal 7 4 2 5 2 3 2 2" xfId="26995" xr:uid="{F174BAD1-E068-460A-8850-0F44A204B877}"/>
    <cellStyle name="Normal 7 4 2 5 2 3 2 3" xfId="15495" xr:uid="{86FC6865-D5D6-4CBA-8CD2-E90836557260}"/>
    <cellStyle name="Normal 7 4 2 5 2 3 3" xfId="7948" xr:uid="{F6A66019-9BBF-4ACB-8D7D-4937110A8EBE}"/>
    <cellStyle name="Normal 7 4 2 5 2 3 3 2" xfId="18328" xr:uid="{BAC6A313-4AF2-4524-8E47-94D2C3D3D1A5}"/>
    <cellStyle name="Normal 7 4 2 5 2 3 4" xfId="10781" xr:uid="{0A47D0C6-4148-4166-B175-0CCD96ED5179}"/>
    <cellStyle name="Normal 7 4 2 5 2 3 4 2" xfId="21161" xr:uid="{F01EA6D1-BFD3-42D8-A2C4-14718DA00CB5}"/>
    <cellStyle name="Normal 7 4 2 5 2 3 5" xfId="24253" xr:uid="{AA11F716-55BF-4F43-A013-00199C546F74}"/>
    <cellStyle name="Normal 7 4 2 5 2 3 6" xfId="13299" xr:uid="{0481F61A-9C9E-4357-8143-C6223F165FDC}"/>
    <cellStyle name="Normal 7 4 2 5 2 4" xfId="4216" xr:uid="{7908C746-7B05-4A29-BD28-29DD803831E6}"/>
    <cellStyle name="Normal 7 4 2 5 2 4 2" xfId="8988" xr:uid="{FC7F19FB-A224-4058-B1A1-C2EE96C7387A}"/>
    <cellStyle name="Normal 7 4 2 5 2 4 2 2" xfId="29067" xr:uid="{D0F4EA3A-0818-40FE-B61C-EE1ED9C623F0}"/>
    <cellStyle name="Normal 7 4 2 5 2 4 2 3" xfId="19368" xr:uid="{137D3889-0DED-4D71-82F2-D317CF828EBA}"/>
    <cellStyle name="Normal 7 4 2 5 2 4 3" xfId="11821" xr:uid="{C342DDFB-92D1-4778-9890-97FC20A8E7CB}"/>
    <cellStyle name="Normal 7 4 2 5 2 4 3 2" xfId="22201" xr:uid="{A83F5AB7-AD6A-4A27-B11A-0F0A83494DAF}"/>
    <cellStyle name="Normal 7 4 2 5 2 4 4" xfId="25136" xr:uid="{00A57F31-AA66-4FC2-9856-226F21BACAC7}"/>
    <cellStyle name="Normal 7 4 2 5 2 4 5" xfId="16535" xr:uid="{7D249806-6434-4FAC-85B3-B5D837B174F4}"/>
    <cellStyle name="Normal 7 4 2 5 2 5" xfId="5426" xr:uid="{5F0D3FCF-1197-44C3-A71A-CAAAFF02276D}"/>
    <cellStyle name="Normal 7 4 2 5 2 5 2" xfId="27997" xr:uid="{395C09B6-4C2A-4833-A72E-B29AB0BD7E53}"/>
    <cellStyle name="Normal 7 4 2 5 2 5 3" xfId="14723" xr:uid="{8526D7D3-0BCB-4BE2-AE4F-B0CBD9A1B6A1}"/>
    <cellStyle name="Normal 7 4 2 5 2 6" xfId="7176" xr:uid="{57159596-E411-4E62-ADBF-E6BB82F754F9}"/>
    <cellStyle name="Normal 7 4 2 5 2 6 2" xfId="17556" xr:uid="{FDEE0A3F-33B6-4BAD-87B5-F9AEEB3A0EA7}"/>
    <cellStyle name="Normal 7 4 2 5 2 7" xfId="10009" xr:uid="{2D9544BA-5D50-49F7-8FF8-38F6B042B1CA}"/>
    <cellStyle name="Normal 7 4 2 5 2 7 2" xfId="20389" xr:uid="{950719A6-A31F-4584-939F-52764EAE2976}"/>
    <cellStyle name="Normal 7 4 2 5 2 8" xfId="23552" xr:uid="{4263F13F-552B-45CE-AF3A-A25450F4E864}"/>
    <cellStyle name="Normal 7 4 2 5 2 9" xfId="12788" xr:uid="{61519436-3F18-46C4-B474-45A63D9C7AB6}"/>
    <cellStyle name="Normal 7 4 2 5 3" xfId="1411" xr:uid="{00000000-0005-0000-0000-00005A070000}"/>
    <cellStyle name="Normal 7 4 2 5 3 2" xfId="4580" xr:uid="{13C40225-0DA6-4F7A-93D5-510AEB78A0A7}"/>
    <cellStyle name="Normal 7 4 2 5 3 2 2" xfId="9352" xr:uid="{D44B9B45-80A4-4714-85AB-36621735EB4D}"/>
    <cellStyle name="Normal 7 4 2 5 3 2 2 2" xfId="29324" xr:uid="{F8427771-6A35-471E-9329-001360E5C35D}"/>
    <cellStyle name="Normal 7 4 2 5 3 2 2 3" xfId="19732" xr:uid="{C4D49B9A-EA51-4BE5-ABDB-C3D5687FDDB7}"/>
    <cellStyle name="Normal 7 4 2 5 3 2 3" xfId="12185" xr:uid="{47BDBF7F-27BB-4465-8373-0A622B381B62}"/>
    <cellStyle name="Normal 7 4 2 5 3 2 3 2" xfId="22565" xr:uid="{0D8467CA-3267-43C9-AF76-1E246700C673}"/>
    <cellStyle name="Normal 7 4 2 5 3 2 4" xfId="24907" xr:uid="{BD3E6A35-BE3D-4EE6-BBC1-D8212640D94A}"/>
    <cellStyle name="Normal 7 4 2 5 3 2 5" xfId="16899" xr:uid="{D77F4839-19AF-472A-AADA-876BBE0B3BD5}"/>
    <cellStyle name="Normal 7 4 2 5 3 3" xfId="5428" xr:uid="{6450F5DD-3052-44AE-9F5F-80F6A3EE9490}"/>
    <cellStyle name="Normal 7 4 2 5 3 3 2" xfId="22755" xr:uid="{82362F64-8C4D-459D-B138-3C1EDCE14382}"/>
    <cellStyle name="Normal 7 4 2 5 3 3 3" xfId="26549" xr:uid="{6EAB76BA-E1F9-4B4D-966D-BA0117E7B0BE}"/>
    <cellStyle name="Normal 7 4 2 5 3 3 4" xfId="14725" xr:uid="{7C738719-6FAF-4FC4-A32B-0116FAEB40E9}"/>
    <cellStyle name="Normal 7 4 2 5 3 4" xfId="7178" xr:uid="{F4DCA465-1ACF-45FC-9534-C32CF99F1CA5}"/>
    <cellStyle name="Normal 7 4 2 5 3 4 2" xfId="23471" xr:uid="{E9F5805B-9470-4EDC-ADDD-DCD941EAFF16}"/>
    <cellStyle name="Normal 7 4 2 5 3 4 3" xfId="26453" xr:uid="{7EECDE86-A8D7-4793-908A-F6DAB116F831}"/>
    <cellStyle name="Normal 7 4 2 5 3 4 4" xfId="17558" xr:uid="{758244B3-D92B-47D8-924C-7A5248D7C923}"/>
    <cellStyle name="Normal 7 4 2 5 3 5" xfId="10011" xr:uid="{737537A2-C40F-4B9F-BAA8-A6B342AC2340}"/>
    <cellStyle name="Normal 7 4 2 5 3 5 2" xfId="29454" xr:uid="{9BC5852B-53C0-43F8-A843-A5FF9D6E31BC}"/>
    <cellStyle name="Normal 7 4 2 5 3 5 3" xfId="20391" xr:uid="{6A8F803F-AA2E-4885-A0DA-C945AE5CD861}"/>
    <cellStyle name="Normal 7 4 2 5 3 6" xfId="25188" xr:uid="{5377AF0B-B07A-4D2B-80C5-F1CB2867184F}"/>
    <cellStyle name="Normal 7 4 2 5 3 7" xfId="14026" xr:uid="{E5137585-FB68-46C2-919F-DBB481287483}"/>
    <cellStyle name="Normal 7 4 2 5 4" xfId="1412" xr:uid="{00000000-0005-0000-0000-00005B070000}"/>
    <cellStyle name="Normal 7 4 2 5 4 2" xfId="5429" xr:uid="{9D587BF4-AC59-4918-97E4-B9E003E19072}"/>
    <cellStyle name="Normal 7 4 2 5 4 2 2" xfId="23733" xr:uid="{B019886C-1359-412E-8D96-C792177B3565}"/>
    <cellStyle name="Normal 7 4 2 5 4 2 3" xfId="26743" xr:uid="{0CE44BB1-8AB8-4275-AE33-7E35FAB49585}"/>
    <cellStyle name="Normal 7 4 2 5 4 2 4" xfId="14726" xr:uid="{45111C35-E0D5-4B5A-BBAE-16A4BE097BFF}"/>
    <cellStyle name="Normal 7 4 2 5 4 3" xfId="7179" xr:uid="{1A27C967-9251-40DF-ACB2-443B5CAB8019}"/>
    <cellStyle name="Normal 7 4 2 5 4 3 2" xfId="26086" xr:uid="{25621472-5CE3-4A0C-9494-30A0E3A54AFA}"/>
    <cellStyle name="Normal 7 4 2 5 4 3 3" xfId="17559" xr:uid="{B0C8B698-FB26-484E-873B-62D78C810D27}"/>
    <cellStyle name="Normal 7 4 2 5 4 4" xfId="10012" xr:uid="{18B4609A-23DC-4F90-B039-9F6A4303ABA1}"/>
    <cellStyle name="Normal 7 4 2 5 4 4 2" xfId="20392" xr:uid="{20A456CB-E6B6-4F6C-A6B2-C6D2B971D143}"/>
    <cellStyle name="Normal 7 4 2 5 4 5" xfId="24172" xr:uid="{FF9718A2-9A1D-406D-BDBD-1FC6CBCA4784}"/>
    <cellStyle name="Normal 7 4 2 5 4 6" xfId="13486" xr:uid="{73718355-8767-4822-BFEC-ED8909E4E64E}"/>
    <cellStyle name="Normal 7 4 2 5 5" xfId="2517" xr:uid="{00000000-0005-0000-0000-000059080000}"/>
    <cellStyle name="Normal 7 4 2 5 5 2" xfId="5795" xr:uid="{D91E1A03-91FC-4180-8558-21FDFA7B1A85}"/>
    <cellStyle name="Normal 7 4 2 5 5 2 2" xfId="26100" xr:uid="{899F7A24-B9A1-4C50-AEEA-9D474FA4A6E9}"/>
    <cellStyle name="Normal 7 4 2 5 5 2 3" xfId="15189" xr:uid="{8D1B3C93-EBFA-4819-958C-2F0CACFE1EFD}"/>
    <cellStyle name="Normal 7 4 2 5 5 3" xfId="7642" xr:uid="{81309B9C-59D9-4CC5-AD67-F40A50081CEB}"/>
    <cellStyle name="Normal 7 4 2 5 5 3 2" xfId="18022" xr:uid="{6D0B638F-51FC-4BB7-8833-AF7913B19F01}"/>
    <cellStyle name="Normal 7 4 2 5 5 4" xfId="10475" xr:uid="{EFD4DDC0-ADF2-449A-AC6E-069161845BFB}"/>
    <cellStyle name="Normal 7 4 2 5 5 4 2" xfId="20855" xr:uid="{F324FADB-B8D1-4342-A415-E1AB18C1AAA2}"/>
    <cellStyle name="Normal 7 4 2 5 5 5" xfId="24029" xr:uid="{7544ACC1-4452-4E36-8156-B8EB3A130A24}"/>
    <cellStyle name="Normal 7 4 2 5 5 6" xfId="12905" xr:uid="{5AE87465-D9FC-4676-8514-A35A9F559BF3}"/>
    <cellStyle name="Normal 7 4 2 5 6" xfId="2396" xr:uid="{00000000-0005-0000-0000-000053080000}"/>
    <cellStyle name="Normal 7 4 2 5 6 2" xfId="7523" xr:uid="{C44AA49F-EA30-4C1D-A7AA-368AC4FD12B0}"/>
    <cellStyle name="Normal 7 4 2 5 6 2 2" xfId="26847" xr:uid="{02C9C303-5722-4CA6-87FC-A9A5EBC995CE}"/>
    <cellStyle name="Normal 7 4 2 5 6 2 3" xfId="17903" xr:uid="{BB5EF9F8-B020-44DA-B448-A5890D3EE6E7}"/>
    <cellStyle name="Normal 7 4 2 5 6 3" xfId="10356" xr:uid="{A10D214D-A674-40AB-A355-E21B492E83BF}"/>
    <cellStyle name="Normal 7 4 2 5 6 3 2" xfId="20736" xr:uid="{5334C005-9896-43BF-8600-46AA296A307E}"/>
    <cellStyle name="Normal 7 4 2 5 6 4" xfId="23578" xr:uid="{24E987B6-8535-4A6B-8AC4-EF7BF8D0DAFA}"/>
    <cellStyle name="Normal 7 4 2 5 6 5" xfId="15070" xr:uid="{F3169F16-BF1F-4788-9CAD-AC7C449E61D1}"/>
    <cellStyle name="Normal 7 4 2 5 7" xfId="4064" xr:uid="{CD24C5D8-64C7-4E38-AE6A-E07FD8DAA435}"/>
    <cellStyle name="Normal 7 4 2 5 7 2" xfId="8844" xr:uid="{C6CE6DB9-81FB-438A-BE86-E541574BECAE}"/>
    <cellStyle name="Normal 7 4 2 5 7 2 2" xfId="19224" xr:uid="{1C3F134B-79D1-4839-97F2-130859F8B169}"/>
    <cellStyle name="Normal 7 4 2 5 7 3" xfId="11677" xr:uid="{57EDC30A-257C-419F-B6B7-784485107058}"/>
    <cellStyle name="Normal 7 4 2 5 7 3 2" xfId="22057" xr:uid="{A0F18111-F1BD-406C-99C7-3E89D5CADB8E}"/>
    <cellStyle name="Normal 7 4 2 5 7 4" xfId="28078" xr:uid="{C85E6CB5-C3DC-4F9A-ACB4-F3E56903F176}"/>
    <cellStyle name="Normal 7 4 2 5 7 5" xfId="16391" xr:uid="{72DD76BE-E92C-41A1-92BB-CBDEE0DF260F}"/>
    <cellStyle name="Normal 7 4 2 5 8" xfId="5425" xr:uid="{BB73E277-5C4F-4CAB-9689-E95916508D19}"/>
    <cellStyle name="Normal 7 4 2 5 8 2" xfId="14722" xr:uid="{4D7B405F-719B-4273-86A8-7ADE3E7CDFF0}"/>
    <cellStyle name="Normal 7 4 2 5 9" xfId="7175" xr:uid="{E2FC0238-D568-49BD-8CAD-C4343ECF0472}"/>
    <cellStyle name="Normal 7 4 2 5 9 2" xfId="17555" xr:uid="{1DD1EA12-FE9F-4321-98B3-29F2E25FFBB5}"/>
    <cellStyle name="Normal 7 4 2 6" xfId="1413" xr:uid="{00000000-0005-0000-0000-00005C070000}"/>
    <cellStyle name="Normal 7 4 2 6 10" xfId="10013" xr:uid="{B005047F-553F-4924-9AED-EE4FF4F402CC}"/>
    <cellStyle name="Normal 7 4 2 6 10 2" xfId="20393" xr:uid="{AEEC708B-5BE3-4339-9329-464B6727CE2D}"/>
    <cellStyle name="Normal 7 4 2 6 11" xfId="23968" xr:uid="{B1BFA53B-4411-4F77-90BC-F1ACAFC20672}"/>
    <cellStyle name="Normal 7 4 2 6 12" xfId="12631" xr:uid="{356EBB20-4CFC-4623-8999-6556D895B666}"/>
    <cellStyle name="Normal 7 4 2 6 2" xfId="1414" xr:uid="{00000000-0005-0000-0000-00005D070000}"/>
    <cellStyle name="Normal 7 4 2 6 2 2" xfId="1415" xr:uid="{00000000-0005-0000-0000-00005E070000}"/>
    <cellStyle name="Normal 7 4 2 6 2 2 2" xfId="5432" xr:uid="{ACC49959-56F5-457B-8777-6A4362BBF026}"/>
    <cellStyle name="Normal 7 4 2 6 2 2 2 2" xfId="25082" xr:uid="{3B9B08C4-D6CA-4A0C-B355-9341D725EBDD}"/>
    <cellStyle name="Normal 7 4 2 6 2 2 2 3" xfId="28228" xr:uid="{20C2A7A5-F58B-4B9B-B161-904618D63BBB}"/>
    <cellStyle name="Normal 7 4 2 6 2 2 2 4" xfId="14729" xr:uid="{C0232D7C-B838-4704-8517-D1D2136571EB}"/>
    <cellStyle name="Normal 7 4 2 6 2 2 3" xfId="7182" xr:uid="{BE33CC03-26D6-4F9E-96FB-EF0745C5CFBC}"/>
    <cellStyle name="Normal 7 4 2 6 2 2 3 2" xfId="27661" xr:uid="{8A55FD98-BA27-42A1-B444-FCB1DEC93CE1}"/>
    <cellStyle name="Normal 7 4 2 6 2 2 3 3" xfId="28705" xr:uid="{F3335788-22CA-49A2-A198-B67340352892}"/>
    <cellStyle name="Normal 7 4 2 6 2 2 3 4" xfId="17562" xr:uid="{5D2F1BA3-BFA8-4272-8075-7B079CD1E603}"/>
    <cellStyle name="Normal 7 4 2 6 2 2 4" xfId="10015" xr:uid="{62D4065E-236E-4227-B202-B705D98E07CB}"/>
    <cellStyle name="Normal 7 4 2 6 2 2 4 2" xfId="29455" xr:uid="{953B8973-E9D4-4A28-9448-9283324B166F}"/>
    <cellStyle name="Normal 7 4 2 6 2 2 4 3" xfId="20395" xr:uid="{A4154077-145C-4608-B623-9B291738B4B5}"/>
    <cellStyle name="Normal 7 4 2 6 2 2 5" xfId="24110" xr:uid="{1E6376B6-685C-41F6-AA1A-0E1371E4F7E4}"/>
    <cellStyle name="Normal 7 4 2 6 2 2 6" xfId="14027" xr:uid="{F2E8C2ED-6652-4E5E-B034-69DEC9945787}"/>
    <cellStyle name="Normal 7 4 2 6 2 3" xfId="2826" xr:uid="{00000000-0005-0000-0000-00005D080000}"/>
    <cellStyle name="Normal 7 4 2 6 2 3 2" xfId="6042" xr:uid="{CD12F26D-7E38-4B72-BD0F-648FE20591B2}"/>
    <cellStyle name="Normal 7 4 2 6 2 3 2 2" xfId="26924" xr:uid="{7A04FC21-7B5E-4CD7-B124-1DF756BCC50B}"/>
    <cellStyle name="Normal 7 4 2 6 2 3 2 3" xfId="15496" xr:uid="{92AEBB35-1F1E-45DB-A179-204373507A49}"/>
    <cellStyle name="Normal 7 4 2 6 2 3 3" xfId="7949" xr:uid="{544102D1-B4FD-4580-AB52-37F5F53691B1}"/>
    <cellStyle name="Normal 7 4 2 6 2 3 3 2" xfId="18329" xr:uid="{D5BE6525-FBCC-4B18-A71C-5E613C285E72}"/>
    <cellStyle name="Normal 7 4 2 6 2 3 4" xfId="10782" xr:uid="{4F84140B-4949-4A65-8CA7-13438E35AAFE}"/>
    <cellStyle name="Normal 7 4 2 6 2 3 4 2" xfId="21162" xr:uid="{EADBB21F-4358-4A40-9D66-D97F8AD657E1}"/>
    <cellStyle name="Normal 7 4 2 6 2 3 5" xfId="24549" xr:uid="{236C8CB4-8771-4D9A-A151-835DD1644386}"/>
    <cellStyle name="Normal 7 4 2 6 2 3 6" xfId="13300" xr:uid="{FFBBAFCE-4E25-452F-A3A4-2BFC8F0A33A5}"/>
    <cellStyle name="Normal 7 4 2 6 2 4" xfId="4217" xr:uid="{CB5E1B9E-8298-4AB5-8BA2-CDA1208127F1}"/>
    <cellStyle name="Normal 7 4 2 6 2 4 2" xfId="8989" xr:uid="{8A08711D-C16C-4D26-A112-C5B19FD900A6}"/>
    <cellStyle name="Normal 7 4 2 6 2 4 2 2" xfId="29068" xr:uid="{7DBA42BE-1030-4A1A-9B27-A843FA100053}"/>
    <cellStyle name="Normal 7 4 2 6 2 4 2 3" xfId="19369" xr:uid="{185869D1-AB3E-426B-B499-220AD464EF35}"/>
    <cellStyle name="Normal 7 4 2 6 2 4 3" xfId="11822" xr:uid="{67F4D7A1-B4EE-4730-8EAD-10F1F3EF120C}"/>
    <cellStyle name="Normal 7 4 2 6 2 4 3 2" xfId="22202" xr:uid="{23FF878B-135C-476A-A974-E6D81A426931}"/>
    <cellStyle name="Normal 7 4 2 6 2 4 4" xfId="24155" xr:uid="{3F4AFEAA-481D-442A-A5F1-93DED3FB4675}"/>
    <cellStyle name="Normal 7 4 2 6 2 4 5" xfId="16536" xr:uid="{9DDB4BA9-5EFA-4772-8776-20EE45B267C5}"/>
    <cellStyle name="Normal 7 4 2 6 2 5" xfId="5431" xr:uid="{B53CA646-856C-40E3-B9B1-1B1C39C90F5B}"/>
    <cellStyle name="Normal 7 4 2 6 2 5 2" xfId="26380" xr:uid="{985CE4B6-9B97-404E-8FC0-9CA482811201}"/>
    <cellStyle name="Normal 7 4 2 6 2 5 3" xfId="14728" xr:uid="{0DB742FD-2D59-49F6-8D24-05C7BE73D3ED}"/>
    <cellStyle name="Normal 7 4 2 6 2 6" xfId="7181" xr:uid="{7F0CD3EC-A7ED-415E-BB71-E350FC058EFE}"/>
    <cellStyle name="Normal 7 4 2 6 2 6 2" xfId="17561" xr:uid="{BF747459-136E-42E9-B078-152299A8E6D6}"/>
    <cellStyle name="Normal 7 4 2 6 2 7" xfId="10014" xr:uid="{AE1DDB34-B94D-4F70-8B50-BBDACA9B0F46}"/>
    <cellStyle name="Normal 7 4 2 6 2 7 2" xfId="20394" xr:uid="{32D57998-B51C-4D26-AE68-6ED260EE16CF}"/>
    <cellStyle name="Normal 7 4 2 6 2 8" xfId="24492" xr:uid="{6CC6677E-E6E1-45EE-BA0C-C14C13A7610E}"/>
    <cellStyle name="Normal 7 4 2 6 2 9" xfId="12789" xr:uid="{173BBFF3-D0F4-4160-AFF4-3F0497245FA6}"/>
    <cellStyle name="Normal 7 4 2 6 3" xfId="1416" xr:uid="{00000000-0005-0000-0000-00005F070000}"/>
    <cellStyle name="Normal 7 4 2 6 3 2" xfId="4581" xr:uid="{1BF54EF6-A596-4E83-B706-8E4A11FB6522}"/>
    <cellStyle name="Normal 7 4 2 6 3 2 2" xfId="9353" xr:uid="{C70380DC-B373-40D4-AC39-627D89764B5A}"/>
    <cellStyle name="Normal 7 4 2 6 3 2 2 2" xfId="29325" xr:uid="{9C1A41FE-2635-4791-A25C-E3F106F38BD2}"/>
    <cellStyle name="Normal 7 4 2 6 3 2 2 3" xfId="19733" xr:uid="{C10CF57A-7449-4792-B663-B665D61B8051}"/>
    <cellStyle name="Normal 7 4 2 6 3 2 3" xfId="12186" xr:uid="{9987C1F0-235F-4763-85FC-D06D2B2C4ECF}"/>
    <cellStyle name="Normal 7 4 2 6 3 2 3 2" xfId="22566" xr:uid="{FB548799-0E5E-406E-9E65-6539CA2FCB7D}"/>
    <cellStyle name="Normal 7 4 2 6 3 2 4" xfId="23524" xr:uid="{43912BF1-D01E-4BCF-81CA-9DEFFB11AD82}"/>
    <cellStyle name="Normal 7 4 2 6 3 2 5" xfId="16900" xr:uid="{BA4ECC0D-83ED-407F-BCAA-064BFB4F01C3}"/>
    <cellStyle name="Normal 7 4 2 6 3 3" xfId="5433" xr:uid="{586EF2D9-24F5-4293-9A1C-40A22B06FF20}"/>
    <cellStyle name="Normal 7 4 2 6 3 3 2" xfId="26866" xr:uid="{9703619E-5EBC-4ECB-9542-BD3FC3B49889}"/>
    <cellStyle name="Normal 7 4 2 6 3 3 3" xfId="27059" xr:uid="{898A3EAE-B37A-42A8-A9B5-A4B9E4D060D4}"/>
    <cellStyle name="Normal 7 4 2 6 3 3 4" xfId="14730" xr:uid="{0BBC9CEC-1798-4D37-915A-9BA30FF844EE}"/>
    <cellStyle name="Normal 7 4 2 6 3 4" xfId="7183" xr:uid="{81C49B6A-535B-4744-9D34-E03E2DC1FC01}"/>
    <cellStyle name="Normal 7 4 2 6 3 4 2" xfId="26070" xr:uid="{54965685-2E95-4A9A-8DAC-26B9ACC33AAE}"/>
    <cellStyle name="Normal 7 4 2 6 3 4 3" xfId="26077" xr:uid="{4B8C6A35-BB5E-4E04-8659-982CCD8A6CCD}"/>
    <cellStyle name="Normal 7 4 2 6 3 4 4" xfId="17563" xr:uid="{B27B0C0C-397F-4F16-AD78-649203BA9DBB}"/>
    <cellStyle name="Normal 7 4 2 6 3 5" xfId="10016" xr:uid="{DB3DA74A-F661-4D5D-9965-C692008A5E5F}"/>
    <cellStyle name="Normal 7 4 2 6 3 5 2" xfId="29456" xr:uid="{D3B1CD2D-4B81-49DE-99E0-FDDCC3584FA2}"/>
    <cellStyle name="Normal 7 4 2 6 3 5 3" xfId="20396" xr:uid="{06C36481-C097-46B8-BFA2-9452BC204D9B}"/>
    <cellStyle name="Normal 7 4 2 6 3 6" xfId="23180" xr:uid="{1DB60C66-997E-4EBF-BC69-CA57773C7EEB}"/>
    <cellStyle name="Normal 7 4 2 6 3 7" xfId="14028" xr:uid="{38A60E8F-1A15-4F0E-B1BC-C7F451D6E98E}"/>
    <cellStyle name="Normal 7 4 2 6 4" xfId="1417" xr:uid="{00000000-0005-0000-0000-000060070000}"/>
    <cellStyle name="Normal 7 4 2 6 4 2" xfId="5434" xr:uid="{1098EACB-F920-4291-9391-EFC70FC55943}"/>
    <cellStyle name="Normal 7 4 2 6 4 2 2" xfId="25673" xr:uid="{A31B6F93-403A-46B7-838C-23C6F6A7892F}"/>
    <cellStyle name="Normal 7 4 2 6 4 2 3" xfId="27222" xr:uid="{AF167C8A-3895-4A44-9B5F-E4A0FD058299}"/>
    <cellStyle name="Normal 7 4 2 6 4 2 4" xfId="14731" xr:uid="{F0BBF8B3-23E5-4EA8-81AF-B1566C2E3D6F}"/>
    <cellStyle name="Normal 7 4 2 6 4 3" xfId="7184" xr:uid="{F100B69C-70E3-4089-B3A4-FA365EB5D525}"/>
    <cellStyle name="Normal 7 4 2 6 4 3 2" xfId="27073" xr:uid="{847359D5-C1DB-48F5-8BE8-52AA144B6839}"/>
    <cellStyle name="Normal 7 4 2 6 4 3 3" xfId="17564" xr:uid="{E755EA97-62BB-408D-812C-AD918708BE0D}"/>
    <cellStyle name="Normal 7 4 2 6 4 4" xfId="10017" xr:uid="{62B92776-CB32-4631-AAD3-0911FDE28057}"/>
    <cellStyle name="Normal 7 4 2 6 4 4 2" xfId="20397" xr:uid="{7E4BA555-3E90-425F-AD14-F5855C84BBEB}"/>
    <cellStyle name="Normal 7 4 2 6 4 5" xfId="24505" xr:uid="{D1F60048-1F01-454C-8F29-5C365FD9AE94}"/>
    <cellStyle name="Normal 7 4 2 6 4 6" xfId="13487" xr:uid="{A33226EE-2783-4EA0-AEF9-1D2369B95F25}"/>
    <cellStyle name="Normal 7 4 2 6 5" xfId="2580" xr:uid="{00000000-0005-0000-0000-000060080000}"/>
    <cellStyle name="Normal 7 4 2 6 5 2" xfId="5845" xr:uid="{17D75B77-B2E5-482C-AF94-4F4BB57B6AA4}"/>
    <cellStyle name="Normal 7 4 2 6 5 2 2" xfId="28577" xr:uid="{47400427-7ED5-4ED7-8D01-2982F6F56245}"/>
    <cellStyle name="Normal 7 4 2 6 5 2 3" xfId="15252" xr:uid="{0692E47A-8ABA-490E-B809-91E5AD376575}"/>
    <cellStyle name="Normal 7 4 2 6 5 3" xfId="7705" xr:uid="{8F573EFC-8B2A-4675-9DAA-06B413A2D871}"/>
    <cellStyle name="Normal 7 4 2 6 5 3 2" xfId="18085" xr:uid="{A72F17EF-D17E-457D-A99B-9EDDAE54C255}"/>
    <cellStyle name="Normal 7 4 2 6 5 4" xfId="10538" xr:uid="{FE721382-46EC-47CE-9E00-1C7D2AD5CB5C}"/>
    <cellStyle name="Normal 7 4 2 6 5 4 2" xfId="20918" xr:uid="{BA75287A-DD7E-48BF-B60B-1477C427A975}"/>
    <cellStyle name="Normal 7 4 2 6 5 5" xfId="25293" xr:uid="{2E4EDD41-397C-4261-A4FE-33FF3F5E5E5E}"/>
    <cellStyle name="Normal 7 4 2 6 5 6" xfId="12968" xr:uid="{D2E29B5C-A764-4CBE-A5A5-82E3569611B1}"/>
    <cellStyle name="Normal 7 4 2 6 6" xfId="2397" xr:uid="{00000000-0005-0000-0000-00005A080000}"/>
    <cellStyle name="Normal 7 4 2 6 6 2" xfId="7524" xr:uid="{21F174A7-4987-4EBF-A1EF-44A664994639}"/>
    <cellStyle name="Normal 7 4 2 6 6 2 2" xfId="26785" xr:uid="{FCC0CB2D-E4EF-45DB-B929-DFB54B1569B1}"/>
    <cellStyle name="Normal 7 4 2 6 6 2 3" xfId="17904" xr:uid="{6AAD9FE9-06E3-4AD8-95AD-40296A6C342B}"/>
    <cellStyle name="Normal 7 4 2 6 6 3" xfId="10357" xr:uid="{96808953-3DDB-4A9D-9F4C-E5CBDC75F4BE}"/>
    <cellStyle name="Normal 7 4 2 6 6 3 2" xfId="20737" xr:uid="{A6BE3F22-05B0-4709-A6B2-6F8C6FB45ECB}"/>
    <cellStyle name="Normal 7 4 2 6 6 4" xfId="23099" xr:uid="{50A340EA-2354-4D27-A57E-7B444BE316CA}"/>
    <cellStyle name="Normal 7 4 2 6 6 5" xfId="15071" xr:uid="{02E62824-B523-4CBE-9AC5-A726FE865AD8}"/>
    <cellStyle name="Normal 7 4 2 6 7" xfId="4065" xr:uid="{787504FD-E615-4DF1-9D77-BBECC0DE93F8}"/>
    <cellStyle name="Normal 7 4 2 6 7 2" xfId="8845" xr:uid="{FCF05B19-81FB-4A54-BEB7-F0A61DB12570}"/>
    <cellStyle name="Normal 7 4 2 6 7 2 2" xfId="19225" xr:uid="{32B3D620-F75A-4CAD-B1E5-597DD8136D45}"/>
    <cellStyle name="Normal 7 4 2 6 7 3" xfId="11678" xr:uid="{33C1B2BD-D14A-44C0-9307-05BFF67FA58E}"/>
    <cellStyle name="Normal 7 4 2 6 7 3 2" xfId="22058" xr:uid="{6B631C3B-0DB2-48F2-B87D-D2F45125569C}"/>
    <cellStyle name="Normal 7 4 2 6 7 4" xfId="28106" xr:uid="{F5261F1D-F1B9-45E8-8F81-7C53A7BE747C}"/>
    <cellStyle name="Normal 7 4 2 6 7 5" xfId="16392" xr:uid="{D8E47FB0-8BB3-4344-AB82-69A4BA1C62CB}"/>
    <cellStyle name="Normal 7 4 2 6 8" xfId="5430" xr:uid="{1F40B752-6737-46EE-A6DF-1B75DA96DBD1}"/>
    <cellStyle name="Normal 7 4 2 6 8 2" xfId="14727" xr:uid="{391F89FC-6944-4964-B2E1-FDFC3C4ED719}"/>
    <cellStyle name="Normal 7 4 2 6 9" xfId="7180" xr:uid="{450B9847-020C-49F1-B642-B0DEC3E29F00}"/>
    <cellStyle name="Normal 7 4 2 6 9 2" xfId="17560" xr:uid="{ACCB61D8-4537-48D9-9271-7E8864C9E44C}"/>
    <cellStyle name="Normal 7 4 2 7" xfId="1418" xr:uid="{00000000-0005-0000-0000-000061070000}"/>
    <cellStyle name="Normal 7 4 2 7 10" xfId="12632" xr:uid="{94DB8E25-984C-4D8D-A56D-979E81D1A1DE}"/>
    <cellStyle name="Normal 7 4 2 7 2" xfId="1419" xr:uid="{00000000-0005-0000-0000-000062070000}"/>
    <cellStyle name="Normal 7 4 2 7 2 2" xfId="2989" xr:uid="{00000000-0005-0000-0000-000063080000}"/>
    <cellStyle name="Normal 7 4 2 7 2 2 2" xfId="6139" xr:uid="{1266CA9C-5035-448E-8939-3C069FE41792}"/>
    <cellStyle name="Normal 7 4 2 7 2 2 2 2" xfId="27831" xr:uid="{6BA6E3E3-0B5D-4725-AD7D-45FA59660042}"/>
    <cellStyle name="Normal 7 4 2 7 2 2 2 3" xfId="26312" xr:uid="{14734C87-6DE6-4D0B-84FB-F5E620DB5FDB}"/>
    <cellStyle name="Normal 7 4 2 7 2 2 2 4" xfId="15617" xr:uid="{6FB34FEA-6554-4BE3-8D10-9AD6CE81D6C6}"/>
    <cellStyle name="Normal 7 4 2 7 2 2 3" xfId="8070" xr:uid="{CE9E1B3D-C1FD-4CBA-A6BB-D92144A0865F}"/>
    <cellStyle name="Normal 7 4 2 7 2 2 3 2" xfId="27722" xr:uid="{0032E810-F024-4C77-AE8D-9373B8055228}"/>
    <cellStyle name="Normal 7 4 2 7 2 2 3 3" xfId="18450" xr:uid="{B3FB1B6C-478C-4CD5-A026-5797CBD64E79}"/>
    <cellStyle name="Normal 7 4 2 7 2 2 4" xfId="10903" xr:uid="{4415CB7F-40E9-45E1-85D9-6DABC2764ED3}"/>
    <cellStyle name="Normal 7 4 2 7 2 2 4 2" xfId="21283" xr:uid="{3E1FD531-B551-4991-9904-10393FE33A3C}"/>
    <cellStyle name="Normal 7 4 2 7 2 2 5" xfId="23828" xr:uid="{E0E623C1-45BB-4EFA-87D1-5D1FD674B409}"/>
    <cellStyle name="Normal 7 4 2 7 2 2 6" xfId="13488" xr:uid="{6258D515-6824-426D-9C18-B099CE2EE0A9}"/>
    <cellStyle name="Normal 7 4 2 7 2 3" xfId="5436" xr:uid="{73706557-7274-4A62-9D2E-9D0F68BD4BC2}"/>
    <cellStyle name="Normal 7 4 2 7 2 3 2" xfId="23500" xr:uid="{15F8D672-281A-4D72-AD12-49CEE82E7533}"/>
    <cellStyle name="Normal 7 4 2 7 2 3 3" xfId="27196" xr:uid="{D064E7A5-6181-4134-830F-81AF10BBEB20}"/>
    <cellStyle name="Normal 7 4 2 7 2 3 4" xfId="14733" xr:uid="{DB7C5814-2379-4983-8608-9F3F172D6E7F}"/>
    <cellStyle name="Normal 7 4 2 7 2 4" xfId="7186" xr:uid="{3836BD7D-4B8E-4F9B-8B5D-7B489FC8B2BF}"/>
    <cellStyle name="Normal 7 4 2 7 2 4 2" xfId="26634" xr:uid="{18E5D6C6-EF43-4D85-8CE8-AE7EE66E87D1}"/>
    <cellStyle name="Normal 7 4 2 7 2 4 3" xfId="27243" xr:uid="{6B17FA2A-E0D2-44FB-8207-51940BE33BD3}"/>
    <cellStyle name="Normal 7 4 2 7 2 4 4" xfId="17566" xr:uid="{DFEF93DD-08C3-4443-844E-F6CA5FDD1CF2}"/>
    <cellStyle name="Normal 7 4 2 7 2 5" xfId="10019" xr:uid="{0889C94F-1ABA-4FC6-9E28-0795963A3FA9}"/>
    <cellStyle name="Normal 7 4 2 7 2 5 2" xfId="29457" xr:uid="{70201FCB-86E4-489F-8B22-D4D9F690346B}"/>
    <cellStyle name="Normal 7 4 2 7 2 5 3" xfId="20399" xr:uid="{89FBEA2D-C08B-4774-AF5A-524674D3512A}"/>
    <cellStyle name="Normal 7 4 2 7 2 6" xfId="23849" xr:uid="{DF26400E-02C4-4589-8613-8A8F024D1767}"/>
    <cellStyle name="Normal 7 4 2 7 2 7" xfId="12790" xr:uid="{BFB7021A-E11C-42FB-8F02-FE5A49CDF78E}"/>
    <cellStyle name="Normal 7 4 2 7 3" xfId="1420" xr:uid="{00000000-0005-0000-0000-000063070000}"/>
    <cellStyle name="Normal 7 4 2 7 3 2" xfId="5437" xr:uid="{82B5E694-2FC5-4E24-8479-0FC41482D483}"/>
    <cellStyle name="Normal 7 4 2 7 3 2 2" xfId="26971" xr:uid="{2BF54BE0-ED09-4508-B9C3-888EF3FACA7E}"/>
    <cellStyle name="Normal 7 4 2 7 3 2 3" xfId="28157" xr:uid="{41CB8755-7976-4FA8-92E0-440C84D9FADA}"/>
    <cellStyle name="Normal 7 4 2 7 3 2 4" xfId="14734" xr:uid="{8D89238C-0030-4AB4-9F24-B117B919F0F0}"/>
    <cellStyle name="Normal 7 4 2 7 3 3" xfId="7187" xr:uid="{0008B33A-5D63-4F47-B563-238954287A5F}"/>
    <cellStyle name="Normal 7 4 2 7 3 3 2" xfId="28237" xr:uid="{260C5BFE-EE4A-4508-BB9D-B54A34FC1DD1}"/>
    <cellStyle name="Normal 7 4 2 7 3 3 3" xfId="26043" xr:uid="{7BC6694E-8F7E-426B-982B-C6FE59EE42A5}"/>
    <cellStyle name="Normal 7 4 2 7 3 3 4" xfId="17567" xr:uid="{27E6BAC9-0590-4F18-8EA6-355AEED43B58}"/>
    <cellStyle name="Normal 7 4 2 7 3 4" xfId="10020" xr:uid="{D6282C0B-23EE-4436-B69D-F5E8D9CEA92A}"/>
    <cellStyle name="Normal 7 4 2 7 3 4 2" xfId="29458" xr:uid="{794BD335-970E-4ABE-8731-2B8B81EFDD62}"/>
    <cellStyle name="Normal 7 4 2 7 3 4 3" xfId="20400" xr:uid="{5459E404-4B22-4EAD-B82F-42EE3543FD20}"/>
    <cellStyle name="Normal 7 4 2 7 3 5" xfId="23109" xr:uid="{BCC33169-2365-4075-A213-E531A6313F02}"/>
    <cellStyle name="Normal 7 4 2 7 3 6" xfId="13301" xr:uid="{44BF5C5C-C4C7-4BF3-978B-7EB2E005626C}"/>
    <cellStyle name="Normal 7 4 2 7 4" xfId="2398" xr:uid="{00000000-0005-0000-0000-000061080000}"/>
    <cellStyle name="Normal 7 4 2 7 4 2" xfId="7525" xr:uid="{86492D43-90EB-48CF-8201-D4300A5D77A1}"/>
    <cellStyle name="Normal 7 4 2 7 4 2 2" xfId="25867" xr:uid="{FFB7116F-81E7-4660-99A9-B36EAAF51FAD}"/>
    <cellStyle name="Normal 7 4 2 7 4 2 3" xfId="17905" xr:uid="{9EBB2063-CA9F-41AA-ACB2-36A461FE1529}"/>
    <cellStyle name="Normal 7 4 2 7 4 3" xfId="10358" xr:uid="{54018CCB-AB0E-4704-9798-FE8BC0349EED}"/>
    <cellStyle name="Normal 7 4 2 7 4 3 2" xfId="20738" xr:uid="{9AD254BA-D173-4481-812D-E6A24542D02F}"/>
    <cellStyle name="Normal 7 4 2 7 4 4" xfId="24787" xr:uid="{9018913B-342D-4E75-A25C-8C37B551CB05}"/>
    <cellStyle name="Normal 7 4 2 7 4 5" xfId="15072" xr:uid="{7DD61C3C-68EC-4DA4-8FD3-0480FC45329D}"/>
    <cellStyle name="Normal 7 4 2 7 5" xfId="4066" xr:uid="{77472886-F551-449A-8098-A7FB30B7B646}"/>
    <cellStyle name="Normal 7 4 2 7 5 2" xfId="8846" xr:uid="{F84EA359-FB2C-4639-A40E-838E073F2E29}"/>
    <cellStyle name="Normal 7 4 2 7 5 2 2" xfId="28995" xr:uid="{7BF56CC5-6A5C-4EF6-B5F0-8F2CBE3D79FE}"/>
    <cellStyle name="Normal 7 4 2 7 5 2 3" xfId="19226" xr:uid="{8AD95E74-020B-4D2D-9F96-D8EB383DF9DA}"/>
    <cellStyle name="Normal 7 4 2 7 5 3" xfId="11679" xr:uid="{C12A5A78-6510-436E-A32D-926A5FAD00FB}"/>
    <cellStyle name="Normal 7 4 2 7 5 3 2" xfId="22059" xr:uid="{B6EEC522-B3A4-4B2E-85A7-A04BC0C8DDFB}"/>
    <cellStyle name="Normal 7 4 2 7 5 4" xfId="22811" xr:uid="{37258880-037A-4767-9152-4095A0169B94}"/>
    <cellStyle name="Normal 7 4 2 7 5 5" xfId="16393" xr:uid="{6E299FD7-684B-4802-A6FF-86435AC177AA}"/>
    <cellStyle name="Normal 7 4 2 7 6" xfId="5435" xr:uid="{D3C90363-648C-472E-B1D6-0895137A7634}"/>
    <cellStyle name="Normal 7 4 2 7 6 2" xfId="26327" xr:uid="{B017C560-B810-4746-8C55-B4995878F636}"/>
    <cellStyle name="Normal 7 4 2 7 6 3" xfId="26509" xr:uid="{92F04E2A-EF45-425E-B460-6E5D80E4539C}"/>
    <cellStyle name="Normal 7 4 2 7 6 4" xfId="14732" xr:uid="{BAE21227-5844-4849-AED3-9A0C92C98A8C}"/>
    <cellStyle name="Normal 7 4 2 7 7" xfId="7185" xr:uid="{7CC78FA1-708E-40DD-960B-EAF910F14868}"/>
    <cellStyle name="Normal 7 4 2 7 7 2" xfId="26420" xr:uid="{6A8787EE-F31E-4982-9135-5F1148B2FDBE}"/>
    <cellStyle name="Normal 7 4 2 7 7 3" xfId="17565" xr:uid="{23954045-1D4A-4E58-9EDC-5DC74BA99BA5}"/>
    <cellStyle name="Normal 7 4 2 7 8" xfId="10018" xr:uid="{94B3A68A-3BD4-419B-9AC3-B8BD758CE315}"/>
    <cellStyle name="Normal 7 4 2 7 8 2" xfId="20398" xr:uid="{FB3E73B1-994C-477B-9EC3-AED1D1AD3CD1}"/>
    <cellStyle name="Normal 7 4 2 7 9" xfId="24624" xr:uid="{E09003C2-1B00-4328-BBF9-063EA82CCD48}"/>
    <cellStyle name="Normal 7 4 2 8" xfId="1421" xr:uid="{00000000-0005-0000-0000-000064070000}"/>
    <cellStyle name="Normal 7 4 2 8 10" xfId="12633" xr:uid="{764DDC1B-9402-4F8E-8F51-32FAF920D60E}"/>
    <cellStyle name="Normal 7 4 2 8 2" xfId="1422" xr:uid="{00000000-0005-0000-0000-000065070000}"/>
    <cellStyle name="Normal 7 4 2 8 2 2" xfId="2990" xr:uid="{00000000-0005-0000-0000-000067080000}"/>
    <cellStyle name="Normal 7 4 2 8 2 2 2" xfId="6140" xr:uid="{9041C163-69A9-43CC-9E9A-D833F2C7176D}"/>
    <cellStyle name="Normal 7 4 2 8 2 2 2 2" xfId="26202" xr:uid="{B493E099-C3E2-4544-9AA4-825065CBA4E2}"/>
    <cellStyle name="Normal 7 4 2 8 2 2 2 3" xfId="27474" xr:uid="{3AB40F7B-C570-4D06-ADBC-05D10685A382}"/>
    <cellStyle name="Normal 7 4 2 8 2 2 2 4" xfId="15618" xr:uid="{662CF5B3-522E-4A27-8305-2C33727EF944}"/>
    <cellStyle name="Normal 7 4 2 8 2 2 3" xfId="8071" xr:uid="{A7D51079-161A-4855-A031-386021851227}"/>
    <cellStyle name="Normal 7 4 2 8 2 2 3 2" xfId="28766" xr:uid="{E2D87E69-31E9-42B6-96CD-1C9BA892C7BB}"/>
    <cellStyle name="Normal 7 4 2 8 2 2 3 3" xfId="18451" xr:uid="{A4CED350-C79A-4982-82E0-0E78037D358B}"/>
    <cellStyle name="Normal 7 4 2 8 2 2 4" xfId="10904" xr:uid="{CB272D73-6214-4DBE-B2F7-601C344F4AED}"/>
    <cellStyle name="Normal 7 4 2 8 2 2 4 2" xfId="21284" xr:uid="{A51A0245-F2DF-4AE0-AADB-DA7AF0E58429}"/>
    <cellStyle name="Normal 7 4 2 8 2 2 5" xfId="25246" xr:uid="{3814E4DE-EEA9-49D4-9238-DCCEEA448DD9}"/>
    <cellStyle name="Normal 7 4 2 8 2 2 6" xfId="13489" xr:uid="{CC3172A9-4FD7-4114-8024-2F839FFAC561}"/>
    <cellStyle name="Normal 7 4 2 8 2 3" xfId="5439" xr:uid="{336699C8-1CEE-4FE0-A41F-11B48F3781CB}"/>
    <cellStyle name="Normal 7 4 2 8 2 3 2" xfId="25140" xr:uid="{143F8DC0-D0F0-4F1B-A5F6-49BBA04A9BAA}"/>
    <cellStyle name="Normal 7 4 2 8 2 3 3" xfId="27240" xr:uid="{FCF3E825-A10B-4A4B-9EA1-E9B2699347E6}"/>
    <cellStyle name="Normal 7 4 2 8 2 3 4" xfId="14736" xr:uid="{F4C934E6-EF23-4A45-A8C7-37BB666CB016}"/>
    <cellStyle name="Normal 7 4 2 8 2 4" xfId="7189" xr:uid="{18D41000-B14D-4DB2-B55D-9828FC100708}"/>
    <cellStyle name="Normal 7 4 2 8 2 4 2" xfId="26094" xr:uid="{B5DDF77C-89DA-471A-8272-5E6E03F47423}"/>
    <cellStyle name="Normal 7 4 2 8 2 4 3" xfId="26434" xr:uid="{EADE3D3C-76DB-4633-9772-34B4800C979C}"/>
    <cellStyle name="Normal 7 4 2 8 2 4 4" xfId="17569" xr:uid="{2AEDA77A-D5D4-4E04-B75B-45DDA0F9A858}"/>
    <cellStyle name="Normal 7 4 2 8 2 5" xfId="10022" xr:uid="{0B9161BD-1312-4222-8C65-7C901862FE49}"/>
    <cellStyle name="Normal 7 4 2 8 2 5 2" xfId="29459" xr:uid="{3B11A4C3-9B9B-404A-AAB3-C3FF001AC2C4}"/>
    <cellStyle name="Normal 7 4 2 8 2 5 3" xfId="20402" xr:uid="{22CC1A39-7AB0-474E-9DD9-C58BA7F6E7DB}"/>
    <cellStyle name="Normal 7 4 2 8 2 6" xfId="23374" xr:uid="{4798756F-1AD2-44D4-A672-6B80D892F56E}"/>
    <cellStyle name="Normal 7 4 2 8 2 7" xfId="12791" xr:uid="{BF2F52C6-13F2-4F1D-9924-D50FFADB0400}"/>
    <cellStyle name="Normal 7 4 2 8 3" xfId="1423" xr:uid="{00000000-0005-0000-0000-000066070000}"/>
    <cellStyle name="Normal 7 4 2 8 3 2" xfId="5440" xr:uid="{DF7E501D-4D91-426D-AD30-9FD2EF2BFCE7}"/>
    <cellStyle name="Normal 7 4 2 8 3 2 2" xfId="27432" xr:uid="{7D3C8E64-94D2-442D-AA48-12B7CF08B5B7}"/>
    <cellStyle name="Normal 7 4 2 8 3 2 3" xfId="28600" xr:uid="{1FEA78ED-3976-4495-9929-FD5F90723AF7}"/>
    <cellStyle name="Normal 7 4 2 8 3 2 4" xfId="14737" xr:uid="{E3B0F55E-0118-4914-A1F6-148CF20F42D4}"/>
    <cellStyle name="Normal 7 4 2 8 3 3" xfId="7190" xr:uid="{E0B26F10-6A1D-4076-95F6-2A99FD4F5D93}"/>
    <cellStyle name="Normal 7 4 2 8 3 3 2" xfId="27425" xr:uid="{5A5AEE34-4573-48E5-9EB2-1803A67C8182}"/>
    <cellStyle name="Normal 7 4 2 8 3 3 3" xfId="27401" xr:uid="{2556DBBF-00E5-435C-841D-7AE47896058F}"/>
    <cellStyle name="Normal 7 4 2 8 3 3 4" xfId="17570" xr:uid="{050D4FF1-B4FE-48C8-B357-5E446ABB2642}"/>
    <cellStyle name="Normal 7 4 2 8 3 4" xfId="10023" xr:uid="{D2779331-985F-4D2A-B82B-048C9760EA3D}"/>
    <cellStyle name="Normal 7 4 2 8 3 4 2" xfId="29460" xr:uid="{637DFF79-F514-4FB7-8A89-4E4CEE4DC035}"/>
    <cellStyle name="Normal 7 4 2 8 3 4 3" xfId="20403" xr:uid="{1B7A3929-C49F-4C4E-A47E-E6A72371383E}"/>
    <cellStyle name="Normal 7 4 2 8 3 5" xfId="25125" xr:uid="{7A71748C-01E1-42B4-AA1C-8BCDE39C24C6}"/>
    <cellStyle name="Normal 7 4 2 8 3 6" xfId="13302" xr:uid="{D245C534-4BE7-4770-B518-4D1A290DFB03}"/>
    <cellStyle name="Normal 7 4 2 8 4" xfId="2399" xr:uid="{00000000-0005-0000-0000-000065080000}"/>
    <cellStyle name="Normal 7 4 2 8 4 2" xfId="7526" xr:uid="{7A821489-26D7-4677-B041-69A2C39EA31A}"/>
    <cellStyle name="Normal 7 4 2 8 4 2 2" xfId="26246" xr:uid="{3F381CF9-2F0E-45E0-99AC-CBE86D141DBD}"/>
    <cellStyle name="Normal 7 4 2 8 4 2 3" xfId="17906" xr:uid="{2272D246-2772-444E-8657-CD6E53F0122A}"/>
    <cellStyle name="Normal 7 4 2 8 4 3" xfId="10359" xr:uid="{E3E695FB-914F-4538-A5FE-829A11F73630}"/>
    <cellStyle name="Normal 7 4 2 8 4 3 2" xfId="20739" xr:uid="{E48C7E1C-2B52-443E-BF89-E06BBDE3396E}"/>
    <cellStyle name="Normal 7 4 2 8 4 4" xfId="25498" xr:uid="{A4BA8B26-23DB-4570-B019-11C38E654B92}"/>
    <cellStyle name="Normal 7 4 2 8 4 5" xfId="15073" xr:uid="{D4271D88-5D5E-4508-BFC3-E6279DEB43BE}"/>
    <cellStyle name="Normal 7 4 2 8 5" xfId="4067" xr:uid="{DEAF12DA-3FA9-4DCB-8904-0FEFEC41EF1A}"/>
    <cellStyle name="Normal 7 4 2 8 5 2" xfId="8847" xr:uid="{1E336397-8442-444B-B4E3-A2BBFD7CEBFF}"/>
    <cellStyle name="Normal 7 4 2 8 5 2 2" xfId="28996" xr:uid="{75514FFB-B72B-46F8-ACF7-870092C6E62D}"/>
    <cellStyle name="Normal 7 4 2 8 5 2 3" xfId="19227" xr:uid="{4DA0DEEB-F0A6-4D78-B87F-5D39B35D266F}"/>
    <cellStyle name="Normal 7 4 2 8 5 3" xfId="11680" xr:uid="{D55E82D3-75FE-4EF0-A82A-5C356FFF3CB3}"/>
    <cellStyle name="Normal 7 4 2 8 5 3 2" xfId="22060" xr:uid="{C7ED9254-E5EE-4DDC-883D-9503F73F9DA8}"/>
    <cellStyle name="Normal 7 4 2 8 5 4" xfId="24974" xr:uid="{A72BF85D-5E4B-40FC-84A2-4CFFF781B86B}"/>
    <cellStyle name="Normal 7 4 2 8 5 5" xfId="16394" xr:uid="{D3B83BD2-8D64-4965-BCEF-EA03A12C7646}"/>
    <cellStyle name="Normal 7 4 2 8 6" xfId="5438" xr:uid="{7F3F327F-51DB-4F24-9C4B-E5C89DF83EE3}"/>
    <cellStyle name="Normal 7 4 2 8 6 2" xfId="26897" xr:uid="{E8A65548-4070-4D93-BEEB-7CCF5EE40D86}"/>
    <cellStyle name="Normal 7 4 2 8 6 3" xfId="26870" xr:uid="{84838828-46F0-4DEF-BA3F-EAB48AF9A8E2}"/>
    <cellStyle name="Normal 7 4 2 8 6 4" xfId="14735" xr:uid="{69A46E30-CEE4-4EEB-93D4-36FD588DE682}"/>
    <cellStyle name="Normal 7 4 2 8 7" xfId="7188" xr:uid="{022E0D6E-5008-440E-94C0-FCA08E2C0C61}"/>
    <cellStyle name="Normal 7 4 2 8 7 2" xfId="26951" xr:uid="{2FCBC965-BC6D-4F97-8AB6-7B6C07325484}"/>
    <cellStyle name="Normal 7 4 2 8 7 3" xfId="17568" xr:uid="{D552055A-C5C7-4BFF-92A2-74EE2AEF58D8}"/>
    <cellStyle name="Normal 7 4 2 8 8" xfId="10021" xr:uid="{9EB0C26B-B5D2-4F74-A99F-8154FF2AFA9E}"/>
    <cellStyle name="Normal 7 4 2 8 8 2" xfId="20401" xr:uid="{FAE3E505-1AB7-4AFC-99DE-4F30A123E761}"/>
    <cellStyle name="Normal 7 4 2 8 9" xfId="24217" xr:uid="{90CC9198-C7BD-4DC7-A6D9-37C25CDAEFF2}"/>
    <cellStyle name="Normal 7 4 2 9" xfId="1424" xr:uid="{00000000-0005-0000-0000-000067070000}"/>
    <cellStyle name="Normal 7 4 2 9 10" xfId="12626" xr:uid="{DFDE78C4-8E58-41BD-A9CC-0E3FE4FF757E}"/>
    <cellStyle name="Normal 7 4 2 9 2" xfId="3443" xr:uid="{00000000-0005-0000-0000-00006A080000}"/>
    <cellStyle name="Normal 7 4 2 9 2 2" xfId="6498" xr:uid="{D6E9C181-6061-4F0C-B3EA-ED194457DA41}"/>
    <cellStyle name="Normal 7 4 2 9 2 2 2" xfId="25659" xr:uid="{AF607323-AC0D-414A-8F77-EE6893045231}"/>
    <cellStyle name="Normal 7 4 2 9 2 2 3" xfId="26411" xr:uid="{509785D6-8A2F-42A6-B8DB-8ABF8E3C060A}"/>
    <cellStyle name="Normal 7 4 2 9 2 2 4" xfId="16069" xr:uid="{A58D279F-36A8-461F-89B9-FFE923980C7C}"/>
    <cellStyle name="Normal 7 4 2 9 2 3" xfId="8522" xr:uid="{EF66F453-D807-4980-B50E-4CCBAFB733A8}"/>
    <cellStyle name="Normal 7 4 2 9 2 3 2" xfId="28603" xr:uid="{B547C6E4-D9DC-4171-8FAD-C356971CE623}"/>
    <cellStyle name="Normal 7 4 2 9 2 3 3" xfId="28937" xr:uid="{0E25B91D-7487-4276-B067-0ABEBC60BEDF}"/>
    <cellStyle name="Normal 7 4 2 9 2 3 4" xfId="18902" xr:uid="{02A1BA71-9964-4CB4-A4D8-1ADEA24125BC}"/>
    <cellStyle name="Normal 7 4 2 9 2 4" xfId="11355" xr:uid="{54519620-988D-49D7-A0EA-4A122FE56D51}"/>
    <cellStyle name="Normal 7 4 2 9 2 4 2" xfId="29483" xr:uid="{FC835250-DF4C-4944-8875-1A77052EC6B1}"/>
    <cellStyle name="Normal 7 4 2 9 2 4 3" xfId="21735" xr:uid="{6E24494B-DCF2-4A6B-A86C-9F188EF0E2F6}"/>
    <cellStyle name="Normal 7 4 2 9 2 5" xfId="25159" xr:uid="{A329167D-D56F-4DA6-B18E-91E3E4955854}"/>
    <cellStyle name="Normal 7 4 2 9 2 6" xfId="14029" xr:uid="{4C006EB8-F23A-4180-92FA-69EFDB76ED45}"/>
    <cellStyle name="Normal 7 4 2 9 3" xfId="2818" xr:uid="{00000000-0005-0000-0000-00006B080000}"/>
    <cellStyle name="Normal 7 4 2 9 3 2" xfId="6034" xr:uid="{795FEE40-626B-42B5-BAF9-A3BEA4C1BB8C}"/>
    <cellStyle name="Normal 7 4 2 9 3 2 2" xfId="26770" xr:uid="{87813332-7EAD-4E02-9112-3A1229BE077B}"/>
    <cellStyle name="Normal 7 4 2 9 3 2 3" xfId="15488" xr:uid="{DCBA6F41-7C2A-414B-A542-F8AB5A081384}"/>
    <cellStyle name="Normal 7 4 2 9 3 3" xfId="7941" xr:uid="{A1F020B0-9442-4F1D-A526-F7270CF91865}"/>
    <cellStyle name="Normal 7 4 2 9 3 3 2" xfId="18321" xr:uid="{3EB35884-0264-4057-AE8C-9FAA1A3E7328}"/>
    <cellStyle name="Normal 7 4 2 9 3 4" xfId="10774" xr:uid="{3F4BB8D7-6A93-4816-BC7A-13FB97BEC3AF}"/>
    <cellStyle name="Normal 7 4 2 9 3 4 2" xfId="21154" xr:uid="{13474AFC-43F4-443F-BE0B-320A30877F95}"/>
    <cellStyle name="Normal 7 4 2 9 3 5" xfId="25144" xr:uid="{6B8F29FD-44AE-4E2F-8C63-D9C0C2430D48}"/>
    <cellStyle name="Normal 7 4 2 9 3 6" xfId="13289" xr:uid="{5C832931-E50C-4A84-AC60-CCB69FE73A52}"/>
    <cellStyle name="Normal 7 4 2 9 4" xfId="2392" xr:uid="{00000000-0005-0000-0000-000069080000}"/>
    <cellStyle name="Normal 7 4 2 9 4 2" xfId="7519" xr:uid="{7870606D-1837-44BD-BC37-7E3134EB028F}"/>
    <cellStyle name="Normal 7 4 2 9 4 2 2" xfId="26414" xr:uid="{FF062303-D59F-49DD-AAC3-2A4BA0C5BA02}"/>
    <cellStyle name="Normal 7 4 2 9 4 2 3" xfId="17899" xr:uid="{C8470F4B-0DC2-4EF0-BD9F-ED27D4F6CB5A}"/>
    <cellStyle name="Normal 7 4 2 9 4 3" xfId="10352" xr:uid="{4D7874B9-E019-443B-B306-FA092DEC4B01}"/>
    <cellStyle name="Normal 7 4 2 9 4 3 2" xfId="20732" xr:uid="{585F05EA-88E4-4145-84E6-9E74DDADE4AE}"/>
    <cellStyle name="Normal 7 4 2 9 4 4" xfId="23870" xr:uid="{AFFA7455-76C5-4A6D-AEC8-973157377937}"/>
    <cellStyle name="Normal 7 4 2 9 4 5" xfId="15066" xr:uid="{B1DA497D-9798-4947-85EB-2DFFC2B3D5A0}"/>
    <cellStyle name="Normal 7 4 2 9 5" xfId="4096" xr:uid="{A842F1E4-1C7A-4362-BC43-4637DC25B33F}"/>
    <cellStyle name="Normal 7 4 2 9 5 2" xfId="8870" xr:uid="{E5C15C7A-E4A4-4CBD-BCBC-C757F7FB36EB}"/>
    <cellStyle name="Normal 7 4 2 9 5 2 2" xfId="19250" xr:uid="{F5CF3878-642A-43DB-BF34-E6CA3F0EA0BE}"/>
    <cellStyle name="Normal 7 4 2 9 5 3" xfId="11703" xr:uid="{117745DD-C582-496B-9D1E-46B70FE21667}"/>
    <cellStyle name="Normal 7 4 2 9 5 3 2" xfId="22083" xr:uid="{6A9EA27A-94F0-48FF-B287-40F1488F38AA}"/>
    <cellStyle name="Normal 7 4 2 9 5 4" xfId="27759" xr:uid="{2936B5FE-D440-4912-B0A0-9AB4800926E0}"/>
    <cellStyle name="Normal 7 4 2 9 5 5" xfId="16417" xr:uid="{07618204-4FC9-4EDF-BD54-DADBDD2AB6B1}"/>
    <cellStyle name="Normal 7 4 2 9 6" xfId="5441" xr:uid="{4C217F3C-EC4B-448B-A6F0-DF227F715B36}"/>
    <cellStyle name="Normal 7 4 2 9 6 2" xfId="14738" xr:uid="{92D1C401-A612-4185-9E34-B9FD7B5A1E0C}"/>
    <cellStyle name="Normal 7 4 2 9 7" xfId="7191" xr:uid="{10B00204-3DB2-47A6-950C-F9215B517CCC}"/>
    <cellStyle name="Normal 7 4 2 9 7 2" xfId="17571" xr:uid="{674329F4-AE34-4A67-BEF0-E293902B27BD}"/>
    <cellStyle name="Normal 7 4 2 9 8" xfId="10024" xr:uid="{99634E40-1A29-4CCD-AD4E-A2253FDB5D72}"/>
    <cellStyle name="Normal 7 4 2 9 8 2" xfId="20404" xr:uid="{244B2B4B-504F-45AA-A156-A6C6DAC7A6B6}"/>
    <cellStyle name="Normal 7 4 2 9 9" xfId="23433" xr:uid="{187FFA7C-3B7F-4477-A6E0-532B8B6D20FC}"/>
    <cellStyle name="Normal 7 4 20" xfId="23420" xr:uid="{560269DD-4FB6-443C-9D5A-BCA4A87C8567}"/>
    <cellStyle name="Normal 7 4 21" xfId="12391" xr:uid="{78020374-5E69-42E9-9C1C-CA25722A3109}"/>
    <cellStyle name="Normal 7 4 3" xfId="1425" xr:uid="{00000000-0005-0000-0000-000068070000}"/>
    <cellStyle name="Normal 7 4 3 10" xfId="5442" xr:uid="{C369CAD4-6E23-40D4-A836-672D1462F693}"/>
    <cellStyle name="Normal 7 4 3 10 2" xfId="14739" xr:uid="{7E55366E-75AD-4BA1-A727-D0583EBE90C3}"/>
    <cellStyle name="Normal 7 4 3 11" xfId="7192" xr:uid="{0B7C27FE-72A1-4F2E-882E-9EF1BC97106C}"/>
    <cellStyle name="Normal 7 4 3 11 2" xfId="17572" xr:uid="{4EEEDC54-1342-4B0A-B166-087A6D2AEEAD}"/>
    <cellStyle name="Normal 7 4 3 12" xfId="10025" xr:uid="{E732EAF0-F96F-48CF-9F7A-C0CBA9BC5432}"/>
    <cellStyle name="Normal 7 4 3 12 2" xfId="20405" xr:uid="{49E1E74F-71EF-4F1C-AD0E-90E359AF8CCB}"/>
    <cellStyle name="Normal 7 4 3 13" xfId="23483" xr:uid="{47A70420-A2A9-41DE-AA50-2BF0B5A3C8AD}"/>
    <cellStyle name="Normal 7 4 3 14" xfId="12410" xr:uid="{369AE292-FCDB-4819-B036-27F97726FB3B}"/>
    <cellStyle name="Normal 7 4 3 2" xfId="1426" xr:uid="{00000000-0005-0000-0000-000069070000}"/>
    <cellStyle name="Normal 7 4 3 2 10" xfId="7193" xr:uid="{2E0ABF26-5374-4290-A047-2C58A8227129}"/>
    <cellStyle name="Normal 7 4 3 2 10 2" xfId="17573" xr:uid="{396054ED-31D5-4B50-8579-D2DC193BBA01}"/>
    <cellStyle name="Normal 7 4 3 2 11" xfId="10026" xr:uid="{AB474B92-B5A4-4F31-86C9-46914798584A}"/>
    <cellStyle name="Normal 7 4 3 2 11 2" xfId="20406" xr:uid="{979AABA8-78AF-4E30-A6D0-985F1669E228}"/>
    <cellStyle name="Normal 7 4 3 2 12" xfId="22694" xr:uid="{A51C8BFF-F624-4974-B58B-B31555F393BD}"/>
    <cellStyle name="Normal 7 4 3 2 13" xfId="12470" xr:uid="{A89F8D3A-8214-40EA-ABAD-20CD723F2742}"/>
    <cellStyle name="Normal 7 4 3 2 2" xfId="1427" xr:uid="{00000000-0005-0000-0000-00006A070000}"/>
    <cellStyle name="Normal 7 4 3 2 2 10" xfId="10027" xr:uid="{9FD8A555-7A7B-47CE-8FEF-C456F4145EAB}"/>
    <cellStyle name="Normal 7 4 3 2 2 10 2" xfId="20407" xr:uid="{0029460B-CCCD-48EA-BB22-22239F4AAE76}"/>
    <cellStyle name="Normal 7 4 3 2 2 11" xfId="22906" xr:uid="{CB737441-0451-493A-B999-E5301B36F1C2}"/>
    <cellStyle name="Normal 7 4 3 2 2 12" xfId="12635" xr:uid="{DCD91032-04B0-4F09-8630-4478A35CD128}"/>
    <cellStyle name="Normal 7 4 3 2 2 2" xfId="2829" xr:uid="{00000000-0005-0000-0000-00006F080000}"/>
    <cellStyle name="Normal 7 4 3 2 2 2 2" xfId="3445" xr:uid="{00000000-0005-0000-0000-000070080000}"/>
    <cellStyle name="Normal 7 4 3 2 2 2 2 2" xfId="6500" xr:uid="{73A91FAC-8613-4027-A5BA-6AE933FD408E}"/>
    <cellStyle name="Normal 7 4 3 2 2 2 2 2 2" xfId="28312" xr:uid="{5FFBBE1D-255B-4763-A079-A6BEF753B5D3}"/>
    <cellStyle name="Normal 7 4 3 2 2 2 2 2 3" xfId="28247" xr:uid="{6DE3B26C-2185-455B-AF8E-B203BB4D126C}"/>
    <cellStyle name="Normal 7 4 3 2 2 2 2 2 4" xfId="16071" xr:uid="{F97FE7E3-C7AA-4795-A148-9D2A85B8CBA2}"/>
    <cellStyle name="Normal 7 4 3 2 2 2 2 3" xfId="8524" xr:uid="{BDA0CCFD-9723-4FEC-803F-F710041E190E}"/>
    <cellStyle name="Normal 7 4 3 2 2 2 2 3 2" xfId="28938" xr:uid="{EE6549BB-6E10-4DB0-BB3C-F04D23E78B70}"/>
    <cellStyle name="Normal 7 4 3 2 2 2 2 3 3" xfId="18904" xr:uid="{B9E0C6DC-AF27-408C-9952-F29578D91555}"/>
    <cellStyle name="Normal 7 4 3 2 2 2 2 4" xfId="11357" xr:uid="{DF6325A3-6120-4C43-8647-26D0489490F5}"/>
    <cellStyle name="Normal 7 4 3 2 2 2 2 4 2" xfId="21737" xr:uid="{8B137044-9094-44BE-840D-E4C6ED98F0D9}"/>
    <cellStyle name="Normal 7 4 3 2 2 2 2 5" xfId="23132" xr:uid="{D4DDEAEF-6C19-4D83-95A6-099272D66830}"/>
    <cellStyle name="Normal 7 4 3 2 2 2 2 6" xfId="14031" xr:uid="{535B6EB0-279D-4C7B-BE13-9884454E50BC}"/>
    <cellStyle name="Normal 7 4 3 2 2 2 3" xfId="4366" xr:uid="{77596B4F-F602-4722-A351-F785FD60A7E7}"/>
    <cellStyle name="Normal 7 4 3 2 2 2 3 2" xfId="9138" xr:uid="{C31CC852-97F2-4584-AE45-B2782F8C5E6E}"/>
    <cellStyle name="Normal 7 4 3 2 2 2 3 2 2" xfId="29181" xr:uid="{3F619BC3-5FA2-4B13-A833-32DA547B3E29}"/>
    <cellStyle name="Normal 7 4 3 2 2 2 3 2 3" xfId="19518" xr:uid="{FD1E87B0-BC72-47AF-B722-8D69342202EB}"/>
    <cellStyle name="Normal 7 4 3 2 2 2 3 3" xfId="11971" xr:uid="{C915D1DB-CF42-4E04-AB1B-D2FECA0D456D}"/>
    <cellStyle name="Normal 7 4 3 2 2 2 3 3 2" xfId="22351" xr:uid="{17772FA0-B8D8-4A5F-874D-62C8045E9355}"/>
    <cellStyle name="Normal 7 4 3 2 2 2 3 4" xfId="23316" xr:uid="{2E932ACB-2132-4D31-9BDD-0C7BB62784E7}"/>
    <cellStyle name="Normal 7 4 3 2 2 2 3 5" xfId="16685" xr:uid="{F938DDC9-6772-4E20-AC96-34B02072E7DD}"/>
    <cellStyle name="Normal 7 4 3 2 2 2 4" xfId="6045" xr:uid="{A2E7AD9E-4C3A-4EF6-8D2C-2EE0BABDB26E}"/>
    <cellStyle name="Normal 7 4 3 2 2 2 4 2" xfId="28516" xr:uid="{D9EE22C2-9722-4779-ABFC-5C853846D868}"/>
    <cellStyle name="Normal 7 4 3 2 2 2 4 3" xfId="15499" xr:uid="{0787DD3D-75F4-4B77-B226-57B449D82234}"/>
    <cellStyle name="Normal 7 4 3 2 2 2 5" xfId="7952" xr:uid="{5441EE2B-D936-489D-9EBE-9784A22F64F1}"/>
    <cellStyle name="Normal 7 4 3 2 2 2 5 2" xfId="18332" xr:uid="{1CEDD6E3-F816-47AA-9346-714025A00908}"/>
    <cellStyle name="Normal 7 4 3 2 2 2 6" xfId="10785" xr:uid="{59C2E9FD-C4D8-4357-9071-9887B6DEE46F}"/>
    <cellStyle name="Normal 7 4 3 2 2 2 6 2" xfId="21165" xr:uid="{39D776FF-EE52-4020-A835-6AE2523CED41}"/>
    <cellStyle name="Normal 7 4 3 2 2 2 7" xfId="24039" xr:uid="{49765F66-5107-44ED-A16D-3EC0454B4BFA}"/>
    <cellStyle name="Normal 7 4 3 2 2 2 8" xfId="13305" xr:uid="{5CCD7CD2-BA35-4202-81D4-C8C157A4EDE8}"/>
    <cellStyle name="Normal 7 4 3 2 2 3" xfId="3446" xr:uid="{00000000-0005-0000-0000-000071080000}"/>
    <cellStyle name="Normal 7 4 3 2 2 3 2" xfId="4582" xr:uid="{448BA9DD-CA71-4DD4-9A4A-98AC19CD0CE6}"/>
    <cellStyle name="Normal 7 4 3 2 2 3 2 2" xfId="9354" xr:uid="{E92207E9-8361-42B0-B86D-18828B8D9E09}"/>
    <cellStyle name="Normal 7 4 3 2 2 3 2 2 2" xfId="29326" xr:uid="{BEA8D4E0-A165-4EF0-B274-C351B0992894}"/>
    <cellStyle name="Normal 7 4 3 2 2 3 2 2 3" xfId="19734" xr:uid="{B5F2B030-D025-46A3-9DE3-E1053033F439}"/>
    <cellStyle name="Normal 7 4 3 2 2 3 2 3" xfId="12187" xr:uid="{F0DF7214-F1EA-4BE6-A67F-DAD43EA13FAE}"/>
    <cellStyle name="Normal 7 4 3 2 2 3 2 3 2" xfId="22567" xr:uid="{DB403025-7911-486A-A3FD-C254DE64CB5E}"/>
    <cellStyle name="Normal 7 4 3 2 2 3 2 4" xfId="27275" xr:uid="{4346FAE6-88C2-4B14-B648-0908CF5F5982}"/>
    <cellStyle name="Normal 7 4 3 2 2 3 2 5" xfId="16901" xr:uid="{ADFAEA55-BD5A-4623-8389-DFAB4EBE6B30}"/>
    <cellStyle name="Normal 7 4 3 2 2 3 3" xfId="6501" xr:uid="{520C026B-62FA-45B6-95E0-484FCC53083F}"/>
    <cellStyle name="Normal 7 4 3 2 2 3 3 2" xfId="28607" xr:uid="{C897C46F-99A8-4007-90ED-9A99E7AF6F58}"/>
    <cellStyle name="Normal 7 4 3 2 2 3 3 3" xfId="16072" xr:uid="{F5CABBCC-D517-4B6D-A06E-D8F75282FBCE}"/>
    <cellStyle name="Normal 7 4 3 2 2 3 4" xfId="8525" xr:uid="{3729610D-88BC-4173-9FCE-F431092F9000}"/>
    <cellStyle name="Normal 7 4 3 2 2 3 4 2" xfId="18905" xr:uid="{E6D5C908-F513-4FFF-94A8-9C385E02D92B}"/>
    <cellStyle name="Normal 7 4 3 2 2 3 5" xfId="11358" xr:uid="{C8B369C4-6E3E-4043-A7A3-2DBBE5A5EEE4}"/>
    <cellStyle name="Normal 7 4 3 2 2 3 5 2" xfId="21738" xr:uid="{2A4305E4-BB5C-496F-BC5B-49AD81EAD71D}"/>
    <cellStyle name="Normal 7 4 3 2 2 3 6" xfId="24456" xr:uid="{004AE425-5CEF-4BF9-B966-9DA729332B64}"/>
    <cellStyle name="Normal 7 4 3 2 2 3 7" xfId="14032" xr:uid="{90D6CE88-CD3F-49B3-9CCA-153BB73EB1F4}"/>
    <cellStyle name="Normal 7 4 3 2 2 4" xfId="3444" xr:uid="{00000000-0005-0000-0000-000072080000}"/>
    <cellStyle name="Normal 7 4 3 2 2 4 2" xfId="6499" xr:uid="{EB1A46E9-0FE2-4CAA-9295-95259B6574B9}"/>
    <cellStyle name="Normal 7 4 3 2 2 4 2 2" xfId="25966" xr:uid="{5E021479-D919-4B53-A37F-E3021A4A4C58}"/>
    <cellStyle name="Normal 7 4 3 2 2 4 2 3" xfId="16070" xr:uid="{BE7FB648-4CC2-40F0-96AE-D8F325984D9F}"/>
    <cellStyle name="Normal 7 4 3 2 2 4 3" xfId="8523" xr:uid="{777CCF37-BB25-4772-A0DC-981B9D2E7A87}"/>
    <cellStyle name="Normal 7 4 3 2 2 4 3 2" xfId="18903" xr:uid="{AE8E2B10-346F-47B4-9B2E-77F81B9526C2}"/>
    <cellStyle name="Normal 7 4 3 2 2 4 4" xfId="11356" xr:uid="{BBC2A0CE-EF62-486A-9D34-6338A93DC58C}"/>
    <cellStyle name="Normal 7 4 3 2 2 4 4 2" xfId="21736" xr:uid="{041F560B-48AB-42D2-A448-E298E35B1CC5}"/>
    <cellStyle name="Normal 7 4 3 2 2 4 5" xfId="23912" xr:uid="{C5DAC3F0-87A3-448C-B2FA-D1124791F83A}"/>
    <cellStyle name="Normal 7 4 3 2 2 4 6" xfId="14030" xr:uid="{76E94513-B395-4A5B-9A19-E0C9AF0486B0}"/>
    <cellStyle name="Normal 7 4 3 2 2 5" xfId="2646" xr:uid="{00000000-0005-0000-0000-000073080000}"/>
    <cellStyle name="Normal 7 4 3 2 2 5 2" xfId="5908" xr:uid="{991E32FB-FFEC-4EA7-9CFA-9C42ED05704F}"/>
    <cellStyle name="Normal 7 4 3 2 2 5 2 2" xfId="27454" xr:uid="{A709F353-F263-4736-9BD8-43DE5C3A1F1E}"/>
    <cellStyle name="Normal 7 4 3 2 2 5 2 3" xfId="15318" xr:uid="{EC252FE6-7278-4F83-A335-0B4F2B31C299}"/>
    <cellStyle name="Normal 7 4 3 2 2 5 3" xfId="7771" xr:uid="{BF3A39B9-A372-4F64-BA03-7A2CB5013155}"/>
    <cellStyle name="Normal 7 4 3 2 2 5 3 2" xfId="18151" xr:uid="{F7951E38-6DB3-42DD-A715-E051A96463DF}"/>
    <cellStyle name="Normal 7 4 3 2 2 5 4" xfId="10604" xr:uid="{A6C5F2DA-65F0-4837-AC0B-F544FBC34583}"/>
    <cellStyle name="Normal 7 4 3 2 2 5 4 2" xfId="20984" xr:uid="{CC5D2271-DC00-4E5E-AFDE-354FCBEB032E}"/>
    <cellStyle name="Normal 7 4 3 2 2 5 5" xfId="23859" xr:uid="{683ABF96-C534-42EC-96FE-087BCB2CEFFA}"/>
    <cellStyle name="Normal 7 4 3 2 2 5 6" xfId="13035" xr:uid="{555E0BEF-EA73-478D-97B4-3F259BFE293E}"/>
    <cellStyle name="Normal 7 4 3 2 2 6" xfId="2401" xr:uid="{00000000-0005-0000-0000-00006E080000}"/>
    <cellStyle name="Normal 7 4 3 2 2 6 2" xfId="7528" xr:uid="{B7D2C21E-E0D9-45E7-A65D-035B94FE8B2B}"/>
    <cellStyle name="Normal 7 4 3 2 2 6 2 2" xfId="17908" xr:uid="{FB97DE76-37F7-4312-9792-DADF345222B9}"/>
    <cellStyle name="Normal 7 4 3 2 2 6 3" xfId="10361" xr:uid="{84F3CEE3-971D-41E2-8788-31836FAA8B11}"/>
    <cellStyle name="Normal 7 4 3 2 2 6 3 2" xfId="20741" xr:uid="{11C0C840-C431-469C-B2DA-4DEF3F50D488}"/>
    <cellStyle name="Normal 7 4 3 2 2 6 4" xfId="25587" xr:uid="{283B6E97-968B-4F13-B48B-E1C3A2BE1C14}"/>
    <cellStyle name="Normal 7 4 3 2 2 6 5" xfId="15075" xr:uid="{442A0DA2-0514-4A45-ABB2-8E3FEBB68A4E}"/>
    <cellStyle name="Normal 7 4 3 2 2 7" xfId="4101" xr:uid="{5EFD4A15-4447-498E-A1F4-436CC18FD198}"/>
    <cellStyle name="Normal 7 4 3 2 2 7 2" xfId="8875" xr:uid="{E1E5E935-8613-425E-99C8-C13E6C6CE237}"/>
    <cellStyle name="Normal 7 4 3 2 2 7 2 2" xfId="19255" xr:uid="{D46AA6BF-B9D2-47B2-A934-C6205DF9E734}"/>
    <cellStyle name="Normal 7 4 3 2 2 7 3" xfId="11708" xr:uid="{3D93CCC8-260A-4414-BFCB-792F1491E5BD}"/>
    <cellStyle name="Normal 7 4 3 2 2 7 3 2" xfId="22088" xr:uid="{D6E8D4B0-0118-4AB7-BF38-587E40144071}"/>
    <cellStyle name="Normal 7 4 3 2 2 7 4" xfId="16422" xr:uid="{88D7E175-8BEC-464D-A5E9-B3DC7325B47A}"/>
    <cellStyle name="Normal 7 4 3 2 2 8" xfId="5444" xr:uid="{8E7E55A8-31B2-436C-9C83-C7D65E223C4C}"/>
    <cellStyle name="Normal 7 4 3 2 2 8 2" xfId="14741" xr:uid="{22FFCC05-27A4-40D7-AAAF-85620A809732}"/>
    <cellStyle name="Normal 7 4 3 2 2 9" xfId="7194" xr:uid="{004D57DF-3249-4E47-812A-2F3A521EE2C6}"/>
    <cellStyle name="Normal 7 4 3 2 2 9 2" xfId="17574" xr:uid="{B5B7B915-20E5-49CE-8BAD-437A52656451}"/>
    <cellStyle name="Normal 7 4 3 2 3" xfId="1428" xr:uid="{00000000-0005-0000-0000-00006B070000}"/>
    <cellStyle name="Normal 7 4 3 2 3 2" xfId="3447" xr:uid="{00000000-0005-0000-0000-000075080000}"/>
    <cellStyle name="Normal 7 4 3 2 3 2 2" xfId="6502" xr:uid="{21205F71-0D82-48F6-A296-F4892DB16333}"/>
    <cellStyle name="Normal 7 4 3 2 3 2 2 2" xfId="25918" xr:uid="{789EB38F-23A3-4908-8B10-A46B8010D0CA}"/>
    <cellStyle name="Normal 7 4 3 2 3 2 2 3" xfId="28079" xr:uid="{40051244-9B90-4AFF-8D4B-96A99796BEE4}"/>
    <cellStyle name="Normal 7 4 3 2 3 2 2 4" xfId="16073" xr:uid="{6C408732-3AE7-4EC2-B8C5-858C2DD6BE0C}"/>
    <cellStyle name="Normal 7 4 3 2 3 2 3" xfId="8526" xr:uid="{E103CC02-1ACB-4465-9645-7C3FE3CD6878}"/>
    <cellStyle name="Normal 7 4 3 2 3 2 3 2" xfId="28939" xr:uid="{4EAD5B8C-9A20-4B2D-99FD-A03A229996F1}"/>
    <cellStyle name="Normal 7 4 3 2 3 2 3 3" xfId="18906" xr:uid="{0852BAA3-CB15-47A3-91F9-32C7A65D879E}"/>
    <cellStyle name="Normal 7 4 3 2 3 2 4" xfId="11359" xr:uid="{9032075C-26ED-4781-966B-B0368C910AAE}"/>
    <cellStyle name="Normal 7 4 3 2 3 2 4 2" xfId="21739" xr:uid="{73A39CD6-9DDB-4407-B97F-C94710083B05}"/>
    <cellStyle name="Normal 7 4 3 2 3 2 5" xfId="23557" xr:uid="{0F0FD7DD-4A65-4952-92C4-0057997402F0}"/>
    <cellStyle name="Normal 7 4 3 2 3 2 6" xfId="14033" xr:uid="{F2AC072C-4C48-4344-BDF4-A2048CA14A6B}"/>
    <cellStyle name="Normal 7 4 3 2 3 3" xfId="2828" xr:uid="{00000000-0005-0000-0000-000076080000}"/>
    <cellStyle name="Normal 7 4 3 2 3 3 2" xfId="6044" xr:uid="{2F40B74F-DC07-4D92-886F-813AC11669F3}"/>
    <cellStyle name="Normal 7 4 3 2 3 3 2 2" xfId="28722" xr:uid="{3AC6F74E-A50C-4E63-A16C-07ED6E60BD5C}"/>
    <cellStyle name="Normal 7 4 3 2 3 3 2 3" xfId="15498" xr:uid="{8CBA6569-B346-4A2B-B530-A80A3C59EBBB}"/>
    <cellStyle name="Normal 7 4 3 2 3 3 3" xfId="7951" xr:uid="{4E373BB4-504E-47EF-9E79-CAC8FA87135F}"/>
    <cellStyle name="Normal 7 4 3 2 3 3 3 2" xfId="18331" xr:uid="{EB791CD6-0471-4D99-96B7-AB76F0B3136A}"/>
    <cellStyle name="Normal 7 4 3 2 3 3 4" xfId="10784" xr:uid="{DD737E0D-9AF6-4E52-9381-ACB0A82C147E}"/>
    <cellStyle name="Normal 7 4 3 2 3 3 4 2" xfId="21164" xr:uid="{F5859D5F-3700-4692-A331-58F93B34411D}"/>
    <cellStyle name="Normal 7 4 3 2 3 3 5" xfId="24640" xr:uid="{FF35E9EC-13CF-4680-A665-3EE2893DAD72}"/>
    <cellStyle name="Normal 7 4 3 2 3 3 6" xfId="13304" xr:uid="{3CE12D0D-599C-4B99-940A-93B1F0266566}"/>
    <cellStyle name="Normal 7 4 3 2 3 4" xfId="4219" xr:uid="{6E3BC1E7-F8BD-43C1-B91A-816D12426DEE}"/>
    <cellStyle name="Normal 7 4 3 2 3 4 2" xfId="8991" xr:uid="{0A692B99-1804-4513-9F06-643635BB0790}"/>
    <cellStyle name="Normal 7 4 3 2 3 4 2 2" xfId="29070" xr:uid="{DA9D2592-47FB-4F1D-BFA6-EBB81FB188E0}"/>
    <cellStyle name="Normal 7 4 3 2 3 4 2 3" xfId="19371" xr:uid="{038B2056-D737-4FB1-A6D2-4BC63B056001}"/>
    <cellStyle name="Normal 7 4 3 2 3 4 3" xfId="11824" xr:uid="{78535C63-AB7A-44EF-A101-95F98832CCA5}"/>
    <cellStyle name="Normal 7 4 3 2 3 4 3 2" xfId="22204" xr:uid="{6D16DAF9-4B44-4D47-BF69-2D8280A83371}"/>
    <cellStyle name="Normal 7 4 3 2 3 4 4" xfId="22692" xr:uid="{B973C05B-9CC2-478B-A2C5-62E833C796DA}"/>
    <cellStyle name="Normal 7 4 3 2 3 4 5" xfId="16538" xr:uid="{C4633A96-5B7D-47DC-85FA-81F02C2A433B}"/>
    <cellStyle name="Normal 7 4 3 2 3 5" xfId="5445" xr:uid="{3A6AD47D-EAD5-4F97-A979-749B398589A4}"/>
    <cellStyle name="Normal 7 4 3 2 3 5 2" xfId="25912" xr:uid="{C5D29D23-FE1C-4BFF-89C5-69310B0DCE9C}"/>
    <cellStyle name="Normal 7 4 3 2 3 5 3" xfId="14742" xr:uid="{BD3256AC-3DE1-47C1-935A-7AF5EA9C1D44}"/>
    <cellStyle name="Normal 7 4 3 2 3 6" xfId="7195" xr:uid="{47654914-8CFE-4023-AB97-B19E9F93A688}"/>
    <cellStyle name="Normal 7 4 3 2 3 6 2" xfId="17575" xr:uid="{631FE5E1-3465-4C7A-9FCD-6AC02CF6B120}"/>
    <cellStyle name="Normal 7 4 3 2 3 7" xfId="10028" xr:uid="{9112CE37-E33E-4B59-A80E-4B8E74D3D28E}"/>
    <cellStyle name="Normal 7 4 3 2 3 7 2" xfId="20408" xr:uid="{A9ED16B8-F03F-4E24-90D7-02012BB168AC}"/>
    <cellStyle name="Normal 7 4 3 2 3 8" xfId="23822" xr:uid="{D81D44BF-8E0A-479B-B128-DD40BB514314}"/>
    <cellStyle name="Normal 7 4 3 2 3 9" xfId="12793" xr:uid="{D3B2A001-D1BB-464D-85C9-47EEBAE40815}"/>
    <cellStyle name="Normal 7 4 3 2 4" xfId="3448" xr:uid="{00000000-0005-0000-0000-000077080000}"/>
    <cellStyle name="Normal 7 4 3 2 4 2" xfId="4583" xr:uid="{BE69B502-CFA4-4673-B0CA-466D6376D99E}"/>
    <cellStyle name="Normal 7 4 3 2 4 2 2" xfId="9355" xr:uid="{B6849C53-F490-4032-AEC4-3A084CC61281}"/>
    <cellStyle name="Normal 7 4 3 2 4 2 2 2" xfId="29327" xr:uid="{49EFC940-64F5-4477-9D86-DB69A7F4CFA3}"/>
    <cellStyle name="Normal 7 4 3 2 4 2 2 3" xfId="19735" xr:uid="{32AE62BA-70DE-498C-A44C-59826C128A7C}"/>
    <cellStyle name="Normal 7 4 3 2 4 2 3" xfId="12188" xr:uid="{159A9BA1-2929-4A12-92CB-676A1CFADB15}"/>
    <cellStyle name="Normal 7 4 3 2 4 2 3 2" xfId="22568" xr:uid="{292322E4-F4B3-4726-A139-7E0F817029FB}"/>
    <cellStyle name="Normal 7 4 3 2 4 2 4" xfId="23494" xr:uid="{E04771C6-694C-4C78-9686-66A2E4A88F17}"/>
    <cellStyle name="Normal 7 4 3 2 4 2 5" xfId="16902" xr:uid="{941EFF89-C574-4C61-88AF-87557EA019BF}"/>
    <cellStyle name="Normal 7 4 3 2 4 3" xfId="6503" xr:uid="{FE9CE113-79F2-4B5C-BA67-98F3380ED68B}"/>
    <cellStyle name="Normal 7 4 3 2 4 3 2" xfId="26655" xr:uid="{D6492BDD-063D-43CD-B114-9F3447EF7DF7}"/>
    <cellStyle name="Normal 7 4 3 2 4 3 3" xfId="16074" xr:uid="{D28ACD28-03F2-41DF-91DC-E18B1FFD3BD2}"/>
    <cellStyle name="Normal 7 4 3 2 4 4" xfId="8527" xr:uid="{E3E207EE-AB51-45CE-AC81-46110AE208CC}"/>
    <cellStyle name="Normal 7 4 3 2 4 4 2" xfId="18907" xr:uid="{3022FECD-1E22-4532-8251-13E8C2CA2EF1}"/>
    <cellStyle name="Normal 7 4 3 2 4 5" xfId="11360" xr:uid="{06032698-B473-4D99-B7A2-A384DF1D6120}"/>
    <cellStyle name="Normal 7 4 3 2 4 5 2" xfId="21740" xr:uid="{2DEF58B8-F434-4326-833C-2C6D8957AC90}"/>
    <cellStyle name="Normal 7 4 3 2 4 6" xfId="23940" xr:uid="{583D7F32-4C0C-48B8-B0D6-39460D9575C2}"/>
    <cellStyle name="Normal 7 4 3 2 4 7" xfId="14034" xr:uid="{60928655-B0A7-4FF0-B832-B5642E0859B1}"/>
    <cellStyle name="Normal 7 4 3 2 5" xfId="2992" xr:uid="{00000000-0005-0000-0000-000078080000}"/>
    <cellStyle name="Normal 7 4 3 2 5 2" xfId="6142" xr:uid="{578F7411-E3DC-4F14-81AC-C358F6B04072}"/>
    <cellStyle name="Normal 7 4 3 2 5 2 2" xfId="26932" xr:uid="{FBD999AA-530E-4AA4-BD85-D9722360CD28}"/>
    <cellStyle name="Normal 7 4 3 2 5 2 3" xfId="27869" xr:uid="{B257E8BD-D4E7-4059-8C1B-A9B76FE6BFEC}"/>
    <cellStyle name="Normal 7 4 3 2 5 2 4" xfId="15620" xr:uid="{CFEBD5F4-751F-4372-A347-0DA6494FD338}"/>
    <cellStyle name="Normal 7 4 3 2 5 3" xfId="8073" xr:uid="{538275EF-640F-432E-9825-FF19D2D51182}"/>
    <cellStyle name="Normal 7 4 3 2 5 3 2" xfId="28768" xr:uid="{C681F8E4-BF3D-4C72-BD42-733E0A0057F2}"/>
    <cellStyle name="Normal 7 4 3 2 5 3 3" xfId="18453" xr:uid="{F43F2424-0270-42EC-B3BD-C36BAC8BA10C}"/>
    <cellStyle name="Normal 7 4 3 2 5 4" xfId="10906" xr:uid="{35B6B5F3-DC7D-4D12-825A-3586A22CBAF9}"/>
    <cellStyle name="Normal 7 4 3 2 5 4 2" xfId="21286" xr:uid="{5169B47F-28E6-40F9-AA14-89B747D7E99D}"/>
    <cellStyle name="Normal 7 4 3 2 5 5" xfId="24996" xr:uid="{B73C22F6-2F7D-46AC-865D-26CB506AA2E2}"/>
    <cellStyle name="Normal 7 4 3 2 5 6" xfId="13491" xr:uid="{318B7E50-E7A8-4B7B-878B-4E42339EB4EA}"/>
    <cellStyle name="Normal 7 4 3 2 6" xfId="2544" xr:uid="{00000000-0005-0000-0000-000079080000}"/>
    <cellStyle name="Normal 7 4 3 2 6 2" xfId="5816" xr:uid="{56974547-57DB-43F4-ADFE-38DD14043912}"/>
    <cellStyle name="Normal 7 4 3 2 6 2 2" xfId="26664" xr:uid="{00B38EBC-9ECA-43A2-9A83-6AA81309DC05}"/>
    <cellStyle name="Normal 7 4 3 2 6 2 3" xfId="15216" xr:uid="{32481FC7-B74B-4984-A4FF-43335934C822}"/>
    <cellStyle name="Normal 7 4 3 2 6 3" xfId="7669" xr:uid="{35F1688F-0AB5-49FC-AE97-A0D52627FA0B}"/>
    <cellStyle name="Normal 7 4 3 2 6 3 2" xfId="18049" xr:uid="{ED46ED4D-BA3A-4FBE-8BBC-5F0DD9015BE0}"/>
    <cellStyle name="Normal 7 4 3 2 6 4" xfId="10502" xr:uid="{D5929A23-9E1C-4E58-A651-98B5DB851C0A}"/>
    <cellStyle name="Normal 7 4 3 2 6 4 2" xfId="20882" xr:uid="{02F5C775-2FC8-410B-8ABB-F0311A026A2D}"/>
    <cellStyle name="Normal 7 4 3 2 6 5" xfId="23679" xr:uid="{E5C72DE6-A4B7-4B4A-9F09-5E0E03FCE46C}"/>
    <cellStyle name="Normal 7 4 3 2 6 6" xfId="12932" xr:uid="{A1D994E2-F66D-4C4C-A4DF-BC2FEA1C8FFF}"/>
    <cellStyle name="Normal 7 4 3 2 7" xfId="2238" xr:uid="{00000000-0005-0000-0000-00006D080000}"/>
    <cellStyle name="Normal 7 4 3 2 7 2" xfId="7365" xr:uid="{54C6D058-527F-4302-B06F-EF8FAFA9A236}"/>
    <cellStyle name="Normal 7 4 3 2 7 2 2" xfId="17745" xr:uid="{D19D41E0-7A7D-40B2-9C1D-59DDB17FC557}"/>
    <cellStyle name="Normal 7 4 3 2 7 3" xfId="10198" xr:uid="{A2100957-86A7-40A9-A08A-021D8F1E89DF}"/>
    <cellStyle name="Normal 7 4 3 2 7 3 2" xfId="20578" xr:uid="{A2280B11-CD6D-4527-AFE0-8A056FB63D09}"/>
    <cellStyle name="Normal 7 4 3 2 7 4" xfId="25299" xr:uid="{0603B06E-A1F5-4D58-8A1B-000246F50293}"/>
    <cellStyle name="Normal 7 4 3 2 7 5" xfId="14912" xr:uid="{40C4DFAD-8EB2-498D-A09C-408A62E4D8B9}"/>
    <cellStyle name="Normal 7 4 3 2 8" xfId="4069" xr:uid="{1788756D-2364-4287-B913-92CA22C8B232}"/>
    <cellStyle name="Normal 7 4 3 2 8 2" xfId="8849" xr:uid="{F636902B-44CD-452E-A097-BD6C9B82C6F6}"/>
    <cellStyle name="Normal 7 4 3 2 8 2 2" xfId="19229" xr:uid="{6F87E975-C485-4A61-BE1A-5F05CB89F4EE}"/>
    <cellStyle name="Normal 7 4 3 2 8 3" xfId="11682" xr:uid="{8FFFB54E-DC3D-4100-9DB7-3C91F2B513D6}"/>
    <cellStyle name="Normal 7 4 3 2 8 3 2" xfId="22062" xr:uid="{16F6A337-3841-45CC-B34C-4B770E5AADE0}"/>
    <cellStyle name="Normal 7 4 3 2 8 4" xfId="16396" xr:uid="{96617CEB-2E3E-4F5C-BCE9-EEF55DA318E9}"/>
    <cellStyle name="Normal 7 4 3 2 9" xfId="5443" xr:uid="{3E4D21E4-15FB-474A-9291-70A16EB38D4A}"/>
    <cellStyle name="Normal 7 4 3 2 9 2" xfId="14740" xr:uid="{BA42F566-5410-4CAC-812B-1D5B44999462}"/>
    <cellStyle name="Normal 7 4 3 3" xfId="1429" xr:uid="{00000000-0005-0000-0000-00006C070000}"/>
    <cellStyle name="Normal 7 4 3 3 10" xfId="10029" xr:uid="{6667FA85-31D9-4427-9837-D0170AFC350D}"/>
    <cellStyle name="Normal 7 4 3 3 10 2" xfId="20409" xr:uid="{089B2346-AECA-44F6-9A15-0847870DF850}"/>
    <cellStyle name="Normal 7 4 3 3 11" xfId="22763" xr:uid="{B86F18A5-73F3-4000-ACBC-207F0FA23A4A}"/>
    <cellStyle name="Normal 7 4 3 3 12" xfId="12634" xr:uid="{7A85351B-D760-457A-A31A-24CD8DE5DBDA}"/>
    <cellStyle name="Normal 7 4 3 3 2" xfId="2830" xr:uid="{00000000-0005-0000-0000-00007B080000}"/>
    <cellStyle name="Normal 7 4 3 3 2 2" xfId="3450" xr:uid="{00000000-0005-0000-0000-00007C080000}"/>
    <cellStyle name="Normal 7 4 3 3 2 2 2" xfId="6505" xr:uid="{48B5E98D-E20A-446E-8CE6-CB1B22942103}"/>
    <cellStyle name="Normal 7 4 3 3 2 2 2 2" xfId="26049" xr:uid="{E78C11AD-0DCB-4CFD-AC95-376CACF35712}"/>
    <cellStyle name="Normal 7 4 3 3 2 2 2 3" xfId="28498" xr:uid="{D6EB5508-2B1F-409F-BF0E-5F62BF76C654}"/>
    <cellStyle name="Normal 7 4 3 3 2 2 2 4" xfId="16076" xr:uid="{262CD2BB-F139-47AC-90B7-CAB4073CD94D}"/>
    <cellStyle name="Normal 7 4 3 3 2 2 3" xfId="8529" xr:uid="{E30491D7-3CEA-4373-B543-9CB1B7626C17}"/>
    <cellStyle name="Normal 7 4 3 3 2 2 3 2" xfId="28940" xr:uid="{1D3C20E2-F2B4-4F2C-B041-D12DDFCD41DD}"/>
    <cellStyle name="Normal 7 4 3 3 2 2 3 3" xfId="18909" xr:uid="{B6EE3C50-3755-4F44-BF67-E82A5DFA14B4}"/>
    <cellStyle name="Normal 7 4 3 3 2 2 4" xfId="11362" xr:uid="{7DC0C649-CFCA-438C-96B8-974CDE4E2BAD}"/>
    <cellStyle name="Normal 7 4 3 3 2 2 4 2" xfId="21742" xr:uid="{312F8E66-125B-4C94-9E3C-927D9C54082E}"/>
    <cellStyle name="Normal 7 4 3 3 2 2 5" xfId="24576" xr:uid="{CF31D9AE-9CF8-4A4E-A71E-355ABC001280}"/>
    <cellStyle name="Normal 7 4 3 3 2 2 6" xfId="14036" xr:uid="{96ED7D6B-5A4B-4533-A5EC-81BAC427DE5C}"/>
    <cellStyle name="Normal 7 4 3 3 2 3" xfId="4367" xr:uid="{1164E2F6-BE54-4C9A-9367-B13ECC269973}"/>
    <cellStyle name="Normal 7 4 3 3 2 3 2" xfId="9139" xr:uid="{CE24510D-F338-49D8-B45A-D82D59DDA679}"/>
    <cellStyle name="Normal 7 4 3 3 2 3 2 2" xfId="29182" xr:uid="{15A0BC14-9723-4844-997D-7F608D6D3BE4}"/>
    <cellStyle name="Normal 7 4 3 3 2 3 2 3" xfId="19519" xr:uid="{279C4189-A4D0-4F42-B42F-D442B7F2B84D}"/>
    <cellStyle name="Normal 7 4 3 3 2 3 3" xfId="11972" xr:uid="{BEC1F4D3-518A-4F33-BA3F-4CF935058B4B}"/>
    <cellStyle name="Normal 7 4 3 3 2 3 3 2" xfId="22352" xr:uid="{F89F05BD-F693-4E0A-A692-51703F75E7DD}"/>
    <cellStyle name="Normal 7 4 3 3 2 3 4" xfId="22854" xr:uid="{1326B803-3310-46CE-A6FB-42D3ED54462C}"/>
    <cellStyle name="Normal 7 4 3 3 2 3 5" xfId="16686" xr:uid="{5014DB47-F0F0-40C8-B66B-0941FA40DF3B}"/>
    <cellStyle name="Normal 7 4 3 3 2 4" xfId="6046" xr:uid="{7BB6B4AF-EA51-459C-86B6-BABFCD88A947}"/>
    <cellStyle name="Normal 7 4 3 3 2 4 2" xfId="28066" xr:uid="{17D66357-EF32-4F8C-84B6-32FE3BE82A93}"/>
    <cellStyle name="Normal 7 4 3 3 2 4 3" xfId="15500" xr:uid="{9DD7B4D8-A34D-4CAB-91BE-38C25D3B1407}"/>
    <cellStyle name="Normal 7 4 3 3 2 5" xfId="7953" xr:uid="{A98EE685-BE0A-47CF-B38D-E67C444EBDC5}"/>
    <cellStyle name="Normal 7 4 3 3 2 5 2" xfId="18333" xr:uid="{7313D125-3020-4C73-A463-409099B17A9F}"/>
    <cellStyle name="Normal 7 4 3 3 2 6" xfId="10786" xr:uid="{C0957656-6A55-4DCB-918D-D196EA4F5E7F}"/>
    <cellStyle name="Normal 7 4 3 3 2 6 2" xfId="21166" xr:uid="{2A2FB51E-E0AF-4311-AF82-31FEE760DB29}"/>
    <cellStyle name="Normal 7 4 3 3 2 7" xfId="25203" xr:uid="{F41EA67F-7807-4F32-B7E0-7363D90FCC61}"/>
    <cellStyle name="Normal 7 4 3 3 2 8" xfId="13306" xr:uid="{607FBB25-0D28-4F52-AD1B-83BEBCB24050}"/>
    <cellStyle name="Normal 7 4 3 3 3" xfId="3451" xr:uid="{00000000-0005-0000-0000-00007D080000}"/>
    <cellStyle name="Normal 7 4 3 3 3 2" xfId="4584" xr:uid="{F18E3703-1BDE-480F-BE5E-1F730306F51A}"/>
    <cellStyle name="Normal 7 4 3 3 3 2 2" xfId="9356" xr:uid="{B0677BE6-9079-4D98-A8F1-8D97277FF505}"/>
    <cellStyle name="Normal 7 4 3 3 3 2 2 2" xfId="29328" xr:uid="{24071852-15EF-40E2-9F82-D651F337EB84}"/>
    <cellStyle name="Normal 7 4 3 3 3 2 2 3" xfId="19736" xr:uid="{12701740-B917-40F3-B4F7-9F90747D2844}"/>
    <cellStyle name="Normal 7 4 3 3 3 2 3" xfId="12189" xr:uid="{BB004EC3-B997-40D7-B22F-908ADF68194E}"/>
    <cellStyle name="Normal 7 4 3 3 3 2 3 2" xfId="22569" xr:uid="{C3534578-EB7C-4F64-8B94-4616D70F02AC}"/>
    <cellStyle name="Normal 7 4 3 3 3 2 4" xfId="25453" xr:uid="{22DA6432-24DF-4E3B-B59B-B9C6A0520FC1}"/>
    <cellStyle name="Normal 7 4 3 3 3 2 5" xfId="16903" xr:uid="{FCDC8A1C-E1FD-4A4B-9C72-13153C0BB55A}"/>
    <cellStyle name="Normal 7 4 3 3 3 3" xfId="6506" xr:uid="{654F5FB6-7196-47D6-8AAF-6C493651A246}"/>
    <cellStyle name="Normal 7 4 3 3 3 3 2" xfId="27473" xr:uid="{69965E02-6437-4F03-804C-9A661E470984}"/>
    <cellStyle name="Normal 7 4 3 3 3 3 3" xfId="16077" xr:uid="{55A8CC60-1E47-4A51-A6B4-F2F325865EC8}"/>
    <cellStyle name="Normal 7 4 3 3 3 4" xfId="8530" xr:uid="{5A83B3DB-B880-4A3B-AE55-6BB6EDA7B46B}"/>
    <cellStyle name="Normal 7 4 3 3 3 4 2" xfId="18910" xr:uid="{26FDF01F-42BD-4B10-8796-FE241310EE7C}"/>
    <cellStyle name="Normal 7 4 3 3 3 5" xfId="11363" xr:uid="{06C307B1-50D8-42DF-AA97-0D940E415962}"/>
    <cellStyle name="Normal 7 4 3 3 3 5 2" xfId="21743" xr:uid="{2B6081B6-FE53-4D57-BA48-CE0983A23D21}"/>
    <cellStyle name="Normal 7 4 3 3 3 6" xfId="25237" xr:uid="{C1208326-4645-4857-A234-EB126694D89D}"/>
    <cellStyle name="Normal 7 4 3 3 3 7" xfId="14037" xr:uid="{6150ABE2-3190-4D8E-9C58-717516F2FC4D}"/>
    <cellStyle name="Normal 7 4 3 3 4" xfId="3449" xr:uid="{00000000-0005-0000-0000-00007E080000}"/>
    <cellStyle name="Normal 7 4 3 3 4 2" xfId="6504" xr:uid="{AB9CC0A2-EA6E-4ECE-8E8F-6953D22BD62A}"/>
    <cellStyle name="Normal 7 4 3 3 4 2 2" xfId="26685" xr:uid="{EF441DC9-0BA0-4DAF-859C-EAED2F3FA7E7}"/>
    <cellStyle name="Normal 7 4 3 3 4 2 3" xfId="16075" xr:uid="{CF51B8B6-35B7-465A-A95E-21074B0F731E}"/>
    <cellStyle name="Normal 7 4 3 3 4 3" xfId="8528" xr:uid="{6E3458D8-3B9B-4F11-8724-43C5E55F88DF}"/>
    <cellStyle name="Normal 7 4 3 3 4 3 2" xfId="18908" xr:uid="{AFA529B8-41D2-4DBF-A25E-50AE2612621F}"/>
    <cellStyle name="Normal 7 4 3 3 4 4" xfId="11361" xr:uid="{25DDDA3A-69A0-4D9A-BEB2-4E48E9D4813E}"/>
    <cellStyle name="Normal 7 4 3 3 4 4 2" xfId="21741" xr:uid="{561A8E3B-8179-4F40-85BC-CDBEA35B6370}"/>
    <cellStyle name="Normal 7 4 3 3 4 5" xfId="24926" xr:uid="{DF90C266-0B60-4C07-BD54-1B0EEFE5325C}"/>
    <cellStyle name="Normal 7 4 3 3 4 6" xfId="14035" xr:uid="{DFE5541A-9458-4317-A8E5-1691D21861B9}"/>
    <cellStyle name="Normal 7 4 3 3 5" xfId="2587" xr:uid="{00000000-0005-0000-0000-00007F080000}"/>
    <cellStyle name="Normal 7 4 3 3 5 2" xfId="5852" xr:uid="{111C5C2C-A182-4704-A487-D3944057A596}"/>
    <cellStyle name="Normal 7 4 3 3 5 2 2" xfId="26177" xr:uid="{1F5AABDE-1389-477C-80D6-A213032F088B}"/>
    <cellStyle name="Normal 7 4 3 3 5 2 3" xfId="15259" xr:uid="{7EA4A352-F373-45DD-B537-590F3A11C396}"/>
    <cellStyle name="Normal 7 4 3 3 5 3" xfId="7712" xr:uid="{7EAFA413-63AD-4A34-B4A4-F513D1AD5670}"/>
    <cellStyle name="Normal 7 4 3 3 5 3 2" xfId="18092" xr:uid="{8BB37E77-570C-4567-8D06-F87243B472B1}"/>
    <cellStyle name="Normal 7 4 3 3 5 4" xfId="10545" xr:uid="{E1549959-8817-4633-8289-6E00F9783B2C}"/>
    <cellStyle name="Normal 7 4 3 3 5 4 2" xfId="20925" xr:uid="{2E6ED116-9846-431C-815B-D5DC8B253A02}"/>
    <cellStyle name="Normal 7 4 3 3 5 5" xfId="25047" xr:uid="{8511F9FB-FE04-4F54-B76D-0F6555F47898}"/>
    <cellStyle name="Normal 7 4 3 3 5 6" xfId="12975" xr:uid="{43FEF3D2-CBF4-4FBD-9A90-92776017DD28}"/>
    <cellStyle name="Normal 7 4 3 3 6" xfId="2400" xr:uid="{00000000-0005-0000-0000-00007A080000}"/>
    <cellStyle name="Normal 7 4 3 3 6 2" xfId="7527" xr:uid="{3FF4B652-F802-4890-923C-4AC57CFC6BA0}"/>
    <cellStyle name="Normal 7 4 3 3 6 2 2" xfId="17907" xr:uid="{E68CA27F-967A-487A-B572-281C900CF99F}"/>
    <cellStyle name="Normal 7 4 3 3 6 3" xfId="10360" xr:uid="{193E1795-909A-4BF7-8262-DD4654DFBF86}"/>
    <cellStyle name="Normal 7 4 3 3 6 3 2" xfId="20740" xr:uid="{7AAEED86-CD26-4E1B-BB33-3ADBE7B5BB89}"/>
    <cellStyle name="Normal 7 4 3 3 6 4" xfId="23248" xr:uid="{429D2802-A5D3-42F3-9D3E-41E494361E46}"/>
    <cellStyle name="Normal 7 4 3 3 6 5" xfId="15074" xr:uid="{BD8597E0-3AE8-49CB-9D76-9F4A689838B5}"/>
    <cellStyle name="Normal 7 4 3 3 7" xfId="4100" xr:uid="{F0B7520E-C9CD-4676-9705-62383BEED1A9}"/>
    <cellStyle name="Normal 7 4 3 3 7 2" xfId="8874" xr:uid="{10C788E9-E200-4D9A-AE89-79B41165D7DD}"/>
    <cellStyle name="Normal 7 4 3 3 7 2 2" xfId="19254" xr:uid="{EA5A4DC9-E0B7-41F7-9A93-A760A1F9960C}"/>
    <cellStyle name="Normal 7 4 3 3 7 3" xfId="11707" xr:uid="{5BD47590-79D5-442D-8776-37C03AA1DA7B}"/>
    <cellStyle name="Normal 7 4 3 3 7 3 2" xfId="22087" xr:uid="{3F53DE9D-52C7-4518-8D70-DA4FED8E9BF3}"/>
    <cellStyle name="Normal 7 4 3 3 7 4" xfId="16421" xr:uid="{02B56F57-C9AC-494F-8A20-DEC5A811C11D}"/>
    <cellStyle name="Normal 7 4 3 3 8" xfId="5446" xr:uid="{DB9B4F3E-2691-495E-8284-1ECC209D77C9}"/>
    <cellStyle name="Normal 7 4 3 3 8 2" xfId="14743" xr:uid="{004188FD-65A4-406B-B9B7-8FEFB49F8489}"/>
    <cellStyle name="Normal 7 4 3 3 9" xfId="7196" xr:uid="{1D9BF1DF-B944-4ABA-BE4A-CA1C939720ED}"/>
    <cellStyle name="Normal 7 4 3 3 9 2" xfId="17576" xr:uid="{7034C2D9-C843-4505-A313-432FB976C8D2}"/>
    <cellStyle name="Normal 7 4 3 4" xfId="1430" xr:uid="{00000000-0005-0000-0000-00006D070000}"/>
    <cellStyle name="Normal 7 4 3 4 2" xfId="3452" xr:uid="{00000000-0005-0000-0000-000081080000}"/>
    <cellStyle name="Normal 7 4 3 4 2 2" xfId="6507" xr:uid="{5CBF7F30-3323-4EAB-A7E0-3F88CF0BC913}"/>
    <cellStyle name="Normal 7 4 3 4 2 2 2" xfId="23517" xr:uid="{5901EB7B-0C5A-47E2-9E44-D71F908B0092}"/>
    <cellStyle name="Normal 7 4 3 4 2 2 3" xfId="25878" xr:uid="{B2BBB98A-4899-4C7E-B326-4C91DB326458}"/>
    <cellStyle name="Normal 7 4 3 4 2 2 4" xfId="16078" xr:uid="{7055F32A-BC18-4F42-A7A0-3D55BB69C3F4}"/>
    <cellStyle name="Normal 7 4 3 4 2 3" xfId="8531" xr:uid="{11430790-3FEE-49B1-8B5A-0D306385F222}"/>
    <cellStyle name="Normal 7 4 3 4 2 3 2" xfId="28941" xr:uid="{7163F059-7EB7-4F8B-BA34-ECD7FE44467B}"/>
    <cellStyle name="Normal 7 4 3 4 2 3 3" xfId="18911" xr:uid="{C9F4ED25-46E9-4B0D-BE71-DCFFD89F00A2}"/>
    <cellStyle name="Normal 7 4 3 4 2 4" xfId="11364" xr:uid="{22A9B4A9-E21A-4750-A368-B09B5A08F92A}"/>
    <cellStyle name="Normal 7 4 3 4 2 4 2" xfId="21744" xr:uid="{8AA30EE1-CC49-4A13-B4F6-AF9FBD41C4FD}"/>
    <cellStyle name="Normal 7 4 3 4 2 5" xfId="23351" xr:uid="{F9DBE65A-8BAE-46A8-93B5-A94EE58F61D8}"/>
    <cellStyle name="Normal 7 4 3 4 2 6" xfId="14038" xr:uid="{FCB69EA9-4645-4C69-910A-24F5C7EF16C8}"/>
    <cellStyle name="Normal 7 4 3 4 3" xfId="2827" xr:uid="{00000000-0005-0000-0000-000082080000}"/>
    <cellStyle name="Normal 7 4 3 4 3 2" xfId="6043" xr:uid="{D4436D1D-1802-4B4C-A77E-8756FEE4AB49}"/>
    <cellStyle name="Normal 7 4 3 4 3 2 2" xfId="26009" xr:uid="{65CC4502-9897-4C0E-9116-B511B4EB6C1D}"/>
    <cellStyle name="Normal 7 4 3 4 3 2 3" xfId="15497" xr:uid="{870FBBFF-365B-4C7C-83AC-AB62265F91CB}"/>
    <cellStyle name="Normal 7 4 3 4 3 3" xfId="7950" xr:uid="{F289DF43-462C-4EF2-A46E-67BDAB1512D1}"/>
    <cellStyle name="Normal 7 4 3 4 3 3 2" xfId="18330" xr:uid="{36038B05-0B63-4624-BCE8-A4FEBD5C722B}"/>
    <cellStyle name="Normal 7 4 3 4 3 4" xfId="10783" xr:uid="{6781698A-5BCE-41C9-BBCA-4301FDC8D239}"/>
    <cellStyle name="Normal 7 4 3 4 3 4 2" xfId="21163" xr:uid="{F7B0FE75-3DE0-4F6B-B8B2-1A43B84AC2DE}"/>
    <cellStyle name="Normal 7 4 3 4 3 5" xfId="24871" xr:uid="{52399C13-1388-495D-8E38-FC6CAC5DC2DF}"/>
    <cellStyle name="Normal 7 4 3 4 3 6" xfId="13303" xr:uid="{C10AA231-F24F-4722-9717-CB84CBE0EB2D}"/>
    <cellStyle name="Normal 7 4 3 4 4" xfId="4218" xr:uid="{F78D4B62-EDF2-4AB7-9DEE-497CD2C415AD}"/>
    <cellStyle name="Normal 7 4 3 4 4 2" xfId="8990" xr:uid="{F71EDB45-9810-4D87-8762-F549CCD7BB02}"/>
    <cellStyle name="Normal 7 4 3 4 4 2 2" xfId="29069" xr:uid="{524B28EC-43F0-4019-9D4D-DBF6E9BC9755}"/>
    <cellStyle name="Normal 7 4 3 4 4 2 3" xfId="19370" xr:uid="{56EC96C9-509D-400C-919D-212DC4D85B5F}"/>
    <cellStyle name="Normal 7 4 3 4 4 3" xfId="11823" xr:uid="{A6B36A25-F2E9-4829-80BF-949050D817B5}"/>
    <cellStyle name="Normal 7 4 3 4 4 3 2" xfId="22203" xr:uid="{D93F6B13-0F03-4A69-80D1-F00874B103F5}"/>
    <cellStyle name="Normal 7 4 3 4 4 4" xfId="24950" xr:uid="{98B0EA07-A356-42CD-A364-0F6F4D084560}"/>
    <cellStyle name="Normal 7 4 3 4 4 5" xfId="16537" xr:uid="{C99310B4-52FC-42F8-998B-F83A68E8C447}"/>
    <cellStyle name="Normal 7 4 3 4 5" xfId="5447" xr:uid="{FFA53823-102B-449A-B135-DAA9CE52C2E1}"/>
    <cellStyle name="Normal 7 4 3 4 5 2" xfId="25871" xr:uid="{8547CB7E-A1FF-4B13-951F-A22FF4AE4097}"/>
    <cellStyle name="Normal 7 4 3 4 5 3" xfId="14744" xr:uid="{08FF8EB2-D4DD-4BE1-968D-3CF95B1085D0}"/>
    <cellStyle name="Normal 7 4 3 4 6" xfId="7197" xr:uid="{BAF5CBFF-6980-43EA-959E-43221B798C71}"/>
    <cellStyle name="Normal 7 4 3 4 6 2" xfId="17577" xr:uid="{E0417E85-D902-45ED-850B-BDDDC1EAB10C}"/>
    <cellStyle name="Normal 7 4 3 4 7" xfId="10030" xr:uid="{20E05630-56E6-49F8-B05E-B39E08C74933}"/>
    <cellStyle name="Normal 7 4 3 4 7 2" xfId="20410" xr:uid="{D606B5E7-D6DF-49FB-B867-04950CA47F6F}"/>
    <cellStyle name="Normal 7 4 3 4 8" xfId="22697" xr:uid="{E663FDFE-3056-4B0A-A699-530B605D2EAB}"/>
    <cellStyle name="Normal 7 4 3 4 9" xfId="12792" xr:uid="{EFC20897-F697-4AC5-A1D5-242406207B9D}"/>
    <cellStyle name="Normal 7 4 3 5" xfId="1431" xr:uid="{00000000-0005-0000-0000-00006E070000}"/>
    <cellStyle name="Normal 7 4 3 5 2" xfId="4585" xr:uid="{32AAEC66-C84F-4F4B-9085-09C0EB6273DA}"/>
    <cellStyle name="Normal 7 4 3 5 2 2" xfId="9357" xr:uid="{90B25159-4300-4BCE-8DE3-24844D9CEED2}"/>
    <cellStyle name="Normal 7 4 3 5 2 2 2" xfId="29329" xr:uid="{03391A60-D465-4962-94B1-865E32136359}"/>
    <cellStyle name="Normal 7 4 3 5 2 2 3" xfId="19737" xr:uid="{7B7679F3-5742-44C6-B9DA-6773280A4856}"/>
    <cellStyle name="Normal 7 4 3 5 2 3" xfId="12190" xr:uid="{32F85BC9-45B3-4D52-9F8A-C4B8F058362B}"/>
    <cellStyle name="Normal 7 4 3 5 2 3 2" xfId="22570" xr:uid="{58028893-E889-4500-9A5A-5192B2981EAA}"/>
    <cellStyle name="Normal 7 4 3 5 2 4" xfId="23987" xr:uid="{662E79A0-DCE2-4051-9540-1F063C7A2FF5}"/>
    <cellStyle name="Normal 7 4 3 5 2 5" xfId="16904" xr:uid="{36964F92-B719-4357-928D-C0A9D95E955E}"/>
    <cellStyle name="Normal 7 4 3 5 3" xfId="5448" xr:uid="{55395201-A444-4DAF-8240-6F1A99D8FF91}"/>
    <cellStyle name="Normal 7 4 3 5 3 2" xfId="26342" xr:uid="{96547A6C-7F4D-47A4-936A-437334C9FF4F}"/>
    <cellStyle name="Normal 7 4 3 5 3 3" xfId="14745" xr:uid="{B01B003D-09F0-41A7-9E25-076F0A13C040}"/>
    <cellStyle name="Normal 7 4 3 5 4" xfId="7198" xr:uid="{06444F2C-0374-48A8-8176-B66859AA11CC}"/>
    <cellStyle name="Normal 7 4 3 5 4 2" xfId="17578" xr:uid="{8B888782-6FEA-407C-9DFB-589676603ED3}"/>
    <cellStyle name="Normal 7 4 3 5 5" xfId="10031" xr:uid="{29AAE153-BD0B-4399-9C73-A798C68315C9}"/>
    <cellStyle name="Normal 7 4 3 5 5 2" xfId="20411" xr:uid="{81DDCE17-9BA0-4C95-AE8E-4B670AEA1C3D}"/>
    <cellStyle name="Normal 7 4 3 5 6" xfId="23857" xr:uid="{DA4BEBB2-AFC0-4336-ADD6-7BD0DB116E1A}"/>
    <cellStyle name="Normal 7 4 3 5 7" xfId="14039" xr:uid="{78E0465A-D360-474F-81AB-8916C3666EF8}"/>
    <cellStyle name="Normal 7 4 3 6" xfId="2991" xr:uid="{00000000-0005-0000-0000-000084080000}"/>
    <cellStyle name="Normal 7 4 3 6 2" xfId="6141" xr:uid="{DECB5462-13A0-4971-93E2-67D64097B287}"/>
    <cellStyle name="Normal 7 4 3 6 2 2" xfId="24785" xr:uid="{4763614B-9A15-465F-B4E0-4D5682EEC570}"/>
    <cellStyle name="Normal 7 4 3 6 2 3" xfId="26640" xr:uid="{38E6F481-054E-4951-A4C8-038582470DEC}"/>
    <cellStyle name="Normal 7 4 3 6 2 4" xfId="15619" xr:uid="{CF275B3F-9D0A-467E-8F53-450B4BBB2501}"/>
    <cellStyle name="Normal 7 4 3 6 3" xfId="8072" xr:uid="{684E6C9B-8F1F-4C96-B900-9475A48A6A90}"/>
    <cellStyle name="Normal 7 4 3 6 3 2" xfId="28767" xr:uid="{101FAE63-21CF-4237-B40A-3C0788565985}"/>
    <cellStyle name="Normal 7 4 3 6 3 3" xfId="18452" xr:uid="{4E427ABA-F9E9-499C-9D02-F1D537CD0FCA}"/>
    <cellStyle name="Normal 7 4 3 6 4" xfId="10905" xr:uid="{A10836A0-4C54-4C33-9779-473B3614B4F3}"/>
    <cellStyle name="Normal 7 4 3 6 4 2" xfId="21285" xr:uid="{DA2223B3-1516-44A5-BF6E-D468F9EA8F0A}"/>
    <cellStyle name="Normal 7 4 3 6 5" xfId="24500" xr:uid="{2D2D3BAB-4EE1-40A9-9DAE-9BBDB025D104}"/>
    <cellStyle name="Normal 7 4 3 6 6" xfId="13490" xr:uid="{D8C51755-15E4-4D5D-B33E-C5777ED4CD4D}"/>
    <cellStyle name="Normal 7 4 3 7" xfId="2484" xr:uid="{00000000-0005-0000-0000-000085080000}"/>
    <cellStyle name="Normal 7 4 3 7 2" xfId="5770" xr:uid="{7EC0E344-7771-4C9E-8813-722F72405483}"/>
    <cellStyle name="Normal 7 4 3 7 2 2" xfId="27030" xr:uid="{C4A76B5A-3250-41B6-83CD-0ADFD2DE1444}"/>
    <cellStyle name="Normal 7 4 3 7 2 3" xfId="15156" xr:uid="{607EB0E2-E535-4617-8722-6D0ADED78D08}"/>
    <cellStyle name="Normal 7 4 3 7 3" xfId="7609" xr:uid="{33C3883B-9E2C-4F93-BF03-9232B138A1EE}"/>
    <cellStyle name="Normal 7 4 3 7 3 2" xfId="17989" xr:uid="{67879044-935B-4B97-A03A-E634BCF98FB2}"/>
    <cellStyle name="Normal 7 4 3 7 4" xfId="10442" xr:uid="{C8B9B9BB-45C1-46CC-A234-96C734088617}"/>
    <cellStyle name="Normal 7 4 3 7 4 2" xfId="20822" xr:uid="{1DE6E8F3-B876-42BD-BA32-1791CD97C485}"/>
    <cellStyle name="Normal 7 4 3 7 5" xfId="23067" xr:uid="{0271FA07-948E-446C-9858-16D19FE45933}"/>
    <cellStyle name="Normal 7 4 3 7 6" xfId="12872" xr:uid="{231A3B36-517F-475A-9A76-713D87C84C49}"/>
    <cellStyle name="Normal 7 4 3 8" xfId="2178" xr:uid="{00000000-0005-0000-0000-00006C080000}"/>
    <cellStyle name="Normal 7 4 3 8 2" xfId="7305" xr:uid="{61404530-84D2-4FCC-B79A-40F6D1459624}"/>
    <cellStyle name="Normal 7 4 3 8 2 2" xfId="17685" xr:uid="{0B164E7B-ABA5-4238-BF26-6C01C2A9E63F}"/>
    <cellStyle name="Normal 7 4 3 8 3" xfId="10138" xr:uid="{9D3117D7-E98C-47FF-B117-08F9C3256A30}"/>
    <cellStyle name="Normal 7 4 3 8 3 2" xfId="20518" xr:uid="{90C46BEB-9A72-495F-AF5C-3C849CDBEAB0}"/>
    <cellStyle name="Normal 7 4 3 8 4" xfId="22817" xr:uid="{8043779F-2F38-4DEF-B53C-1493A615375A}"/>
    <cellStyle name="Normal 7 4 3 8 5" xfId="14852" xr:uid="{92C41245-DB38-4685-9AA4-D23501AAEF39}"/>
    <cellStyle name="Normal 7 4 3 9" xfId="4068" xr:uid="{9B83B12B-F037-4973-AB0C-83E137F3CCA4}"/>
    <cellStyle name="Normal 7 4 3 9 2" xfId="8848" xr:uid="{F26D4E52-7049-4504-862C-EDEE61895F5C}"/>
    <cellStyle name="Normal 7 4 3 9 2 2" xfId="19228" xr:uid="{BF60D9B6-3B18-46FC-AF3E-456E390ED4FD}"/>
    <cellStyle name="Normal 7 4 3 9 3" xfId="11681" xr:uid="{5AE3403A-02C3-4D2D-8309-643F1A197D08}"/>
    <cellStyle name="Normal 7 4 3 9 3 2" xfId="22061" xr:uid="{0C78B99F-AD36-4BE1-92A4-14881384F045}"/>
    <cellStyle name="Normal 7 4 3 9 4" xfId="16395" xr:uid="{92F4B5A9-F8D7-426A-A253-1347198AF915}"/>
    <cellStyle name="Normal 7 4 4" xfId="1432" xr:uid="{00000000-0005-0000-0000-00006F070000}"/>
    <cellStyle name="Normal 7 4 4 10" xfId="5449" xr:uid="{E3B89E48-5BD7-4CAB-A493-53FC19BCD894}"/>
    <cellStyle name="Normal 7 4 4 10 2" xfId="14746" xr:uid="{F69FED75-DFAE-48F9-AEF7-F43173D57B3F}"/>
    <cellStyle name="Normal 7 4 4 11" xfId="7199" xr:uid="{450BA93B-30BB-4489-A0C0-4616AAFE258B}"/>
    <cellStyle name="Normal 7 4 4 11 2" xfId="17579" xr:uid="{38E264F0-7759-4EEB-A8BE-79CFD9A7C20A}"/>
    <cellStyle name="Normal 7 4 4 12" xfId="10032" xr:uid="{AFDCE651-09CB-423B-A6E6-CBD55F2B2AFA}"/>
    <cellStyle name="Normal 7 4 4 12 2" xfId="20412" xr:uid="{1DE52EE3-07B5-4308-A5FC-33897D9F665A}"/>
    <cellStyle name="Normal 7 4 4 13" xfId="25345" xr:uid="{ECE91AA8-E135-4F43-A425-BFD3BD91DA6D}"/>
    <cellStyle name="Normal 7 4 4 14" xfId="12417" xr:uid="{91BFECF0-198C-452A-90F5-3BC8E451D944}"/>
    <cellStyle name="Normal 7 4 4 2" xfId="1433" xr:uid="{00000000-0005-0000-0000-000070070000}"/>
    <cellStyle name="Normal 7 4 4 2 10" xfId="7200" xr:uid="{1780B4E2-A429-4928-8711-A8E9D8D7B098}"/>
    <cellStyle name="Normal 7 4 4 2 10 2" xfId="17580" xr:uid="{971BB55E-6229-4B92-8ACF-623834102A83}"/>
    <cellStyle name="Normal 7 4 4 2 11" xfId="10033" xr:uid="{C035D557-3EFF-45F3-BC8F-FDEA512F952C}"/>
    <cellStyle name="Normal 7 4 4 2 11 2" xfId="20413" xr:uid="{C4E67250-1EE6-4C48-A021-E2DE29480886}"/>
    <cellStyle name="Normal 7 4 4 2 12" xfId="23472" xr:uid="{99C65200-6E1C-4865-920A-1AD02BF528B9}"/>
    <cellStyle name="Normal 7 4 4 2 13" xfId="12477" xr:uid="{1787C933-1F9A-474B-94C4-ACF8D47EE646}"/>
    <cellStyle name="Normal 7 4 4 2 2" xfId="1434" xr:uid="{00000000-0005-0000-0000-000071070000}"/>
    <cellStyle name="Normal 7 4 4 2 2 10" xfId="13042" xr:uid="{85D260CD-ECE6-4BDB-B90F-7767C72C53D5}"/>
    <cellStyle name="Normal 7 4 4 2 2 2" xfId="2833" xr:uid="{00000000-0005-0000-0000-000089080000}"/>
    <cellStyle name="Normal 7 4 4 2 2 2 2" xfId="3455" xr:uid="{00000000-0005-0000-0000-00008A080000}"/>
    <cellStyle name="Normal 7 4 4 2 2 2 2 2" xfId="6510" xr:uid="{B0689EE3-D10E-460E-9499-3C1AFF201603}"/>
    <cellStyle name="Normal 7 4 4 2 2 2 2 2 2" xfId="27706" xr:uid="{F87B1CF3-4D27-433F-AEB6-4849FE48B7BE}"/>
    <cellStyle name="Normal 7 4 4 2 2 2 2 2 3" xfId="16081" xr:uid="{09436EDD-7B29-41AF-B1F1-BCEC022D3963}"/>
    <cellStyle name="Normal 7 4 4 2 2 2 2 3" xfId="8534" xr:uid="{8D76F6F3-08D3-4D55-883F-27E1666CE904}"/>
    <cellStyle name="Normal 7 4 4 2 2 2 2 3 2" xfId="18914" xr:uid="{BC115AB2-6628-4205-B78C-F266D4F8CD53}"/>
    <cellStyle name="Normal 7 4 4 2 2 2 2 4" xfId="11367" xr:uid="{A8742545-96B9-4C68-BB6A-E1AEAD17E7C4}"/>
    <cellStyle name="Normal 7 4 4 2 2 2 2 4 2" xfId="21747" xr:uid="{98077CBB-A4A3-4B92-8568-D1EC04E51BCA}"/>
    <cellStyle name="Normal 7 4 4 2 2 2 2 5" xfId="25333" xr:uid="{D866E4A2-C79F-444C-A4E1-DAB3A77704E1}"/>
    <cellStyle name="Normal 7 4 4 2 2 2 2 6" xfId="14042" xr:uid="{1FA1CED8-CA7B-4386-9666-50BF16F6D7AE}"/>
    <cellStyle name="Normal 7 4 4 2 2 2 3" xfId="4369" xr:uid="{0DAD4E56-0B56-42BE-BBA3-FC5733DFFF43}"/>
    <cellStyle name="Normal 7 4 4 2 2 2 3 2" xfId="9141" xr:uid="{105A3B7F-F95A-4D38-AA5A-0218E258D147}"/>
    <cellStyle name="Normal 7 4 4 2 2 2 3 2 2" xfId="29184" xr:uid="{9E197F34-F4F8-449E-BC15-E5F56BE7EE69}"/>
    <cellStyle name="Normal 7 4 4 2 2 2 3 2 3" xfId="19521" xr:uid="{0E93FDFD-73C9-46BA-9CB3-0CF54B0594EB}"/>
    <cellStyle name="Normal 7 4 4 2 2 2 3 3" xfId="11974" xr:uid="{4DAAE4C4-1896-44CD-A007-6C93B672DEB7}"/>
    <cellStyle name="Normal 7 4 4 2 2 2 3 3 2" xfId="22354" xr:uid="{1931F75A-796A-4B3B-89E8-933BD93EAF88}"/>
    <cellStyle name="Normal 7 4 4 2 2 2 3 4" xfId="25557" xr:uid="{072D2D10-7B7D-4B65-BC32-6BFD4E46F379}"/>
    <cellStyle name="Normal 7 4 4 2 2 2 3 5" xfId="16688" xr:uid="{EA5C8DFA-B06A-41F5-9FB1-BEE951D0CF65}"/>
    <cellStyle name="Normal 7 4 4 2 2 2 4" xfId="6049" xr:uid="{9ED16AA7-F360-4202-AB4C-D8C141A8E0C9}"/>
    <cellStyle name="Normal 7 4 4 2 2 2 4 2" xfId="28433" xr:uid="{08334893-4728-4854-B02F-B20CA7ACE106}"/>
    <cellStyle name="Normal 7 4 4 2 2 2 4 3" xfId="15503" xr:uid="{E45DE93C-3E44-4B63-8658-F9BF77A3F236}"/>
    <cellStyle name="Normal 7 4 4 2 2 2 5" xfId="7956" xr:uid="{B44D6036-ED79-4F4A-B1EB-626F643EB465}"/>
    <cellStyle name="Normal 7 4 4 2 2 2 5 2" xfId="18336" xr:uid="{B9EB0688-D67C-43ED-8CF5-A010D5608565}"/>
    <cellStyle name="Normal 7 4 4 2 2 2 6" xfId="10789" xr:uid="{2C09063D-25A9-413E-8F72-31835EC2AABA}"/>
    <cellStyle name="Normal 7 4 4 2 2 2 6 2" xfId="21169" xr:uid="{FDDA696B-39FC-44CD-BEFC-D8925BB1D484}"/>
    <cellStyle name="Normal 7 4 4 2 2 2 7" xfId="23131" xr:uid="{EE77D4BC-B01A-4857-8FD9-A3277F61286D}"/>
    <cellStyle name="Normal 7 4 4 2 2 2 8" xfId="13309" xr:uid="{D7EA7EE7-B82D-4043-8A0B-B0E6CF6892C8}"/>
    <cellStyle name="Normal 7 4 4 2 2 3" xfId="3456" xr:uid="{00000000-0005-0000-0000-00008B080000}"/>
    <cellStyle name="Normal 7 4 4 2 2 3 2" xfId="4586" xr:uid="{0A2EBD96-5343-4C53-A307-37B25ADC726E}"/>
    <cellStyle name="Normal 7 4 4 2 2 3 2 2" xfId="9358" xr:uid="{B7D332E5-2E09-4014-96B1-2C5C2738B2E4}"/>
    <cellStyle name="Normal 7 4 4 2 2 3 2 2 2" xfId="19738" xr:uid="{FFBD64CA-DA1C-4BB5-9282-DF6B817BD172}"/>
    <cellStyle name="Normal 7 4 4 2 2 3 2 3" xfId="12191" xr:uid="{2B77A7CA-EE70-44B3-8F8B-94F9305BBC2A}"/>
    <cellStyle name="Normal 7 4 4 2 2 3 2 3 2" xfId="22571" xr:uid="{18C8B68B-75B3-48CA-82A5-BD04641DB0F0}"/>
    <cellStyle name="Normal 7 4 4 2 2 3 2 4" xfId="28439" xr:uid="{371F78E5-887F-4666-B682-8E8898BBF52B}"/>
    <cellStyle name="Normal 7 4 4 2 2 3 2 5" xfId="16905" xr:uid="{B51432E6-24D0-4EB4-8058-909E6B13D686}"/>
    <cellStyle name="Normal 7 4 4 2 2 3 3" xfId="6511" xr:uid="{EBFEE145-7C44-4FEA-A424-560480DD22B9}"/>
    <cellStyle name="Normal 7 4 4 2 2 3 3 2" xfId="16082" xr:uid="{AC61386E-B397-4853-83DC-5AF087868306}"/>
    <cellStyle name="Normal 7 4 4 2 2 3 4" xfId="8535" xr:uid="{FDE0BA1F-9267-4564-94C9-C081213DD651}"/>
    <cellStyle name="Normal 7 4 4 2 2 3 4 2" xfId="18915" xr:uid="{1BE319B7-4E1A-4DCB-9664-0E818A5C84CD}"/>
    <cellStyle name="Normal 7 4 4 2 2 3 5" xfId="11368" xr:uid="{D0543F52-B8AC-4B37-819C-9DD0F9F23915}"/>
    <cellStyle name="Normal 7 4 4 2 2 3 5 2" xfId="21748" xr:uid="{C2548F04-A02E-4CD9-AAD1-D362474D311D}"/>
    <cellStyle name="Normal 7 4 4 2 2 3 6" xfId="23053" xr:uid="{001E25AE-D7A2-415C-A238-CF147CEF1ED8}"/>
    <cellStyle name="Normal 7 4 4 2 2 3 7" xfId="14043" xr:uid="{9A645B1E-FA20-4A76-94D7-27A4F1B0F564}"/>
    <cellStyle name="Normal 7 4 4 2 2 4" xfId="3454" xr:uid="{00000000-0005-0000-0000-00008C080000}"/>
    <cellStyle name="Normal 7 4 4 2 2 4 2" xfId="6509" xr:uid="{DB8979AA-4BDB-435B-A2C3-7F281B79A5DB}"/>
    <cellStyle name="Normal 7 4 4 2 2 4 2 2" xfId="27624" xr:uid="{1364445D-4378-4F8B-8E18-5CA8A1B837D2}"/>
    <cellStyle name="Normal 7 4 4 2 2 4 2 3" xfId="16080" xr:uid="{AE9BD2D5-10BC-4B9B-B911-5F91E53CB1D2}"/>
    <cellStyle name="Normal 7 4 4 2 2 4 3" xfId="8533" xr:uid="{AB089DE0-4D9C-4850-ABE7-B6F9056C3B5A}"/>
    <cellStyle name="Normal 7 4 4 2 2 4 3 2" xfId="18913" xr:uid="{088AB71F-1714-47EF-B619-63A0C5103E0F}"/>
    <cellStyle name="Normal 7 4 4 2 2 4 4" xfId="11366" xr:uid="{E6788041-E3DF-4264-B2C2-F3EB8F695F17}"/>
    <cellStyle name="Normal 7 4 4 2 2 4 4 2" xfId="21746" xr:uid="{F513B7B1-0713-491D-922C-7C02520EB424}"/>
    <cellStyle name="Normal 7 4 4 2 2 4 5" xfId="24472" xr:uid="{BD33F25E-4D01-43E2-A79E-DACF017A302B}"/>
    <cellStyle name="Normal 7 4 4 2 2 4 6" xfId="14041" xr:uid="{AA518B72-551D-49FF-97B6-5F5E268E2048}"/>
    <cellStyle name="Normal 7 4 4 2 2 5" xfId="4243" xr:uid="{6424EC82-10A1-42F5-9FFA-D6F9DA223917}"/>
    <cellStyle name="Normal 7 4 4 2 2 5 2" xfId="9015" xr:uid="{C0A51B5F-A418-46AF-81D2-8B163386F866}"/>
    <cellStyle name="Normal 7 4 4 2 2 5 2 2" xfId="29086" xr:uid="{7EBFC413-0B91-49A7-BDAD-66B27BE1A561}"/>
    <cellStyle name="Normal 7 4 4 2 2 5 2 3" xfId="19395" xr:uid="{13EEF0C0-7C9E-4888-9368-D49232433AAC}"/>
    <cellStyle name="Normal 7 4 4 2 2 5 3" xfId="11848" xr:uid="{CC1BFE65-A6EB-4675-B539-0C46A4A8B8A0}"/>
    <cellStyle name="Normal 7 4 4 2 2 5 3 2" xfId="22228" xr:uid="{2C82E1B6-16C8-4636-AE8B-2C290E7D2D6E}"/>
    <cellStyle name="Normal 7 4 4 2 2 5 4" xfId="23100" xr:uid="{B184A7CB-64E8-4552-9480-71A0B3794C87}"/>
    <cellStyle name="Normal 7 4 4 2 2 5 5" xfId="16562" xr:uid="{35234B4C-12F7-43EA-BCE1-C58380744C48}"/>
    <cellStyle name="Normal 7 4 4 2 2 6" xfId="5451" xr:uid="{C937A26F-B1D4-4453-9186-D297675A8C84}"/>
    <cellStyle name="Normal 7 4 4 2 2 6 2" xfId="26123" xr:uid="{C4976971-ADAE-423B-AE09-1C6B9BD6BE9E}"/>
    <cellStyle name="Normal 7 4 4 2 2 6 3" xfId="14748" xr:uid="{2AFE0F13-E501-4D26-96E0-F1BDEF3312A4}"/>
    <cellStyle name="Normal 7 4 4 2 2 7" xfId="7201" xr:uid="{C07BAA99-A4AD-40A8-8A24-D840DC98A042}"/>
    <cellStyle name="Normal 7 4 4 2 2 7 2" xfId="17581" xr:uid="{87D137C4-F41A-4C53-BD2A-2A75BD6A7E74}"/>
    <cellStyle name="Normal 7 4 4 2 2 8" xfId="10034" xr:uid="{2E0ADCB0-F339-4F9E-8A5D-752AB01A92F3}"/>
    <cellStyle name="Normal 7 4 4 2 2 8 2" xfId="20414" xr:uid="{6B75B93F-10E8-49C0-950C-F9A78D9836EF}"/>
    <cellStyle name="Normal 7 4 4 2 2 9" xfId="24459" xr:uid="{73C2BF4B-6624-44F6-8D87-B3A3255B3196}"/>
    <cellStyle name="Normal 7 4 4 2 3" xfId="2832" xr:uid="{00000000-0005-0000-0000-00008D080000}"/>
    <cellStyle name="Normal 7 4 4 2 3 2" xfId="3457" xr:uid="{00000000-0005-0000-0000-00008E080000}"/>
    <cellStyle name="Normal 7 4 4 2 3 2 2" xfId="6512" xr:uid="{34236F50-C037-4F8D-B6B2-6F0363CB5844}"/>
    <cellStyle name="Normal 7 4 4 2 3 2 2 2" xfId="28485" xr:uid="{339F1BE5-9433-44FE-A763-3AF771840D39}"/>
    <cellStyle name="Normal 7 4 4 2 3 2 2 3" xfId="16083" xr:uid="{61EB5AE0-87F8-4BF5-B28C-B790D2F2AC84}"/>
    <cellStyle name="Normal 7 4 4 2 3 2 3" xfId="8536" xr:uid="{650E8CFB-2725-44A8-89A1-D7BA0FE2923E}"/>
    <cellStyle name="Normal 7 4 4 2 3 2 3 2" xfId="18916" xr:uid="{91C5B97E-2457-4587-9FA5-4B5E372B5DCA}"/>
    <cellStyle name="Normal 7 4 4 2 3 2 4" xfId="11369" xr:uid="{DA7DFC6C-B0AC-4C3E-A861-98A860641B96}"/>
    <cellStyle name="Normal 7 4 4 2 3 2 4 2" xfId="21749" xr:uid="{C6B46EAB-3A80-43F7-B514-D3D782DCE271}"/>
    <cellStyle name="Normal 7 4 4 2 3 2 5" xfId="24498" xr:uid="{D8A95826-72A8-43FF-BD71-35E9BCBFCE99}"/>
    <cellStyle name="Normal 7 4 4 2 3 2 6" xfId="14044" xr:uid="{79DA3B40-853C-4D18-8FE6-C40E89EF19E0}"/>
    <cellStyle name="Normal 7 4 4 2 3 3" xfId="4368" xr:uid="{5718650D-9B49-4598-94A3-96C121F7519F}"/>
    <cellStyle name="Normal 7 4 4 2 3 3 2" xfId="9140" xr:uid="{50B08A76-5F8B-479D-99B5-B4F20FA5D439}"/>
    <cellStyle name="Normal 7 4 4 2 3 3 2 2" xfId="29183" xr:uid="{61F201DD-B55C-4156-A085-167C97EE008E}"/>
    <cellStyle name="Normal 7 4 4 2 3 3 2 3" xfId="19520" xr:uid="{DC5B0B79-D730-4828-98F9-CC47A1978333}"/>
    <cellStyle name="Normal 7 4 4 2 3 3 3" xfId="11973" xr:uid="{28D945B7-1103-47D4-A6EB-162A9E1A71DA}"/>
    <cellStyle name="Normal 7 4 4 2 3 3 3 2" xfId="22353" xr:uid="{E65617C7-B9F8-476B-8BF2-97882EAC814A}"/>
    <cellStyle name="Normal 7 4 4 2 3 3 4" xfId="23055" xr:uid="{3C537B82-AA9A-467F-ACA3-8F8ED612691F}"/>
    <cellStyle name="Normal 7 4 4 2 3 3 5" xfId="16687" xr:uid="{B7C056BC-24CF-4E2A-9F1C-4734D38A5989}"/>
    <cellStyle name="Normal 7 4 4 2 3 4" xfId="6048" xr:uid="{8614F297-A17E-4D0E-870D-3711AD73852B}"/>
    <cellStyle name="Normal 7 4 4 2 3 4 2" xfId="27641" xr:uid="{BA3C52BA-3AC7-4896-92F9-7A7300903EC5}"/>
    <cellStyle name="Normal 7 4 4 2 3 4 3" xfId="15502" xr:uid="{2876EE0A-FAFE-4DB0-A291-825A606682A6}"/>
    <cellStyle name="Normal 7 4 4 2 3 5" xfId="7955" xr:uid="{DB2DE750-5190-4404-B65E-67182576AD24}"/>
    <cellStyle name="Normal 7 4 4 2 3 5 2" xfId="18335" xr:uid="{882DBBCA-7C96-4DDE-A6C7-39C2E96C92ED}"/>
    <cellStyle name="Normal 7 4 4 2 3 6" xfId="10788" xr:uid="{45FA64DC-7A4B-4A17-9FB9-EAE8C4D295C8}"/>
    <cellStyle name="Normal 7 4 4 2 3 6 2" xfId="21168" xr:uid="{D2095383-C4E5-473E-A330-898A2D163753}"/>
    <cellStyle name="Normal 7 4 4 2 3 7" xfId="22896" xr:uid="{A02929AC-6E9B-44A5-80F6-0B24F1028588}"/>
    <cellStyle name="Normal 7 4 4 2 3 8" xfId="13308" xr:uid="{5B80B824-8D58-4B5C-AE5C-EDE867B145B7}"/>
    <cellStyle name="Normal 7 4 4 2 4" xfId="3458" xr:uid="{00000000-0005-0000-0000-00008F080000}"/>
    <cellStyle name="Normal 7 4 4 2 4 2" xfId="4587" xr:uid="{EB627D3D-2681-4252-9B95-0E8D4C27F3C3}"/>
    <cellStyle name="Normal 7 4 4 2 4 2 2" xfId="9359" xr:uid="{1C290444-83FC-41FC-B6A0-8BFA93D20B08}"/>
    <cellStyle name="Normal 7 4 4 2 4 2 2 2" xfId="19739" xr:uid="{0F8BD4ED-A530-4B81-8098-D4E0E51C95B1}"/>
    <cellStyle name="Normal 7 4 4 2 4 2 3" xfId="12192" xr:uid="{236D53CA-13DE-41CD-B516-3C2D9C7EACBB}"/>
    <cellStyle name="Normal 7 4 4 2 4 2 3 2" xfId="22572" xr:uid="{7BFB50A7-875F-418A-AF09-1025B45772EF}"/>
    <cellStyle name="Normal 7 4 4 2 4 2 4" xfId="25977" xr:uid="{D9B52417-CCBE-49AE-B848-B57D3E63404E}"/>
    <cellStyle name="Normal 7 4 4 2 4 2 5" xfId="16906" xr:uid="{517A41E9-BAC1-4FCE-BFF1-D519FE74BAC8}"/>
    <cellStyle name="Normal 7 4 4 2 4 3" xfId="6513" xr:uid="{715B2ACF-BA4F-4DF4-A8D1-52A2E092DDE9}"/>
    <cellStyle name="Normal 7 4 4 2 4 3 2" xfId="16084" xr:uid="{0D8CF97E-21EB-4AC7-A2BA-9764C4015C9E}"/>
    <cellStyle name="Normal 7 4 4 2 4 4" xfId="8537" xr:uid="{A22FAA5C-A938-4B0B-9F88-ACABAE0B73A9}"/>
    <cellStyle name="Normal 7 4 4 2 4 4 2" xfId="18917" xr:uid="{D9A5A6CF-640A-43A0-9D79-261DAED40A5C}"/>
    <cellStyle name="Normal 7 4 4 2 4 5" xfId="11370" xr:uid="{265CEEB0-A996-4D92-8966-842C11952763}"/>
    <cellStyle name="Normal 7 4 4 2 4 5 2" xfId="21750" xr:uid="{16F38D62-10F3-4B07-B1CE-B2AD6A5F059C}"/>
    <cellStyle name="Normal 7 4 4 2 4 6" xfId="22706" xr:uid="{68B1762D-D6C1-4593-8ADC-EC870A07BDF8}"/>
    <cellStyle name="Normal 7 4 4 2 4 7" xfId="14045" xr:uid="{12A4D8A0-42B0-4D28-B709-D35887FE31D9}"/>
    <cellStyle name="Normal 7 4 4 2 5" xfId="3453" xr:uid="{00000000-0005-0000-0000-000090080000}"/>
    <cellStyle name="Normal 7 4 4 2 5 2" xfId="6508" xr:uid="{71442CDA-8704-465A-9E78-1DF9673FDA59}"/>
    <cellStyle name="Normal 7 4 4 2 5 2 2" xfId="26470" xr:uid="{7968241E-6B5D-4F67-9009-FAA894F99D23}"/>
    <cellStyle name="Normal 7 4 4 2 5 2 3" xfId="16079" xr:uid="{F0CB1509-292A-48DF-97E6-9585DCB4F1B9}"/>
    <cellStyle name="Normal 7 4 4 2 5 3" xfId="8532" xr:uid="{0AAAFE54-847A-489F-AF1C-63C13B231E16}"/>
    <cellStyle name="Normal 7 4 4 2 5 3 2" xfId="18912" xr:uid="{A7AE5073-9934-4218-95BB-4C13A6598B37}"/>
    <cellStyle name="Normal 7 4 4 2 5 4" xfId="11365" xr:uid="{A9D3F44A-5F53-4F95-B187-DB99A473ACC0}"/>
    <cellStyle name="Normal 7 4 4 2 5 4 2" xfId="21745" xr:uid="{11B55F38-7F1C-4A4E-B4E8-833C6941F2AB}"/>
    <cellStyle name="Normal 7 4 4 2 5 5" xfId="25095" xr:uid="{3AB56816-3174-4584-B530-8EBDB09C1D5E}"/>
    <cellStyle name="Normal 7 4 4 2 5 6" xfId="14040" xr:uid="{81C8A64A-C038-4D7B-B98F-C8EAF384ECC4}"/>
    <cellStyle name="Normal 7 4 4 2 6" xfId="2551" xr:uid="{00000000-0005-0000-0000-000091080000}"/>
    <cellStyle name="Normal 7 4 4 2 6 2" xfId="5823" xr:uid="{F20CE6BA-12C7-4C14-A008-A15032D5A25B}"/>
    <cellStyle name="Normal 7 4 4 2 6 2 2" xfId="27586" xr:uid="{5BEA6F7A-80FC-4FFF-AAE9-237450D76ED5}"/>
    <cellStyle name="Normal 7 4 4 2 6 2 3" xfId="15223" xr:uid="{F90B9A98-A7E6-451C-8BAE-57C7F3A42DEA}"/>
    <cellStyle name="Normal 7 4 4 2 6 3" xfId="7676" xr:uid="{F23C6D6B-CF8D-40E4-A892-EFCF66043F69}"/>
    <cellStyle name="Normal 7 4 4 2 6 3 2" xfId="18056" xr:uid="{AFF8699B-7BCE-4E04-82FD-282E7A9342F1}"/>
    <cellStyle name="Normal 7 4 4 2 6 4" xfId="10509" xr:uid="{0D24AE76-6568-4B47-8025-7FA3A808C65A}"/>
    <cellStyle name="Normal 7 4 4 2 6 4 2" xfId="20889" xr:uid="{86768A89-C52D-46AE-9800-33A4FE29CFD8}"/>
    <cellStyle name="Normal 7 4 4 2 6 5" xfId="24199" xr:uid="{91F6AB87-A6E4-486E-A0B5-0D2DA2143D03}"/>
    <cellStyle name="Normal 7 4 4 2 6 6" xfId="12939" xr:uid="{C866F9FC-8C70-4F91-A275-BC83D5C86989}"/>
    <cellStyle name="Normal 7 4 4 2 7" xfId="2245" xr:uid="{00000000-0005-0000-0000-000087080000}"/>
    <cellStyle name="Normal 7 4 4 2 7 2" xfId="7372" xr:uid="{26283281-5ABF-482D-B5B3-127F8E984BFF}"/>
    <cellStyle name="Normal 7 4 4 2 7 2 2" xfId="17752" xr:uid="{2A060D8B-9545-4E67-BD93-DE0D9596E7FB}"/>
    <cellStyle name="Normal 7 4 4 2 7 3" xfId="10205" xr:uid="{F58D38A8-DBD8-41D8-AF5C-8D0538519E16}"/>
    <cellStyle name="Normal 7 4 4 2 7 3 2" xfId="20585" xr:uid="{5E0907C3-349F-4D28-A9D8-857AE3176668}"/>
    <cellStyle name="Normal 7 4 4 2 7 4" xfId="22752" xr:uid="{FD00B7D4-3539-4198-9907-1464487681AC}"/>
    <cellStyle name="Normal 7 4 4 2 7 5" xfId="14919" xr:uid="{BA2D0341-9462-4C2B-AF9D-67FB8C251BA0}"/>
    <cellStyle name="Normal 7 4 4 2 8" xfId="3798" xr:uid="{DAA32352-6BAD-430F-9A17-F7EF7AB6614A}"/>
    <cellStyle name="Normal 7 4 4 2 8 2" xfId="8634" xr:uid="{CD6C34D6-6911-49EF-B3EA-F852754DDF1F}"/>
    <cellStyle name="Normal 7 4 4 2 8 2 2" xfId="19014" xr:uid="{F97DB3D1-9FE7-40C0-8B08-55F2D4C221F4}"/>
    <cellStyle name="Normal 7 4 4 2 8 3" xfId="11467" xr:uid="{FCEA4E2D-C2D2-4663-92A4-343D02BD1178}"/>
    <cellStyle name="Normal 7 4 4 2 8 3 2" xfId="21847" xr:uid="{E050C544-35DC-4BD0-BCB9-42DCBE06AECA}"/>
    <cellStyle name="Normal 7 4 4 2 8 4" xfId="16181" xr:uid="{EC44B864-D532-4297-BAE3-94C32EBC660A}"/>
    <cellStyle name="Normal 7 4 4 2 9" xfId="5450" xr:uid="{EE4BCC74-C422-439B-AD8A-2B512A0795F4}"/>
    <cellStyle name="Normal 7 4 4 2 9 2" xfId="14747" xr:uid="{F516A8B1-8CC9-4949-9E5F-848D22370AAE}"/>
    <cellStyle name="Normal 7 4 4 3" xfId="1435" xr:uid="{00000000-0005-0000-0000-000072070000}"/>
    <cellStyle name="Normal 7 4 4 3 10" xfId="10035" xr:uid="{0AD9C01A-7272-4FE1-A52F-22B7BBD12FF2}"/>
    <cellStyle name="Normal 7 4 4 3 10 2" xfId="20415" xr:uid="{36F7C331-6751-4B69-8C0D-AB4B7C300153}"/>
    <cellStyle name="Normal 7 4 4 3 11" xfId="24031" xr:uid="{BA681105-BE24-4BB5-8D87-F19F049BCC02}"/>
    <cellStyle name="Normal 7 4 4 3 12" xfId="12636" xr:uid="{99999AEE-47FD-4FA7-8FD4-45B02F09CBEB}"/>
    <cellStyle name="Normal 7 4 4 3 2" xfId="2834" xr:uid="{00000000-0005-0000-0000-000093080000}"/>
    <cellStyle name="Normal 7 4 4 3 2 2" xfId="3460" xr:uid="{00000000-0005-0000-0000-000094080000}"/>
    <cellStyle name="Normal 7 4 4 3 2 2 2" xfId="6515" xr:uid="{034D1EAC-D921-43B0-9889-CD6826907649}"/>
    <cellStyle name="Normal 7 4 4 3 2 2 2 2" xfId="28679" xr:uid="{053950AF-9542-4417-9943-2597D0C02EBD}"/>
    <cellStyle name="Normal 7 4 4 3 2 2 2 3" xfId="16086" xr:uid="{D1C17C96-AF36-4CC9-96B3-454480DA749B}"/>
    <cellStyle name="Normal 7 4 4 3 2 2 3" xfId="8539" xr:uid="{986437B4-FBB8-4F2F-BB70-FA6454ADB463}"/>
    <cellStyle name="Normal 7 4 4 3 2 2 3 2" xfId="18919" xr:uid="{4C575817-6CB8-496D-BF09-ABB4A9CF2DCD}"/>
    <cellStyle name="Normal 7 4 4 3 2 2 4" xfId="11372" xr:uid="{54F9B92A-66AA-45B3-866D-B16A31EC942C}"/>
    <cellStyle name="Normal 7 4 4 3 2 2 4 2" xfId="21752" xr:uid="{2502CA8E-522F-42A9-B245-AF35E3C98EA0}"/>
    <cellStyle name="Normal 7 4 4 3 2 2 5" xfId="23906" xr:uid="{1D2E9EE8-F643-4313-AF75-E46F10BE5FC2}"/>
    <cellStyle name="Normal 7 4 4 3 2 2 6" xfId="14047" xr:uid="{C13405EC-5891-4A8E-8B7C-BC6D51C259A8}"/>
    <cellStyle name="Normal 7 4 4 3 2 3" xfId="4370" xr:uid="{0659832D-C1DD-467F-B7B6-1FE42F2F2940}"/>
    <cellStyle name="Normal 7 4 4 3 2 3 2" xfId="9142" xr:uid="{E6B3A5D8-7DA3-45F9-9942-9F0A3EF5ABB4}"/>
    <cellStyle name="Normal 7 4 4 3 2 3 2 2" xfId="29185" xr:uid="{BB606388-E4A1-42F9-9CF4-70216C3CF050}"/>
    <cellStyle name="Normal 7 4 4 3 2 3 2 3" xfId="19522" xr:uid="{EDFCAAEA-3CFC-4FDC-99F1-1183F7FC1430}"/>
    <cellStyle name="Normal 7 4 4 3 2 3 3" xfId="11975" xr:uid="{E656D6CD-A3F3-4801-985F-D85295FA1C57}"/>
    <cellStyle name="Normal 7 4 4 3 2 3 3 2" xfId="22355" xr:uid="{5155C7CA-726A-4A03-988F-9D04AEDE7B53}"/>
    <cellStyle name="Normal 7 4 4 3 2 3 4" xfId="23312" xr:uid="{FF037F3A-C9EE-4789-8D8F-16D1F83D2BA6}"/>
    <cellStyle name="Normal 7 4 4 3 2 3 5" xfId="16689" xr:uid="{8113FA6A-9C2B-46E4-9489-643A315959DF}"/>
    <cellStyle name="Normal 7 4 4 3 2 4" xfId="6050" xr:uid="{DE932555-5864-4A68-B63A-46AF8A2B591A}"/>
    <cellStyle name="Normal 7 4 4 3 2 4 2" xfId="28606" xr:uid="{E8D0DB87-9700-4EAB-990B-2381980AF999}"/>
    <cellStyle name="Normal 7 4 4 3 2 4 3" xfId="15504" xr:uid="{675359B0-1C01-40AA-B61F-9A4003C9AC56}"/>
    <cellStyle name="Normal 7 4 4 3 2 5" xfId="7957" xr:uid="{49DF7570-FCF9-426A-8F55-B6D9CDC1FB76}"/>
    <cellStyle name="Normal 7 4 4 3 2 5 2" xfId="18337" xr:uid="{4CFF227B-804B-4CC6-83BE-B35A6B8DAFBA}"/>
    <cellStyle name="Normal 7 4 4 3 2 6" xfId="10790" xr:uid="{04644EAF-96E5-4873-9266-32AAE5E3774A}"/>
    <cellStyle name="Normal 7 4 4 3 2 6 2" xfId="21170" xr:uid="{C81BB689-44C1-4D2A-82D1-C28D0552B0D8}"/>
    <cellStyle name="Normal 7 4 4 3 2 7" xfId="24867" xr:uid="{807E4EA1-9D04-4E45-83F2-68B50B7A8515}"/>
    <cellStyle name="Normal 7 4 4 3 2 8" xfId="13310" xr:uid="{BD10ACE1-8FCF-4488-A07D-D7342DFEBAD6}"/>
    <cellStyle name="Normal 7 4 4 3 3" xfId="3461" xr:uid="{00000000-0005-0000-0000-000095080000}"/>
    <cellStyle name="Normal 7 4 4 3 3 2" xfId="4588" xr:uid="{A474941C-FDE8-462E-80AC-1AEBB47CFAA8}"/>
    <cellStyle name="Normal 7 4 4 3 3 2 2" xfId="9360" xr:uid="{8C1074CE-37B7-4913-A6FF-6C6D691F1ED5}"/>
    <cellStyle name="Normal 7 4 4 3 3 2 2 2" xfId="29330" xr:uid="{A451520F-E369-4C5D-9818-8B2B69613E76}"/>
    <cellStyle name="Normal 7 4 4 3 3 2 2 3" xfId="19740" xr:uid="{9F6772C3-147C-42B4-9790-4925794F556E}"/>
    <cellStyle name="Normal 7 4 4 3 3 2 3" xfId="12193" xr:uid="{231DC338-AEDB-4BF9-A826-BC73AD859B1C}"/>
    <cellStyle name="Normal 7 4 4 3 3 2 3 2" xfId="22573" xr:uid="{092FBB8C-4A28-4367-B46E-126423D2A717}"/>
    <cellStyle name="Normal 7 4 4 3 3 2 4" xfId="25335" xr:uid="{0987B2FE-3244-4645-A112-18F593F4BCFA}"/>
    <cellStyle name="Normal 7 4 4 3 3 2 5" xfId="16907" xr:uid="{67B67DB3-2EDC-4FB1-868F-EDBA5B21871B}"/>
    <cellStyle name="Normal 7 4 4 3 3 3" xfId="6516" xr:uid="{AC414C89-6E7D-4392-B1CC-1E182DA39C3D}"/>
    <cellStyle name="Normal 7 4 4 3 3 3 2" xfId="28408" xr:uid="{8DBF70E8-8A8F-4CCD-83F2-87CABD6C61ED}"/>
    <cellStyle name="Normal 7 4 4 3 3 3 3" xfId="16087" xr:uid="{037F70C4-A8F5-46D9-9E67-E1D66CF33B36}"/>
    <cellStyle name="Normal 7 4 4 3 3 4" xfId="8540" xr:uid="{CFABD363-A6D3-452D-930E-013BC2326696}"/>
    <cellStyle name="Normal 7 4 4 3 3 4 2" xfId="18920" xr:uid="{55E0E2B5-57F9-4C00-9C63-80DB3467B08E}"/>
    <cellStyle name="Normal 7 4 4 3 3 5" xfId="11373" xr:uid="{BAEB42AC-B1BC-4DBE-B93C-B07B4FF468F7}"/>
    <cellStyle name="Normal 7 4 4 3 3 5 2" xfId="21753" xr:uid="{08795ADC-573E-43A9-A426-73BD16C606C4}"/>
    <cellStyle name="Normal 7 4 4 3 3 6" xfId="25142" xr:uid="{C7CCA1E3-02D1-4BB8-AD9F-084A8C76BBD2}"/>
    <cellStyle name="Normal 7 4 4 3 3 7" xfId="14048" xr:uid="{6C3CDA8A-5BA2-48C0-82AD-A38D7AA7E568}"/>
    <cellStyle name="Normal 7 4 4 3 4" xfId="3459" xr:uid="{00000000-0005-0000-0000-000096080000}"/>
    <cellStyle name="Normal 7 4 4 3 4 2" xfId="6514" xr:uid="{F9090B4D-F3CC-4F61-8095-3B8BE0779478}"/>
    <cellStyle name="Normal 7 4 4 3 4 2 2" xfId="26421" xr:uid="{D379E330-4095-4BDC-97F3-0ADCF8EECFBB}"/>
    <cellStyle name="Normal 7 4 4 3 4 2 3" xfId="16085" xr:uid="{D375E2F8-E8AE-4EEF-8ED1-BBDAD5360910}"/>
    <cellStyle name="Normal 7 4 4 3 4 3" xfId="8538" xr:uid="{A18FDA77-F04D-4DF8-A347-B24A599E4CFD}"/>
    <cellStyle name="Normal 7 4 4 3 4 3 2" xfId="18918" xr:uid="{88DD5590-8B64-4490-8E7C-9C0CAEA6849D}"/>
    <cellStyle name="Normal 7 4 4 3 4 4" xfId="11371" xr:uid="{524758A7-14DA-41D6-9A4A-6D4F48CE43A8}"/>
    <cellStyle name="Normal 7 4 4 3 4 4 2" xfId="21751" xr:uid="{2385AD1A-2651-4DD3-A382-D510A661377B}"/>
    <cellStyle name="Normal 7 4 4 3 4 5" xfId="23401" xr:uid="{76C33ED5-E615-4081-8154-0EFD014530B6}"/>
    <cellStyle name="Normal 7 4 4 3 4 6" xfId="14046" xr:uid="{A7C35981-5852-4505-AB7C-66BF7BBD2B18}"/>
    <cellStyle name="Normal 7 4 4 3 5" xfId="2594" xr:uid="{00000000-0005-0000-0000-000097080000}"/>
    <cellStyle name="Normal 7 4 4 3 5 2" xfId="5859" xr:uid="{F2599C98-B9A0-4118-9CE8-33021C6A6B6D}"/>
    <cellStyle name="Normal 7 4 4 3 5 2 2" xfId="27145" xr:uid="{76DC0338-C8F7-4BB1-A594-E523882A8B15}"/>
    <cellStyle name="Normal 7 4 4 3 5 2 3" xfId="15266" xr:uid="{5F33D464-7C8E-4DD5-9456-6D815C1F9100}"/>
    <cellStyle name="Normal 7 4 4 3 5 3" xfId="7719" xr:uid="{AFEF6897-243C-497C-A883-74FDF5E5B904}"/>
    <cellStyle name="Normal 7 4 4 3 5 3 2" xfId="18099" xr:uid="{943B9694-A54A-4FC0-BE14-C5768314675A}"/>
    <cellStyle name="Normal 7 4 4 3 5 4" xfId="10552" xr:uid="{A4072F29-C570-459A-B51F-E90C79C94AAA}"/>
    <cellStyle name="Normal 7 4 4 3 5 4 2" xfId="20932" xr:uid="{8051ED48-CFA2-4EF5-B914-29BDD6F917FF}"/>
    <cellStyle name="Normal 7 4 4 3 5 5" xfId="25263" xr:uid="{29DE1F0B-1A51-499B-8642-4715FCB8BDB9}"/>
    <cellStyle name="Normal 7 4 4 3 5 6" xfId="12982" xr:uid="{CB99174D-2904-4DB9-8D7E-5ED794E6D756}"/>
    <cellStyle name="Normal 7 4 4 3 6" xfId="2402" xr:uid="{00000000-0005-0000-0000-000092080000}"/>
    <cellStyle name="Normal 7 4 4 3 6 2" xfId="7529" xr:uid="{22B55CE2-FDBF-4440-B37F-3513AA4B2DB5}"/>
    <cellStyle name="Normal 7 4 4 3 6 2 2" xfId="17909" xr:uid="{00E4EC6B-257D-4D6E-B791-8B8C924B17E9}"/>
    <cellStyle name="Normal 7 4 4 3 6 3" xfId="10362" xr:uid="{1D14EC35-D8CD-41E6-A37C-78351754AA0E}"/>
    <cellStyle name="Normal 7 4 4 3 6 3 2" xfId="20742" xr:uid="{18DCC22E-5D92-407D-848C-517E166002DE}"/>
    <cellStyle name="Normal 7 4 4 3 6 4" xfId="23350" xr:uid="{6059F81A-D840-4902-B026-ABAEFA6A9F0B}"/>
    <cellStyle name="Normal 7 4 4 3 6 5" xfId="15076" xr:uid="{4D55F934-1FFC-4396-9F31-6D84758483DD}"/>
    <cellStyle name="Normal 7 4 4 3 7" xfId="4102" xr:uid="{6A1C0A1D-511F-4E74-B247-18BCDAE310FC}"/>
    <cellStyle name="Normal 7 4 4 3 7 2" xfId="8876" xr:uid="{27E6B2CE-1AFD-4862-9E16-5BF29D5C5909}"/>
    <cellStyle name="Normal 7 4 4 3 7 2 2" xfId="19256" xr:uid="{824FCCF6-6BC4-4C86-AB05-99C7ABE84B42}"/>
    <cellStyle name="Normal 7 4 4 3 7 3" xfId="11709" xr:uid="{05DB735E-454B-4105-88B9-5CC241F5CCCB}"/>
    <cellStyle name="Normal 7 4 4 3 7 3 2" xfId="22089" xr:uid="{81AFA6DA-3E88-4DB8-90F1-7319E912E8F2}"/>
    <cellStyle name="Normal 7 4 4 3 7 4" xfId="16423" xr:uid="{46FF35D0-51FF-4D94-B961-C26787B78596}"/>
    <cellStyle name="Normal 7 4 4 3 8" xfId="5452" xr:uid="{58EF8992-1F4B-41D3-A46F-97B36DCFC36A}"/>
    <cellStyle name="Normal 7 4 4 3 8 2" xfId="14749" xr:uid="{472FBAF2-5C4C-439D-9980-33A89F795071}"/>
    <cellStyle name="Normal 7 4 4 3 9" xfId="7202" xr:uid="{952ADF49-3098-473E-B217-95CF5041A2A8}"/>
    <cellStyle name="Normal 7 4 4 3 9 2" xfId="17582" xr:uid="{70E7D636-D7A1-460A-BE46-3B0A90B2B5F6}"/>
    <cellStyle name="Normal 7 4 4 4" xfId="1436" xr:uid="{00000000-0005-0000-0000-000073070000}"/>
    <cellStyle name="Normal 7 4 4 4 2" xfId="3462" xr:uid="{00000000-0005-0000-0000-000099080000}"/>
    <cellStyle name="Normal 7 4 4 4 2 2" xfId="6517" xr:uid="{F982CCF3-E4B3-45BC-9DF4-6F2C832F9625}"/>
    <cellStyle name="Normal 7 4 4 4 2 2 2" xfId="25834" xr:uid="{0C93712A-98B4-4A27-9406-FAAD6D859413}"/>
    <cellStyle name="Normal 7 4 4 4 2 2 3" xfId="16088" xr:uid="{48FB1532-3D66-4BB7-92D7-C502905FCC63}"/>
    <cellStyle name="Normal 7 4 4 4 2 3" xfId="8541" xr:uid="{4A994164-35D4-4108-80D3-9858944D52C1}"/>
    <cellStyle name="Normal 7 4 4 4 2 3 2" xfId="18921" xr:uid="{178C6F7F-B996-4AAC-9298-269F9631A294}"/>
    <cellStyle name="Normal 7 4 4 4 2 4" xfId="11374" xr:uid="{4FA9F0EE-E592-4579-A037-25E98C68D43D}"/>
    <cellStyle name="Normal 7 4 4 4 2 4 2" xfId="21754" xr:uid="{0FE6EAEE-F1E8-40B0-9D52-50A69A761F3A}"/>
    <cellStyle name="Normal 7 4 4 4 2 5" xfId="22764" xr:uid="{D6039679-CC4D-4C29-9FBD-23AA925B05DE}"/>
    <cellStyle name="Normal 7 4 4 4 2 6" xfId="14049" xr:uid="{AFEDC8C5-B75D-4B3B-A740-64D6C07312F0}"/>
    <cellStyle name="Normal 7 4 4 4 3" xfId="2831" xr:uid="{00000000-0005-0000-0000-00009A080000}"/>
    <cellStyle name="Normal 7 4 4 4 3 2" xfId="6047" xr:uid="{B47FB063-49D7-4081-8C3E-40F89A8ED9AD}"/>
    <cellStyle name="Normal 7 4 4 4 3 2 2" xfId="27733" xr:uid="{B792A0A3-E041-45B6-BFA5-6531E09A3C53}"/>
    <cellStyle name="Normal 7 4 4 4 3 2 3" xfId="15501" xr:uid="{12BEB11B-A442-450C-9428-A9E6BB086A87}"/>
    <cellStyle name="Normal 7 4 4 4 3 3" xfId="7954" xr:uid="{DA97BF09-2837-4C57-AB4E-94C0D8F31BD2}"/>
    <cellStyle name="Normal 7 4 4 4 3 3 2" xfId="18334" xr:uid="{5B287435-B7E4-48B5-9AA8-6B13DAD14B82}"/>
    <cellStyle name="Normal 7 4 4 4 3 4" xfId="10787" xr:uid="{0596FCAC-9CAA-4574-86D2-F97DE7354D19}"/>
    <cellStyle name="Normal 7 4 4 4 3 4 2" xfId="21167" xr:uid="{A899A5D7-41A6-498C-9BA0-19AD65E3F0A7}"/>
    <cellStyle name="Normal 7 4 4 4 3 5" xfId="25088" xr:uid="{68A8F8FA-735F-4F37-A8AD-7CF63DF62108}"/>
    <cellStyle name="Normal 7 4 4 4 3 6" xfId="13307" xr:uid="{E3C36802-0ABD-4645-B477-520D77839989}"/>
    <cellStyle name="Normal 7 4 4 4 4" xfId="4220" xr:uid="{44491943-E6A8-4D35-9E5F-48696B2FDF6C}"/>
    <cellStyle name="Normal 7 4 4 4 4 2" xfId="8992" xr:uid="{1E995EB1-E39A-482C-9073-C5620D091600}"/>
    <cellStyle name="Normal 7 4 4 4 4 2 2" xfId="19372" xr:uid="{2100FD03-C50A-4B77-A4DE-6A7C7745C0B5}"/>
    <cellStyle name="Normal 7 4 4 4 4 3" xfId="11825" xr:uid="{AE41E4D8-5D4B-4406-9864-AF1BE471B40F}"/>
    <cellStyle name="Normal 7 4 4 4 4 3 2" xfId="22205" xr:uid="{CA58DF2F-54B7-4BC1-B6A7-876B93D3E253}"/>
    <cellStyle name="Normal 7 4 4 4 4 4" xfId="22919" xr:uid="{3A848BF1-9B56-4355-A25C-B03A989D831A}"/>
    <cellStyle name="Normal 7 4 4 4 4 5" xfId="16539" xr:uid="{6E5F843C-BF66-444E-9962-572C83A6D746}"/>
    <cellStyle name="Normal 7 4 4 4 5" xfId="5453" xr:uid="{D13E76A0-1ECF-4EBD-9186-795140A7597B}"/>
    <cellStyle name="Normal 7 4 4 4 5 2" xfId="14750" xr:uid="{25EF9968-B704-4A78-9AD6-F02A07C76212}"/>
    <cellStyle name="Normal 7 4 4 4 6" xfId="7203" xr:uid="{1EC584B9-648C-453C-8CFB-406AB96E37EB}"/>
    <cellStyle name="Normal 7 4 4 4 6 2" xfId="17583" xr:uid="{E0CF6BBE-30B7-48B7-841A-C002A3E2060D}"/>
    <cellStyle name="Normal 7 4 4 4 7" xfId="10036" xr:uid="{460CF3DF-2A15-47CB-BF9D-651639FEFF7A}"/>
    <cellStyle name="Normal 7 4 4 4 7 2" xfId="20416" xr:uid="{01419667-F645-4A46-ABBE-D34331822207}"/>
    <cellStyle name="Normal 7 4 4 4 8" xfId="25154" xr:uid="{63897A23-9DF6-4E47-90C0-BA341FBC4E4F}"/>
    <cellStyle name="Normal 7 4 4 4 9" xfId="12794" xr:uid="{18F73C9F-56BF-4797-BE54-74F01120802D}"/>
    <cellStyle name="Normal 7 4 4 5" xfId="3463" xr:uid="{00000000-0005-0000-0000-00009B080000}"/>
    <cellStyle name="Normal 7 4 4 5 2" xfId="4589" xr:uid="{BBAA1457-EF96-48C1-BC26-BB325F7B0E53}"/>
    <cellStyle name="Normal 7 4 4 5 2 2" xfId="9361" xr:uid="{73D4206B-084D-4F0E-AB3C-3EE94F592A02}"/>
    <cellStyle name="Normal 7 4 4 5 2 2 2" xfId="29331" xr:uid="{2C97B3A2-03A9-4BF5-BB89-F3AB6C7DA914}"/>
    <cellStyle name="Normal 7 4 4 5 2 2 3" xfId="19741" xr:uid="{E7D47298-C79C-4B27-A375-271385A1F32E}"/>
    <cellStyle name="Normal 7 4 4 5 2 3" xfId="12194" xr:uid="{772E7CD2-A7F4-4D15-97BD-2B6F74B8C2F8}"/>
    <cellStyle name="Normal 7 4 4 5 2 3 2" xfId="22574" xr:uid="{C5AE1F92-A2D4-4FE4-81AB-738EA7E2869B}"/>
    <cellStyle name="Normal 7 4 4 5 2 4" xfId="24837" xr:uid="{7728F992-F520-4B48-88DC-FB6E4522D4E8}"/>
    <cellStyle name="Normal 7 4 4 5 2 5" xfId="16908" xr:uid="{B77B69CB-D17F-4BA0-8BD3-EEFDA8B55E6A}"/>
    <cellStyle name="Normal 7 4 4 5 3" xfId="6518" xr:uid="{B81E5C47-1D47-43B5-A72E-8098E337F4AB}"/>
    <cellStyle name="Normal 7 4 4 5 3 2" xfId="28486" xr:uid="{61508F15-6411-4A3A-A82A-871F8F563594}"/>
    <cellStyle name="Normal 7 4 4 5 3 3" xfId="16089" xr:uid="{C400E1FF-3987-425B-8638-06C24403A991}"/>
    <cellStyle name="Normal 7 4 4 5 4" xfId="8542" xr:uid="{0F897E2E-7061-41CB-8372-D4EFA0033D3B}"/>
    <cellStyle name="Normal 7 4 4 5 4 2" xfId="18922" xr:uid="{CEAB414B-8420-45E9-ABD5-BD6DD0561A42}"/>
    <cellStyle name="Normal 7 4 4 5 5" xfId="11375" xr:uid="{8063B509-CC82-421B-95B5-CBF15BA79A53}"/>
    <cellStyle name="Normal 7 4 4 5 5 2" xfId="21755" xr:uid="{7E8C913D-9533-4ABD-8479-CB6DB2D5AE29}"/>
    <cellStyle name="Normal 7 4 4 5 6" xfId="25189" xr:uid="{1E9517DB-DDAB-419C-992E-10533A90F797}"/>
    <cellStyle name="Normal 7 4 4 5 7" xfId="14050" xr:uid="{3F2AC03E-8703-48A2-89E3-48BA060139C0}"/>
    <cellStyle name="Normal 7 4 4 6" xfId="2993" xr:uid="{00000000-0005-0000-0000-00009C080000}"/>
    <cellStyle name="Normal 7 4 4 6 2" xfId="6143" xr:uid="{2B43D5BA-5114-430D-9C49-4DCAF0AB7850}"/>
    <cellStyle name="Normal 7 4 4 6 2 2" xfId="28476" xr:uid="{28BD2B38-C118-4B21-BF93-8215D5DE7C40}"/>
    <cellStyle name="Normal 7 4 4 6 2 3" xfId="15621" xr:uid="{1DD96F9A-EB3C-4030-9B74-E9C6683B6D13}"/>
    <cellStyle name="Normal 7 4 4 6 3" xfId="8074" xr:uid="{2CC6AF16-6074-435E-8A6B-605B84CC3B5A}"/>
    <cellStyle name="Normal 7 4 4 6 3 2" xfId="18454" xr:uid="{10C6D6B9-8ACB-42E3-BB51-CC60F075ABC4}"/>
    <cellStyle name="Normal 7 4 4 6 4" xfId="10907" xr:uid="{7F482487-2CC4-4837-B8DF-E45A7A5E75C7}"/>
    <cellStyle name="Normal 7 4 4 6 4 2" xfId="21287" xr:uid="{7622F3EF-8FA5-4E71-87E5-84797A8D97E4}"/>
    <cellStyle name="Normal 7 4 4 6 5" xfId="23332" xr:uid="{A4E4CD58-90B9-4C4C-9D2F-499DA1778149}"/>
    <cellStyle name="Normal 7 4 4 6 6" xfId="13492" xr:uid="{A5FAEBB9-6985-4BD3-A833-B5FDFF03F085}"/>
    <cellStyle name="Normal 7 4 4 7" xfId="2491" xr:uid="{00000000-0005-0000-0000-00009D080000}"/>
    <cellStyle name="Normal 7 4 4 7 2" xfId="5776" xr:uid="{01B52D0A-3CF0-46DC-B6F0-FBF64E3B159C}"/>
    <cellStyle name="Normal 7 4 4 7 2 2" xfId="28612" xr:uid="{24E7A3D5-3D8D-426B-8BD8-E36A2FA9DEB1}"/>
    <cellStyle name="Normal 7 4 4 7 2 3" xfId="15163" xr:uid="{B762EAD9-688B-4EDF-913C-39867300C7A8}"/>
    <cellStyle name="Normal 7 4 4 7 3" xfId="7616" xr:uid="{9CE6A97B-B5F4-46D8-8D4A-F4AA3D6F1806}"/>
    <cellStyle name="Normal 7 4 4 7 3 2" xfId="17996" xr:uid="{F8064113-CE90-49C0-A8B7-CC868350F09C}"/>
    <cellStyle name="Normal 7 4 4 7 4" xfId="10449" xr:uid="{B7983416-652E-43C7-8228-D077394E3EF5}"/>
    <cellStyle name="Normal 7 4 4 7 4 2" xfId="20829" xr:uid="{C937A6F6-E287-47A8-8618-DA885DC3C596}"/>
    <cellStyle name="Normal 7 4 4 7 5" xfId="25016" xr:uid="{AB707457-F50F-4488-B3E1-3EB8DAE6B6F6}"/>
    <cellStyle name="Normal 7 4 4 7 6" xfId="12879" xr:uid="{7546E79D-F083-4AA2-858C-2ED96CFB2C03}"/>
    <cellStyle name="Normal 7 4 4 8" xfId="2185" xr:uid="{00000000-0005-0000-0000-000086080000}"/>
    <cellStyle name="Normal 7 4 4 8 2" xfId="7312" xr:uid="{F190B6F3-DFEB-4069-BCA7-52C1B43AB5D8}"/>
    <cellStyle name="Normal 7 4 4 8 2 2" xfId="17692" xr:uid="{CD95C1DD-EB56-4B25-8F18-B6FE79337B1B}"/>
    <cellStyle name="Normal 7 4 4 8 3" xfId="10145" xr:uid="{C513C012-6B52-44B6-AD99-B5F620C56156}"/>
    <cellStyle name="Normal 7 4 4 8 3 2" xfId="20525" xr:uid="{E058294E-89D6-44CE-A1BE-2029E7C4C2E8}"/>
    <cellStyle name="Normal 7 4 4 8 4" xfId="24347" xr:uid="{A316E81C-E4FF-4399-BB54-8027D9BCFF0F}"/>
    <cellStyle name="Normal 7 4 4 8 5" xfId="14859" xr:uid="{6FAF84CF-AF10-4F2C-909B-E12D90F9401B}"/>
    <cellStyle name="Normal 7 4 4 9" xfId="4070" xr:uid="{8D74B87E-CD51-42A7-BBFA-D19E8595345F}"/>
    <cellStyle name="Normal 7 4 4 9 2" xfId="8850" xr:uid="{78141478-0620-4302-A6B6-3580DEEA7251}"/>
    <cellStyle name="Normal 7 4 4 9 2 2" xfId="19230" xr:uid="{6ACAF1E5-B00C-4740-95A1-FC93F0EB3386}"/>
    <cellStyle name="Normal 7 4 4 9 3" xfId="11683" xr:uid="{710F83C3-37EA-4B30-8D94-EFB2076B3B47}"/>
    <cellStyle name="Normal 7 4 4 9 3 2" xfId="22063" xr:uid="{5DACBBCD-65F7-421A-9850-59D620ABD4A6}"/>
    <cellStyle name="Normal 7 4 4 9 4" xfId="16397" xr:uid="{5108955D-11F1-4CB2-A850-EE4BFF4D196F}"/>
    <cellStyle name="Normal 7 4 5" xfId="1437" xr:uid="{00000000-0005-0000-0000-000074070000}"/>
    <cellStyle name="Normal 7 4 5 10" xfId="5454" xr:uid="{3BEA69EA-7367-4B83-93C6-827E4511E462}"/>
    <cellStyle name="Normal 7 4 5 10 2" xfId="14751" xr:uid="{98E0E415-F561-49A0-B3A0-87C6719E80DE}"/>
    <cellStyle name="Normal 7 4 5 11" xfId="7204" xr:uid="{D23C35F3-A56E-4ED3-98FB-293A345E11E0}"/>
    <cellStyle name="Normal 7 4 5 11 2" xfId="17584" xr:uid="{5A62008C-C375-43A8-BEEA-1B14C41898A5}"/>
    <cellStyle name="Normal 7 4 5 12" xfId="10037" xr:uid="{20AD47E1-C817-4817-B990-CA429EE224EE}"/>
    <cellStyle name="Normal 7 4 5 12 2" xfId="20417" xr:uid="{EE524DD4-A4A4-4D08-BFF5-C085C63825A1}"/>
    <cellStyle name="Normal 7 4 5 13" xfId="23189" xr:uid="{13FA5086-04B8-458F-9CD4-5D21F985A8FF}"/>
    <cellStyle name="Normal 7 4 5 14" xfId="12451" xr:uid="{8B12ECBD-940B-4229-8FBA-83B178826641}"/>
    <cellStyle name="Normal 7 4 5 2" xfId="1438" xr:uid="{00000000-0005-0000-0000-000075070000}"/>
    <cellStyle name="Normal 7 4 5 2 10" xfId="10038" xr:uid="{7E4A2B0B-6A88-44F0-A277-731B8AE6015E}"/>
    <cellStyle name="Normal 7 4 5 2 10 2" xfId="20418" xr:uid="{B2F2615F-9C46-4F7D-B051-AB20533FE80F}"/>
    <cellStyle name="Normal 7 4 5 2 11" xfId="24163" xr:uid="{C678FABD-64B0-41FB-ACC4-EC1234DAECA2}"/>
    <cellStyle name="Normal 7 4 5 2 12" xfId="12637" xr:uid="{C532D50D-F9F1-4330-BCE7-3F9E92E22F8A}"/>
    <cellStyle name="Normal 7 4 5 2 2" xfId="1439" xr:uid="{00000000-0005-0000-0000-000076070000}"/>
    <cellStyle name="Normal 7 4 5 2 2 2" xfId="3465" xr:uid="{00000000-0005-0000-0000-0000A1080000}"/>
    <cellStyle name="Normal 7 4 5 2 2 2 2" xfId="6520" xr:uid="{759C40B8-2BAD-48C4-BBAA-C50AB5F0A92A}"/>
    <cellStyle name="Normal 7 4 5 2 2 2 2 2" xfId="27738" xr:uid="{226FC528-0EE5-4D66-AFD9-5205DE87404B}"/>
    <cellStyle name="Normal 7 4 5 2 2 2 2 3" xfId="26927" xr:uid="{C9002E2F-8DCE-45A3-A35E-13558D4EEF36}"/>
    <cellStyle name="Normal 7 4 5 2 2 2 2 4" xfId="16091" xr:uid="{95B69166-525D-4D49-9E84-AF984F5FF843}"/>
    <cellStyle name="Normal 7 4 5 2 2 2 3" xfId="8544" xr:uid="{3B7703FE-2103-42F9-A5C2-D5E40CDEDA4F}"/>
    <cellStyle name="Normal 7 4 5 2 2 2 3 2" xfId="28942" xr:uid="{2B0205DA-F7B1-4837-88B4-3162D65112BC}"/>
    <cellStyle name="Normal 7 4 5 2 2 2 3 3" xfId="18924" xr:uid="{E3BD6200-D717-4910-8462-1C4409ADFDE1}"/>
    <cellStyle name="Normal 7 4 5 2 2 2 4" xfId="11377" xr:uid="{5DF666FB-AC85-4C66-9217-AD1973C4A5C7}"/>
    <cellStyle name="Normal 7 4 5 2 2 2 4 2" xfId="21757" xr:uid="{89F97885-1607-464C-BFB4-6A1857302746}"/>
    <cellStyle name="Normal 7 4 5 2 2 2 5" xfId="23451" xr:uid="{B7218DFF-9D69-4080-B380-64735778F0ED}"/>
    <cellStyle name="Normal 7 4 5 2 2 2 6" xfId="14052" xr:uid="{49DFE780-4C61-418F-994E-F134DF7FC24D}"/>
    <cellStyle name="Normal 7 4 5 2 2 3" xfId="4372" xr:uid="{C8443702-7F2D-4E52-9E30-664900B6AACD}"/>
    <cellStyle name="Normal 7 4 5 2 2 3 2" xfId="9144" xr:uid="{1AD95E88-1032-4597-92E3-C3C5614A1AC2}"/>
    <cellStyle name="Normal 7 4 5 2 2 3 2 2" xfId="29187" xr:uid="{D1EA1C01-4B98-4844-A2E8-A5971B45F20B}"/>
    <cellStyle name="Normal 7 4 5 2 2 3 2 3" xfId="19524" xr:uid="{5E4D1342-F5FF-465C-AD31-16ECFBBBAC0E}"/>
    <cellStyle name="Normal 7 4 5 2 2 3 3" xfId="11977" xr:uid="{C342A270-226B-4E98-BA91-0EEB14C41C73}"/>
    <cellStyle name="Normal 7 4 5 2 2 3 3 2" xfId="22357" xr:uid="{4ECE6B0F-AE4F-458C-A2BE-A10850F9160D}"/>
    <cellStyle name="Normal 7 4 5 2 2 3 4" xfId="24051" xr:uid="{7488166C-A495-44C2-B9F9-42FDCE3AB047}"/>
    <cellStyle name="Normal 7 4 5 2 2 3 5" xfId="16691" xr:uid="{E0EF8343-B663-4CC7-A472-DCFED6AB6021}"/>
    <cellStyle name="Normal 7 4 5 2 2 4" xfId="5456" xr:uid="{284E01FD-7710-485A-BFA2-B4C4EDB3EDD2}"/>
    <cellStyle name="Normal 7 4 5 2 2 4 2" xfId="26771" xr:uid="{02247007-EEC9-4278-828F-C6E499097436}"/>
    <cellStyle name="Normal 7 4 5 2 2 4 3" xfId="14753" xr:uid="{98DA4B1B-DB3E-4551-8B04-2BAFA1D10C83}"/>
    <cellStyle name="Normal 7 4 5 2 2 5" xfId="7206" xr:uid="{A8D606ED-48B7-4114-9511-75844D53DF0A}"/>
    <cellStyle name="Normal 7 4 5 2 2 5 2" xfId="17586" xr:uid="{76C499E0-4165-4B1F-B593-E78787CA9E29}"/>
    <cellStyle name="Normal 7 4 5 2 2 6" xfId="10039" xr:uid="{5EB3A933-48D2-47D3-A543-5C286C2649D5}"/>
    <cellStyle name="Normal 7 4 5 2 2 6 2" xfId="20419" xr:uid="{1CA99D9C-4FF8-42D1-A289-E0C84746A60D}"/>
    <cellStyle name="Normal 7 4 5 2 2 7" xfId="22834" xr:uid="{5A7C386A-1115-4874-85A7-41FBC5C69438}"/>
    <cellStyle name="Normal 7 4 5 2 2 8" xfId="13312" xr:uid="{3424E5BB-EBB7-47F3-8D06-BC6DC77B58DA}"/>
    <cellStyle name="Normal 7 4 5 2 3" xfId="3466" xr:uid="{00000000-0005-0000-0000-0000A2080000}"/>
    <cellStyle name="Normal 7 4 5 2 3 2" xfId="4590" xr:uid="{C5FB1697-5F66-4D73-BBEF-A574F753092C}"/>
    <cellStyle name="Normal 7 4 5 2 3 2 2" xfId="9362" xr:uid="{50D94030-38F6-450D-8C26-A93EA93BC79E}"/>
    <cellStyle name="Normal 7 4 5 2 3 2 2 2" xfId="29332" xr:uid="{31C34051-A5FD-4A0E-80FD-62F7A520F809}"/>
    <cellStyle name="Normal 7 4 5 2 3 2 2 3" xfId="19742" xr:uid="{5E42A3E0-37F7-43D6-9A70-88B270FB2BC0}"/>
    <cellStyle name="Normal 7 4 5 2 3 2 3" xfId="12195" xr:uid="{E6F6FA50-DEA6-420F-9D35-C11873B36E8B}"/>
    <cellStyle name="Normal 7 4 5 2 3 2 3 2" xfId="22575" xr:uid="{8E578A5C-8020-42A4-95A5-AD3C784CCEA8}"/>
    <cellStyle name="Normal 7 4 5 2 3 2 4" xfId="25336" xr:uid="{9EC854F1-36B2-407C-A633-75D679117AF6}"/>
    <cellStyle name="Normal 7 4 5 2 3 2 5" xfId="16909" xr:uid="{1C3506FF-1B26-4EAE-BF05-07D4747E042D}"/>
    <cellStyle name="Normal 7 4 5 2 3 3" xfId="6521" xr:uid="{56C522B1-B0A4-4B91-AD8E-03E569B695CC}"/>
    <cellStyle name="Normal 7 4 5 2 3 3 2" xfId="28701" xr:uid="{8D8C42E4-4AD0-4358-9332-A68EC79F9756}"/>
    <cellStyle name="Normal 7 4 5 2 3 3 3" xfId="16092" xr:uid="{5D57D89A-FFF1-4811-8C8B-67D4BCAC36D6}"/>
    <cellStyle name="Normal 7 4 5 2 3 4" xfId="8545" xr:uid="{8DEC7C9E-115A-40D0-A41A-8514A63B41A8}"/>
    <cellStyle name="Normal 7 4 5 2 3 4 2" xfId="18925" xr:uid="{BF4047EB-C272-4D1A-8B85-C5F2C820607D}"/>
    <cellStyle name="Normal 7 4 5 2 3 5" xfId="11378" xr:uid="{217215EC-841B-40AA-B0DB-35EFE4BC0D14}"/>
    <cellStyle name="Normal 7 4 5 2 3 5 2" xfId="21758" xr:uid="{FB26DF1D-3007-4DF0-9B48-A521486431BB}"/>
    <cellStyle name="Normal 7 4 5 2 3 6" xfId="23875" xr:uid="{2B142B24-9C6B-4A99-8197-3CAFB2245630}"/>
    <cellStyle name="Normal 7 4 5 2 3 7" xfId="14053" xr:uid="{528A2296-5118-41DE-B0F1-9251904292C4}"/>
    <cellStyle name="Normal 7 4 5 2 4" xfId="3464" xr:uid="{00000000-0005-0000-0000-0000A3080000}"/>
    <cellStyle name="Normal 7 4 5 2 4 2" xfId="6519" xr:uid="{3FCEE10E-AB9A-410F-ADD7-7A98A5FF4167}"/>
    <cellStyle name="Normal 7 4 5 2 4 2 2" xfId="27874" xr:uid="{08C35DFB-141B-4EB0-A9D0-6361D4F1E786}"/>
    <cellStyle name="Normal 7 4 5 2 4 2 3" xfId="16090" xr:uid="{938F8666-FB29-49E3-A3A9-8B5F7ABC7FDA}"/>
    <cellStyle name="Normal 7 4 5 2 4 3" xfId="8543" xr:uid="{6951522A-5B8B-4170-919C-C622CBC96F3D}"/>
    <cellStyle name="Normal 7 4 5 2 4 3 2" xfId="18923" xr:uid="{16D6616C-F1F8-4DC9-A10D-1E361B5A5261}"/>
    <cellStyle name="Normal 7 4 5 2 4 4" xfId="11376" xr:uid="{13ECABE8-85AD-4240-AE31-D061B4D05B5A}"/>
    <cellStyle name="Normal 7 4 5 2 4 4 2" xfId="21756" xr:uid="{9CC4C4C8-7B1B-4FC6-B531-18B674D20C27}"/>
    <cellStyle name="Normal 7 4 5 2 4 5" xfId="24452" xr:uid="{4E86DF6A-B825-4616-810A-F440E709C2B7}"/>
    <cellStyle name="Normal 7 4 5 2 4 6" xfId="14051" xr:uid="{8E394009-EDAA-4408-852F-E73257E41C83}"/>
    <cellStyle name="Normal 7 4 5 2 5" xfId="2525" xr:uid="{00000000-0005-0000-0000-0000A4080000}"/>
    <cellStyle name="Normal 7 4 5 2 5 2" xfId="5802" xr:uid="{AE5464FD-9C27-4CD4-835D-278EF0D461C1}"/>
    <cellStyle name="Normal 7 4 5 2 5 2 2" xfId="26296" xr:uid="{EE06E6B2-2519-4BEC-B248-A80F9A994B32}"/>
    <cellStyle name="Normal 7 4 5 2 5 2 3" xfId="15197" xr:uid="{4580F76A-3C06-4ADB-9621-BE67C42B329C}"/>
    <cellStyle name="Normal 7 4 5 2 5 3" xfId="7650" xr:uid="{E6F6C072-70FB-40C0-A9A9-ED00A30D4C7F}"/>
    <cellStyle name="Normal 7 4 5 2 5 3 2" xfId="18030" xr:uid="{C5875B92-3594-4955-AC39-B2AF25FFBDE0}"/>
    <cellStyle name="Normal 7 4 5 2 5 4" xfId="10483" xr:uid="{C4F87399-C515-4447-BF61-2B0AFDEDDD36}"/>
    <cellStyle name="Normal 7 4 5 2 5 4 2" xfId="20863" xr:uid="{4156CA54-464C-40C9-B49B-22F3D6E88135}"/>
    <cellStyle name="Normal 7 4 5 2 5 5" xfId="23208" xr:uid="{B2B70038-36D2-484A-9EDE-AF015FAE5F12}"/>
    <cellStyle name="Normal 7 4 5 2 5 6" xfId="12913" xr:uid="{EFEE560A-0B5F-41BA-B8C7-72148F06874C}"/>
    <cellStyle name="Normal 7 4 5 2 6" xfId="2403" xr:uid="{00000000-0005-0000-0000-00009F080000}"/>
    <cellStyle name="Normal 7 4 5 2 6 2" xfId="7530" xr:uid="{9BBEDFB3-869E-4604-9785-608F56B8E45A}"/>
    <cellStyle name="Normal 7 4 5 2 6 2 2" xfId="17910" xr:uid="{770AEAD1-1F39-4014-8A9A-93B524BD4E77}"/>
    <cellStyle name="Normal 7 4 5 2 6 3" xfId="10363" xr:uid="{5B6E3C15-26B9-45F6-9C7D-B57E3FA50F3B}"/>
    <cellStyle name="Normal 7 4 5 2 6 3 2" xfId="20743" xr:uid="{DB5830AA-A633-46EC-9F60-CA94BABB248D}"/>
    <cellStyle name="Normal 7 4 5 2 6 4" xfId="25259" xr:uid="{7B45440A-7E9E-4EB0-916B-88EE8F7E7259}"/>
    <cellStyle name="Normal 7 4 5 2 6 5" xfId="15077" xr:uid="{FB9032AF-3629-459C-B70A-4B9C53AEF29E}"/>
    <cellStyle name="Normal 7 4 5 2 7" xfId="4103" xr:uid="{8FD28EFA-C3CB-4557-AC4E-BF87B29153B0}"/>
    <cellStyle name="Normal 7 4 5 2 7 2" xfId="8877" xr:uid="{260B4A7B-6277-4E72-B3BC-9471517336C0}"/>
    <cellStyle name="Normal 7 4 5 2 7 2 2" xfId="19257" xr:uid="{AB1FB1C3-5381-4B26-BC02-389B83916361}"/>
    <cellStyle name="Normal 7 4 5 2 7 3" xfId="11710" xr:uid="{0AFBAB61-1214-4C50-BC9C-457C50C5A534}"/>
    <cellStyle name="Normal 7 4 5 2 7 3 2" xfId="22090" xr:uid="{A884F0D6-1218-4C37-9B1E-C74A3129080F}"/>
    <cellStyle name="Normal 7 4 5 2 7 4" xfId="16424" xr:uid="{849EE00F-E1E3-49D3-801F-6DEC2BFB5916}"/>
    <cellStyle name="Normal 7 4 5 2 8" xfId="5455" xr:uid="{F09B4FB6-D050-449A-B582-47A32A44F49C}"/>
    <cellStyle name="Normal 7 4 5 2 8 2" xfId="14752" xr:uid="{1249583C-87EA-482C-963D-784FE3213BCE}"/>
    <cellStyle name="Normal 7 4 5 2 9" xfId="7205" xr:uid="{0C851AFB-7C92-43C9-A4D6-A63E4FBF4BCD}"/>
    <cellStyle name="Normal 7 4 5 2 9 2" xfId="17585" xr:uid="{C14A22CA-C2B2-4725-9704-2F05FBB73448}"/>
    <cellStyle name="Normal 7 4 5 3" xfId="1440" xr:uid="{00000000-0005-0000-0000-000077070000}"/>
    <cellStyle name="Normal 7 4 5 3 10" xfId="24613" xr:uid="{4C744DA3-21BC-440E-8C96-D4CB18772947}"/>
    <cellStyle name="Normal 7 4 5 3 11" xfId="12795" xr:uid="{99365A30-2A21-4C99-87DC-94CD63FE7E63}"/>
    <cellStyle name="Normal 7 4 5 3 2" xfId="2835" xr:uid="{00000000-0005-0000-0000-0000A6080000}"/>
    <cellStyle name="Normal 7 4 5 3 2 2" xfId="3468" xr:uid="{00000000-0005-0000-0000-0000A7080000}"/>
    <cellStyle name="Normal 7 4 5 3 2 2 2" xfId="6523" xr:uid="{3D43E045-23D5-488C-9E94-5C16E657E405}"/>
    <cellStyle name="Normal 7 4 5 3 2 2 2 2" xfId="28422" xr:uid="{15790266-B34E-4E9F-933A-BD9FF2D41BBA}"/>
    <cellStyle name="Normal 7 4 5 3 2 2 2 3" xfId="16094" xr:uid="{C4463353-E454-41CE-A818-2C9CF0EA256D}"/>
    <cellStyle name="Normal 7 4 5 3 2 2 3" xfId="8547" xr:uid="{53F06438-B183-49CA-9ABA-B126D95AEB7C}"/>
    <cellStyle name="Normal 7 4 5 3 2 2 3 2" xfId="18927" xr:uid="{C5AF21F7-5F5E-49AF-98B0-B166EE2D6D36}"/>
    <cellStyle name="Normal 7 4 5 3 2 2 4" xfId="11380" xr:uid="{5550EB3C-C080-4D72-9AF8-79C67338107E}"/>
    <cellStyle name="Normal 7 4 5 3 2 2 4 2" xfId="21760" xr:uid="{0ADD8D08-89CC-4F81-8F2A-63C26EE882A8}"/>
    <cellStyle name="Normal 7 4 5 3 2 2 5" xfId="24330" xr:uid="{110C14E9-4DA6-4C8A-A623-8C4DA1C18513}"/>
    <cellStyle name="Normal 7 4 5 3 2 2 6" xfId="14055" xr:uid="{5D48DA47-A997-40DF-A05E-03E1AA896ED0}"/>
    <cellStyle name="Normal 7 4 5 3 2 3" xfId="4373" xr:uid="{0C638723-7EC5-4BBF-B85A-F7DA74481A1F}"/>
    <cellStyle name="Normal 7 4 5 3 2 3 2" xfId="9145" xr:uid="{B721CCCD-0A08-41C4-BCBF-1B443D0E2176}"/>
    <cellStyle name="Normal 7 4 5 3 2 3 2 2" xfId="29188" xr:uid="{9AF4A210-9EBD-431C-8F19-B71E5EADA8C2}"/>
    <cellStyle name="Normal 7 4 5 3 2 3 2 3" xfId="19525" xr:uid="{8171C32E-4272-46E8-8898-B49904C3F162}"/>
    <cellStyle name="Normal 7 4 5 3 2 3 3" xfId="11978" xr:uid="{3C2152C7-F5BB-419A-88C9-79BD358B1DD7}"/>
    <cellStyle name="Normal 7 4 5 3 2 3 3 2" xfId="22358" xr:uid="{28444200-7BA3-41E2-ADD8-7301CFF40D45}"/>
    <cellStyle name="Normal 7 4 5 3 2 3 4" xfId="22917" xr:uid="{09FBA3C0-D311-4F13-AFA1-7D0F432B1A8F}"/>
    <cellStyle name="Normal 7 4 5 3 2 3 5" xfId="16692" xr:uid="{78C2EC2F-2DA8-4386-8033-35B74E2DDBB6}"/>
    <cellStyle name="Normal 7 4 5 3 2 4" xfId="6051" xr:uid="{E39BE4B3-2DF2-44F3-AC26-C01470B4FC7A}"/>
    <cellStyle name="Normal 7 4 5 3 2 4 2" xfId="26565" xr:uid="{A98C0F54-6348-4585-9F78-F7DE2FC3E7D5}"/>
    <cellStyle name="Normal 7 4 5 3 2 4 3" xfId="15505" xr:uid="{71F9AB58-1893-4104-A00A-DF7B2A71C980}"/>
    <cellStyle name="Normal 7 4 5 3 2 5" xfId="7958" xr:uid="{C8BDD795-4668-43C6-AAD5-1987D8CA839C}"/>
    <cellStyle name="Normal 7 4 5 3 2 5 2" xfId="18338" xr:uid="{00EB6901-7F88-4FF7-8B00-FA4F51A5D420}"/>
    <cellStyle name="Normal 7 4 5 3 2 6" xfId="10791" xr:uid="{62A9211B-1887-457E-ABFA-3BA132E2CE7D}"/>
    <cellStyle name="Normal 7 4 5 3 2 6 2" xfId="21171" xr:uid="{1423FCE5-862C-46F5-8F8E-E6D61F840160}"/>
    <cellStyle name="Normal 7 4 5 3 2 7" xfId="23538" xr:uid="{DE2B695C-D9BC-4A10-AD4C-A8B5B1A7AB60}"/>
    <cellStyle name="Normal 7 4 5 3 2 8" xfId="13313" xr:uid="{5B7C446C-12F1-4EF5-99F8-DB42FFD90ADB}"/>
    <cellStyle name="Normal 7 4 5 3 3" xfId="3469" xr:uid="{00000000-0005-0000-0000-0000A8080000}"/>
    <cellStyle name="Normal 7 4 5 3 3 2" xfId="4591" xr:uid="{F16ECC63-77FB-4BC0-9263-3D0232E68377}"/>
    <cellStyle name="Normal 7 4 5 3 3 2 2" xfId="9363" xr:uid="{49B8B833-66EB-47B7-A317-B968AE51B0CF}"/>
    <cellStyle name="Normal 7 4 5 3 3 2 2 2" xfId="29333" xr:uid="{9593D21F-2633-4EB4-A6EC-5B30E8195583}"/>
    <cellStyle name="Normal 7 4 5 3 3 2 2 3" xfId="19743" xr:uid="{0D44F4C7-D9D4-4DBC-9DCD-9DFEB449FD0F}"/>
    <cellStyle name="Normal 7 4 5 3 3 2 3" xfId="12196" xr:uid="{5FB3DE9C-06F9-48E1-998C-8887FF754BAE}"/>
    <cellStyle name="Normal 7 4 5 3 3 2 3 2" xfId="22576" xr:uid="{FBDB5E6A-93AE-4500-9A85-23F5F0ECF22D}"/>
    <cellStyle name="Normal 7 4 5 3 3 2 4" xfId="25812" xr:uid="{B7346527-8675-4701-B877-62C841F6EBE0}"/>
    <cellStyle name="Normal 7 4 5 3 3 2 5" xfId="16910" xr:uid="{04D13FF9-3085-4228-BF3C-FE4E49CC3FCC}"/>
    <cellStyle name="Normal 7 4 5 3 3 3" xfId="6524" xr:uid="{9A4816BF-5D82-4100-95FF-086C23DB05A8}"/>
    <cellStyle name="Normal 7 4 5 3 3 3 2" xfId="26965" xr:uid="{7D3823DC-C7EB-4964-8756-C5BA544B68C4}"/>
    <cellStyle name="Normal 7 4 5 3 3 3 3" xfId="16095" xr:uid="{B126597B-9062-4A5E-968E-68A5860302BF}"/>
    <cellStyle name="Normal 7 4 5 3 3 4" xfId="8548" xr:uid="{4142520B-C995-40C9-9D97-9BBE14EDE247}"/>
    <cellStyle name="Normal 7 4 5 3 3 4 2" xfId="18928" xr:uid="{38A8EDC7-9CCF-4D01-B2AE-A1C83511C591}"/>
    <cellStyle name="Normal 7 4 5 3 3 5" xfId="11381" xr:uid="{28947E2A-5BBA-406A-98C1-DF60F3D73676}"/>
    <cellStyle name="Normal 7 4 5 3 3 5 2" xfId="21761" xr:uid="{5175FD23-5EE1-417D-A47F-73CF52833302}"/>
    <cellStyle name="Normal 7 4 5 3 3 6" xfId="25220" xr:uid="{64D9CA94-8A3C-40DD-98CD-79811DF79CBA}"/>
    <cellStyle name="Normal 7 4 5 3 3 7" xfId="14056" xr:uid="{F8447182-E098-4626-B45E-98AADA5EA0D7}"/>
    <cellStyle name="Normal 7 4 5 3 4" xfId="3467" xr:uid="{00000000-0005-0000-0000-0000A9080000}"/>
    <cellStyle name="Normal 7 4 5 3 4 2" xfId="6522" xr:uid="{EC580DD9-7275-479A-AA36-4019BB56B500}"/>
    <cellStyle name="Normal 7 4 5 3 4 2 2" xfId="28170" xr:uid="{667E8CEF-9AC4-4C27-96BB-0ADA10B9C7DA}"/>
    <cellStyle name="Normal 7 4 5 3 4 2 3" xfId="16093" xr:uid="{B8026675-0137-407F-933C-49AB3640FD85}"/>
    <cellStyle name="Normal 7 4 5 3 4 3" xfId="8546" xr:uid="{524A143B-8D12-41FA-9DBD-30220D6C3132}"/>
    <cellStyle name="Normal 7 4 5 3 4 3 2" xfId="18926" xr:uid="{0D27E462-6BF9-4BED-9856-E51B33311492}"/>
    <cellStyle name="Normal 7 4 5 3 4 4" xfId="11379" xr:uid="{3C91C5C8-72B4-426B-B061-1B5A2292495F}"/>
    <cellStyle name="Normal 7 4 5 3 4 4 2" xfId="21759" xr:uid="{8B5C94E8-934E-4BA0-8E92-79D17A692450}"/>
    <cellStyle name="Normal 7 4 5 3 4 5" xfId="24627" xr:uid="{D35239FD-09F5-4203-B7CB-904310CA3BF3}"/>
    <cellStyle name="Normal 7 4 5 3 4 6" xfId="14054" xr:uid="{C5CDB690-D4CE-42E7-ABAA-01518013248E}"/>
    <cellStyle name="Normal 7 4 5 3 5" xfId="2628" xr:uid="{00000000-0005-0000-0000-0000AA080000}"/>
    <cellStyle name="Normal 7 4 5 3 5 2" xfId="5890" xr:uid="{23142878-3E64-49A3-BA10-E99C203598A0}"/>
    <cellStyle name="Normal 7 4 5 3 5 2 2" xfId="26003" xr:uid="{BEF8B5AC-3BC3-4BD5-A597-7EC34795E82A}"/>
    <cellStyle name="Normal 7 4 5 3 5 2 3" xfId="15300" xr:uid="{1178578C-D67A-4B6C-8AFA-C38FDC910A54}"/>
    <cellStyle name="Normal 7 4 5 3 5 3" xfId="7753" xr:uid="{D6A72C4C-0188-4478-8821-B4BACD68C0F8}"/>
    <cellStyle name="Normal 7 4 5 3 5 3 2" xfId="18133" xr:uid="{046EB1D8-C08A-4410-B8C1-BA9D1632C251}"/>
    <cellStyle name="Normal 7 4 5 3 5 4" xfId="10586" xr:uid="{D00AB987-4839-467C-A7C1-09C933AED028}"/>
    <cellStyle name="Normal 7 4 5 3 5 4 2" xfId="20966" xr:uid="{147252C8-FADB-4773-B582-3E7DBC0152CB}"/>
    <cellStyle name="Normal 7 4 5 3 5 5" xfId="22878" xr:uid="{F78359D1-4FFF-4A2A-A148-43F4BFFDE41B}"/>
    <cellStyle name="Normal 7 4 5 3 5 6" xfId="13016" xr:uid="{0E89B7A7-D291-437F-B36D-3DABFBB30ECB}"/>
    <cellStyle name="Normal 7 4 5 3 6" xfId="4221" xr:uid="{6733272E-A744-4F20-B62A-DCC6BF90E6DB}"/>
    <cellStyle name="Normal 7 4 5 3 6 2" xfId="8993" xr:uid="{BD24733A-6C45-4563-87F3-273B8C8CA50A}"/>
    <cellStyle name="Normal 7 4 5 3 6 2 2" xfId="19373" xr:uid="{5DF50BFC-DDA0-4805-926D-A233BFE2283F}"/>
    <cellStyle name="Normal 7 4 5 3 6 3" xfId="11826" xr:uid="{87FB4150-563F-4FE9-8252-81900F4010FF}"/>
    <cellStyle name="Normal 7 4 5 3 6 3 2" xfId="22206" xr:uid="{3AEBE2F6-8496-45AA-B148-6F773FFCB072}"/>
    <cellStyle name="Normal 7 4 5 3 6 4" xfId="23591" xr:uid="{96941FE2-5BA6-45C7-94A9-6E6D07771D06}"/>
    <cellStyle name="Normal 7 4 5 3 6 5" xfId="16540" xr:uid="{AC15E640-E84D-4419-A405-D7592B8FFC29}"/>
    <cellStyle name="Normal 7 4 5 3 7" xfId="5457" xr:uid="{CB254C3D-8328-438C-BCB2-8175D5A7D7C0}"/>
    <cellStyle name="Normal 7 4 5 3 7 2" xfId="14754" xr:uid="{BF2EACDD-1085-482B-92B4-1207E9B75013}"/>
    <cellStyle name="Normal 7 4 5 3 8" xfId="7207" xr:uid="{AE704272-A315-4F5C-9074-FE104449892B}"/>
    <cellStyle name="Normal 7 4 5 3 8 2" xfId="17587" xr:uid="{0E02743E-A4C4-4CC3-8694-090F8FA53EAF}"/>
    <cellStyle name="Normal 7 4 5 3 9" xfId="10040" xr:uid="{0B61A119-BD13-445E-90A8-6817F9C647CE}"/>
    <cellStyle name="Normal 7 4 5 3 9 2" xfId="20420" xr:uid="{0BB920D2-DADD-49BC-BF35-D06395A6B8A6}"/>
    <cellStyle name="Normal 7 4 5 4" xfId="1441" xr:uid="{00000000-0005-0000-0000-000078070000}"/>
    <cellStyle name="Normal 7 4 5 4 2" xfId="3470" xr:uid="{00000000-0005-0000-0000-0000AC080000}"/>
    <cellStyle name="Normal 7 4 5 4 2 2" xfId="6525" xr:uid="{42FBD595-D5B7-4AB9-8D34-D4A4C1708753}"/>
    <cellStyle name="Normal 7 4 5 4 2 2 2" xfId="25970" xr:uid="{2980C43F-A4A4-4484-B060-7C9B30649953}"/>
    <cellStyle name="Normal 7 4 5 4 2 2 3" xfId="16096" xr:uid="{DCD9613D-4A7E-43F9-A40E-EE3F54EC9E4B}"/>
    <cellStyle name="Normal 7 4 5 4 2 3" xfId="8549" xr:uid="{55FBFC02-499D-47BD-B532-C2640EB2B05D}"/>
    <cellStyle name="Normal 7 4 5 4 2 3 2" xfId="18929" xr:uid="{0F914924-E3DF-4011-854A-867251C0B59B}"/>
    <cellStyle name="Normal 7 4 5 4 2 4" xfId="11382" xr:uid="{13AC4B8A-9E5B-474E-9E6C-EE4AE33C4E9C}"/>
    <cellStyle name="Normal 7 4 5 4 2 4 2" xfId="21762" xr:uid="{90CA32E0-CB42-40E4-9F5A-8DB54EAC6541}"/>
    <cellStyle name="Normal 7 4 5 4 2 5" xfId="22770" xr:uid="{94BBA90A-4A8B-48E8-A640-3995F7A77AF9}"/>
    <cellStyle name="Normal 7 4 5 4 2 6" xfId="14057" xr:uid="{B7C92D4B-1964-4EB7-9CFC-E84F2E7C7CAE}"/>
    <cellStyle name="Normal 7 4 5 4 3" xfId="4371" xr:uid="{982E9A28-BAEF-4D2A-BA36-1FA1CE6DD9F4}"/>
    <cellStyle name="Normal 7 4 5 4 3 2" xfId="9143" xr:uid="{B712051D-32A4-43A4-8A2F-54401EFD0C75}"/>
    <cellStyle name="Normal 7 4 5 4 3 2 2" xfId="29186" xr:uid="{99D741DD-8818-4024-9257-3A11E348F120}"/>
    <cellStyle name="Normal 7 4 5 4 3 2 3" xfId="19523" xr:uid="{8264D096-1196-40D9-B548-697DC033D31E}"/>
    <cellStyle name="Normal 7 4 5 4 3 3" xfId="11976" xr:uid="{152172AE-EAFB-467A-95C5-81277FA4B09E}"/>
    <cellStyle name="Normal 7 4 5 4 3 3 2" xfId="22356" xr:uid="{0508528A-A947-49DE-AF97-F946734EE209}"/>
    <cellStyle name="Normal 7 4 5 4 3 4" xfId="25530" xr:uid="{E6EC1743-A75B-4844-8031-40D139C09885}"/>
    <cellStyle name="Normal 7 4 5 4 3 5" xfId="16690" xr:uid="{36DC94FC-6C39-42C6-91E1-F72E73567142}"/>
    <cellStyle name="Normal 7 4 5 4 4" xfId="5458" xr:uid="{F4736D85-8878-4FA8-923A-E1403838DB9E}"/>
    <cellStyle name="Normal 7 4 5 4 4 2" xfId="26571" xr:uid="{624BF12C-C3D0-4C8B-A536-EFF8619DDA34}"/>
    <cellStyle name="Normal 7 4 5 4 4 3" xfId="14755" xr:uid="{1B9A5E26-C8C1-483B-9DFB-4844385D2F0A}"/>
    <cellStyle name="Normal 7 4 5 4 5" xfId="7208" xr:uid="{D60782DB-55D6-48B1-956D-983D1F530E6E}"/>
    <cellStyle name="Normal 7 4 5 4 5 2" xfId="17588" xr:uid="{5D06CA8C-1AD9-4647-94A1-100975BFC402}"/>
    <cellStyle name="Normal 7 4 5 4 6" xfId="10041" xr:uid="{B046BC94-B393-4FC2-B26B-E939306116A1}"/>
    <cellStyle name="Normal 7 4 5 4 6 2" xfId="20421" xr:uid="{E0179641-1977-468D-A4DF-EE6E9ED518F0}"/>
    <cellStyle name="Normal 7 4 5 4 7" xfId="25044" xr:uid="{DAD150E5-63F9-456D-9DE2-ECABA4755ED5}"/>
    <cellStyle name="Normal 7 4 5 4 8" xfId="13311" xr:uid="{8A287C97-45FB-442A-B27F-6A8E1BE93E89}"/>
    <cellStyle name="Normal 7 4 5 5" xfId="3471" xr:uid="{00000000-0005-0000-0000-0000AD080000}"/>
    <cellStyle name="Normal 7 4 5 5 2" xfId="4592" xr:uid="{35926369-7039-4EEC-B75A-3BB1B347393D}"/>
    <cellStyle name="Normal 7 4 5 5 2 2" xfId="9364" xr:uid="{546177B1-454A-4B2A-BFEC-6304F37CC577}"/>
    <cellStyle name="Normal 7 4 5 5 2 2 2" xfId="29334" xr:uid="{CC14DF5E-FE0D-486C-AAF8-1B25ECD8B96E}"/>
    <cellStyle name="Normal 7 4 5 5 2 2 3" xfId="19744" xr:uid="{87C6055A-3964-4D38-8D4A-CE748D2E6B01}"/>
    <cellStyle name="Normal 7 4 5 5 2 3" xfId="12197" xr:uid="{2EC098A8-4B36-4970-AF8C-00FFD5C5EBAE}"/>
    <cellStyle name="Normal 7 4 5 5 2 3 2" xfId="22577" xr:uid="{22FC2890-9AC8-4682-9492-D716708225D3}"/>
    <cellStyle name="Normal 7 4 5 5 2 4" xfId="25013" xr:uid="{BCC1CDE4-D924-4A74-ABE2-BC5407609446}"/>
    <cellStyle name="Normal 7 4 5 5 2 5" xfId="16911" xr:uid="{004673F0-7811-480D-A61E-403C4EE5590B}"/>
    <cellStyle name="Normal 7 4 5 5 3" xfId="6526" xr:uid="{E3206B87-3C43-4C2E-8780-6DE350835BA0}"/>
    <cellStyle name="Normal 7 4 5 5 3 2" xfId="27459" xr:uid="{2502B905-3FA1-4966-ACCB-BC7CAACEF295}"/>
    <cellStyle name="Normal 7 4 5 5 3 3" xfId="16097" xr:uid="{996D8786-8EBA-4700-BBEC-ED4C5AC1B543}"/>
    <cellStyle name="Normal 7 4 5 5 4" xfId="8550" xr:uid="{82075F95-A6E9-4D35-A9F0-06F7AC3631A3}"/>
    <cellStyle name="Normal 7 4 5 5 4 2" xfId="18930" xr:uid="{A9FEF4C5-48FB-455A-BC90-FD1F945BC554}"/>
    <cellStyle name="Normal 7 4 5 5 5" xfId="11383" xr:uid="{6649B145-16D2-42EB-9E9A-6272A5863D30}"/>
    <cellStyle name="Normal 7 4 5 5 5 2" xfId="21763" xr:uid="{23C63933-20B4-4F27-B148-5287C908DEA0}"/>
    <cellStyle name="Normal 7 4 5 5 6" xfId="24610" xr:uid="{EA31AACA-524A-4320-BE62-8957480C0168}"/>
    <cellStyle name="Normal 7 4 5 5 7" xfId="14058" xr:uid="{4CB9380D-C10B-4E9E-B0DE-819499236CC6}"/>
    <cellStyle name="Normal 7 4 5 6" xfId="2994" xr:uid="{00000000-0005-0000-0000-0000AE080000}"/>
    <cellStyle name="Normal 7 4 5 6 2" xfId="6144" xr:uid="{329964A5-29AB-4E50-A18A-0A87C77E0CD2}"/>
    <cellStyle name="Normal 7 4 5 6 2 2" xfId="26282" xr:uid="{F6A11925-35D7-4E7B-A272-D237D9A4867B}"/>
    <cellStyle name="Normal 7 4 5 6 2 3" xfId="15622" xr:uid="{8C08E7FF-2AAA-4A1F-ABA8-09F53F075606}"/>
    <cellStyle name="Normal 7 4 5 6 3" xfId="8075" xr:uid="{3CE81D40-D365-4DDF-AD91-51407A1C4B00}"/>
    <cellStyle name="Normal 7 4 5 6 3 2" xfId="18455" xr:uid="{2699446A-D6E3-4CE3-B055-4CB4598BFD69}"/>
    <cellStyle name="Normal 7 4 5 6 4" xfId="10908" xr:uid="{C0D1FBFA-0F28-4D12-A591-2DBC776B99E0}"/>
    <cellStyle name="Normal 7 4 5 6 4 2" xfId="21288" xr:uid="{9C1F2FD1-FEB8-41EF-98CD-A19DD9AE8D71}"/>
    <cellStyle name="Normal 7 4 5 6 5" xfId="23243" xr:uid="{76C9B4D9-2046-4620-9B09-B04B8044D621}"/>
    <cellStyle name="Normal 7 4 5 6 6" xfId="13493" xr:uid="{94814A25-6D71-4B56-BB2B-1EF7487F1533}"/>
    <cellStyle name="Normal 7 4 5 7" xfId="2465" xr:uid="{00000000-0005-0000-0000-0000AF080000}"/>
    <cellStyle name="Normal 7 4 5 7 2" xfId="5756" xr:uid="{0806CEDE-82C4-4757-94A1-D4A364F385D3}"/>
    <cellStyle name="Normal 7 4 5 7 2 2" xfId="27823" xr:uid="{D8A20EC4-0930-48B5-BB8D-002EEEFF8B79}"/>
    <cellStyle name="Normal 7 4 5 7 2 3" xfId="15137" xr:uid="{DAB03735-5BCD-45F9-965F-F78638AB8C71}"/>
    <cellStyle name="Normal 7 4 5 7 3" xfId="7590" xr:uid="{ED185F1D-0AFD-46B2-AFBC-5817A752073C}"/>
    <cellStyle name="Normal 7 4 5 7 3 2" xfId="17970" xr:uid="{2A1AE796-8920-4BEB-9B03-81203931504B}"/>
    <cellStyle name="Normal 7 4 5 7 4" xfId="10423" xr:uid="{F3CE7AE9-9597-4D70-ADB1-9CD09D5303E7}"/>
    <cellStyle name="Normal 7 4 5 7 4 2" xfId="20803" xr:uid="{4BD12F4B-85C9-443B-ADB6-EB5598A001F6}"/>
    <cellStyle name="Normal 7 4 5 7 5" xfId="24685" xr:uid="{7F498DCC-8B79-42AE-A66D-651ED3928429}"/>
    <cellStyle name="Normal 7 4 5 7 6" xfId="12853" xr:uid="{9679F6B9-5814-4809-BD04-04514E08081E}"/>
    <cellStyle name="Normal 7 4 5 8" xfId="2219" xr:uid="{00000000-0005-0000-0000-00009E080000}"/>
    <cellStyle name="Normal 7 4 5 8 2" xfId="7346" xr:uid="{F557962B-98E4-404E-BF09-964D44DF646A}"/>
    <cellStyle name="Normal 7 4 5 8 2 2" xfId="17726" xr:uid="{AC796349-D30C-4D4B-B059-04E362F1D48F}"/>
    <cellStyle name="Normal 7 4 5 8 3" xfId="10179" xr:uid="{65D29BBD-196A-4C9A-871F-33946F3CB743}"/>
    <cellStyle name="Normal 7 4 5 8 3 2" xfId="20559" xr:uid="{0A8EC2C8-C8BA-4B53-896F-A5393B55CE64}"/>
    <cellStyle name="Normal 7 4 5 8 4" xfId="25054" xr:uid="{1DAEE79F-B8A0-4360-B81F-5E1789B45645}"/>
    <cellStyle name="Normal 7 4 5 8 5" xfId="14893" xr:uid="{9007E917-66A3-431C-88DD-43C81AF06304}"/>
    <cellStyle name="Normal 7 4 5 9" xfId="4071" xr:uid="{3A901DB5-58D0-4820-A143-9FCA31460F7B}"/>
    <cellStyle name="Normal 7 4 5 9 2" xfId="8851" xr:uid="{700C17F6-D58A-408C-990F-C332EC8EC78C}"/>
    <cellStyle name="Normal 7 4 5 9 2 2" xfId="19231" xr:uid="{21BE3DC1-CB27-4FAF-BB6A-6FA87890E308}"/>
    <cellStyle name="Normal 7 4 5 9 3" xfId="11684" xr:uid="{1CB0413C-DD3D-4618-9B8E-208420E02059}"/>
    <cellStyle name="Normal 7 4 5 9 3 2" xfId="22064" xr:uid="{5227A0D6-DE0B-44F1-888B-5E60B3D3CD5C}"/>
    <cellStyle name="Normal 7 4 5 9 4" xfId="16398" xr:uid="{C8264871-7043-484B-8B5D-04A589B9A087}"/>
    <cellStyle name="Normal 7 4 6" xfId="1442" xr:uid="{00000000-0005-0000-0000-000079070000}"/>
    <cellStyle name="Normal 7 4 6 10" xfId="7209" xr:uid="{9D0BAB81-E060-46C4-A067-C3886DD2E4F5}"/>
    <cellStyle name="Normal 7 4 6 10 2" xfId="17589" xr:uid="{9281F678-6949-4A54-9733-A9AB1BF089C4}"/>
    <cellStyle name="Normal 7 4 6 11" xfId="10042" xr:uid="{579AAEC4-267E-45D8-8DA8-18AB3513478E}"/>
    <cellStyle name="Normal 7 4 6 11 2" xfId="20422" xr:uid="{59AE8321-472F-48C9-9BCE-38BE78599AF0}"/>
    <cellStyle name="Normal 7 4 6 12" xfId="24332" xr:uid="{BBFED37D-C0AD-4F14-AA04-70C6AE104C62}"/>
    <cellStyle name="Normal 7 4 6 13" xfId="12434" xr:uid="{6BCE06AF-85C4-4CC2-A918-E39D433FF0CD}"/>
    <cellStyle name="Normal 7 4 6 2" xfId="1443" xr:uid="{00000000-0005-0000-0000-00007A070000}"/>
    <cellStyle name="Normal 7 4 6 2 10" xfId="10043" xr:uid="{015A21AC-34D4-4826-84DF-2A188863A218}"/>
    <cellStyle name="Normal 7 4 6 2 10 2" xfId="20423" xr:uid="{57D37285-A06B-422F-B2D6-F44DF926CFBE}"/>
    <cellStyle name="Normal 7 4 6 2 11" xfId="24463" xr:uid="{3A31A8B7-2F92-472E-B7B5-9E887E7C8D00}"/>
    <cellStyle name="Normal 7 4 6 2 12" xfId="12638" xr:uid="{36FBE80E-5417-4AF5-86DE-81A4404606E3}"/>
    <cellStyle name="Normal 7 4 6 2 2" xfId="1444" xr:uid="{00000000-0005-0000-0000-00007B070000}"/>
    <cellStyle name="Normal 7 4 6 2 2 2" xfId="3473" xr:uid="{00000000-0005-0000-0000-0000B3080000}"/>
    <cellStyle name="Normal 7 4 6 2 2 2 2" xfId="6528" xr:uid="{2F811766-F2D8-4F4A-BA50-EF6F59704A35}"/>
    <cellStyle name="Normal 7 4 6 2 2 2 2 2" xfId="28018" xr:uid="{0EDEF980-8DC6-4133-825D-0AC672B945BF}"/>
    <cellStyle name="Normal 7 4 6 2 2 2 2 3" xfId="28173" xr:uid="{C9E9391A-CE76-400B-A4DD-A6C96FC18D1A}"/>
    <cellStyle name="Normal 7 4 6 2 2 2 2 4" xfId="16099" xr:uid="{3605FF11-A96C-4B5F-8FB7-99805CCB62D8}"/>
    <cellStyle name="Normal 7 4 6 2 2 2 3" xfId="8552" xr:uid="{C4F74542-B8A6-42C1-A393-BC01099B8C81}"/>
    <cellStyle name="Normal 7 4 6 2 2 2 3 2" xfId="28943" xr:uid="{484EA8FF-A658-414F-9465-055E6F23859F}"/>
    <cellStyle name="Normal 7 4 6 2 2 2 3 3" xfId="18932" xr:uid="{6981B120-B073-420F-B6D7-0CB1E2F8A322}"/>
    <cellStyle name="Normal 7 4 6 2 2 2 4" xfId="11385" xr:uid="{395CAD96-80CB-41CA-BD86-7FD10E6DB9DF}"/>
    <cellStyle name="Normal 7 4 6 2 2 2 4 2" xfId="21765" xr:uid="{50EB8523-F2CE-4146-8B69-A2E310D75B9E}"/>
    <cellStyle name="Normal 7 4 6 2 2 2 5" xfId="23314" xr:uid="{7176CF5D-11D8-4B27-8F9A-BFE9DC434CCA}"/>
    <cellStyle name="Normal 7 4 6 2 2 2 6" xfId="14060" xr:uid="{D5A276A3-7024-4E73-9B16-9116CA47891B}"/>
    <cellStyle name="Normal 7 4 6 2 2 3" xfId="4374" xr:uid="{A95130CF-C1A4-4A97-BA51-A9E1E46AC1AE}"/>
    <cellStyle name="Normal 7 4 6 2 2 3 2" xfId="9146" xr:uid="{8FB22CD3-2825-4E0D-8E2B-C6AE3C0C82EF}"/>
    <cellStyle name="Normal 7 4 6 2 2 3 2 2" xfId="29189" xr:uid="{D13D335D-E041-48E9-B7D1-4A67740958C5}"/>
    <cellStyle name="Normal 7 4 6 2 2 3 2 3" xfId="19526" xr:uid="{DB344710-F17E-418C-B4A2-630026663705}"/>
    <cellStyle name="Normal 7 4 6 2 2 3 3" xfId="11979" xr:uid="{8B36AEBF-4134-4BF8-A36C-9786466154DA}"/>
    <cellStyle name="Normal 7 4 6 2 2 3 3 2" xfId="22359" xr:uid="{C7F59C12-9CF7-4B47-9F45-F7C1BEC7C5BE}"/>
    <cellStyle name="Normal 7 4 6 2 2 3 4" xfId="25163" xr:uid="{3C115A6D-5126-4E2C-B507-31228BFAAE47}"/>
    <cellStyle name="Normal 7 4 6 2 2 3 5" xfId="16693" xr:uid="{D66D56DF-7F5C-49BE-BBB9-7F2F3686A2B0}"/>
    <cellStyle name="Normal 7 4 6 2 2 4" xfId="5461" xr:uid="{0CC6A5EB-0BCE-4510-BA88-5FEA0A5CE841}"/>
    <cellStyle name="Normal 7 4 6 2 2 4 2" xfId="28462" xr:uid="{5B671DBE-841C-4EF3-B4B0-44130DDBD783}"/>
    <cellStyle name="Normal 7 4 6 2 2 4 3" xfId="14758" xr:uid="{EDEA2358-8CBB-4A34-ADCC-15B892D84035}"/>
    <cellStyle name="Normal 7 4 6 2 2 5" xfId="7211" xr:uid="{C8622CF0-6FD8-4D48-B3CB-2AF7D2A7302D}"/>
    <cellStyle name="Normal 7 4 6 2 2 5 2" xfId="17591" xr:uid="{61377672-1CFC-4732-A347-7DE660EB372D}"/>
    <cellStyle name="Normal 7 4 6 2 2 6" xfId="10044" xr:uid="{65A19268-3767-4078-A796-2C4CBC861A87}"/>
    <cellStyle name="Normal 7 4 6 2 2 6 2" xfId="20424" xr:uid="{6EEB025A-54AB-4B21-B3FD-EFE52BBACBEC}"/>
    <cellStyle name="Normal 7 4 6 2 2 7" xfId="24149" xr:uid="{DF5D084C-42C6-42A0-B7E0-1157BB69E3A5}"/>
    <cellStyle name="Normal 7 4 6 2 2 8" xfId="13315" xr:uid="{165DDDD3-124E-47C3-91DC-3E4956AB94E1}"/>
    <cellStyle name="Normal 7 4 6 2 3" xfId="3474" xr:uid="{00000000-0005-0000-0000-0000B4080000}"/>
    <cellStyle name="Normal 7 4 6 2 3 2" xfId="4593" xr:uid="{AA9A90EB-6786-4553-BCF1-820E08D62D55}"/>
    <cellStyle name="Normal 7 4 6 2 3 2 2" xfId="9365" xr:uid="{C2246DDC-4E13-4C61-8968-6177DDB50795}"/>
    <cellStyle name="Normal 7 4 6 2 3 2 2 2" xfId="29335" xr:uid="{31266F53-CA8F-4EF3-8346-F5CE4DF6BBA1}"/>
    <cellStyle name="Normal 7 4 6 2 3 2 2 3" xfId="19745" xr:uid="{35689738-0262-4E2E-BAF1-64F685E77766}"/>
    <cellStyle name="Normal 7 4 6 2 3 2 3" xfId="12198" xr:uid="{BE3011C3-5EC8-436E-AAD2-BD8EF622F124}"/>
    <cellStyle name="Normal 7 4 6 2 3 2 3 2" xfId="22578" xr:uid="{8CC6CDDA-E727-4ED4-A72A-05F6C13D9FD8}"/>
    <cellStyle name="Normal 7 4 6 2 3 2 4" xfId="23992" xr:uid="{4D51B64E-BCB2-4EE1-B006-9BC0CD8C2EF3}"/>
    <cellStyle name="Normal 7 4 6 2 3 2 5" xfId="16912" xr:uid="{012AE3E8-1ED9-4641-AB2A-A7BB3922440C}"/>
    <cellStyle name="Normal 7 4 6 2 3 3" xfId="6529" xr:uid="{2EFCFD26-23A9-43B4-8E21-F6FB3260333C}"/>
    <cellStyle name="Normal 7 4 6 2 3 3 2" xfId="26701" xr:uid="{B4B5CA8E-1E02-446A-B17B-F16112AD7BB4}"/>
    <cellStyle name="Normal 7 4 6 2 3 3 3" xfId="16100" xr:uid="{6F902B5B-0EF3-4C63-810A-D291B05A10F1}"/>
    <cellStyle name="Normal 7 4 6 2 3 4" xfId="8553" xr:uid="{4687F2C9-0B83-42E4-B559-9E6EF6827985}"/>
    <cellStyle name="Normal 7 4 6 2 3 4 2" xfId="18933" xr:uid="{3B844C43-1343-40FE-BD7C-093E5C60487E}"/>
    <cellStyle name="Normal 7 4 6 2 3 5" xfId="11386" xr:uid="{D9D4C41C-9940-41B4-83A4-0C3BF2E3A360}"/>
    <cellStyle name="Normal 7 4 6 2 3 5 2" xfId="21766" xr:uid="{3A4A0930-732E-4036-913C-716D778E0713}"/>
    <cellStyle name="Normal 7 4 6 2 3 6" xfId="22899" xr:uid="{FC5630F8-D770-4D8E-B960-DE9C0187F3DE}"/>
    <cellStyle name="Normal 7 4 6 2 3 7" xfId="14061" xr:uid="{4CE8185E-7E44-4B27-A157-43795DCE7A16}"/>
    <cellStyle name="Normal 7 4 6 2 4" xfId="3472" xr:uid="{00000000-0005-0000-0000-0000B5080000}"/>
    <cellStyle name="Normal 7 4 6 2 4 2" xfId="6527" xr:uid="{A7065ACD-749C-4101-B617-76BAE472C0A7}"/>
    <cellStyle name="Normal 7 4 6 2 4 2 2" xfId="25905" xr:uid="{B86BAEC1-F979-42C6-99B5-2C2E12484112}"/>
    <cellStyle name="Normal 7 4 6 2 4 2 3" xfId="16098" xr:uid="{58F29C10-D636-4686-938A-855CF3DCD771}"/>
    <cellStyle name="Normal 7 4 6 2 4 3" xfId="8551" xr:uid="{0AEA8D9C-556A-403C-B4B1-97E240CDC933}"/>
    <cellStyle name="Normal 7 4 6 2 4 3 2" xfId="18931" xr:uid="{79DB9C0E-2454-4F95-BF3E-02655D6D29C7}"/>
    <cellStyle name="Normal 7 4 6 2 4 4" xfId="11384" xr:uid="{5704E751-D96F-4DBF-859F-4DEFDDB9AB3D}"/>
    <cellStyle name="Normal 7 4 6 2 4 4 2" xfId="21764" xr:uid="{731B8A3F-E65F-4DA0-8B6C-75A01AF6462B}"/>
    <cellStyle name="Normal 7 4 6 2 4 5" xfId="25050" xr:uid="{F842D7F2-DBC3-4B01-8A2B-4FBB6AB1F674}"/>
    <cellStyle name="Normal 7 4 6 2 4 6" xfId="14059" xr:uid="{3FA029E0-83EC-4C1E-924F-02FAFF8C3151}"/>
    <cellStyle name="Normal 7 4 6 2 5" xfId="2611" xr:uid="{00000000-0005-0000-0000-0000B6080000}"/>
    <cellStyle name="Normal 7 4 6 2 5 2" xfId="5875" xr:uid="{ED28E35E-3B05-43CA-8272-C98CFE752A4D}"/>
    <cellStyle name="Normal 7 4 6 2 5 2 2" xfId="28341" xr:uid="{AFB9A578-F33D-4994-B6A6-915A59C8352E}"/>
    <cellStyle name="Normal 7 4 6 2 5 2 3" xfId="15283" xr:uid="{183E967D-EBC3-47C1-BAF4-AC54C24D929C}"/>
    <cellStyle name="Normal 7 4 6 2 5 3" xfId="7736" xr:uid="{7E3AB69C-436C-401C-9731-4BF2E5CA0323}"/>
    <cellStyle name="Normal 7 4 6 2 5 3 2" xfId="18116" xr:uid="{37B93855-0475-488B-AD3D-C61E28883DFC}"/>
    <cellStyle name="Normal 7 4 6 2 5 4" xfId="10569" xr:uid="{B178F962-2657-4F24-AA8F-DE264DF48D23}"/>
    <cellStyle name="Normal 7 4 6 2 5 4 2" xfId="20949" xr:uid="{077C6A62-37F7-425D-AABA-A9B4B25DC1F8}"/>
    <cellStyle name="Normal 7 4 6 2 5 5" xfId="24142" xr:uid="{5151E569-3E21-4983-BF90-72E5D7566DF1}"/>
    <cellStyle name="Normal 7 4 6 2 5 6" xfId="12999" xr:uid="{B0D1F0C8-B578-42DD-9297-A7A26493E6A5}"/>
    <cellStyle name="Normal 7 4 6 2 6" xfId="2404" xr:uid="{00000000-0005-0000-0000-0000B1080000}"/>
    <cellStyle name="Normal 7 4 6 2 6 2" xfId="7531" xr:uid="{3E5CC756-B253-4B3C-9DB5-BDF4E3049137}"/>
    <cellStyle name="Normal 7 4 6 2 6 2 2" xfId="17911" xr:uid="{4F7B4801-3A30-4063-9945-9276C0972B4A}"/>
    <cellStyle name="Normal 7 4 6 2 6 3" xfId="10364" xr:uid="{D328754E-1865-498D-ABA5-A3AA117E1F7A}"/>
    <cellStyle name="Normal 7 4 6 2 6 3 2" xfId="20744" xr:uid="{89CE0C2E-16F7-4DA9-9179-5B9D4093E09C}"/>
    <cellStyle name="Normal 7 4 6 2 6 4" xfId="23613" xr:uid="{C63B725F-10E9-4005-B129-185D18AB4974}"/>
    <cellStyle name="Normal 7 4 6 2 6 5" xfId="15078" xr:uid="{686D7622-0DA7-455A-B5E0-6173D814EE00}"/>
    <cellStyle name="Normal 7 4 6 2 7" xfId="4104" xr:uid="{FBC0C879-14E9-4755-8B03-4CDD731C2FC5}"/>
    <cellStyle name="Normal 7 4 6 2 7 2" xfId="8878" xr:uid="{C58BACB1-648D-4A62-8DF5-AE1F6BC94290}"/>
    <cellStyle name="Normal 7 4 6 2 7 2 2" xfId="19258" xr:uid="{9DE98E81-F832-46FD-90D4-FD7D25B8E057}"/>
    <cellStyle name="Normal 7 4 6 2 7 3" xfId="11711" xr:uid="{74A38B67-90CA-4EEB-BF93-499AD9B73FD6}"/>
    <cellStyle name="Normal 7 4 6 2 7 3 2" xfId="22091" xr:uid="{D7F29AF2-0D5B-41BE-82B6-57DAC19ABB89}"/>
    <cellStyle name="Normal 7 4 6 2 7 4" xfId="16425" xr:uid="{637739DF-7C78-4B06-938E-04C37FC8F35F}"/>
    <cellStyle name="Normal 7 4 6 2 8" xfId="5460" xr:uid="{2F886AA2-4DDA-40FD-9E88-F748B011B828}"/>
    <cellStyle name="Normal 7 4 6 2 8 2" xfId="14757" xr:uid="{7FA1EA60-EAA8-429A-A717-719E22507350}"/>
    <cellStyle name="Normal 7 4 6 2 9" xfId="7210" xr:uid="{0EBDD1CB-AD53-45F4-AA45-AB9B37BCF00A}"/>
    <cellStyle name="Normal 7 4 6 2 9 2" xfId="17590" xr:uid="{6BC88A3B-1DCE-4ABE-9228-C1F329747FBB}"/>
    <cellStyle name="Normal 7 4 6 3" xfId="1445" xr:uid="{00000000-0005-0000-0000-00007C070000}"/>
    <cellStyle name="Normal 7 4 6 3 2" xfId="3475" xr:uid="{00000000-0005-0000-0000-0000B8080000}"/>
    <cellStyle name="Normal 7 4 6 3 2 2" xfId="6530" xr:uid="{35017E7D-4080-453E-9AB5-4EBD7D742297}"/>
    <cellStyle name="Normal 7 4 6 3 2 2 2" xfId="25595" xr:uid="{0F8CE7FB-386C-435B-A026-98059F5A95A9}"/>
    <cellStyle name="Normal 7 4 6 3 2 2 3" xfId="28535" xr:uid="{1F2CEFE1-D1FE-4130-ACC8-FD585A24FA99}"/>
    <cellStyle name="Normal 7 4 6 3 2 2 4" xfId="16101" xr:uid="{88626788-AA4A-42B7-8834-79CDBF1F5327}"/>
    <cellStyle name="Normal 7 4 6 3 2 3" xfId="8554" xr:uid="{8FB01244-A933-4F0C-BCDB-A633B5525C26}"/>
    <cellStyle name="Normal 7 4 6 3 2 3 2" xfId="28944" xr:uid="{B5BAFC47-2B98-4822-959C-22BE61FD9BC3}"/>
    <cellStyle name="Normal 7 4 6 3 2 3 3" xfId="18934" xr:uid="{763CE3F2-E5C5-47D8-BA0B-756F115B01F4}"/>
    <cellStyle name="Normal 7 4 6 3 2 4" xfId="11387" xr:uid="{3581D6B7-B0E6-457A-AA56-376099B8AF45}"/>
    <cellStyle name="Normal 7 4 6 3 2 4 2" xfId="21767" xr:uid="{9EAA1A85-C736-4161-8EB5-AE161B56076D}"/>
    <cellStyle name="Normal 7 4 6 3 2 5" xfId="23681" xr:uid="{F6B9E067-6AA6-466A-B3C9-A78C4E1F66B9}"/>
    <cellStyle name="Normal 7 4 6 3 2 6" xfId="14062" xr:uid="{22FA1A24-F2FC-4BFE-8BAB-1373E623DF80}"/>
    <cellStyle name="Normal 7 4 6 3 3" xfId="2836" xr:uid="{00000000-0005-0000-0000-0000B9080000}"/>
    <cellStyle name="Normal 7 4 6 3 3 2" xfId="6052" xr:uid="{9833E8C8-D664-4632-AEAC-06D0FE3225DB}"/>
    <cellStyle name="Normal 7 4 6 3 3 2 2" xfId="25925" xr:uid="{1F4B852F-4C06-42C4-AD07-13893317F0E1}"/>
    <cellStyle name="Normal 7 4 6 3 3 2 3" xfId="15506" xr:uid="{17B32C06-3280-4A63-81CA-C96A785D6C1D}"/>
    <cellStyle name="Normal 7 4 6 3 3 3" xfId="7959" xr:uid="{BC3F3018-7F28-4708-97DE-8915B1749A03}"/>
    <cellStyle name="Normal 7 4 6 3 3 3 2" xfId="18339" xr:uid="{27BA55F5-426F-4C43-9835-B844C5A2DD31}"/>
    <cellStyle name="Normal 7 4 6 3 3 4" xfId="10792" xr:uid="{EAA73794-EE82-4AE9-A943-B5B056B37C1A}"/>
    <cellStyle name="Normal 7 4 6 3 3 4 2" xfId="21172" xr:uid="{5A10CD32-36F2-438E-B345-DE2BDB4A9EFE}"/>
    <cellStyle name="Normal 7 4 6 3 3 5" xfId="22940" xr:uid="{FB4C0B42-AD50-4039-A7AA-357C00D435AC}"/>
    <cellStyle name="Normal 7 4 6 3 3 6" xfId="13314" xr:uid="{C3FCB08E-F407-46DD-8B97-023E94F4A4B3}"/>
    <cellStyle name="Normal 7 4 6 3 4" xfId="4222" xr:uid="{3D508AE3-1814-404D-9AC4-712273263D09}"/>
    <cellStyle name="Normal 7 4 6 3 4 2" xfId="8994" xr:uid="{CF3251C8-5F32-48E4-AEF0-9E4ECEFAC3C5}"/>
    <cellStyle name="Normal 7 4 6 3 4 2 2" xfId="29071" xr:uid="{1044CA18-5623-4314-B05D-5ABAAC6D8965}"/>
    <cellStyle name="Normal 7 4 6 3 4 2 3" xfId="19374" xr:uid="{3ADC7E10-6F86-492B-B40F-0999E1058B87}"/>
    <cellStyle name="Normal 7 4 6 3 4 3" xfId="11827" xr:uid="{059EDE9C-EEF9-4E19-A280-1845B7381291}"/>
    <cellStyle name="Normal 7 4 6 3 4 3 2" xfId="22207" xr:uid="{1E094AD0-1DCD-4C0E-9C66-5325193AEC02}"/>
    <cellStyle name="Normal 7 4 6 3 4 4" xfId="24427" xr:uid="{2757FBC0-CFF8-45CD-BA73-66D590E944AE}"/>
    <cellStyle name="Normal 7 4 6 3 4 5" xfId="16541" xr:uid="{E8F3403B-B7F8-45DF-841A-A643EC17ED5D}"/>
    <cellStyle name="Normal 7 4 6 3 5" xfId="5462" xr:uid="{ACED7834-840E-47D4-8EAE-013D3F8DD5E1}"/>
    <cellStyle name="Normal 7 4 6 3 5 2" xfId="28044" xr:uid="{DBA71A09-0ABB-419B-85A4-F90BCEADE320}"/>
    <cellStyle name="Normal 7 4 6 3 5 3" xfId="14759" xr:uid="{3F6B750F-8CA5-4894-B3FC-F21D8C721CA2}"/>
    <cellStyle name="Normal 7 4 6 3 6" xfId="7212" xr:uid="{C6DA2319-B02F-4D3C-BA00-AEB648EC567D}"/>
    <cellStyle name="Normal 7 4 6 3 6 2" xfId="17592" xr:uid="{F6ECAE9E-E100-48F6-90F1-82731369342C}"/>
    <cellStyle name="Normal 7 4 6 3 7" xfId="10045" xr:uid="{14B519C2-0820-4466-A584-7FE00120A0A3}"/>
    <cellStyle name="Normal 7 4 6 3 7 2" xfId="20425" xr:uid="{23B42D99-E8B9-470A-B34B-1E6BC71D1E6B}"/>
    <cellStyle name="Normal 7 4 6 3 8" xfId="23300" xr:uid="{D10B02A0-CC7F-451E-B557-50CF86281086}"/>
    <cellStyle name="Normal 7 4 6 3 9" xfId="12796" xr:uid="{4D297DEC-FC89-4059-A06B-191A9F90780A}"/>
    <cellStyle name="Normal 7 4 6 4" xfId="1446" xr:uid="{00000000-0005-0000-0000-00007D070000}"/>
    <cellStyle name="Normal 7 4 6 4 2" xfId="4594" xr:uid="{06556283-BC7A-40E8-B0B8-1D337E804B2B}"/>
    <cellStyle name="Normal 7 4 6 4 2 2" xfId="9366" xr:uid="{8802636A-28FD-46A2-8892-80F032F8547E}"/>
    <cellStyle name="Normal 7 4 6 4 2 2 2" xfId="29336" xr:uid="{61E34EF4-3A13-4C76-932B-12452DD5E700}"/>
    <cellStyle name="Normal 7 4 6 4 2 2 3" xfId="19746" xr:uid="{9021AC51-3EDE-4047-A68C-1E8C5C9E6091}"/>
    <cellStyle name="Normal 7 4 6 4 2 3" xfId="12199" xr:uid="{E5B5D3AD-DEE0-44EC-BCFE-0A1535C70484}"/>
    <cellStyle name="Normal 7 4 6 4 2 3 2" xfId="22579" xr:uid="{542A0DC7-1ED4-4D5E-AC95-46C3FA357628}"/>
    <cellStyle name="Normal 7 4 6 4 2 4" xfId="23085" xr:uid="{203B5CCE-9CAB-4CF3-AB1B-CA03B1CD66EE}"/>
    <cellStyle name="Normal 7 4 6 4 2 5" xfId="16913" xr:uid="{A4F82774-452B-493E-8F71-5D91F5FB0493}"/>
    <cellStyle name="Normal 7 4 6 4 3" xfId="5463" xr:uid="{B833A83F-A323-476C-BDC2-5D9177DC1535}"/>
    <cellStyle name="Normal 7 4 6 4 3 2" xfId="27062" xr:uid="{5B70F443-C489-4B90-8D3B-0BE26E28E497}"/>
    <cellStyle name="Normal 7 4 6 4 3 3" xfId="14760" xr:uid="{D5F94BAF-D334-43DC-B93D-852F0F7F4488}"/>
    <cellStyle name="Normal 7 4 6 4 4" xfId="7213" xr:uid="{BA01F59F-0ADB-4B7F-9840-4EDC9AA8FB21}"/>
    <cellStyle name="Normal 7 4 6 4 4 2" xfId="17593" xr:uid="{49834D77-38BE-4EF6-A045-C2AA3B4A435F}"/>
    <cellStyle name="Normal 7 4 6 4 5" xfId="10046" xr:uid="{7AFF5F4B-400D-4BCE-852F-FB4131887FFD}"/>
    <cellStyle name="Normal 7 4 6 4 5 2" xfId="20426" xr:uid="{1A653C84-D28E-46F4-871C-FFFD91262864}"/>
    <cellStyle name="Normal 7 4 6 4 6" xfId="23259" xr:uid="{3DF2D86D-5F6B-4241-8670-53457CA0D6BC}"/>
    <cellStyle name="Normal 7 4 6 4 7" xfId="14063" xr:uid="{EED9FD42-1709-4C37-A935-014C3E30E31B}"/>
    <cellStyle name="Normal 7 4 6 5" xfId="2995" xr:uid="{00000000-0005-0000-0000-0000BB080000}"/>
    <cellStyle name="Normal 7 4 6 5 2" xfId="6145" xr:uid="{55E48DA5-4B76-478A-BA7F-7495F63ACFBE}"/>
    <cellStyle name="Normal 7 4 6 5 2 2" xfId="22636" xr:uid="{67BD9E09-E9FD-4CC8-B327-D9551139194D}"/>
    <cellStyle name="Normal 7 4 6 5 2 3" xfId="26803" xr:uid="{643CC87A-6649-4CAA-9C93-5E302EDF844F}"/>
    <cellStyle name="Normal 7 4 6 5 2 4" xfId="15623" xr:uid="{0EFCFE9F-1BB0-4F14-9B97-C7E15DF2761F}"/>
    <cellStyle name="Normal 7 4 6 5 3" xfId="8076" xr:uid="{8814ED0B-8579-4B4A-ACC6-722A933F1F07}"/>
    <cellStyle name="Normal 7 4 6 5 3 2" xfId="28769" xr:uid="{CB6418F2-424E-4ABA-9D8A-0060B00E9E94}"/>
    <cellStyle name="Normal 7 4 6 5 3 3" xfId="18456" xr:uid="{7AAF2FE2-E9AE-437F-B825-DB61440AA9F7}"/>
    <cellStyle name="Normal 7 4 6 5 4" xfId="10909" xr:uid="{DFAA71AD-5AE9-4FD7-A701-8DD957708B93}"/>
    <cellStyle name="Normal 7 4 6 5 4 2" xfId="21289" xr:uid="{0F31019A-44AE-4AE4-8E49-3FAD3C383265}"/>
    <cellStyle name="Normal 7 4 6 5 5" xfId="24815" xr:uid="{55A88DCE-7EB1-4825-A9C5-5692F014DE4E}"/>
    <cellStyle name="Normal 7 4 6 5 6" xfId="13494" xr:uid="{DAFD1A46-5ED7-4040-809C-00EB2EDC4E0E}"/>
    <cellStyle name="Normal 7 4 6 6" xfId="2448" xr:uid="{00000000-0005-0000-0000-0000BC080000}"/>
    <cellStyle name="Normal 7 4 6 6 2" xfId="5742" xr:uid="{91DC8A24-84B8-44CC-8DAF-4A1B7006D8FA}"/>
    <cellStyle name="Normal 7 4 6 6 2 2" xfId="28602" xr:uid="{1008F856-5904-4562-8ABB-82B63C120CBB}"/>
    <cellStyle name="Normal 7 4 6 6 2 3" xfId="15120" xr:uid="{34BBFA9B-2282-4D60-A8D3-7F1983AF70F9}"/>
    <cellStyle name="Normal 7 4 6 6 3" xfId="7573" xr:uid="{38F769B6-93FF-41AE-989A-483E7E0C64A6}"/>
    <cellStyle name="Normal 7 4 6 6 3 2" xfId="17953" xr:uid="{E56532B5-334C-41A0-9408-9A8D9896B87A}"/>
    <cellStyle name="Normal 7 4 6 6 4" xfId="10406" xr:uid="{D4173E3F-45A5-4BB0-BA83-B0B90F13EDE9}"/>
    <cellStyle name="Normal 7 4 6 6 4 2" xfId="20786" xr:uid="{6E430E16-8CFC-444C-A9D6-F231C478AA65}"/>
    <cellStyle name="Normal 7 4 6 6 5" xfId="23460" xr:uid="{15E33F00-4954-4425-BC03-3D6722B643D9}"/>
    <cellStyle name="Normal 7 4 6 6 6" xfId="12836" xr:uid="{9DA777EC-6CF3-41AD-9C1B-C781CB28E336}"/>
    <cellStyle name="Normal 7 4 6 7" xfId="2202" xr:uid="{00000000-0005-0000-0000-0000B0080000}"/>
    <cellStyle name="Normal 7 4 6 7 2" xfId="7329" xr:uid="{A8F81ABD-473B-4918-9E04-DB1C766D92A5}"/>
    <cellStyle name="Normal 7 4 6 7 2 2" xfId="17709" xr:uid="{FDCE9D7A-B89D-40BB-BEA4-74A61A8B40CC}"/>
    <cellStyle name="Normal 7 4 6 7 3" xfId="10162" xr:uid="{2C0D19E8-C15D-422B-B923-BD2F5C035D3B}"/>
    <cellStyle name="Normal 7 4 6 7 3 2" xfId="20542" xr:uid="{394CAB9D-35A2-4A86-937B-5F0D8D6D7041}"/>
    <cellStyle name="Normal 7 4 6 7 4" xfId="24839" xr:uid="{9E5FDA80-4CAB-44E3-B4E4-46156B50308A}"/>
    <cellStyle name="Normal 7 4 6 7 5" xfId="14876" xr:uid="{5DF8B1D1-0475-4895-BFC3-551D63DE687A}"/>
    <cellStyle name="Normal 7 4 6 8" xfId="4072" xr:uid="{33E269F1-C808-433A-91A0-C4A75B23DD7C}"/>
    <cellStyle name="Normal 7 4 6 8 2" xfId="8852" xr:uid="{A6AB4A80-9BD7-4DBA-8503-88D339F7795E}"/>
    <cellStyle name="Normal 7 4 6 8 2 2" xfId="19232" xr:uid="{A79640B2-7119-4697-9C1C-115D9A4EAF16}"/>
    <cellStyle name="Normal 7 4 6 8 3" xfId="11685" xr:uid="{D99C783C-3268-4C21-8A0E-0C682639B465}"/>
    <cellStyle name="Normal 7 4 6 8 3 2" xfId="22065" xr:uid="{F152A3B2-D04F-4AD8-83C6-2BB298DF8924}"/>
    <cellStyle name="Normal 7 4 6 8 4" xfId="16399" xr:uid="{BD37A6C5-F0BE-4A49-BB6C-8F9B0900EB06}"/>
    <cellStyle name="Normal 7 4 6 9" xfId="5459" xr:uid="{71C8AF85-F312-4E30-893B-D1658E4F63A4}"/>
    <cellStyle name="Normal 7 4 6 9 2" xfId="14756" xr:uid="{F214C8CE-D46B-4D80-9E30-215AC376FC0F}"/>
    <cellStyle name="Normal 7 4 7" xfId="1447" xr:uid="{00000000-0005-0000-0000-00007E070000}"/>
    <cellStyle name="Normal 7 4 7 10" xfId="7214" xr:uid="{B79F1174-C0EF-43EE-B43A-E3C61683CAC6}"/>
    <cellStyle name="Normal 7 4 7 10 2" xfId="17594" xr:uid="{95B2FC8A-E885-4B3B-B5EC-02781C1A58EC}"/>
    <cellStyle name="Normal 7 4 7 11" xfId="10047" xr:uid="{61F7AF7F-836E-4902-8FA2-4DFDAF1457E1}"/>
    <cellStyle name="Normal 7 4 7 11 2" xfId="20427" xr:uid="{ACDF87DF-0957-4653-A0EB-E45124CC174F}"/>
    <cellStyle name="Normal 7 4 7 12" xfId="23783" xr:uid="{A414E85A-79DA-4583-8CF8-9F03726BE8F9}"/>
    <cellStyle name="Normal 7 4 7 13" xfId="12495" xr:uid="{E3FF85BB-8BF9-4B25-ADB5-6C1CD46C9B5C}"/>
    <cellStyle name="Normal 7 4 7 2" xfId="1448" xr:uid="{00000000-0005-0000-0000-00007F070000}"/>
    <cellStyle name="Normal 7 4 7 2 10" xfId="10048" xr:uid="{F40C03E6-EB31-4D47-9DB7-C15F15CCF13A}"/>
    <cellStyle name="Normal 7 4 7 2 10 2" xfId="20428" xr:uid="{F6D054F0-4AB0-4B3F-95C6-26A0388FEC62}"/>
    <cellStyle name="Normal 7 4 7 2 11" xfId="23601" xr:uid="{31F11D70-37E3-4F73-9881-E3BF5C0B086F}"/>
    <cellStyle name="Normal 7 4 7 2 12" xfId="12639" xr:uid="{C1B98FB0-5037-4A65-BF12-7FE07AB74A9A}"/>
    <cellStyle name="Normal 7 4 7 2 2" xfId="1449" xr:uid="{00000000-0005-0000-0000-000080070000}"/>
    <cellStyle name="Normal 7 4 7 2 2 2" xfId="3477" xr:uid="{00000000-0005-0000-0000-0000C0080000}"/>
    <cellStyle name="Normal 7 4 7 2 2 2 2" xfId="6532" xr:uid="{835532A3-77B8-450B-8517-EF41F501D9C9}"/>
    <cellStyle name="Normal 7 4 7 2 2 2 2 2" xfId="27877" xr:uid="{753EB7B4-3D9C-4D5D-A3FC-F4E5B8D41D55}"/>
    <cellStyle name="Normal 7 4 7 2 2 2 2 3" xfId="26175" xr:uid="{0582B580-DB86-483F-8105-DFA09FC7ADC3}"/>
    <cellStyle name="Normal 7 4 7 2 2 2 2 4" xfId="16103" xr:uid="{C69B7FE9-6CA8-4618-B6CE-089E9D15D73F}"/>
    <cellStyle name="Normal 7 4 7 2 2 2 3" xfId="8556" xr:uid="{CF3D07B9-FEBB-483E-9979-C38A4907E144}"/>
    <cellStyle name="Normal 7 4 7 2 2 2 3 2" xfId="28945" xr:uid="{569A284B-BF6D-43C1-912F-2FBEB10DEC4A}"/>
    <cellStyle name="Normal 7 4 7 2 2 2 3 3" xfId="18936" xr:uid="{B79C1081-154D-47F1-BE0F-7D0B459F0F90}"/>
    <cellStyle name="Normal 7 4 7 2 2 2 4" xfId="11389" xr:uid="{198CE081-D38D-41D3-BA1F-18F68ADDD82A}"/>
    <cellStyle name="Normal 7 4 7 2 2 2 4 2" xfId="21769" xr:uid="{E91A20DD-98E4-4926-83CB-3B99B424C5A2}"/>
    <cellStyle name="Normal 7 4 7 2 2 2 5" xfId="25069" xr:uid="{2EAD1687-EDF3-4532-8749-D9E3BE5D5912}"/>
    <cellStyle name="Normal 7 4 7 2 2 2 6" xfId="14065" xr:uid="{B8C2BAA5-061A-4030-945D-403DD5A96AFD}"/>
    <cellStyle name="Normal 7 4 7 2 2 3" xfId="4375" xr:uid="{BFB4A6B1-5B30-48CD-8C71-C8027AED9B9E}"/>
    <cellStyle name="Normal 7 4 7 2 2 3 2" xfId="9147" xr:uid="{1151F43E-E6E9-4C32-97FE-1859BBC3D077}"/>
    <cellStyle name="Normal 7 4 7 2 2 3 2 2" xfId="29190" xr:uid="{1E835761-F2DC-4A00-B563-DEBA163B5F0C}"/>
    <cellStyle name="Normal 7 4 7 2 2 3 2 3" xfId="19527" xr:uid="{635DC76E-0DCC-4D5C-B01B-95173782E5BA}"/>
    <cellStyle name="Normal 7 4 7 2 2 3 3" xfId="11980" xr:uid="{890425D6-E295-44D2-A670-FE1A4CBAF665}"/>
    <cellStyle name="Normal 7 4 7 2 2 3 3 2" xfId="22360" xr:uid="{7B6E5C9E-F032-49CB-93ED-49F1925F2AEC}"/>
    <cellStyle name="Normal 7 4 7 2 2 3 4" xfId="22920" xr:uid="{180EDF12-3F04-42F0-9650-D5BA1FEAAC50}"/>
    <cellStyle name="Normal 7 4 7 2 2 3 5" xfId="16694" xr:uid="{0B8F5DD4-C2A8-408C-AB7A-BFA92340C3F0}"/>
    <cellStyle name="Normal 7 4 7 2 2 4" xfId="5466" xr:uid="{085C80A0-B636-43BC-B6E0-918B21F9F4FE}"/>
    <cellStyle name="Normal 7 4 7 2 2 4 2" xfId="27876" xr:uid="{A0231EC6-6DBA-425B-A7BE-ECB7CCE7148D}"/>
    <cellStyle name="Normal 7 4 7 2 2 4 3" xfId="14763" xr:uid="{814A1EDD-0F76-4742-802A-DDF1E255A252}"/>
    <cellStyle name="Normal 7 4 7 2 2 5" xfId="7216" xr:uid="{60B59DE1-CF70-4DFA-83F7-D16E015BB124}"/>
    <cellStyle name="Normal 7 4 7 2 2 5 2" xfId="17596" xr:uid="{114C42DE-3216-4CD0-832F-26E415C0D56A}"/>
    <cellStyle name="Normal 7 4 7 2 2 6" xfId="10049" xr:uid="{0E815CF9-78A4-4845-B442-F14A9B09353A}"/>
    <cellStyle name="Normal 7 4 7 2 2 6 2" xfId="20429" xr:uid="{CEFB5057-1F37-48F9-A9C3-5EA3C85E5147}"/>
    <cellStyle name="Normal 7 4 7 2 2 7" xfId="25194" xr:uid="{809CDBE0-EF51-474A-8E89-25D65B8BA3D0}"/>
    <cellStyle name="Normal 7 4 7 2 2 8" xfId="13317" xr:uid="{1AADC6D2-94A6-4D00-8F14-11595BDC81F5}"/>
    <cellStyle name="Normal 7 4 7 2 3" xfId="3478" xr:uid="{00000000-0005-0000-0000-0000C1080000}"/>
    <cellStyle name="Normal 7 4 7 2 3 2" xfId="4595" xr:uid="{1689FB8F-5DB2-4F3F-8C00-9F23EBA7B220}"/>
    <cellStyle name="Normal 7 4 7 2 3 2 2" xfId="9367" xr:uid="{087BBC59-C397-489E-9DBF-0D4209A62F13}"/>
    <cellStyle name="Normal 7 4 7 2 3 2 2 2" xfId="29337" xr:uid="{DBD29D0C-9D6F-4A27-B56E-90DEE53D2EFB}"/>
    <cellStyle name="Normal 7 4 7 2 3 2 2 3" xfId="19747" xr:uid="{522F09AD-AAD5-4A97-BAC3-DBA3DE60D4F5}"/>
    <cellStyle name="Normal 7 4 7 2 3 2 3" xfId="12200" xr:uid="{55C93E96-8871-49B4-80C9-9B89DE07AEDE}"/>
    <cellStyle name="Normal 7 4 7 2 3 2 3 2" xfId="22580" xr:uid="{2AA920AA-7192-4A4A-9C0E-282153FC5606}"/>
    <cellStyle name="Normal 7 4 7 2 3 2 4" xfId="22802" xr:uid="{82676B81-828D-4BDD-8E8C-6D58812B4460}"/>
    <cellStyle name="Normal 7 4 7 2 3 2 5" xfId="16914" xr:uid="{7726C983-AA88-4D6C-AFCD-8DB7CCB30F29}"/>
    <cellStyle name="Normal 7 4 7 2 3 3" xfId="6533" xr:uid="{A95C4F38-A94E-4D03-9440-684836A648C8}"/>
    <cellStyle name="Normal 7 4 7 2 3 3 2" xfId="26903" xr:uid="{F523E6E7-5F38-4FFB-92F5-496B29A97F41}"/>
    <cellStyle name="Normal 7 4 7 2 3 3 3" xfId="16104" xr:uid="{6CC3315D-F4AA-41D1-955C-B870089E995B}"/>
    <cellStyle name="Normal 7 4 7 2 3 4" xfId="8557" xr:uid="{2D62317B-2C70-4287-8FDF-457891378A2F}"/>
    <cellStyle name="Normal 7 4 7 2 3 4 2" xfId="18937" xr:uid="{9138CF04-DC4A-4C56-B8F5-CD86EB6CC4C6}"/>
    <cellStyle name="Normal 7 4 7 2 3 5" xfId="11390" xr:uid="{F5B87F4C-24F6-4D73-BE1F-956492E1AA20}"/>
    <cellStyle name="Normal 7 4 7 2 3 5 2" xfId="21770" xr:uid="{180E7CB1-72AC-4F60-BA6F-72C3B5C0D1D7}"/>
    <cellStyle name="Normal 7 4 7 2 3 6" xfId="23659" xr:uid="{433E7EB2-4F66-404D-BD3F-C6CCCB4C2BAA}"/>
    <cellStyle name="Normal 7 4 7 2 3 7" xfId="14066" xr:uid="{14FE246A-9A3A-422B-AFD3-FFE4BA1479EC}"/>
    <cellStyle name="Normal 7 4 7 2 4" xfId="3476" xr:uid="{00000000-0005-0000-0000-0000C2080000}"/>
    <cellStyle name="Normal 7 4 7 2 4 2" xfId="6531" xr:uid="{AC873C04-59CF-44C5-B9D8-1244FA312A75}"/>
    <cellStyle name="Normal 7 4 7 2 4 2 2" xfId="28692" xr:uid="{F47CEBB1-A5FF-4223-AC54-5E4BFE1C4D05}"/>
    <cellStyle name="Normal 7 4 7 2 4 2 3" xfId="16102" xr:uid="{0ECF9ED6-B2E9-400C-A529-9D0DA49C269C}"/>
    <cellStyle name="Normal 7 4 7 2 4 3" xfId="8555" xr:uid="{0AEB99EA-8B24-4814-9EAD-C812A5E1DFA2}"/>
    <cellStyle name="Normal 7 4 7 2 4 3 2" xfId="18935" xr:uid="{FBF54366-F1B3-4EB3-9265-3AA238B11917}"/>
    <cellStyle name="Normal 7 4 7 2 4 4" xfId="11388" xr:uid="{CF7BF7FC-13C8-4CF2-A553-3E054EC32361}"/>
    <cellStyle name="Normal 7 4 7 2 4 4 2" xfId="21768" xr:uid="{7FBBBFD2-9D3F-4570-8E8D-42FCDBA696EF}"/>
    <cellStyle name="Normal 7 4 7 2 4 5" xfId="23081" xr:uid="{F500A9A7-03FF-48CE-B3DA-7D9A7BF22254}"/>
    <cellStyle name="Normal 7 4 7 2 4 6" xfId="14064" xr:uid="{944BD33C-BC03-4ECA-8058-07C53A9CECA4}"/>
    <cellStyle name="Normal 7 4 7 2 5" xfId="2658" xr:uid="{00000000-0005-0000-0000-0000C3080000}"/>
    <cellStyle name="Normal 7 4 7 2 5 2" xfId="5918" xr:uid="{443DCE2B-1BCC-4789-BC72-DF370AE7C418}"/>
    <cellStyle name="Normal 7 4 7 2 5 2 2" xfId="28337" xr:uid="{8B00CD0F-65F8-4F19-92C2-FBEC85C3723B}"/>
    <cellStyle name="Normal 7 4 7 2 5 2 3" xfId="15330" xr:uid="{BC3654FF-F640-4849-BBE5-A074CF7AE471}"/>
    <cellStyle name="Normal 7 4 7 2 5 3" xfId="7783" xr:uid="{96DFB3CC-A7FD-4EDB-A126-275A452086D4}"/>
    <cellStyle name="Normal 7 4 7 2 5 3 2" xfId="18163" xr:uid="{BB748B09-C445-4262-A3D2-665784591EBE}"/>
    <cellStyle name="Normal 7 4 7 2 5 4" xfId="10616" xr:uid="{9E00C11B-8CA0-4262-9313-24F7205A5E35}"/>
    <cellStyle name="Normal 7 4 7 2 5 4 2" xfId="20996" xr:uid="{44ACAF02-FCC8-46FF-BCFC-1AC8A436311E}"/>
    <cellStyle name="Normal 7 4 7 2 5 5" xfId="24248" xr:uid="{9652E4A4-661C-461F-A4E5-6C30D82367C9}"/>
    <cellStyle name="Normal 7 4 7 2 5 6" xfId="13060" xr:uid="{497D5461-BAB8-482E-AEF1-32484752C112}"/>
    <cellStyle name="Normal 7 4 7 2 6" xfId="2405" xr:uid="{00000000-0005-0000-0000-0000BE080000}"/>
    <cellStyle name="Normal 7 4 7 2 6 2" xfId="7532" xr:uid="{12C15163-D3D2-4099-AD4D-3F32D16C7917}"/>
    <cellStyle name="Normal 7 4 7 2 6 2 2" xfId="17912" xr:uid="{752FFE43-BDC1-4658-8EE9-E42E01502B7F}"/>
    <cellStyle name="Normal 7 4 7 2 6 3" xfId="10365" xr:uid="{414B79A5-C223-41B1-8954-D6404FDB9F63}"/>
    <cellStyle name="Normal 7 4 7 2 6 3 2" xfId="20745" xr:uid="{8E74309E-0898-4694-8E1E-F07D1D4CC7CA}"/>
    <cellStyle name="Normal 7 4 7 2 6 4" xfId="24276" xr:uid="{9D38924A-EC67-40DF-9F6E-C50DBBED1E9D}"/>
    <cellStyle name="Normal 7 4 7 2 6 5" xfId="15079" xr:uid="{73E8DB9B-F18A-47A6-8E5F-C8FA1EF47659}"/>
    <cellStyle name="Normal 7 4 7 2 7" xfId="4105" xr:uid="{D87A775D-18FB-45E1-96AA-50CF7B162F1F}"/>
    <cellStyle name="Normal 7 4 7 2 7 2" xfId="8879" xr:uid="{DF991E6F-1F0C-44AE-BA6A-543E71D4749D}"/>
    <cellStyle name="Normal 7 4 7 2 7 2 2" xfId="19259" xr:uid="{3B727B29-FCC8-4D2C-8F00-B26C7C7D7724}"/>
    <cellStyle name="Normal 7 4 7 2 7 3" xfId="11712" xr:uid="{16BF8E4F-AD5A-4707-A9DC-F6654F932618}"/>
    <cellStyle name="Normal 7 4 7 2 7 3 2" xfId="22092" xr:uid="{97491C52-85E1-4BAA-A2A7-BD76FA8D6397}"/>
    <cellStyle name="Normal 7 4 7 2 7 4" xfId="16426" xr:uid="{A5E909EF-B5C4-4877-941B-A3659F729203}"/>
    <cellStyle name="Normal 7 4 7 2 8" xfId="5465" xr:uid="{6F0B7010-59EE-490E-8ED4-B783C191CA87}"/>
    <cellStyle name="Normal 7 4 7 2 8 2" xfId="14762" xr:uid="{78E2288B-5128-4C6D-9A0F-3CB5109E590F}"/>
    <cellStyle name="Normal 7 4 7 2 9" xfId="7215" xr:uid="{F4913F37-2E7F-4915-B248-3364406353F7}"/>
    <cellStyle name="Normal 7 4 7 2 9 2" xfId="17595" xr:uid="{4B90E811-204E-4212-A726-358031C684E7}"/>
    <cellStyle name="Normal 7 4 7 3" xfId="1450" xr:uid="{00000000-0005-0000-0000-000081070000}"/>
    <cellStyle name="Normal 7 4 7 3 2" xfId="3479" xr:uid="{00000000-0005-0000-0000-0000C5080000}"/>
    <cellStyle name="Normal 7 4 7 3 2 2" xfId="6534" xr:uid="{61706EA8-5D82-469E-B186-E0431E394375}"/>
    <cellStyle name="Normal 7 4 7 3 2 2 2" xfId="25749" xr:uid="{ECFDC6EF-3C9F-4A61-BFBD-7FDC7F3C51B4}"/>
    <cellStyle name="Normal 7 4 7 3 2 2 3" xfId="28068" xr:uid="{7AFE8E7C-95E4-4E6B-ACC6-3E6100D2653B}"/>
    <cellStyle name="Normal 7 4 7 3 2 2 4" xfId="16105" xr:uid="{4493339F-23EC-4A52-A00A-F6BE7069BBA3}"/>
    <cellStyle name="Normal 7 4 7 3 2 3" xfId="8558" xr:uid="{335C79E9-6054-4027-BE5B-C25C41F48C52}"/>
    <cellStyle name="Normal 7 4 7 3 2 3 2" xfId="28946" xr:uid="{B5E39330-300B-4FD5-ACC7-490077C31DCA}"/>
    <cellStyle name="Normal 7 4 7 3 2 3 3" xfId="18938" xr:uid="{6FA3E757-27A9-4C60-9684-D2642DBB38CC}"/>
    <cellStyle name="Normal 7 4 7 3 2 4" xfId="11391" xr:uid="{086E2616-65C5-472F-8D1A-8BD68DCA150D}"/>
    <cellStyle name="Normal 7 4 7 3 2 4 2" xfId="21771" xr:uid="{F7D4E1DB-B764-47EB-B5F7-06B498E5C787}"/>
    <cellStyle name="Normal 7 4 7 3 2 5" xfId="23229" xr:uid="{4AB5FA36-6094-498D-AF13-7EB6F3BD39B5}"/>
    <cellStyle name="Normal 7 4 7 3 2 6" xfId="14067" xr:uid="{753790BE-DA64-4AB2-9067-92DD94E84573}"/>
    <cellStyle name="Normal 7 4 7 3 3" xfId="2837" xr:uid="{00000000-0005-0000-0000-0000C6080000}"/>
    <cellStyle name="Normal 7 4 7 3 3 2" xfId="6053" xr:uid="{8DE4C71E-332A-403D-A415-A81138DD4354}"/>
    <cellStyle name="Normal 7 4 7 3 3 2 2" xfId="26053" xr:uid="{D388C9E6-6518-457A-8D14-B941CACB46EC}"/>
    <cellStyle name="Normal 7 4 7 3 3 2 3" xfId="15507" xr:uid="{E0B7F2D8-A1B1-452C-A864-AEFFD9A3EB8E}"/>
    <cellStyle name="Normal 7 4 7 3 3 3" xfId="7960" xr:uid="{BBE9A254-9019-4A38-B50A-12B081FC8543}"/>
    <cellStyle name="Normal 7 4 7 3 3 3 2" xfId="18340" xr:uid="{7CEA1581-C4CF-43FD-8F79-132B725EA5F5}"/>
    <cellStyle name="Normal 7 4 7 3 3 4" xfId="10793" xr:uid="{03794532-AD69-4E82-B4E9-AF8643F71B54}"/>
    <cellStyle name="Normal 7 4 7 3 3 4 2" xfId="21173" xr:uid="{1B24BDCB-82BC-4609-BCA8-2D409AFBA1C1}"/>
    <cellStyle name="Normal 7 4 7 3 3 5" xfId="23419" xr:uid="{00DB68DD-9B57-4227-8DE6-69BEA69A5BDB}"/>
    <cellStyle name="Normal 7 4 7 3 3 6" xfId="13316" xr:uid="{79771691-01FB-4CD5-A8C5-73D033E20F8D}"/>
    <cellStyle name="Normal 7 4 7 3 4" xfId="4223" xr:uid="{868E8642-FD9A-4C16-A2A9-CB4C8F6EC4D8}"/>
    <cellStyle name="Normal 7 4 7 3 4 2" xfId="8995" xr:uid="{4A114C44-F849-4837-A218-8C4BFC20DB6C}"/>
    <cellStyle name="Normal 7 4 7 3 4 2 2" xfId="29072" xr:uid="{D37E2849-96A6-402D-BF6D-51D76082C881}"/>
    <cellStyle name="Normal 7 4 7 3 4 2 3" xfId="19375" xr:uid="{04B4192F-13C7-40A9-B41F-D9FDD757D52F}"/>
    <cellStyle name="Normal 7 4 7 3 4 3" xfId="11828" xr:uid="{3E2A0BF3-04EF-4A8F-A8FE-C3832F6D8A17}"/>
    <cellStyle name="Normal 7 4 7 3 4 3 2" xfId="22208" xr:uid="{D5CE6415-826C-4C7E-B729-9BC35B831ED8}"/>
    <cellStyle name="Normal 7 4 7 3 4 4" xfId="23216" xr:uid="{15E37647-CD6C-4DA4-BBA4-28A47CCC4BEB}"/>
    <cellStyle name="Normal 7 4 7 3 4 5" xfId="16542" xr:uid="{AD8FF9A8-C77A-44FB-9887-9087FCBC4094}"/>
    <cellStyle name="Normal 7 4 7 3 5" xfId="5467" xr:uid="{8D25D220-2FF2-43BE-BC8F-56B4161337FE}"/>
    <cellStyle name="Normal 7 4 7 3 5 2" xfId="27925" xr:uid="{2BBADF59-D9E5-42CB-B28C-CEA4A398C5D1}"/>
    <cellStyle name="Normal 7 4 7 3 5 3" xfId="14764" xr:uid="{D8A35B42-5228-4B3B-9E71-60B74908A532}"/>
    <cellStyle name="Normal 7 4 7 3 6" xfId="7217" xr:uid="{126128AB-A05E-4E92-A97F-5888BB8AD877}"/>
    <cellStyle name="Normal 7 4 7 3 6 2" xfId="17597" xr:uid="{436869C4-895A-4BA2-967B-234A76F89593}"/>
    <cellStyle name="Normal 7 4 7 3 7" xfId="10050" xr:uid="{2CCB0FF7-08CC-42D7-90B9-D3F0BB1A6436}"/>
    <cellStyle name="Normal 7 4 7 3 7 2" xfId="20430" xr:uid="{CD933EEC-61EC-456A-8E02-A24EDE00DC1D}"/>
    <cellStyle name="Normal 7 4 7 3 8" xfId="24364" xr:uid="{BD47C77D-257C-4527-977A-0E9C6C74B7D7}"/>
    <cellStyle name="Normal 7 4 7 3 9" xfId="12797" xr:uid="{9A8FCB18-907D-4ABD-B53A-8AE5A6F7F03E}"/>
    <cellStyle name="Normal 7 4 7 4" xfId="1451" xr:uid="{00000000-0005-0000-0000-000082070000}"/>
    <cellStyle name="Normal 7 4 7 4 2" xfId="4596" xr:uid="{FB99FE3F-BCFD-4770-AC9D-0E013FACC6CA}"/>
    <cellStyle name="Normal 7 4 7 4 2 2" xfId="9368" xr:uid="{0289CCA7-D936-43D2-BC28-CC7ED5349085}"/>
    <cellStyle name="Normal 7 4 7 4 2 2 2" xfId="29338" xr:uid="{D4D4E986-8887-481B-82EF-15450503BCC6}"/>
    <cellStyle name="Normal 7 4 7 4 2 2 3" xfId="19748" xr:uid="{13D5F93D-EBD5-4BFA-8470-D17F42C52125}"/>
    <cellStyle name="Normal 7 4 7 4 2 3" xfId="12201" xr:uid="{02996C38-3969-42E9-BBB1-7FF44A0DEB9F}"/>
    <cellStyle name="Normal 7 4 7 4 2 3 2" xfId="22581" xr:uid="{E90656C2-4548-4684-A2EA-CCE35561E46B}"/>
    <cellStyle name="Normal 7 4 7 4 2 4" xfId="25706" xr:uid="{A431ED13-DEE9-4D05-BFBD-82AE9B4033C6}"/>
    <cellStyle name="Normal 7 4 7 4 2 5" xfId="16915" xr:uid="{DDF9C28C-4DC4-4803-85E5-CD40F5201F86}"/>
    <cellStyle name="Normal 7 4 7 4 3" xfId="5468" xr:uid="{FCC12BAB-EB74-49EA-92F5-4DD47FAEF40D}"/>
    <cellStyle name="Normal 7 4 7 4 3 2" xfId="27195" xr:uid="{005C267B-13B8-4241-9E1F-9D6D0C8A2373}"/>
    <cellStyle name="Normal 7 4 7 4 3 3" xfId="14765" xr:uid="{F961C8CD-6951-4227-9997-B8ED73975A66}"/>
    <cellStyle name="Normal 7 4 7 4 4" xfId="7218" xr:uid="{78F1A636-2A49-46B5-B168-6DA0297DA514}"/>
    <cellStyle name="Normal 7 4 7 4 4 2" xfId="17598" xr:uid="{A0C1DAC9-3967-4DE6-A4E0-BC2933ECC7B0}"/>
    <cellStyle name="Normal 7 4 7 4 5" xfId="10051" xr:uid="{247CB7BF-F3AB-4FAB-8849-615BBF88BFE3}"/>
    <cellStyle name="Normal 7 4 7 4 5 2" xfId="20431" xr:uid="{433360EF-24F2-44FE-B491-00832D4F3C4C}"/>
    <cellStyle name="Normal 7 4 7 4 6" xfId="23941" xr:uid="{4B8E3C43-E3F8-45A4-B209-D344009322F9}"/>
    <cellStyle name="Normal 7 4 7 4 7" xfId="14068" xr:uid="{D6F7031A-BBD4-41CE-8452-F3D01734CF83}"/>
    <cellStyle name="Normal 7 4 7 5" xfId="2996" xr:uid="{00000000-0005-0000-0000-0000C8080000}"/>
    <cellStyle name="Normal 7 4 7 5 2" xfId="6146" xr:uid="{6BCE8B4A-9675-40C0-A2D5-6294386B68E9}"/>
    <cellStyle name="Normal 7 4 7 5 2 2" xfId="25620" xr:uid="{00D2962E-FF70-4896-8991-B69B1A34BC5D}"/>
    <cellStyle name="Normal 7 4 7 5 2 3" xfId="28712" xr:uid="{1A2B71F5-5B9A-42F3-9242-0C02BE2F4E8E}"/>
    <cellStyle name="Normal 7 4 7 5 2 4" xfId="15624" xr:uid="{2979D8AD-8A6A-430C-8D78-829E0661FEAF}"/>
    <cellStyle name="Normal 7 4 7 5 3" xfId="8077" xr:uid="{C3649476-9B69-458C-A42E-9F7BADBA0F44}"/>
    <cellStyle name="Normal 7 4 7 5 3 2" xfId="28770" xr:uid="{1FA1714F-F91C-4808-A63D-01DAD61C1825}"/>
    <cellStyle name="Normal 7 4 7 5 3 3" xfId="18457" xr:uid="{150810D6-BA47-481C-BE74-1A7170BE9834}"/>
    <cellStyle name="Normal 7 4 7 5 4" xfId="10910" xr:uid="{76AF9BC8-791B-41D3-8DDC-70BADCC74451}"/>
    <cellStyle name="Normal 7 4 7 5 4 2" xfId="21290" xr:uid="{464574B5-8425-4615-97A5-7E829E354DC4}"/>
    <cellStyle name="Normal 7 4 7 5 5" xfId="23236" xr:uid="{E90100EE-4289-4EA3-A0A4-25E461D2A1AE}"/>
    <cellStyle name="Normal 7 4 7 5 6" xfId="13495" xr:uid="{369EE70D-046F-4304-922A-298A8F178DE4}"/>
    <cellStyle name="Normal 7 4 7 6" xfId="2508" xr:uid="{00000000-0005-0000-0000-0000C9080000}"/>
    <cellStyle name="Normal 7 4 7 6 2" xfId="5788" xr:uid="{3282F4A4-00CD-4F19-9E65-F7B74C6C665F}"/>
    <cellStyle name="Normal 7 4 7 6 2 2" xfId="26982" xr:uid="{66B53AA0-BEFE-4749-A86C-02568B55DDB5}"/>
    <cellStyle name="Normal 7 4 7 6 2 3" xfId="15180" xr:uid="{55CD1FC0-6CF1-4FB1-83EE-30066C9FC681}"/>
    <cellStyle name="Normal 7 4 7 6 3" xfId="7633" xr:uid="{5D6AE3A2-45AE-49DD-BB38-14E2B4134932}"/>
    <cellStyle name="Normal 7 4 7 6 3 2" xfId="18013" xr:uid="{88E4946E-65D9-4531-AB80-D4140E7F23CD}"/>
    <cellStyle name="Normal 7 4 7 6 4" xfId="10466" xr:uid="{24758081-1C61-4D2A-94E1-4C6478F91DAC}"/>
    <cellStyle name="Normal 7 4 7 6 4 2" xfId="20846" xr:uid="{B09CA23A-6034-47FF-992D-9130CACE3CFB}"/>
    <cellStyle name="Normal 7 4 7 6 5" xfId="22836" xr:uid="{F640ABDA-F9FF-4991-9312-581AA991DA9E}"/>
    <cellStyle name="Normal 7 4 7 6 6" xfId="12896" xr:uid="{5B8820CC-2D2B-48FD-9836-B40397742CA8}"/>
    <cellStyle name="Normal 7 4 7 7" xfId="2263" xr:uid="{00000000-0005-0000-0000-0000BD080000}"/>
    <cellStyle name="Normal 7 4 7 7 2" xfId="7390" xr:uid="{E74BE3B4-261E-444B-A27C-4F00352E7831}"/>
    <cellStyle name="Normal 7 4 7 7 2 2" xfId="17770" xr:uid="{6CEFC5A1-6090-4C2C-B75A-8C0909309771}"/>
    <cellStyle name="Normal 7 4 7 7 3" xfId="10223" xr:uid="{65CE8179-84B8-4688-8184-4749C187FB18}"/>
    <cellStyle name="Normal 7 4 7 7 3 2" xfId="20603" xr:uid="{DF899853-DDB0-4671-B968-05FF263CF7A4}"/>
    <cellStyle name="Normal 7 4 7 7 4" xfId="24888" xr:uid="{47D07235-046B-4F6B-81B0-576B8D303214}"/>
    <cellStyle name="Normal 7 4 7 7 5" xfId="14937" xr:uid="{87694CAD-8FC6-450E-952E-6ED1E3EC09BD}"/>
    <cellStyle name="Normal 7 4 7 8" xfId="4073" xr:uid="{70E150A0-3A47-4E60-B8FA-194FFB563C3E}"/>
    <cellStyle name="Normal 7 4 7 8 2" xfId="8853" xr:uid="{5DF1E159-61F3-4D49-AA29-426995D42922}"/>
    <cellStyle name="Normal 7 4 7 8 2 2" xfId="19233" xr:uid="{5A6D3A2F-AFA5-4626-99E0-6FE492875E7B}"/>
    <cellStyle name="Normal 7 4 7 8 3" xfId="11686" xr:uid="{DBB786BC-AF1E-4169-916E-BD0BE84ED065}"/>
    <cellStyle name="Normal 7 4 7 8 3 2" xfId="22066" xr:uid="{9A3746EF-A789-4423-AE61-8B8F3818B0B2}"/>
    <cellStyle name="Normal 7 4 7 8 4" xfId="16400" xr:uid="{085B9D30-FF63-40A6-AD5F-27858B14E95D}"/>
    <cellStyle name="Normal 7 4 7 9" xfId="5464" xr:uid="{9299171B-9C8B-4B60-AB4A-96F4C3795E5F}"/>
    <cellStyle name="Normal 7 4 7 9 2" xfId="14761" xr:uid="{A42887CF-1C94-4F1E-9F18-7545BC723F24}"/>
    <cellStyle name="Normal 7 4 8" xfId="1452" xr:uid="{00000000-0005-0000-0000-000083070000}"/>
    <cellStyle name="Normal 7 4 8 10" xfId="10052" xr:uid="{EF1712B9-C7CB-4AE8-AF0F-EEFD4CA74A28}"/>
    <cellStyle name="Normal 7 4 8 10 2" xfId="20432" xr:uid="{3C6DBDF1-9C3E-4E2D-8524-E76C6490384E}"/>
    <cellStyle name="Normal 7 4 8 11" xfId="23572" xr:uid="{43D06133-5809-4FC6-8DC4-450E476CEC4E}"/>
    <cellStyle name="Normal 7 4 8 12" xfId="12640" xr:uid="{6961CC9C-F0C5-4FCB-B4DB-A0EB2B36D790}"/>
    <cellStyle name="Normal 7 4 8 2" xfId="1453" xr:uid="{00000000-0005-0000-0000-000084070000}"/>
    <cellStyle name="Normal 7 4 8 2 2" xfId="1454" xr:uid="{00000000-0005-0000-0000-000085070000}"/>
    <cellStyle name="Normal 7 4 8 2 2 2" xfId="5471" xr:uid="{3636D283-D47D-4334-9F84-556F35350CD4}"/>
    <cellStyle name="Normal 7 4 8 2 2 2 2" xfId="22856" xr:uid="{001F5703-3C79-4AFC-97A0-E655D62F5145}"/>
    <cellStyle name="Normal 7 4 8 2 2 2 3" xfId="26530" xr:uid="{7B3488E1-EC29-470F-8BCA-EE71F9B0E4F4}"/>
    <cellStyle name="Normal 7 4 8 2 2 2 4" xfId="14768" xr:uid="{0E4F747D-C5F0-4A33-9086-928DFCEC4AE7}"/>
    <cellStyle name="Normal 7 4 8 2 2 3" xfId="7221" xr:uid="{114E8657-7A27-4839-9190-62CF8DE676B8}"/>
    <cellStyle name="Normal 7 4 8 2 2 3 2" xfId="27672" xr:uid="{CDF11442-3C64-4690-8B34-D1E2879987F5}"/>
    <cellStyle name="Normal 7 4 8 2 2 3 3" xfId="27223" xr:uid="{00A3FBD5-8822-4EE3-BB33-4BB4B90B7BFE}"/>
    <cellStyle name="Normal 7 4 8 2 2 3 4" xfId="17601" xr:uid="{64BCE88B-475D-4F81-BBBF-81734BD592D1}"/>
    <cellStyle name="Normal 7 4 8 2 2 4" xfId="10054" xr:uid="{F90B0E8E-6484-4357-8D7A-CF9A58E95B54}"/>
    <cellStyle name="Normal 7 4 8 2 2 4 2" xfId="29461" xr:uid="{1DD9C4E6-F108-4FE3-B158-0F11A48A747D}"/>
    <cellStyle name="Normal 7 4 8 2 2 4 3" xfId="20434" xr:uid="{B151CD92-979C-4289-BA81-31E625EE1FB0}"/>
    <cellStyle name="Normal 7 4 8 2 2 5" xfId="22982" xr:uid="{DC1D515C-8D40-4010-B201-28E36CD742B8}"/>
    <cellStyle name="Normal 7 4 8 2 2 6" xfId="14069" xr:uid="{6269B15C-ED57-4E8D-9118-1C43CE8D3032}"/>
    <cellStyle name="Normal 7 4 8 2 3" xfId="2838" xr:uid="{00000000-0005-0000-0000-0000CD080000}"/>
    <cellStyle name="Normal 7 4 8 2 3 2" xfId="6054" xr:uid="{533E40A1-DF87-4FA6-AE2C-A2B63E3428C2}"/>
    <cellStyle name="Normal 7 4 8 2 3 2 2" xfId="27975" xr:uid="{B6DBF4DC-96B9-4B03-8C95-8AEF8EB0838E}"/>
    <cellStyle name="Normal 7 4 8 2 3 2 3" xfId="15508" xr:uid="{43E36D2B-2CE5-46AC-A934-BEF148DDBB44}"/>
    <cellStyle name="Normal 7 4 8 2 3 3" xfId="7961" xr:uid="{04A2E131-B306-4793-8B45-EB3B6D12F2D2}"/>
    <cellStyle name="Normal 7 4 8 2 3 3 2" xfId="18341" xr:uid="{0291A93E-8044-4E13-8231-4795AD85073F}"/>
    <cellStyle name="Normal 7 4 8 2 3 4" xfId="10794" xr:uid="{CCBF599F-2B4A-4F20-82CB-CACDF3B1F18F}"/>
    <cellStyle name="Normal 7 4 8 2 3 4 2" xfId="21174" xr:uid="{9E42111E-D727-414C-BB03-DCEC354A0271}"/>
    <cellStyle name="Normal 7 4 8 2 3 5" xfId="25544" xr:uid="{5B2D9023-73DA-4C07-93E9-9A05B412FA11}"/>
    <cellStyle name="Normal 7 4 8 2 3 6" xfId="13318" xr:uid="{372EB46D-FBCB-4920-A543-58B0CE78C24C}"/>
    <cellStyle name="Normal 7 4 8 2 4" xfId="4224" xr:uid="{8E084ECD-D9A3-44A4-A982-75C1FF528684}"/>
    <cellStyle name="Normal 7 4 8 2 4 2" xfId="8996" xr:uid="{079480DA-C2A6-4B8B-BD2D-0CE02AB0AE0C}"/>
    <cellStyle name="Normal 7 4 8 2 4 2 2" xfId="29073" xr:uid="{6DB4ED39-4019-42DC-B1AD-57FF195097E3}"/>
    <cellStyle name="Normal 7 4 8 2 4 2 3" xfId="19376" xr:uid="{C6F3931D-3785-40C9-9691-4E0B7196FB77}"/>
    <cellStyle name="Normal 7 4 8 2 4 3" xfId="11829" xr:uid="{CDA35758-37F4-4F93-AA7D-79E55E812167}"/>
    <cellStyle name="Normal 7 4 8 2 4 3 2" xfId="22209" xr:uid="{11D3B409-E9D6-41C2-A7CE-B4EEEF93B14D}"/>
    <cellStyle name="Normal 7 4 8 2 4 4" xfId="24111" xr:uid="{0B9D6056-DDE6-48B5-BA68-07BA3D8C25C7}"/>
    <cellStyle name="Normal 7 4 8 2 4 5" xfId="16543" xr:uid="{93347217-0AD9-43A3-A432-8A0B4AB0976F}"/>
    <cellStyle name="Normal 7 4 8 2 5" xfId="5470" xr:uid="{D16A82EB-F898-4D42-B341-781736254535}"/>
    <cellStyle name="Normal 7 4 8 2 5 2" xfId="28590" xr:uid="{07B1A7FE-5DA6-4522-B8AB-1D6656A4C352}"/>
    <cellStyle name="Normal 7 4 8 2 5 3" xfId="14767" xr:uid="{EF28EBA3-8C92-4F02-A28C-B91C1791E825}"/>
    <cellStyle name="Normal 7 4 8 2 6" xfId="7220" xr:uid="{F82626F9-B023-4DD5-99F4-C3233264730A}"/>
    <cellStyle name="Normal 7 4 8 2 6 2" xfId="17600" xr:uid="{65417845-AEB1-42BC-9F5C-EC07F3813DF3}"/>
    <cellStyle name="Normal 7 4 8 2 7" xfId="10053" xr:uid="{E3A0AD72-330F-4E16-9251-6FF44E174797}"/>
    <cellStyle name="Normal 7 4 8 2 7 2" xfId="20433" xr:uid="{92058508-752E-41BD-A1E3-6A7ECF2FF9AE}"/>
    <cellStyle name="Normal 7 4 8 2 8" xfId="23181" xr:uid="{D1A9F8F7-5B3D-47D5-9AB4-485129EF5884}"/>
    <cellStyle name="Normal 7 4 8 2 9" xfId="12798" xr:uid="{E5314721-3A8C-4084-92F5-27E37DA35265}"/>
    <cellStyle name="Normal 7 4 8 3" xfId="1455" xr:uid="{00000000-0005-0000-0000-000086070000}"/>
    <cellStyle name="Normal 7 4 8 3 2" xfId="4597" xr:uid="{0552F609-7B1B-4E64-BC29-4822327C096B}"/>
    <cellStyle name="Normal 7 4 8 3 2 2" xfId="9369" xr:uid="{EFB8727F-0BF3-4E35-A6CA-126317C3646D}"/>
    <cellStyle name="Normal 7 4 8 3 2 2 2" xfId="29339" xr:uid="{4FD2DF76-9645-465E-9B70-515351FB064B}"/>
    <cellStyle name="Normal 7 4 8 3 2 2 3" xfId="19749" xr:uid="{D0EAD18A-C677-44DB-BB26-6E71FE56911A}"/>
    <cellStyle name="Normal 7 4 8 3 2 3" xfId="12202" xr:uid="{41AA11EC-67D3-42D5-857C-D96D3CF6C217}"/>
    <cellStyle name="Normal 7 4 8 3 2 3 2" xfId="22582" xr:uid="{B914BBE6-A71D-4D37-848C-FD9C5600B136}"/>
    <cellStyle name="Normal 7 4 8 3 2 4" xfId="24048" xr:uid="{BC81B891-0337-4B68-A938-824B9F85EF89}"/>
    <cellStyle name="Normal 7 4 8 3 2 5" xfId="16916" xr:uid="{45508FF6-ADAC-476C-999C-574F428865E5}"/>
    <cellStyle name="Normal 7 4 8 3 3" xfId="5472" xr:uid="{9EB788E9-C458-4241-97E0-0A5708A4F013}"/>
    <cellStyle name="Normal 7 4 8 3 3 2" xfId="26872" xr:uid="{5864A27F-D222-4694-889D-07BC791B4827}"/>
    <cellStyle name="Normal 7 4 8 3 3 3" xfId="27752" xr:uid="{970D654A-3A39-468E-9FF8-6EEF5B872978}"/>
    <cellStyle name="Normal 7 4 8 3 3 4" xfId="14769" xr:uid="{D6471D8E-B8AD-4F07-A492-B59D7BA115C2}"/>
    <cellStyle name="Normal 7 4 8 3 4" xfId="7222" xr:uid="{CFB8BE2B-B057-4463-9007-F5A746AEEFA8}"/>
    <cellStyle name="Normal 7 4 8 3 4 2" xfId="27447" xr:uid="{2C111934-A6EB-4C1C-9E28-2B305E91DA34}"/>
    <cellStyle name="Normal 7 4 8 3 4 3" xfId="26541" xr:uid="{BA28009A-4CCE-42DC-847A-665A79744884}"/>
    <cellStyle name="Normal 7 4 8 3 4 4" xfId="17602" xr:uid="{7553F6F9-5D53-48F7-AEB8-ECD0645E5423}"/>
    <cellStyle name="Normal 7 4 8 3 5" xfId="10055" xr:uid="{53D5B659-CC9A-4282-AFB6-6FC4A325B9AF}"/>
    <cellStyle name="Normal 7 4 8 3 5 2" xfId="29462" xr:uid="{ED9AC750-B820-45ED-9DBD-C803097122AA}"/>
    <cellStyle name="Normal 7 4 8 3 5 3" xfId="20435" xr:uid="{199DA9D9-5D95-4BAD-B915-2F7DEE3B0A69}"/>
    <cellStyle name="Normal 7 4 8 3 6" xfId="24085" xr:uid="{C42B40C5-0926-44A6-864E-A770011B03A1}"/>
    <cellStyle name="Normal 7 4 8 3 7" xfId="14070" xr:uid="{2387A4F3-8807-408B-8776-012E16C10264}"/>
    <cellStyle name="Normal 7 4 8 4" xfId="1456" xr:uid="{00000000-0005-0000-0000-000087070000}"/>
    <cellStyle name="Normal 7 4 8 4 2" xfId="5473" xr:uid="{958CCFC7-A3AA-4E91-A046-F3DE252E7A43}"/>
    <cellStyle name="Normal 7 4 8 4 2 2" xfId="22868" xr:uid="{26AC1B0C-17C8-4C3C-9674-A1DBA9D4E53F}"/>
    <cellStyle name="Normal 7 4 8 4 2 3" xfId="28394" xr:uid="{4B196243-582F-478C-AA12-1B90DF8A5532}"/>
    <cellStyle name="Normal 7 4 8 4 2 4" xfId="14770" xr:uid="{078F1B5B-9148-46E4-A2CF-592D9DA8B159}"/>
    <cellStyle name="Normal 7 4 8 4 3" xfId="7223" xr:uid="{DFEAD6C0-7EC2-498F-B1CF-0095E0E59A1D}"/>
    <cellStyle name="Normal 7 4 8 4 3 2" xfId="27715" xr:uid="{DD897E5F-461E-405A-A6B7-D6F62706497F}"/>
    <cellStyle name="Normal 7 4 8 4 3 3" xfId="17603" xr:uid="{73799A35-854B-47AA-BF6B-D745F5F9AE43}"/>
    <cellStyle name="Normal 7 4 8 4 4" xfId="10056" xr:uid="{274713DF-9C4F-4F39-B0C6-CC78A3E62918}"/>
    <cellStyle name="Normal 7 4 8 4 4 2" xfId="20436" xr:uid="{3C396B5E-E960-4686-A80A-8B1A6FA7ECDA}"/>
    <cellStyle name="Normal 7 4 8 4 5" xfId="25225" xr:uid="{CA4E3F5D-FCCF-4226-B39A-0FBDEB279BA7}"/>
    <cellStyle name="Normal 7 4 8 4 6" xfId="13496" xr:uid="{4E555D96-9475-4A85-A500-2A06EECEF281}"/>
    <cellStyle name="Normal 7 4 8 5" xfId="2568" xr:uid="{00000000-0005-0000-0000-0000D0080000}"/>
    <cellStyle name="Normal 7 4 8 5 2" xfId="5837" xr:uid="{0B4A4FB7-E628-4771-9D78-2BE2F5A0CC9A}"/>
    <cellStyle name="Normal 7 4 8 5 2 2" xfId="27444" xr:uid="{1CBA59C3-48A6-4C5B-9198-9C49E59DEBC6}"/>
    <cellStyle name="Normal 7 4 8 5 2 3" xfId="15240" xr:uid="{84425239-7B88-447E-A96A-BA3BA78301FC}"/>
    <cellStyle name="Normal 7 4 8 5 3" xfId="7693" xr:uid="{FF7E3AB0-9D5B-4C6B-AAA9-013CDB84EC1F}"/>
    <cellStyle name="Normal 7 4 8 5 3 2" xfId="18073" xr:uid="{AAB89A67-DE61-47AA-A2A6-73C10586305C}"/>
    <cellStyle name="Normal 7 4 8 5 4" xfId="10526" xr:uid="{F7532814-E583-40F2-A2FF-CBD1218C2FF6}"/>
    <cellStyle name="Normal 7 4 8 5 4 2" xfId="20906" xr:uid="{84ADA1D1-FA62-44CA-B030-636B308291F0}"/>
    <cellStyle name="Normal 7 4 8 5 5" xfId="23702" xr:uid="{4027B57F-1CD2-4D4D-A090-33B6A7F2C613}"/>
    <cellStyle name="Normal 7 4 8 5 6" xfId="12956" xr:uid="{268865C0-322C-4EE8-BE9D-00E2CBABDD0C}"/>
    <cellStyle name="Normal 7 4 8 6" xfId="2406" xr:uid="{00000000-0005-0000-0000-0000CA080000}"/>
    <cellStyle name="Normal 7 4 8 6 2" xfId="7533" xr:uid="{A7B3FD74-6C53-412E-86D9-EF8903CBBE17}"/>
    <cellStyle name="Normal 7 4 8 6 2 2" xfId="26367" xr:uid="{39E3F7FF-2F09-4F7F-A9AD-B4DB0A684011}"/>
    <cellStyle name="Normal 7 4 8 6 2 3" xfId="17913" xr:uid="{B1256805-C7C5-4C0B-BA11-9A8F4E51285D}"/>
    <cellStyle name="Normal 7 4 8 6 3" xfId="10366" xr:uid="{357387AB-895E-4C97-BA1B-D5593175AC1E}"/>
    <cellStyle name="Normal 7 4 8 6 3 2" xfId="20746" xr:uid="{7921721A-A43F-41A0-8E28-79734A2F6035}"/>
    <cellStyle name="Normal 7 4 8 6 4" xfId="23365" xr:uid="{6FA3567B-2144-49ED-90E4-FC728EDA7B23}"/>
    <cellStyle name="Normal 7 4 8 6 5" xfId="15080" xr:uid="{5E7F0B08-7B2C-46AF-B59F-7D7551AA5123}"/>
    <cellStyle name="Normal 7 4 8 7" xfId="4074" xr:uid="{0960D526-1A98-4C15-8071-4F9A5745CC87}"/>
    <cellStyle name="Normal 7 4 8 7 2" xfId="8854" xr:uid="{DE5A15D0-8DC0-4101-8A38-F8E39D609947}"/>
    <cellStyle name="Normal 7 4 8 7 2 2" xfId="19234" xr:uid="{A8B73B77-4E88-4475-9F15-A36B45F1D723}"/>
    <cellStyle name="Normal 7 4 8 7 3" xfId="11687" xr:uid="{638EF884-A8AF-4064-ABC9-C467478312EA}"/>
    <cellStyle name="Normal 7 4 8 7 3 2" xfId="22067" xr:uid="{0B07804D-300E-47CC-89C7-F11AD7EAE2D8}"/>
    <cellStyle name="Normal 7 4 8 7 4" xfId="26795" xr:uid="{D442B26F-BA01-4D34-AAF2-C52342F27401}"/>
    <cellStyle name="Normal 7 4 8 7 5" xfId="16401" xr:uid="{2E4142AA-993D-483A-8966-B1CE97751566}"/>
    <cellStyle name="Normal 7 4 8 8" xfId="5469" xr:uid="{684AF55B-A0B4-4691-A806-7BC4B2CAB0C4}"/>
    <cellStyle name="Normal 7 4 8 8 2" xfId="14766" xr:uid="{56AB07C7-698B-401C-BD1B-D480F5B5CC29}"/>
    <cellStyle name="Normal 7 4 8 9" xfId="7219" xr:uid="{0F50CFEF-AF0B-45D4-9190-0FE1F1CDA087}"/>
    <cellStyle name="Normal 7 4 8 9 2" xfId="17599" xr:uid="{4BA2EB9D-922F-4E67-9D93-6F9A42F6CA96}"/>
    <cellStyle name="Normal 7 4 9" xfId="1457" xr:uid="{00000000-0005-0000-0000-000088070000}"/>
    <cellStyle name="Normal 7 4 9 10" xfId="25205" xr:uid="{7241CE05-D77C-43DB-A46C-C1B42A29B8E7}"/>
    <cellStyle name="Normal 7 4 9 11" xfId="12641" xr:uid="{3348A1C7-23FF-4553-B2D0-CAA7C2FEE860}"/>
    <cellStyle name="Normal 7 4 9 2" xfId="1458" xr:uid="{00000000-0005-0000-0000-000089070000}"/>
    <cellStyle name="Normal 7 4 9 2 2" xfId="3480" xr:uid="{00000000-0005-0000-0000-0000D3080000}"/>
    <cellStyle name="Normal 7 4 9 2 2 2" xfId="6535" xr:uid="{BA36B20E-5840-4A1D-B488-DFCC8F41A966}"/>
    <cellStyle name="Normal 7 4 9 2 2 2 2" xfId="28440" xr:uid="{D6EC271F-1033-42EC-BCC4-C111AA9739D7}"/>
    <cellStyle name="Normal 7 4 9 2 2 2 3" xfId="26052" xr:uid="{D6AEC97E-0F0C-4673-98BE-D6D52C7F62A4}"/>
    <cellStyle name="Normal 7 4 9 2 2 2 4" xfId="16106" xr:uid="{8BF22692-E9F8-494C-9A6B-4241FC5D6979}"/>
    <cellStyle name="Normal 7 4 9 2 2 3" xfId="8559" xr:uid="{059B61F9-92CF-4CE2-8726-6E51F0F784E1}"/>
    <cellStyle name="Normal 7 4 9 2 2 3 2" xfId="28947" xr:uid="{0A996F82-AA77-4746-9D04-6C2DA4C2F325}"/>
    <cellStyle name="Normal 7 4 9 2 2 3 3" xfId="18939" xr:uid="{F05DFFB1-DF31-43BE-A1DE-0DD45D4E96CB}"/>
    <cellStyle name="Normal 7 4 9 2 2 4" xfId="11392" xr:uid="{9F19B492-0FA2-48FF-A20C-B3E232687F08}"/>
    <cellStyle name="Normal 7 4 9 2 2 4 2" xfId="21772" xr:uid="{C34E92A8-B2C0-4916-ACDC-E064A3D90D7D}"/>
    <cellStyle name="Normal 7 4 9 2 2 5" xfId="24232" xr:uid="{409C5A68-292E-455E-8879-B09DBDC74F9A}"/>
    <cellStyle name="Normal 7 4 9 2 2 6" xfId="14071" xr:uid="{2C07340D-D89B-493A-AD4B-3B07D3EB92A4}"/>
    <cellStyle name="Normal 7 4 9 2 3" xfId="4225" xr:uid="{596C2C39-C518-4720-A6D0-F9BE8BDE57CA}"/>
    <cellStyle name="Normal 7 4 9 2 3 2" xfId="8997" xr:uid="{D3CFC366-2233-4F6C-B642-ED89E0F0C967}"/>
    <cellStyle name="Normal 7 4 9 2 3 2 2" xfId="29074" xr:uid="{FD2DA22B-237A-45D1-842A-050C7C47708B}"/>
    <cellStyle name="Normal 7 4 9 2 3 2 3" xfId="19377" xr:uid="{281CFFE6-2F57-4FCE-9539-7A33A062615C}"/>
    <cellStyle name="Normal 7 4 9 2 3 3" xfId="11830" xr:uid="{8EEFBD95-578D-419A-8ED8-F67E64F7B848}"/>
    <cellStyle name="Normal 7 4 9 2 3 3 2" xfId="22210" xr:uid="{81B9662E-3C24-4D48-AE45-898BC0B0A91D}"/>
    <cellStyle name="Normal 7 4 9 2 3 4" xfId="24768" xr:uid="{9204D11A-797E-4CDB-96F3-EFA40F92FDCE}"/>
    <cellStyle name="Normal 7 4 9 2 3 5" xfId="16544" xr:uid="{92792AC9-0339-4CFE-B08D-FC8D8DA12481}"/>
    <cellStyle name="Normal 7 4 9 2 4" xfId="5475" xr:uid="{F7D4DD52-F08A-491D-81DB-28C7127D001F}"/>
    <cellStyle name="Normal 7 4 9 2 4 2" xfId="27601" xr:uid="{1EC68115-1AF4-449C-A038-4F9044C92822}"/>
    <cellStyle name="Normal 7 4 9 2 4 3" xfId="27805" xr:uid="{F0339573-60E5-4002-918F-93569A80834E}"/>
    <cellStyle name="Normal 7 4 9 2 4 4" xfId="14772" xr:uid="{F5BBF738-CA06-4029-8192-1C40D3FEF50A}"/>
    <cellStyle name="Normal 7 4 9 2 5" xfId="7225" xr:uid="{AAC930F3-8E13-4B24-B773-D88136900BCE}"/>
    <cellStyle name="Normal 7 4 9 2 5 2" xfId="27799" xr:uid="{7161DC4A-CA9F-45BF-965B-4BAAF68A711F}"/>
    <cellStyle name="Normal 7 4 9 2 5 3" xfId="17605" xr:uid="{050BF83E-08D8-4B51-A14B-822887668489}"/>
    <cellStyle name="Normal 7 4 9 2 6" xfId="10058" xr:uid="{A1AB6BF3-ACFE-4CA6-8113-69FA37E93CDF}"/>
    <cellStyle name="Normal 7 4 9 2 6 2" xfId="20438" xr:uid="{6C7DEB65-E8D2-485F-988E-80A6D5DAE483}"/>
    <cellStyle name="Normal 7 4 9 2 7" xfId="23448" xr:uid="{ECB327FF-942C-49BB-B733-2341E1DAA505}"/>
    <cellStyle name="Normal 7 4 9 2 8" xfId="12799" xr:uid="{25890BCF-C627-49BF-A851-B35582533F92}"/>
    <cellStyle name="Normal 7 4 9 3" xfId="1459" xr:uid="{00000000-0005-0000-0000-00008A070000}"/>
    <cellStyle name="Normal 7 4 9 3 2" xfId="5476" xr:uid="{34FC27ED-9267-4FE6-804B-4B6B659DACF4}"/>
    <cellStyle name="Normal 7 4 9 3 2 2" xfId="25513" xr:uid="{ECBF6AE4-3B42-442A-B397-A47093BAA862}"/>
    <cellStyle name="Normal 7 4 9 3 2 3" xfId="28638" xr:uid="{FBE8799A-8110-4913-BBAD-AC016AF95620}"/>
    <cellStyle name="Normal 7 4 9 3 2 4" xfId="14773" xr:uid="{93071C95-B1DC-490F-994E-C804B09ED584}"/>
    <cellStyle name="Normal 7 4 9 3 3" xfId="7226" xr:uid="{CD11F4D1-4581-4F93-A457-798636273C9F}"/>
    <cellStyle name="Normal 7 4 9 3 3 2" xfId="27157" xr:uid="{3E22AF7B-8B3D-4F56-8ADD-62DB11A0E0EF}"/>
    <cellStyle name="Normal 7 4 9 3 3 3" xfId="25830" xr:uid="{951EB23D-D78B-46E0-8017-A74A3458DCA0}"/>
    <cellStyle name="Normal 7 4 9 3 3 4" xfId="17606" xr:uid="{50F913BF-F798-4DD0-AEBA-A8B491D17827}"/>
    <cellStyle name="Normal 7 4 9 3 4" xfId="10059" xr:uid="{AFDD6B66-0556-4939-B25D-3B996FBB9A2C}"/>
    <cellStyle name="Normal 7 4 9 3 4 2" xfId="26573" xr:uid="{4027B8DC-26EC-4C8C-A66F-E12FF5141C14}"/>
    <cellStyle name="Normal 7 4 9 3 4 3" xfId="29463" xr:uid="{CEAFC507-E9CD-4663-AF1E-05BEE35F8A93}"/>
    <cellStyle name="Normal 7 4 9 3 4 4" xfId="20439" xr:uid="{2EE181E1-A004-444C-9B6F-F734AC31831E}"/>
    <cellStyle name="Normal 7 4 9 3 5" xfId="23139" xr:uid="{2AF327B9-2D1D-40BF-9B1A-2480DE36D783}"/>
    <cellStyle name="Normal 7 4 9 3 6" xfId="27907" xr:uid="{2B94D36C-826D-4C6A-8ACC-DD1229001485}"/>
    <cellStyle name="Normal 7 4 9 3 7" xfId="13497" xr:uid="{AA8FEBD0-D55B-46DB-9349-45F5D78FB400}"/>
    <cellStyle name="Normal 7 4 9 4" xfId="2839" xr:uid="{00000000-0005-0000-0000-0000D5080000}"/>
    <cellStyle name="Normal 7 4 9 4 2" xfId="6055" xr:uid="{CA35AE32-8A49-4A1D-91F3-DB3B40F122BB}"/>
    <cellStyle name="Normal 7 4 9 4 2 2" xfId="27955" xr:uid="{F560F6A6-140A-400F-87EB-1F4947E73B88}"/>
    <cellStyle name="Normal 7 4 9 4 2 3" xfId="15509" xr:uid="{5CFD9CBC-FC1E-42AA-ABBE-8CCFCE4DE975}"/>
    <cellStyle name="Normal 7 4 9 4 3" xfId="7962" xr:uid="{44734FEC-A5EC-4868-8F46-984BBB606219}"/>
    <cellStyle name="Normal 7 4 9 4 3 2" xfId="18342" xr:uid="{600C4E21-9490-4C71-A5AF-A2F76E03C564}"/>
    <cellStyle name="Normal 7 4 9 4 4" xfId="10795" xr:uid="{3EB39DCA-A7D2-4A88-A314-E1390084789F}"/>
    <cellStyle name="Normal 7 4 9 4 4 2" xfId="21175" xr:uid="{C7E13083-4768-4A29-8D0F-7F432AD845A7}"/>
    <cellStyle name="Normal 7 4 9 4 5" xfId="25357" xr:uid="{0CB459D8-1683-498E-B309-B7437B03D01D}"/>
    <cellStyle name="Normal 7 4 9 4 6" xfId="13319" xr:uid="{0C7D5F92-015A-40C3-8658-AEFA983A7BB8}"/>
    <cellStyle name="Normal 7 4 9 5" xfId="2407" xr:uid="{00000000-0005-0000-0000-0000D1080000}"/>
    <cellStyle name="Normal 7 4 9 5 2" xfId="7534" xr:uid="{EA42B910-957F-406C-BBBC-C6DAF86D86FE}"/>
    <cellStyle name="Normal 7 4 9 5 2 2" xfId="27246" xr:uid="{9FBA0F6A-3E29-4A8F-B6CC-742C60529986}"/>
    <cellStyle name="Normal 7 4 9 5 2 3" xfId="17914" xr:uid="{78DC0D4E-C4F6-49C6-BEB9-F2A5C3EE8159}"/>
    <cellStyle name="Normal 7 4 9 5 3" xfId="10367" xr:uid="{86718D3C-0642-4DCF-BDE5-480BBF1B24B2}"/>
    <cellStyle name="Normal 7 4 9 5 3 2" xfId="20747" xr:uid="{7A76C505-1F7A-4AF0-992A-613760DD97E2}"/>
    <cellStyle name="Normal 7 4 9 5 4" xfId="24927" xr:uid="{A3747C55-5DBC-47EF-BFDD-BB8F9424984E}"/>
    <cellStyle name="Normal 7 4 9 5 5" xfId="15081" xr:uid="{2A282EA6-6DD9-4676-BA80-36F3388B61BC}"/>
    <cellStyle name="Normal 7 4 9 6" xfId="4075" xr:uid="{ECFEC964-18E2-4A55-9DDE-17A187421C86}"/>
    <cellStyle name="Normal 7 4 9 6 2" xfId="8855" xr:uid="{05369801-56D3-4D72-A3C4-13544C799199}"/>
    <cellStyle name="Normal 7 4 9 6 2 2" xfId="28997" xr:uid="{985A2476-8016-48C6-B19B-8E5A095831BA}"/>
    <cellStyle name="Normal 7 4 9 6 2 3" xfId="19235" xr:uid="{64AA5B8D-8160-4A3E-ADD4-0FA6DAA3D899}"/>
    <cellStyle name="Normal 7 4 9 6 3" xfId="11688" xr:uid="{5A407977-0356-48BB-B948-B9E2BF6E857D}"/>
    <cellStyle name="Normal 7 4 9 6 3 2" xfId="22068" xr:uid="{003FE15E-2013-4C8D-86ED-88B751E3DD2C}"/>
    <cellStyle name="Normal 7 4 9 6 4" xfId="28171" xr:uid="{1CCE1AE5-BE80-4AA7-85BF-C9A73A3EA59B}"/>
    <cellStyle name="Normal 7 4 9 6 5" xfId="16402" xr:uid="{1F7BD514-47B8-46FD-A352-A22BFCFA7682}"/>
    <cellStyle name="Normal 7 4 9 7" xfId="5474" xr:uid="{CCEF96D4-FC6A-423C-B1B0-072A0C3E5B8F}"/>
    <cellStyle name="Normal 7 4 9 7 2" xfId="28304" xr:uid="{D50CC486-3BAB-43DF-A9AF-FF380362D7CD}"/>
    <cellStyle name="Normal 7 4 9 7 3" xfId="14771" xr:uid="{2F958CE7-9EE8-42DA-8FA1-7E82351CCECD}"/>
    <cellStyle name="Normal 7 4 9 8" xfId="7224" xr:uid="{C11C0213-DE70-4B4C-910B-94E9A71F0D83}"/>
    <cellStyle name="Normal 7 4 9 8 2" xfId="17604" xr:uid="{EA06E039-073F-4D18-BECB-3A1FE3F10177}"/>
    <cellStyle name="Normal 7 4 9 9" xfId="10057" xr:uid="{BEF1D5CA-EBE5-46A7-A649-AEC3EEFC11C3}"/>
    <cellStyle name="Normal 7 4 9 9 2" xfId="20437"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6" xr:uid="{203ECEE9-28AC-4CA7-BFCE-356C379A39D2}"/>
    <cellStyle name="Normal 7 6 10 2 2 3" xfId="25005"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6" xr:uid="{BE653DD7-1A95-4D05-ACBC-B4D6D2120D32}"/>
    <cellStyle name="Normal 7 6 10 2 3 3 3" xfId="30290" xr:uid="{CB1BD4F2-F63B-4AC6-A611-52768EB82BEB}"/>
    <cellStyle name="Normal 7 6 10 2 3 3 3 2" xfId="31433" xr:uid="{39266993-B013-4166-A920-C26B0A484995}"/>
    <cellStyle name="Normal 7 6 10 2 3 3 4" xfId="31630" xr:uid="{E1F93840-EE29-493B-A5F9-44A29EBD528D}"/>
    <cellStyle name="Normal 7 6 10 2 4" xfId="25603" xr:uid="{1F88F4F4-8E7E-4A10-9831-AB18C3F05F2C}"/>
    <cellStyle name="Normal 7 6 10 3" xfId="1466" xr:uid="{00000000-0005-0000-0000-000092070000}"/>
    <cellStyle name="Normal 7 6 10 4" xfId="2997" xr:uid="{00000000-0005-0000-0000-0000DB080000}"/>
    <cellStyle name="Normal 7 6 10 4 2" xfId="31282" xr:uid="{69027C77-DB7A-41A6-AD44-B417C9A1F73E}"/>
    <cellStyle name="Normal 7 6 10 5" xfId="2150" xr:uid="{00000000-0005-0000-0000-000024030000}"/>
    <cellStyle name="Normal 7 6 10 5 2" xfId="4680" xr:uid="{64225ED7-B81F-4829-937E-4C8F86992647}"/>
    <cellStyle name="Normal 7 6 10 5 3" xfId="30231" xr:uid="{E8A66BD3-D076-4AC4-9CB9-C69A4F84E392}"/>
    <cellStyle name="Normal 7 6 10 5 3 2" xfId="31375" xr:uid="{D1DAB6D5-9CCE-40FC-902D-9DEE317FF735}"/>
    <cellStyle name="Normal 7 6 10 5 4" xfId="31571" xr:uid="{11601000-5713-4821-958F-68BE4ED60597}"/>
    <cellStyle name="Normal 7 6 10 6" xfId="4078" xr:uid="{5A04D94C-6FA8-4354-90B5-CFB60835C8E6}"/>
    <cellStyle name="Normal 7 6 10 6 2" xfId="4823" xr:uid="{0FEEC669-8F27-4B5E-8A98-CFDB8125CE32}"/>
    <cellStyle name="Normal 7 6 10 6 3" xfId="30345" xr:uid="{F9587E97-63EE-407D-AB4F-67E8F50E4485}"/>
    <cellStyle name="Normal 7 6 10 6 3 2" xfId="31487" xr:uid="{1B8E676E-0AA8-4F0A-8F3B-F346F6626895}"/>
    <cellStyle name="Normal 7 6 10 6 4" xfId="31685" xr:uid="{8B0FF327-4B58-4E9D-B7E2-13B7E118E2F7}"/>
    <cellStyle name="Normal 7 6 10 7" xfId="30164" xr:uid="{12C3815A-038F-484F-AD47-98D3CF0EAE5F}"/>
    <cellStyle name="Normal 7 6 10 7 2" xfId="30534" xr:uid="{0238211A-81EA-4FE4-8F6A-61EEA3D894FA}"/>
    <cellStyle name="Normal 7 6 11" xfId="1467" xr:uid="{00000000-0005-0000-0000-000093070000}"/>
    <cellStyle name="Normal 7 6 11 10" xfId="12642" xr:uid="{4994F450-78F0-4D7A-AAC7-62621D59190D}"/>
    <cellStyle name="Normal 7 6 11 2" xfId="2423" xr:uid="{00000000-0005-0000-0000-0000DD080000}"/>
    <cellStyle name="Normal 7 6 11 2 2" xfId="2998" xr:uid="{00000000-0005-0000-0000-0000DE080000}"/>
    <cellStyle name="Normal 7 6 11 2 2 2" xfId="6147" xr:uid="{3AC7CF31-3B91-4166-A372-BC7763FFCF1D}"/>
    <cellStyle name="Normal 7 6 11 2 2 2 2" xfId="28148" xr:uid="{03FA1087-3B6E-4E72-8978-31D40D60E86C}"/>
    <cellStyle name="Normal 7 6 11 2 2 2 3" xfId="15625" xr:uid="{20161C1B-6017-4CDA-A29A-0102EDBEA5C3}"/>
    <cellStyle name="Normal 7 6 11 2 2 3" xfId="8078" xr:uid="{5E8D8961-5478-4CBE-BBDE-7EFC17FF8191}"/>
    <cellStyle name="Normal 7 6 11 2 2 3 2" xfId="18458" xr:uid="{BBB956AF-DFF1-4A67-B026-B9E16F6B9CC2}"/>
    <cellStyle name="Normal 7 6 11 2 2 4" xfId="10911" xr:uid="{3D74FEE2-D5B9-47DE-B190-ADE5D9E806EA}"/>
    <cellStyle name="Normal 7 6 11 2 2 4 2" xfId="21291" xr:uid="{7553158E-4646-4A2E-8950-DD4335E18336}"/>
    <cellStyle name="Normal 7 6 11 2 2 5" xfId="24371" xr:uid="{1CBCCA99-94AC-4230-979D-F81491E7E872}"/>
    <cellStyle name="Normal 7 6 11 2 2 6" xfId="13498" xr:uid="{92BCA6AD-5261-4290-88CB-25848BB8B0C3}"/>
    <cellStyle name="Normal 7 6 11 2 3" xfId="5723" xr:uid="{0C1D1DA6-3D1F-4E81-8A71-AC06F1C7C3AE}"/>
    <cellStyle name="Normal 7 6 11 2 3 2" xfId="26860" xr:uid="{86813863-7573-450B-8DAE-522DAD0AA597}"/>
    <cellStyle name="Normal 7 6 11 2 3 3" xfId="28087" xr:uid="{D75F17B0-65BB-480E-A52F-70B24F227861}"/>
    <cellStyle name="Normal 7 6 11 2 3 4" xfId="15097" xr:uid="{6A8E30D2-0E52-446B-B141-6C3E947D31E1}"/>
    <cellStyle name="Normal 7 6 11 2 4" xfId="7550" xr:uid="{19757AE8-A20E-4D43-B592-50A4FA82CE74}"/>
    <cellStyle name="Normal 7 6 11 2 4 2" xfId="27921" xr:uid="{BBE86201-DC1F-4FF6-9EBC-D8E968F51AF4}"/>
    <cellStyle name="Normal 7 6 11 2 4 3" xfId="17930" xr:uid="{DFA0D98A-67C2-4EEA-8877-4E00D8A21C99}"/>
    <cellStyle name="Normal 7 6 11 2 5" xfId="10383" xr:uid="{0BF49B14-911C-4DCA-B35A-7A442AC926C8}"/>
    <cellStyle name="Normal 7 6 11 2 5 2" xfId="20763" xr:uid="{5EBBEF21-D2B7-458D-A837-3D936316FF8C}"/>
    <cellStyle name="Normal 7 6 11 2 6" xfId="23440" xr:uid="{A3FF67C1-A1FC-4029-9CBD-98AE9B8E0075}"/>
    <cellStyle name="Normal 7 6 11 2 7" xfId="12800" xr:uid="{707CB870-238C-4E67-9DCB-86E13B5BF97A}"/>
    <cellStyle name="Normal 7 6 11 3" xfId="2840" xr:uid="{00000000-0005-0000-0000-0000DF080000}"/>
    <cellStyle name="Normal 7 6 11 3 2" xfId="6056" xr:uid="{0E66994F-AB92-4AE2-96D3-9E1476833E76}"/>
    <cellStyle name="Normal 7 6 11 3 2 2" xfId="28229" xr:uid="{90FBAF69-CCF2-42A5-BF1C-3A6F5F067F8F}"/>
    <cellStyle name="Normal 7 6 11 3 2 3" xfId="15510" xr:uid="{B5BE4AC8-6972-486A-9ECA-9CE45E91FADA}"/>
    <cellStyle name="Normal 7 6 11 3 3" xfId="7963" xr:uid="{A6137628-7F20-44C7-A345-B77B06069AB7}"/>
    <cellStyle name="Normal 7 6 11 3 3 2" xfId="18343" xr:uid="{5DD65BE9-E751-4A83-8338-FC6103F31FD9}"/>
    <cellStyle name="Normal 7 6 11 3 4" xfId="10796" xr:uid="{C820DEBB-9274-4C0C-93FC-B21E42B69993}"/>
    <cellStyle name="Normal 7 6 11 3 4 2" xfId="21176" xr:uid="{9DC86F1B-0AD8-41F1-9FEB-2C201D73B9DF}"/>
    <cellStyle name="Normal 7 6 11 3 5" xfId="24607" xr:uid="{001A71B5-1DBB-40D1-875D-925F704F1CD1}"/>
    <cellStyle name="Normal 7 6 11 3 6" xfId="13320" xr:uid="{96A8BCE1-FD6F-4D3C-B983-1D7D1555A729}"/>
    <cellStyle name="Normal 7 6 11 4" xfId="2408" xr:uid="{00000000-0005-0000-0000-0000DC080000}"/>
    <cellStyle name="Normal 7 6 11 4 2" xfId="7535" xr:uid="{AD2413B8-EBE9-49A2-BF62-6FA8BA92C6BA}"/>
    <cellStyle name="Normal 7 6 11 4 2 2" xfId="28149" xr:uid="{763A2114-8416-4167-99CE-F128ECACC10F}"/>
    <cellStyle name="Normal 7 6 11 4 2 3" xfId="17915" xr:uid="{7C3F0325-3EF4-4C37-B104-D0635FEB5EBF}"/>
    <cellStyle name="Normal 7 6 11 4 3" xfId="10368" xr:uid="{9023DCF8-60CC-48E8-99B6-35D3BD4D656C}"/>
    <cellStyle name="Normal 7 6 11 4 3 2" xfId="20748" xr:uid="{1BB90C20-7D78-4E49-9A7F-692C99895E0F}"/>
    <cellStyle name="Normal 7 6 11 4 4" xfId="23052" xr:uid="{1FB59AC9-B6FC-455D-9F5B-3D4148D5424E}"/>
    <cellStyle name="Normal 7 6 11 4 5" xfId="15082" xr:uid="{49648981-1940-424A-AF31-125BD8D9AD04}"/>
    <cellStyle name="Normal 7 6 11 5" xfId="4079" xr:uid="{29A54018-86C1-4A02-A68F-6FE599A9096C}"/>
    <cellStyle name="Normal 7 6 11 5 2" xfId="8857" xr:uid="{65C6C44F-2DCC-4DF3-8E09-472C2819728F}"/>
    <cellStyle name="Normal 7 6 11 5 2 2" xfId="19237" xr:uid="{375611D9-874F-4022-B426-FEDC446BD18B}"/>
    <cellStyle name="Normal 7 6 11 5 3" xfId="11690" xr:uid="{EE0497FB-2F90-477E-9FD1-5F91B9FE8910}"/>
    <cellStyle name="Normal 7 6 11 5 3 2" xfId="22070" xr:uid="{8FE4A299-C19E-40AF-839F-006BFA2FC9C8}"/>
    <cellStyle name="Normal 7 6 11 5 4" xfId="28365" xr:uid="{4AF83121-8555-436F-B8E0-9382F2D155A1}"/>
    <cellStyle name="Normal 7 6 11 5 5" xfId="16404" xr:uid="{362022DB-A9EF-45F7-9B15-4DD83BF95245}"/>
    <cellStyle name="Normal 7 6 11 6" xfId="5477" xr:uid="{5D97CF1F-2749-4B34-998A-6C1D9A483679}"/>
    <cellStyle name="Normal 7 6 11 6 2" xfId="14774" xr:uid="{ADCFD7A9-F5D7-4A62-ADD7-ECA794330AA8}"/>
    <cellStyle name="Normal 7 6 11 7" xfId="7227" xr:uid="{B44B0FFA-7DF7-42E6-BF6C-909BD4DBFEF0}"/>
    <cellStyle name="Normal 7 6 11 7 2" xfId="17607" xr:uid="{FAFFFF1C-D94B-4D7D-BAC2-5D4812C6F508}"/>
    <cellStyle name="Normal 7 6 11 8" xfId="10060" xr:uid="{19AC1174-BF6A-442B-ACEE-30994F3F1F93}"/>
    <cellStyle name="Normal 7 6 11 8 2" xfId="20440" xr:uid="{244D7068-1150-4E32-9D14-FCEF0CE33CC3}"/>
    <cellStyle name="Normal 7 6 11 9" xfId="24343"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8" xr:uid="{827BC4BE-2AD5-432F-B7C7-325F08217BCC}"/>
    <cellStyle name="Normal 7 6 12 2 2 2 2" xfId="26109" xr:uid="{9418F1EA-2734-413D-8500-BB6C4AB45D6E}"/>
    <cellStyle name="Normal 7 6 12 2 2 2 3" xfId="17608" xr:uid="{A2391066-30A0-43F6-88D2-5FA6F36424A2}"/>
    <cellStyle name="Normal 7 6 12 2 2 3" xfId="10061" xr:uid="{595E208F-F756-4A10-8055-19FC6787F55B}"/>
    <cellStyle name="Normal 7 6 12 2 2 3 2" xfId="20441" xr:uid="{63C8C390-FE77-4EEF-B461-6CAF46B2A5A7}"/>
    <cellStyle name="Normal 7 6 12 2 2 4" xfId="24992" xr:uid="{6AF005A0-6095-4522-898B-BB64A806890B}"/>
    <cellStyle name="Normal 7 6 12 2 2 5" xfId="14775" xr:uid="{CA0D64A7-87C4-40FB-8E31-79D53531E706}"/>
    <cellStyle name="Normal 7 6 12 2 3" xfId="26126" xr:uid="{DE1761FF-B39A-4DEF-BB17-1AF5EDCE2CAB}"/>
    <cellStyle name="Normal 7 6 12 3" xfId="1471" xr:uid="{00000000-0005-0000-0000-000097070000}"/>
    <cellStyle name="Normal 7 6 12 3 2" xfId="4657" xr:uid="{97AB34FA-8022-4EDD-B4EE-6D0A8751C733}"/>
    <cellStyle name="Normal 7 6 12 3 2 2" xfId="4780" xr:uid="{1283EBFF-7AA6-4AF6-9F77-7BA3E62CC93D}"/>
    <cellStyle name="Normal 7 6 12 3 2 3" xfId="30350" xr:uid="{32EA88A3-08AC-49A9-88D9-78D4B3CF965A}"/>
    <cellStyle name="Normal 7 6 12 3 2 3 2" xfId="31490" xr:uid="{4E36D0A4-F1F3-4DA5-BD91-14C17BE12718}"/>
    <cellStyle name="Normal 7 6 12 3 2 4" xfId="31690" xr:uid="{4EB2BB40-362C-4EB4-A380-9BF8050F35EC}"/>
    <cellStyle name="Normal 7 6 12 3 3" xfId="22885" xr:uid="{EEFDE06D-FAD0-4B2C-B4EC-7A08AE158797}"/>
    <cellStyle name="Normal 7 6 12 4" xfId="2031" xr:uid="{00000000-0005-0000-0000-000098070000}"/>
    <cellStyle name="Normal 7 6 12 4 2" xfId="23740" xr:uid="{79817153-0D54-48A8-826F-2B970D536EE6}"/>
    <cellStyle name="Normal 7 6 12 4 2 2" xfId="26430" xr:uid="{C49203E7-1566-434F-BAE6-BF94EB7F9C20}"/>
    <cellStyle name="Normal 7 6 12 4 3" xfId="25191" xr:uid="{F061C7BC-0996-4741-82A0-31A69AC23C4A}"/>
    <cellStyle name="Normal 7 6 12 4 3 2" xfId="26654" xr:uid="{F87E6003-60F4-45AF-8490-D1CC2D385632}"/>
    <cellStyle name="Normal 7 6 12 4 4" xfId="26353" xr:uid="{FB10D5FA-D50A-43CE-A72A-FAB2CDEE87C7}"/>
    <cellStyle name="Normal 7 6 12 5" xfId="2153" xr:uid="{00000000-0005-0000-0000-000027030000}"/>
    <cellStyle name="Normal 7 6 12 5 2" xfId="4789" xr:uid="{41EDDE25-589E-426C-B333-2F90E7438841}"/>
    <cellStyle name="Normal 7 6 12 5 2 2" xfId="28350" xr:uid="{3EB7436E-C897-4D37-A74A-339AD61DBDE8}"/>
    <cellStyle name="Normal 7 6 12 5 3" xfId="30234" xr:uid="{83457AE9-53E7-4626-824E-8BAF1E027614}"/>
    <cellStyle name="Normal 7 6 12 5 3 2" xfId="30407" xr:uid="{BBED2A49-C521-4234-9A68-3423CCBF2CC3}"/>
    <cellStyle name="Normal 7 6 12 5 4" xfId="31574" xr:uid="{F51BCC98-4641-44BA-970F-92381F3BC744}"/>
    <cellStyle name="Normal 7 6 12 6" xfId="4106" xr:uid="{30A2C7AC-688D-49BA-80A4-9263C9BFA06B}"/>
    <cellStyle name="Normal 7 6 12 6 2" xfId="4759" xr:uid="{A9321574-1AD7-4B70-B5D3-A6DF307B9A1E}"/>
    <cellStyle name="Normal 7 6 12 6 3" xfId="30348" xr:uid="{92066A0A-D760-4CC8-B1AD-E90895EDD322}"/>
    <cellStyle name="Normal 7 6 12 6 3 2" xfId="30469" xr:uid="{F372F407-C5C1-421C-B0DA-539207397CF2}"/>
    <cellStyle name="Normal 7 6 12 6 4" xfId="31688" xr:uid="{AF9DAF71-AEF0-46C2-AF8D-5CD1CE61D7A8}"/>
    <cellStyle name="Normal 7 6 12 7" xfId="25332" xr:uid="{F7D8B81A-047F-48C6-A186-A40F67FBBC1A}"/>
    <cellStyle name="Normal 7 6 12 7 2" xfId="26409" xr:uid="{92E5298E-5151-4BC5-8530-0F8A55FB4F6C}"/>
    <cellStyle name="Normal 7 6 12 7 3" xfId="31157" xr:uid="{2374E897-A2DD-4365-809D-E07045FA949F}"/>
    <cellStyle name="Normal 7 6 13" xfId="1472" xr:uid="{00000000-0005-0000-0000-000099070000}"/>
    <cellStyle name="Normal 7 6 13 2" xfId="4598" xr:uid="{3B4DDB37-5983-43FF-ACEF-860659222593}"/>
    <cellStyle name="Normal 7 6 13 2 2" xfId="9370" xr:uid="{CDEC0402-8630-454A-8E5A-5AC7B33D7A9D}"/>
    <cellStyle name="Normal 7 6 13 2 2 2" xfId="29340" xr:uid="{1398F320-3620-46AB-8D56-93072B29C3C1}"/>
    <cellStyle name="Normal 7 6 13 2 2 3" xfId="19750" xr:uid="{C0A6EE25-B01C-4B52-BECC-E276B0C87655}"/>
    <cellStyle name="Normal 7 6 13 2 3" xfId="12203" xr:uid="{43D41024-C8FE-4C65-B95F-208F8619F646}"/>
    <cellStyle name="Normal 7 6 13 2 3 2" xfId="22583" xr:uid="{3DF9474A-F397-4E1D-8623-AA6FF160C46C}"/>
    <cellStyle name="Normal 7 6 13 2 4" xfId="25322" xr:uid="{98ECA508-CF63-41EA-B13E-B59CBA420D04}"/>
    <cellStyle name="Normal 7 6 13 2 5" xfId="16917" xr:uid="{0CB1D580-E7FB-4A27-9476-70C921428E95}"/>
    <cellStyle name="Normal 7 6 13 3" xfId="5478" xr:uid="{CE46A238-16DD-4E36-BA20-268E23F60FCA}"/>
    <cellStyle name="Normal 7 6 13 3 2" xfId="23512" xr:uid="{1BC609B7-6C52-437C-A2E9-194250405883}"/>
    <cellStyle name="Normal 7 6 13 3 3" xfId="27938" xr:uid="{F9065EAC-74DE-4D0F-8B98-36D70B44BF47}"/>
    <cellStyle name="Normal 7 6 13 3 4" xfId="14776" xr:uid="{73B0D313-E46F-4BB7-9250-4D30D966D483}"/>
    <cellStyle name="Normal 7 6 13 4" xfId="7229" xr:uid="{A57384AF-2504-4427-ACE1-93DE4EDA52C9}"/>
    <cellStyle name="Normal 7 6 13 4 2" xfId="24384" xr:uid="{B1C46D47-275D-425D-ADBB-E99F9000C558}"/>
    <cellStyle name="Normal 7 6 13 4 3" xfId="28696" xr:uid="{A229D5F5-BE03-4E55-8618-2F91B811C9DB}"/>
    <cellStyle name="Normal 7 6 13 4 4" xfId="17609" xr:uid="{EEBC38E0-0F65-4135-BD17-F4E424EC63C7}"/>
    <cellStyle name="Normal 7 6 13 5" xfId="10062" xr:uid="{AAACA06A-32C1-487F-8989-1B393794C0E5}"/>
    <cellStyle name="Normal 7 6 13 5 2" xfId="29464" xr:uid="{18463E07-0ECC-4E05-84C7-B841D4A96E41}"/>
    <cellStyle name="Normal 7 6 13 5 3" xfId="20442" xr:uid="{C83BDC38-E3E2-47CA-BF4C-1C4B25CD76BF}"/>
    <cellStyle name="Normal 7 6 13 6" xfId="25177" xr:uid="{23CC18F1-B5FD-43D3-ACE6-4D68C924481A}"/>
    <cellStyle name="Normal 7 6 13 7" xfId="14072"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4" xr:uid="{54A32A04-56ED-4AB1-B7BA-D2EE0846373E}"/>
    <cellStyle name="Normal 7 6 14 3 2 2" xfId="27603" xr:uid="{5CE32205-96EA-49E5-8C23-87FB17C255E3}"/>
    <cellStyle name="Normal 7 6 14 3 3" xfId="28621" xr:uid="{50B7BDC0-20CD-4F0E-861C-3C44806BB4F1}"/>
    <cellStyle name="Normal 7 6 14 3 4" xfId="30291" xr:uid="{FAC2BF2A-86D0-46D4-9C19-960A9118AE4A}"/>
    <cellStyle name="Normal 7 6 14 3 4 2" xfId="31434" xr:uid="{1A077638-1BB3-4622-90A7-D76601927321}"/>
    <cellStyle name="Normal 7 6 14 3 5" xfId="31631" xr:uid="{F015D07E-7A10-4562-9261-1F62D0680FB5}"/>
    <cellStyle name="Normal 7 6 14 4" xfId="28271" xr:uid="{76CFB33E-5912-4B74-BBBF-6DD865E37708}"/>
    <cellStyle name="Normal 7 6 15" xfId="2440" xr:uid="{00000000-0005-0000-0000-0000E4080000}"/>
    <cellStyle name="Normal 7 6 15 2" xfId="5735" xr:uid="{495C43A3-3574-42FB-866D-BB7B70A3AE84}"/>
    <cellStyle name="Normal 7 6 15 2 2" xfId="28256" xr:uid="{A7F5FD02-FE5F-4F52-9BDE-3CDFDEDF93F6}"/>
    <cellStyle name="Normal 7 6 15 2 3" xfId="15112" xr:uid="{A605DAC2-51E2-4793-85BE-FDF33844A779}"/>
    <cellStyle name="Normal 7 6 15 3" xfId="7565" xr:uid="{B1FBA154-3591-4765-849C-DC8A096E34E7}"/>
    <cellStyle name="Normal 7 6 15 3 2" xfId="17945" xr:uid="{95A63BD3-3AA5-4531-9C1F-2173606782E4}"/>
    <cellStyle name="Normal 7 6 15 4" xfId="10398" xr:uid="{F98C58F5-E2A2-46E9-A62C-89E1E7F78CB6}"/>
    <cellStyle name="Normal 7 6 15 4 2" xfId="20778" xr:uid="{6FF81C5F-5DE3-4A3F-B5BA-3A215ECF90ED}"/>
    <cellStyle name="Normal 7 6 15 5" xfId="23162" xr:uid="{10624513-C597-4EC4-8C9B-6ABB485F5B22}"/>
    <cellStyle name="Normal 7 6 15 6" xfId="12827" xr:uid="{D57B35CA-7752-4FA8-BF85-3846C00B7CF1}"/>
    <cellStyle name="Normal 7 6 16" xfId="2170" xr:uid="{00000000-0005-0000-0000-0000D7080000}"/>
    <cellStyle name="Normal 7 6 16 2" xfId="7297" xr:uid="{B69C3657-7ADD-440C-989D-222D5F260A6C}"/>
    <cellStyle name="Normal 7 6 16 2 2" xfId="28355" xr:uid="{D6C497BB-3960-49BA-854A-2D36942534BD}"/>
    <cellStyle name="Normal 7 6 16 2 3" xfId="17677" xr:uid="{3F943B67-BF68-46FE-8EDA-A84648BC5EE8}"/>
    <cellStyle name="Normal 7 6 16 3" xfId="10130" xr:uid="{255D5F4D-71A3-4CA9-A87C-1319BF01B770}"/>
    <cellStyle name="Normal 7 6 16 3 2" xfId="20510" xr:uid="{093DA020-9795-4CA2-889A-A189C62135C3}"/>
    <cellStyle name="Normal 7 6 16 4" xfId="24529" xr:uid="{EB3C2B4A-5266-490D-9B9B-69216121C96F}"/>
    <cellStyle name="Normal 7 6 16 5" xfId="14844" xr:uid="{889E0779-BA30-46AE-A624-D2769B733098}"/>
    <cellStyle name="Normal 7 6 17" xfId="2149" xr:uid="{00000000-0005-0000-0000-000023030000}"/>
    <cellStyle name="Normal 7 6 17 2" xfId="4751" xr:uid="{96FA94DC-ED9F-4AD7-A7E8-D4EAB8FFA409}"/>
    <cellStyle name="Normal 7 6 17 2 2" xfId="27348" xr:uid="{AA61CBCD-A41A-4F57-8D53-D196359313E1}"/>
    <cellStyle name="Normal 7 6 17 3" xfId="27001" xr:uid="{CF3F67CA-7171-40A7-8B27-2E3B488C6464}"/>
    <cellStyle name="Normal 7 6 17 4" xfId="30230" xr:uid="{22805842-D57A-4294-947D-0526512732D1}"/>
    <cellStyle name="Normal 7 6 17 4 2" xfId="31374" xr:uid="{3A52D4CE-12B1-451F-B61D-7FA7D4D520E5}"/>
    <cellStyle name="Normal 7 6 17 5" xfId="31570" xr:uid="{F2A4B6CE-C68B-42CC-9C27-3F458A1293BD}"/>
    <cellStyle name="Normal 7 6 18" xfId="4077" xr:uid="{0FEC4EED-31A4-4E9D-A539-4F81C2FE41D8}"/>
    <cellStyle name="Normal 7 6 18 2" xfId="4692" xr:uid="{BF19DB26-08D9-499A-A4F6-1D49D2A37102}"/>
    <cellStyle name="Normal 7 6 18 3" xfId="30344" xr:uid="{097B12CA-5FBD-4FCE-AC04-16616058D705}"/>
    <cellStyle name="Normal 7 6 18 3 2" xfId="31486" xr:uid="{FF36C13B-12D4-45EE-9BDA-D2A65682F0F4}"/>
    <cellStyle name="Normal 7 6 18 4" xfId="31684" xr:uid="{84FA38DB-E8D3-4A3F-894E-B6DF80BE9978}"/>
    <cellStyle name="Normal 7 6 19" xfId="24157" xr:uid="{0B50E127-6DDF-46B3-9CFD-D81FF9105BDA}"/>
    <cellStyle name="Normal 7 6 2" xfId="1475" xr:uid="{00000000-0005-0000-0000-00009C070000}"/>
    <cellStyle name="Normal 7 6 2 10" xfId="28661" xr:uid="{0B934B43-1FFE-4900-9038-D4630AE52971}"/>
    <cellStyle name="Normal 7 6 2 11" xfId="12425" xr:uid="{2CBCC447-7587-426D-ACC9-4DB969F5CB85}"/>
    <cellStyle name="Normal 7 6 2 2" xfId="1476" xr:uid="{00000000-0005-0000-0000-00009D070000}"/>
    <cellStyle name="Normal 7 6 2 2 2" xfId="1477" xr:uid="{00000000-0005-0000-0000-00009E070000}"/>
    <cellStyle name="Normal 7 6 2 2 2 10" xfId="29981" xr:uid="{04EAF5DC-CECD-4DF5-8341-46D11520E3B2}"/>
    <cellStyle name="Normal 7 6 2 2 2 2" xfId="1478" xr:uid="{00000000-0005-0000-0000-00009F070000}"/>
    <cellStyle name="Normal 7 6 2 2 2 2 2" xfId="3482" xr:uid="{00000000-0005-0000-0000-0000E9080000}"/>
    <cellStyle name="Normal 7 6 2 2 2 2 2 2" xfId="6537" xr:uid="{3C43956B-92BD-42AF-94BE-7873034E45CC}"/>
    <cellStyle name="Normal 7 6 2 2 2 2 2 2 2" xfId="27970" xr:uid="{2C749FF5-9938-4C6E-8B13-46B6B9A118DE}"/>
    <cellStyle name="Normal 7 6 2 2 2 2 2 2 3" xfId="16108" xr:uid="{2E6F8660-BB0A-44BB-8411-930BB6C75FE5}"/>
    <cellStyle name="Normal 7 6 2 2 2 2 2 3" xfId="8561" xr:uid="{2D4F33BD-E1F5-48A7-B377-7ECD0C2B92E7}"/>
    <cellStyle name="Normal 7 6 2 2 2 2 2 3 2" xfId="18941" xr:uid="{F5908889-B071-4103-B187-EB026C3E9830}"/>
    <cellStyle name="Normal 7 6 2 2 2 2 2 4" xfId="11394" xr:uid="{198D3C54-6DB1-4A1B-9407-0DF7C2AEC7A3}"/>
    <cellStyle name="Normal 7 6 2 2 2 2 2 4 2" xfId="21774" xr:uid="{633C6899-E9CE-4394-8B2D-E18E351F1D3E}"/>
    <cellStyle name="Normal 7 6 2 2 2 2 2 5" xfId="23960" xr:uid="{4E1EA9D4-EA7B-4C15-8C17-E4CCEA800507}"/>
    <cellStyle name="Normal 7 6 2 2 2 2 2 6" xfId="14074" xr:uid="{917D2B9E-EF24-48CE-8383-273F4C0A52F4}"/>
    <cellStyle name="Normal 7 6 2 2 2 2 3" xfId="4376" xr:uid="{D4997153-9B6F-4C01-BE23-261C435D3A09}"/>
    <cellStyle name="Normal 7 6 2 2 2 2 3 2" xfId="9148" xr:uid="{73921F97-1065-4407-9809-495CBAD68613}"/>
    <cellStyle name="Normal 7 6 2 2 2 2 3 2 2" xfId="29191" xr:uid="{91EB5C62-EBF0-4364-A59B-31E9A108C41D}"/>
    <cellStyle name="Normal 7 6 2 2 2 2 3 2 3" xfId="19528" xr:uid="{82AB5975-74DF-48AA-A235-1243C30AF6E3}"/>
    <cellStyle name="Normal 7 6 2 2 2 2 3 3" xfId="11981" xr:uid="{0973E22F-3FBD-4A8F-A200-C78C9B6F33BB}"/>
    <cellStyle name="Normal 7 6 2 2 2 2 3 3 2" xfId="22361" xr:uid="{AFD10173-F0B6-48A8-B1EE-63990D38F079}"/>
    <cellStyle name="Normal 7 6 2 2 2 2 3 4" xfId="24426" xr:uid="{E6D7019A-E718-45E4-AFE1-762534489854}"/>
    <cellStyle name="Normal 7 6 2 2 2 2 3 5" xfId="16695" xr:uid="{F733C953-EF2A-4647-8D0D-E83858C2CA8F}"/>
    <cellStyle name="Normal 7 6 2 2 2 2 4" xfId="5479" xr:uid="{8DE60161-2BB3-4693-B577-A20D4692DEE6}"/>
    <cellStyle name="Normal 7 6 2 2 2 2 4 2" xfId="27357" xr:uid="{ADA7C34E-C8D7-4230-BA87-C3C3B92F3FB3}"/>
    <cellStyle name="Normal 7 6 2 2 2 2 4 3" xfId="14777" xr:uid="{2DA40E8B-A8D0-4E42-830B-4975E2564D1D}"/>
    <cellStyle name="Normal 7 6 2 2 2 2 5" xfId="7230" xr:uid="{AD3D54A5-6FF3-41E4-9694-D1AF111A41E0}"/>
    <cellStyle name="Normal 7 6 2 2 2 2 5 2" xfId="17610" xr:uid="{5CED58A6-1C51-42F3-A14D-7733BB90C807}"/>
    <cellStyle name="Normal 7 6 2 2 2 2 6" xfId="10063" xr:uid="{30F6F61F-22B1-464B-B9AA-148D29C8E096}"/>
    <cellStyle name="Normal 7 6 2 2 2 2 6 2" xfId="20443" xr:uid="{B11F13BF-C2A2-4741-BD41-3B0CA0F60C47}"/>
    <cellStyle name="Normal 7 6 2 2 2 2 7" xfId="25238" xr:uid="{297D51F8-69E1-48CA-A6D4-16811EF48A4E}"/>
    <cellStyle name="Normal 7 6 2 2 2 2 8" xfId="13321" xr:uid="{7D0E37C6-3D86-4C1F-9001-C790F89B8C34}"/>
    <cellStyle name="Normal 7 6 2 2 2 3" xfId="3483" xr:uid="{00000000-0005-0000-0000-0000EA080000}"/>
    <cellStyle name="Normal 7 6 2 2 2 3 2" xfId="4599" xr:uid="{F7E77E51-AF70-477D-915D-5CFCE89872C9}"/>
    <cellStyle name="Normal 7 6 2 2 2 3 2 2" xfId="9371" xr:uid="{6B21FC2E-9F3C-4C23-A412-2B431DD3ECBF}"/>
    <cellStyle name="Normal 7 6 2 2 2 3 2 2 2" xfId="29341" xr:uid="{062C8278-7C0B-4592-AAF6-FAF7FD1824CF}"/>
    <cellStyle name="Normal 7 6 2 2 2 3 2 2 3" xfId="19751" xr:uid="{540803B5-EB63-4312-ABB0-07CDC1D1382B}"/>
    <cellStyle name="Normal 7 6 2 2 2 3 2 3" xfId="12204" xr:uid="{E1162E05-973F-43E3-A05B-36A698B81043}"/>
    <cellStyle name="Normal 7 6 2 2 2 3 2 3 2" xfId="22584" xr:uid="{DB5AFD22-FB56-4383-9283-BD1C5CCDAD02}"/>
    <cellStyle name="Normal 7 6 2 2 2 3 2 4" xfId="25644" xr:uid="{CD6A38B1-3877-49CE-9454-AA7495112144}"/>
    <cellStyle name="Normal 7 6 2 2 2 3 2 5" xfId="16918" xr:uid="{FB7A93D7-025A-431A-A577-50FB9725D6E0}"/>
    <cellStyle name="Normal 7 6 2 2 2 3 3" xfId="6538" xr:uid="{0E10CFB7-73A1-4A1D-A4DC-825547754653}"/>
    <cellStyle name="Normal 7 6 2 2 2 3 3 2" xfId="27718" xr:uid="{2E469244-C77B-4BD3-960A-CFAD5B5A5197}"/>
    <cellStyle name="Normal 7 6 2 2 2 3 3 3" xfId="16109" xr:uid="{20249134-12C7-42F4-AA3F-D689BFD52AC9}"/>
    <cellStyle name="Normal 7 6 2 2 2 3 4" xfId="8562" xr:uid="{19B320F8-C9DF-4C65-847F-6BD39620D6EA}"/>
    <cellStyle name="Normal 7 6 2 2 2 3 4 2" xfId="18942" xr:uid="{5CD72663-E027-4421-9CC7-289E793CFD77}"/>
    <cellStyle name="Normal 7 6 2 2 2 3 4 3" xfId="29855" xr:uid="{F5A0251C-89B3-4ED2-B453-D31D90B62909}"/>
    <cellStyle name="Normal 7 6 2 2 2 3 5" xfId="11395" xr:uid="{FAC59828-E1EB-4737-81CE-DE16F306EB80}"/>
    <cellStyle name="Normal 7 6 2 2 2 3 5 2" xfId="21775" xr:uid="{474D0F86-4834-490D-A723-2FBB179E9695}"/>
    <cellStyle name="Normal 7 6 2 2 2 3 6" xfId="25364" xr:uid="{0F583448-3F60-430D-9CCC-94406A5FEA53}"/>
    <cellStyle name="Normal 7 6 2 2 2 3 7" xfId="25682" xr:uid="{6BEFCE0B-27F9-42CB-B022-6CCAE86597D8}"/>
    <cellStyle name="Normal 7 6 2 2 2 3 8" xfId="14075" xr:uid="{9FD870AE-3489-4168-934F-1025B36A5561}"/>
    <cellStyle name="Normal 7 6 2 2 2 4" xfId="3481" xr:uid="{00000000-0005-0000-0000-0000EB080000}"/>
    <cellStyle name="Normal 7 6 2 2 2 4 2" xfId="6536" xr:uid="{2320380E-A1D5-49AB-8E4A-A47391D43B4B}"/>
    <cellStyle name="Normal 7 6 2 2 2 4 2 2" xfId="27319" xr:uid="{1A19FDD6-EB0B-4C8E-A246-77221CE44C0A}"/>
    <cellStyle name="Normal 7 6 2 2 2 4 2 3" xfId="16107" xr:uid="{45DEF5E9-4AF0-432D-8F89-6A7ADEDA0AF0}"/>
    <cellStyle name="Normal 7 6 2 2 2 4 3" xfId="8560" xr:uid="{0A133847-C4E7-43AD-8ACD-B4957DABDD78}"/>
    <cellStyle name="Normal 7 6 2 2 2 4 3 2" xfId="18940" xr:uid="{FCEC1B20-9B09-42E7-BD3A-2B8A7462B387}"/>
    <cellStyle name="Normal 7 6 2 2 2 4 4" xfId="11393" xr:uid="{AA87D188-B539-4C73-BD47-2E0C1D4213FB}"/>
    <cellStyle name="Normal 7 6 2 2 2 4 4 2" xfId="21773" xr:uid="{E374D47B-912C-4DA9-88B5-2B7D5300E3C8}"/>
    <cellStyle name="Normal 7 6 2 2 2 4 5" xfId="23670" xr:uid="{1761F923-A575-4080-9E2C-8E823506DC55}"/>
    <cellStyle name="Normal 7 6 2 2 2 4 6" xfId="14073" xr:uid="{22FCA1B1-9327-4628-9DC9-AFD8BE8D4685}"/>
    <cellStyle name="Normal 7 6 2 2 2 5" xfId="2650" xr:uid="{00000000-0005-0000-0000-0000EC080000}"/>
    <cellStyle name="Normal 7 6 2 2 2 5 2" xfId="5912" xr:uid="{04EDB135-DE1E-44A7-AFBC-FCA5C83F406B}"/>
    <cellStyle name="Normal 7 6 2 2 2 5 2 2" xfId="28280" xr:uid="{11CC99B3-A87C-4175-91A2-9C4672B38B5C}"/>
    <cellStyle name="Normal 7 6 2 2 2 5 2 3" xfId="15322" xr:uid="{86CBC41F-3252-4286-A051-4D6F9B4B9CC8}"/>
    <cellStyle name="Normal 7 6 2 2 2 5 3" xfId="7775" xr:uid="{628AE643-BC3E-4EEC-8727-E55DCDB2A884}"/>
    <cellStyle name="Normal 7 6 2 2 2 5 3 2" xfId="18155" xr:uid="{C4AEBD2D-8F2E-4C83-BE00-B39F03431BCC}"/>
    <cellStyle name="Normal 7 6 2 2 2 5 4" xfId="10608" xr:uid="{A9A8B79E-C40F-46BD-8F9E-67BE47AD219F}"/>
    <cellStyle name="Normal 7 6 2 2 2 5 4 2" xfId="20988" xr:uid="{BC6C5DBE-8C7C-47A5-8E02-7EEE113AAD58}"/>
    <cellStyle name="Normal 7 6 2 2 2 5 5" xfId="23780" xr:uid="{B69EE12D-5EBE-4254-9996-F147571C3F8A}"/>
    <cellStyle name="Normal 7 6 2 2 2 5 6" xfId="13050" xr:uid="{0F059C69-DC57-4447-848B-B885E4C1D202}"/>
    <cellStyle name="Normal 7 6 2 2 2 6" xfId="4107" xr:uid="{14AB8BEC-B9AC-4B4E-AB64-5487A5CF4C35}"/>
    <cellStyle name="Normal 7 6 2 2 2 7" xfId="25094" xr:uid="{2DD6EE98-696C-462E-BCC5-900432B06F90}"/>
    <cellStyle name="Normal 7 6 2 2 2 7 2" xfId="29682" xr:uid="{9C6F49DB-D23B-4106-9F39-763D45CC4D93}"/>
    <cellStyle name="Normal 7 6 2 2 2 7 2 2" xfId="31155" xr:uid="{319D062E-984D-495E-A6B1-EDF1A68F4600}"/>
    <cellStyle name="Normal 7 6 2 2 2 8" xfId="29670" xr:uid="{A6916481-21A3-435F-B144-A91FBB42ED2B}"/>
    <cellStyle name="Normal 7 6 2 2 2 9" xfId="29836" xr:uid="{9D9C830E-9D27-4D5D-A596-7040B62EB861}"/>
    <cellStyle name="Normal 7 6 2 2 3" xfId="1479" xr:uid="{00000000-0005-0000-0000-0000A0070000}"/>
    <cellStyle name="Normal 7 6 2 2 3 2" xfId="3484" xr:uid="{00000000-0005-0000-0000-0000EE080000}"/>
    <cellStyle name="Normal 7 6 2 2 3 2 2" xfId="6539" xr:uid="{FF18CD6A-4F26-4260-80A0-2005F66843B1}"/>
    <cellStyle name="Normal 7 6 2 2 3 2 2 2" xfId="28383" xr:uid="{07ECBAA9-9252-4872-A60C-A39FAE87088B}"/>
    <cellStyle name="Normal 7 6 2 2 3 2 2 3" xfId="16110" xr:uid="{6D800536-7678-4839-A8DC-19931B69DAFF}"/>
    <cellStyle name="Normal 7 6 2 2 3 2 3" xfId="8563" xr:uid="{A1BAE006-68DD-4C66-A71D-005340E3CC91}"/>
    <cellStyle name="Normal 7 6 2 2 3 2 3 2" xfId="18943" xr:uid="{E4D20621-0EB1-4163-B085-EFFE44787647}"/>
    <cellStyle name="Normal 7 6 2 2 3 2 4" xfId="11396" xr:uid="{EF40E55E-F2FD-46FF-A2A3-F2C8962B2EC8}"/>
    <cellStyle name="Normal 7 6 2 2 3 2 4 2" xfId="21776" xr:uid="{ADA49CD4-49EE-469A-AD60-21774BDCB933}"/>
    <cellStyle name="Normal 7 6 2 2 3 2 5" xfId="23481" xr:uid="{4DF0783F-7C7F-4C4C-82E0-206F0EAEE840}"/>
    <cellStyle name="Normal 7 6 2 2 3 2 6" xfId="14076" xr:uid="{16A9736A-144E-4928-9AF6-4EFDD1065295}"/>
    <cellStyle name="Normal 7 6 2 2 3 3" xfId="2842" xr:uid="{00000000-0005-0000-0000-0000ED080000}"/>
    <cellStyle name="Normal 7 6 2 2 3 3 2" xfId="7964" xr:uid="{7249D37C-1CE1-44C4-AB44-0C06094481CB}"/>
    <cellStyle name="Normal 7 6 2 2 3 3 2 2" xfId="26586" xr:uid="{4936CB13-CFAD-4C01-B8A0-C873FE6357D9}"/>
    <cellStyle name="Normal 7 6 2 2 3 3 2 3" xfId="18344" xr:uid="{767D9DE3-8BA8-4ECE-8DDF-A5DE470B5A45}"/>
    <cellStyle name="Normal 7 6 2 2 3 3 3" xfId="10797" xr:uid="{1384BC0E-AF6C-4966-8D47-C417BF01370D}"/>
    <cellStyle name="Normal 7 6 2 2 3 3 3 2" xfId="21177" xr:uid="{9ABF4405-E1F5-42AA-8EE4-047FB517FF60}"/>
    <cellStyle name="Normal 7 6 2 2 3 3 4" xfId="23157" xr:uid="{45CB43B7-725A-457E-BE64-9BA44477EA48}"/>
    <cellStyle name="Normal 7 6 2 2 3 3 5" xfId="15511" xr:uid="{B4B0CDB4-80E8-43B1-832A-7E27644129C5}"/>
    <cellStyle name="Normal 7 6 2 2 3 4" xfId="3803" xr:uid="{28B2792A-E4C2-42BA-AC1C-BAFBCE227706}"/>
    <cellStyle name="Normal 7 6 2 2 3 4 2" xfId="8639" xr:uid="{78F59A9D-589F-4C8B-9D37-7FAF077F9C38}"/>
    <cellStyle name="Normal 7 6 2 2 3 4 2 2" xfId="19019" xr:uid="{3A43083D-68EB-4073-BB41-542ACCDC4DD5}"/>
    <cellStyle name="Normal 7 6 2 2 3 4 3" xfId="11472" xr:uid="{77914C42-79A0-45E7-A6D5-C13A38D0FBFB}"/>
    <cellStyle name="Normal 7 6 2 2 3 4 3 2" xfId="21852" xr:uid="{6469B20A-8342-4E19-8943-E9F35BF15376}"/>
    <cellStyle name="Normal 7 6 2 2 3 4 4" xfId="27421" xr:uid="{F1090F80-B0C1-46E5-B080-330F0302A84D}"/>
    <cellStyle name="Normal 7 6 2 2 3 4 5" xfId="16186" xr:uid="{13904CB8-1769-410C-A745-D63646D406DF}"/>
    <cellStyle name="Normal 7 6 2 2 3 5" xfId="5480" xr:uid="{049B8662-1A99-4A8B-A424-009D4B14D026}"/>
    <cellStyle name="Normal 7 6 2 2 3 5 2" xfId="14778" xr:uid="{0AB0EF44-AADF-4F49-92B0-4065F856268C}"/>
    <cellStyle name="Normal 7 6 2 2 3 6" xfId="7231" xr:uid="{1FC6158B-B2CD-42C7-B621-C330C4EAC1A0}"/>
    <cellStyle name="Normal 7 6 2 2 3 6 2" xfId="17611" xr:uid="{68EE18A3-D37E-42DA-9C03-37DC158E6A58}"/>
    <cellStyle name="Normal 7 6 2 2 3 7" xfId="10064" xr:uid="{F7111006-E276-435A-93CD-33A3271CCB09}"/>
    <cellStyle name="Normal 7 6 2 2 3 7 2" xfId="20444" xr:uid="{0412B25D-50C0-4063-9B20-08869A45F482}"/>
    <cellStyle name="Normal 7 6 2 2 3 8" xfId="24087" xr:uid="{E2C51115-D68E-431A-8B6A-FB0455416D5A}"/>
    <cellStyle name="Normal 7 6 2 2 3 9" xfId="13322"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2" xr:uid="{4D3D6C70-B861-4573-814D-03A56D0F782A}"/>
    <cellStyle name="Normal 7 6 2 2 5 2 2 2" xfId="19752" xr:uid="{17D1EA00-D755-4FB7-89C1-504E5DBF8B1B}"/>
    <cellStyle name="Normal 7 6 2 2 5 2 3" xfId="12205" xr:uid="{97C9921C-C018-44E5-8721-8F39A9FF8C06}"/>
    <cellStyle name="Normal 7 6 2 2 5 2 3 2" xfId="22585" xr:uid="{69B2F764-A1F2-4BE8-AF28-B9F55204C887}"/>
    <cellStyle name="Normal 7 6 2 2 5 2 4" xfId="26735" xr:uid="{934F4AF8-BE69-4D83-8C74-1814C6B5140D}"/>
    <cellStyle name="Normal 7 6 2 2 5 2 5" xfId="16919" xr:uid="{040E12F0-1115-44F0-B8BF-02F016E01AB1}"/>
    <cellStyle name="Normal 7 6 2 2 5 3" xfId="6540" xr:uid="{61CB24AD-EF4B-4C70-8A05-E1ED25D7E49E}"/>
    <cellStyle name="Normal 7 6 2 2 5 3 2" xfId="16111" xr:uid="{D929F99D-2176-487F-9CC7-C2BD318A8A3C}"/>
    <cellStyle name="Normal 7 6 2 2 5 4" xfId="8564" xr:uid="{1B046643-6896-4EBD-A8BC-F4FE2D2C7ED5}"/>
    <cellStyle name="Normal 7 6 2 2 5 4 2" xfId="18944" xr:uid="{D8EEE973-8CA6-4140-90F5-0B6F16E7D485}"/>
    <cellStyle name="Normal 7 6 2 2 5 5" xfId="11397" xr:uid="{8A9DBD6E-90C5-4E9B-99D1-92A6BAC7FB19}"/>
    <cellStyle name="Normal 7 6 2 2 5 5 2" xfId="21777" xr:uid="{5BF316AA-94AB-4134-8F00-A333BEFF6EE0}"/>
    <cellStyle name="Normal 7 6 2 2 5 6" xfId="24561" xr:uid="{3E76B5FF-1B9A-4161-87A4-751D4B3E9752}"/>
    <cellStyle name="Normal 7 6 2 2 5 7" xfId="14077" xr:uid="{4DDD2D37-CA5D-497E-BC0D-7E552FC39117}"/>
    <cellStyle name="Normal 7 6 2 2 6" xfId="2559" xr:uid="{00000000-0005-0000-0000-0000F1080000}"/>
    <cellStyle name="Normal 7 6 2 2 6 2" xfId="5829" xr:uid="{B66FAA02-2061-4C28-94CA-12E640BE358B}"/>
    <cellStyle name="Normal 7 6 2 2 6 2 2" xfId="28671" xr:uid="{B0FFD673-EFD7-4AF0-A637-F37D84DBAEDF}"/>
    <cellStyle name="Normal 7 6 2 2 6 2 3" xfId="15231" xr:uid="{9DFBBEA0-13F0-460E-A223-45BA0E6D6AA1}"/>
    <cellStyle name="Normal 7 6 2 2 6 3" xfId="7684" xr:uid="{63FA4D9A-472C-4BCB-9C4D-EBF0C0779232}"/>
    <cellStyle name="Normal 7 6 2 2 6 3 2" xfId="18064" xr:uid="{AA1276C8-F94F-4E02-9918-E5158BBD146E}"/>
    <cellStyle name="Normal 7 6 2 2 6 4" xfId="10517" xr:uid="{39AA716C-C051-4882-8AB7-1A507ADBEE45}"/>
    <cellStyle name="Normal 7 6 2 2 6 4 2" xfId="20897" xr:uid="{6A7A902D-7399-4B15-ADA7-3A63D562E9E1}"/>
    <cellStyle name="Normal 7 6 2 2 6 5" xfId="23878" xr:uid="{B97EB2A7-DC6C-47FB-9D73-FFC054BBD131}"/>
    <cellStyle name="Normal 7 6 2 2 6 6" xfId="12947" xr:uid="{5C138EAE-DEA9-4AD5-A5FC-91C0DB1C2EFB}"/>
    <cellStyle name="Normal 7 6 2 2 7" xfId="2253" xr:uid="{00000000-0005-0000-0000-0000E6080000}"/>
    <cellStyle name="Normal 7 6 2 2 7 2" xfId="7380" xr:uid="{FF82BE85-CF7E-4D30-9509-E49B9532792C}"/>
    <cellStyle name="Normal 7 6 2 2 7 2 2" xfId="17760" xr:uid="{757A19E5-54D2-47FB-9AAD-B0C917D4B4BB}"/>
    <cellStyle name="Normal 7 6 2 2 7 3" xfId="10213" xr:uid="{9E5C0D3E-2C0D-4C99-8AC6-38661FC76CAE}"/>
    <cellStyle name="Normal 7 6 2 2 7 3 2" xfId="20593" xr:uid="{E32D5685-E2FB-49A1-A380-BF6348883FF4}"/>
    <cellStyle name="Normal 7 6 2 2 7 4" xfId="22861" xr:uid="{1D27C0B9-DB74-48FE-AB51-476EA2630360}"/>
    <cellStyle name="Normal 7 6 2 2 7 5" xfId="14927" xr:uid="{1AE6BEDE-C5EE-45E3-B1A0-392B2C209929}"/>
    <cellStyle name="Normal 7 6 2 2 8" xfId="23547" xr:uid="{C5CE898B-5079-473C-B569-1516EB8A0480}"/>
    <cellStyle name="Normal 7 6 2 2 9" xfId="12485" xr:uid="{39F8E732-094A-4460-B449-9D1468C045E8}"/>
    <cellStyle name="Normal 7 6 2 3" xfId="1480" xr:uid="{00000000-0005-0000-0000-0000A1070000}"/>
    <cellStyle name="Normal 7 6 2 3 10" xfId="10065" xr:uid="{1E1A3F6E-F969-4BAE-9F6F-3AA572EF8B3A}"/>
    <cellStyle name="Normal 7 6 2 3 10 2" xfId="20445" xr:uid="{256AC34C-FBD0-4F27-88CC-FEFDC0ABDECA}"/>
    <cellStyle name="Normal 7 6 2 3 11" xfId="25392" xr:uid="{167A9EED-2DEA-4CC9-B832-6DB0C5C99144}"/>
    <cellStyle name="Normal 7 6 2 3 12" xfId="12643" xr:uid="{E8BC95D7-541E-43E5-A0AF-7043290B7F2A}"/>
    <cellStyle name="Normal 7 6 2 3 2" xfId="2424" xr:uid="{00000000-0005-0000-0000-0000F3080000}"/>
    <cellStyle name="Normal 7 6 2 3 2 2" xfId="3486" xr:uid="{00000000-0005-0000-0000-0000F4080000}"/>
    <cellStyle name="Normal 7 6 2 3 2 2 2" xfId="6541" xr:uid="{2ED177E0-8D34-47F6-A550-BB54CD807983}"/>
    <cellStyle name="Normal 7 6 2 3 2 2 2 2" xfId="27735" xr:uid="{7B4B4AD0-D389-448D-9CF1-2C7A12CFAB15}"/>
    <cellStyle name="Normal 7 6 2 3 2 2 2 3" xfId="27485" xr:uid="{974FFAAC-0323-4FC9-A221-BF7EAC317557}"/>
    <cellStyle name="Normal 7 6 2 3 2 2 2 4" xfId="16112" xr:uid="{943B722A-1B6D-485C-BE3E-606506E530D2}"/>
    <cellStyle name="Normal 7 6 2 3 2 2 3" xfId="8565" xr:uid="{FA3BE7CA-8711-46A0-ACF0-5961A05AB851}"/>
    <cellStyle name="Normal 7 6 2 3 2 2 3 2" xfId="28948" xr:uid="{A37E3316-1CDF-4325-9EA6-9E73D2DB4680}"/>
    <cellStyle name="Normal 7 6 2 3 2 2 3 3" xfId="18945" xr:uid="{DF22B7A1-C024-4378-99DA-6E0A161155FE}"/>
    <cellStyle name="Normal 7 6 2 3 2 2 4" xfId="11398" xr:uid="{5880DDF9-8A56-4C4D-9CD8-7088981D7E9F}"/>
    <cellStyle name="Normal 7 6 2 3 2 2 4 2" xfId="21778" xr:uid="{4CB6013D-D85D-4607-B82A-4F2B066B2D34}"/>
    <cellStyle name="Normal 7 6 2 3 2 2 5" xfId="24796" xr:uid="{3EA3BD21-3DB5-4AE3-BB45-0A9CADD59DC2}"/>
    <cellStyle name="Normal 7 6 2 3 2 2 6" xfId="14078" xr:uid="{CC47A00B-1AB7-464B-A96F-1B0D14F90019}"/>
    <cellStyle name="Normal 7 6 2 3 2 3" xfId="2843" xr:uid="{00000000-0005-0000-0000-0000F5080000}"/>
    <cellStyle name="Normal 7 6 2 3 2 3 2" xfId="6057" xr:uid="{28B2E169-D7C2-4667-819D-0471C974F8D7}"/>
    <cellStyle name="Normal 7 6 2 3 2 3 2 2" xfId="26560" xr:uid="{74A0F5AF-D0CB-49BF-8753-E75A9FB067B3}"/>
    <cellStyle name="Normal 7 6 2 3 2 3 2 3" xfId="15512" xr:uid="{11978ACD-762B-44EB-A880-BC19191F914D}"/>
    <cellStyle name="Normal 7 6 2 3 2 3 3" xfId="7965" xr:uid="{B0545A4D-8699-4CA2-B39E-1B70F4A32311}"/>
    <cellStyle name="Normal 7 6 2 3 2 3 3 2" xfId="18345" xr:uid="{0DA7AE16-5A69-446A-A742-5D1BA50817CC}"/>
    <cellStyle name="Normal 7 6 2 3 2 3 4" xfId="10798" xr:uid="{A22CF988-77B7-483B-B476-BEAFAE84D019}"/>
    <cellStyle name="Normal 7 6 2 3 2 3 4 2" xfId="21178" xr:uid="{52400798-466A-47CC-86FE-E125E28CA297}"/>
    <cellStyle name="Normal 7 6 2 3 2 3 5" xfId="23175" xr:uid="{CF5192CA-0014-421A-99D0-F4FCC99E05C3}"/>
    <cellStyle name="Normal 7 6 2 3 2 3 6" xfId="13323" xr:uid="{613B7118-BE5A-48C6-B989-DE44F6BDA5DE}"/>
    <cellStyle name="Normal 7 6 2 3 2 4" xfId="4226" xr:uid="{4C5857AD-234B-4557-ADE5-B8289ADFA87B}"/>
    <cellStyle name="Normal 7 6 2 3 2 4 2" xfId="8998" xr:uid="{CB3B5041-B31D-497A-9D0B-64FC5C0E3A11}"/>
    <cellStyle name="Normal 7 6 2 3 2 4 2 2" xfId="19378" xr:uid="{60104DF8-912C-4105-A482-48B17DE8EA36}"/>
    <cellStyle name="Normal 7 6 2 3 2 4 3" xfId="11831" xr:uid="{2A4BF771-42B9-4F8D-B0E4-FB6E90789D39}"/>
    <cellStyle name="Normal 7 6 2 3 2 4 3 2" xfId="22211" xr:uid="{180518FC-28E0-4F1D-B9E9-975CB149259E}"/>
    <cellStyle name="Normal 7 6 2 3 2 4 4" xfId="23190" xr:uid="{DF7D4F32-EB8C-4BB1-AF49-8F4DEC3925B3}"/>
    <cellStyle name="Normal 7 6 2 3 2 4 5" xfId="16545" xr:uid="{16983FF2-37E5-4C2D-9694-40C4B52EDD4E}"/>
    <cellStyle name="Normal 7 6 2 3 2 5" xfId="5724" xr:uid="{CEE0CD0B-5F26-4751-88D7-0A0E532635CB}"/>
    <cellStyle name="Normal 7 6 2 3 2 5 2" xfId="15098" xr:uid="{C6DBCB33-7F20-48A6-9F48-D85BE71DD538}"/>
    <cellStyle name="Normal 7 6 2 3 2 6" xfId="7551" xr:uid="{189EF68A-E256-4796-89AE-AC0F3FAF7D8E}"/>
    <cellStyle name="Normal 7 6 2 3 2 6 2" xfId="17931" xr:uid="{43FB66C0-390C-4279-B678-C9FDF62130EE}"/>
    <cellStyle name="Normal 7 6 2 3 2 7" xfId="10384" xr:uid="{DBB79F94-F3C9-4812-B61F-AFDCD4D42AF7}"/>
    <cellStyle name="Normal 7 6 2 3 2 7 2" xfId="20764" xr:uid="{3C339B12-A6EB-4E4B-8738-0FBB837DE6F7}"/>
    <cellStyle name="Normal 7 6 2 3 2 8" xfId="23596" xr:uid="{46362229-43AB-4867-8795-752F1117C320}"/>
    <cellStyle name="Normal 7 6 2 3 2 9" xfId="12801" xr:uid="{00811522-1434-49F0-9892-C89467140CF9}"/>
    <cellStyle name="Normal 7 6 2 3 3" xfId="3487" xr:uid="{00000000-0005-0000-0000-0000F6080000}"/>
    <cellStyle name="Normal 7 6 2 3 3 2" xfId="4601" xr:uid="{4517D012-AB3F-4A50-A0AE-6DC9C9AABA35}"/>
    <cellStyle name="Normal 7 6 2 3 3 2 2" xfId="9373" xr:uid="{C788363A-D2D0-4902-9FC0-2B01B7C53F29}"/>
    <cellStyle name="Normal 7 6 2 3 3 2 2 2" xfId="29342" xr:uid="{F7D3D6A1-47D2-48DF-964B-7A00284DE874}"/>
    <cellStyle name="Normal 7 6 2 3 3 2 2 3" xfId="19753" xr:uid="{2595AF05-3149-411D-B2A3-9AB2965C3326}"/>
    <cellStyle name="Normal 7 6 2 3 3 2 3" xfId="12206" xr:uid="{8306838D-A175-48DF-9E22-7CCECC7A46AF}"/>
    <cellStyle name="Normal 7 6 2 3 3 2 3 2" xfId="22586" xr:uid="{666A7408-14DC-4E23-BF53-D70A7F51D1CC}"/>
    <cellStyle name="Normal 7 6 2 3 3 2 4" xfId="23844" xr:uid="{E19D32D2-28B6-4847-815D-8D68D928324E}"/>
    <cellStyle name="Normal 7 6 2 3 3 2 5" xfId="16920" xr:uid="{1F763406-0259-44E6-8D78-7596465B723C}"/>
    <cellStyle name="Normal 7 6 2 3 3 3" xfId="6542" xr:uid="{935A2752-8B7F-4C6A-BF5C-9EDD067E1A9A}"/>
    <cellStyle name="Normal 7 6 2 3 3 3 2" xfId="26796" xr:uid="{88148196-7D1B-4249-9D88-AFD134F9481F}"/>
    <cellStyle name="Normal 7 6 2 3 3 3 3" xfId="16113" xr:uid="{5C68F48B-039B-4724-A7FE-555E7C0A0FE3}"/>
    <cellStyle name="Normal 7 6 2 3 3 4" xfId="8566" xr:uid="{A34AC5BC-0734-4227-9483-F63AE9FA58A4}"/>
    <cellStyle name="Normal 7 6 2 3 3 4 2" xfId="18946" xr:uid="{DA7AF1A6-8AED-419E-8558-7AA2EF1EDAAE}"/>
    <cellStyle name="Normal 7 6 2 3 3 5" xfId="11399" xr:uid="{ADA725C3-BAC9-4DE8-B058-DE956EBE7BD5}"/>
    <cellStyle name="Normal 7 6 2 3 3 5 2" xfId="21779" xr:uid="{106E1BA2-A679-4A52-8A91-C8AD22D52F32}"/>
    <cellStyle name="Normal 7 6 2 3 3 6" xfId="23951" xr:uid="{3DF65DFE-68C1-4814-B5DB-D46D28CCC849}"/>
    <cellStyle name="Normal 7 6 2 3 3 7" xfId="14079" xr:uid="{2AAC3EB0-648E-4039-A54B-70CFFB60586E}"/>
    <cellStyle name="Normal 7 6 2 3 4" xfId="2999" xr:uid="{00000000-0005-0000-0000-0000F7080000}"/>
    <cellStyle name="Normal 7 6 2 3 4 2" xfId="6148" xr:uid="{8CE6BF8B-0E9F-4452-84EA-E1F3441688C5}"/>
    <cellStyle name="Normal 7 6 2 3 4 2 2" xfId="26410" xr:uid="{58070C94-302A-4FED-9388-BC7FD3B37CC0}"/>
    <cellStyle name="Normal 7 6 2 3 4 2 3" xfId="15626" xr:uid="{0C47AA3F-AB24-4930-9F11-72E8E2853579}"/>
    <cellStyle name="Normal 7 6 2 3 4 3" xfId="8079" xr:uid="{DE95BD2A-6FEC-43D3-99B0-B0875EAAA115}"/>
    <cellStyle name="Normal 7 6 2 3 4 3 2" xfId="18459" xr:uid="{ED7BAE7D-93BA-4869-9024-02B2F0BF21BA}"/>
    <cellStyle name="Normal 7 6 2 3 4 4" xfId="10912" xr:uid="{B17E3A17-CCA1-40F8-B55A-5C7F6649D437}"/>
    <cellStyle name="Normal 7 6 2 3 4 4 2" xfId="21292" xr:uid="{E8854CB8-4A7B-42B7-B6C5-59EAF2B0AF74}"/>
    <cellStyle name="Normal 7 6 2 3 4 5" xfId="24931" xr:uid="{CD25090A-1621-41C6-A210-0964DFF056A3}"/>
    <cellStyle name="Normal 7 6 2 3 4 6" xfId="13499" xr:uid="{FBD1A3F5-66E5-42B8-A13E-5BBCC43129D9}"/>
    <cellStyle name="Normal 7 6 2 3 5" xfId="2602" xr:uid="{00000000-0005-0000-0000-0000F8080000}"/>
    <cellStyle name="Normal 7 6 2 3 5 2" xfId="5867" xr:uid="{68540AEA-0E8E-4490-B917-D8E157903F73}"/>
    <cellStyle name="Normal 7 6 2 3 5 2 2" xfId="25872" xr:uid="{99D1D200-427F-4337-BF8F-46411779011E}"/>
    <cellStyle name="Normal 7 6 2 3 5 2 3" xfId="15274" xr:uid="{7B3CE3F2-FBE3-4F86-B53B-87E78ECF1E4D}"/>
    <cellStyle name="Normal 7 6 2 3 5 3" xfId="7727" xr:uid="{46B538C4-698E-407A-A73A-E6508947368F}"/>
    <cellStyle name="Normal 7 6 2 3 5 3 2" xfId="18107" xr:uid="{8C020935-67DA-4919-8F95-EE48A1028C02}"/>
    <cellStyle name="Normal 7 6 2 3 5 4" xfId="10560" xr:uid="{A7DF25E5-D097-4AB6-8A00-5C02D02AC826}"/>
    <cellStyle name="Normal 7 6 2 3 5 4 2" xfId="20940" xr:uid="{31A32AC7-551F-4906-BAB2-3B442B016CFC}"/>
    <cellStyle name="Normal 7 6 2 3 5 5" xfId="22925" xr:uid="{DCFA66F2-A4CC-4D03-88FA-4D2DEDA2B454}"/>
    <cellStyle name="Normal 7 6 2 3 5 6" xfId="12990" xr:uid="{F0E67ACF-9FBC-40E0-A18F-2E957BAD3AC0}"/>
    <cellStyle name="Normal 7 6 2 3 6" xfId="2409" xr:uid="{00000000-0005-0000-0000-0000F2080000}"/>
    <cellStyle name="Normal 7 6 2 3 6 2" xfId="7536" xr:uid="{78E3D2FD-30E3-475C-A30E-3B2F53C80C2E}"/>
    <cellStyle name="Normal 7 6 2 3 6 2 2" xfId="17916" xr:uid="{81BE1BC3-C79A-4BCB-A37E-0F1B6A11141F}"/>
    <cellStyle name="Normal 7 6 2 3 6 3" xfId="10369" xr:uid="{BC48B4BF-DD1D-4F5D-8422-249DC6A0F923}"/>
    <cellStyle name="Normal 7 6 2 3 6 3 2" xfId="20749" xr:uid="{186FE3F9-E38C-4563-937D-AF0E6A552712}"/>
    <cellStyle name="Normal 7 6 2 3 6 4" xfId="25439" xr:uid="{FEDB20F1-CD1B-4AB9-9D41-85153BDA663B}"/>
    <cellStyle name="Normal 7 6 2 3 6 5" xfId="15083" xr:uid="{94E2F247-9332-4E0E-A9F1-EE55A5533C72}"/>
    <cellStyle name="Normal 7 6 2 3 7" xfId="4080" xr:uid="{A6B066F1-DD96-4C23-A370-41D05A534855}"/>
    <cellStyle name="Normal 7 6 2 3 7 2" xfId="8858" xr:uid="{667C695F-D196-43B0-9454-E2BEAC50E32B}"/>
    <cellStyle name="Normal 7 6 2 3 7 2 2" xfId="19238" xr:uid="{58A1C407-A8BF-4947-968E-83CFCDF6891D}"/>
    <cellStyle name="Normal 7 6 2 3 7 3" xfId="11691" xr:uid="{D348FA38-632B-4CDE-8A66-F8DC1E6E7289}"/>
    <cellStyle name="Normal 7 6 2 3 7 3 2" xfId="22071" xr:uid="{860FD70A-BDAB-4B4D-84BD-620614E8FCD7}"/>
    <cellStyle name="Normal 7 6 2 3 7 4" xfId="16405" xr:uid="{95D5832A-9277-429F-AC12-EB7E130781B2}"/>
    <cellStyle name="Normal 7 6 2 3 8" xfId="5481" xr:uid="{7A635B9E-6B33-46CF-BC6A-D7E5668F196F}"/>
    <cellStyle name="Normal 7 6 2 3 8 2" xfId="14779" xr:uid="{A9FE8C30-9E0C-4D99-BCA5-24D0BB0B4012}"/>
    <cellStyle name="Normal 7 6 2 3 9" xfId="7232" xr:uid="{69B6C9D1-4B47-4FD4-9E52-B740DF431ACF}"/>
    <cellStyle name="Normal 7 6 2 3 9 2" xfId="17612" xr:uid="{B773A3F7-250A-44AB-B434-737FFFE34FD5}"/>
    <cellStyle name="Normal 7 6 2 4" xfId="1481" xr:uid="{00000000-0005-0000-0000-0000A2070000}"/>
    <cellStyle name="Normal 7 6 2 4 2" xfId="1482" xr:uid="{00000000-0005-0000-0000-0000A3070000}"/>
    <cellStyle name="Normal 7 6 2 4 2 2" xfId="7233" xr:uid="{6E122A99-0A2B-481E-941E-1A629EFDA561}"/>
    <cellStyle name="Normal 7 6 2 4 2 2 2" xfId="28572" xr:uid="{83729F6A-F6F6-4A57-98C1-F05D08D6747E}"/>
    <cellStyle name="Normal 7 6 2 4 2 2 3" xfId="28471" xr:uid="{B2F2DA54-1103-42A2-9A7C-76FB970A49FC}"/>
    <cellStyle name="Normal 7 6 2 4 2 2 4" xfId="17613" xr:uid="{D3ADCC34-AB49-487F-8203-E8A8E112658B}"/>
    <cellStyle name="Normal 7 6 2 4 2 3" xfId="10066" xr:uid="{CEDBC37A-7193-45AF-A6B6-FCA2810ED39C}"/>
    <cellStyle name="Normal 7 6 2 4 2 3 2" xfId="29465" xr:uid="{2956D692-3D13-45A4-A872-ED62089834FD}"/>
    <cellStyle name="Normal 7 6 2 4 2 3 3" xfId="20446" xr:uid="{6A1C4D72-F17D-4E46-9A7F-286D12EE63B6}"/>
    <cellStyle name="Normal 7 6 2 4 2 4" xfId="22634" xr:uid="{4D6831AF-81DC-4B28-8CFE-4A01A6C21AFC}"/>
    <cellStyle name="Normal 7 6 2 4 2 5" xfId="14780" xr:uid="{724AB0AE-DCBD-447A-9A5F-559E64BBAC60}"/>
    <cellStyle name="Normal 7 6 2 4 3" xfId="27383" xr:uid="{FA1FF1D9-E270-4A7D-A943-E427F0729186}"/>
    <cellStyle name="Normal 7 6 2 4 4" xfId="27361" xr:uid="{5E3A2284-2B4C-4BE2-948C-47C09382975B}"/>
    <cellStyle name="Normal 7 6 2 5" xfId="1483" xr:uid="{00000000-0005-0000-0000-0000A4070000}"/>
    <cellStyle name="Normal 7 6 2 5 2" xfId="4602" xr:uid="{12B5E42F-D790-45DA-9D1D-5C233CD01BAE}"/>
    <cellStyle name="Normal 7 6 2 5 2 2" xfId="9374" xr:uid="{2F3F45FC-EC56-4E7D-93DD-DA14367C6125}"/>
    <cellStyle name="Normal 7 6 2 5 2 2 2" xfId="29343" xr:uid="{19A9BD2C-7CD5-4F36-819D-FCF0DCCAC26D}"/>
    <cellStyle name="Normal 7 6 2 5 2 2 3" xfId="19754" xr:uid="{6D73268A-E381-41BB-9B34-46954B025484}"/>
    <cellStyle name="Normal 7 6 2 5 2 3" xfId="12207" xr:uid="{B541EE0C-4218-421C-9358-C9821E1A6070}"/>
    <cellStyle name="Normal 7 6 2 5 2 3 2" xfId="22587" xr:uid="{012FB8A7-B699-401A-B4CF-B396529CC047}"/>
    <cellStyle name="Normal 7 6 2 5 2 4" xfId="22818" xr:uid="{5A2CA262-985D-488C-8315-7CA4E45DF330}"/>
    <cellStyle name="Normal 7 6 2 5 2 5" xfId="16921" xr:uid="{3BAEB2FB-CA7F-4AFE-9FED-04598FABBA68}"/>
    <cellStyle name="Normal 7 6 2 5 3" xfId="5482" xr:uid="{9BFE6913-B7FD-46C9-B7DA-1CA04FBD48E1}"/>
    <cellStyle name="Normal 7 6 2 5 3 2" xfId="23479" xr:uid="{FB55B3A7-7CC4-4B33-81ED-58C90816DEA3}"/>
    <cellStyle name="Normal 7 6 2 5 3 3" xfId="26129" xr:uid="{E82DA417-FF46-4F52-9655-06161D003715}"/>
    <cellStyle name="Normal 7 6 2 5 3 4" xfId="14781" xr:uid="{35CE0722-3881-4B50-B822-855499230C93}"/>
    <cellStyle name="Normal 7 6 2 5 4" xfId="7234" xr:uid="{61D9F8CE-C3A3-4C75-975A-5683861D81A8}"/>
    <cellStyle name="Normal 7 6 2 5 4 2" xfId="24404" xr:uid="{FF928902-5FAB-491E-94A9-CC6410DAF7CB}"/>
    <cellStyle name="Normal 7 6 2 5 4 3" xfId="26435" xr:uid="{92080964-D7FF-4FC2-9B39-69DF9E261DF5}"/>
    <cellStyle name="Normal 7 6 2 5 4 4" xfId="17614" xr:uid="{A1508B5E-4B42-4C5E-8E1E-D427EE683154}"/>
    <cellStyle name="Normal 7 6 2 5 5" xfId="10067" xr:uid="{5E8CB66E-C768-459E-B683-3A13F096FB12}"/>
    <cellStyle name="Normal 7 6 2 5 5 2" xfId="29466" xr:uid="{A01A7646-22A0-41C3-B691-FACD4DA56448}"/>
    <cellStyle name="Normal 7 6 2 5 5 3" xfId="20447" xr:uid="{E4F574C7-E9B7-468D-9451-085997566E7D}"/>
    <cellStyle name="Normal 7 6 2 5 6" xfId="25143" xr:uid="{1CD5A22A-E0C0-40E0-BF04-96020AA18368}"/>
    <cellStyle name="Normal 7 6 2 5 7" xfId="14080" xr:uid="{6F77A334-7E8D-454F-9079-979D25F26416}"/>
    <cellStyle name="Normal 7 6 2 6" xfId="1484" xr:uid="{00000000-0005-0000-0000-0000A5070000}"/>
    <cellStyle name="Normal 7 6 2 6 2" xfId="2499" xr:uid="{00000000-0005-0000-0000-0000FB080000}"/>
    <cellStyle name="Normal 7 6 2 6 2 2" xfId="7624" xr:uid="{6DA91824-4395-46A4-B38A-CA6BA7737022}"/>
    <cellStyle name="Normal 7 6 2 6 2 2 2" xfId="18004" xr:uid="{B286C0FC-B35F-4A65-8F1E-46A4D3D798C7}"/>
    <cellStyle name="Normal 7 6 2 6 2 3" xfId="10457" xr:uid="{F0F27D90-69BA-4FBF-9D6A-63517C68C43B}"/>
    <cellStyle name="Normal 7 6 2 6 2 3 2" xfId="20837" xr:uid="{5D964759-6C67-4757-A5AD-5C7EDC1A05BE}"/>
    <cellStyle name="Normal 7 6 2 6 2 4" xfId="28456" xr:uid="{14B8BD50-F673-4976-A063-187232F799C6}"/>
    <cellStyle name="Normal 7 6 2 6 2 5" xfId="15171" xr:uid="{B518ABFA-065B-423C-BD0E-6902CAC24386}"/>
    <cellStyle name="Normal 7 6 2 6 3" xfId="2046" xr:uid="{00000000-0005-0000-0000-0000A5070000}"/>
    <cellStyle name="Normal 7 6 2 6 4" xfId="5483" xr:uid="{A67FD77B-8C42-46EF-8626-0391DF1149CC}"/>
    <cellStyle name="Normal 7 6 2 6 4 2" xfId="29746" xr:uid="{5D856566-71DC-4B60-BA54-4AAFB41ABC56}"/>
    <cellStyle name="Normal 7 6 2 6 5" xfId="22766" xr:uid="{55D9A16F-D7A4-4684-8925-24433A61B1FE}"/>
    <cellStyle name="Normal 7 6 2 6 6" xfId="12887" xr:uid="{23CC4D2E-FB2B-433A-8457-8D4F882A536F}"/>
    <cellStyle name="Normal 7 6 2 7" xfId="2193" xr:uid="{00000000-0005-0000-0000-0000E5080000}"/>
    <cellStyle name="Normal 7 6 2 7 2" xfId="7320" xr:uid="{BF72EEEC-0363-42E3-BC13-D45899A28E16}"/>
    <cellStyle name="Normal 7 6 2 7 2 2" xfId="25933" xr:uid="{B86B97D5-6C7E-4598-A23A-995132FA8F68}"/>
    <cellStyle name="Normal 7 6 2 7 2 3" xfId="17700" xr:uid="{4BEFBD65-26C5-4811-A175-AF2DB6BCCA56}"/>
    <cellStyle name="Normal 7 6 2 7 3" xfId="10153" xr:uid="{21A3D271-F3A0-4463-94E9-EDCAD5111008}"/>
    <cellStyle name="Normal 7 6 2 7 3 2" xfId="20533" xr:uid="{E0479714-0684-4F81-93CE-59DB467146FA}"/>
    <cellStyle name="Normal 7 6 2 7 4" xfId="24912" xr:uid="{8956E53A-E2B5-4656-A712-A63BE9BA9A20}"/>
    <cellStyle name="Normal 7 6 2 7 5" xfId="14867" xr:uid="{53DC5CB4-8DC4-4461-95A0-784F72F2BAF7}"/>
    <cellStyle name="Normal 7 6 2 8" xfId="24377" xr:uid="{ED4EC8EF-5843-457B-AF88-4D7D2FF16CC9}"/>
    <cellStyle name="Normal 7 6 2 8 2" xfId="26103" xr:uid="{1718AF5F-58E8-4B0F-AB17-E916184D4514}"/>
    <cellStyle name="Normal 7 6 2 9" xfId="26698" xr:uid="{6293BA1F-4F0E-4845-A691-991D33328C21}"/>
    <cellStyle name="Normal 7 6 20" xfId="12402" xr:uid="{4D736B5C-A5E8-4CE8-A84B-CC95F0450F18}"/>
    <cellStyle name="Normal 7 6 21" xfId="29835" xr:uid="{14591012-5BF2-4661-84EF-D3C202A421F1}"/>
    <cellStyle name="Normal 7 6 21 2" xfId="31504" xr:uid="{AE07DE1B-668E-4B16-88FD-3A9EC54BD8AE}"/>
    <cellStyle name="Normal 7 6 22" xfId="29980" xr:uid="{9BCCC15C-78C9-486F-A701-1A52E6003D5D}"/>
    <cellStyle name="Normal 7 6 23" xfId="30163" xr:uid="{49D357EA-AD67-4E3B-A3C0-C67DEDCA22C2}"/>
    <cellStyle name="Normal 7 6 3" xfId="1485" xr:uid="{00000000-0005-0000-0000-0000A6070000}"/>
    <cellStyle name="Normal 7 6 3 10" xfId="5484" xr:uid="{0FF0B9C9-C1B6-4F32-B56F-A6E9F15C0064}"/>
    <cellStyle name="Normal 7 6 3 10 2" xfId="14782" xr:uid="{11F63485-85EE-419C-92E1-1121CED9FCEE}"/>
    <cellStyle name="Normal 7 6 3 11" xfId="7235" xr:uid="{C03B5CF4-3859-4FAB-B0F8-AD00D31F5CD5}"/>
    <cellStyle name="Normal 7 6 3 11 2" xfId="17615" xr:uid="{3965AFF5-D500-4564-8608-7B8F9F639B94}"/>
    <cellStyle name="Normal 7 6 3 12" xfId="10068" xr:uid="{FB397A62-BE51-4249-8822-47E85F69ACF6}"/>
    <cellStyle name="Normal 7 6 3 12 2" xfId="20448" xr:uid="{2017A004-559C-4D69-BB7E-AF23B9128025}"/>
    <cellStyle name="Normal 7 6 3 13" xfId="24059" xr:uid="{00283BD8-6DFE-4D42-A8C9-DE55BB8542D4}"/>
    <cellStyle name="Normal 7 6 3 14" xfId="12462" xr:uid="{330A2FA6-1B02-4750-856C-3013779CABB4}"/>
    <cellStyle name="Normal 7 6 3 2" xfId="1486" xr:uid="{00000000-0005-0000-0000-0000A7070000}"/>
    <cellStyle name="Normal 7 6 3 2 10" xfId="10069" xr:uid="{C384459C-EE0B-4E33-B24B-329E5047D295}"/>
    <cellStyle name="Normal 7 6 3 2 10 2" xfId="20449" xr:uid="{36061472-8AC3-4274-8073-CEF844A71F48}"/>
    <cellStyle name="Normal 7 6 3 2 11" xfId="24504" xr:uid="{4204AB79-5DC5-4919-B457-C0C5904DDC3B}"/>
    <cellStyle name="Normal 7 6 3 2 12" xfId="12644" xr:uid="{22329E4F-DB2C-4C3F-9CF0-92AE194A115C}"/>
    <cellStyle name="Normal 7 6 3 2 2" xfId="1487" xr:uid="{00000000-0005-0000-0000-0000A8070000}"/>
    <cellStyle name="Normal 7 6 3 2 2 2" xfId="3489" xr:uid="{00000000-0005-0000-0000-0000FF080000}"/>
    <cellStyle name="Normal 7 6 3 2 2 2 2" xfId="6544" xr:uid="{A75AD212-DE64-4528-9504-E8C40F6BFFD9}"/>
    <cellStyle name="Normal 7 6 3 2 2 2 2 2" xfId="24604" xr:uid="{A8C4C092-3BDF-4E13-8A90-AF197A9ED4D0}"/>
    <cellStyle name="Normal 7 6 3 2 2 2 2 3" xfId="27047" xr:uid="{2ED1A404-9ADC-44F3-A047-EBCF7D564F86}"/>
    <cellStyle name="Normal 7 6 3 2 2 2 2 4" xfId="16115" xr:uid="{EF263C13-2736-4C6F-8F51-B5CEE61F346C}"/>
    <cellStyle name="Normal 7 6 3 2 2 2 3" xfId="8568" xr:uid="{32111021-159F-4647-B700-FE0DBF32DC34}"/>
    <cellStyle name="Normal 7 6 3 2 2 2 3 2" xfId="28949" xr:uid="{EAA0EE0C-4FE5-4161-BCED-F3045E4F6B01}"/>
    <cellStyle name="Normal 7 6 3 2 2 2 3 3" xfId="18948" xr:uid="{BFC8A839-9433-4509-8CDC-EE5B8F75A796}"/>
    <cellStyle name="Normal 7 6 3 2 2 2 4" xfId="11401" xr:uid="{3903FC95-6D88-43D5-B48C-BF1168E91186}"/>
    <cellStyle name="Normal 7 6 3 2 2 2 4 2" xfId="21781" xr:uid="{85F0D391-5129-4115-8BDB-5E45211D7ADD}"/>
    <cellStyle name="Normal 7 6 3 2 2 2 5" xfId="24105" xr:uid="{53B646B6-BDEF-47EF-BC18-89C8554F3A50}"/>
    <cellStyle name="Normal 7 6 3 2 2 2 6" xfId="14082" xr:uid="{BAE7D445-FB7C-42D7-AD8B-B9AC3626DEDA}"/>
    <cellStyle name="Normal 7 6 3 2 2 3" xfId="4377" xr:uid="{C162742C-DE66-4955-A711-6E4484B11279}"/>
    <cellStyle name="Normal 7 6 3 2 2 3 2" xfId="9149" xr:uid="{0918B151-3C2B-4B85-A6EE-AA68960CB029}"/>
    <cellStyle name="Normal 7 6 3 2 2 3 2 2" xfId="29192" xr:uid="{88587D24-EEEF-4814-86EC-5BC5CAA19DD2}"/>
    <cellStyle name="Normal 7 6 3 2 2 3 2 3" xfId="19529" xr:uid="{8B3E029C-4D34-4CE9-B3C5-4B123FC6AEC1}"/>
    <cellStyle name="Normal 7 6 3 2 2 3 3" xfId="11982" xr:uid="{266513DF-7348-434C-8067-A7FDC9FC347D}"/>
    <cellStyle name="Normal 7 6 3 2 2 3 3 2" xfId="22362" xr:uid="{F34BC78C-C166-4889-B870-241F722142EB}"/>
    <cellStyle name="Normal 7 6 3 2 2 3 4" xfId="24115" xr:uid="{9C2A6350-DC11-4F7E-A855-98DE6405744B}"/>
    <cellStyle name="Normal 7 6 3 2 2 3 5" xfId="16696" xr:uid="{EA3FD3EA-104B-4372-8508-1829A0B44B5A}"/>
    <cellStyle name="Normal 7 6 3 2 2 4" xfId="5486" xr:uid="{F6EB880C-ED38-43AD-9751-1348F342E406}"/>
    <cellStyle name="Normal 7 6 3 2 2 4 2" xfId="26681" xr:uid="{174D04E0-A481-4349-AFBB-03F3FEE58C33}"/>
    <cellStyle name="Normal 7 6 3 2 2 4 3" xfId="14784" xr:uid="{1351964C-5036-4720-AC2B-4923681CF4AE}"/>
    <cellStyle name="Normal 7 6 3 2 2 5" xfId="7237" xr:uid="{B202CF5B-A6DC-4139-A90D-747D11398E52}"/>
    <cellStyle name="Normal 7 6 3 2 2 5 2" xfId="17617" xr:uid="{B893D070-4A71-4F7A-9322-7BF783E4AD36}"/>
    <cellStyle name="Normal 7 6 3 2 2 6" xfId="10070" xr:uid="{4F20E983-D5B4-4F3B-9774-CCF5C3CD4021}"/>
    <cellStyle name="Normal 7 6 3 2 2 6 2" xfId="20450" xr:uid="{EF6D2DA0-8AC6-416D-AB1F-40B3D31A6C2B}"/>
    <cellStyle name="Normal 7 6 3 2 2 7" xfId="25105" xr:uid="{89018BB3-8938-462E-AEA3-006F14FFFBAD}"/>
    <cellStyle name="Normal 7 6 3 2 2 8" xfId="13325" xr:uid="{61F590E0-3462-4D35-AD10-130D37A535D8}"/>
    <cellStyle name="Normal 7 6 3 2 3" xfId="3490" xr:uid="{00000000-0005-0000-0000-000000090000}"/>
    <cellStyle name="Normal 7 6 3 2 3 2" xfId="4603" xr:uid="{39ECBFA1-EFA7-434E-B5B7-F7621C6DED91}"/>
    <cellStyle name="Normal 7 6 3 2 3 2 2" xfId="9375" xr:uid="{6A24BE19-D00A-402A-BF36-29A11EF1785A}"/>
    <cellStyle name="Normal 7 6 3 2 3 2 2 2" xfId="29344" xr:uid="{1EFC031E-8BC5-41C9-B3F7-ADEFFFCEF88E}"/>
    <cellStyle name="Normal 7 6 3 2 3 2 2 3" xfId="19755" xr:uid="{F8C1338B-9D46-4335-A532-D1A8DCD6CDB1}"/>
    <cellStyle name="Normal 7 6 3 2 3 2 3" xfId="12208" xr:uid="{E79DF795-2412-48C3-839B-400AC4100CB6}"/>
    <cellStyle name="Normal 7 6 3 2 3 2 3 2" xfId="22588" xr:uid="{90C6B6F4-9B46-4D95-BA39-EA67B5D745C0}"/>
    <cellStyle name="Normal 7 6 3 2 3 2 4" xfId="25652" xr:uid="{2CE1781A-5E26-4029-AEFA-75D6D87258A2}"/>
    <cellStyle name="Normal 7 6 3 2 3 2 5" xfId="16922" xr:uid="{9B51D3E1-8B40-45FB-B22D-E8E0CBC33D80}"/>
    <cellStyle name="Normal 7 6 3 2 3 3" xfId="6545" xr:uid="{E4F7623D-6662-4A7F-8469-B85FD6B2A69A}"/>
    <cellStyle name="Normal 7 6 3 2 3 3 2" xfId="26833" xr:uid="{EBEE138B-E2C0-41E6-96F2-23A53F2328CC}"/>
    <cellStyle name="Normal 7 6 3 2 3 3 3" xfId="16116" xr:uid="{94112684-D143-469E-B73F-BA75177662C5}"/>
    <cellStyle name="Normal 7 6 3 2 3 4" xfId="8569" xr:uid="{204587C1-477C-4F02-AC2C-FB776FA0CC80}"/>
    <cellStyle name="Normal 7 6 3 2 3 4 2" xfId="18949" xr:uid="{5C79DCA2-4A5F-46C4-AAFF-A42ADB2FB554}"/>
    <cellStyle name="Normal 7 6 3 2 3 5" xfId="11402" xr:uid="{AEB043DD-3436-4ACC-B81C-0B3407855D19}"/>
    <cellStyle name="Normal 7 6 3 2 3 5 2" xfId="21782" xr:uid="{BAC586FA-8088-469D-8538-E78A0BE57809}"/>
    <cellStyle name="Normal 7 6 3 2 3 6" xfId="24226" xr:uid="{8EED4C54-AB70-4569-8CE6-1053658155E5}"/>
    <cellStyle name="Normal 7 6 3 2 3 7" xfId="14083" xr:uid="{30054B3B-B915-405B-ADE7-584368C336C6}"/>
    <cellStyle name="Normal 7 6 3 2 4" xfId="3488" xr:uid="{00000000-0005-0000-0000-000001090000}"/>
    <cellStyle name="Normal 7 6 3 2 4 2" xfId="6543" xr:uid="{7B6E7000-0441-4622-945D-CE45B7D4AB6B}"/>
    <cellStyle name="Normal 7 6 3 2 4 2 2" xfId="26592" xr:uid="{4BCE06FB-C81E-4322-B29F-BBE14600E106}"/>
    <cellStyle name="Normal 7 6 3 2 4 2 3" xfId="16114" xr:uid="{3A1732FA-27B6-45A2-AF77-63EB64C97D89}"/>
    <cellStyle name="Normal 7 6 3 2 4 3" xfId="8567" xr:uid="{9DD597EA-EC23-4792-894C-E9B1C33E94AE}"/>
    <cellStyle name="Normal 7 6 3 2 4 3 2" xfId="18947" xr:uid="{362CFB7D-F2B8-4926-B044-983395B01BA1}"/>
    <cellStyle name="Normal 7 6 3 2 4 4" xfId="11400" xr:uid="{D92811AC-761B-403F-B3BF-E85A22387678}"/>
    <cellStyle name="Normal 7 6 3 2 4 4 2" xfId="21780" xr:uid="{FB91684D-B12B-42F6-90A5-428E33A98090}"/>
    <cellStyle name="Normal 7 6 3 2 4 5" xfId="23523" xr:uid="{8A11F309-5766-481E-9FEA-7954DA7B47B4}"/>
    <cellStyle name="Normal 7 6 3 2 4 6" xfId="14081" xr:uid="{CE988D99-B1B8-4C92-985D-D11FA4B9C379}"/>
    <cellStyle name="Normal 7 6 3 2 5" xfId="2536" xr:uid="{00000000-0005-0000-0000-000002090000}"/>
    <cellStyle name="Normal 7 6 3 2 5 2" xfId="5810" xr:uid="{F4DFDF64-7DF7-4B91-90EE-A93EAE6980E3}"/>
    <cellStyle name="Normal 7 6 3 2 5 2 2" xfId="27622" xr:uid="{63BA84BA-A60E-4664-B663-17E1FEC0AD59}"/>
    <cellStyle name="Normal 7 6 3 2 5 2 3" xfId="15208" xr:uid="{BBE616B4-4FED-4FAD-9B28-D5068FF531DD}"/>
    <cellStyle name="Normal 7 6 3 2 5 3" xfId="7661" xr:uid="{61134F25-A1A6-4156-9344-85714967A00C}"/>
    <cellStyle name="Normal 7 6 3 2 5 3 2" xfId="18041" xr:uid="{05AE6B0B-E90F-496D-9F41-02F654425368}"/>
    <cellStyle name="Normal 7 6 3 2 5 4" xfId="10494" xr:uid="{5797FCFC-89AF-49F9-9975-DF75035D6631}"/>
    <cellStyle name="Normal 7 6 3 2 5 4 2" xfId="20874" xr:uid="{D1EF8E00-47DB-4AF1-89E3-031429467C7E}"/>
    <cellStyle name="Normal 7 6 3 2 5 5" xfId="24102" xr:uid="{037A8E6B-0580-4D89-A363-ABD4DA75EE1C}"/>
    <cellStyle name="Normal 7 6 3 2 5 6" xfId="12924" xr:uid="{F05D9D0A-05DF-4E0B-BA3C-4F5C0046ED46}"/>
    <cellStyle name="Normal 7 6 3 2 6" xfId="2410" xr:uid="{00000000-0005-0000-0000-0000FD080000}"/>
    <cellStyle name="Normal 7 6 3 2 6 2" xfId="7537" xr:uid="{0AF1B255-9782-4AA0-85B9-E2F027122566}"/>
    <cellStyle name="Normal 7 6 3 2 6 2 2" xfId="17917" xr:uid="{A8F0BB78-33FF-4A33-9C14-85171F59F9D7}"/>
    <cellStyle name="Normal 7 6 3 2 6 3" xfId="10370" xr:uid="{748D5359-7EA2-4C9F-A25C-AC466CAA6C64}"/>
    <cellStyle name="Normal 7 6 3 2 6 3 2" xfId="20750" xr:uid="{21BAC3C7-CA48-4471-B2F8-D6F7724DCB22}"/>
    <cellStyle name="Normal 7 6 3 2 6 4" xfId="24578" xr:uid="{7DA92AAD-0C30-4D70-8EF8-F92F27EDCF5E}"/>
    <cellStyle name="Normal 7 6 3 2 6 5" xfId="15084" xr:uid="{3F5B5856-726F-4C40-B48C-00F81E228475}"/>
    <cellStyle name="Normal 7 6 3 2 7" xfId="4082" xr:uid="{8905C58B-3AA2-4522-9658-D1A4F26EBCA6}"/>
    <cellStyle name="Normal 7 6 3 2 7 2" xfId="8860" xr:uid="{AE4A32B9-46AF-4B7A-9737-F3E5908BFA7F}"/>
    <cellStyle name="Normal 7 6 3 2 7 2 2" xfId="19240" xr:uid="{9A3E086B-6CD9-4D34-9AB3-3AECDBA64CA3}"/>
    <cellStyle name="Normal 7 6 3 2 7 3" xfId="11693" xr:uid="{6653D4D5-6BF4-413E-A5D3-BE0A02CE4719}"/>
    <cellStyle name="Normal 7 6 3 2 7 3 2" xfId="22073" xr:uid="{0D8C75DD-86CE-40BD-B9F8-D0241E611C28}"/>
    <cellStyle name="Normal 7 6 3 2 7 4" xfId="16407" xr:uid="{24095FED-6EE3-4AC6-9E67-DA564407F3A5}"/>
    <cellStyle name="Normal 7 6 3 2 8" xfId="5485" xr:uid="{1C04D63F-2527-4922-B84E-C8532F610DB5}"/>
    <cellStyle name="Normal 7 6 3 2 8 2" xfId="14783" xr:uid="{FE9598D6-D404-4D12-A2A9-953F6914CC16}"/>
    <cellStyle name="Normal 7 6 3 2 9" xfId="7236" xr:uid="{EF280821-8194-4C2F-9C83-1E7EDD85217C}"/>
    <cellStyle name="Normal 7 6 3 2 9 2" xfId="17616"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1" xr:uid="{8B74FCD3-3004-4FF9-A207-3B34207350F0}"/>
    <cellStyle name="Normal 7 6 3 3 2 2 2 2 2" xfId="28951" xr:uid="{7332878A-36D6-4C54-9958-DC49BDBA1940}"/>
    <cellStyle name="Normal 7 6 3 3 2 2 2 2 3" xfId="18951" xr:uid="{5421953C-2644-4634-A08A-92CAB110B78D}"/>
    <cellStyle name="Normal 7 6 3 3 2 2 2 3" xfId="11404" xr:uid="{595A7502-EE64-4239-A595-0E27D4A90B57}"/>
    <cellStyle name="Normal 7 6 3 3 2 2 2 3 2" xfId="21784" xr:uid="{AD091209-4EC8-4E66-94C2-820E502DE9F6}"/>
    <cellStyle name="Normal 7 6 3 3 2 2 2 4" xfId="23833" xr:uid="{1CC13E34-5A25-404A-9A23-D6B30847F204}"/>
    <cellStyle name="Normal 7 6 3 3 2 2 2 5" xfId="16118" xr:uid="{2C6D172E-98DF-4EBB-AA83-BFF35D6113D1}"/>
    <cellStyle name="Normal 7 6 3 3 2 2 3" xfId="3623" xr:uid="{00000000-0005-0000-0000-0000AB070000}"/>
    <cellStyle name="Normal 7 6 3 3 2 2 3 2" xfId="28143" xr:uid="{8EEB4BA7-6823-4210-B5A8-6255A1ED9AD1}"/>
    <cellStyle name="Normal 7 6 3 3 2 2 3 3" xfId="26090" xr:uid="{EB27B8F3-FCF2-43E1-9E0B-18AE21233D3B}"/>
    <cellStyle name="Normal 7 6 3 3 2 2 4" xfId="5487" xr:uid="{3D8DF5C9-2CCE-4182-AF0F-F0C5756989A7}"/>
    <cellStyle name="Normal 7 6 3 3 2 2 4 2" xfId="29785" xr:uid="{AEE5E8D0-64E0-4EF2-B258-9A2F3F526AE1}"/>
    <cellStyle name="Normal 7 6 3 3 2 2 5" xfId="24558" xr:uid="{B922943A-682E-4BDA-97D1-4B15684C58BE}"/>
    <cellStyle name="Normal 7 6 3 3 2 2 6" xfId="14085" xr:uid="{962D000C-A1AC-4453-ACAB-73642BEFA1C9}"/>
    <cellStyle name="Normal 7 6 3 3 2 3" xfId="3492" xr:uid="{00000000-0005-0000-0000-000006090000}"/>
    <cellStyle name="Normal 7 6 3 3 2 3 2" xfId="30073" xr:uid="{32C9490F-223B-4F54-991F-4B3A7967E779}"/>
    <cellStyle name="Normal 7 6 3 3 2 4" xfId="2845" xr:uid="{00000000-0005-0000-0000-000004090000}"/>
    <cellStyle name="Normal 7 6 3 3 2 4 2" xfId="7967" xr:uid="{7FEAC7C5-8702-4A4A-B139-616752534E0F}"/>
    <cellStyle name="Normal 7 6 3 3 2 4 2 2" xfId="26704" xr:uid="{CB561070-5FA2-49DC-A8AE-EB062A357746}"/>
    <cellStyle name="Normal 7 6 3 3 2 4 2 3" xfId="18347" xr:uid="{B7D03DF5-BD0B-495C-8930-FF0F2A8CD2C0}"/>
    <cellStyle name="Normal 7 6 3 3 2 4 3" xfId="10800" xr:uid="{F0E2E89E-372C-4389-8A1A-DBA4DCC2754E}"/>
    <cellStyle name="Normal 7 6 3 3 2 4 3 2" xfId="21180" xr:uid="{10594F66-5859-4BA2-8F95-ABD9FCBFBF80}"/>
    <cellStyle name="Normal 7 6 3 3 2 4 4" xfId="22793" xr:uid="{19E007BA-7098-4A3F-9530-9818CE4A424A}"/>
    <cellStyle name="Normal 7 6 3 3 2 4 5" xfId="15514" xr:uid="{08EB1DFA-FFE2-4B40-9F7A-2B80C57D678F}"/>
    <cellStyle name="Normal 7 6 3 3 2 5" xfId="3767" xr:uid="{00000000-0005-0000-0000-000009070000}"/>
    <cellStyle name="Normal 7 6 3 3 2 5 2" xfId="4094" xr:uid="{9ECDFCFE-9E25-458F-A3CA-22ABFB47DDE6}"/>
    <cellStyle name="Normal 7 6 3 3 2 5 2 2" xfId="29805" xr:uid="{5B30EC69-E692-4A67-825D-515A3CD295B3}"/>
    <cellStyle name="Normal 7 6 3 3 2 5 3" xfId="23111" xr:uid="{8B9C337C-9F1F-4B71-B33C-4BBF8768F2B4}"/>
    <cellStyle name="Normal 7 6 3 3 2 5 3 2" xfId="30093" xr:uid="{704ABBA2-7391-4C03-A229-8C5BE6596277}"/>
    <cellStyle name="Normal 7 6 3 3 2 5 4" xfId="25623" xr:uid="{08F19465-FA20-4EFC-BDBA-F333EA0FE99C}"/>
    <cellStyle name="Normal 7 6 3 3 2 5 5" xfId="30292" xr:uid="{B0B0FC5E-A681-4C7A-9402-587E6D246449}"/>
    <cellStyle name="Normal 7 6 3 3 2 5 5 2" xfId="31435" xr:uid="{0C479F8B-31BC-4A83-A9FF-C393F1C53DF5}"/>
    <cellStyle name="Normal 7 6 3 3 2 5 6" xfId="31632" xr:uid="{30D63F68-2665-4D62-BFD1-4D3B105583A0}"/>
    <cellStyle name="Normal 7 6 3 3 2 6" xfId="23048" xr:uid="{6A1329E9-4F61-4AE7-A038-DC47D92FCBA5}"/>
    <cellStyle name="Normal 7 6 3 3 2 6 2" xfId="31145" xr:uid="{34B83ACE-44A3-4940-AFE5-B4EF022905B3}"/>
    <cellStyle name="Normal 7 6 3 3 2 6 3" xfId="30913" xr:uid="{6E2A21CD-035E-489F-A7DE-293D595960DB}"/>
    <cellStyle name="Normal 7 6 3 3 2 7" xfId="13326" xr:uid="{F64208F4-0E3F-4CEE-8256-88031B63933C}"/>
    <cellStyle name="Normal 7 6 3 3 2 8" xfId="30925" xr:uid="{9FCF0968-A979-4539-AD90-D2D9D79CDAFE}"/>
    <cellStyle name="Normal 7 6 3 3 3" xfId="1491" xr:uid="{00000000-0005-0000-0000-0000AC070000}"/>
    <cellStyle name="Normal 7 6 3 3 3 2" xfId="3494" xr:uid="{00000000-0005-0000-0000-000007090000}"/>
    <cellStyle name="Normal 7 6 3 3 3 2 2" xfId="8572" xr:uid="{EF5855A4-E2C1-49DF-9504-E2EA90CE0347}"/>
    <cellStyle name="Normal 7 6 3 3 3 2 2 2" xfId="28952" xr:uid="{025541B1-DBD4-4EEF-9100-08DB729F7508}"/>
    <cellStyle name="Normal 7 6 3 3 3 2 2 3" xfId="18952" xr:uid="{63D9C151-495E-40D9-AF42-DAF5A7960CFA}"/>
    <cellStyle name="Normal 7 6 3 3 3 2 2 4" xfId="29815" xr:uid="{A6D295F5-EE7B-4174-AF97-372C2354F921}"/>
    <cellStyle name="Normal 7 6 3 3 3 2 3" xfId="11405" xr:uid="{36AF5DE9-B923-43DA-853A-9DA9024BB51D}"/>
    <cellStyle name="Normal 7 6 3 3 3 2 3 2" xfId="21785" xr:uid="{1F465D1C-26CD-4943-9251-547D0E3620B2}"/>
    <cellStyle name="Normal 7 6 3 3 3 2 4" xfId="25233" xr:uid="{ACDE281D-914C-4269-A204-0BEA3AA49052}"/>
    <cellStyle name="Normal 7 6 3 3 3 2 5" xfId="24789" xr:uid="{E7424FEE-A287-4278-8785-A45E7B369859}"/>
    <cellStyle name="Normal 7 6 3 3 3 2 6" xfId="16119" xr:uid="{36AD8D00-0916-4C96-8A04-308D4955D853}"/>
    <cellStyle name="Normal 7 6 3 3 3 3" xfId="3581" xr:uid="{00000000-0005-0000-0000-0000AC070000}"/>
    <cellStyle name="Normal 7 6 3 3 3 3 2" xfId="22701" xr:uid="{AA2F5C75-DC2C-4230-A5D8-101807C85474}"/>
    <cellStyle name="Normal 7 6 3 3 3 3 2 2" xfId="29818" xr:uid="{780A20BF-D728-490A-A368-FF54E81B0461}"/>
    <cellStyle name="Normal 7 6 3 3 3 3 3" xfId="23938" xr:uid="{BF96C682-830A-4B3C-86E6-BED0BFAFAB1E}"/>
    <cellStyle name="Normal 7 6 3 3 3 4" xfId="4604" xr:uid="{B2D18F5D-868F-400D-8613-513DEF26BB5F}"/>
    <cellStyle name="Normal 7 6 3 3 3 4 2" xfId="9376" xr:uid="{0425B6A6-629F-4611-80FC-EDBECEF46DCF}"/>
    <cellStyle name="Normal 7 6 3 3 3 4 2 2" xfId="19756" xr:uid="{F252610E-686D-4982-B396-9C861E514B40}"/>
    <cellStyle name="Normal 7 6 3 3 3 4 2 3" xfId="31106" xr:uid="{8CB3474E-5571-49FA-AE72-8D5E115219A0}"/>
    <cellStyle name="Normal 7 6 3 3 3 4 2 4" xfId="30914" xr:uid="{DE5E27BB-B822-402D-923F-F9EA10B0EB4E}"/>
    <cellStyle name="Normal 7 6 3 3 3 4 3" xfId="12209" xr:uid="{380CCD94-C053-4C53-BD94-FFD08E872D30}"/>
    <cellStyle name="Normal 7 6 3 3 3 4 3 2" xfId="22589" xr:uid="{6FDC5E10-66D4-454D-ADAD-CEBBF6359800}"/>
    <cellStyle name="Normal 7 6 3 3 3 4 4" xfId="16923" xr:uid="{F6ECB581-5B9B-47AF-9F76-84B6EC88C8E6}"/>
    <cellStyle name="Normal 7 6 3 3 3 5" xfId="5488" xr:uid="{E526189A-FBBF-4CD8-BD80-1D49B21A9FC2}"/>
    <cellStyle name="Normal 7 6 3 3 3 5 2" xfId="29709" xr:uid="{04BD60D3-49F8-449A-9143-0C78D84BF8AD}"/>
    <cellStyle name="Normal 7 6 3 3 3 5 2 2" xfId="30952" xr:uid="{B3D80988-D845-47B0-B2DE-F9006412263D}"/>
    <cellStyle name="Normal 7 6 3 3 3 6" xfId="22963" xr:uid="{A39247FC-957C-4179-8B1D-E102D3CFAC6C}"/>
    <cellStyle name="Normal 7 6 3 3 3 6 2" xfId="29673" xr:uid="{CA9E9E34-311D-47F7-9DA7-90D58AC2FE83}"/>
    <cellStyle name="Normal 7 6 3 3 3 7" xfId="25778" xr:uid="{E22A0136-BAAB-4D71-B4B6-C80D15B87F53}"/>
    <cellStyle name="Normal 7 6 3 3 3 8" xfId="14086" xr:uid="{574FAC05-942C-4FEA-9B51-28FD901D0829}"/>
    <cellStyle name="Normal 7 6 3 3 4" xfId="3491" xr:uid="{00000000-0005-0000-0000-000008090000}"/>
    <cellStyle name="Normal 7 6 3 3 4 2" xfId="6546" xr:uid="{F5FEA776-40B7-467D-A373-0714A130124A}"/>
    <cellStyle name="Normal 7 6 3 3 4 2 2" xfId="23241" xr:uid="{51F7082C-2196-41C7-B373-69BB56C93B1A}"/>
    <cellStyle name="Normal 7 6 3 3 4 2 3" xfId="28159" xr:uid="{DC6147DF-82B5-4E3B-916F-0BCF6F0F8E91}"/>
    <cellStyle name="Normal 7 6 3 3 4 2 4" xfId="16117" xr:uid="{30F026B2-B805-4647-990F-CDDA94500353}"/>
    <cellStyle name="Normal 7 6 3 3 4 2 5" xfId="30569" xr:uid="{84B7872D-76F9-4A5E-9DB5-AB13DBD0B9B6}"/>
    <cellStyle name="Normal 7 6 3 3 4 3" xfId="8570" xr:uid="{1B8B625A-97E3-41E8-AF27-40244788585F}"/>
    <cellStyle name="Normal 7 6 3 3 4 3 2" xfId="28950" xr:uid="{3B3AD2CA-9486-42DA-8189-C299B1046117}"/>
    <cellStyle name="Normal 7 6 3 3 4 3 3" xfId="18950" xr:uid="{82189C2D-B2BE-4B80-88E4-6F1F020896B9}"/>
    <cellStyle name="Normal 7 6 3 3 4 4" xfId="11403" xr:uid="{303873E4-CF73-49B2-B038-F358E018E3BA}"/>
    <cellStyle name="Normal 7 6 3 3 4 4 2" xfId="21783" xr:uid="{5ED4D9AD-9B8A-4975-ACB2-0C70ABBDF531}"/>
    <cellStyle name="Normal 7 6 3 3 4 5" xfId="23497" xr:uid="{32B2BFD8-525E-4378-91D5-DDA650781DB0}"/>
    <cellStyle name="Normal 7 6 3 3 4 6" xfId="26301" xr:uid="{7E74C817-56EC-4084-A037-5AED7963C962}"/>
    <cellStyle name="Normal 7 6 3 3 4 7" xfId="14084" xr:uid="{470675C5-9F8B-41C5-B2C5-F6046364DB90}"/>
    <cellStyle name="Normal 7 6 3 3 5" xfId="2638" xr:uid="{00000000-0005-0000-0000-000009090000}"/>
    <cellStyle name="Normal 7 6 3 3 5 2" xfId="5900" xr:uid="{48132DCA-E8C2-4B60-8DE5-7EB3B66FFC2A}"/>
    <cellStyle name="Normal 7 6 3 3 5 2 2" xfId="15310" xr:uid="{0F63A216-69B1-45FD-AB2D-0A9A1A2FF379}"/>
    <cellStyle name="Normal 7 6 3 3 5 3" xfId="7763" xr:uid="{DBB43D33-4A0F-4C79-9AD8-720A439FBA15}"/>
    <cellStyle name="Normal 7 6 3 3 5 3 2" xfId="18143" xr:uid="{8030CBFF-0684-4121-AA6D-DB623D42B6E4}"/>
    <cellStyle name="Normal 7 6 3 3 5 4" xfId="10596" xr:uid="{389C6673-130F-44DE-BAD7-639E6FAAE7BC}"/>
    <cellStyle name="Normal 7 6 3 3 5 4 2" xfId="20976" xr:uid="{132AC504-2503-4B3D-AFD5-9A34968FC33D}"/>
    <cellStyle name="Normal 7 6 3 3 5 5" xfId="22689" xr:uid="{3688B1EF-53C5-488A-ACE0-5EA188193F00}"/>
    <cellStyle name="Normal 7 6 3 3 5 6" xfId="27188" xr:uid="{C5DA87B6-E3B5-4F70-81FF-F04A3C4CD07F}"/>
    <cellStyle name="Normal 7 6 3 3 5 7" xfId="13027" xr:uid="{CEBC3EB5-DFC0-40A5-A11A-60194FAE245D}"/>
    <cellStyle name="Normal 7 6 3 3 6" xfId="2151" xr:uid="{00000000-0005-0000-0000-000031030000}"/>
    <cellStyle name="Normal 7 6 3 3 6 2" xfId="4638" xr:uid="{DDD6DC4B-9466-4B61-9B06-D6792D4BBF9B}"/>
    <cellStyle name="Normal 7 6 3 3 6 3" xfId="30232" xr:uid="{6645CF52-C51C-46A3-B69A-670BFF6D043C}"/>
    <cellStyle name="Normal 7 6 3 3 6 3 2" xfId="31376" xr:uid="{9C0664F1-2BC2-4486-BD5C-A88F2827CD6E}"/>
    <cellStyle name="Normal 7 6 3 3 6 4" xfId="31572" xr:uid="{B935607C-FA16-46A0-8678-73DBE2437CBD}"/>
    <cellStyle name="Normal 7 6 3 3 7" xfId="4083" xr:uid="{FF6F513F-DDB9-462A-B13C-92776B7D2349}"/>
    <cellStyle name="Normal 7 6 3 3 7 2" xfId="4735" xr:uid="{CF2CB097-34DC-4247-8F0E-ABB43BA53B2B}"/>
    <cellStyle name="Normal 7 6 3 3 7 2 2" xfId="27717" xr:uid="{1EDD18A6-6835-40A8-88E3-C4F11ED69DE5}"/>
    <cellStyle name="Normal 7 6 3 3 7 3" xfId="26787" xr:uid="{96671C3B-A1B1-44DF-9104-304A20AEB2C0}"/>
    <cellStyle name="Normal 7 6 3 3 7 3 2" xfId="31184" xr:uid="{6E7833E5-778C-465E-8DE0-065A447A6E20}"/>
    <cellStyle name="Normal 7 6 3 3 7 4" xfId="27626" xr:uid="{D690042B-48A8-4B37-88B6-2BF49BC9445A}"/>
    <cellStyle name="Normal 7 6 3 3 7 5" xfId="30346" xr:uid="{9CC4D4A5-A59A-485D-9725-F0B5952F9150}"/>
    <cellStyle name="Normal 7 6 3 3 7 5 2" xfId="31488" xr:uid="{7896352E-95E3-41EA-B176-36FF0CEE565A}"/>
    <cellStyle name="Normal 7 6 3 3 7 6" xfId="31686" xr:uid="{D11F685F-83BD-4E7B-A8DA-FFB6C0997B38}"/>
    <cellStyle name="Normal 7 6 3 3 8" xfId="29681" xr:uid="{DDD031FA-DD35-4F20-99A5-AA11D3C98D44}"/>
    <cellStyle name="Normal 7 6 3 3 8 2" xfId="30544" xr:uid="{DE3B6B93-E2A5-480B-9010-B39AA1DCB833}"/>
    <cellStyle name="Normal 7 6 3 3 9" xfId="29669" xr:uid="{5A811436-6D74-48D3-AB9A-EE7538A6A6FC}"/>
    <cellStyle name="Normal 7 6 3 4" xfId="1492" xr:uid="{00000000-0005-0000-0000-0000AD070000}"/>
    <cellStyle name="Normal 7 6 3 4 2" xfId="3495" xr:uid="{00000000-0005-0000-0000-00000B090000}"/>
    <cellStyle name="Normal 7 6 3 4 2 2" xfId="6547" xr:uid="{BDCE6B7E-62BD-4044-B894-D9E0A2E850C9}"/>
    <cellStyle name="Normal 7 6 3 4 2 2 2" xfId="25816" xr:uid="{7B4532F0-478E-4AB7-9ED1-5AA482BF542A}"/>
    <cellStyle name="Normal 7 6 3 4 2 2 3" xfId="16120" xr:uid="{35E135D1-54BB-4081-99BA-AEF677987A76}"/>
    <cellStyle name="Normal 7 6 3 4 2 3" xfId="8573" xr:uid="{90BA02D6-CC03-4693-9CC9-BCB83579C29B}"/>
    <cellStyle name="Normal 7 6 3 4 2 3 2" xfId="18953" xr:uid="{65545394-FAE5-44BB-B2F1-507185147897}"/>
    <cellStyle name="Normal 7 6 3 4 2 4" xfId="11406" xr:uid="{CFF84FD6-9744-4EFE-86F3-8F7164451CEF}"/>
    <cellStyle name="Normal 7 6 3 4 2 4 2" xfId="21786" xr:uid="{1D951B25-C0C3-4BD6-96F5-5A17B8028CF0}"/>
    <cellStyle name="Normal 7 6 3 4 2 5" xfId="23154" xr:uid="{2B59EF41-2E53-450E-A5F1-810ABB2CF3ED}"/>
    <cellStyle name="Normal 7 6 3 4 2 6" xfId="14087" xr:uid="{9879ECFA-35C0-46D6-8663-23859D7AC2AF}"/>
    <cellStyle name="Normal 7 6 3 4 3" xfId="2844" xr:uid="{00000000-0005-0000-0000-00000C090000}"/>
    <cellStyle name="Normal 7 6 3 4 3 2" xfId="6058" xr:uid="{7FB49BD6-6F31-4B45-B557-17E3453C031E}"/>
    <cellStyle name="Normal 7 6 3 4 3 2 2" xfId="27110" xr:uid="{55A0543A-1117-4D83-A7B8-F9A9D7E41E40}"/>
    <cellStyle name="Normal 7 6 3 4 3 2 3" xfId="15513" xr:uid="{D16F7FB5-F41D-421D-A9B9-779147882517}"/>
    <cellStyle name="Normal 7 6 3 4 3 3" xfId="7966" xr:uid="{15655578-63B4-41BF-A5B3-024B7D70EB39}"/>
    <cellStyle name="Normal 7 6 3 4 3 3 2" xfId="18346" xr:uid="{630A5C95-8882-492D-8B3C-D91C8593B88B}"/>
    <cellStyle name="Normal 7 6 3 4 3 4" xfId="10799" xr:uid="{3EEDB382-2C2E-4827-8256-DD31D1484B28}"/>
    <cellStyle name="Normal 7 6 3 4 3 4 2" xfId="21179" xr:uid="{9D54FC28-AC6C-48D7-AEFC-121BF1CB48EB}"/>
    <cellStyle name="Normal 7 6 3 4 3 5" xfId="25337" xr:uid="{16C01234-1BA7-4D1A-9A8A-A36392ED2FF9}"/>
    <cellStyle name="Normal 7 6 3 4 3 6" xfId="13324" xr:uid="{DE1E783A-8BA0-4C3B-8CCC-83EDD34DE2B3}"/>
    <cellStyle name="Normal 7 6 3 4 4" xfId="4227" xr:uid="{32C5111D-E894-401D-8BA7-B9AF0DE3D009}"/>
    <cellStyle name="Normal 7 6 3 4 4 2" xfId="8999" xr:uid="{75079CD1-BECF-4205-B52C-BD9B59C4C153}"/>
    <cellStyle name="Normal 7 6 3 4 4 2 2" xfId="19379" xr:uid="{F7166BD3-B39C-465F-B5F9-DDCE8F8F3F52}"/>
    <cellStyle name="Normal 7 6 3 4 4 3" xfId="11832" xr:uid="{1463F024-B423-4C98-815A-F12B8C80C849}"/>
    <cellStyle name="Normal 7 6 3 4 4 3 2" xfId="22212" xr:uid="{13DD88AD-FF73-4A21-BE70-28E43FA1F7E0}"/>
    <cellStyle name="Normal 7 6 3 4 4 4" xfId="23207" xr:uid="{BBA65995-B27D-45A9-BD56-3555EE9DE275}"/>
    <cellStyle name="Normal 7 6 3 4 4 5" xfId="16546" xr:uid="{23563D06-ACFA-4D53-8FAB-2687F20D5518}"/>
    <cellStyle name="Normal 7 6 3 4 5" xfId="5489" xr:uid="{B1CB6DCF-31E2-43F8-A244-6C39885D46AF}"/>
    <cellStyle name="Normal 7 6 3 4 5 2" xfId="14785" xr:uid="{95E64EF2-3171-4025-9C61-DD362010BBE1}"/>
    <cellStyle name="Normal 7 6 3 4 6" xfId="7238" xr:uid="{108BD58C-916F-48C3-9672-7A310AE010EF}"/>
    <cellStyle name="Normal 7 6 3 4 6 2" xfId="17618" xr:uid="{C5E76D88-3368-4496-BCBD-A49B920BB512}"/>
    <cellStyle name="Normal 7 6 3 4 7" xfId="10071" xr:uid="{1CFE59E8-5846-4B0B-A048-57B198C01098}"/>
    <cellStyle name="Normal 7 6 3 4 7 2" xfId="20451" xr:uid="{2EC0ED5F-C82F-46A2-8D96-111897ACAF92}"/>
    <cellStyle name="Normal 7 6 3 4 8" xfId="25110" xr:uid="{1645CE95-CC52-4795-AA28-D0ACA599BC28}"/>
    <cellStyle name="Normal 7 6 3 4 9" xfId="12802" xr:uid="{861CFB80-084F-49F2-BC7A-8CE1FD2B9E70}"/>
    <cellStyle name="Normal 7 6 3 5" xfId="1493" xr:uid="{00000000-0005-0000-0000-0000AE070000}"/>
    <cellStyle name="Normal 7 6 3 5 2" xfId="4605" xr:uid="{334770A4-F9AD-44B1-9E35-20123E2610C4}"/>
    <cellStyle name="Normal 7 6 3 5 2 2" xfId="9377" xr:uid="{0A3E0FEE-8653-4C0D-A345-B0A5A370D5F5}"/>
    <cellStyle name="Normal 7 6 3 5 2 2 2" xfId="29345" xr:uid="{BA7A14BD-8546-4157-B552-4D65E2B154EF}"/>
    <cellStyle name="Normal 7 6 3 5 2 2 3" xfId="19757" xr:uid="{55B73C30-5F3E-4A07-AAD1-7978DB1C75D8}"/>
    <cellStyle name="Normal 7 6 3 5 2 3" xfId="12210" xr:uid="{00F0E0D4-CA95-4E8F-A0C3-023838EADDCF}"/>
    <cellStyle name="Normal 7 6 3 5 2 3 2" xfId="22590" xr:uid="{2DBB6977-B16C-4C03-9F51-82159352EC90}"/>
    <cellStyle name="Normal 7 6 3 5 2 4" xfId="25452" xr:uid="{F2EF33B9-DD57-4843-BF51-CF9E8EF3466B}"/>
    <cellStyle name="Normal 7 6 3 5 2 5" xfId="16924" xr:uid="{8A2C4A4E-12AD-476D-B7FD-3F9AE25A9C30}"/>
    <cellStyle name="Normal 7 6 3 5 3" xfId="5490" xr:uid="{78A76860-74B0-42D7-8CAB-5F737FE07FBE}"/>
    <cellStyle name="Normal 7 6 3 5 3 2" xfId="27480" xr:uid="{7F98AA3E-87F5-46D2-8F9F-22BC5432271A}"/>
    <cellStyle name="Normal 7 6 3 5 3 3" xfId="14786" xr:uid="{4591BEF2-F23B-4A12-B0A5-E1E40B0CBD23}"/>
    <cellStyle name="Normal 7 6 3 5 4" xfId="7239" xr:uid="{C134C1AF-352F-41CC-A63F-8160F9B16606}"/>
    <cellStyle name="Normal 7 6 3 5 4 2" xfId="17619" xr:uid="{908330EF-5FDB-4180-9CAA-5D7CAC7F7E2B}"/>
    <cellStyle name="Normal 7 6 3 5 5" xfId="10072" xr:uid="{8374ABE6-97A6-401D-8078-3437C41512B6}"/>
    <cellStyle name="Normal 7 6 3 5 5 2" xfId="20452" xr:uid="{A09BCBE1-F36A-4F23-8013-7B3682F03646}"/>
    <cellStyle name="Normal 7 6 3 5 6" xfId="24064" xr:uid="{F27258FD-AF9D-4FDF-AFF2-21ACF01FCDB7}"/>
    <cellStyle name="Normal 7 6 3 5 7" xfId="14088" xr:uid="{6FE82AB9-A0E6-4E41-AB83-B9B16AA87F12}"/>
    <cellStyle name="Normal 7 6 3 6" xfId="3000" xr:uid="{00000000-0005-0000-0000-00000E090000}"/>
    <cellStyle name="Normal 7 6 3 6 2" xfId="6149" xr:uid="{D2225D40-537E-4931-856D-C80A52FF4BFA}"/>
    <cellStyle name="Normal 7 6 3 6 2 2" xfId="24292" xr:uid="{26C16EB9-858D-4BD4-9CFC-A8959CDF03BA}"/>
    <cellStyle name="Normal 7 6 3 6 2 3" xfId="15627" xr:uid="{27642C92-841C-4AFF-A755-FBC6D1CD5A2F}"/>
    <cellStyle name="Normal 7 6 3 6 3" xfId="8080" xr:uid="{CAC6634D-B02E-46B0-97B1-64A92891BB5A}"/>
    <cellStyle name="Normal 7 6 3 6 3 2" xfId="18460" xr:uid="{011E2817-E21F-42F8-8972-6FD23128CA95}"/>
    <cellStyle name="Normal 7 6 3 6 4" xfId="10913" xr:uid="{A9C75B3C-8F6C-49E9-9579-D72106984BF7}"/>
    <cellStyle name="Normal 7 6 3 6 4 2" xfId="21293" xr:uid="{2DDB2999-8856-41A9-BB9E-8E60C308C139}"/>
    <cellStyle name="Normal 7 6 3 6 5" xfId="23061" xr:uid="{E42710B7-7567-4CFC-8C13-A58F2CF6B02A}"/>
    <cellStyle name="Normal 7 6 3 6 6" xfId="13500" xr:uid="{262120CC-206C-4228-98C6-2FE900E4E433}"/>
    <cellStyle name="Normal 7 6 3 7" xfId="2476" xr:uid="{00000000-0005-0000-0000-00000F090000}"/>
    <cellStyle name="Normal 7 6 3 7 2" xfId="5764" xr:uid="{D54B627D-F2BB-47A4-8AAC-8C90500B1422}"/>
    <cellStyle name="Normal 7 6 3 7 2 2" xfId="27189" xr:uid="{5AE2C8CB-5B95-4C16-9ED1-D003474EDB5F}"/>
    <cellStyle name="Normal 7 6 3 7 2 3" xfId="15148" xr:uid="{228B54B7-1555-4C16-BE58-ACEEF3A67042}"/>
    <cellStyle name="Normal 7 6 3 7 3" xfId="7601" xr:uid="{4BD16946-689F-47B3-8C7A-0D7BA2F18EA5}"/>
    <cellStyle name="Normal 7 6 3 7 3 2" xfId="17981" xr:uid="{8F73512D-077C-4320-8FF6-BC40E720BEE9}"/>
    <cellStyle name="Normal 7 6 3 7 4" xfId="10434" xr:uid="{2CFE7D18-FF92-4123-B761-3B4491F2CFA2}"/>
    <cellStyle name="Normal 7 6 3 7 4 2" xfId="20814" xr:uid="{2707D9FB-9E67-43DB-962B-7B7F5F705B63}"/>
    <cellStyle name="Normal 7 6 3 7 5" xfId="23767" xr:uid="{936336D0-0778-4AE6-9464-D33BF9F6A356}"/>
    <cellStyle name="Normal 7 6 3 7 6" xfId="12864" xr:uid="{082891E5-27E3-4D78-A5F1-3147C37C3EE4}"/>
    <cellStyle name="Normal 7 6 3 8" xfId="2230" xr:uid="{00000000-0005-0000-0000-0000FC080000}"/>
    <cellStyle name="Normal 7 6 3 8 2" xfId="7357" xr:uid="{B0DD7F28-8B64-421D-811E-519E770901DA}"/>
    <cellStyle name="Normal 7 6 3 8 2 2" xfId="17737" xr:uid="{BB0AB26C-8DA6-4783-AA0E-4EAA007CB7EF}"/>
    <cellStyle name="Normal 7 6 3 8 3" xfId="10190" xr:uid="{BEBBE2B1-8816-4318-AE32-5D46A10282F2}"/>
    <cellStyle name="Normal 7 6 3 8 3 2" xfId="20570" xr:uid="{B88BB2F0-AE3C-4FF5-95A4-01B02DFB5404}"/>
    <cellStyle name="Normal 7 6 3 8 4" xfId="23683" xr:uid="{CED53B9C-BA16-4491-B6F8-6BD65392DCD9}"/>
    <cellStyle name="Normal 7 6 3 8 5" xfId="14904" xr:uid="{7AF9EC48-2BFE-41A4-97B8-C7DC6094307C}"/>
    <cellStyle name="Normal 7 6 3 9" xfId="4081" xr:uid="{EF2773C0-75F8-4338-8D49-6A223B83D823}"/>
    <cellStyle name="Normal 7 6 3 9 2" xfId="8859" xr:uid="{C24C100F-3C93-4C78-BABE-8D3DA12C1E19}"/>
    <cellStyle name="Normal 7 6 3 9 2 2" xfId="19239" xr:uid="{B526C73A-CE7A-462A-BBCE-70A06B044FE8}"/>
    <cellStyle name="Normal 7 6 3 9 3" xfId="11692" xr:uid="{A39B2275-139E-43AE-9E93-1C45495EAD8D}"/>
    <cellStyle name="Normal 7 6 3 9 3 2" xfId="22072" xr:uid="{24D02D32-3058-49EF-824F-F7408B5EB3A0}"/>
    <cellStyle name="Normal 7 6 3 9 4" xfId="16406" xr:uid="{F289F06D-4061-4F56-A06D-D8BCDAA2EEB2}"/>
    <cellStyle name="Normal 7 6 4" xfId="1494" xr:uid="{00000000-0005-0000-0000-0000AF070000}"/>
    <cellStyle name="Normal 7 6 4 10" xfId="7240" xr:uid="{035EE198-4A52-4876-87A0-070F5F7708CF}"/>
    <cellStyle name="Normal 7 6 4 10 2" xfId="17620" xr:uid="{D89DF4CC-0987-4DE1-8B85-5A0C99566751}"/>
    <cellStyle name="Normal 7 6 4 11" xfId="10073" xr:uid="{F5343F40-5D9A-4340-8BBF-07E79251F3C3}"/>
    <cellStyle name="Normal 7 6 4 11 2" xfId="20453" xr:uid="{B702B95F-96D1-4434-9D40-676A330F5478}"/>
    <cellStyle name="Normal 7 6 4 12" xfId="24698" xr:uid="{0F9783B3-1B61-4494-BDB0-5321A3955761}"/>
    <cellStyle name="Normal 7 6 4 13" xfId="12442" xr:uid="{E596B25F-4216-4C7F-AFEA-51C74067E89C}"/>
    <cellStyle name="Normal 7 6 4 2" xfId="1495" xr:uid="{00000000-0005-0000-0000-0000B0070000}"/>
    <cellStyle name="Normal 7 6 4 2 10" xfId="10074" xr:uid="{49AB007F-0B85-4E9B-9297-7FAB9EDD1A13}"/>
    <cellStyle name="Normal 7 6 4 2 10 2" xfId="20454" xr:uid="{07B8A567-6003-482F-A8D1-6F8D08720156}"/>
    <cellStyle name="Normal 7 6 4 2 11" xfId="24833" xr:uid="{84097491-E54A-4F8D-89AD-642D736C2ECF}"/>
    <cellStyle name="Normal 7 6 4 2 12" xfId="12645" xr:uid="{D133F7A5-CB7E-41D0-B1D2-C6384AA4A48A}"/>
    <cellStyle name="Normal 7 6 4 2 2" xfId="1496" xr:uid="{00000000-0005-0000-0000-0000B1070000}"/>
    <cellStyle name="Normal 7 6 4 2 2 2" xfId="3497" xr:uid="{00000000-0005-0000-0000-000013090000}"/>
    <cellStyle name="Normal 7 6 4 2 2 2 2" xfId="6549" xr:uid="{214EEB64-1D93-45D2-8CEE-24CCB5F09020}"/>
    <cellStyle name="Normal 7 6 4 2 2 2 2 2" xfId="26709" xr:uid="{2A3AD107-4414-477B-8FB4-A88673D3BC25}"/>
    <cellStyle name="Normal 7 6 4 2 2 2 2 3" xfId="27004" xr:uid="{39EEA1F4-25C0-4828-9CB9-0A7767AB67EE}"/>
    <cellStyle name="Normal 7 6 4 2 2 2 2 4" xfId="16122" xr:uid="{C223E3D0-527D-4D4A-AC2A-7D30010B4321}"/>
    <cellStyle name="Normal 7 6 4 2 2 2 3" xfId="8575" xr:uid="{CA2E8B40-3298-401D-9DF9-9D47F9083327}"/>
    <cellStyle name="Normal 7 6 4 2 2 2 3 2" xfId="28953" xr:uid="{285D4BB7-57D0-491B-8105-EBF2388F0C4C}"/>
    <cellStyle name="Normal 7 6 4 2 2 2 3 3" xfId="18955" xr:uid="{A56A4225-07CA-4D6C-95D3-ED802EA7B0A3}"/>
    <cellStyle name="Normal 7 6 4 2 2 2 4" xfId="11408" xr:uid="{DA0BBD34-69D9-440E-BD34-6F0EE9C954A7}"/>
    <cellStyle name="Normal 7 6 4 2 2 2 4 2" xfId="21788" xr:uid="{674CA4BB-0812-40C8-A408-5A3CF9E6C347}"/>
    <cellStyle name="Normal 7 6 4 2 2 2 5" xfId="25575" xr:uid="{2A25585F-AAD2-4C72-8326-06640CEA80EE}"/>
    <cellStyle name="Normal 7 6 4 2 2 2 6" xfId="14090" xr:uid="{62891AED-D085-4513-83D0-0FDF749C6787}"/>
    <cellStyle name="Normal 7 6 4 2 2 3" xfId="4378" xr:uid="{6B0C6F2C-F1EA-4317-B151-4A0E02E17B31}"/>
    <cellStyle name="Normal 7 6 4 2 2 3 2" xfId="9150" xr:uid="{5E25D483-94C1-4C6C-8F93-262F279AE31D}"/>
    <cellStyle name="Normal 7 6 4 2 2 3 2 2" xfId="29193" xr:uid="{1C357637-EB2A-4B49-B8E1-5CFCFBEF3DA0}"/>
    <cellStyle name="Normal 7 6 4 2 2 3 2 3" xfId="19530" xr:uid="{008419AC-12D3-4030-8471-7A11685807FB}"/>
    <cellStyle name="Normal 7 6 4 2 2 3 3" xfId="11983" xr:uid="{CE59ADFC-3D0E-4D8E-A1E0-67BF151C7A21}"/>
    <cellStyle name="Normal 7 6 4 2 2 3 3 2" xfId="22363" xr:uid="{D470C0D9-346B-4FF2-AE3C-7631F48FE8B6}"/>
    <cellStyle name="Normal 7 6 4 2 2 3 4" xfId="24132" xr:uid="{01CA1647-475F-4DAE-A951-51BAB4AE9EB2}"/>
    <cellStyle name="Normal 7 6 4 2 2 3 5" xfId="16697" xr:uid="{ADD8F09B-422D-4159-884D-963C9A8967E0}"/>
    <cellStyle name="Normal 7 6 4 2 2 4" xfId="5493" xr:uid="{C30A7CF7-8099-4867-879B-2A15BF15C23D}"/>
    <cellStyle name="Normal 7 6 4 2 2 4 2" xfId="26926" xr:uid="{51714018-8DA3-4B95-8778-06DDBC6938DC}"/>
    <cellStyle name="Normal 7 6 4 2 2 4 3" xfId="14789" xr:uid="{76D31EED-C37C-4B0B-9F52-FB4C8E514434}"/>
    <cellStyle name="Normal 7 6 4 2 2 5" xfId="7242" xr:uid="{80EAA8DB-BAA0-4ABA-8A4D-573BCCD6D179}"/>
    <cellStyle name="Normal 7 6 4 2 2 5 2" xfId="17622" xr:uid="{96D2DF67-A618-41C9-9E6F-6575B034B959}"/>
    <cellStyle name="Normal 7 6 4 2 2 6" xfId="10075" xr:uid="{5C6DCC4E-28BF-4E27-8114-ADE19AE0B452}"/>
    <cellStyle name="Normal 7 6 4 2 2 6 2" xfId="20455" xr:uid="{8A009F11-04D3-497F-9B78-CB0EFDD8CB6B}"/>
    <cellStyle name="Normal 7 6 4 2 2 7" xfId="24577" xr:uid="{1A61F48B-7205-49C2-AA4D-4F3208C1919B}"/>
    <cellStyle name="Normal 7 6 4 2 2 8" xfId="13328" xr:uid="{6FA52218-8A77-4EF4-94F5-80A5FB768C2E}"/>
    <cellStyle name="Normal 7 6 4 2 3" xfId="3498" xr:uid="{00000000-0005-0000-0000-000014090000}"/>
    <cellStyle name="Normal 7 6 4 2 3 2" xfId="4606" xr:uid="{66F6D489-D49B-45AF-ADD0-5A63CD6F86D1}"/>
    <cellStyle name="Normal 7 6 4 2 3 2 2" xfId="9378" xr:uid="{13F6ED99-B520-4F0F-962D-7C6496C77841}"/>
    <cellStyle name="Normal 7 6 4 2 3 2 2 2" xfId="29346" xr:uid="{111B7E26-43CD-4734-AC48-BDB1414D34B9}"/>
    <cellStyle name="Normal 7 6 4 2 3 2 2 3" xfId="19758" xr:uid="{0AAD0977-7135-4C42-8D21-D2C61851AABF}"/>
    <cellStyle name="Normal 7 6 4 2 3 2 3" xfId="12211" xr:uid="{0428E7B4-13B1-4215-8937-D2289B0A14E5}"/>
    <cellStyle name="Normal 7 6 4 2 3 2 3 2" xfId="22591" xr:uid="{A0B6B42E-F3D2-408A-BC8A-BADCC9B082A8}"/>
    <cellStyle name="Normal 7 6 4 2 3 2 4" xfId="23244" xr:uid="{09DA1CB3-B645-49A8-8DCF-D310CFCEAA5B}"/>
    <cellStyle name="Normal 7 6 4 2 3 2 5" xfId="16925" xr:uid="{C7D63BF1-7F62-45F4-BCC1-DEFBD46C845A}"/>
    <cellStyle name="Normal 7 6 4 2 3 3" xfId="6550" xr:uid="{F5922A6E-BDD9-4825-BAF7-237878C34A8D}"/>
    <cellStyle name="Normal 7 6 4 2 3 3 2" xfId="27768" xr:uid="{D3CFDD13-73FD-4080-8D31-72CE817E5517}"/>
    <cellStyle name="Normal 7 6 4 2 3 3 3" xfId="16123" xr:uid="{569ACA0E-6D2C-41EF-9BF3-A6E20F299AFA}"/>
    <cellStyle name="Normal 7 6 4 2 3 4" xfId="8576" xr:uid="{0B4CADA8-46D5-435B-AE28-90CAFED1AF89}"/>
    <cellStyle name="Normal 7 6 4 2 3 4 2" xfId="18956" xr:uid="{34F622B0-3350-4944-8D8B-BC2F93F58DE3}"/>
    <cellStyle name="Normal 7 6 4 2 3 5" xfId="11409" xr:uid="{31F6793A-534E-42E2-AD39-BA9DD8743DB4}"/>
    <cellStyle name="Normal 7 6 4 2 3 5 2" xfId="21789" xr:uid="{5673C078-898F-4C9D-B37B-B7F3C28FF66A}"/>
    <cellStyle name="Normal 7 6 4 2 3 6" xfId="23959" xr:uid="{D783E5CE-2E14-4883-88B2-8675FBE6978F}"/>
    <cellStyle name="Normal 7 6 4 2 3 7" xfId="14091" xr:uid="{E2CF11E8-08A7-456F-ABF1-92CDC18F2C5C}"/>
    <cellStyle name="Normal 7 6 4 2 4" xfId="3496" xr:uid="{00000000-0005-0000-0000-000015090000}"/>
    <cellStyle name="Normal 7 6 4 2 4 2" xfId="6548" xr:uid="{CD82B9AD-1120-4375-8BF3-85B1EB5A0DFC}"/>
    <cellStyle name="Normal 7 6 4 2 4 2 2" xfId="26286" xr:uid="{8525F22A-04E3-4DB9-A4BB-91F8DD646266}"/>
    <cellStyle name="Normal 7 6 4 2 4 2 3" xfId="16121" xr:uid="{623069F8-A423-469D-A071-FE11F0374414}"/>
    <cellStyle name="Normal 7 6 4 2 4 3" xfId="8574" xr:uid="{49DD5175-9EA0-48AC-BDD5-DEB9FB6E8565}"/>
    <cellStyle name="Normal 7 6 4 2 4 3 2" xfId="18954" xr:uid="{337F8F82-4C28-41F2-B7E5-F877F277B9EE}"/>
    <cellStyle name="Normal 7 6 4 2 4 4" xfId="11407" xr:uid="{2368853A-E8C0-46E9-A1A2-939D1BB14FD5}"/>
    <cellStyle name="Normal 7 6 4 2 4 4 2" xfId="21787" xr:uid="{69D7CCEF-F97D-42F4-94BB-EB13570F5694}"/>
    <cellStyle name="Normal 7 6 4 2 4 5" xfId="22702" xr:uid="{297823CD-807C-4D59-BFA8-2B0411ACC5E4}"/>
    <cellStyle name="Normal 7 6 4 2 4 6" xfId="14089" xr:uid="{03F4B3A2-BAFC-45D5-9F9A-E46A98E9A94B}"/>
    <cellStyle name="Normal 7 6 4 2 5" xfId="2619" xr:uid="{00000000-0005-0000-0000-000016090000}"/>
    <cellStyle name="Normal 7 6 4 2 5 2" xfId="5881" xr:uid="{CA82C9FA-ECBB-4830-AAC9-1A35263FD096}"/>
    <cellStyle name="Normal 7 6 4 2 5 2 2" xfId="27734" xr:uid="{B4311067-D804-4D03-B5B7-74D45B43874D}"/>
    <cellStyle name="Normal 7 6 4 2 5 2 3" xfId="15291" xr:uid="{062D6E6D-9851-4F2C-B5D5-BD6F47412466}"/>
    <cellStyle name="Normal 7 6 4 2 5 3" xfId="7744" xr:uid="{D11D1D9F-CBC8-439E-9280-87A8061AD43A}"/>
    <cellStyle name="Normal 7 6 4 2 5 3 2" xfId="18124" xr:uid="{C2F39C00-C66C-4C15-BBDB-2798A8E8031C}"/>
    <cellStyle name="Normal 7 6 4 2 5 4" xfId="10577" xr:uid="{03D8FC28-5C5B-4C0F-95C5-F44C702848F1}"/>
    <cellStyle name="Normal 7 6 4 2 5 4 2" xfId="20957" xr:uid="{BA2958BA-73A3-40F8-BDF5-31AD53E6180E}"/>
    <cellStyle name="Normal 7 6 4 2 5 5" xfId="23641" xr:uid="{89F6BECF-0EC9-478F-B1DE-95553FB28B0C}"/>
    <cellStyle name="Normal 7 6 4 2 5 6" xfId="13007" xr:uid="{B1E7B27F-1398-479E-9BD9-CC4DE1E4F93F}"/>
    <cellStyle name="Normal 7 6 4 2 6" xfId="2411" xr:uid="{00000000-0005-0000-0000-000011090000}"/>
    <cellStyle name="Normal 7 6 4 2 6 2" xfId="7538" xr:uid="{909C80D6-F97A-4A5F-9535-F2822C42DD2D}"/>
    <cellStyle name="Normal 7 6 4 2 6 2 2" xfId="17918" xr:uid="{2E747C5F-4256-4B90-9FCC-72116FC8D146}"/>
    <cellStyle name="Normal 7 6 4 2 6 3" xfId="10371" xr:uid="{DA9631A7-2BA3-48D2-B158-0A801C9D75EF}"/>
    <cellStyle name="Normal 7 6 4 2 6 3 2" xfId="20751" xr:uid="{218BD272-9FA9-449E-989D-FAA0659443DC}"/>
    <cellStyle name="Normal 7 6 4 2 6 4" xfId="22962" xr:uid="{DB140B91-8617-458B-A1D6-A52A595FFBAA}"/>
    <cellStyle name="Normal 7 6 4 2 6 5" xfId="15085" xr:uid="{9D2CFA7D-55B1-4DF9-9125-26CBC1EC63D4}"/>
    <cellStyle name="Normal 7 6 4 2 7" xfId="4108" xr:uid="{77E46761-4AE2-4ED7-BEE7-7728377FC1FB}"/>
    <cellStyle name="Normal 7 6 4 2 7 2" xfId="8880" xr:uid="{6C0F0865-8587-43DB-AB1E-FC6EE651C3FE}"/>
    <cellStyle name="Normal 7 6 4 2 7 2 2" xfId="19260" xr:uid="{79693B14-F256-438F-80F3-2E9EAE2685D3}"/>
    <cellStyle name="Normal 7 6 4 2 7 3" xfId="11713" xr:uid="{BD46F7F7-AF10-44E4-A8E7-4A239FB3CAE8}"/>
    <cellStyle name="Normal 7 6 4 2 7 3 2" xfId="22093" xr:uid="{4BC53BCB-BF34-4BCB-87E8-584A463F96BE}"/>
    <cellStyle name="Normal 7 6 4 2 7 4" xfId="16427" xr:uid="{161D2999-90BA-4C98-82B4-AAA544CB94F7}"/>
    <cellStyle name="Normal 7 6 4 2 8" xfId="5492" xr:uid="{ED208182-AB4A-43E2-B8D4-3D0E4CE3FC3D}"/>
    <cellStyle name="Normal 7 6 4 2 8 2" xfId="14788" xr:uid="{827BB9A6-6F22-42F9-97F6-75D452236B82}"/>
    <cellStyle name="Normal 7 6 4 2 9" xfId="7241" xr:uid="{5FCE118D-9011-46AC-97E4-C1A923D60652}"/>
    <cellStyle name="Normal 7 6 4 2 9 2" xfId="17621" xr:uid="{F5FC5549-0709-4391-A1B4-7DFCAB1765FB}"/>
    <cellStyle name="Normal 7 6 4 3" xfId="1497" xr:uid="{00000000-0005-0000-0000-0000B2070000}"/>
    <cellStyle name="Normal 7 6 4 3 2" xfId="3499" xr:uid="{00000000-0005-0000-0000-000018090000}"/>
    <cellStyle name="Normal 7 6 4 3 2 2" xfId="6551" xr:uid="{D5D721FD-4294-41E9-9E53-B39918ABA39F}"/>
    <cellStyle name="Normal 7 6 4 3 2 2 2" xfId="23054" xr:uid="{3BE78620-1BC4-4DF3-A5DE-DB2C98BC7C91}"/>
    <cellStyle name="Normal 7 6 4 3 2 2 3" xfId="26087" xr:uid="{F8B224D6-DEB0-48B7-8C9E-E1D80A12A2C2}"/>
    <cellStyle name="Normal 7 6 4 3 2 2 4" xfId="16124" xr:uid="{A36195B5-1EBC-40F4-A100-AC26DF93E762}"/>
    <cellStyle name="Normal 7 6 4 3 2 3" xfId="8577" xr:uid="{937966F0-4210-4544-AC52-3D1795A1E072}"/>
    <cellStyle name="Normal 7 6 4 3 2 3 2" xfId="28954" xr:uid="{A459C81F-790B-4A1C-B115-EB72415FCA89}"/>
    <cellStyle name="Normal 7 6 4 3 2 3 3" xfId="18957" xr:uid="{C9A2FCA2-BCF3-40D5-9E91-1625D7C4269A}"/>
    <cellStyle name="Normal 7 6 4 3 2 4" xfId="11410" xr:uid="{781009EA-ACEE-4181-95A0-1AD5234FF42C}"/>
    <cellStyle name="Normal 7 6 4 3 2 4 2" xfId="21790" xr:uid="{DF504D84-6586-4591-BEFB-5063037976D2}"/>
    <cellStyle name="Normal 7 6 4 3 2 5" xfId="24722" xr:uid="{E9ECF8B6-8C80-4E7D-A69B-84FDD893AE7D}"/>
    <cellStyle name="Normal 7 6 4 3 2 6" xfId="14092" xr:uid="{82571571-29DA-43BB-B6F9-C12F49F1DAAC}"/>
    <cellStyle name="Normal 7 6 4 3 3" xfId="2846" xr:uid="{00000000-0005-0000-0000-000019090000}"/>
    <cellStyle name="Normal 7 6 4 3 3 2" xfId="6059" xr:uid="{0DA2B59D-B791-46D6-8532-4C10B6B91FBA}"/>
    <cellStyle name="Normal 7 6 4 3 3 2 2" xfId="28356" xr:uid="{5D105145-8517-4BE2-A09D-ECFB5DEA7455}"/>
    <cellStyle name="Normal 7 6 4 3 3 2 3" xfId="15515" xr:uid="{096319CA-E769-4DE6-BECA-93CE94F800F8}"/>
    <cellStyle name="Normal 7 6 4 3 3 3" xfId="7968" xr:uid="{2F5CE179-3A0F-4A9D-B401-53D318BCBD18}"/>
    <cellStyle name="Normal 7 6 4 3 3 3 2" xfId="18348" xr:uid="{FBFA4E50-9252-468E-8F29-60E2C05BE592}"/>
    <cellStyle name="Normal 7 6 4 3 3 4" xfId="10801" xr:uid="{3E22AB5A-4335-420E-80AD-C0134BE393BF}"/>
    <cellStyle name="Normal 7 6 4 3 3 4 2" xfId="21181" xr:uid="{8CE11DFB-2E08-48D4-ABB7-4E2446763A20}"/>
    <cellStyle name="Normal 7 6 4 3 3 5" xfId="24986" xr:uid="{2B1A971E-F5B0-47FF-8658-F8F56EDA747D}"/>
    <cellStyle name="Normal 7 6 4 3 3 6" xfId="13327" xr:uid="{4E9911BA-E1F1-432A-85FE-474B10F1C98E}"/>
    <cellStyle name="Normal 7 6 4 3 4" xfId="4228" xr:uid="{5644E9A4-EBAE-4A30-A3A7-814AEB5E2BBD}"/>
    <cellStyle name="Normal 7 6 4 3 4 2" xfId="9000" xr:uid="{1F1E9345-0D5F-4EB5-BC77-66AA88AF8084}"/>
    <cellStyle name="Normal 7 6 4 3 4 2 2" xfId="29075" xr:uid="{04EF2121-8F9D-47E1-95D6-2A96462046A0}"/>
    <cellStyle name="Normal 7 6 4 3 4 2 3" xfId="19380" xr:uid="{00120F8E-2E91-487F-AC3F-BD77EFA709C8}"/>
    <cellStyle name="Normal 7 6 4 3 4 3" xfId="11833" xr:uid="{3133CD66-DEC5-48F4-9AAD-E488D033F91C}"/>
    <cellStyle name="Normal 7 6 4 3 4 3 2" xfId="22213" xr:uid="{AB3E41C7-A31C-482C-8829-CDF220706801}"/>
    <cellStyle name="Normal 7 6 4 3 4 4" xfId="22915" xr:uid="{117F10E1-0F2A-436E-ACBF-F6C29F47C5A9}"/>
    <cellStyle name="Normal 7 6 4 3 4 5" xfId="16547" xr:uid="{A5BEF6C1-15E3-4E49-8272-A8C2C967417A}"/>
    <cellStyle name="Normal 7 6 4 3 5" xfId="5494" xr:uid="{B08F0AA9-0A61-4228-BEC0-06332A122D18}"/>
    <cellStyle name="Normal 7 6 4 3 5 2" xfId="28395" xr:uid="{761A86C3-ED31-49F1-93DC-0C7D04858817}"/>
    <cellStyle name="Normal 7 6 4 3 5 3" xfId="14790" xr:uid="{49F51432-65E2-4899-8358-EACE04E00462}"/>
    <cellStyle name="Normal 7 6 4 3 6" xfId="7243" xr:uid="{F646D13A-AED6-4D8D-A845-E6F81DC4ECAA}"/>
    <cellStyle name="Normal 7 6 4 3 6 2" xfId="17623" xr:uid="{F4ED4057-A56C-40B8-B84C-F083BD5C8E7D}"/>
    <cellStyle name="Normal 7 6 4 3 7" xfId="10076" xr:uid="{DF3E602C-AE99-4F19-BF5D-BA08004E781C}"/>
    <cellStyle name="Normal 7 6 4 3 7 2" xfId="20456" xr:uid="{6D5DAEA5-68AE-4405-8C12-ECE841313B1E}"/>
    <cellStyle name="Normal 7 6 4 3 8" xfId="23340" xr:uid="{635B3F8E-57FD-4427-A73F-46D378261E0D}"/>
    <cellStyle name="Normal 7 6 4 3 9" xfId="12803" xr:uid="{6E0D6631-0B8D-43E8-9700-2101A92FE9BC}"/>
    <cellStyle name="Normal 7 6 4 4" xfId="1498" xr:uid="{00000000-0005-0000-0000-0000B3070000}"/>
    <cellStyle name="Normal 7 6 4 4 2" xfId="4607" xr:uid="{B16931EB-7DAE-4907-8E70-D8B738510EE6}"/>
    <cellStyle name="Normal 7 6 4 4 2 2" xfId="9379" xr:uid="{D3C7172B-6501-44FC-BC19-3FAAE562FBFB}"/>
    <cellStyle name="Normal 7 6 4 4 2 2 2" xfId="29347" xr:uid="{5028358C-192B-4348-BDD4-2BD130CC8A4F}"/>
    <cellStyle name="Normal 7 6 4 4 2 2 3" xfId="19759" xr:uid="{13D538F3-9528-4969-A811-47504BBADF1D}"/>
    <cellStyle name="Normal 7 6 4 4 2 3" xfId="12212" xr:uid="{74B0E405-8302-4CE7-8775-ECA51A499A38}"/>
    <cellStyle name="Normal 7 6 4 4 2 3 2" xfId="22592" xr:uid="{A8AB96D9-7258-42D5-99A1-55B661C2972D}"/>
    <cellStyle name="Normal 7 6 4 4 2 4" xfId="23736" xr:uid="{9C5B22E1-2BF8-44D0-8F15-C795EA035DF6}"/>
    <cellStyle name="Normal 7 6 4 4 2 5" xfId="16926" xr:uid="{7512255A-B8C1-4313-98A9-B8AAA554676D}"/>
    <cellStyle name="Normal 7 6 4 4 3" xfId="5495" xr:uid="{0773F734-9059-4CFF-8EC5-101FF109C416}"/>
    <cellStyle name="Normal 7 6 4 4 3 2" xfId="27783" xr:uid="{1A12C115-CC31-43A4-9197-A7CD1F6F391C}"/>
    <cellStyle name="Normal 7 6 4 4 3 3" xfId="14791" xr:uid="{C18CF4CC-B277-44AB-828B-A04FF0926824}"/>
    <cellStyle name="Normal 7 6 4 4 4" xfId="7244" xr:uid="{6240168D-E640-496A-96A9-F337D8E4203C}"/>
    <cellStyle name="Normal 7 6 4 4 4 2" xfId="17624" xr:uid="{525548CA-F646-40DD-BC6F-23687FEDF6FD}"/>
    <cellStyle name="Normal 7 6 4 4 5" xfId="10077" xr:uid="{CE001266-510D-4FC6-B297-6ECD56E12BDC}"/>
    <cellStyle name="Normal 7 6 4 4 5 2" xfId="20457" xr:uid="{B242D98E-EABD-4686-955D-F8E4E40B0A18}"/>
    <cellStyle name="Normal 7 6 4 4 6" xfId="23473" xr:uid="{D2D71813-8875-4C5D-B3D6-044D13BE8A19}"/>
    <cellStyle name="Normal 7 6 4 4 7" xfId="14093" xr:uid="{AD175A59-4B0F-44EC-9EE9-E862184E4AF4}"/>
    <cellStyle name="Normal 7 6 4 5" xfId="3001" xr:uid="{00000000-0005-0000-0000-00001B090000}"/>
    <cellStyle name="Normal 7 6 4 5 2" xfId="6150" xr:uid="{90578136-11C7-49EF-81BA-156BF174B318}"/>
    <cellStyle name="Normal 7 6 4 5 2 2" xfId="25646" xr:uid="{50B6CDAF-0D17-4CD8-90BD-95FF3A06F049}"/>
    <cellStyle name="Normal 7 6 4 5 2 3" xfId="27507" xr:uid="{E3DABAFF-4279-48AD-9175-C601B5BFAC61}"/>
    <cellStyle name="Normal 7 6 4 5 2 4" xfId="15628" xr:uid="{59D28FE0-3EBB-4B33-8B51-3592740E3B8E}"/>
    <cellStyle name="Normal 7 6 4 5 3" xfId="8081" xr:uid="{1593290C-B0DA-4379-A3E0-534ACFF6909F}"/>
    <cellStyle name="Normal 7 6 4 5 3 2" xfId="28771" xr:uid="{03946E0B-3269-497D-B1B4-77B97149BEDE}"/>
    <cellStyle name="Normal 7 6 4 5 3 3" xfId="18461" xr:uid="{BF16C1A0-9822-4D47-A742-0B5348BF515D}"/>
    <cellStyle name="Normal 7 6 4 5 4" xfId="10914" xr:uid="{15D1B895-427B-42C9-8218-BC101DA53385}"/>
    <cellStyle name="Normal 7 6 4 5 4 2" xfId="21294" xr:uid="{07E05386-D6B5-4F0F-9541-E2ADBF877C18}"/>
    <cellStyle name="Normal 7 6 4 5 5" xfId="22987" xr:uid="{AA691454-5113-4FB4-87D2-11739E7C604C}"/>
    <cellStyle name="Normal 7 6 4 5 6" xfId="13501" xr:uid="{80EDD499-EB67-449A-A662-417C08D2759D}"/>
    <cellStyle name="Normal 7 6 4 6" xfId="2456" xr:uid="{00000000-0005-0000-0000-00001C090000}"/>
    <cellStyle name="Normal 7 6 4 6 2" xfId="5748" xr:uid="{5C7ECC11-5A5E-4742-93C1-93ABCAF451DD}"/>
    <cellStyle name="Normal 7 6 4 6 2 2" xfId="27518" xr:uid="{0B431D5C-5A9F-40C1-A469-B3FB46C54045}"/>
    <cellStyle name="Normal 7 6 4 6 2 3" xfId="15128" xr:uid="{7786E342-5940-4005-A46E-4386156685AA}"/>
    <cellStyle name="Normal 7 6 4 6 3" xfId="7581" xr:uid="{6614F47F-3B61-438F-A015-54D8ED0B784D}"/>
    <cellStyle name="Normal 7 6 4 6 3 2" xfId="17961" xr:uid="{582818AA-C3A4-4DAA-8F13-7948F36C02D0}"/>
    <cellStyle name="Normal 7 6 4 6 4" xfId="10414" xr:uid="{0840C9DB-4E69-40F0-BEE7-88E70FFD731F}"/>
    <cellStyle name="Normal 7 6 4 6 4 2" xfId="20794" xr:uid="{12344003-0DAF-491F-972E-91BB6DFF52CC}"/>
    <cellStyle name="Normal 7 6 4 6 5" xfId="23395" xr:uid="{9FA5B035-2601-4F75-8A83-5A87EB96104D}"/>
    <cellStyle name="Normal 7 6 4 6 6" xfId="12844" xr:uid="{9ED57ABB-C750-4436-896D-DA1DBDFB3F0B}"/>
    <cellStyle name="Normal 7 6 4 7" xfId="2210" xr:uid="{00000000-0005-0000-0000-000010090000}"/>
    <cellStyle name="Normal 7 6 4 7 2" xfId="7337" xr:uid="{C6DD2CEB-8E2E-467D-BAE0-3FBCF447319B}"/>
    <cellStyle name="Normal 7 6 4 7 2 2" xfId="17717" xr:uid="{29EE4852-5465-45F1-8671-6D1F0111BE9B}"/>
    <cellStyle name="Normal 7 6 4 7 3" xfId="10170" xr:uid="{41AD4F93-CE63-4CAF-8287-65AE5F09F554}"/>
    <cellStyle name="Normal 7 6 4 7 3 2" xfId="20550" xr:uid="{438D9016-FB78-4B8E-BF5E-6395939B03E9}"/>
    <cellStyle name="Normal 7 6 4 7 4" xfId="23894" xr:uid="{0CADA542-F7D4-4031-8302-CBD27A5EA11C}"/>
    <cellStyle name="Normal 7 6 4 7 5" xfId="14884" xr:uid="{2FCCF03A-40FB-4A4C-BEB3-A1933E008AB1}"/>
    <cellStyle name="Normal 7 6 4 8" xfId="4084" xr:uid="{11850CE3-2A1F-47EF-B471-999DD0D6EC39}"/>
    <cellStyle name="Normal 7 6 4 8 2" xfId="8861" xr:uid="{FE95634D-8F33-41D2-9E6C-F65192F00752}"/>
    <cellStyle name="Normal 7 6 4 8 2 2" xfId="19241" xr:uid="{8BE33F30-94BC-4BBC-8383-2CB6173F8692}"/>
    <cellStyle name="Normal 7 6 4 8 3" xfId="11694" xr:uid="{CE13F861-80D1-45D9-B0C6-B1E764EFA1C2}"/>
    <cellStyle name="Normal 7 6 4 8 3 2" xfId="22074" xr:uid="{95A5F071-E116-4268-8948-93F70ECB1FF0}"/>
    <cellStyle name="Normal 7 6 4 8 4" xfId="16408" xr:uid="{C8F0C22F-C200-44E0-8CBD-0716BEC85CC9}"/>
    <cellStyle name="Normal 7 6 4 9" xfId="5491" xr:uid="{D292BAB4-4D87-46A6-BF4A-6386D5DA9302}"/>
    <cellStyle name="Normal 7 6 4 9 2" xfId="14787" xr:uid="{50E78859-CACB-4E35-B1CA-1A390D183C89}"/>
    <cellStyle name="Normal 7 6 5" xfId="1499" xr:uid="{00000000-0005-0000-0000-0000B4070000}"/>
    <cellStyle name="Normal 7 6 5 10" xfId="10078" xr:uid="{DF3FBC87-0B9B-40A1-AE4C-0EAC5DF663CA}"/>
    <cellStyle name="Normal 7 6 5 10 2" xfId="20458" xr:uid="{4EC8ADD7-9EF6-408B-969E-A98714B64BE2}"/>
    <cellStyle name="Normal 7 6 5 11" xfId="24068" xr:uid="{E61F5D74-F8CC-4F82-8A62-7F385A9996D1}"/>
    <cellStyle name="Normal 7 6 5 12" xfId="12646" xr:uid="{FB75F0C5-BC27-4FA1-8CDF-8AB2BD8454C9}"/>
    <cellStyle name="Normal 7 6 5 2" xfId="1500" xr:uid="{00000000-0005-0000-0000-0000B5070000}"/>
    <cellStyle name="Normal 7 6 5 2 2" xfId="1501" xr:uid="{00000000-0005-0000-0000-0000B6070000}"/>
    <cellStyle name="Normal 7 6 5 2 2 2" xfId="5498" xr:uid="{E7D01064-A9DA-43E2-BD7F-8BE99A6CBE46}"/>
    <cellStyle name="Normal 7 6 5 2 2 2 2" xfId="24803" xr:uid="{D74CCB81-EE89-40BD-A651-D2397EED77F1}"/>
    <cellStyle name="Normal 7 6 5 2 2 2 3" xfId="27835" xr:uid="{858DF70D-599C-44FE-BC8D-CCEEAE3631E2}"/>
    <cellStyle name="Normal 7 6 5 2 2 2 4" xfId="14794" xr:uid="{5AFCEABD-88CD-4BC1-A9F3-858BA1A0DB98}"/>
    <cellStyle name="Normal 7 6 5 2 2 3" xfId="7247" xr:uid="{205E6962-B9B9-4764-A254-6B36C81DAA70}"/>
    <cellStyle name="Normal 7 6 5 2 2 3 2" xfId="27679" xr:uid="{903D530F-9213-4378-A3E2-20DB1D6D8E2E}"/>
    <cellStyle name="Normal 7 6 5 2 2 3 3" xfId="27829" xr:uid="{B8EB2944-3F2D-4394-970A-437B5D6F330F}"/>
    <cellStyle name="Normal 7 6 5 2 2 3 4" xfId="17627" xr:uid="{51A2E2CE-64DE-40DE-A6A2-316D44780599}"/>
    <cellStyle name="Normal 7 6 5 2 2 4" xfId="10080" xr:uid="{1A92C8BC-D39C-4639-8D36-28691DFCA540}"/>
    <cellStyle name="Normal 7 6 5 2 2 4 2" xfId="29467" xr:uid="{9F20443E-21B9-494F-B24D-1211805F4477}"/>
    <cellStyle name="Normal 7 6 5 2 2 4 3" xfId="20460" xr:uid="{93EC5B0D-A3C5-4AFE-ADC9-40F688624D8C}"/>
    <cellStyle name="Normal 7 6 5 2 2 5" xfId="24686" xr:uid="{DE10F9B7-7379-4872-8B6A-23698B840900}"/>
    <cellStyle name="Normal 7 6 5 2 2 6" xfId="14094" xr:uid="{B0BE8522-4076-441B-96EA-40824BB98BCA}"/>
    <cellStyle name="Normal 7 6 5 2 3" xfId="2847" xr:uid="{00000000-0005-0000-0000-000020090000}"/>
    <cellStyle name="Normal 7 6 5 2 3 2" xfId="6060" xr:uid="{2D925E2C-A4E9-4D58-917A-11A3E56E570C}"/>
    <cellStyle name="Normal 7 6 5 2 3 2 2" xfId="27686" xr:uid="{08579B00-37A0-4D2D-B741-0D76075C24B8}"/>
    <cellStyle name="Normal 7 6 5 2 3 2 3" xfId="15516" xr:uid="{937FC035-2C2E-4A21-989C-416B995AE6D9}"/>
    <cellStyle name="Normal 7 6 5 2 3 3" xfId="7969" xr:uid="{564FBD73-78CC-4849-8011-285DF5FAEA1D}"/>
    <cellStyle name="Normal 7 6 5 2 3 3 2" xfId="18349" xr:uid="{4B9EECFA-4E80-40F4-8D21-9F0CD286499E}"/>
    <cellStyle name="Normal 7 6 5 2 3 4" xfId="10802" xr:uid="{643B0A30-BEED-4CC2-9056-F8CB97C651AA}"/>
    <cellStyle name="Normal 7 6 5 2 3 4 2" xfId="21182" xr:uid="{BC6BBA72-C174-4E41-B37A-38CFFE3AF547}"/>
    <cellStyle name="Normal 7 6 5 2 3 5" xfId="24229" xr:uid="{2DD603A8-BED6-4F04-BFF2-A5BDD9C3C6AE}"/>
    <cellStyle name="Normal 7 6 5 2 3 6" xfId="13329" xr:uid="{E11FFCF2-C722-4897-80E4-2E9BB38A8AAB}"/>
    <cellStyle name="Normal 7 6 5 2 4" xfId="4229" xr:uid="{BEFF7DA6-1B62-4455-981F-FF52525144C4}"/>
    <cellStyle name="Normal 7 6 5 2 4 2" xfId="9001" xr:uid="{052E31BB-E2DA-475B-AF01-E6B7DC9A4042}"/>
    <cellStyle name="Normal 7 6 5 2 4 2 2" xfId="29076" xr:uid="{F6532E92-B218-496F-A9A0-A9A7BD61A0F8}"/>
    <cellStyle name="Normal 7 6 5 2 4 2 3" xfId="19381" xr:uid="{7DD29C7B-D90B-4FBB-A9F7-7C6E62FCEBD4}"/>
    <cellStyle name="Normal 7 6 5 2 4 3" xfId="11834" xr:uid="{33D767A8-829E-46E3-896D-5754A6CF897C}"/>
    <cellStyle name="Normal 7 6 5 2 4 3 2" xfId="22214" xr:uid="{DD737A68-9990-408A-95BA-F9BE69979620}"/>
    <cellStyle name="Normal 7 6 5 2 4 4" xfId="23843" xr:uid="{D76A78E7-45C2-4F5D-8A2F-1A50B7832796}"/>
    <cellStyle name="Normal 7 6 5 2 4 5" xfId="16548" xr:uid="{2890542C-1270-4BDE-AF4B-E1326976F566}"/>
    <cellStyle name="Normal 7 6 5 2 5" xfId="5497" xr:uid="{57B78EE6-7841-42ED-A2A6-9BDAEA7C889A}"/>
    <cellStyle name="Normal 7 6 5 2 5 2" xfId="27138" xr:uid="{3CB9700E-5A5C-4819-AB08-22F6E62D5BE7}"/>
    <cellStyle name="Normal 7 6 5 2 5 3" xfId="14793" xr:uid="{A7FE7C76-E922-4743-B111-09BC9106E9CC}"/>
    <cellStyle name="Normal 7 6 5 2 6" xfId="7246" xr:uid="{4862564F-D428-4D96-A80C-2DCBD8993F2B}"/>
    <cellStyle name="Normal 7 6 5 2 6 2" xfId="17626" xr:uid="{562F2376-9098-419C-95D0-4E76847DFC1B}"/>
    <cellStyle name="Normal 7 6 5 2 7" xfId="10079" xr:uid="{DC63A437-50E5-491A-AD3F-C1CABC2759BE}"/>
    <cellStyle name="Normal 7 6 5 2 7 2" xfId="20459" xr:uid="{5124A459-17B2-48D3-91D4-BD503E8A9CF2}"/>
    <cellStyle name="Normal 7 6 5 2 8" xfId="23237" xr:uid="{9E3CA18B-B945-400C-9C14-33091210BAF6}"/>
    <cellStyle name="Normal 7 6 5 2 9" xfId="12804" xr:uid="{C37684F4-A37F-4EA8-AAA9-4B7A6619FBB3}"/>
    <cellStyle name="Normal 7 6 5 3" xfId="1502" xr:uid="{00000000-0005-0000-0000-0000B7070000}"/>
    <cellStyle name="Normal 7 6 5 3 2" xfId="4608" xr:uid="{A31E5E11-9452-49DF-82C6-7A872B65B43C}"/>
    <cellStyle name="Normal 7 6 5 3 2 2" xfId="9380" xr:uid="{5D7F5286-3528-42BB-8D71-FDB46231D195}"/>
    <cellStyle name="Normal 7 6 5 3 2 2 2" xfId="29348" xr:uid="{6FA31A69-84ED-4BEC-A0E2-88DDF5E61206}"/>
    <cellStyle name="Normal 7 6 5 3 2 2 3" xfId="19760" xr:uid="{9FBC37E3-2557-4260-A526-F7BB117EF95D}"/>
    <cellStyle name="Normal 7 6 5 3 2 3" xfId="12213" xr:uid="{3BB80120-C50E-4D9B-8D76-121F08A551F3}"/>
    <cellStyle name="Normal 7 6 5 3 2 3 2" xfId="22593" xr:uid="{6BF84990-48C2-4EC4-9B8F-77256D126BCB}"/>
    <cellStyle name="Normal 7 6 5 3 2 4" xfId="23874" xr:uid="{A4373488-25F7-4AE1-A30A-4A24639504D8}"/>
    <cellStyle name="Normal 7 6 5 3 2 5" xfId="16927" xr:uid="{EAA94611-9138-4B12-9179-5EA06D298EEA}"/>
    <cellStyle name="Normal 7 6 5 3 3" xfId="5499" xr:uid="{E7DAD043-6AE3-4AC1-B786-9BBFE7339374}"/>
    <cellStyle name="Normal 7 6 5 3 3 2" xfId="25800" xr:uid="{44967C79-7D0B-4E84-A99E-681F3E8F24C1}"/>
    <cellStyle name="Normal 7 6 5 3 3 3" xfId="28113" xr:uid="{B93C29BC-09E4-4A66-8E44-8F0A6CF78288}"/>
    <cellStyle name="Normal 7 6 5 3 3 4" xfId="14795" xr:uid="{D165794D-EA70-4A47-8B38-33BA446E4169}"/>
    <cellStyle name="Normal 7 6 5 3 4" xfId="7248" xr:uid="{81B50CBF-AC87-4D6C-8852-00497000B5CD}"/>
    <cellStyle name="Normal 7 6 5 3 4 2" xfId="24854" xr:uid="{FE06049C-30C1-43B9-B38C-3DFFB8716974}"/>
    <cellStyle name="Normal 7 6 5 3 4 3" xfId="27205" xr:uid="{63796442-6B39-4ABD-BFF2-28A58284432A}"/>
    <cellStyle name="Normal 7 6 5 3 4 4" xfId="17628" xr:uid="{A5F050B3-85E0-4682-A9DB-664CDC9A79EF}"/>
    <cellStyle name="Normal 7 6 5 3 5" xfId="10081" xr:uid="{D7DC216D-1E73-4623-8389-1E20B8153073}"/>
    <cellStyle name="Normal 7 6 5 3 5 2" xfId="29468" xr:uid="{200210D5-41D4-42EC-8CE0-4DC6FEF33C50}"/>
    <cellStyle name="Normal 7 6 5 3 5 3" xfId="20461" xr:uid="{A19966B2-E5BB-4CC7-A122-3C1E264E1887}"/>
    <cellStyle name="Normal 7 6 5 3 6" xfId="23589" xr:uid="{82992022-37F0-40A8-9867-021839D0216E}"/>
    <cellStyle name="Normal 7 6 5 3 7" xfId="14095" xr:uid="{B9886D02-1060-421F-98E1-3B9D47822D62}"/>
    <cellStyle name="Normal 7 6 5 4" xfId="1503" xr:uid="{00000000-0005-0000-0000-0000B8070000}"/>
    <cellStyle name="Normal 7 6 5 4 2" xfId="5500" xr:uid="{0448C5CA-400A-4F9A-9F2C-FFC0C2A5BC16}"/>
    <cellStyle name="Normal 7 6 5 4 2 2" xfId="25064" xr:uid="{6D85387C-BEE5-4EA8-8562-29F7FEAF8C54}"/>
    <cellStyle name="Normal 7 6 5 4 2 3" xfId="28316" xr:uid="{5BA3CC29-3443-4898-BCAE-1DE0AD6F8EB1}"/>
    <cellStyle name="Normal 7 6 5 4 2 4" xfId="14796" xr:uid="{F6A537C0-D38D-49E9-A143-B03E526A3625}"/>
    <cellStyle name="Normal 7 6 5 4 3" xfId="7249" xr:uid="{D3E2AE04-D1F3-4C38-A891-B9B7297207D2}"/>
    <cellStyle name="Normal 7 6 5 4 3 2" xfId="27310" xr:uid="{96C97A13-D7ED-428C-8971-01428BF5CD64}"/>
    <cellStyle name="Normal 7 6 5 4 3 3" xfId="17629" xr:uid="{137D9BBF-689C-40AD-98C7-64A77D725B87}"/>
    <cellStyle name="Normal 7 6 5 4 4" xfId="10082" xr:uid="{0A5C38E3-CD4B-488F-97E0-91E36EEDF728}"/>
    <cellStyle name="Normal 7 6 5 4 4 2" xfId="20462" xr:uid="{39388F70-C8A2-4962-AC8A-626FD65554AC}"/>
    <cellStyle name="Normal 7 6 5 4 5" xfId="23553" xr:uid="{98F9B7CA-BCF9-44B6-A03D-846CA1C21B07}"/>
    <cellStyle name="Normal 7 6 5 4 6" xfId="13502" xr:uid="{8D2DF42F-EFC1-44D8-9472-20F47BF14A7E}"/>
    <cellStyle name="Normal 7 6 5 5" xfId="2516" xr:uid="{00000000-0005-0000-0000-000023090000}"/>
    <cellStyle name="Normal 7 6 5 5 2" xfId="5794" xr:uid="{A9F19D54-6E6A-46E2-9C4C-8DF33B402472}"/>
    <cellStyle name="Normal 7 6 5 5 2 2" xfId="26307" xr:uid="{60489D58-1A9D-4CF3-9EED-BEEB248944F9}"/>
    <cellStyle name="Normal 7 6 5 5 2 3" xfId="15188" xr:uid="{59C38AAD-98DE-48FB-8D51-B5ED5DB69078}"/>
    <cellStyle name="Normal 7 6 5 5 3" xfId="7641" xr:uid="{114DA3DD-D026-404F-B1D3-2312EE0C354A}"/>
    <cellStyle name="Normal 7 6 5 5 3 2" xfId="18021" xr:uid="{0DD8FB3C-2F4B-4FDF-AF12-910BBC8759CD}"/>
    <cellStyle name="Normal 7 6 5 5 4" xfId="10474" xr:uid="{3E356359-D060-4D23-991E-B97B13F06CB5}"/>
    <cellStyle name="Normal 7 6 5 5 4 2" xfId="20854" xr:uid="{44EECC84-9E0F-4F15-B137-F654756F5474}"/>
    <cellStyle name="Normal 7 6 5 5 5" xfId="23905" xr:uid="{E3F90392-059D-469A-AC0E-0BDACDF09501}"/>
    <cellStyle name="Normal 7 6 5 5 6" xfId="12904" xr:uid="{C1D38FF7-5C92-4681-BF21-05503F8663E1}"/>
    <cellStyle name="Normal 7 6 5 6" xfId="2412" xr:uid="{00000000-0005-0000-0000-00001D090000}"/>
    <cellStyle name="Normal 7 6 5 6 2" xfId="7539" xr:uid="{3508834D-B89E-46C8-B299-CDA7B4274BBE}"/>
    <cellStyle name="Normal 7 6 5 6 2 2" xfId="28430" xr:uid="{4C9CF324-6BA4-4F60-B99D-0370AA4F4A93}"/>
    <cellStyle name="Normal 7 6 5 6 2 3" xfId="17919" xr:uid="{99EA2127-49D3-4607-95F1-053C6827513B}"/>
    <cellStyle name="Normal 7 6 5 6 3" xfId="10372" xr:uid="{B72334EA-2842-42B8-AE23-5F70208D013F}"/>
    <cellStyle name="Normal 7 6 5 6 3 2" xfId="20752" xr:uid="{FA60AE56-242F-41F8-94D0-21A1BEDA3DB4}"/>
    <cellStyle name="Normal 7 6 5 6 4" xfId="24939" xr:uid="{CFE09879-813F-4BF0-BF6F-92F31AC8B8AC}"/>
    <cellStyle name="Normal 7 6 5 6 5" xfId="15086" xr:uid="{5E843A23-20EA-4DBC-8888-73032B54F864}"/>
    <cellStyle name="Normal 7 6 5 7" xfId="4085" xr:uid="{B50348EB-0804-4161-A015-D162F110C8BD}"/>
    <cellStyle name="Normal 7 6 5 7 2" xfId="8862" xr:uid="{24B99DFC-2ACB-4ED6-90AC-1BBEFE0B71C7}"/>
    <cellStyle name="Normal 7 6 5 7 2 2" xfId="19242" xr:uid="{4C2B3425-55F2-43B2-9249-D780CDF9D891}"/>
    <cellStyle name="Normal 7 6 5 7 3" xfId="11695" xr:uid="{2357267F-3C24-4CB3-8332-CAA36D5BC0A7}"/>
    <cellStyle name="Normal 7 6 5 7 3 2" xfId="22075" xr:uid="{2DD6BFAA-42BC-4F91-A4AF-9EC1FA3D0BA3}"/>
    <cellStyle name="Normal 7 6 5 7 4" xfId="27364" xr:uid="{DBD02698-3E7A-4D39-940A-E12FE30B168E}"/>
    <cellStyle name="Normal 7 6 5 7 5" xfId="16409" xr:uid="{A55057EA-B0DE-44A3-86F5-D09B84CC644A}"/>
    <cellStyle name="Normal 7 6 5 8" xfId="5496" xr:uid="{C4B4A565-1729-4507-AEF3-F0F3746693D0}"/>
    <cellStyle name="Normal 7 6 5 8 2" xfId="14792" xr:uid="{39D3E485-0063-4AE3-A647-329FAC49358D}"/>
    <cellStyle name="Normal 7 6 5 9" xfId="7245" xr:uid="{FDBB60B6-CCCA-4215-9EBD-417F9A818965}"/>
    <cellStyle name="Normal 7 6 5 9 2" xfId="17625" xr:uid="{4C1C3760-73F1-4520-AA0E-3E8190282C36}"/>
    <cellStyle name="Normal 7 6 6" xfId="1504" xr:uid="{00000000-0005-0000-0000-0000B9070000}"/>
    <cellStyle name="Normal 7 6 6 10" xfId="10083" xr:uid="{9B121F16-A290-4197-B44F-6E69836089B0}"/>
    <cellStyle name="Normal 7 6 6 10 2" xfId="20463" xr:uid="{30DC266A-56CA-4C6B-A34D-80F0098443A0}"/>
    <cellStyle name="Normal 7 6 6 11" xfId="24360" xr:uid="{6410A27D-6B69-46D0-8F51-0ED5BF83BC57}"/>
    <cellStyle name="Normal 7 6 6 12" xfId="12647" xr:uid="{E9519333-2B6F-4A8D-856E-C824E5F393D6}"/>
    <cellStyle name="Normal 7 6 6 2" xfId="1505" xr:uid="{00000000-0005-0000-0000-0000BA070000}"/>
    <cellStyle name="Normal 7 6 6 2 2" xfId="1506" xr:uid="{00000000-0005-0000-0000-0000BB070000}"/>
    <cellStyle name="Normal 7 6 6 2 2 2" xfId="5503" xr:uid="{66B9D532-A4E6-42C2-84FA-23C65AFFCF31}"/>
    <cellStyle name="Normal 7 6 6 2 2 2 2" xfId="25083" xr:uid="{6B52F8F8-4313-4B80-9398-0AA11670A4A1}"/>
    <cellStyle name="Normal 7 6 6 2 2 2 3" xfId="26241" xr:uid="{84E34A4D-CE0E-4BF4-81D8-3BF44BBD6CCA}"/>
    <cellStyle name="Normal 7 6 6 2 2 2 4" xfId="14799" xr:uid="{E26BC03C-90D7-4629-8D61-133D401B09F6}"/>
    <cellStyle name="Normal 7 6 6 2 2 3" xfId="7252" xr:uid="{E8C4E03D-37ED-4BEB-8E4B-2F11686E682B}"/>
    <cellStyle name="Normal 7 6 6 2 2 3 2" xfId="27681" xr:uid="{65B0E04E-FBEA-48B1-9F0A-4B5EAF851E1F}"/>
    <cellStyle name="Normal 7 6 6 2 2 3 3" xfId="27639" xr:uid="{D0868920-65DE-48FA-BE3C-429C1847C4D3}"/>
    <cellStyle name="Normal 7 6 6 2 2 3 4" xfId="17632" xr:uid="{1605AD8E-97AD-4CF4-BDFA-4E6722E783FB}"/>
    <cellStyle name="Normal 7 6 6 2 2 4" xfId="10085" xr:uid="{D4EFA8F4-58C7-4071-B63C-6B349D4907A1}"/>
    <cellStyle name="Normal 7 6 6 2 2 4 2" xfId="29469" xr:uid="{9D218204-F3AE-4304-ACCF-308F57A75CDE}"/>
    <cellStyle name="Normal 7 6 6 2 2 4 3" xfId="20465" xr:uid="{D9DB5CF1-0839-47D2-9A8B-2EB8139606C1}"/>
    <cellStyle name="Normal 7 6 6 2 2 5" xfId="23186" xr:uid="{8F807369-CD25-4CCE-A376-550BCE61BF84}"/>
    <cellStyle name="Normal 7 6 6 2 2 6" xfId="14096" xr:uid="{A23A3A3E-B6FB-4F24-99A8-FF3721C11DFB}"/>
    <cellStyle name="Normal 7 6 6 2 3" xfId="2848" xr:uid="{00000000-0005-0000-0000-000027090000}"/>
    <cellStyle name="Normal 7 6 6 2 3 2" xfId="6061" xr:uid="{EC8937D3-ACD6-45B5-BB65-2C456B8FDA71}"/>
    <cellStyle name="Normal 7 6 6 2 3 2 2" xfId="26789" xr:uid="{3C319A9D-AB1A-4A43-AF91-B55E12066FFB}"/>
    <cellStyle name="Normal 7 6 6 2 3 2 3" xfId="15517" xr:uid="{54B92E17-B78D-4634-8730-CE48B4B24AAB}"/>
    <cellStyle name="Normal 7 6 6 2 3 3" xfId="7970" xr:uid="{AD8F4644-535B-4915-883A-88DC203AB579}"/>
    <cellStyle name="Normal 7 6 6 2 3 3 2" xfId="18350" xr:uid="{87FB52A6-6CE3-4283-BEB4-B7E4BFC29F79}"/>
    <cellStyle name="Normal 7 6 6 2 3 4" xfId="10803" xr:uid="{C3DD5877-10AA-4D2E-9371-104F91F5B5C6}"/>
    <cellStyle name="Normal 7 6 6 2 3 4 2" xfId="21183" xr:uid="{884396C8-AED6-46D9-A577-228829186CC5}"/>
    <cellStyle name="Normal 7 6 6 2 3 5" xfId="24223" xr:uid="{C9354425-C819-4EC8-8BD8-F1436EE5B4A5}"/>
    <cellStyle name="Normal 7 6 6 2 3 6" xfId="13330" xr:uid="{48A48117-C8D3-4B37-9DDF-316FB5CE0346}"/>
    <cellStyle name="Normal 7 6 6 2 4" xfId="4230" xr:uid="{96586672-87B1-4913-984A-17E53571DCBA}"/>
    <cellStyle name="Normal 7 6 6 2 4 2" xfId="9002" xr:uid="{7AE56A67-32F7-4039-AA29-2DF78912FDB0}"/>
    <cellStyle name="Normal 7 6 6 2 4 2 2" xfId="29077" xr:uid="{85A50398-B79F-4714-9769-7B93ABC37BED}"/>
    <cellStyle name="Normal 7 6 6 2 4 2 3" xfId="19382" xr:uid="{74EAF74C-BCFA-4DE5-8BD8-45CE8CE70AEB}"/>
    <cellStyle name="Normal 7 6 6 2 4 3" xfId="11835" xr:uid="{CCE31F3E-1130-444E-ACBD-CC971A255CB3}"/>
    <cellStyle name="Normal 7 6 6 2 4 3 2" xfId="22215" xr:uid="{7676A053-1EDB-4EE4-ADD5-287BA4D75F4C}"/>
    <cellStyle name="Normal 7 6 6 2 4 4" xfId="23140" xr:uid="{7DACF0CB-2FDB-41C4-AE40-507DD9740409}"/>
    <cellStyle name="Normal 7 6 6 2 4 5" xfId="16549" xr:uid="{72D1934E-2114-4BE2-80BA-195B8E688A8F}"/>
    <cellStyle name="Normal 7 6 6 2 5" xfId="5502" xr:uid="{60C0B025-1DC6-42ED-8C10-81AF1593DD4B}"/>
    <cellStyle name="Normal 7 6 6 2 5 2" xfId="28109" xr:uid="{BEA1BF45-6A94-4922-B8F9-A7D08A4CAD92}"/>
    <cellStyle name="Normal 7 6 6 2 5 3" xfId="14798" xr:uid="{8011D1AE-A096-49B3-A833-5A3211D0A05D}"/>
    <cellStyle name="Normal 7 6 6 2 6" xfId="7251" xr:uid="{7CF328A4-4908-44FA-B972-75D59A28DDA1}"/>
    <cellStyle name="Normal 7 6 6 2 6 2" xfId="17631" xr:uid="{2938AFDE-3D6F-4AFC-A431-0AFC23B4817B}"/>
    <cellStyle name="Normal 7 6 6 2 7" xfId="10084" xr:uid="{B600220D-9330-452C-85B4-091C21D3E5D2}"/>
    <cellStyle name="Normal 7 6 6 2 7 2" xfId="20464" xr:uid="{1CF45A2F-4BDD-463E-8AE8-125CAD9CE958}"/>
    <cellStyle name="Normal 7 6 6 2 8" xfId="25386" xr:uid="{5569986E-846C-48E9-B343-C5A293E1820F}"/>
    <cellStyle name="Normal 7 6 6 2 9" xfId="12805" xr:uid="{C145EB29-7EE7-41FA-8EEE-0623BCB2FF8B}"/>
    <cellStyle name="Normal 7 6 6 3" xfId="1507" xr:uid="{00000000-0005-0000-0000-0000BC070000}"/>
    <cellStyle name="Normal 7 6 6 3 2" xfId="4609" xr:uid="{F14CE967-CAE8-4480-8105-4FCB90A37042}"/>
    <cellStyle name="Normal 7 6 6 3 2 2" xfId="9381" xr:uid="{C99E997D-08CD-4908-985C-5EC8E1428681}"/>
    <cellStyle name="Normal 7 6 6 3 2 2 2" xfId="29349" xr:uid="{8727CD08-8DE0-4178-8FAB-9EEDB235D22A}"/>
    <cellStyle name="Normal 7 6 6 3 2 2 3" xfId="19761" xr:uid="{06F669DE-4B87-41B7-8C2F-116D16D00B6F}"/>
    <cellStyle name="Normal 7 6 6 3 2 3" xfId="12214" xr:uid="{D7CCF65F-3506-4683-96F9-F5E823D11A84}"/>
    <cellStyle name="Normal 7 6 6 3 2 3 2" xfId="22594" xr:uid="{AAFEA359-EC7A-4C13-808A-D5B42C63E00B}"/>
    <cellStyle name="Normal 7 6 6 3 2 4" xfId="22978" xr:uid="{C7FDCBBD-6BCC-405C-A3A9-76D67F1E25D8}"/>
    <cellStyle name="Normal 7 6 6 3 2 5" xfId="16928" xr:uid="{4DC315E7-0311-4131-B8D5-1E08462052FA}"/>
    <cellStyle name="Normal 7 6 6 3 3" xfId="5504" xr:uid="{8522F306-649E-4170-97FC-7493F82F02D9}"/>
    <cellStyle name="Normal 7 6 6 3 3 2" xfId="26884" xr:uid="{01DA18E4-630B-407C-90D8-A91D7245FB40}"/>
    <cellStyle name="Normal 7 6 6 3 3 3" xfId="28168" xr:uid="{7C2D3BB2-4CDA-4B63-808A-80FBE4F1B9CF}"/>
    <cellStyle name="Normal 7 6 6 3 3 4" xfId="14800" xr:uid="{D8150843-5B72-4389-80BE-739888821749}"/>
    <cellStyle name="Normal 7 6 6 3 4" xfId="7253" xr:uid="{F509454B-227C-426F-970A-B489BD7153BC}"/>
    <cellStyle name="Normal 7 6 6 3 4 2" xfId="25900" xr:uid="{03B433BB-282D-4668-99EA-A3DFFEF34C56}"/>
    <cellStyle name="Normal 7 6 6 3 4 3" xfId="28639" xr:uid="{2FC4DC22-583C-4AE0-B574-3F4737361CF8}"/>
    <cellStyle name="Normal 7 6 6 3 4 4" xfId="17633" xr:uid="{632C8BC2-1B4E-4244-AC82-F2BB44834442}"/>
    <cellStyle name="Normal 7 6 6 3 5" xfId="10086" xr:uid="{33884DD8-7790-4C34-9D44-87B0B9071B03}"/>
    <cellStyle name="Normal 7 6 6 3 5 2" xfId="29470" xr:uid="{D657E74B-A85A-4BE1-B0EF-D68ABA591894}"/>
    <cellStyle name="Normal 7 6 6 3 5 3" xfId="20466" xr:uid="{17476645-C583-4B81-BAB9-3D431711E7D8}"/>
    <cellStyle name="Normal 7 6 6 3 6" xfId="24550" xr:uid="{7F04EA5A-7CA8-4E0F-A5D3-9DBD12856DA2}"/>
    <cellStyle name="Normal 7 6 6 3 7" xfId="14097" xr:uid="{2083B337-D404-4396-BEBD-396F3F4FB296}"/>
    <cellStyle name="Normal 7 6 6 4" xfId="1508" xr:uid="{00000000-0005-0000-0000-0000BD070000}"/>
    <cellStyle name="Normal 7 6 6 4 2" xfId="5505" xr:uid="{B1732BA7-F99E-4741-8EAB-B210D7C053B9}"/>
    <cellStyle name="Normal 7 6 6 4 2 2" xfId="24095" xr:uid="{FA1B13A7-D167-4EA2-A350-A98617B2D303}"/>
    <cellStyle name="Normal 7 6 6 4 2 3" xfId="28266" xr:uid="{56DBB3E1-308A-4947-82A4-B10BE50C8A1B}"/>
    <cellStyle name="Normal 7 6 6 4 2 4" xfId="14801" xr:uid="{7E7F5B2D-6716-44CD-94E9-DC067523BD92}"/>
    <cellStyle name="Normal 7 6 6 4 3" xfId="7254" xr:uid="{F8A11A8C-8BFF-48F3-A1FD-EF29614361A6}"/>
    <cellStyle name="Normal 7 6 6 4 3 2" xfId="28369" xr:uid="{FEF2D7E9-A34A-4940-8224-435FEFF01F1D}"/>
    <cellStyle name="Normal 7 6 6 4 3 3" xfId="17634" xr:uid="{4ED87E50-93AE-4538-9786-4F9D0E2789A3}"/>
    <cellStyle name="Normal 7 6 6 4 4" xfId="10087" xr:uid="{FEB4022C-F1E3-4EEA-BC90-D9D14035388A}"/>
    <cellStyle name="Normal 7 6 6 4 4 2" xfId="20467" xr:uid="{FF1819DC-C74B-4760-AC62-38CC67072738}"/>
    <cellStyle name="Normal 7 6 6 4 5" xfId="25458" xr:uid="{884E5F05-DE08-4D40-BA10-0149E35848F9}"/>
    <cellStyle name="Normal 7 6 6 4 6" xfId="13503" xr:uid="{FB128930-BA0C-4BB7-850E-07204CFDD584}"/>
    <cellStyle name="Normal 7 6 6 5" xfId="2579" xr:uid="{00000000-0005-0000-0000-00002A090000}"/>
    <cellStyle name="Normal 7 6 6 5 2" xfId="5844" xr:uid="{FC07E65B-AECC-4723-8B85-42B93FFCFF2A}"/>
    <cellStyle name="Normal 7 6 6 5 2 2" xfId="27771" xr:uid="{9518A7A9-2E88-4A12-8133-4CDBCE5423B9}"/>
    <cellStyle name="Normal 7 6 6 5 2 3" xfId="15251" xr:uid="{08C635A3-EA47-4E40-9C92-EBF23F30B52F}"/>
    <cellStyle name="Normal 7 6 6 5 3" xfId="7704" xr:uid="{0318551E-54D7-4162-BC80-5B7FEAC080D4}"/>
    <cellStyle name="Normal 7 6 6 5 3 2" xfId="18084" xr:uid="{AB883187-AEFB-401B-98C3-A91990143091}"/>
    <cellStyle name="Normal 7 6 6 5 4" xfId="10537" xr:uid="{623578DD-EDBB-4CB0-B8A4-201B6942FEDD}"/>
    <cellStyle name="Normal 7 6 6 5 4 2" xfId="20917" xr:uid="{30F4F925-14E5-44E2-A19C-94BA78423C76}"/>
    <cellStyle name="Normal 7 6 6 5 5" xfId="25130" xr:uid="{0B389366-22C8-49F9-AF34-069A9E312800}"/>
    <cellStyle name="Normal 7 6 6 5 6" xfId="12967" xr:uid="{797A1FFD-B612-440A-BE6B-1FFE202CD8F2}"/>
    <cellStyle name="Normal 7 6 6 6" xfId="2413" xr:uid="{00000000-0005-0000-0000-000024090000}"/>
    <cellStyle name="Normal 7 6 6 6 2" xfId="7540" xr:uid="{4FDC4E51-6D31-4A25-8512-CBBA185C9F63}"/>
    <cellStyle name="Normal 7 6 6 6 2 2" xfId="26819" xr:uid="{A4D45A25-76E5-4F37-89C4-1606FF657ECD}"/>
    <cellStyle name="Normal 7 6 6 6 2 3" xfId="17920" xr:uid="{D7558F3D-D4B8-467E-8F01-332C6031EECD}"/>
    <cellStyle name="Normal 7 6 6 6 3" xfId="10373" xr:uid="{EFA65DA9-A015-4BE6-BEA2-4A7A7C5A90AA}"/>
    <cellStyle name="Normal 7 6 6 6 3 2" xfId="20753" xr:uid="{48359B26-D60F-4260-833C-0AC33A063146}"/>
    <cellStyle name="Normal 7 6 6 6 4" xfId="24881" xr:uid="{817D6BB7-50E5-497B-B0F2-3248DEC74781}"/>
    <cellStyle name="Normal 7 6 6 6 5" xfId="15087" xr:uid="{BA3BE017-311B-43EA-8080-8C40EA3F788B}"/>
    <cellStyle name="Normal 7 6 6 7" xfId="4086" xr:uid="{AD82AA17-F863-4080-AE76-D5694A4D0A0D}"/>
    <cellStyle name="Normal 7 6 6 7 2" xfId="8863" xr:uid="{736F0F43-2BD4-47E7-955C-8BE517273D03}"/>
    <cellStyle name="Normal 7 6 6 7 2 2" xfId="19243" xr:uid="{C64B38B8-5287-4B1A-BE40-405A749A9673}"/>
    <cellStyle name="Normal 7 6 6 7 3" xfId="11696" xr:uid="{59C47437-3B8A-4A7D-8C7C-B854A9B0C1D9}"/>
    <cellStyle name="Normal 7 6 6 7 3 2" xfId="22076" xr:uid="{BBA0E55D-6FC3-47E8-A22A-86BC5E1155B7}"/>
    <cellStyle name="Normal 7 6 6 7 4" xfId="28089" xr:uid="{64006040-061F-4846-90B0-61C074CBA756}"/>
    <cellStyle name="Normal 7 6 6 7 5" xfId="16410" xr:uid="{89E87FA3-C5C8-4FE7-9FD5-82141A46A5F7}"/>
    <cellStyle name="Normal 7 6 6 8" xfId="5501" xr:uid="{8C2001EF-CE6E-4312-9B27-D4ED056D7F73}"/>
    <cellStyle name="Normal 7 6 6 8 2" xfId="14797" xr:uid="{AC29F6D8-C066-4EB8-8AAF-790769E45F74}"/>
    <cellStyle name="Normal 7 6 6 9" xfId="7250" xr:uid="{BCFA341F-BBF9-4B76-8716-B250CFC70BA2}"/>
    <cellStyle name="Normal 7 6 6 9 2" xfId="17630" xr:uid="{4A490468-A8E8-4FE8-9B9B-7E76C4A83845}"/>
    <cellStyle name="Normal 7 6 7" xfId="1509" xr:uid="{00000000-0005-0000-0000-0000BE070000}"/>
    <cellStyle name="Normal 7 6 7 10" xfId="12648" xr:uid="{6613BBB2-E1A1-4A0A-B1C4-F1A50DD76820}"/>
    <cellStyle name="Normal 7 6 7 2" xfId="1510" xr:uid="{00000000-0005-0000-0000-0000BF070000}"/>
    <cellStyle name="Normal 7 6 7 2 2" xfId="3002" xr:uid="{00000000-0005-0000-0000-00002D090000}"/>
    <cellStyle name="Normal 7 6 7 2 2 2" xfId="6151" xr:uid="{080ABE97-B2E2-4E61-8652-1A37699BBBF3}"/>
    <cellStyle name="Normal 7 6 7 2 2 2 2" xfId="27713" xr:uid="{27DD2297-39A5-4C35-A642-8D66ED12C58C}"/>
    <cellStyle name="Normal 7 6 7 2 2 2 3" xfId="28215" xr:uid="{6F8031B1-E034-4FD5-9844-F89DC6F10E87}"/>
    <cellStyle name="Normal 7 6 7 2 2 2 4" xfId="15629" xr:uid="{EFBAB4C5-27F5-4952-8540-ABD00479F2B5}"/>
    <cellStyle name="Normal 7 6 7 2 2 3" xfId="8082" xr:uid="{F1B62941-20EB-4DE6-8854-23C934EA88B7}"/>
    <cellStyle name="Normal 7 6 7 2 2 3 2" xfId="28772" xr:uid="{C802CC61-F50C-4C41-8073-E79A2A6DE01B}"/>
    <cellStyle name="Normal 7 6 7 2 2 3 3" xfId="18462" xr:uid="{192526C5-1B6C-409F-B402-201E9EAE43F4}"/>
    <cellStyle name="Normal 7 6 7 2 2 4" xfId="10915" xr:uid="{A810FF71-D6A1-4B30-B447-46D407037906}"/>
    <cellStyle name="Normal 7 6 7 2 2 4 2" xfId="21295" xr:uid="{EF98612A-D2AC-459E-AB5E-66F8C3EB41D6}"/>
    <cellStyle name="Normal 7 6 7 2 2 5" xfId="22731" xr:uid="{BDD1352B-9AF1-4EB1-839C-479DBC5D6CF0}"/>
    <cellStyle name="Normal 7 6 7 2 2 6" xfId="13504" xr:uid="{B40B867E-575C-48C2-96E2-8087B463203C}"/>
    <cellStyle name="Normal 7 6 7 2 3" xfId="5507" xr:uid="{0D1C3F98-7444-4796-9719-7935A150882F}"/>
    <cellStyle name="Normal 7 6 7 2 3 2" xfId="23506" xr:uid="{4B0EDB46-F5A1-417D-AA76-5E18DB7A653B}"/>
    <cellStyle name="Normal 7 6 7 2 3 3" xfId="26810" xr:uid="{A7DBD1A4-A307-40D4-A554-9B49C072DE4B}"/>
    <cellStyle name="Normal 7 6 7 2 3 4" xfId="14803" xr:uid="{6D8CDFE8-C924-40F1-BF4F-87F16F5C7BAF}"/>
    <cellStyle name="Normal 7 6 7 2 4" xfId="7256" xr:uid="{7B4AD736-9165-47FF-8869-95C08FC07855}"/>
    <cellStyle name="Normal 7 6 7 2 4 2" xfId="28088" xr:uid="{272CA894-78E3-437B-854F-B62209FDCA6A}"/>
    <cellStyle name="Normal 7 6 7 2 4 3" xfId="27579" xr:uid="{9381158D-9526-44F0-A16B-A01CC9FE2035}"/>
    <cellStyle name="Normal 7 6 7 2 4 4" xfId="17636" xr:uid="{4AB6D8D8-6B86-4136-BCAD-100867AD5B06}"/>
    <cellStyle name="Normal 7 6 7 2 5" xfId="10089" xr:uid="{5D942458-53FB-4B9E-9596-47BAB7BE0CC8}"/>
    <cellStyle name="Normal 7 6 7 2 5 2" xfId="29471" xr:uid="{E10E9DCB-37C1-4BED-B673-516D0B36DA47}"/>
    <cellStyle name="Normal 7 6 7 2 5 3" xfId="20469" xr:uid="{8CF82372-2F7F-460E-8D13-DE3A3C7EE63E}"/>
    <cellStyle name="Normal 7 6 7 2 6" xfId="24365" xr:uid="{F7B5B9B8-0479-469B-B68B-99E0D8F6747A}"/>
    <cellStyle name="Normal 7 6 7 2 7" xfId="12806" xr:uid="{8E4EE383-B604-480E-BBF7-9D69D7A8B6A6}"/>
    <cellStyle name="Normal 7 6 7 3" xfId="1511" xr:uid="{00000000-0005-0000-0000-0000C0070000}"/>
    <cellStyle name="Normal 7 6 7 3 2" xfId="5508" xr:uid="{34F986F0-B558-46D8-92F7-4FB60422883D}"/>
    <cellStyle name="Normal 7 6 7 3 2 2" xfId="28508" xr:uid="{409834E1-969F-4E1F-9261-1088BCA14ED7}"/>
    <cellStyle name="Normal 7 6 7 3 2 3" xfId="26981" xr:uid="{5045E64F-960D-4A8E-BC82-D7ABA7EF7E8E}"/>
    <cellStyle name="Normal 7 6 7 3 2 4" xfId="14804" xr:uid="{739C2D90-EC90-404C-BA85-EC612F0D9090}"/>
    <cellStyle name="Normal 7 6 7 3 3" xfId="7257" xr:uid="{14C9598E-269D-4F8B-8BB0-669E07821B82}"/>
    <cellStyle name="Normal 7 6 7 3 3 2" xfId="26876" xr:uid="{4BB77D7B-DE4F-4C44-A3AE-A9B7983EA802}"/>
    <cellStyle name="Normal 7 6 7 3 3 3" xfId="27974" xr:uid="{F7BB6B8E-073F-4937-85E9-F14842BDE935}"/>
    <cellStyle name="Normal 7 6 7 3 3 4" xfId="17637" xr:uid="{9D70DA91-48F7-4CD0-9518-4D629D7B8D35}"/>
    <cellStyle name="Normal 7 6 7 3 4" xfId="10090" xr:uid="{136BE510-F66E-4D9E-AF0B-D21EEA11AD1F}"/>
    <cellStyle name="Normal 7 6 7 3 4 2" xfId="29472" xr:uid="{C620F071-D9C4-44CC-8F65-4810C8762C5A}"/>
    <cellStyle name="Normal 7 6 7 3 4 3" xfId="20470" xr:uid="{2E6C462F-8B17-467B-992A-2AFF6727BFD9}"/>
    <cellStyle name="Normal 7 6 7 3 5" xfId="22720" xr:uid="{9EADBDAF-129B-48A4-B542-9DBCA21F384E}"/>
    <cellStyle name="Normal 7 6 7 3 6" xfId="13331" xr:uid="{4C52449C-8F2A-4028-A5A3-3704AF93FD5B}"/>
    <cellStyle name="Normal 7 6 7 4" xfId="2414" xr:uid="{00000000-0005-0000-0000-00002B090000}"/>
    <cellStyle name="Normal 7 6 7 4 2" xfId="7541" xr:uid="{08EB01D6-AB8E-4775-A28B-1EAF80F723E8}"/>
    <cellStyle name="Normal 7 6 7 4 2 2" xfId="28435" xr:uid="{96CDC6F0-1E1B-4294-95F6-6B4B18CFCCA2}"/>
    <cellStyle name="Normal 7 6 7 4 2 3" xfId="17921" xr:uid="{B996FC26-B713-4B53-919A-06E3B34AA916}"/>
    <cellStyle name="Normal 7 6 7 4 3" xfId="10374" xr:uid="{C82718F1-4981-4C5B-8D4B-47DEC2D44FA2}"/>
    <cellStyle name="Normal 7 6 7 4 3 2" xfId="20754" xr:uid="{33A6C9FE-E2BB-4FE8-A69E-B999139845C0}"/>
    <cellStyle name="Normal 7 6 7 4 4" xfId="23924" xr:uid="{8962E17B-97F8-422A-A065-8D564CAC16D7}"/>
    <cellStyle name="Normal 7 6 7 4 5" xfId="15088" xr:uid="{801BA0D2-29DD-457B-A574-172CF5D56217}"/>
    <cellStyle name="Normal 7 6 7 5" xfId="4087" xr:uid="{5447E32B-0A0F-40AE-B370-2B5373924D12}"/>
    <cellStyle name="Normal 7 6 7 5 2" xfId="8864" xr:uid="{4DD92BC6-9875-4460-9CFF-95B3697BAE4B}"/>
    <cellStyle name="Normal 7 6 7 5 2 2" xfId="28998" xr:uid="{2B955F8C-32A2-49D6-BD12-923BA7BE86AD}"/>
    <cellStyle name="Normal 7 6 7 5 2 3" xfId="19244" xr:uid="{339F6D67-D6EB-4190-A170-28821FB76135}"/>
    <cellStyle name="Normal 7 6 7 5 3" xfId="11697" xr:uid="{F50B4B69-54DE-4CA3-8803-277F5240FACE}"/>
    <cellStyle name="Normal 7 6 7 5 3 2" xfId="22077" xr:uid="{4AEA814F-AA9D-4EBF-BD8A-3ADC1E179C3F}"/>
    <cellStyle name="Normal 7 6 7 5 4" xfId="24984" xr:uid="{651AFEB9-E3F7-485D-9E17-42CBD082B1A7}"/>
    <cellStyle name="Normal 7 6 7 5 5" xfId="16411" xr:uid="{5240F479-5ADC-4124-99F2-2DF6F521B8DC}"/>
    <cellStyle name="Normal 7 6 7 6" xfId="5506" xr:uid="{7D013370-A388-4364-BB0A-927C952754BD}"/>
    <cellStyle name="Normal 7 6 7 6 2" xfId="28186" xr:uid="{27220882-AE72-42F7-9892-2AA2D872B6D2}"/>
    <cellStyle name="Normal 7 6 7 6 3" xfId="26096" xr:uid="{B8C32442-4CEC-40FB-826C-CAF41DCA68B8}"/>
    <cellStyle name="Normal 7 6 7 6 4" xfId="14802" xr:uid="{F3ACB335-189C-4282-8A6E-887CA1DA89CE}"/>
    <cellStyle name="Normal 7 6 7 7" xfId="7255" xr:uid="{9A0C3AF1-1982-425A-A7D2-2271FF6BE6FC}"/>
    <cellStyle name="Normal 7 6 7 7 2" xfId="25967" xr:uid="{DB732E0C-CE5D-46CF-8221-5040249B02DE}"/>
    <cellStyle name="Normal 7 6 7 7 3" xfId="17635" xr:uid="{8BA47303-40CB-4C40-85AD-3D9AF7C28189}"/>
    <cellStyle name="Normal 7 6 7 8" xfId="10088" xr:uid="{761919A9-7EFF-4657-BDAA-1C96AFE884F4}"/>
    <cellStyle name="Normal 7 6 7 8 2" xfId="20468" xr:uid="{11FFC442-1C67-45F5-A45D-85E4A1F393F1}"/>
    <cellStyle name="Normal 7 6 7 9" xfId="23149" xr:uid="{5BF4DAFD-94AD-489C-A856-6462CEAE81AE}"/>
    <cellStyle name="Normal 7 6 8" xfId="1512" xr:uid="{00000000-0005-0000-0000-0000C1070000}"/>
    <cellStyle name="Normal 7 6 8 10" xfId="12649" xr:uid="{554EF0C8-2CAF-4171-8C8E-D3D4A4494C79}"/>
    <cellStyle name="Normal 7 6 8 2" xfId="1513" xr:uid="{00000000-0005-0000-0000-0000C2070000}"/>
    <cellStyle name="Normal 7 6 8 2 2" xfId="3003" xr:uid="{00000000-0005-0000-0000-000031090000}"/>
    <cellStyle name="Normal 7 6 8 2 2 2" xfId="6152" xr:uid="{CC140979-0A8B-4FC7-A6E0-1DA3F65E100B}"/>
    <cellStyle name="Normal 7 6 8 2 2 2 2" xfId="27238" xr:uid="{1F315FCD-6B19-4D94-8E5D-3756A45B62F6}"/>
    <cellStyle name="Normal 7 6 8 2 2 2 3" xfId="27515" xr:uid="{2DEB4296-D487-454C-93AA-17F127C0E66A}"/>
    <cellStyle name="Normal 7 6 8 2 2 2 4" xfId="15630" xr:uid="{205D61BA-E6B1-40F9-B3D7-75B50B0AAF82}"/>
    <cellStyle name="Normal 7 6 8 2 2 3" xfId="8083" xr:uid="{826BCC74-F38F-4FEC-A952-AC965578CD6B}"/>
    <cellStyle name="Normal 7 6 8 2 2 3 2" xfId="28773" xr:uid="{656A6E39-2F70-452E-9E11-6A870201D508}"/>
    <cellStyle name="Normal 7 6 8 2 2 3 3" xfId="18463" xr:uid="{17E9700F-9E8B-40A8-BDD6-D59C4AFEF4C9}"/>
    <cellStyle name="Normal 7 6 8 2 2 4" xfId="10916" xr:uid="{5784923F-C5DA-4ED9-96C9-C9E735129722}"/>
    <cellStyle name="Normal 7 6 8 2 2 4 2" xfId="21296" xr:uid="{E094762C-B45A-4663-BAA3-BF7302EC2FD6}"/>
    <cellStyle name="Normal 7 6 8 2 2 5" xfId="24589" xr:uid="{B7D3F56C-7CBC-40E0-8725-AD3257430DA5}"/>
    <cellStyle name="Normal 7 6 8 2 2 6" xfId="13505" xr:uid="{817E433A-E7F3-491F-83E8-97ED8CB429A3}"/>
    <cellStyle name="Normal 7 6 8 2 3" xfId="5510" xr:uid="{52CF00B2-7171-4170-A4FE-F6A5EE947A9D}"/>
    <cellStyle name="Normal 7 6 8 2 3 2" xfId="25043" xr:uid="{DC7F0F18-D9DC-47CB-BA79-F5EB7F822477}"/>
    <cellStyle name="Normal 7 6 8 2 3 3" xfId="27051" xr:uid="{A7714589-F090-46F3-9ABF-D91F8E2BAFD3}"/>
    <cellStyle name="Normal 7 6 8 2 3 4" xfId="14806" xr:uid="{62FC836F-55EE-49EC-A952-822D62A01DDC}"/>
    <cellStyle name="Normal 7 6 8 2 4" xfId="7259" xr:uid="{CD7CFFB2-EE8E-4FEC-B5F5-93CCF6AC1410}"/>
    <cellStyle name="Normal 7 6 8 2 4 2" xfId="27801" xr:uid="{72607EB8-5B14-491F-90F5-7C9C14E39708}"/>
    <cellStyle name="Normal 7 6 8 2 4 3" xfId="26950" xr:uid="{33E49809-0D74-482A-B4ED-F288A9708BA5}"/>
    <cellStyle name="Normal 7 6 8 2 4 4" xfId="17639" xr:uid="{9FC55906-7CB2-4561-8C40-99CC00785CB7}"/>
    <cellStyle name="Normal 7 6 8 2 5" xfId="10092" xr:uid="{789D05B8-2E3D-4ECC-A80D-2993A33489FB}"/>
    <cellStyle name="Normal 7 6 8 2 5 2" xfId="29473" xr:uid="{667EB77B-1A80-4318-AD74-42920ADC3936}"/>
    <cellStyle name="Normal 7 6 8 2 5 3" xfId="20472" xr:uid="{F5E30A7E-E2DF-4D4B-B6B6-CB117F302806}"/>
    <cellStyle name="Normal 7 6 8 2 6" xfId="25132" xr:uid="{9A77F4ED-6C9E-4E29-BFBB-3F66EA865EB2}"/>
    <cellStyle name="Normal 7 6 8 2 7" xfId="12807" xr:uid="{B7D3FC20-7E19-4C7C-84AB-95CECF16A3AC}"/>
    <cellStyle name="Normal 7 6 8 3" xfId="1514" xr:uid="{00000000-0005-0000-0000-0000C3070000}"/>
    <cellStyle name="Normal 7 6 8 3 2" xfId="5511" xr:uid="{B72048B6-0134-4663-BD71-836DDABD42ED}"/>
    <cellStyle name="Normal 7 6 8 3 2 2" xfId="26431" xr:uid="{D360AD84-AB31-47D4-9B09-6CC34916B15E}"/>
    <cellStyle name="Normal 7 6 8 3 2 3" xfId="27464" xr:uid="{966EDC14-457F-4731-9E9E-9A7D295841F5}"/>
    <cellStyle name="Normal 7 6 8 3 2 4" xfId="14807" xr:uid="{4A3FC10F-15B4-4416-90A8-97C0218A902C}"/>
    <cellStyle name="Normal 7 6 8 3 3" xfId="7260" xr:uid="{DD2F54F9-01EF-41D5-8D71-BAEA5EB97AB2}"/>
    <cellStyle name="Normal 7 6 8 3 3 2" xfId="28731" xr:uid="{61D759C3-F0AF-4F79-8D32-4CD39E251A9F}"/>
    <cellStyle name="Normal 7 6 8 3 3 3" xfId="27143" xr:uid="{6079D208-AA83-4A3C-9F0C-DA77242C1108}"/>
    <cellStyle name="Normal 7 6 8 3 3 4" xfId="17640" xr:uid="{12C583DD-6D8F-43DD-81FA-89F597737CEB}"/>
    <cellStyle name="Normal 7 6 8 3 4" xfId="10093" xr:uid="{C6049051-5F2D-4558-9F0E-33787B49DD90}"/>
    <cellStyle name="Normal 7 6 8 3 4 2" xfId="29474" xr:uid="{C3490728-ADAD-44F7-9697-9906C012B277}"/>
    <cellStyle name="Normal 7 6 8 3 4 3" xfId="20473" xr:uid="{A75AB428-9466-42F3-B9BB-2CC6E5C59975}"/>
    <cellStyle name="Normal 7 6 8 3 5" xfId="22979" xr:uid="{F6DBF923-C9F4-4D49-9494-65B04710DE73}"/>
    <cellStyle name="Normal 7 6 8 3 6" xfId="13332" xr:uid="{1369D01F-A10E-49C7-82AB-9D1E5C89697F}"/>
    <cellStyle name="Normal 7 6 8 4" xfId="2415" xr:uid="{00000000-0005-0000-0000-00002F090000}"/>
    <cellStyle name="Normal 7 6 8 4 2" xfId="7542" xr:uid="{C11B5D9B-82E1-4B2F-A1E0-57C0FAA092D5}"/>
    <cellStyle name="Normal 7 6 8 4 2 2" xfId="26461" xr:uid="{99F765B3-02EF-448A-A5DE-D643F9456262}"/>
    <cellStyle name="Normal 7 6 8 4 2 3" xfId="17922" xr:uid="{5D816BAD-016A-4946-9938-937901AC8CE7}"/>
    <cellStyle name="Normal 7 6 8 4 3" xfId="10375" xr:uid="{2F18354F-5E69-4AA1-9CAE-C436E194D724}"/>
    <cellStyle name="Normal 7 6 8 4 3 2" xfId="20755" xr:uid="{69FD87EF-4DC7-4390-B4C4-2BFBBEBCC2CF}"/>
    <cellStyle name="Normal 7 6 8 4 4" xfId="24813" xr:uid="{604949DB-AF2B-489E-ADD6-7C677EF3D0E1}"/>
    <cellStyle name="Normal 7 6 8 4 5" xfId="15089" xr:uid="{5DED99FE-B5E4-4BD5-99B2-F71871C767A3}"/>
    <cellStyle name="Normal 7 6 8 5" xfId="4088" xr:uid="{D9041D1F-885D-434D-AAE9-9E4554E7130B}"/>
    <cellStyle name="Normal 7 6 8 5 2" xfId="8865" xr:uid="{227165F0-0C24-47CF-B5D0-CBC412E44D02}"/>
    <cellStyle name="Normal 7 6 8 5 2 2" xfId="28999" xr:uid="{E80C4487-2BB7-4CB7-86BD-0A5C32B56ADA}"/>
    <cellStyle name="Normal 7 6 8 5 2 3" xfId="19245" xr:uid="{0DACE2F1-CE37-44B0-A659-77EB73846BBE}"/>
    <cellStyle name="Normal 7 6 8 5 3" xfId="11698" xr:uid="{D90B6D2A-7125-4880-909F-BEC13BECF37D}"/>
    <cellStyle name="Normal 7 6 8 5 3 2" xfId="22078" xr:uid="{B07C2314-2E84-479C-95B7-AD9FAFB85B34}"/>
    <cellStyle name="Normal 7 6 8 5 4" xfId="22812" xr:uid="{62FF5670-8968-49EF-B138-03D58E0DC197}"/>
    <cellStyle name="Normal 7 6 8 5 5" xfId="16412" xr:uid="{D25DEB90-37FF-49D3-91CF-BEBF5CF42DB4}"/>
    <cellStyle name="Normal 7 6 8 6" xfId="5509" xr:uid="{158CAD52-D7BF-4F02-8F11-03D9841D0936}"/>
    <cellStyle name="Normal 7 6 8 6 2" xfId="27230" xr:uid="{C56D41CB-4D33-4319-B9D1-37B83C6813E8}"/>
    <cellStyle name="Normal 7 6 8 6 3" xfId="28505" xr:uid="{9A3C800A-03FC-41E2-9A02-1689263DA470}"/>
    <cellStyle name="Normal 7 6 8 6 4" xfId="14805" xr:uid="{7DE166AB-36BD-4CEF-B846-4F5428411E67}"/>
    <cellStyle name="Normal 7 6 8 7" xfId="7258" xr:uid="{6D67B509-3936-48F8-B3E7-C1597928E3DF}"/>
    <cellStyle name="Normal 7 6 8 7 2" xfId="26352" xr:uid="{14C69467-F8F7-4C34-9E1B-82A31847E70A}"/>
    <cellStyle name="Normal 7 6 8 7 3" xfId="17638" xr:uid="{E57FAD4F-7EDC-4D4A-85AE-C8312005B7E4}"/>
    <cellStyle name="Normal 7 6 8 8" xfId="10091" xr:uid="{81DB28D6-C3A6-426F-97FC-0A0E81209779}"/>
    <cellStyle name="Normal 7 6 8 8 2" xfId="20471" xr:uid="{5D1CE01E-DF35-4B11-8062-5C3761B2B427}"/>
    <cellStyle name="Normal 7 6 8 9" xfId="25387" xr:uid="{B3F5AD1B-E2A5-4545-A3E7-526CFA7A2F0B}"/>
    <cellStyle name="Normal 7 6 9" xfId="1515" xr:uid="{00000000-0005-0000-0000-0000C4070000}"/>
    <cellStyle name="Normal 7 6 9 2" xfId="30416" xr:uid="{AB45C2D4-D1A5-4191-A2B5-6B3B04A57500}"/>
    <cellStyle name="Normal 7 6 9 3" xfId="30417" xr:uid="{878EED05-4C5D-4667-BCA2-DAD249232A25}"/>
    <cellStyle name="Normal 7 6 9 3 2" xfId="30570" xr:uid="{1BBA716F-322A-443F-9F1C-34B4B91E48F1}"/>
    <cellStyle name="Normal 7 6 9 3 2 2" xfId="30609" xr:uid="{4BD1B694-F951-4017-95A9-FF534FEB7058}"/>
    <cellStyle name="Normal 7 6 9 3 2 3" xfId="30628" xr:uid="{D926D891-B7C7-4693-8B9F-A282844D3DAF}"/>
    <cellStyle name="Normal 7 6 9 3 2 4" xfId="30935" xr:uid="{D974361E-AECE-4B32-BC25-92B53BFBEF24}"/>
    <cellStyle name="Normal 7 6 9 3 3" xfId="30596" xr:uid="{1CB22FE2-C93E-4B7A-9F83-F05BC42F8988}"/>
    <cellStyle name="Normal 7 6 9 3 3 2" xfId="30637" xr:uid="{0E85BEEA-8502-4FB9-9D7B-9B39FC6894C4}"/>
    <cellStyle name="Normal 7 6 9 3 3 3" xfId="30948" xr:uid="{10A0B2B1-C014-460B-B97B-1F8715293478}"/>
    <cellStyle name="Normal 7 6 9 3 4" xfId="30625" xr:uid="{D5B2EEA1-BA41-4ECF-8645-DC7FCB362E6F}"/>
    <cellStyle name="Normal 7 6 9 3 5" xfId="30923" xr:uid="{59272B79-6782-498A-A565-B27F383EE7E8}"/>
    <cellStyle name="Normal 7 6 9 4" xfId="30573" xr:uid="{AF443EFD-BF75-488F-8C96-3A07A286175C}"/>
    <cellStyle name="Normal 7 6 9 4 2" xfId="30612" xr:uid="{93E0A71D-1FCA-4C1A-8893-2D82F9B7C858}"/>
    <cellStyle name="Normal 7 6 9 4 3" xfId="30631" xr:uid="{32F1BC2F-10D3-4E71-AD07-986C280704B2}"/>
    <cellStyle name="Normal 7 6 9 4 4" xfId="30939" xr:uid="{D4C2894F-E69E-46C0-825F-9DFEC6921BF8}"/>
    <cellStyle name="Normal 7 7" xfId="1516" xr:uid="{00000000-0005-0000-0000-0000C5070000}"/>
    <cellStyle name="Normal 7 7 10" xfId="5512" xr:uid="{B65931B3-EFA4-461D-A169-E0EDDDD36F2D}"/>
    <cellStyle name="Normal 7 7 10 2" xfId="14808" xr:uid="{0644F959-A9B9-428F-B781-384083067488}"/>
    <cellStyle name="Normal 7 7 11" xfId="7261" xr:uid="{F781D481-6E98-44FC-931A-7A16F23FEF0F}"/>
    <cellStyle name="Normal 7 7 11 2" xfId="17641" xr:uid="{882EE3F5-913E-4D35-BF8A-106AC651D1DB}"/>
    <cellStyle name="Normal 7 7 12" xfId="10094" xr:uid="{0A216596-F8DE-459F-BF6E-75A6C3E8BDD6}"/>
    <cellStyle name="Normal 7 7 12 2" xfId="20474" xr:uid="{8091C60B-559A-4150-8F18-7605712FBE1A}"/>
    <cellStyle name="Normal 7 7 13" xfId="24126" xr:uid="{76ABBC37-BB4A-4EAE-8FEE-A63D322C2D72}"/>
    <cellStyle name="Normal 7 7 14" xfId="12416" xr:uid="{A1FE8148-2A66-4DAD-8241-526212D23733}"/>
    <cellStyle name="Normal 7 7 2" xfId="1517" xr:uid="{00000000-0005-0000-0000-0000C6070000}"/>
    <cellStyle name="Normal 7 7 2 10" xfId="7262" xr:uid="{5725BABE-2C86-4433-A52E-0A0E203CEAA2}"/>
    <cellStyle name="Normal 7 7 2 10 2" xfId="17642" xr:uid="{2CF5C8C6-EF94-41E7-AE84-942A241CE748}"/>
    <cellStyle name="Normal 7 7 2 11" xfId="10095" xr:uid="{503BA08A-61CD-4257-80A0-F8CED33380E4}"/>
    <cellStyle name="Normal 7 7 2 11 2" xfId="20475" xr:uid="{1CE5763B-B8A7-4049-AAB9-D0EFD31794BE}"/>
    <cellStyle name="Normal 7 7 2 12" xfId="23661" xr:uid="{203F4F39-A45F-4E4A-BC0F-0D7F44832D20}"/>
    <cellStyle name="Normal 7 7 2 13" xfId="12476" xr:uid="{FE7C9CD0-B5EC-4C63-98D6-58344E375680}"/>
    <cellStyle name="Normal 7 7 2 2" xfId="1518" xr:uid="{00000000-0005-0000-0000-0000C7070000}"/>
    <cellStyle name="Normal 7 7 2 2 10" xfId="13041" xr:uid="{68D862B1-D3A2-4966-8087-882C6E650677}"/>
    <cellStyle name="Normal 7 7 2 2 2" xfId="2851" xr:uid="{00000000-0005-0000-0000-000037090000}"/>
    <cellStyle name="Normal 7 7 2 2 2 2" xfId="3502" xr:uid="{00000000-0005-0000-0000-000038090000}"/>
    <cellStyle name="Normal 7 7 2 2 2 2 2" xfId="6554" xr:uid="{8A7F56BB-97F8-43CC-8A61-6B07154BC05C}"/>
    <cellStyle name="Normal 7 7 2 2 2 2 2 2" xfId="28594" xr:uid="{97BDA337-4F9D-4FD6-A3AC-7B1075FE8142}"/>
    <cellStyle name="Normal 7 7 2 2 2 2 2 3" xfId="16127" xr:uid="{749F2506-1275-4FE1-9B3C-CDBBA18209C4}"/>
    <cellStyle name="Normal 7 7 2 2 2 2 3" xfId="8580" xr:uid="{A27FDD61-B51F-4FF3-A34D-50C81E058EA0}"/>
    <cellStyle name="Normal 7 7 2 2 2 2 3 2" xfId="18960" xr:uid="{070E0826-5C0A-4EAC-A5D5-B9B8AE0D3F26}"/>
    <cellStyle name="Normal 7 7 2 2 2 2 4" xfId="11413" xr:uid="{AD85F889-70BF-4B6F-86E2-4CAF020A8D65}"/>
    <cellStyle name="Normal 7 7 2 2 2 2 4 2" xfId="21793" xr:uid="{666F27A8-083A-41CF-B434-33B854BF45B3}"/>
    <cellStyle name="Normal 7 7 2 2 2 2 5" xfId="23128" xr:uid="{1544CB35-C14E-4597-954C-49812D8BC5E9}"/>
    <cellStyle name="Normal 7 7 2 2 2 2 6" xfId="14100" xr:uid="{39E9F013-8260-4ABF-8905-3CF26F0B8C49}"/>
    <cellStyle name="Normal 7 7 2 2 2 3" xfId="4380" xr:uid="{85F90BBB-79EA-478E-BDB4-7E8FEF344D4D}"/>
    <cellStyle name="Normal 7 7 2 2 2 3 2" xfId="9152" xr:uid="{38B64029-21D7-4897-BA77-1B347FF4F390}"/>
    <cellStyle name="Normal 7 7 2 2 2 3 2 2" xfId="29195" xr:uid="{06DD33A1-CE5A-4EB3-BCBC-B5C0CA49173F}"/>
    <cellStyle name="Normal 7 7 2 2 2 3 2 3" xfId="19532" xr:uid="{A598D3CF-E9CF-409E-8B97-CC87BF0FF12F}"/>
    <cellStyle name="Normal 7 7 2 2 2 3 3" xfId="11985" xr:uid="{D373C97D-45CF-4BEF-A073-82DDB7413D83}"/>
    <cellStyle name="Normal 7 7 2 2 2 3 3 2" xfId="22365" xr:uid="{BEC795A3-CE18-4BE7-BBEC-62059D814D08}"/>
    <cellStyle name="Normal 7 7 2 2 2 3 4" xfId="25310" xr:uid="{1D2493A3-FDCA-495A-A00D-9054AC1C4C25}"/>
    <cellStyle name="Normal 7 7 2 2 2 3 5" xfId="16699" xr:uid="{BA564E98-3E95-425F-9FA4-5844E35C1F0A}"/>
    <cellStyle name="Normal 7 7 2 2 2 4" xfId="6064" xr:uid="{4913AD3F-20F7-4BDA-9BB3-4CE0BCC21811}"/>
    <cellStyle name="Normal 7 7 2 2 2 4 2" xfId="27102" xr:uid="{8A02BD49-AC21-4A59-ABA4-8342BADB1107}"/>
    <cellStyle name="Normal 7 7 2 2 2 4 3" xfId="15520" xr:uid="{EDB941BA-97FF-4D0B-8BF8-E415CA77F7C7}"/>
    <cellStyle name="Normal 7 7 2 2 2 5" xfId="7973" xr:uid="{83DC090E-6FEF-4203-A51F-15D01AE05D3E}"/>
    <cellStyle name="Normal 7 7 2 2 2 5 2" xfId="18353" xr:uid="{2B273C8A-00DB-48EA-81A1-692E752B9199}"/>
    <cellStyle name="Normal 7 7 2 2 2 6" xfId="10806" xr:uid="{ECE1C341-1B68-4022-8AEA-999CFBB31D2C}"/>
    <cellStyle name="Normal 7 7 2 2 2 6 2" xfId="21186" xr:uid="{2C6C8BF7-8425-4C9F-9CE3-1FD679234A8B}"/>
    <cellStyle name="Normal 7 7 2 2 2 7" xfId="22808" xr:uid="{9745E6A6-F7C5-449A-A002-2EFF8514DA9F}"/>
    <cellStyle name="Normal 7 7 2 2 2 8" xfId="13335" xr:uid="{F701AE6D-CFB1-425D-8A6E-47148B9CE4F5}"/>
    <cellStyle name="Normal 7 7 2 2 3" xfId="3503" xr:uid="{00000000-0005-0000-0000-000039090000}"/>
    <cellStyle name="Normal 7 7 2 2 3 2" xfId="4610" xr:uid="{CE2BAE83-4160-4C93-BE4F-5776AB29D064}"/>
    <cellStyle name="Normal 7 7 2 2 3 2 2" xfId="9382" xr:uid="{611FFDF8-3421-4D2D-8B18-059E921A591E}"/>
    <cellStyle name="Normal 7 7 2 2 3 2 2 2" xfId="19762" xr:uid="{60986F51-A049-4B2D-98B9-635DA865E423}"/>
    <cellStyle name="Normal 7 7 2 2 3 2 3" xfId="12215" xr:uid="{B849224E-1C69-47F9-A9C3-81F3BDC81132}"/>
    <cellStyle name="Normal 7 7 2 2 3 2 3 2" xfId="22595" xr:uid="{9A475CEB-EAD1-42D7-A212-781A1D748227}"/>
    <cellStyle name="Normal 7 7 2 2 3 2 4" xfId="27483" xr:uid="{2695481F-4E16-4567-94BC-F425171C3220}"/>
    <cellStyle name="Normal 7 7 2 2 3 2 5" xfId="16929" xr:uid="{CFFD335A-CFC9-483B-9AA9-8A636E873DAD}"/>
    <cellStyle name="Normal 7 7 2 2 3 3" xfId="6555" xr:uid="{6A997E21-21D9-4D28-BB9F-EFF44D1DEC54}"/>
    <cellStyle name="Normal 7 7 2 2 3 3 2" xfId="16128" xr:uid="{98EA32EC-176A-4F2A-A1E5-AB0855E7FDF9}"/>
    <cellStyle name="Normal 7 7 2 2 3 4" xfId="8581" xr:uid="{A94759A3-7CAD-458E-AFD5-E11467111F6E}"/>
    <cellStyle name="Normal 7 7 2 2 3 4 2" xfId="18961" xr:uid="{F67D37A4-7FAD-4B31-817F-AD4EC7DD8553}"/>
    <cellStyle name="Normal 7 7 2 2 3 5" xfId="11414" xr:uid="{4FDF9CA4-E128-44DD-9D8E-A74EA72AE15C}"/>
    <cellStyle name="Normal 7 7 2 2 3 5 2" xfId="21794" xr:uid="{2124FE84-72A1-4CA6-9CBA-212E6C07F703}"/>
    <cellStyle name="Normal 7 7 2 2 3 6" xfId="25124" xr:uid="{CA259301-9E2C-45FF-8833-2E2A107B0C1C}"/>
    <cellStyle name="Normal 7 7 2 2 3 7" xfId="14101" xr:uid="{05C014A3-96AE-4AB2-AC0C-ECF1386EEE7D}"/>
    <cellStyle name="Normal 7 7 2 2 4" xfId="3501" xr:uid="{00000000-0005-0000-0000-00003A090000}"/>
    <cellStyle name="Normal 7 7 2 2 4 2" xfId="6553" xr:uid="{B95E6696-FDC6-4E21-8239-05764AEE9548}"/>
    <cellStyle name="Normal 7 7 2 2 4 2 2" xfId="28429" xr:uid="{06B56C5B-3707-41FB-BA0C-C9CA506A321E}"/>
    <cellStyle name="Normal 7 7 2 2 4 2 3" xfId="16126" xr:uid="{EC1CB896-F84C-4D63-9AA4-FA793E838C91}"/>
    <cellStyle name="Normal 7 7 2 2 4 3" xfId="8579" xr:uid="{195E87B3-5AA1-4A48-A601-AD26DCC7C1F0}"/>
    <cellStyle name="Normal 7 7 2 2 4 3 2" xfId="18959" xr:uid="{F962E145-9005-4470-9F8D-C8C2B973C01D}"/>
    <cellStyle name="Normal 7 7 2 2 4 4" xfId="11412" xr:uid="{DA19A551-FC06-42D2-8792-781DC09997D7}"/>
    <cellStyle name="Normal 7 7 2 2 4 4 2" xfId="21792" xr:uid="{8174A278-1E41-4832-A302-CBBAE22B57A2}"/>
    <cellStyle name="Normal 7 7 2 2 4 5" xfId="22769" xr:uid="{A0C9C968-AA72-45F4-9E8F-B6D3CF0D4FC2}"/>
    <cellStyle name="Normal 7 7 2 2 4 6" xfId="14099" xr:uid="{353CAE13-8D4C-46D6-9905-B586747E12DF}"/>
    <cellStyle name="Normal 7 7 2 2 5" xfId="4242" xr:uid="{02C7555F-C4FD-492B-8F94-B1D216A041FD}"/>
    <cellStyle name="Normal 7 7 2 2 5 2" xfId="9014" xr:uid="{7DF9B4B5-E7FA-41F8-B2DB-8E3BC72C2903}"/>
    <cellStyle name="Normal 7 7 2 2 5 2 2" xfId="29085" xr:uid="{BBB082D7-D16D-4803-ABDB-876E5E068720}"/>
    <cellStyle name="Normal 7 7 2 2 5 2 3" xfId="19394" xr:uid="{F570B7DD-221F-47C6-9633-EBAF1981BB43}"/>
    <cellStyle name="Normal 7 7 2 2 5 3" xfId="11847" xr:uid="{76711169-FECD-4892-B761-A9AFAFC415D1}"/>
    <cellStyle name="Normal 7 7 2 2 5 3 2" xfId="22227" xr:uid="{4BB2516E-AEFA-4EA7-A252-4C1E062D57F0}"/>
    <cellStyle name="Normal 7 7 2 2 5 4" xfId="24415" xr:uid="{170A7A7D-C5AD-4006-AFF0-83ABD7F0A9D6}"/>
    <cellStyle name="Normal 7 7 2 2 5 5" xfId="16561" xr:uid="{25434C06-C725-4848-8B23-7CB867832F3D}"/>
    <cellStyle name="Normal 7 7 2 2 6" xfId="5514" xr:uid="{EA6BF84F-EF85-44FD-B505-0BD2CD2D6439}"/>
    <cellStyle name="Normal 7 7 2 2 6 2" xfId="26751" xr:uid="{535669B0-D7BE-4815-953A-A0E07F2ECAA3}"/>
    <cellStyle name="Normal 7 7 2 2 6 3" xfId="14810" xr:uid="{4A8885DF-14D8-480D-ABE4-644DA944A0A4}"/>
    <cellStyle name="Normal 7 7 2 2 7" xfId="7263" xr:uid="{AA3516CF-9252-4C9E-9A3F-AAC0CBFA7F80}"/>
    <cellStyle name="Normal 7 7 2 2 7 2" xfId="17643" xr:uid="{7FFE5E33-05BA-4D50-A39E-539BBC0007B4}"/>
    <cellStyle name="Normal 7 7 2 2 8" xfId="10096" xr:uid="{334158FD-A5F5-4E42-A86B-BA8B0A40062D}"/>
    <cellStyle name="Normal 7 7 2 2 8 2" xfId="20476" xr:uid="{9DE1F241-217F-4C6A-9172-1BFCA0E5912A}"/>
    <cellStyle name="Normal 7 7 2 2 9" xfId="22728" xr:uid="{BB04A600-8A16-4C3E-9E6F-DC38BB302AC7}"/>
    <cellStyle name="Normal 7 7 2 3" xfId="2850" xr:uid="{00000000-0005-0000-0000-00003B090000}"/>
    <cellStyle name="Normal 7 7 2 3 2" xfId="3504" xr:uid="{00000000-0005-0000-0000-00003C090000}"/>
    <cellStyle name="Normal 7 7 2 3 2 2" xfId="6556" xr:uid="{74C32873-4400-4FDE-BE43-EBFF4EB983DA}"/>
    <cellStyle name="Normal 7 7 2 3 2 2 2" xfId="28232" xr:uid="{CC7EF20A-BAF7-4373-81C4-99490C3B13DD}"/>
    <cellStyle name="Normal 7 7 2 3 2 2 3" xfId="16129" xr:uid="{C8D02C5F-17F1-4725-9205-7E487E442A5B}"/>
    <cellStyle name="Normal 7 7 2 3 2 3" xfId="8582" xr:uid="{75B88EDC-E732-4C87-8875-B89974FECFEF}"/>
    <cellStyle name="Normal 7 7 2 3 2 3 2" xfId="18962" xr:uid="{47FD6994-A31C-4DA0-826F-BB8704FBEB0B}"/>
    <cellStyle name="Normal 7 7 2 3 2 4" xfId="11415" xr:uid="{360655D1-6344-4F6B-BF55-EE289793D602}"/>
    <cellStyle name="Normal 7 7 2 3 2 4 2" xfId="21795" xr:uid="{2C9FEAA2-CA1A-4DDB-B8E3-59DB57CAF968}"/>
    <cellStyle name="Normal 7 7 2 3 2 5" xfId="24327" xr:uid="{E303D694-140B-447F-A192-9E37FB506793}"/>
    <cellStyle name="Normal 7 7 2 3 2 6" xfId="14102" xr:uid="{D99ABD0F-A978-4142-958A-BDD5E38D9E01}"/>
    <cellStyle name="Normal 7 7 2 3 3" xfId="4379" xr:uid="{11705BEB-5E02-4E11-AB5F-7A28B705A6EB}"/>
    <cellStyle name="Normal 7 7 2 3 3 2" xfId="9151" xr:uid="{DC88A757-CBE9-4871-98FB-470EF2AF4483}"/>
    <cellStyle name="Normal 7 7 2 3 3 2 2" xfId="29194" xr:uid="{CE364987-8BB2-408D-A423-FE4299C75767}"/>
    <cellStyle name="Normal 7 7 2 3 3 2 3" xfId="19531" xr:uid="{D6DF9143-5493-4087-869E-2B14BCB446BF}"/>
    <cellStyle name="Normal 7 7 2 3 3 3" xfId="11984" xr:uid="{441CD3BF-032E-462C-8A92-46A68399F7E4}"/>
    <cellStyle name="Normal 7 7 2 3 3 3 2" xfId="22364" xr:uid="{767C7C25-FFA2-4DD6-B662-D9ECA62A27F9}"/>
    <cellStyle name="Normal 7 7 2 3 3 4" xfId="23599" xr:uid="{6C98C5C0-C0B6-48E1-9DC3-5C7AFA9B2A2C}"/>
    <cellStyle name="Normal 7 7 2 3 3 5" xfId="16698" xr:uid="{26064FA9-A3CF-49E6-A2AE-E6CFDEF805AB}"/>
    <cellStyle name="Normal 7 7 2 3 4" xfId="6063" xr:uid="{910300EE-64A3-4AA8-9876-D5905525DDE7}"/>
    <cellStyle name="Normal 7 7 2 3 4 2" xfId="27192" xr:uid="{D6837CDE-3448-4E7A-8B46-01FF125A9F72}"/>
    <cellStyle name="Normal 7 7 2 3 4 3" xfId="15519" xr:uid="{ECF19E94-8C03-4482-B0B9-EDF99F2F95F9}"/>
    <cellStyle name="Normal 7 7 2 3 5" xfId="7972" xr:uid="{8D198D18-1126-4592-9441-15F49CA4550B}"/>
    <cellStyle name="Normal 7 7 2 3 5 2" xfId="18352" xr:uid="{4BB0996E-FB10-4A95-A636-B4C9250FCC36}"/>
    <cellStyle name="Normal 7 7 2 3 6" xfId="10805" xr:uid="{8AE028EE-40DB-4E3F-B2AC-45A6795FA071}"/>
    <cellStyle name="Normal 7 7 2 3 6 2" xfId="21185" xr:uid="{442527F8-D175-426B-8BCF-89A0BDD12D2A}"/>
    <cellStyle name="Normal 7 7 2 3 7" xfId="23249" xr:uid="{FE9FFA83-38C0-434F-9212-EDB55AC66800}"/>
    <cellStyle name="Normal 7 7 2 3 8" xfId="13334" xr:uid="{2AB79A17-E891-4166-B5A1-3B7735F0A94E}"/>
    <cellStyle name="Normal 7 7 2 4" xfId="3505" xr:uid="{00000000-0005-0000-0000-00003D090000}"/>
    <cellStyle name="Normal 7 7 2 4 2" xfId="4611" xr:uid="{18CAA640-6556-42AE-8F98-37BA36952E4C}"/>
    <cellStyle name="Normal 7 7 2 4 2 2" xfId="9383" xr:uid="{F93D302A-ABD3-47F5-ABAC-118282B8BA8D}"/>
    <cellStyle name="Normal 7 7 2 4 2 2 2" xfId="19763" xr:uid="{3BAB0E7C-A9A2-4610-B07F-49103E3E2BFF}"/>
    <cellStyle name="Normal 7 7 2 4 2 3" xfId="12216" xr:uid="{0290D4EB-95E3-4800-B034-DE84BE33121E}"/>
    <cellStyle name="Normal 7 7 2 4 2 3 2" xfId="22596" xr:uid="{63B5A958-CD44-4AA4-8665-DFA2B6927A0F}"/>
    <cellStyle name="Normal 7 7 2 4 2 4" xfId="26734" xr:uid="{83471AB3-1BEA-47B6-A89A-DC88358E0FC5}"/>
    <cellStyle name="Normal 7 7 2 4 2 5" xfId="16930" xr:uid="{01CBAAEA-9B2E-4411-A2DF-09E44DB7863D}"/>
    <cellStyle name="Normal 7 7 2 4 3" xfId="6557" xr:uid="{2C4972A3-539A-4EEF-81DF-322B26E56178}"/>
    <cellStyle name="Normal 7 7 2 4 3 2" xfId="16130" xr:uid="{7F54276A-4DED-4EE8-B380-72562D86ADE1}"/>
    <cellStyle name="Normal 7 7 2 4 4" xfId="8583" xr:uid="{02F6784B-F759-42E7-B1D2-3BF47A98356E}"/>
    <cellStyle name="Normal 7 7 2 4 4 2" xfId="18963" xr:uid="{5394B1FA-B686-44C9-AB3D-FD4E8C76B3BF}"/>
    <cellStyle name="Normal 7 7 2 4 5" xfId="11416" xr:uid="{78A4CAEC-81D6-4084-A8BB-60CCFA5D6450}"/>
    <cellStyle name="Normal 7 7 2 4 5 2" xfId="21796" xr:uid="{FB44EFB1-93E2-4525-8CD0-5B3A0590DE40}"/>
    <cellStyle name="Normal 7 7 2 4 6" xfId="25476" xr:uid="{FC04CEE0-1EF2-49D9-B678-B5E49C2DCCC7}"/>
    <cellStyle name="Normal 7 7 2 4 7" xfId="14103" xr:uid="{2DF58188-7F74-40DC-81D6-0BE8F5911262}"/>
    <cellStyle name="Normal 7 7 2 5" xfId="3500" xr:uid="{00000000-0005-0000-0000-00003E090000}"/>
    <cellStyle name="Normal 7 7 2 5 2" xfId="6552" xr:uid="{744E8FEC-BB66-403F-9219-1A9096D30CA3}"/>
    <cellStyle name="Normal 7 7 2 5 2 2" xfId="27446" xr:uid="{4318EE14-9EA5-4287-A009-C15F27EE49EF}"/>
    <cellStyle name="Normal 7 7 2 5 2 3" xfId="16125" xr:uid="{7CDE6C64-659F-4DE3-BD73-7B8A01EE1139}"/>
    <cellStyle name="Normal 7 7 2 5 3" xfId="8578" xr:uid="{4F0CB3D6-4986-472E-916C-8026CE28F1AA}"/>
    <cellStyle name="Normal 7 7 2 5 3 2" xfId="18958" xr:uid="{4A82204B-4A83-43F6-A1E7-B1AC6F7EF695}"/>
    <cellStyle name="Normal 7 7 2 5 4" xfId="11411" xr:uid="{2A46D254-9B3E-4597-946D-E560017E6407}"/>
    <cellStyle name="Normal 7 7 2 5 4 2" xfId="21791" xr:uid="{A75CC807-F6BC-48DB-9BFC-9CBCF0E393EB}"/>
    <cellStyle name="Normal 7 7 2 5 5" xfId="23076" xr:uid="{38185F1E-9A85-4922-ACD6-988073C3BE36}"/>
    <cellStyle name="Normal 7 7 2 5 6" xfId="14098" xr:uid="{AD4F087C-6797-4F8B-BC18-D91177481C8F}"/>
    <cellStyle name="Normal 7 7 2 6" xfId="2550" xr:uid="{00000000-0005-0000-0000-00003F090000}"/>
    <cellStyle name="Normal 7 7 2 6 2" xfId="5822" xr:uid="{55FDA0E5-B7A5-4C7D-A6AE-4E27236F019B}"/>
    <cellStyle name="Normal 7 7 2 6 2 2" xfId="26759" xr:uid="{FF5A90EE-9ED1-4201-8BAA-0570895F5DFD}"/>
    <cellStyle name="Normal 7 7 2 6 2 3" xfId="15222" xr:uid="{A1833B6B-45CB-4E2E-A29F-F98B210BA2AC}"/>
    <cellStyle name="Normal 7 7 2 6 3" xfId="7675" xr:uid="{0C046EB4-3079-4CF8-9250-B840841387EF}"/>
    <cellStyle name="Normal 7 7 2 6 3 2" xfId="18055" xr:uid="{A1819B08-C3E9-4709-9A61-311CE1A80C26}"/>
    <cellStyle name="Normal 7 7 2 6 4" xfId="10508" xr:uid="{E135B376-9EE0-4910-850C-9FF8DEC2F005}"/>
    <cellStyle name="Normal 7 7 2 6 4 2" xfId="20888" xr:uid="{D478F345-D789-4531-974D-0DB27AF6DCEE}"/>
    <cellStyle name="Normal 7 7 2 6 5" xfId="22828" xr:uid="{F828551F-C002-41D8-91B3-2456343F7AB8}"/>
    <cellStyle name="Normal 7 7 2 6 6" xfId="12938" xr:uid="{6466CFE4-7C87-4F70-A313-C28E5FA435CD}"/>
    <cellStyle name="Normal 7 7 2 7" xfId="2244" xr:uid="{00000000-0005-0000-0000-000035090000}"/>
    <cellStyle name="Normal 7 7 2 7 2" xfId="7371" xr:uid="{C90A7C76-9FBA-4F49-B74D-620A284E05B2}"/>
    <cellStyle name="Normal 7 7 2 7 2 2" xfId="17751" xr:uid="{214AC6BA-9E2E-4049-869A-D296B8488A81}"/>
    <cellStyle name="Normal 7 7 2 7 3" xfId="10204" xr:uid="{222B8ACB-F360-48CC-9C41-5C5F6E216311}"/>
    <cellStyle name="Normal 7 7 2 7 3 2" xfId="20584" xr:uid="{8EBA7DCE-D183-4FAA-B2B3-C3CAC029ADDA}"/>
    <cellStyle name="Normal 7 7 2 7 4" xfId="25369" xr:uid="{A2861691-64ED-4C59-A9EB-142B63F50E5A}"/>
    <cellStyle name="Normal 7 7 2 7 5" xfId="14918" xr:uid="{933DB0ED-1D3B-4955-BC4C-3152E12FEF4D}"/>
    <cellStyle name="Normal 7 7 2 8" xfId="3797" xr:uid="{E5E400FB-C358-4E4D-B459-DD38D66E6E48}"/>
    <cellStyle name="Normal 7 7 2 8 2" xfId="8633" xr:uid="{9C5CA804-3A2C-4EA5-A190-E58CF3A306D5}"/>
    <cellStyle name="Normal 7 7 2 8 2 2" xfId="19013" xr:uid="{DE7F16E4-AA72-4DC9-8C67-2B6F6F4E7487}"/>
    <cellStyle name="Normal 7 7 2 8 3" xfId="11466" xr:uid="{5F8BF3F2-0546-426E-919A-D58EB0D5EC30}"/>
    <cellStyle name="Normal 7 7 2 8 3 2" xfId="21846" xr:uid="{18DD9CC4-9F3D-449B-974E-5EA1558F48CB}"/>
    <cellStyle name="Normal 7 7 2 8 4" xfId="16180" xr:uid="{1695695F-2464-41D6-AAB1-EFDD296FE4A2}"/>
    <cellStyle name="Normal 7 7 2 9" xfId="5513" xr:uid="{67402623-62A7-484C-BBBD-29B0747A30AE}"/>
    <cellStyle name="Normal 7 7 2 9 2" xfId="14809" xr:uid="{C623544B-77DF-432D-98B2-3EFA6A5FBC1B}"/>
    <cellStyle name="Normal 7 7 3" xfId="1519" xr:uid="{00000000-0005-0000-0000-0000C8070000}"/>
    <cellStyle name="Normal 7 7 3 10" xfId="10097" xr:uid="{E889C744-B608-43B5-BB3E-ACFE2A4C50EA}"/>
    <cellStyle name="Normal 7 7 3 10 2" xfId="20477" xr:uid="{8D285B90-6549-4EE6-AB9F-079A362A9800}"/>
    <cellStyle name="Normal 7 7 3 11" xfId="22640" xr:uid="{A5951408-860D-411A-BD5F-CA66E2B35D51}"/>
    <cellStyle name="Normal 7 7 3 12" xfId="12650" xr:uid="{03EE881B-1C63-4E95-9385-147D60493E94}"/>
    <cellStyle name="Normal 7 7 3 2" xfId="2852" xr:uid="{00000000-0005-0000-0000-000041090000}"/>
    <cellStyle name="Normal 7 7 3 2 2" xfId="3507" xr:uid="{00000000-0005-0000-0000-000042090000}"/>
    <cellStyle name="Normal 7 7 3 2 2 2" xfId="6559" xr:uid="{2C71E10F-77E2-480D-992A-F093AC9F1BCE}"/>
    <cellStyle name="Normal 7 7 3 2 2 2 2" xfId="25911" xr:uid="{98416AC1-7510-4ECC-8DB9-CA572F2882A9}"/>
    <cellStyle name="Normal 7 7 3 2 2 2 3" xfId="16132" xr:uid="{D062C442-F187-4EAD-91F9-D04044821CDA}"/>
    <cellStyle name="Normal 7 7 3 2 2 3" xfId="8585" xr:uid="{B7C43149-46D8-4831-A649-740A5B6F2BDD}"/>
    <cellStyle name="Normal 7 7 3 2 2 3 2" xfId="18965" xr:uid="{E547BB34-0BE3-4C17-8AF5-1E2A567BE5AB}"/>
    <cellStyle name="Normal 7 7 3 2 2 4" xfId="11418" xr:uid="{FF2A3025-8A1F-441D-ACE8-64BDE0D1135C}"/>
    <cellStyle name="Normal 7 7 3 2 2 4 2" xfId="21798" xr:uid="{EA46ECA1-2BDF-4F03-977D-5861686BFB7C}"/>
    <cellStyle name="Normal 7 7 3 2 2 5" xfId="24042" xr:uid="{DE9FD3CB-5AE4-43AC-BED0-8D042F99DAA2}"/>
    <cellStyle name="Normal 7 7 3 2 2 6" xfId="14105" xr:uid="{759737F0-C4A8-4FBA-82DF-065AEDEA5EAA}"/>
    <cellStyle name="Normal 7 7 3 2 3" xfId="4381" xr:uid="{3C28BC18-1B7B-43C7-8BF0-93A4A445BB24}"/>
    <cellStyle name="Normal 7 7 3 2 3 2" xfId="9153" xr:uid="{2D561BC2-362F-450B-825F-BA789CCF5760}"/>
    <cellStyle name="Normal 7 7 3 2 3 2 2" xfId="29196" xr:uid="{A0E574BF-9E24-48E1-A271-0DFCAA34FABA}"/>
    <cellStyle name="Normal 7 7 3 2 3 2 3" xfId="19533" xr:uid="{ED971030-3520-4518-A462-0354BF77764C}"/>
    <cellStyle name="Normal 7 7 3 2 3 3" xfId="11986" xr:uid="{89053BC3-BE6D-4BA1-A02E-7C814AAD062A}"/>
    <cellStyle name="Normal 7 7 3 2 3 3 2" xfId="22366" xr:uid="{8FB6A495-6AAC-4A79-958E-26038FB2225B}"/>
    <cellStyle name="Normal 7 7 3 2 3 4" xfId="24518" xr:uid="{DABB4DE9-D7AF-438F-B64E-5FCAFC4C9344}"/>
    <cellStyle name="Normal 7 7 3 2 3 5" xfId="16700" xr:uid="{EC4484C3-4297-406D-8770-5C9C01B586CD}"/>
    <cellStyle name="Normal 7 7 3 2 4" xfId="6065" xr:uid="{6D51BC33-05C7-4AA0-91CE-E2E28C585877}"/>
    <cellStyle name="Normal 7 7 3 2 4 2" xfId="27250" xr:uid="{B1C0F13B-5457-42CF-BF0D-1810B67828FE}"/>
    <cellStyle name="Normal 7 7 3 2 4 3" xfId="15521" xr:uid="{3A80E960-9A1C-4E96-93ED-B76F8CFDB768}"/>
    <cellStyle name="Normal 7 7 3 2 5" xfId="7974" xr:uid="{DC3F4607-8FBF-4229-ABF0-992CE51C53E7}"/>
    <cellStyle name="Normal 7 7 3 2 5 2" xfId="18354" xr:uid="{FBCE5760-87AC-4838-A3E6-27D17E88049E}"/>
    <cellStyle name="Normal 7 7 3 2 6" xfId="10807" xr:uid="{33977F88-70FF-460E-B122-E4355F19D071}"/>
    <cellStyle name="Normal 7 7 3 2 6 2" xfId="21187" xr:uid="{CF81CA87-9367-4294-9F2C-D29238041B5A}"/>
    <cellStyle name="Normal 7 7 3 2 7" xfId="24267" xr:uid="{227AD105-8158-4CA4-8393-6C398F7799EA}"/>
    <cellStyle name="Normal 7 7 3 2 8" xfId="13336" xr:uid="{8548A3FC-6708-4D3D-8F1C-19F3CF3BD883}"/>
    <cellStyle name="Normal 7 7 3 3" xfId="3508" xr:uid="{00000000-0005-0000-0000-000043090000}"/>
    <cellStyle name="Normal 7 7 3 3 2" xfId="4612" xr:uid="{89F2C6BD-23ED-462B-BE28-A288060C0DFC}"/>
    <cellStyle name="Normal 7 7 3 3 2 2" xfId="9384" xr:uid="{6BD16B65-C7FD-4472-AF20-AED7BF8EB114}"/>
    <cellStyle name="Normal 7 7 3 3 2 2 2" xfId="29350" xr:uid="{CE945988-CE41-416F-9389-6C5A28DBEFB9}"/>
    <cellStyle name="Normal 7 7 3 3 2 2 3" xfId="19764" xr:uid="{4871CDDE-717F-4676-912F-B3C6676B08B2}"/>
    <cellStyle name="Normal 7 7 3 3 2 3" xfId="12217" xr:uid="{D5B51F42-3B77-4B7B-B20B-0F6862F78B2B}"/>
    <cellStyle name="Normal 7 7 3 3 2 3 2" xfId="22597" xr:uid="{DF955F6C-3FD3-4721-8986-CBB2F531CE8D}"/>
    <cellStyle name="Normal 7 7 3 3 2 4" xfId="22966" xr:uid="{B54F08A6-E4F0-4C15-9364-FFD55D32FD72}"/>
    <cellStyle name="Normal 7 7 3 3 2 5" xfId="16931" xr:uid="{7ED0E923-34C2-470F-8D78-EEDED3F9E55E}"/>
    <cellStyle name="Normal 7 7 3 3 3" xfId="6560" xr:uid="{C11160E3-667A-4FC9-A89C-BF99B699CA8C}"/>
    <cellStyle name="Normal 7 7 3 3 3 2" xfId="27297" xr:uid="{0C310A5A-8FD1-44F7-98A7-2D659CAC8830}"/>
    <cellStyle name="Normal 7 7 3 3 3 3" xfId="16133" xr:uid="{0AAD95AE-B8C3-43CD-AF1F-1564868FFB79}"/>
    <cellStyle name="Normal 7 7 3 3 4" xfId="8586" xr:uid="{E6D5297D-ED60-439D-AD45-2F6585040639}"/>
    <cellStyle name="Normal 7 7 3 3 4 2" xfId="18966" xr:uid="{88B25C48-3C6A-49D7-9A4F-506E5F76E153}"/>
    <cellStyle name="Normal 7 7 3 3 5" xfId="11419" xr:uid="{1429B78B-9DFC-4CD1-A4F4-38C8711203FD}"/>
    <cellStyle name="Normal 7 7 3 3 5 2" xfId="21799" xr:uid="{DD683835-E77C-4AFC-AD20-495BB7C4E235}"/>
    <cellStyle name="Normal 7 7 3 3 6" xfId="24141" xr:uid="{93DCECB9-975E-42C3-9907-5E74D5D2E8DB}"/>
    <cellStyle name="Normal 7 7 3 3 7" xfId="14106" xr:uid="{C4399ED8-7591-46FE-B310-02CB5B65204B}"/>
    <cellStyle name="Normal 7 7 3 4" xfId="3506" xr:uid="{00000000-0005-0000-0000-000044090000}"/>
    <cellStyle name="Normal 7 7 3 4 2" xfId="6558" xr:uid="{1984D6E0-282E-4076-8C31-6CB41BBB2BAF}"/>
    <cellStyle name="Normal 7 7 3 4 2 2" xfId="28592" xr:uid="{390798B3-EDAD-47F5-8E0D-7DF5B23894E0}"/>
    <cellStyle name="Normal 7 7 3 4 2 3" xfId="16131" xr:uid="{A16C6FA9-2BC2-409C-9085-BDEFC89B3A64}"/>
    <cellStyle name="Normal 7 7 3 4 3" xfId="8584" xr:uid="{F71AF641-77A0-4621-B5FD-59ADB04C380B}"/>
    <cellStyle name="Normal 7 7 3 4 3 2" xfId="18964" xr:uid="{20B68CA9-8F1E-4ABA-B033-087AE22CDEA6}"/>
    <cellStyle name="Normal 7 7 3 4 4" xfId="11417" xr:uid="{51AB0A02-1BA8-4DC5-968C-E30C5C243333}"/>
    <cellStyle name="Normal 7 7 3 4 4 2" xfId="21797" xr:uid="{C679DD6D-B400-4C98-A3D8-7480E708AAA5}"/>
    <cellStyle name="Normal 7 7 3 4 5" xfId="25214" xr:uid="{0D2936A6-6A59-4AD1-A31C-86CF60E30A99}"/>
    <cellStyle name="Normal 7 7 3 4 6" xfId="14104" xr:uid="{FB82D7A7-6D4D-4CCD-9DC5-6079FA52C303}"/>
    <cellStyle name="Normal 7 7 3 5" xfId="2593" xr:uid="{00000000-0005-0000-0000-000045090000}"/>
    <cellStyle name="Normal 7 7 3 5 2" xfId="5858" xr:uid="{65C0C5E9-B5FE-4B00-BB73-6D05B81BECA7}"/>
    <cellStyle name="Normal 7 7 3 5 2 2" xfId="27494" xr:uid="{8976DB23-6182-4E09-BB4E-85FDB6028B0E}"/>
    <cellStyle name="Normal 7 7 3 5 2 3" xfId="15265" xr:uid="{68F632A7-3E9A-4977-ACA3-0D0FB789A307}"/>
    <cellStyle name="Normal 7 7 3 5 3" xfId="7718" xr:uid="{9503F60A-FB99-424D-8528-B8769E72E29A}"/>
    <cellStyle name="Normal 7 7 3 5 3 2" xfId="18098" xr:uid="{A4130C95-0520-48FA-8FC7-9EB54D98CAC0}"/>
    <cellStyle name="Normal 7 7 3 5 4" xfId="10551" xr:uid="{CCC5433F-11C5-45BC-BBF3-AC5C8DDC16DB}"/>
    <cellStyle name="Normal 7 7 3 5 4 2" xfId="20931" xr:uid="{670411DC-1AAF-4A0F-9FCA-321B4DF9CB56}"/>
    <cellStyle name="Normal 7 7 3 5 5" xfId="23410" xr:uid="{12B9F687-3FC5-4F87-8D20-81FD6AA3783F}"/>
    <cellStyle name="Normal 7 7 3 5 6" xfId="12981" xr:uid="{1166DE3E-3C7B-42CF-B559-6D09ACE261F3}"/>
    <cellStyle name="Normal 7 7 3 6" xfId="2416" xr:uid="{00000000-0005-0000-0000-000040090000}"/>
    <cellStyle name="Normal 7 7 3 6 2" xfId="7543" xr:uid="{6B297C61-A426-42E2-BEFD-15D95033E98E}"/>
    <cellStyle name="Normal 7 7 3 6 2 2" xfId="17923" xr:uid="{2A0680CD-4EBA-46BD-9693-B834435C83CD}"/>
    <cellStyle name="Normal 7 7 3 6 3" xfId="10376" xr:uid="{AB717565-D3D4-4787-9882-274138B115C6}"/>
    <cellStyle name="Normal 7 7 3 6 3 2" xfId="20756" xr:uid="{62D5210C-DF24-409A-8CF5-423136382B68}"/>
    <cellStyle name="Normal 7 7 3 6 4" xfId="25472" xr:uid="{A8F125F6-B67B-425C-B4CD-736F07ADCDA6}"/>
    <cellStyle name="Normal 7 7 3 6 5" xfId="15090" xr:uid="{4EB859A2-46E3-428E-9E46-011564E713B6}"/>
    <cellStyle name="Normal 7 7 3 7" xfId="4109" xr:uid="{B189E86A-2154-44E9-9A33-0D9EF6B4E6B6}"/>
    <cellStyle name="Normal 7 7 3 7 2" xfId="8881" xr:uid="{43DA4BAD-E702-449B-8FA6-6CD0B1F3A39D}"/>
    <cellStyle name="Normal 7 7 3 7 2 2" xfId="19261" xr:uid="{2AEDCD54-9FC7-4366-9AB8-7514E84CF886}"/>
    <cellStyle name="Normal 7 7 3 7 3" xfId="11714" xr:uid="{C913724C-EE6F-4A03-9599-9950CD04EF4A}"/>
    <cellStyle name="Normal 7 7 3 7 3 2" xfId="22094" xr:uid="{261D23D1-D351-4F14-B881-34DEF734E131}"/>
    <cellStyle name="Normal 7 7 3 7 4" xfId="16428" xr:uid="{372E77CC-B278-4852-AA7D-CFAA1E13DB5F}"/>
    <cellStyle name="Normal 7 7 3 8" xfId="5515" xr:uid="{38CDE3D7-BD94-440F-BC4A-FFA35C9DF975}"/>
    <cellStyle name="Normal 7 7 3 8 2" xfId="14811" xr:uid="{2FD30E6F-6ED0-43C8-9631-418C3989C55B}"/>
    <cellStyle name="Normal 7 7 3 9" xfId="7264" xr:uid="{04B2EFA9-4445-41FD-8320-BF4E5323E45F}"/>
    <cellStyle name="Normal 7 7 3 9 2" xfId="17644" xr:uid="{6ACD7728-431E-47FD-8FFF-C9592A3F86FA}"/>
    <cellStyle name="Normal 7 7 4" xfId="1520" xr:uid="{00000000-0005-0000-0000-0000C9070000}"/>
    <cellStyle name="Normal 7 7 4 2" xfId="3509" xr:uid="{00000000-0005-0000-0000-000047090000}"/>
    <cellStyle name="Normal 7 7 4 2 2" xfId="6561" xr:uid="{5951E54E-719C-4037-AD11-C2C8F91FDB72}"/>
    <cellStyle name="Normal 7 7 4 2 2 2" xfId="27804" xr:uid="{DD56CBD4-AEC2-4087-8477-E394135DF909}"/>
    <cellStyle name="Normal 7 7 4 2 2 3" xfId="16134" xr:uid="{BD0338E6-F04C-4F98-B34C-AF7E98B7DEF8}"/>
    <cellStyle name="Normal 7 7 4 2 3" xfId="8587" xr:uid="{746314BD-1259-4FA7-9646-1C695E3C3E75}"/>
    <cellStyle name="Normal 7 7 4 2 3 2" xfId="18967" xr:uid="{B9FF924B-6B07-42E7-A558-E33F607CD720}"/>
    <cellStyle name="Normal 7 7 4 2 4" xfId="11420" xr:uid="{CDC3E7EF-FCED-47C5-9289-48FC29A3F926}"/>
    <cellStyle name="Normal 7 7 4 2 4 2" xfId="21800" xr:uid="{37B0ED64-278B-42A4-B264-31715841ADD8}"/>
    <cellStyle name="Normal 7 7 4 2 5" xfId="24848" xr:uid="{72FDC550-40FB-4880-A159-156CB101B6C4}"/>
    <cellStyle name="Normal 7 7 4 2 6" xfId="14107" xr:uid="{F3F1CB74-2384-47B2-9530-1C3EEAA9B51E}"/>
    <cellStyle name="Normal 7 7 4 3" xfId="2849" xr:uid="{00000000-0005-0000-0000-000048090000}"/>
    <cellStyle name="Normal 7 7 4 3 2" xfId="6062" xr:uid="{600D4439-761D-4C8F-B0E5-3E1CA5CB2EB5}"/>
    <cellStyle name="Normal 7 7 4 3 2 2" xfId="27961" xr:uid="{53570348-B679-4121-BCCE-C8F2FB6B97B7}"/>
    <cellStyle name="Normal 7 7 4 3 2 3" xfId="15518" xr:uid="{D2E905DC-110E-4CFC-A27D-AFBD9F6A5ACC}"/>
    <cellStyle name="Normal 7 7 4 3 3" xfId="7971" xr:uid="{6E0010E1-752C-4732-958B-C8C972E03978}"/>
    <cellStyle name="Normal 7 7 4 3 3 2" xfId="18351" xr:uid="{5C8CF515-945F-4F4F-A02D-D88D97E072F7}"/>
    <cellStyle name="Normal 7 7 4 3 4" xfId="10804" xr:uid="{2921DA33-5276-4965-97F6-DE9E839BA630}"/>
    <cellStyle name="Normal 7 7 4 3 4 2" xfId="21184" xr:uid="{7D8DC2DD-D5F1-4A0D-B41B-C5E71C854740}"/>
    <cellStyle name="Normal 7 7 4 3 5" xfId="24539" xr:uid="{C84E83C0-9320-4903-A72B-389578FC6790}"/>
    <cellStyle name="Normal 7 7 4 3 6" xfId="13333" xr:uid="{32DADDCA-2A3F-4968-9F75-3570127E37B7}"/>
    <cellStyle name="Normal 7 7 4 4" xfId="4231" xr:uid="{FED24733-1034-41B0-B4E3-3EAB52254506}"/>
    <cellStyle name="Normal 7 7 4 4 2" xfId="9003" xr:uid="{6DE852C9-6ECD-4166-B3D5-7D3FB8C76CB6}"/>
    <cellStyle name="Normal 7 7 4 4 2 2" xfId="19383" xr:uid="{AE2D6D5C-5F6E-4488-85D8-83AD15BFD4B8}"/>
    <cellStyle name="Normal 7 7 4 4 3" xfId="11836" xr:uid="{9D85BA2E-63D2-4AC6-9058-7570338D4AB8}"/>
    <cellStyle name="Normal 7 7 4 4 3 2" xfId="22216" xr:uid="{A11DE655-8593-432C-B1CE-9692FB6EBDE7}"/>
    <cellStyle name="Normal 7 7 4 4 4" xfId="22832" xr:uid="{3545043A-97C3-4BEB-9A86-224F9F340D6F}"/>
    <cellStyle name="Normal 7 7 4 4 5" xfId="16550" xr:uid="{A86AA6D0-CDE3-4675-9D71-9C1166E80231}"/>
    <cellStyle name="Normal 7 7 4 5" xfId="5516" xr:uid="{073EF0F5-9C31-416A-9755-CFE675F63728}"/>
    <cellStyle name="Normal 7 7 4 5 2" xfId="14812" xr:uid="{690DDAB2-3F10-4C76-8258-BAC99B58EFA9}"/>
    <cellStyle name="Normal 7 7 4 6" xfId="7265" xr:uid="{E72904BC-11DC-4089-A0A0-68665237A9C1}"/>
    <cellStyle name="Normal 7 7 4 6 2" xfId="17645" xr:uid="{5593957B-21CB-467A-A601-0DFB57B04A95}"/>
    <cellStyle name="Normal 7 7 4 7" xfId="10098" xr:uid="{6E160AC4-EE6C-4514-B4B6-94E8D49BF565}"/>
    <cellStyle name="Normal 7 7 4 7 2" xfId="20478" xr:uid="{7E63E60C-F133-4A48-A85B-351F15CEBEB1}"/>
    <cellStyle name="Normal 7 7 4 8" xfId="24254" xr:uid="{B4BBCC62-20CB-4D6D-9BA8-7EC9921C9202}"/>
    <cellStyle name="Normal 7 7 4 9" xfId="12808" xr:uid="{6248B075-03D7-4527-8BD0-355FE7F0EA73}"/>
    <cellStyle name="Normal 7 7 5" xfId="3510" xr:uid="{00000000-0005-0000-0000-000049090000}"/>
    <cellStyle name="Normal 7 7 5 2" xfId="4613" xr:uid="{AD7F6475-AC25-498F-97D9-95AEF50804B2}"/>
    <cellStyle name="Normal 7 7 5 2 2" xfId="9385" xr:uid="{8F7F0EAE-C9BE-4744-9F60-6386BF527B9E}"/>
    <cellStyle name="Normal 7 7 5 2 2 2" xfId="29351" xr:uid="{ECEBF970-57BF-4F36-B9D8-7772EBF484F1}"/>
    <cellStyle name="Normal 7 7 5 2 2 3" xfId="19765" xr:uid="{C0207E13-6EB3-430B-9E3B-7459000F30F7}"/>
    <cellStyle name="Normal 7 7 5 2 3" xfId="12218" xr:uid="{637C8A77-C2DA-41C7-B1C7-7452C0212BD0}"/>
    <cellStyle name="Normal 7 7 5 2 3 2" xfId="22598" xr:uid="{4642DD10-6988-4B16-8DC5-3B2E4EF5DFD9}"/>
    <cellStyle name="Normal 7 7 5 2 4" xfId="23408" xr:uid="{68B934D2-16B5-4574-930C-5F70319B41D6}"/>
    <cellStyle name="Normal 7 7 5 2 5" xfId="16932" xr:uid="{CD8851BF-4305-4276-A211-853AAEB2E18C}"/>
    <cellStyle name="Normal 7 7 5 3" xfId="6562" xr:uid="{D9F50B8A-EAE6-45D2-9757-96D41910DF33}"/>
    <cellStyle name="Normal 7 7 5 3 2" xfId="27704" xr:uid="{E24BC1D6-99A1-4DFF-A3D3-2E93013892F2}"/>
    <cellStyle name="Normal 7 7 5 3 3" xfId="16135" xr:uid="{982AD3F0-373E-4885-8FBF-EDF3A9C70E74}"/>
    <cellStyle name="Normal 7 7 5 4" xfId="8588" xr:uid="{1B986D95-9C6A-4E78-AC0F-DB0EAB511753}"/>
    <cellStyle name="Normal 7 7 5 4 2" xfId="18968" xr:uid="{054C9D3C-8909-4487-87C0-31393BA9DA6E}"/>
    <cellStyle name="Normal 7 7 5 5" xfId="11421" xr:uid="{37B2F39E-A31F-4EAB-87D8-22284A59451D}"/>
    <cellStyle name="Normal 7 7 5 5 2" xfId="21801" xr:uid="{90949D72-122E-4068-81F4-C737F6C36E51}"/>
    <cellStyle name="Normal 7 7 5 6" xfId="24023" xr:uid="{AC4AA60D-E46F-45B2-8D9C-0D4D1CE5B437}"/>
    <cellStyle name="Normal 7 7 5 7" xfId="14108" xr:uid="{5F579650-634B-44AB-A3C2-A2A1102691CD}"/>
    <cellStyle name="Normal 7 7 6" xfId="3004" xr:uid="{00000000-0005-0000-0000-00004A090000}"/>
    <cellStyle name="Normal 7 7 6 2" xfId="6153" xr:uid="{3F76595B-7A70-4313-AD98-64C64CE90066}"/>
    <cellStyle name="Normal 7 7 6 2 2" xfId="26631" xr:uid="{8EFD9527-C9BA-4589-9728-404461208850}"/>
    <cellStyle name="Normal 7 7 6 2 3" xfId="15631" xr:uid="{B92DC15A-9E26-41CE-9CF7-2BEEEA6C274F}"/>
    <cellStyle name="Normal 7 7 6 3" xfId="8084" xr:uid="{D3D83652-7AB7-46DC-88C3-874F8B321725}"/>
    <cellStyle name="Normal 7 7 6 3 2" xfId="18464" xr:uid="{9767A66B-EFCD-4145-A061-7C4934BCFCA5}"/>
    <cellStyle name="Normal 7 7 6 4" xfId="10917" xr:uid="{DB7ADFAE-CF2D-467F-807B-BA750E3358BE}"/>
    <cellStyle name="Normal 7 7 6 4 2" xfId="21297" xr:uid="{66578466-A08C-4AFA-B5BC-5E4E89791B6D}"/>
    <cellStyle name="Normal 7 7 6 5" xfId="22990" xr:uid="{816A3C82-EF97-4D9A-B226-C5314D42E218}"/>
    <cellStyle name="Normal 7 7 6 6" xfId="13506" xr:uid="{6E0DF169-7B30-43CB-8A82-A2C432D548E4}"/>
    <cellStyle name="Normal 7 7 7" xfId="2490" xr:uid="{00000000-0005-0000-0000-00004B090000}"/>
    <cellStyle name="Normal 7 7 7 2" xfId="5775" xr:uid="{615CF55C-5858-42D6-9029-1D0E586CDA6B}"/>
    <cellStyle name="Normal 7 7 7 2 2" xfId="28097" xr:uid="{769996D8-286A-491D-A186-0B38D0DFAC63}"/>
    <cellStyle name="Normal 7 7 7 2 3" xfId="15162" xr:uid="{C65C49A5-3E9C-4503-8446-C9AEC63DAC9E}"/>
    <cellStyle name="Normal 7 7 7 3" xfId="7615" xr:uid="{92F93284-4B3E-428B-B6C2-ED6E69337A90}"/>
    <cellStyle name="Normal 7 7 7 3 2" xfId="17995" xr:uid="{B72C03A7-4BE7-4FD8-9CD2-E00C8E50581D}"/>
    <cellStyle name="Normal 7 7 7 4" xfId="10448" xr:uid="{16A95490-056D-447E-A776-9D50F4B56E51}"/>
    <cellStyle name="Normal 7 7 7 4 2" xfId="20828" xr:uid="{885B6FAB-364E-4C48-8C9F-4A2E219AAB58}"/>
    <cellStyle name="Normal 7 7 7 5" xfId="23313" xr:uid="{D84AA36F-B8A6-41BB-B4EF-78ABA913D2CD}"/>
    <cellStyle name="Normal 7 7 7 6" xfId="12878" xr:uid="{51741595-A603-4C13-8BE4-D5040003A8A2}"/>
    <cellStyle name="Normal 7 7 8" xfId="2184" xr:uid="{00000000-0005-0000-0000-000034090000}"/>
    <cellStyle name="Normal 7 7 8 2" xfId="7311" xr:uid="{8A50AE7F-CCBF-4D2F-BFB9-C1DB2900D60F}"/>
    <cellStyle name="Normal 7 7 8 2 2" xfId="17691" xr:uid="{C0AD61CF-C327-4565-A0B7-69375C2AFFA1}"/>
    <cellStyle name="Normal 7 7 8 3" xfId="10144" xr:uid="{DA9A460A-D310-4A38-B03C-688489590AC9}"/>
    <cellStyle name="Normal 7 7 8 3 2" xfId="20524" xr:uid="{190AFA82-0FA9-45BA-8F06-D61F6BC89869}"/>
    <cellStyle name="Normal 7 7 8 4" xfId="25029" xr:uid="{92A3C3C0-6143-4185-B2A5-8EF3EAEDE877}"/>
    <cellStyle name="Normal 7 7 8 5" xfId="14858" xr:uid="{5BC75154-B7D6-411C-8490-0363E25D9F80}"/>
    <cellStyle name="Normal 7 7 9" xfId="4089" xr:uid="{E2D62470-0D7C-4BCF-8C41-AF626EEE8446}"/>
    <cellStyle name="Normal 7 7 9 2" xfId="8866" xr:uid="{CF944BA7-FF91-4800-BCE3-BDFB2D3CF169}"/>
    <cellStyle name="Normal 7 7 9 2 2" xfId="19246" xr:uid="{F6804887-5FD8-46C0-93BF-ABEB1F4B4B99}"/>
    <cellStyle name="Normal 7 7 9 3" xfId="11699" xr:uid="{DEF9A11B-AF1B-4FC1-8C44-FAF365916466}"/>
    <cellStyle name="Normal 7 7 9 3 2" xfId="22079" xr:uid="{6C9F6523-AC60-46B2-A5DC-FBC016E9FE01}"/>
    <cellStyle name="Normal 7 7 9 4" xfId="16413" xr:uid="{C660FAB7-D96F-4E6C-833A-6DA3D1214498}"/>
    <cellStyle name="Normal 7 8" xfId="1521" xr:uid="{00000000-0005-0000-0000-0000CA070000}"/>
    <cellStyle name="Normal 7 8 10" xfId="5517" xr:uid="{7981F872-048D-44EB-862C-1863490B0EF3}"/>
    <cellStyle name="Normal 7 8 10 2" xfId="14813" xr:uid="{B43B2494-97F5-4498-91B3-E36B565F3B59}"/>
    <cellStyle name="Normal 7 8 11" xfId="7266" xr:uid="{ED7C597E-FD30-4964-9838-BC946C5800E4}"/>
    <cellStyle name="Normal 7 8 11 2" xfId="17646" xr:uid="{CCE1DC93-0221-401E-AF5B-99672ED397DD}"/>
    <cellStyle name="Normal 7 8 12" xfId="10099" xr:uid="{AE0BFB9E-5501-4680-9948-5E84422DA893}"/>
    <cellStyle name="Normal 7 8 12 2" xfId="20479" xr:uid="{4A988483-51E0-412E-9E59-46CEE99C3B41}"/>
    <cellStyle name="Normal 7 8 13" xfId="23701" xr:uid="{BC4496E3-8A18-485B-A7D4-66FE424DFB75}"/>
    <cellStyle name="Normal 7 8 14" xfId="12450" xr:uid="{245E7DAD-1C66-4C24-A686-F0D68E215EC8}"/>
    <cellStyle name="Normal 7 8 2" xfId="1522" xr:uid="{00000000-0005-0000-0000-0000CB070000}"/>
    <cellStyle name="Normal 7 8 2 10" xfId="10100" xr:uid="{98E6AF7D-E713-489B-BFB7-2D85F6E3108B}"/>
    <cellStyle name="Normal 7 8 2 10 2" xfId="20480" xr:uid="{EB056CE6-575B-4DD8-9AFC-FBB7EE22E1AB}"/>
    <cellStyle name="Normal 7 8 2 11" xfId="22983" xr:uid="{45D0F1E6-4DB8-4B08-A92C-FB3701D67A71}"/>
    <cellStyle name="Normal 7 8 2 12" xfId="12651" xr:uid="{1E636B80-57F4-4836-93F8-5F92C02DB4FD}"/>
    <cellStyle name="Normal 7 8 2 2" xfId="1523" xr:uid="{00000000-0005-0000-0000-0000CC070000}"/>
    <cellStyle name="Normal 7 8 2 2 2" xfId="3512" xr:uid="{00000000-0005-0000-0000-00004F090000}"/>
    <cellStyle name="Normal 7 8 2 2 2 2" xfId="6564" xr:uid="{EB11A89A-2A16-486D-9877-94B0133CC7BB}"/>
    <cellStyle name="Normal 7 8 2 2 2 2 2" xfId="27806" xr:uid="{D4D9D707-88A0-4231-85BB-C83530677E72}"/>
    <cellStyle name="Normal 7 8 2 2 2 2 3" xfId="27971" xr:uid="{0E38C2FA-C142-40C2-AC01-E3CDFBC457DD}"/>
    <cellStyle name="Normal 7 8 2 2 2 2 4" xfId="16137" xr:uid="{775AB728-5859-44E1-B041-0F14552B37AC}"/>
    <cellStyle name="Normal 7 8 2 2 2 3" xfId="8590" xr:uid="{C295360B-1DD4-49F9-A210-3E30A3B4ADA7}"/>
    <cellStyle name="Normal 7 8 2 2 2 3 2" xfId="28955" xr:uid="{A96E8B5A-B5E3-4393-A017-1CF35E2FEC4F}"/>
    <cellStyle name="Normal 7 8 2 2 2 3 3" xfId="18970" xr:uid="{69662BF9-DE8D-4BE4-884F-6374471AD8D6}"/>
    <cellStyle name="Normal 7 8 2 2 2 4" xfId="11423" xr:uid="{A392603C-B2DC-4FBE-8CDC-44E8105A13FA}"/>
    <cellStyle name="Normal 7 8 2 2 2 4 2" xfId="21803" xr:uid="{5E996602-E6E7-481C-8178-70C4707EBA3B}"/>
    <cellStyle name="Normal 7 8 2 2 2 5" xfId="23014" xr:uid="{DCD7C034-9A83-4037-97BF-2FD1AA3ACAE2}"/>
    <cellStyle name="Normal 7 8 2 2 2 6" xfId="14110" xr:uid="{F9FEBBAB-0B1B-47DF-9D61-26E2BD920E60}"/>
    <cellStyle name="Normal 7 8 2 2 3" xfId="4383" xr:uid="{181487C5-ED9A-4A37-894D-630747EF6A82}"/>
    <cellStyle name="Normal 7 8 2 2 3 2" xfId="9155" xr:uid="{B92BA703-193B-443E-B6AF-1260F9C458B3}"/>
    <cellStyle name="Normal 7 8 2 2 3 2 2" xfId="29198" xr:uid="{FC43AD86-1E18-423C-B688-0218500738C7}"/>
    <cellStyle name="Normal 7 8 2 2 3 2 3" xfId="19535" xr:uid="{0FE7F98E-D0D4-4966-A9D9-4239B84E8749}"/>
    <cellStyle name="Normal 7 8 2 2 3 3" xfId="11988" xr:uid="{B856DF8E-EF2D-498F-84DC-D1432C8127B4}"/>
    <cellStyle name="Normal 7 8 2 2 3 3 2" xfId="22368" xr:uid="{2358B23F-1DEE-4F07-B59D-A3292C0A2663}"/>
    <cellStyle name="Normal 7 8 2 2 3 4" xfId="23073" xr:uid="{F1BD4026-BDBC-4F07-91C3-4E30BDC3DF85}"/>
    <cellStyle name="Normal 7 8 2 2 3 5" xfId="16702" xr:uid="{FD13EB93-12BC-4106-97A5-C49FF5588DA9}"/>
    <cellStyle name="Normal 7 8 2 2 4" xfId="5519" xr:uid="{EB844901-5740-434A-ABC2-996F0C577A1A}"/>
    <cellStyle name="Normal 7 8 2 2 4 2" xfId="26186" xr:uid="{7FA8E3E1-04EC-4115-A9E7-91413201C243}"/>
    <cellStyle name="Normal 7 8 2 2 4 3" xfId="14815" xr:uid="{DCF72E2C-A73D-4F52-94E9-921263AA7C3D}"/>
    <cellStyle name="Normal 7 8 2 2 5" xfId="7268" xr:uid="{1F8FFE9A-266A-4C02-A0C9-CB629DCE7BAD}"/>
    <cellStyle name="Normal 7 8 2 2 5 2" xfId="17648" xr:uid="{0801D49D-F350-43B3-85F7-61957A26FD37}"/>
    <cellStyle name="Normal 7 8 2 2 6" xfId="10101" xr:uid="{CF486B53-1EF7-4F7D-B81D-F3F7AA9623BB}"/>
    <cellStyle name="Normal 7 8 2 2 6 2" xfId="20481" xr:uid="{80E59977-4A31-44FE-85B3-9C47708D4A4C}"/>
    <cellStyle name="Normal 7 8 2 2 7" xfId="23682" xr:uid="{0F8BCB19-1DD6-48E6-9826-552942CAF682}"/>
    <cellStyle name="Normal 7 8 2 2 8" xfId="13338" xr:uid="{BE9509A6-58F3-4D8C-80F0-E71C155159CC}"/>
    <cellStyle name="Normal 7 8 2 3" xfId="3513" xr:uid="{00000000-0005-0000-0000-000050090000}"/>
    <cellStyle name="Normal 7 8 2 3 2" xfId="4614" xr:uid="{5A62E504-BFEF-479B-8457-B6A288D1F681}"/>
    <cellStyle name="Normal 7 8 2 3 2 2" xfId="9386" xr:uid="{DD36251F-A545-494E-9EB8-8B904ACA1F5C}"/>
    <cellStyle name="Normal 7 8 2 3 2 2 2" xfId="29352" xr:uid="{705B83BD-F576-4B59-AA3B-6007ABF9EC06}"/>
    <cellStyle name="Normal 7 8 2 3 2 2 3" xfId="19766" xr:uid="{A8D76510-D2B7-4243-943D-05D55F002E54}"/>
    <cellStyle name="Normal 7 8 2 3 2 3" xfId="12219" xr:uid="{DBCF99F1-5F0F-4C40-BA23-FA3AD5209E84}"/>
    <cellStyle name="Normal 7 8 2 3 2 3 2" xfId="22599" xr:uid="{FD9CC561-FB12-4D75-9BE3-1579F0A75E0E}"/>
    <cellStyle name="Normal 7 8 2 3 2 4" xfId="25438" xr:uid="{00CB64E5-E46F-41F4-BAA8-8E628BDE07F1}"/>
    <cellStyle name="Normal 7 8 2 3 2 5" xfId="16933" xr:uid="{62A17E90-746E-4F3A-8C7B-70DBF6036AF8}"/>
    <cellStyle name="Normal 7 8 2 3 3" xfId="6565" xr:uid="{27986DCB-B1DC-40F6-A174-53689B211438}"/>
    <cellStyle name="Normal 7 8 2 3 3 2" xfId="26976" xr:uid="{84F835E7-00DF-47D1-8CAE-1B42976D3EDF}"/>
    <cellStyle name="Normal 7 8 2 3 3 3" xfId="16138" xr:uid="{5206AF1D-AFCA-4ECA-BBF7-E6417F40CA01}"/>
    <cellStyle name="Normal 7 8 2 3 4" xfId="8591" xr:uid="{E3CDF305-8586-426D-9FF9-0AFA0D1F449F}"/>
    <cellStyle name="Normal 7 8 2 3 4 2" xfId="18971" xr:uid="{C0408242-D425-4401-968C-5AD5688825AE}"/>
    <cellStyle name="Normal 7 8 2 3 5" xfId="11424" xr:uid="{9E6A4A17-DB2E-4A2A-A3D6-F787EBD6A00B}"/>
    <cellStyle name="Normal 7 8 2 3 5 2" xfId="21804" xr:uid="{89D1F1E4-DBBB-482E-BFF2-27141B03EE8C}"/>
    <cellStyle name="Normal 7 8 2 3 6" xfId="23662" xr:uid="{4B1DE66C-64F1-41DA-91DC-73742ADDC37F}"/>
    <cellStyle name="Normal 7 8 2 3 7" xfId="14111" xr:uid="{17E11527-AF05-4F78-8691-C27919B2D701}"/>
    <cellStyle name="Normal 7 8 2 4" xfId="3511" xr:uid="{00000000-0005-0000-0000-000051090000}"/>
    <cellStyle name="Normal 7 8 2 4 2" xfId="6563" xr:uid="{A6D4913D-5879-467B-A280-0C48BB6872C3}"/>
    <cellStyle name="Normal 7 8 2 4 2 2" xfId="27380" xr:uid="{38B4BD07-92A6-42D7-AAD5-D9D8C7CF672E}"/>
    <cellStyle name="Normal 7 8 2 4 2 3" xfId="16136" xr:uid="{020DC34B-CADE-4C90-993B-F559A47C1798}"/>
    <cellStyle name="Normal 7 8 2 4 3" xfId="8589" xr:uid="{18B383CC-7CD2-4F2C-9F70-5A3D988943B0}"/>
    <cellStyle name="Normal 7 8 2 4 3 2" xfId="18969" xr:uid="{7949896A-5AB4-4936-8AF7-98E234A13FBA}"/>
    <cellStyle name="Normal 7 8 2 4 4" xfId="11422" xr:uid="{2760F4C4-2CCD-4E6E-ADEA-FDBBC7FFEAB8}"/>
    <cellStyle name="Normal 7 8 2 4 4 2" xfId="21802" xr:uid="{C91E5146-3111-48B7-AC29-114C970974AA}"/>
    <cellStyle name="Normal 7 8 2 4 5" xfId="24266" xr:uid="{05B3E0F6-BC97-4AC7-9F0E-E28B1BE63821}"/>
    <cellStyle name="Normal 7 8 2 4 6" xfId="14109" xr:uid="{AF3D29FE-8396-43E5-86B9-0CC7B8E94F3A}"/>
    <cellStyle name="Normal 7 8 2 5" xfId="2524" xr:uid="{00000000-0005-0000-0000-000052090000}"/>
    <cellStyle name="Normal 7 8 2 5 2" xfId="5801" xr:uid="{B5E01D43-3B65-45FA-A334-039D61490BF7}"/>
    <cellStyle name="Normal 7 8 2 5 2 2" xfId="27360" xr:uid="{860D3B7A-9709-4DE5-A844-0E7D2CDA4383}"/>
    <cellStyle name="Normal 7 8 2 5 2 3" xfId="15196" xr:uid="{92547474-EEB8-4256-AB79-31E1D271515A}"/>
    <cellStyle name="Normal 7 8 2 5 3" xfId="7649" xr:uid="{F5A21145-6AA2-46FC-B6FF-81E2D06AC58C}"/>
    <cellStyle name="Normal 7 8 2 5 3 2" xfId="18029" xr:uid="{C28AEDC6-7965-4FB7-B0D8-88E2ECAA28CF}"/>
    <cellStyle name="Normal 7 8 2 5 4" xfId="10482" xr:uid="{A3AF72E2-FBA7-47F0-B7EC-992385FAF200}"/>
    <cellStyle name="Normal 7 8 2 5 4 2" xfId="20862" xr:uid="{CAAB38BC-F8F5-4C05-A3B4-F1F3DAE5FC85}"/>
    <cellStyle name="Normal 7 8 2 5 5" xfId="23629" xr:uid="{91EAADE9-98CE-48E2-9C65-3474F363B367}"/>
    <cellStyle name="Normal 7 8 2 5 6" xfId="12912" xr:uid="{D53D1181-2B21-4600-962D-26238A4D91B1}"/>
    <cellStyle name="Normal 7 8 2 6" xfId="2417" xr:uid="{00000000-0005-0000-0000-00004D090000}"/>
    <cellStyle name="Normal 7 8 2 6 2" xfId="7544" xr:uid="{4BBDB844-567D-4F2C-918E-588DED154556}"/>
    <cellStyle name="Normal 7 8 2 6 2 2" xfId="17924" xr:uid="{1E5AD033-D5DB-41D3-AC15-3E4616AAABCD}"/>
    <cellStyle name="Normal 7 8 2 6 3" xfId="10377" xr:uid="{A80789FB-8635-4088-8FB8-1F154118F636}"/>
    <cellStyle name="Normal 7 8 2 6 3 2" xfId="20757" xr:uid="{F3D022AC-844C-4D9A-BCC4-9E246CB032AA}"/>
    <cellStyle name="Normal 7 8 2 6 4" xfId="22926" xr:uid="{72711CE9-B1EE-440C-B2C6-02F2ADAE74D3}"/>
    <cellStyle name="Normal 7 8 2 6 5" xfId="15091" xr:uid="{59E52D30-B7AF-4FE1-9D2D-00F8595557E6}"/>
    <cellStyle name="Normal 7 8 2 7" xfId="4110" xr:uid="{A481A10B-6E2C-4D73-8310-D857334E757C}"/>
    <cellStyle name="Normal 7 8 2 7 2" xfId="8882" xr:uid="{9F4FE084-34DE-42B7-880E-5C144E9AF5DE}"/>
    <cellStyle name="Normal 7 8 2 7 2 2" xfId="19262" xr:uid="{1594C506-60B3-4F43-BDCD-E05CFA137F95}"/>
    <cellStyle name="Normal 7 8 2 7 3" xfId="11715" xr:uid="{221CF922-AADE-46AC-8510-BF7EF408F268}"/>
    <cellStyle name="Normal 7 8 2 7 3 2" xfId="22095" xr:uid="{754F14C5-F2C0-4DC5-9C13-87EB84D1F0E1}"/>
    <cellStyle name="Normal 7 8 2 7 4" xfId="16429" xr:uid="{BBA87A2A-AE38-4409-81BF-80B51726EA15}"/>
    <cellStyle name="Normal 7 8 2 8" xfId="5518" xr:uid="{262D6E35-57B3-4303-BEF9-07EB06D78BCE}"/>
    <cellStyle name="Normal 7 8 2 8 2" xfId="14814" xr:uid="{BD40D288-C787-445D-8DD7-A64D12806929}"/>
    <cellStyle name="Normal 7 8 2 9" xfId="7267" xr:uid="{3AD3D8CB-D44E-45C6-BA13-F38440D6FD94}"/>
    <cellStyle name="Normal 7 8 2 9 2" xfId="17647" xr:uid="{5393AD59-4FE1-414E-AEA6-1176CD8E42A3}"/>
    <cellStyle name="Normal 7 8 3" xfId="1524" xr:uid="{00000000-0005-0000-0000-0000CD070000}"/>
    <cellStyle name="Normal 7 8 3 10" xfId="24305" xr:uid="{8C96402B-7A63-440D-9D79-E19639779125}"/>
    <cellStyle name="Normal 7 8 3 11" xfId="12809" xr:uid="{DB3E63EC-B741-4DAA-97A4-C7A717BB0536}"/>
    <cellStyle name="Normal 7 8 3 2" xfId="2853" xr:uid="{00000000-0005-0000-0000-000054090000}"/>
    <cellStyle name="Normal 7 8 3 2 2" xfId="3515" xr:uid="{00000000-0005-0000-0000-000055090000}"/>
    <cellStyle name="Normal 7 8 3 2 2 2" xfId="6567" xr:uid="{5F679275-388E-4DF5-A8C1-F368856D0BE9}"/>
    <cellStyle name="Normal 7 8 3 2 2 2 2" xfId="27417" xr:uid="{EA4A2A04-CA1C-4799-8E31-F36759F6D1EB}"/>
    <cellStyle name="Normal 7 8 3 2 2 2 3" xfId="16140" xr:uid="{AE97444A-3633-4376-9F42-1EF7704EE280}"/>
    <cellStyle name="Normal 7 8 3 2 2 3" xfId="8593" xr:uid="{D94C4494-9D51-476C-B06F-86FD219070DF}"/>
    <cellStyle name="Normal 7 8 3 2 2 3 2" xfId="18973" xr:uid="{86417FD9-8B80-42FD-8C16-BECDA3492506}"/>
    <cellStyle name="Normal 7 8 3 2 2 4" xfId="11426" xr:uid="{F321C522-BC0B-4F7F-9F94-B7DD28CE0DAA}"/>
    <cellStyle name="Normal 7 8 3 2 2 4 2" xfId="21806" xr:uid="{0491B24F-58A0-4377-91A8-0057DE8B8BA6}"/>
    <cellStyle name="Normal 7 8 3 2 2 5" xfId="23668" xr:uid="{4A3BB38C-4BD3-4D97-A6F2-6AF8C60051A1}"/>
    <cellStyle name="Normal 7 8 3 2 2 6" xfId="14113" xr:uid="{262A541D-2908-49D0-AE47-9CFEB11EA45E}"/>
    <cellStyle name="Normal 7 8 3 2 3" xfId="4384" xr:uid="{447CA688-1CB5-4488-9688-F0FC39F457E7}"/>
    <cellStyle name="Normal 7 8 3 2 3 2" xfId="9156" xr:uid="{9472ADC6-5FA7-43C5-8E8A-FC179E3C965A}"/>
    <cellStyle name="Normal 7 8 3 2 3 2 2" xfId="29199" xr:uid="{29046802-CC24-4D7A-97D1-C3E5B361E82A}"/>
    <cellStyle name="Normal 7 8 3 2 3 2 3" xfId="19536" xr:uid="{78C00EF1-E993-453F-A9DF-3151A693D284}"/>
    <cellStyle name="Normal 7 8 3 2 3 3" xfId="11989" xr:uid="{F27D3773-2AA8-43BA-B778-7D928EBDAE17}"/>
    <cellStyle name="Normal 7 8 3 2 3 3 2" xfId="22369" xr:uid="{39E55BE9-DC07-48E4-938A-830D20F99EC9}"/>
    <cellStyle name="Normal 7 8 3 2 3 4" xfId="25250" xr:uid="{72DB413B-53DF-4302-A428-E119E4495B88}"/>
    <cellStyle name="Normal 7 8 3 2 3 5" xfId="16703" xr:uid="{F6B356A3-9255-4D6C-9E61-6390C91C9D69}"/>
    <cellStyle name="Normal 7 8 3 2 4" xfId="6066" xr:uid="{F968D605-7D64-40BF-8CCB-FB2DAB6C391A}"/>
    <cellStyle name="Normal 7 8 3 2 4 2" xfId="26984" xr:uid="{01D9B581-A7A8-4BAB-A7E1-FCE3D2974942}"/>
    <cellStyle name="Normal 7 8 3 2 4 3" xfId="15522" xr:uid="{42C00365-0F2D-4BAB-842E-0E709346EBA4}"/>
    <cellStyle name="Normal 7 8 3 2 5" xfId="7975" xr:uid="{95BC407F-F74C-4E3D-9938-50C2F949768F}"/>
    <cellStyle name="Normal 7 8 3 2 5 2" xfId="18355" xr:uid="{DCE5B817-D74A-4CD3-8147-595558D089EF}"/>
    <cellStyle name="Normal 7 8 3 2 6" xfId="10808" xr:uid="{B8C225DB-6078-4482-AA5C-1C70A3895AF3}"/>
    <cellStyle name="Normal 7 8 3 2 6 2" xfId="21188" xr:uid="{7A6018B2-F374-4CED-9AAA-90AC3E99C4C4}"/>
    <cellStyle name="Normal 7 8 3 2 7" xfId="24729" xr:uid="{3DEB3E29-5202-498B-9D0F-C835644731F1}"/>
    <cellStyle name="Normal 7 8 3 2 8" xfId="13339" xr:uid="{45B8B451-7B5F-44E6-A86D-77E56F8D188B}"/>
    <cellStyle name="Normal 7 8 3 3" xfId="3516" xr:uid="{00000000-0005-0000-0000-000056090000}"/>
    <cellStyle name="Normal 7 8 3 3 2" xfId="4615" xr:uid="{545C96D4-53A4-49FE-9E61-2C15736C90CB}"/>
    <cellStyle name="Normal 7 8 3 3 2 2" xfId="9387" xr:uid="{79A5723C-07FD-4F6D-8631-A40327F1065A}"/>
    <cellStyle name="Normal 7 8 3 3 2 2 2" xfId="29353" xr:uid="{FA4ED228-F7FE-4F02-BF64-E3A775127185}"/>
    <cellStyle name="Normal 7 8 3 3 2 2 3" xfId="19767" xr:uid="{7A33493D-C470-49B0-B617-A56BDBDEA11A}"/>
    <cellStyle name="Normal 7 8 3 3 2 3" xfId="12220" xr:uid="{B4894758-74D8-4921-A4D7-B66873D171CA}"/>
    <cellStyle name="Normal 7 8 3 3 2 3 2" xfId="22600" xr:uid="{6B41FE89-1689-48EF-BE8F-8A3D18258DE4}"/>
    <cellStyle name="Normal 7 8 3 3 2 4" xfId="25783" xr:uid="{4A8C765C-CE60-4E05-BCBA-80F518920950}"/>
    <cellStyle name="Normal 7 8 3 3 2 5" xfId="16934" xr:uid="{EBEF5521-10CD-46EA-A47F-0CA96F92D68D}"/>
    <cellStyle name="Normal 7 8 3 3 3" xfId="6568" xr:uid="{8E31F363-C67B-425F-A763-46AC5E51AADC}"/>
    <cellStyle name="Normal 7 8 3 3 3 2" xfId="28444" xr:uid="{24FD860C-ACFE-4DA1-8D63-3D4E4A5ACE6D}"/>
    <cellStyle name="Normal 7 8 3 3 3 3" xfId="16141" xr:uid="{D01109C0-C637-4BA0-BF8C-67A36E087A4C}"/>
    <cellStyle name="Normal 7 8 3 3 4" xfId="8594" xr:uid="{21B59F37-7245-4146-91DC-8214B393B363}"/>
    <cellStyle name="Normal 7 8 3 3 4 2" xfId="18974" xr:uid="{D4EF6D4B-8CA2-4100-B044-8B08F70C3AA3}"/>
    <cellStyle name="Normal 7 8 3 3 5" xfId="11427" xr:uid="{6BA334D7-A339-4E1C-A101-90B4533033C5}"/>
    <cellStyle name="Normal 7 8 3 3 5 2" xfId="21807" xr:uid="{B14DC5FE-3B6E-4953-8326-7B0E87E8BE07}"/>
    <cellStyle name="Normal 7 8 3 3 6" xfId="25435" xr:uid="{F714C0B9-5AF8-4523-95D8-0AF3A974EF37}"/>
    <cellStyle name="Normal 7 8 3 3 7" xfId="14114" xr:uid="{571135B5-1290-4B03-B84F-33EE4686B6E3}"/>
    <cellStyle name="Normal 7 8 3 4" xfId="3514" xr:uid="{00000000-0005-0000-0000-000057090000}"/>
    <cellStyle name="Normal 7 8 3 4 2" xfId="6566" xr:uid="{0A120DE1-A606-42C0-B188-7FF0CEB52057}"/>
    <cellStyle name="Normal 7 8 3 4 2 2" xfId="27833" xr:uid="{CB827B41-6E34-4485-ADF1-2424F31EE4F3}"/>
    <cellStyle name="Normal 7 8 3 4 2 3" xfId="16139" xr:uid="{87A7B19C-47C8-4535-9ECA-16F61EDCFC87}"/>
    <cellStyle name="Normal 7 8 3 4 3" xfId="8592" xr:uid="{2AD1F471-9932-47D3-B35E-0B1E1456D63B}"/>
    <cellStyle name="Normal 7 8 3 4 3 2" xfId="18972" xr:uid="{17DBC5E4-D4A5-4CBF-9C48-6D8177A2F7FD}"/>
    <cellStyle name="Normal 7 8 3 4 4" xfId="11425" xr:uid="{A5A26F8D-83E1-4ED5-B907-64DBEFD8ECEC}"/>
    <cellStyle name="Normal 7 8 3 4 4 2" xfId="21805" xr:uid="{2B10B68B-EEA4-4EF7-9927-FB2122CB3644}"/>
    <cellStyle name="Normal 7 8 3 4 5" xfId="23153" xr:uid="{96A3161C-7C39-4EF4-9CBE-677777A6DA38}"/>
    <cellStyle name="Normal 7 8 3 4 6" xfId="14112" xr:uid="{F3F77F57-0BEA-4D8A-864B-0CCC9678FEBF}"/>
    <cellStyle name="Normal 7 8 3 5" xfId="2627" xr:uid="{00000000-0005-0000-0000-000058090000}"/>
    <cellStyle name="Normal 7 8 3 5 2" xfId="5889" xr:uid="{10DE449B-772F-403E-B53E-8F527E3E956C}"/>
    <cellStyle name="Normal 7 8 3 5 2 2" xfId="27198" xr:uid="{6AC8801F-B639-4F85-919C-F455858033E1}"/>
    <cellStyle name="Normal 7 8 3 5 2 3" xfId="15299" xr:uid="{6EB7D2AB-226F-4261-B766-566EE5A8D4DE}"/>
    <cellStyle name="Normal 7 8 3 5 3" xfId="7752" xr:uid="{B4427FDC-18D8-4BF0-9AA9-3DCBE6FB5CB6}"/>
    <cellStyle name="Normal 7 8 3 5 3 2" xfId="18132" xr:uid="{E05F336D-BAC6-4831-9BD5-5EF0C803FCAF}"/>
    <cellStyle name="Normal 7 8 3 5 4" xfId="10585" xr:uid="{E35B07AF-51EB-49EB-8D64-5176635FF471}"/>
    <cellStyle name="Normal 7 8 3 5 4 2" xfId="20965" xr:uid="{D9107844-D4B9-4D7C-BB1D-5797A487AD57}"/>
    <cellStyle name="Normal 7 8 3 5 5" xfId="23742" xr:uid="{9BF79791-BE4B-4383-B162-A69EE8B513CC}"/>
    <cellStyle name="Normal 7 8 3 5 6" xfId="13015" xr:uid="{ED86C5AD-79C9-48EC-B39F-81359DA56D05}"/>
    <cellStyle name="Normal 7 8 3 6" xfId="4232" xr:uid="{59BA6427-845F-4501-AB9A-91D75CDD42EA}"/>
    <cellStyle name="Normal 7 8 3 6 2" xfId="9004" xr:uid="{D698A893-5EAB-4217-B9C3-E2C0C41057C9}"/>
    <cellStyle name="Normal 7 8 3 6 2 2" xfId="19384" xr:uid="{0F0FA002-57F2-45EE-83D3-ECFD5AF5B1AF}"/>
    <cellStyle name="Normal 7 8 3 6 3" xfId="11837" xr:uid="{5F2CCC17-7C1C-4996-8E38-7FCD9236367C}"/>
    <cellStyle name="Normal 7 8 3 6 3 2" xfId="22217" xr:uid="{E03DF7B2-2269-4CD3-9101-3E3AA292BE16}"/>
    <cellStyle name="Normal 7 8 3 6 4" xfId="24181" xr:uid="{B644EC93-CDF4-401E-82A2-1272E92688F2}"/>
    <cellStyle name="Normal 7 8 3 6 5" xfId="16551" xr:uid="{26DEA9EB-1A5A-4FBB-9ADB-0ADCAAD6F035}"/>
    <cellStyle name="Normal 7 8 3 7" xfId="5520" xr:uid="{1255BA54-6F4F-4228-B965-919623B1C04F}"/>
    <cellStyle name="Normal 7 8 3 7 2" xfId="14816" xr:uid="{B74EE7AC-B2ED-4026-9452-F278D7571678}"/>
    <cellStyle name="Normal 7 8 3 8" xfId="7269" xr:uid="{9E615E01-71BB-4B3F-9E38-5297BC321302}"/>
    <cellStyle name="Normal 7 8 3 8 2" xfId="17649" xr:uid="{98EB6D51-3516-4C0D-AD2E-2AD1BC33568F}"/>
    <cellStyle name="Normal 7 8 3 9" xfId="10102" xr:uid="{A57FA0DA-9FD7-4CA6-9CB7-82C9D1601774}"/>
    <cellStyle name="Normal 7 8 3 9 2" xfId="20482" xr:uid="{0A58600F-6701-41B4-8111-EC37D917DB22}"/>
    <cellStyle name="Normal 7 8 4" xfId="1525" xr:uid="{00000000-0005-0000-0000-0000CE070000}"/>
    <cellStyle name="Normal 7 8 4 2" xfId="3517" xr:uid="{00000000-0005-0000-0000-00005A090000}"/>
    <cellStyle name="Normal 7 8 4 2 2" xfId="6569" xr:uid="{2D3B1732-C0C4-4184-9529-9D3397680CCF}"/>
    <cellStyle name="Normal 7 8 4 2 2 2" xfId="26340" xr:uid="{18BA798C-1CAB-4154-8A00-6F8B20C7677C}"/>
    <cellStyle name="Normal 7 8 4 2 2 3" xfId="16142" xr:uid="{2EC925BB-FC79-43F7-9189-F3E0AEB2AAC6}"/>
    <cellStyle name="Normal 7 8 4 2 3" xfId="8595" xr:uid="{E889EDAF-AC51-4E64-B90A-68E56389DFF1}"/>
    <cellStyle name="Normal 7 8 4 2 3 2" xfId="18975" xr:uid="{CF1ED609-EDFD-4B74-BCFC-93DB78C9BEE4}"/>
    <cellStyle name="Normal 7 8 4 2 4" xfId="11428" xr:uid="{C14DD82C-EB00-41EA-81C7-986D104E753A}"/>
    <cellStyle name="Normal 7 8 4 2 4 2" xfId="21808" xr:uid="{28EDE53E-4E23-4C8E-803B-8CF54ADE71C3}"/>
    <cellStyle name="Normal 7 8 4 2 5" xfId="23869" xr:uid="{DAF8F0C6-D633-4834-AF21-6EB4864E869F}"/>
    <cellStyle name="Normal 7 8 4 2 6" xfId="14115" xr:uid="{FC4B95CA-7630-4D5E-9F99-47E4DE000F79}"/>
    <cellStyle name="Normal 7 8 4 3" xfId="4382" xr:uid="{DDDC4B48-D8E9-4CFF-BC48-3733A2D9C0DB}"/>
    <cellStyle name="Normal 7 8 4 3 2" xfId="9154" xr:uid="{88E149B4-AEE7-4B2B-8FC2-3B3D63800B72}"/>
    <cellStyle name="Normal 7 8 4 3 2 2" xfId="29197" xr:uid="{13EE9B69-83F2-4861-9BB9-B19C3E5A5F7A}"/>
    <cellStyle name="Normal 7 8 4 3 2 3" xfId="19534" xr:uid="{146A8993-573F-4BA9-938B-F93667F4DF6B}"/>
    <cellStyle name="Normal 7 8 4 3 3" xfId="11987" xr:uid="{D8F0375E-D6EF-4256-9453-2256BA4E9CE2}"/>
    <cellStyle name="Normal 7 8 4 3 3 2" xfId="22367" xr:uid="{7BB54D95-9672-4655-A145-127DD140A5F0}"/>
    <cellStyle name="Normal 7 8 4 3 4" xfId="25003" xr:uid="{97038F17-365A-4DF1-A989-2DB0119DA142}"/>
    <cellStyle name="Normal 7 8 4 3 5" xfId="16701" xr:uid="{15D63064-F809-4432-A947-3CD3660D0709}"/>
    <cellStyle name="Normal 7 8 4 4" xfId="5521" xr:uid="{12700FF1-E859-4A50-834D-53FEE56265D2}"/>
    <cellStyle name="Normal 7 8 4 4 2" xfId="27926" xr:uid="{7C539E13-FE66-4E42-80B7-588329FD1E86}"/>
    <cellStyle name="Normal 7 8 4 4 3" xfId="14817" xr:uid="{3BC6BBA6-D823-4391-BFF5-F62FFCA43906}"/>
    <cellStyle name="Normal 7 8 4 5" xfId="7270" xr:uid="{09E4D0D4-DD47-4C28-BA61-BC050682ED6E}"/>
    <cellStyle name="Normal 7 8 4 5 2" xfId="17650" xr:uid="{3B1BE631-D436-4B36-A9FC-9578B0B4D703}"/>
    <cellStyle name="Normal 7 8 4 6" xfId="10103" xr:uid="{6EC9376E-3E00-4354-AE8C-26D2158FBB93}"/>
    <cellStyle name="Normal 7 8 4 6 2" xfId="20483" xr:uid="{4470BBFB-6868-457E-AF5E-D56EEAF443BE}"/>
    <cellStyle name="Normal 7 8 4 7" xfId="24921" xr:uid="{5C022206-BF20-4DB4-ACFA-19E9DD733230}"/>
    <cellStyle name="Normal 7 8 4 8" xfId="13337" xr:uid="{C03A58B5-F03B-40CC-8671-B10B50CF5463}"/>
    <cellStyle name="Normal 7 8 5" xfId="3518" xr:uid="{00000000-0005-0000-0000-00005B090000}"/>
    <cellStyle name="Normal 7 8 5 2" xfId="4616" xr:uid="{6FE2DECE-CF5D-4EA3-B482-2923A49B0CAE}"/>
    <cellStyle name="Normal 7 8 5 2 2" xfId="9388" xr:uid="{EB7FA5EB-7F5C-4DD4-ACB2-AEAB0F7C18F4}"/>
    <cellStyle name="Normal 7 8 5 2 2 2" xfId="29354" xr:uid="{7E7B8F39-C9D1-4B60-9B39-DF7E143DCFA4}"/>
    <cellStyle name="Normal 7 8 5 2 2 3" xfId="19768" xr:uid="{B159F4FE-C009-45E2-A5B6-8C6524487467}"/>
    <cellStyle name="Normal 7 8 5 2 3" xfId="12221" xr:uid="{C7BAC334-97E7-456D-B63A-44008174535C}"/>
    <cellStyle name="Normal 7 8 5 2 3 2" xfId="22601" xr:uid="{33603211-998B-4CBE-AD4A-461612197449}"/>
    <cellStyle name="Normal 7 8 5 2 4" xfId="24637" xr:uid="{16505472-9B54-4E8E-A907-73F926F8CEBC}"/>
    <cellStyle name="Normal 7 8 5 2 5" xfId="16935" xr:uid="{F45452EC-FE44-479B-9E32-60AB2B62D4E2}"/>
    <cellStyle name="Normal 7 8 5 3" xfId="6570" xr:uid="{5C36BBD4-913A-4277-A9D3-4A7F6C8E6197}"/>
    <cellStyle name="Normal 7 8 5 3 2" xfId="28509" xr:uid="{56C0E03D-EDAC-4478-B152-E33DFB8842C2}"/>
    <cellStyle name="Normal 7 8 5 3 3" xfId="16143" xr:uid="{7CA00030-135D-4E3B-9825-4467B971B465}"/>
    <cellStyle name="Normal 7 8 5 4" xfId="8596" xr:uid="{3EF1D7D6-C217-49AF-9C72-2054E589F6B3}"/>
    <cellStyle name="Normal 7 8 5 4 2" xfId="18976" xr:uid="{72959006-9EC3-463A-9313-2524A79B09CD}"/>
    <cellStyle name="Normal 7 8 5 5" xfId="11429" xr:uid="{685EB8FE-A462-4983-B49D-13FB883C5612}"/>
    <cellStyle name="Normal 7 8 5 5 2" xfId="21809" xr:uid="{80E81E97-8C0A-4EBE-BAF1-B83D64823B71}"/>
    <cellStyle name="Normal 7 8 5 6" xfId="24438" xr:uid="{560FF643-4B9B-4EF0-A996-EBF2BE331482}"/>
    <cellStyle name="Normal 7 8 5 7" xfId="14116" xr:uid="{889DBCD3-4D9D-4D56-AED3-0D3D13B08F28}"/>
    <cellStyle name="Normal 7 8 6" xfId="3005" xr:uid="{00000000-0005-0000-0000-00005C090000}"/>
    <cellStyle name="Normal 7 8 6 2" xfId="6154" xr:uid="{ECB7BE2F-F1BF-4158-969C-F9ECBA07135F}"/>
    <cellStyle name="Normal 7 8 6 2 2" xfId="28651" xr:uid="{80419F36-A086-4067-833D-EBD603F8F0E4}"/>
    <cellStyle name="Normal 7 8 6 2 3" xfId="15632" xr:uid="{CF2628DF-893E-4F73-A427-DA1C36416A14}"/>
    <cellStyle name="Normal 7 8 6 3" xfId="8085" xr:uid="{9B558696-2698-4280-A3BA-786C8B9EB28D}"/>
    <cellStyle name="Normal 7 8 6 3 2" xfId="18465" xr:uid="{539FCDB9-9685-4A12-88FB-F7D5E54DEA17}"/>
    <cellStyle name="Normal 7 8 6 4" xfId="10918" xr:uid="{BBA3631A-F5B5-4D2E-BC5C-476E2AEBE074}"/>
    <cellStyle name="Normal 7 8 6 4 2" xfId="21298" xr:uid="{8243ADB7-0152-45E1-BCEC-7B4C35B31788}"/>
    <cellStyle name="Normal 7 8 6 5" xfId="23925" xr:uid="{5248020E-73F8-4BD7-B357-541AFA29F228}"/>
    <cellStyle name="Normal 7 8 6 6" xfId="13507" xr:uid="{8526138E-9324-496C-AED5-8C55EE1A18A0}"/>
    <cellStyle name="Normal 7 8 7" xfId="2464" xr:uid="{00000000-0005-0000-0000-00005D090000}"/>
    <cellStyle name="Normal 7 8 7 2" xfId="5755" xr:uid="{C11A75DA-8194-440B-9B8C-0D34AA248DDB}"/>
    <cellStyle name="Normal 7 8 7 2 2" xfId="26765" xr:uid="{807FB85F-D401-4E4D-B3E3-50260B76AA88}"/>
    <cellStyle name="Normal 7 8 7 2 3" xfId="15136" xr:uid="{74DEED31-889A-4695-836C-C5D98706DCF3}"/>
    <cellStyle name="Normal 7 8 7 3" xfId="7589" xr:uid="{542CD4D7-15E3-43F7-8EAA-FCF5E44DFBDF}"/>
    <cellStyle name="Normal 7 8 7 3 2" xfId="17969" xr:uid="{F90E9161-0A68-425A-8227-C2EF28C4EE8A}"/>
    <cellStyle name="Normal 7 8 7 4" xfId="10422" xr:uid="{EC31E704-79D0-40EA-8D9C-CD2D93D13E36}"/>
    <cellStyle name="Normal 7 8 7 4 2" xfId="20802" xr:uid="{9C889ABF-4886-479A-BA81-31468C2AB18D}"/>
    <cellStyle name="Normal 7 8 7 5" xfId="23210" xr:uid="{E84ED942-BD3F-4A1B-980D-B708E4354395}"/>
    <cellStyle name="Normal 7 8 7 6" xfId="12852" xr:uid="{FA02A863-7404-4A05-B219-E910A08E343C}"/>
    <cellStyle name="Normal 7 8 8" xfId="2218" xr:uid="{00000000-0005-0000-0000-00004C090000}"/>
    <cellStyle name="Normal 7 8 8 2" xfId="7345" xr:uid="{61DDE688-2A70-4F2A-B6EE-DE4DE9B40FD2}"/>
    <cellStyle name="Normal 7 8 8 2 2" xfId="17725" xr:uid="{F547AF6E-3139-4C19-B29C-9F548C32EF0D}"/>
    <cellStyle name="Normal 7 8 8 3" xfId="10178" xr:uid="{CF8ECEF6-1BD3-423E-8735-1B48A9AC7EBF}"/>
    <cellStyle name="Normal 7 8 8 3 2" xfId="20558" xr:uid="{760FCA6F-6B42-44AB-B086-38F9E5CE5D2F}"/>
    <cellStyle name="Normal 7 8 8 4" xfId="24355" xr:uid="{59B7BEB4-E380-44D7-965B-F4AE71DC9ECA}"/>
    <cellStyle name="Normal 7 8 8 5" xfId="14892" xr:uid="{4FAD8375-0A0D-4BB1-BDA6-9363022E60FB}"/>
    <cellStyle name="Normal 7 8 9" xfId="4090" xr:uid="{FEACF0C8-3B18-49F1-89D3-9F76FFBE9C2B}"/>
    <cellStyle name="Normal 7 8 9 2" xfId="8867" xr:uid="{044108D4-921D-454F-BC77-7FEBD8D9F1BE}"/>
    <cellStyle name="Normal 7 8 9 2 2" xfId="19247" xr:uid="{3963D2D1-7D47-4D3F-8EEF-DFA1EBBFAD56}"/>
    <cellStyle name="Normal 7 8 9 3" xfId="11700" xr:uid="{7CC49168-E851-4172-8B55-2E2123A2E074}"/>
    <cellStyle name="Normal 7 8 9 3 2" xfId="22080" xr:uid="{1F00B042-48FB-473F-BBE8-03A7A9D3718B}"/>
    <cellStyle name="Normal 7 8 9 4" xfId="16414" xr:uid="{9ECAB39F-081A-4BCF-91F5-E4AF0193581E}"/>
    <cellStyle name="Normal 7 9" xfId="1526" xr:uid="{00000000-0005-0000-0000-0000CF070000}"/>
    <cellStyle name="Normal 7 9 10" xfId="7271" xr:uid="{76B76404-D632-40A0-BB9A-59637784038A}"/>
    <cellStyle name="Normal 7 9 10 2" xfId="17651" xr:uid="{9FC1061D-EC27-4D99-933D-B09A5D9C7F27}"/>
    <cellStyle name="Normal 7 9 11" xfId="10104" xr:uid="{D870EB85-AD4D-4FEB-92BD-E2F68463C43F}"/>
    <cellStyle name="Normal 7 9 11 2" xfId="20484" xr:uid="{B025CEB8-359C-41A1-95E0-E003A49FD9C1}"/>
    <cellStyle name="Normal 7 9 12" xfId="24206" xr:uid="{69CE26CE-3A4C-454E-8F2D-CB9244761167}"/>
    <cellStyle name="Normal 7 9 13" xfId="12433" xr:uid="{AC04919D-675B-4B08-8270-6BD19B73D1B5}"/>
    <cellStyle name="Normal 7 9 2" xfId="1527" xr:uid="{00000000-0005-0000-0000-0000D0070000}"/>
    <cellStyle name="Normal 7 9 2 10" xfId="10105" xr:uid="{E8C46142-E8B2-4D5F-8EE2-1212BE095953}"/>
    <cellStyle name="Normal 7 9 2 10 2" xfId="20485" xr:uid="{3961B3AA-27FD-4F2D-81A3-D6F4042000D3}"/>
    <cellStyle name="Normal 7 9 2 11" xfId="24030" xr:uid="{47681A00-42C3-4ED8-88C1-F08154E55A54}"/>
    <cellStyle name="Normal 7 9 2 12" xfId="12652" xr:uid="{8C56996B-E01D-467A-82C7-7D82C4130E86}"/>
    <cellStyle name="Normal 7 9 2 2" xfId="1528" xr:uid="{00000000-0005-0000-0000-0000D1070000}"/>
    <cellStyle name="Normal 7 9 2 2 2" xfId="3520" xr:uid="{00000000-0005-0000-0000-000061090000}"/>
    <cellStyle name="Normal 7 9 2 2 2 2" xfId="6572" xr:uid="{08851B5F-A0C6-4173-92C6-3E7000C8619F}"/>
    <cellStyle name="Normal 7 9 2 2 2 2 2" xfId="27104" xr:uid="{CEE07C7C-3E03-42D2-943B-38879DADD3F3}"/>
    <cellStyle name="Normal 7 9 2 2 2 2 3" xfId="26805" xr:uid="{D5E4D8DD-3FA5-4219-8507-710DA5DB159F}"/>
    <cellStyle name="Normal 7 9 2 2 2 2 4" xfId="16145" xr:uid="{F0204F73-FBE0-4809-A492-AAEF4FFB1D37}"/>
    <cellStyle name="Normal 7 9 2 2 2 3" xfId="8598" xr:uid="{89A1D3EC-64C2-4849-B353-0D2924A8D8FC}"/>
    <cellStyle name="Normal 7 9 2 2 2 3 2" xfId="28956" xr:uid="{5F917D48-4F1B-4B93-A25D-AD1D9110EBB6}"/>
    <cellStyle name="Normal 7 9 2 2 2 3 3" xfId="18978" xr:uid="{5F01B0CE-0AEF-40AE-8AF6-6394A42860FE}"/>
    <cellStyle name="Normal 7 9 2 2 2 4" xfId="11431" xr:uid="{5B92965B-4502-425D-8343-5002168817EF}"/>
    <cellStyle name="Normal 7 9 2 2 2 4 2" xfId="21811" xr:uid="{EC4382FD-FB15-4D27-8555-27EFDA1B470C}"/>
    <cellStyle name="Normal 7 9 2 2 2 5" xfId="25292" xr:uid="{99CC8E3D-D4B8-4B8A-BCE4-EDCA6176E377}"/>
    <cellStyle name="Normal 7 9 2 2 2 6" xfId="14118" xr:uid="{57595528-7EB4-4445-8F59-1E354DAFFCE0}"/>
    <cellStyle name="Normal 7 9 2 2 3" xfId="4385" xr:uid="{EB528A48-2B64-4BDC-8BAB-0FE57D1C1D8E}"/>
    <cellStyle name="Normal 7 9 2 2 3 2" xfId="9157" xr:uid="{E8D964A0-F164-4946-80DB-AB8D069D5C9F}"/>
    <cellStyle name="Normal 7 9 2 2 3 2 2" xfId="29200" xr:uid="{D58B8F9A-5BDF-468E-8C95-FE715D3C18B6}"/>
    <cellStyle name="Normal 7 9 2 2 3 2 3" xfId="19537" xr:uid="{C3ACBE5E-39B4-4333-B2B5-F5429CC797E6}"/>
    <cellStyle name="Normal 7 9 2 2 3 3" xfId="11990" xr:uid="{0D94B800-EF91-4226-824B-57DB58AA52C0}"/>
    <cellStyle name="Normal 7 9 2 2 3 3 2" xfId="22370" xr:uid="{A565410B-6B4B-47B2-A417-B3C674410799}"/>
    <cellStyle name="Normal 7 9 2 2 3 4" xfId="25316" xr:uid="{EA531831-9B22-4B41-ACD8-704165E0FA10}"/>
    <cellStyle name="Normal 7 9 2 2 3 5" xfId="16704" xr:uid="{9C4EFBA3-6C6E-49BD-AC85-870512FC7371}"/>
    <cellStyle name="Normal 7 9 2 2 4" xfId="5524" xr:uid="{18BC8DA5-668A-4E08-B837-D6E5D5825294}"/>
    <cellStyle name="Normal 7 9 2 2 4 2" xfId="28166" xr:uid="{389B0291-07E3-4E2E-9500-1F54470578F6}"/>
    <cellStyle name="Normal 7 9 2 2 4 3" xfId="14820" xr:uid="{4A15D896-DA51-48D9-8AAD-A328E02E30F3}"/>
    <cellStyle name="Normal 7 9 2 2 5" xfId="7273" xr:uid="{02FE9ED2-AE5C-4F82-AC53-CE84C785F709}"/>
    <cellStyle name="Normal 7 9 2 2 5 2" xfId="17653" xr:uid="{E1DCDE85-C82F-40FA-9E8E-32D8F09DF505}"/>
    <cellStyle name="Normal 7 9 2 2 6" xfId="10106" xr:uid="{9A763DA3-65C7-470B-B90A-0B57D73D284E}"/>
    <cellStyle name="Normal 7 9 2 2 6 2" xfId="20486" xr:uid="{491B9786-B64D-46A4-9AB6-CF8D6286570A}"/>
    <cellStyle name="Normal 7 9 2 2 7" xfId="25341" xr:uid="{E73C036E-A05A-4DA2-9D76-D70653EB3182}"/>
    <cellStyle name="Normal 7 9 2 2 8" xfId="13341" xr:uid="{E35BAE62-FA84-42DC-B6E0-509D12519BE2}"/>
    <cellStyle name="Normal 7 9 2 3" xfId="3521" xr:uid="{00000000-0005-0000-0000-000062090000}"/>
    <cellStyle name="Normal 7 9 2 3 2" xfId="4617" xr:uid="{3CBC5E3B-62D7-4DB8-815F-3B4712A8F13D}"/>
    <cellStyle name="Normal 7 9 2 3 2 2" xfId="9389" xr:uid="{7AABAB45-D7FE-46BE-9046-290BB631FB24}"/>
    <cellStyle name="Normal 7 9 2 3 2 2 2" xfId="29355" xr:uid="{324F7A9F-FE78-4615-8C4D-FF47E462CCC9}"/>
    <cellStyle name="Normal 7 9 2 3 2 2 3" xfId="19769" xr:uid="{F5587A6F-B2B0-4149-839D-414E408BA8D0}"/>
    <cellStyle name="Normal 7 9 2 3 2 3" xfId="12222" xr:uid="{B475D31E-70F6-438B-8C9E-ECB57843A29A}"/>
    <cellStyle name="Normal 7 9 2 3 2 3 2" xfId="22602" xr:uid="{BADAC9A4-43D9-4F92-BD81-0DADED5F81E3}"/>
    <cellStyle name="Normal 7 9 2 3 2 4" xfId="22800" xr:uid="{FCC204BA-D332-4134-B6DB-AEF25B42614C}"/>
    <cellStyle name="Normal 7 9 2 3 2 5" xfId="16936" xr:uid="{CCB1FEA2-2B68-4F1C-9FD9-C4B2B1D7B967}"/>
    <cellStyle name="Normal 7 9 2 3 3" xfId="6573" xr:uid="{71E69CFC-40E7-4104-BFBA-4DBE33C2F82D}"/>
    <cellStyle name="Normal 7 9 2 3 3 2" xfId="26623" xr:uid="{F58E0E78-8ECE-42E0-96CB-0D7D2E1A5464}"/>
    <cellStyle name="Normal 7 9 2 3 3 3" xfId="16146" xr:uid="{8D530DF0-F5EF-41BD-A2D4-B3FC36911876}"/>
    <cellStyle name="Normal 7 9 2 3 4" xfId="8599" xr:uid="{CDA5547D-2F80-4A49-B0B1-AB2FA1B1084B}"/>
    <cellStyle name="Normal 7 9 2 3 4 2" xfId="18979" xr:uid="{2236DDA7-9D03-4C60-B54C-5924CE083B3C}"/>
    <cellStyle name="Normal 7 9 2 3 5" xfId="11432" xr:uid="{9791950E-AE78-4758-9E42-C1AECEDCC64D}"/>
    <cellStyle name="Normal 7 9 2 3 5 2" xfId="21812" xr:uid="{83B9B04D-4243-406B-ABFC-78F92A017694}"/>
    <cellStyle name="Normal 7 9 2 3 6" xfId="23913" xr:uid="{E58699ED-2530-462B-88C0-F1DA833FB6D3}"/>
    <cellStyle name="Normal 7 9 2 3 7" xfId="14119" xr:uid="{2D4AAA1A-2B8B-40C1-9A1E-00B7BC6FC7D8}"/>
    <cellStyle name="Normal 7 9 2 4" xfId="3519" xr:uid="{00000000-0005-0000-0000-000063090000}"/>
    <cellStyle name="Normal 7 9 2 4 2" xfId="6571" xr:uid="{0678E052-A05D-47FC-9CF2-7856977E5B03}"/>
    <cellStyle name="Normal 7 9 2 4 2 2" xfId="27944" xr:uid="{3A9EC0DA-80EC-450F-9518-A60478D3153D}"/>
    <cellStyle name="Normal 7 9 2 4 2 3" xfId="16144" xr:uid="{35D206DD-1A1E-4F56-BB7A-53C0916F54B3}"/>
    <cellStyle name="Normal 7 9 2 4 3" xfId="8597" xr:uid="{CDC1C0DC-7ED4-43F3-A6D6-B09549999CB6}"/>
    <cellStyle name="Normal 7 9 2 4 3 2" xfId="18977" xr:uid="{CC7E147F-2D79-4243-B86F-0A56D99A4F7D}"/>
    <cellStyle name="Normal 7 9 2 4 4" xfId="11430" xr:uid="{780E7390-0FB8-4182-9798-6692B3F5C71A}"/>
    <cellStyle name="Normal 7 9 2 4 4 2" xfId="21810" xr:uid="{B7712B30-F3F0-4E71-95FB-C62553CC3BDF}"/>
    <cellStyle name="Normal 7 9 2 4 5" xfId="24356" xr:uid="{8A7F2BD6-0CA8-4A18-9356-1337DE2860AA}"/>
    <cellStyle name="Normal 7 9 2 4 6" xfId="14117" xr:uid="{0AE5AA18-0D24-4CE0-A9B1-8E4BFA177CD5}"/>
    <cellStyle name="Normal 7 9 2 5" xfId="2610" xr:uid="{00000000-0005-0000-0000-000064090000}"/>
    <cellStyle name="Normal 7 9 2 5 2" xfId="5874" xr:uid="{02EC3617-103E-479F-BD91-557718149D0F}"/>
    <cellStyle name="Normal 7 9 2 5 2 2" xfId="27173" xr:uid="{B13239FD-9AD8-4D87-BD9B-30459B012047}"/>
    <cellStyle name="Normal 7 9 2 5 2 3" xfId="15282" xr:uid="{525DCEDE-148E-4FA1-9F80-FA1DD04D1FD9}"/>
    <cellStyle name="Normal 7 9 2 5 3" xfId="7735" xr:uid="{205D57FB-2FDB-4E35-995D-6CAC7E85399C}"/>
    <cellStyle name="Normal 7 9 2 5 3 2" xfId="18115" xr:uid="{5EB5B4F1-ADC4-4B88-A39E-84C73F0E9D54}"/>
    <cellStyle name="Normal 7 9 2 5 4" xfId="10568" xr:uid="{4D04A9D9-B538-4A30-9770-CDF7E0117AE7}"/>
    <cellStyle name="Normal 7 9 2 5 4 2" xfId="20948" xr:uid="{18912B82-CF5D-4537-98C1-8DAAB5D0F50B}"/>
    <cellStyle name="Normal 7 9 2 5 5" xfId="24967" xr:uid="{2F0DDD04-8A76-43E6-BA13-A08E98458436}"/>
    <cellStyle name="Normal 7 9 2 5 6" xfId="12998" xr:uid="{C487D90F-46AF-4631-AB02-F6BE425059FA}"/>
    <cellStyle name="Normal 7 9 2 6" xfId="2418" xr:uid="{00000000-0005-0000-0000-00005F090000}"/>
    <cellStyle name="Normal 7 9 2 6 2" xfId="7545" xr:uid="{F30F222B-9441-437C-A6E0-AB2324CAF431}"/>
    <cellStyle name="Normal 7 9 2 6 2 2" xfId="17925" xr:uid="{D512FE79-C220-4CDE-BC43-6B9FBDDEB87F}"/>
    <cellStyle name="Normal 7 9 2 6 3" xfId="10378" xr:uid="{D89C89ED-B3E0-4384-BC77-325D7C4FD9B0}"/>
    <cellStyle name="Normal 7 9 2 6 3 2" xfId="20758" xr:uid="{2474CED3-A43B-4BE4-8430-346C113529AC}"/>
    <cellStyle name="Normal 7 9 2 6 4" xfId="24960" xr:uid="{550406FD-A150-47E6-9976-E76297CE33A1}"/>
    <cellStyle name="Normal 7 9 2 6 5" xfId="15092" xr:uid="{C83A44F1-13EB-40E5-8915-4667757BAC52}"/>
    <cellStyle name="Normal 7 9 2 7" xfId="4111" xr:uid="{36B8797F-B026-4C66-AFCC-B9C1561C0C3E}"/>
    <cellStyle name="Normal 7 9 2 7 2" xfId="8883" xr:uid="{43CDC3D9-BA1E-48A2-A621-662AA63CF995}"/>
    <cellStyle name="Normal 7 9 2 7 2 2" xfId="19263" xr:uid="{E3962313-9FA7-4DD6-996F-E16BB0636A3E}"/>
    <cellStyle name="Normal 7 9 2 7 3" xfId="11716" xr:uid="{4161F892-B5CC-433F-905F-6E4810BBB2DC}"/>
    <cellStyle name="Normal 7 9 2 7 3 2" xfId="22096" xr:uid="{90F7AEA4-E403-4901-A36D-A8A0F46E7D5C}"/>
    <cellStyle name="Normal 7 9 2 7 4" xfId="16430" xr:uid="{E259559B-E094-468A-B09B-CD3885E79875}"/>
    <cellStyle name="Normal 7 9 2 8" xfId="5523" xr:uid="{98E0A974-EB5B-4BF5-B155-2665B9E0977B}"/>
    <cellStyle name="Normal 7 9 2 8 2" xfId="14819" xr:uid="{6E89D7F4-0805-46B7-9E60-9A344E5140B1}"/>
    <cellStyle name="Normal 7 9 2 9" xfId="7272" xr:uid="{D2DBE619-47FE-4865-9554-1EE6952CBB47}"/>
    <cellStyle name="Normal 7 9 2 9 2" xfId="17652" xr:uid="{F78EBC94-14F7-4DF1-8ADE-C5E769662C9F}"/>
    <cellStyle name="Normal 7 9 3" xfId="1529" xr:uid="{00000000-0005-0000-0000-0000D2070000}"/>
    <cellStyle name="Normal 7 9 3 2" xfId="3522" xr:uid="{00000000-0005-0000-0000-000066090000}"/>
    <cellStyle name="Normal 7 9 3 2 2" xfId="6574" xr:uid="{9F0A2FA7-3928-4EB9-A863-E47676CD7690}"/>
    <cellStyle name="Normal 7 9 3 2 2 2" xfId="25686" xr:uid="{7C940A72-1C14-4D0A-B528-F3F82AED5172}"/>
    <cellStyle name="Normal 7 9 3 2 2 3" xfId="26415" xr:uid="{0CC7C559-802F-4B94-AA77-4C0A16656359}"/>
    <cellStyle name="Normal 7 9 3 2 2 4" xfId="16147" xr:uid="{49D0CC1E-D9B2-48D9-8085-08641E1A7354}"/>
    <cellStyle name="Normal 7 9 3 2 3" xfId="8600" xr:uid="{5D1E7105-FCF4-4747-80CD-AAF0B5E4D8EC}"/>
    <cellStyle name="Normal 7 9 3 2 3 2" xfId="28957" xr:uid="{32FBB707-5394-4C92-83F9-7C9EF9C45FD5}"/>
    <cellStyle name="Normal 7 9 3 2 3 3" xfId="18980" xr:uid="{E4638DAA-1718-4007-9964-207D65BA3D50}"/>
    <cellStyle name="Normal 7 9 3 2 4" xfId="11433" xr:uid="{8F06EF70-C52F-4EE6-A142-976E630723EC}"/>
    <cellStyle name="Normal 7 9 3 2 4 2" xfId="21813" xr:uid="{5E25D8AD-D880-4A1C-A626-6B9B0DB887FF}"/>
    <cellStyle name="Normal 7 9 3 2 5" xfId="24037" xr:uid="{B900FF44-0CD6-47EE-BE3E-92F621776826}"/>
    <cellStyle name="Normal 7 9 3 2 6" xfId="14120" xr:uid="{92C9E29A-A929-4803-9480-90B080FCCAA0}"/>
    <cellStyle name="Normal 7 9 3 3" xfId="2854" xr:uid="{00000000-0005-0000-0000-000067090000}"/>
    <cellStyle name="Normal 7 9 3 3 2" xfId="6067" xr:uid="{552C9DB8-F2FE-4DB7-87DD-2637543458B4}"/>
    <cellStyle name="Normal 7 9 3 3 2 2" xfId="27099" xr:uid="{C305AF17-1FC2-42EB-9385-6EB7FB692611}"/>
    <cellStyle name="Normal 7 9 3 3 2 3" xfId="15523" xr:uid="{00B05003-6DAD-46AB-8D7A-3081755121F7}"/>
    <cellStyle name="Normal 7 9 3 3 3" xfId="7976" xr:uid="{96CEEA5A-E54D-4FE3-8D32-B1F5FE07FF7E}"/>
    <cellStyle name="Normal 7 9 3 3 3 2" xfId="18356" xr:uid="{C2185AB7-E1D9-4136-A3D8-3FE27D6DAC9A}"/>
    <cellStyle name="Normal 7 9 3 3 4" xfId="10809" xr:uid="{56A3599A-7953-459B-A1A3-4A71B18D1E50}"/>
    <cellStyle name="Normal 7 9 3 3 4 2" xfId="21189" xr:uid="{04356900-E566-4A9B-AB64-9298087B8874}"/>
    <cellStyle name="Normal 7 9 3 3 5" xfId="22977" xr:uid="{80DE1E42-C673-47AD-B52E-CA9A21F5EB24}"/>
    <cellStyle name="Normal 7 9 3 3 6" xfId="13340" xr:uid="{2EBF2D73-5A9B-4896-A377-105375220801}"/>
    <cellStyle name="Normal 7 9 3 4" xfId="4233" xr:uid="{009F3A9E-D472-4C57-A8C3-6EC8071C48E8}"/>
    <cellStyle name="Normal 7 9 3 4 2" xfId="9005" xr:uid="{89A1C875-00DB-4A28-BCFE-966AC653E27C}"/>
    <cellStyle name="Normal 7 9 3 4 2 2" xfId="29078" xr:uid="{3407352C-E7D0-44FC-BE36-DC3434CC1F7E}"/>
    <cellStyle name="Normal 7 9 3 4 2 3" xfId="19385" xr:uid="{6A467CD1-AD66-4DE1-A7EC-FE546128C4B6}"/>
    <cellStyle name="Normal 7 9 3 4 3" xfId="11838" xr:uid="{94A68735-F083-4BB4-A6F2-891A9D3076A4}"/>
    <cellStyle name="Normal 7 9 3 4 3 2" xfId="22218" xr:uid="{DF5D69F8-067E-4B5B-9C60-25DFF1B221CF}"/>
    <cellStyle name="Normal 7 9 3 4 4" xfId="25301" xr:uid="{A333E4D4-8266-4CAC-9652-DF09A9050DE2}"/>
    <cellStyle name="Normal 7 9 3 4 5" xfId="16552" xr:uid="{BA17A702-172F-4B25-A816-765D2D3BF28F}"/>
    <cellStyle name="Normal 7 9 3 5" xfId="5525" xr:uid="{E23AF0C2-CA43-438E-8DB3-48A5553C1FFF}"/>
    <cellStyle name="Normal 7 9 3 5 2" xfId="26741" xr:uid="{9A010853-80A8-43CE-9504-53BB5BD6511A}"/>
    <cellStyle name="Normal 7 9 3 5 3" xfId="14821" xr:uid="{EBC047F0-F2C2-4A19-B843-85B9C3176CDD}"/>
    <cellStyle name="Normal 7 9 3 6" xfId="7274" xr:uid="{270FBFB5-488C-4813-B979-BE8050EF08E5}"/>
    <cellStyle name="Normal 7 9 3 6 2" xfId="17654" xr:uid="{380EE030-134D-4F2D-B8F3-937D0548DDD5}"/>
    <cellStyle name="Normal 7 9 3 7" xfId="10107" xr:uid="{AACECB7E-D3E8-45EC-9BA8-3B9034382EBF}"/>
    <cellStyle name="Normal 7 9 3 7 2" xfId="20487" xr:uid="{FF0948E6-3860-47FA-8C35-5FB7EBF99BE8}"/>
    <cellStyle name="Normal 7 9 3 8" xfId="25236" xr:uid="{2B26FE36-D5EB-49E0-8D5B-041DA3CE7730}"/>
    <cellStyle name="Normal 7 9 3 9" xfId="12810" xr:uid="{1E100D0D-8A53-490A-AD82-5F618450BFD0}"/>
    <cellStyle name="Normal 7 9 4" xfId="1530" xr:uid="{00000000-0005-0000-0000-0000D3070000}"/>
    <cellStyle name="Normal 7 9 4 2" xfId="4618" xr:uid="{D8ADD1F9-5E09-4A26-B899-6466160604EE}"/>
    <cellStyle name="Normal 7 9 4 2 2" xfId="9390" xr:uid="{AC745180-8B0D-4883-BD43-41C6A6499E9B}"/>
    <cellStyle name="Normal 7 9 4 2 2 2" xfId="29356" xr:uid="{BDA279B8-AB6C-4947-86E1-AE57EF99F92E}"/>
    <cellStyle name="Normal 7 9 4 2 2 3" xfId="19770" xr:uid="{7EB3FA25-948C-443D-B0D2-DD14CCA3A367}"/>
    <cellStyle name="Normal 7 9 4 2 3" xfId="12223" xr:uid="{538A9DFF-DB48-4A6F-A5FB-46A052E34D48}"/>
    <cellStyle name="Normal 7 9 4 2 3 2" xfId="22603" xr:uid="{47F9D50A-E47B-4A77-9DE0-3A0EF4481ACF}"/>
    <cellStyle name="Normal 7 9 4 2 4" xfId="23199" xr:uid="{93A2BE3E-37AB-4CCA-9D02-CC359A5B0EFC}"/>
    <cellStyle name="Normal 7 9 4 2 5" xfId="16937" xr:uid="{F6F170E3-636C-4A4C-B98C-D8444EF2B468}"/>
    <cellStyle name="Normal 7 9 4 3" xfId="5526" xr:uid="{A396F996-239A-445A-A6F4-F14DAC58772C}"/>
    <cellStyle name="Normal 7 9 4 3 2" xfId="26859" xr:uid="{5FCF35A9-5BF2-4855-B4E3-941F78CE0889}"/>
    <cellStyle name="Normal 7 9 4 3 3" xfId="14822" xr:uid="{E3A07064-7A3C-4C6B-9FE2-6C6913CA03C8}"/>
    <cellStyle name="Normal 7 9 4 4" xfId="7275" xr:uid="{99717AD7-F2BA-465A-A409-687E2EDF3698}"/>
    <cellStyle name="Normal 7 9 4 4 2" xfId="17655" xr:uid="{89BFB8D1-6EF1-45D4-AEBC-6E948CAC5C3F}"/>
    <cellStyle name="Normal 7 9 4 5" xfId="10108" xr:uid="{9C473F4B-F41A-4FED-8117-317196EB172E}"/>
    <cellStyle name="Normal 7 9 4 5 2" xfId="20488" xr:uid="{548150CA-1959-42AD-A8A0-4CD85AEC1CF9}"/>
    <cellStyle name="Normal 7 9 4 6" xfId="23317" xr:uid="{90438584-0BBD-4922-A6AD-5FA93D3E3B84}"/>
    <cellStyle name="Normal 7 9 4 7" xfId="14121" xr:uid="{8BCF2BE3-836B-4051-A553-2CD533FD4E0B}"/>
    <cellStyle name="Normal 7 9 5" xfId="3006" xr:uid="{00000000-0005-0000-0000-000069090000}"/>
    <cellStyle name="Normal 7 9 5 2" xfId="6155" xr:uid="{B6FA53FF-BD14-4883-9FCA-C451B43DC22F}"/>
    <cellStyle name="Normal 7 9 5 2 2" xfId="23781" xr:uid="{AB3A175D-8D8C-4590-9045-6040641ADC6E}"/>
    <cellStyle name="Normal 7 9 5 2 3" xfId="26293" xr:uid="{86D19EBE-A986-4E9E-846A-05B5E7E4364F}"/>
    <cellStyle name="Normal 7 9 5 2 4" xfId="15633" xr:uid="{C77432AA-AAAE-413F-A7F0-44CCC9BE276F}"/>
    <cellStyle name="Normal 7 9 5 3" xfId="8086" xr:uid="{E12B3A7A-1B5F-471C-BAD1-6D27964F06D5}"/>
    <cellStyle name="Normal 7 9 5 3 2" xfId="28774" xr:uid="{4F86F4A4-BA89-4E1F-88FD-EB8406010FEF}"/>
    <cellStyle name="Normal 7 9 5 3 3" xfId="18466" xr:uid="{BAD2C3DC-50E5-46F3-9397-9944D636B453}"/>
    <cellStyle name="Normal 7 9 5 4" xfId="10919" xr:uid="{03CEEDD0-8ED3-4A45-AB13-ECADDFE2B3DF}"/>
    <cellStyle name="Normal 7 9 5 4 2" xfId="21299" xr:uid="{72734BA9-5ED0-4982-AA4B-8F25F03ECF4B}"/>
    <cellStyle name="Normal 7 9 5 5" xfId="25230" xr:uid="{90B76BFE-3D6B-4351-9FA1-CED203962F0C}"/>
    <cellStyle name="Normal 7 9 5 6" xfId="13508" xr:uid="{DED0737A-E3B6-4662-88E6-FA3B4431B0EB}"/>
    <cellStyle name="Normal 7 9 6" xfId="2447" xr:uid="{00000000-0005-0000-0000-00006A090000}"/>
    <cellStyle name="Normal 7 9 6 2" xfId="5741" xr:uid="{A21802D7-3AEA-4613-B0DA-95F88FA7F82F}"/>
    <cellStyle name="Normal 7 9 6 2 2" xfId="27498" xr:uid="{5D6EAF00-91E5-4FB9-8357-3EC29A50CE84}"/>
    <cellStyle name="Normal 7 9 6 2 3" xfId="15119" xr:uid="{99DD2ACB-D84D-48D7-812C-0B64F51EBC04}"/>
    <cellStyle name="Normal 7 9 6 3" xfId="7572" xr:uid="{3B84B987-E9BD-47E8-8E0B-76567E116218}"/>
    <cellStyle name="Normal 7 9 6 3 2" xfId="17952" xr:uid="{6450F13B-32CA-46A3-876C-9C17F54CA193}"/>
    <cellStyle name="Normal 7 9 6 4" xfId="10405" xr:uid="{111254B1-4478-47D7-BFD6-1CC71E53BAB8}"/>
    <cellStyle name="Normal 7 9 6 4 2" xfId="20785" xr:uid="{BE947B0F-D3ED-4B4B-A0F9-7A3F338B9393}"/>
    <cellStyle name="Normal 7 9 6 5" xfId="25508" xr:uid="{EC12210C-C328-4352-AEFD-0D3884467429}"/>
    <cellStyle name="Normal 7 9 6 6" xfId="12835" xr:uid="{141FE04E-C5AC-4063-B82F-950C701F3659}"/>
    <cellStyle name="Normal 7 9 7" xfId="2201" xr:uid="{00000000-0005-0000-0000-00005E090000}"/>
    <cellStyle name="Normal 7 9 7 2" xfId="7328" xr:uid="{8B458AC3-BF4E-4537-BF0E-72146AA9668A}"/>
    <cellStyle name="Normal 7 9 7 2 2" xfId="17708" xr:uid="{43837D5F-C8CE-4C8C-86D5-A7E1C7E81EFA}"/>
    <cellStyle name="Normal 7 9 7 3" xfId="10161" xr:uid="{E2615F79-4C90-46EC-895F-F2469CD45BB7}"/>
    <cellStyle name="Normal 7 9 7 3 2" xfId="20541" xr:uid="{0B6BD076-43E3-4F2B-BF44-4B8152ACA325}"/>
    <cellStyle name="Normal 7 9 7 4" xfId="25161" xr:uid="{5C574672-E70C-4BCA-AD6E-EB39F0C3BE09}"/>
    <cellStyle name="Normal 7 9 7 5" xfId="14875" xr:uid="{E7A8736D-B587-49E7-8DDE-5C8B07073C9C}"/>
    <cellStyle name="Normal 7 9 8" xfId="4091" xr:uid="{48F81BFA-E56C-457E-B821-421005CE6B7E}"/>
    <cellStyle name="Normal 7 9 8 2" xfId="8868" xr:uid="{59624F85-188A-4DC5-A973-CF535F1C3006}"/>
    <cellStyle name="Normal 7 9 8 2 2" xfId="19248" xr:uid="{CDB4CDA9-5A88-4F7A-8E89-E6070286E791}"/>
    <cellStyle name="Normal 7 9 8 3" xfId="11701" xr:uid="{40C1D1E6-17D1-4C02-B55F-22DC85EC4E61}"/>
    <cellStyle name="Normal 7 9 8 3 2" xfId="22081" xr:uid="{3EE5F332-23BB-4E00-9F4E-A0451E045FBC}"/>
    <cellStyle name="Normal 7 9 8 4" xfId="16415" xr:uid="{EF23CB9C-EB5D-4D45-A085-DAB83BF58FDF}"/>
    <cellStyle name="Normal 7 9 9" xfId="5522" xr:uid="{F22B49DA-465D-43F1-B44D-B8C43A47CDDB}"/>
    <cellStyle name="Normal 7 9 9 2" xfId="14818" xr:uid="{91B81AB7-D6D7-4DD6-8F25-8A293600F6FB}"/>
    <cellStyle name="Normal 8" xfId="1531" xr:uid="{00000000-0005-0000-0000-0000D4070000}"/>
    <cellStyle name="Normal 8 2" xfId="29581" xr:uid="{642610B3-64E9-42AF-815C-4FE869EEE9E0}"/>
    <cellStyle name="Normal 8 3" xfId="29580"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7" xr:uid="{4AB69308-8C32-4387-B887-18F04195A9A2}"/>
    <cellStyle name="Normal 9 3 10 2" xfId="14823" xr:uid="{A568E98C-0400-4732-81B2-5DA889B4ECC9}"/>
    <cellStyle name="Normal 9 3 11" xfId="7276" xr:uid="{9C31A94E-E47B-4C4E-AA50-31C830FC9793}"/>
    <cellStyle name="Normal 9 3 11 2" xfId="17656" xr:uid="{67475792-A064-4C8D-8F2B-D3C95F0869EB}"/>
    <cellStyle name="Normal 9 3 12" xfId="10109" xr:uid="{DF1350DD-95C6-4B0B-A47F-46C905C02413}"/>
    <cellStyle name="Normal 9 3 12 2" xfId="20489" xr:uid="{9E81BCD6-4B82-4560-9838-C4DA59AE953D}"/>
    <cellStyle name="Normal 9 3 13" xfId="23745" xr:uid="{EFC3CC01-DF8D-4E46-A1DC-29C2FC1E6D88}"/>
    <cellStyle name="Normal 9 3 14" xfId="12452" xr:uid="{7C092815-7879-4DBB-9138-F2CA8A4D8BC0}"/>
    <cellStyle name="Normal 9 3 2" xfId="1535" xr:uid="{00000000-0005-0000-0000-0000D8070000}"/>
    <cellStyle name="Normal 9 3 2 10" xfId="10110" xr:uid="{1BC54D58-FAE8-4CA5-A215-072C3D163546}"/>
    <cellStyle name="Normal 9 3 2 10 2" xfId="20490" xr:uid="{500DC43B-85D7-41C4-B7B1-5C329AD74604}"/>
    <cellStyle name="Normal 9 3 2 11" xfId="24687" xr:uid="{5DEB5EAF-D9A4-4538-8400-0E86CE3B6390}"/>
    <cellStyle name="Normal 9 3 2 12" xfId="12653" xr:uid="{AF7FA52A-556F-406A-9630-C99BE17F1F57}"/>
    <cellStyle name="Normal 9 3 2 2" xfId="1536" xr:uid="{00000000-0005-0000-0000-0000D9070000}"/>
    <cellStyle name="Normal 9 3 2 2 2" xfId="3524" xr:uid="{00000000-0005-0000-0000-000071090000}"/>
    <cellStyle name="Normal 9 3 2 2 2 2" xfId="6576" xr:uid="{61E38F25-4671-45E7-BD26-CC1FC625D228}"/>
    <cellStyle name="Normal 9 3 2 2 2 2 2" xfId="26591" xr:uid="{F0803882-E7BA-4ACA-BBDF-86736E543627}"/>
    <cellStyle name="Normal 9 3 2 2 2 2 3" xfId="26569" xr:uid="{0351A92C-BD2E-4958-9C3A-F12228850566}"/>
    <cellStyle name="Normal 9 3 2 2 2 2 4" xfId="16149" xr:uid="{9C18D614-3BE3-4ED2-B560-BC5AE95B75E3}"/>
    <cellStyle name="Normal 9 3 2 2 2 3" xfId="8602" xr:uid="{BE65C509-C0C6-4A1F-A374-1EE3062AE055}"/>
    <cellStyle name="Normal 9 3 2 2 2 3 2" xfId="28958" xr:uid="{F5C6AB54-623F-423B-8FEB-05CC38DA7056}"/>
    <cellStyle name="Normal 9 3 2 2 2 3 3" xfId="18982" xr:uid="{58225118-F29B-45F9-AD0C-8AC1797B9542}"/>
    <cellStyle name="Normal 9 3 2 2 2 4" xfId="11435" xr:uid="{0754E3CA-D1D0-46A2-922E-A5798C8C4CDC}"/>
    <cellStyle name="Normal 9 3 2 2 2 4 2" xfId="21815" xr:uid="{8A7075DA-2E26-4DA4-AD72-161C96E19338}"/>
    <cellStyle name="Normal 9 3 2 2 2 5" xfId="22767" xr:uid="{473C9031-F318-43FC-8658-85A28AA83484}"/>
    <cellStyle name="Normal 9 3 2 2 2 6" xfId="14123" xr:uid="{36C99B2C-4255-4078-A427-390C0CBB97A7}"/>
    <cellStyle name="Normal 9 3 2 2 3" xfId="4387" xr:uid="{E27B2987-F417-471D-AC9A-5B85DC1F6FAF}"/>
    <cellStyle name="Normal 9 3 2 2 3 2" xfId="9159" xr:uid="{C9B63629-3B96-4B96-B02A-E368C9D52F0A}"/>
    <cellStyle name="Normal 9 3 2 2 3 2 2" xfId="29202" xr:uid="{C689CD34-05DE-485A-9208-CBE8032D66E4}"/>
    <cellStyle name="Normal 9 3 2 2 3 2 3" xfId="19539" xr:uid="{69A4B702-2460-4A63-A202-6E5DC53D42CC}"/>
    <cellStyle name="Normal 9 3 2 2 3 3" xfId="11992" xr:uid="{A64A7DEC-A52B-478E-A0CF-B335B93A1206}"/>
    <cellStyle name="Normal 9 3 2 2 3 3 2" xfId="22372" xr:uid="{BE7DD643-6BFB-4834-8244-F58057CE6FFB}"/>
    <cellStyle name="Normal 9 3 2 2 3 4" xfId="25576" xr:uid="{885E0AA7-5309-4C8F-8AFC-41E170CCFB76}"/>
    <cellStyle name="Normal 9 3 2 2 3 5" xfId="16706" xr:uid="{B11F47EB-650E-41F7-8C7F-DC0E51B318B7}"/>
    <cellStyle name="Normal 9 3 2 2 4" xfId="5529" xr:uid="{CEE07FD4-DFF8-429E-A5B3-76FBAA538174}"/>
    <cellStyle name="Normal 9 3 2 2 4 2" xfId="25910" xr:uid="{A8A7DD7F-D3B1-452D-9F03-130165BDB4E3}"/>
    <cellStyle name="Normal 9 3 2 2 4 3" xfId="14825" xr:uid="{96E8603D-D717-4175-B56A-2F95F56301C6}"/>
    <cellStyle name="Normal 9 3 2 2 5" xfId="7278" xr:uid="{6B92E09E-A16F-4BB5-B821-2619DD7E833B}"/>
    <cellStyle name="Normal 9 3 2 2 5 2" xfId="17658" xr:uid="{40A4B931-8544-4AA6-B9D8-6EC501CF4EFF}"/>
    <cellStyle name="Normal 9 3 2 2 6" xfId="10111" xr:uid="{EF10A58C-DD50-4A43-9814-8E6A895118D0}"/>
    <cellStyle name="Normal 9 3 2 2 6 2" xfId="20491" xr:uid="{4B3C97CB-024F-4C41-913F-4A34ED604898}"/>
    <cellStyle name="Normal 9 3 2 2 7" xfId="23430" xr:uid="{FEBA0127-C05C-429D-AF95-30B2175C1BAB}"/>
    <cellStyle name="Normal 9 3 2 2 8" xfId="13343" xr:uid="{35E799C1-7A84-46DF-95C6-B6E06589CD95}"/>
    <cellStyle name="Normal 9 3 2 3" xfId="3525" xr:uid="{00000000-0005-0000-0000-000072090000}"/>
    <cellStyle name="Normal 9 3 2 3 2" xfId="4619" xr:uid="{6FF08757-DE2A-4275-8283-E148E5712689}"/>
    <cellStyle name="Normal 9 3 2 3 2 2" xfId="9391" xr:uid="{6E7266DC-E246-460E-B844-E5ADFCFCE88E}"/>
    <cellStyle name="Normal 9 3 2 3 2 2 2" xfId="29357" xr:uid="{5546639A-11D4-45FA-8D46-304C4BA7C982}"/>
    <cellStyle name="Normal 9 3 2 3 2 2 3" xfId="19771" xr:uid="{83DCD948-8322-471E-96D6-2BE36C0E0B8B}"/>
    <cellStyle name="Normal 9 3 2 3 2 3" xfId="12224" xr:uid="{77152B59-0C8D-4D29-819F-1C430B6F5E84}"/>
    <cellStyle name="Normal 9 3 2 3 2 3 2" xfId="22604" xr:uid="{859336DA-A2E4-4CC5-94C0-330CB1E77B4A}"/>
    <cellStyle name="Normal 9 3 2 3 2 4" xfId="25152" xr:uid="{95F16352-F41C-487A-A8FE-E650FFA413CA}"/>
    <cellStyle name="Normal 9 3 2 3 2 5" xfId="16938" xr:uid="{FD0F13F0-0D44-4D21-AD6D-D0F8848807FB}"/>
    <cellStyle name="Normal 9 3 2 3 3" xfId="6577" xr:uid="{6FB8331A-94A3-4B8A-A948-FAF3E56A6F2D}"/>
    <cellStyle name="Normal 9 3 2 3 3 2" xfId="27114" xr:uid="{59108EC7-E465-4179-9BF7-F9579AE7F628}"/>
    <cellStyle name="Normal 9 3 2 3 3 3" xfId="16150" xr:uid="{B93DD648-8961-4474-98DC-0C4F16FFF4F4}"/>
    <cellStyle name="Normal 9 3 2 3 4" xfId="8603" xr:uid="{AFAEEE0F-E538-4F57-B2EA-299EB1BD6D4B}"/>
    <cellStyle name="Normal 9 3 2 3 4 2" xfId="18983" xr:uid="{033BDA48-367F-4178-97F8-450D1D9264C1}"/>
    <cellStyle name="Normal 9 3 2 3 5" xfId="11436" xr:uid="{5DE2EA4C-89F2-457B-B198-E2D1412814EB}"/>
    <cellStyle name="Normal 9 3 2 3 5 2" xfId="21816" xr:uid="{F4386B4F-BCED-4175-8B61-A3CB71AA11DC}"/>
    <cellStyle name="Normal 9 3 2 3 6" xfId="25318" xr:uid="{3B006FC9-8001-4A77-A9E7-4CB5D00079BA}"/>
    <cellStyle name="Normal 9 3 2 3 7" xfId="14124" xr:uid="{903689EE-9658-42CF-8D49-606DEBCAB0F4}"/>
    <cellStyle name="Normal 9 3 2 4" xfId="3523" xr:uid="{00000000-0005-0000-0000-000073090000}"/>
    <cellStyle name="Normal 9 3 2 4 2" xfId="6575" xr:uid="{5283ABC6-868A-4872-8CDA-0E032B3FEECC}"/>
    <cellStyle name="Normal 9 3 2 4 2 2" xfId="27313" xr:uid="{E759B78A-09C9-4956-A608-A54D9F15E544}"/>
    <cellStyle name="Normal 9 3 2 4 2 3" xfId="16148" xr:uid="{BAD269DF-945F-48A2-BC0C-885B2C589E9B}"/>
    <cellStyle name="Normal 9 3 2 4 3" xfId="8601" xr:uid="{A128BC4B-7B2D-4134-BAC5-8B8F05D5B6C9}"/>
    <cellStyle name="Normal 9 3 2 4 3 2" xfId="18981" xr:uid="{1B2054EF-017C-4DB4-8B36-266285B1A17F}"/>
    <cellStyle name="Normal 9 3 2 4 4" xfId="11434" xr:uid="{1392F5DF-4C3A-43B1-867F-D9F3C38BC9C7}"/>
    <cellStyle name="Normal 9 3 2 4 4 2" xfId="21814" xr:uid="{46AB251A-BBC9-4859-9035-7B6C9672AB9D}"/>
    <cellStyle name="Normal 9 3 2 4 5" xfId="24521" xr:uid="{3293725D-68A0-49DF-AB13-9B5C3649138B}"/>
    <cellStyle name="Normal 9 3 2 4 6" xfId="14122" xr:uid="{3C7EE531-5917-4876-A99E-9E763E08FA1E}"/>
    <cellStyle name="Normal 9 3 2 5" xfId="2526" xr:uid="{00000000-0005-0000-0000-000074090000}"/>
    <cellStyle name="Normal 9 3 2 5 2" xfId="5803" xr:uid="{BA1FC189-CC32-4908-A6F3-449251551132}"/>
    <cellStyle name="Normal 9 3 2 5 2 2" xfId="26280" xr:uid="{746CC66A-430C-40AA-B33E-C96387308F6A}"/>
    <cellStyle name="Normal 9 3 2 5 2 3" xfId="15198" xr:uid="{4FBAA3F0-9E8D-4249-BAF6-0A3B738BE1A0}"/>
    <cellStyle name="Normal 9 3 2 5 3" xfId="7651" xr:uid="{723FC09F-28D5-4033-B6C5-1ED5C325B9E9}"/>
    <cellStyle name="Normal 9 3 2 5 3 2" xfId="18031" xr:uid="{6EC2B81E-B5EB-49D3-B1B1-55455B5CEDED}"/>
    <cellStyle name="Normal 9 3 2 5 4" xfId="10484" xr:uid="{8F39D43A-086C-4288-82CB-BD83698E7AE9}"/>
    <cellStyle name="Normal 9 3 2 5 4 2" xfId="20864" xr:uid="{C0432212-6FE0-47AA-B2CE-E034E93B3709}"/>
    <cellStyle name="Normal 9 3 2 5 5" xfId="24003" xr:uid="{E0BC0D57-DAEB-4749-9ABE-7C74061882A6}"/>
    <cellStyle name="Normal 9 3 2 5 6" xfId="12914" xr:uid="{64F7EB20-D3DD-4F99-A29B-F99DA7E032F6}"/>
    <cellStyle name="Normal 9 3 2 6" xfId="2419" xr:uid="{00000000-0005-0000-0000-00006F090000}"/>
    <cellStyle name="Normal 9 3 2 6 2" xfId="7546" xr:uid="{18E3346C-DEEB-42CA-B8E8-FCF6F9B5D706}"/>
    <cellStyle name="Normal 9 3 2 6 2 2" xfId="17926" xr:uid="{7B14F1E8-5CB3-4D04-88DC-62867B25823F}"/>
    <cellStyle name="Normal 9 3 2 6 3" xfId="10379" xr:uid="{984BA9BD-FA5A-4052-8DEC-195A1F1B88F9}"/>
    <cellStyle name="Normal 9 3 2 6 3 2" xfId="20759" xr:uid="{11D5DB19-4C6B-4B78-8B41-7C409A0D3D62}"/>
    <cellStyle name="Normal 9 3 2 6 4" xfId="24071" xr:uid="{7366DBB6-5278-4923-BE64-761B236DD20F}"/>
    <cellStyle name="Normal 9 3 2 6 5" xfId="15093" xr:uid="{E7F115EA-2FDE-49DD-BF05-7ADE10036302}"/>
    <cellStyle name="Normal 9 3 2 7" xfId="4112" xr:uid="{9374BC6B-CD1E-475B-9BAB-2BFD3E7E9320}"/>
    <cellStyle name="Normal 9 3 2 7 2" xfId="8884" xr:uid="{A61FC122-8D78-4D4A-A33E-86158FD08CBC}"/>
    <cellStyle name="Normal 9 3 2 7 2 2" xfId="19264" xr:uid="{1095D0D4-4003-49DA-BD17-D1D71DD9D6E1}"/>
    <cellStyle name="Normal 9 3 2 7 3" xfId="11717" xr:uid="{B616AC3F-9AD3-40AF-B637-9B5A4397BAC2}"/>
    <cellStyle name="Normal 9 3 2 7 3 2" xfId="22097" xr:uid="{5405AB12-6C71-49A2-B6DB-AC19F94DA733}"/>
    <cellStyle name="Normal 9 3 2 7 4" xfId="16431" xr:uid="{AFD7D77D-6E71-4609-A560-60461BEFFA16}"/>
    <cellStyle name="Normal 9 3 2 8" xfId="5528" xr:uid="{0786BECE-6A31-42EE-9331-D7C14B15827F}"/>
    <cellStyle name="Normal 9 3 2 8 2" xfId="14824" xr:uid="{E8AC801E-8E0D-4CA7-87D8-B60EB549F231}"/>
    <cellStyle name="Normal 9 3 2 9" xfId="7277" xr:uid="{1517974F-697C-4760-A4F0-3C47F1C94A8B}"/>
    <cellStyle name="Normal 9 3 2 9 2" xfId="17657" xr:uid="{DE31666C-6B51-4798-B538-A1ABF840A24C}"/>
    <cellStyle name="Normal 9 3 3" xfId="1537" xr:uid="{00000000-0005-0000-0000-0000DA070000}"/>
    <cellStyle name="Normal 9 3 3 10" xfId="23615" xr:uid="{3BCD0679-C73A-4CA7-8DE7-B52FB445084D}"/>
    <cellStyle name="Normal 9 3 3 11" xfId="12811" xr:uid="{91C452CE-9E4D-4EF8-A993-3020E53F17F0}"/>
    <cellStyle name="Normal 9 3 3 2" xfId="2855" xr:uid="{00000000-0005-0000-0000-000076090000}"/>
    <cellStyle name="Normal 9 3 3 2 2" xfId="3527" xr:uid="{00000000-0005-0000-0000-000077090000}"/>
    <cellStyle name="Normal 9 3 3 2 2 2" xfId="6579" xr:uid="{6A7723EB-2EE4-437A-8B50-4F26B4D25813}"/>
    <cellStyle name="Normal 9 3 3 2 2 2 2" xfId="28288" xr:uid="{C4EC20E2-D990-42AC-B93B-D209FF6FEB0F}"/>
    <cellStyle name="Normal 9 3 3 2 2 2 3" xfId="16152" xr:uid="{401485D3-4685-42AC-835E-069DAD9B283F}"/>
    <cellStyle name="Normal 9 3 3 2 2 3" xfId="8605" xr:uid="{0C64DCB0-EE00-4330-BBAE-C4CE09C45F48}"/>
    <cellStyle name="Normal 9 3 3 2 2 3 2" xfId="18985" xr:uid="{A28F260C-89A8-4BBE-8768-F7AE6E940DD9}"/>
    <cellStyle name="Normal 9 3 3 2 2 4" xfId="11438" xr:uid="{97552286-2148-433B-9FBC-0665C2AECA65}"/>
    <cellStyle name="Normal 9 3 3 2 2 4 2" xfId="21818" xr:uid="{B2C393DF-8126-4368-8AF7-6BAB65457DA5}"/>
    <cellStyle name="Normal 9 3 3 2 2 5" xfId="24588" xr:uid="{5D40A031-63C9-4338-852D-AF4630FDA4FF}"/>
    <cellStyle name="Normal 9 3 3 2 2 6" xfId="14126" xr:uid="{07C518C0-D482-4303-96F0-A414A911B97B}"/>
    <cellStyle name="Normal 9 3 3 2 3" xfId="4388" xr:uid="{7079911C-0C35-4207-B5B1-461F08CE444F}"/>
    <cellStyle name="Normal 9 3 3 2 3 2" xfId="9160" xr:uid="{8C61F030-3F54-425F-A2A5-C40BE4F638EE}"/>
    <cellStyle name="Normal 9 3 3 2 3 2 2" xfId="29203" xr:uid="{DCFE6330-5348-45C4-B582-53E0DB2D0B19}"/>
    <cellStyle name="Normal 9 3 3 2 3 2 3" xfId="19540" xr:uid="{FE6B35BA-54CE-4622-8426-109FA0FA5207}"/>
    <cellStyle name="Normal 9 3 3 2 3 3" xfId="11993" xr:uid="{ED1873BC-6981-4881-89FB-BD30409C6329}"/>
    <cellStyle name="Normal 9 3 3 2 3 3 2" xfId="22373" xr:uid="{162DB640-D77F-4109-AF1E-262506AA9E85}"/>
    <cellStyle name="Normal 9 3 3 2 3 4" xfId="25060" xr:uid="{66680072-9919-429B-ACF2-AF257A99BC67}"/>
    <cellStyle name="Normal 9 3 3 2 3 5" xfId="16707" xr:uid="{C9C36FF6-9680-46A2-AA4D-72745ECFA321}"/>
    <cellStyle name="Normal 9 3 3 2 4" xfId="6068" xr:uid="{C7D4C911-8DBF-4141-A340-0094E99D177D}"/>
    <cellStyle name="Normal 9 3 3 2 4 2" xfId="27295" xr:uid="{072A35AE-ABC6-4E9A-9C1B-874A8ADCBB4C}"/>
    <cellStyle name="Normal 9 3 3 2 4 3" xfId="15524" xr:uid="{37A679C5-8311-4444-AD4B-839E1F2D428B}"/>
    <cellStyle name="Normal 9 3 3 2 5" xfId="7977" xr:uid="{E4E488D4-1900-442E-AFBB-C17D9C705538}"/>
    <cellStyle name="Normal 9 3 3 2 5 2" xfId="18357" xr:uid="{D806CCE6-CF6D-4315-A9BB-79F329C2469C}"/>
    <cellStyle name="Normal 9 3 3 2 6" xfId="10810" xr:uid="{631596A9-0A5E-4D26-BCE7-24E9DA7E79A5}"/>
    <cellStyle name="Normal 9 3 3 2 6 2" xfId="21190" xr:uid="{F54E663C-D6B0-4EF9-AA89-265B5A63BF3B}"/>
    <cellStyle name="Normal 9 3 3 2 7" xfId="23445" xr:uid="{E60959EF-B8BB-45A7-95F4-1FB49FFDAA73}"/>
    <cellStyle name="Normal 9 3 3 2 8" xfId="13344" xr:uid="{39DA5A5E-22FB-4B11-ACBA-4E41FDC0A999}"/>
    <cellStyle name="Normal 9 3 3 3" xfId="3528" xr:uid="{00000000-0005-0000-0000-000078090000}"/>
    <cellStyle name="Normal 9 3 3 3 2" xfId="4620" xr:uid="{A374713D-A901-4599-B10D-CC13D0931DCA}"/>
    <cellStyle name="Normal 9 3 3 3 2 2" xfId="9392" xr:uid="{E8D76548-7D73-46DB-A5A0-6DC7BA80E6E2}"/>
    <cellStyle name="Normal 9 3 3 3 2 2 2" xfId="29358" xr:uid="{F0A4D047-D002-44BB-82E4-05B84B3C58C8}"/>
    <cellStyle name="Normal 9 3 3 3 2 2 3" xfId="19772" xr:uid="{BC25623B-F10B-4611-B5CF-A3E12B2FBA57}"/>
    <cellStyle name="Normal 9 3 3 3 2 3" xfId="12225" xr:uid="{21171A98-E1A8-42D9-8F95-452F268B3DE5}"/>
    <cellStyle name="Normal 9 3 3 3 2 3 2" xfId="22605" xr:uid="{761E940A-93EF-4AEE-83CB-2887B5D13FC0}"/>
    <cellStyle name="Normal 9 3 3 3 2 4" xfId="25730" xr:uid="{B3DB446E-A3A6-46D2-93D1-79729B4EBD9F}"/>
    <cellStyle name="Normal 9 3 3 3 2 5" xfId="16939" xr:uid="{3BAA9BC5-FBD5-4756-B541-8C68EC70EE18}"/>
    <cellStyle name="Normal 9 3 3 3 3" xfId="6580" xr:uid="{3E7C5B49-26A9-48A0-B1EB-16F952ADCD21}"/>
    <cellStyle name="Normal 9 3 3 3 3 2" xfId="25829" xr:uid="{E0F86C41-413C-4405-922C-2D186646B34A}"/>
    <cellStyle name="Normal 9 3 3 3 3 3" xfId="16153" xr:uid="{2EDC2F1D-8FA1-4642-A8EE-6DAC4CCBF49E}"/>
    <cellStyle name="Normal 9 3 3 3 4" xfId="8606" xr:uid="{F937617A-9866-491A-B80D-DB7D52A01824}"/>
    <cellStyle name="Normal 9 3 3 3 4 2" xfId="18986" xr:uid="{B8F9D273-24C4-42BD-8DBA-C9018E0BEE6C}"/>
    <cellStyle name="Normal 9 3 3 3 5" xfId="11439" xr:uid="{9CA05CAF-3CD2-48F9-B804-794FAF97446E}"/>
    <cellStyle name="Normal 9 3 3 3 5 2" xfId="21819" xr:uid="{2E2C7C76-5401-45E5-A16C-D2728241448A}"/>
    <cellStyle name="Normal 9 3 3 3 6" xfId="23584" xr:uid="{BB0FC48A-7D4A-4E9B-8CE6-1551AE6EB1FC}"/>
    <cellStyle name="Normal 9 3 3 3 7" xfId="14127" xr:uid="{4B0D0024-DEEB-48B1-B208-10492BB7113C}"/>
    <cellStyle name="Normal 9 3 3 4" xfId="3526" xr:uid="{00000000-0005-0000-0000-000079090000}"/>
    <cellStyle name="Normal 9 3 3 4 2" xfId="6578" xr:uid="{B99FA865-11BE-4BF6-BBC8-756C3A205319}"/>
    <cellStyle name="Normal 9 3 3 4 2 2" xfId="28343" xr:uid="{255980EA-8183-4AB3-B002-61989B34E296}"/>
    <cellStyle name="Normal 9 3 3 4 2 3" xfId="16151" xr:uid="{825A0061-CBCC-474E-B12E-DA3C9AB8FBF2}"/>
    <cellStyle name="Normal 9 3 3 4 3" xfId="8604" xr:uid="{EDDD3162-4000-4AE7-973B-6E814B25B586}"/>
    <cellStyle name="Normal 9 3 3 4 3 2" xfId="18984" xr:uid="{C81C4BA2-C32B-4BDD-9579-A162C733A1ED}"/>
    <cellStyle name="Normal 9 3 3 4 4" xfId="11437" xr:uid="{59CDEEBF-B28F-4680-AA15-E4B8A46F1528}"/>
    <cellStyle name="Normal 9 3 3 4 4 2" xfId="21817" xr:uid="{5D778F1D-331E-4609-B2CB-01422938D893}"/>
    <cellStyle name="Normal 9 3 3 4 5" xfId="25560" xr:uid="{C4D7C70A-92D1-4DEE-85EB-A1D347E35E09}"/>
    <cellStyle name="Normal 9 3 3 4 6" xfId="14125" xr:uid="{D0A22D98-2F19-4B82-AAF8-8359C1431143}"/>
    <cellStyle name="Normal 9 3 3 5" xfId="2629" xr:uid="{00000000-0005-0000-0000-00007A090000}"/>
    <cellStyle name="Normal 9 3 3 5 2" xfId="5891" xr:uid="{88BF2432-3F36-40FA-B829-CF5311DE77F1}"/>
    <cellStyle name="Normal 9 3 3 5 2 2" xfId="26855" xr:uid="{65B3474F-6278-4006-986D-74975B630A93}"/>
    <cellStyle name="Normal 9 3 3 5 2 3" xfId="15301" xr:uid="{0A366597-C1E7-4064-87CC-260111B3960F}"/>
    <cellStyle name="Normal 9 3 3 5 3" xfId="7754" xr:uid="{22F62663-0F23-4A14-91C2-BFBBD697CB34}"/>
    <cellStyle name="Normal 9 3 3 5 3 2" xfId="18134" xr:uid="{455D1F9B-F69D-4F20-9E78-421711729582}"/>
    <cellStyle name="Normal 9 3 3 5 4" xfId="10587" xr:uid="{BFC508BD-8161-43A4-8CD8-B80A7CEA27E2}"/>
    <cellStyle name="Normal 9 3 3 5 4 2" xfId="20967" xr:uid="{11BD6D2A-ED19-4EB5-B3C4-F1E1A93EEDDE}"/>
    <cellStyle name="Normal 9 3 3 5 5" xfId="23963" xr:uid="{66C40D62-EBD9-453C-A9DF-FB0F8B1F16A3}"/>
    <cellStyle name="Normal 9 3 3 5 6" xfId="13017" xr:uid="{C00C63F8-2BB6-4530-9D62-B489A284E5D0}"/>
    <cellStyle name="Normal 9 3 3 6" xfId="4234" xr:uid="{6130F00F-D701-47E5-9461-A7C38D95DFA6}"/>
    <cellStyle name="Normal 9 3 3 6 2" xfId="9006" xr:uid="{326D6A19-844C-489C-A912-5995F1D3F882}"/>
    <cellStyle name="Normal 9 3 3 6 2 2" xfId="19386" xr:uid="{0FB3103F-2348-46D2-B545-2D7F78A74AF5}"/>
    <cellStyle name="Normal 9 3 3 6 3" xfId="11839" xr:uid="{D0C765B0-48B7-42CB-A26F-BABDE2B59E11}"/>
    <cellStyle name="Normal 9 3 3 6 3 2" xfId="22219" xr:uid="{A64476FE-4E13-49DE-8F6E-7D4162D156D4}"/>
    <cellStyle name="Normal 9 3 3 6 4" xfId="23585" xr:uid="{B7A254AC-A05C-4494-B184-D878765317A4}"/>
    <cellStyle name="Normal 9 3 3 6 5" xfId="16553" xr:uid="{038AEEBE-F885-47B6-A792-E217C67B6AEA}"/>
    <cellStyle name="Normal 9 3 3 7" xfId="5530" xr:uid="{5B1B14C9-728F-47BA-BD19-6F296FF658F2}"/>
    <cellStyle name="Normal 9 3 3 7 2" xfId="14826" xr:uid="{0A3CCF14-7F2C-41A5-AB8F-21D6E5C1D48B}"/>
    <cellStyle name="Normal 9 3 3 8" xfId="7279" xr:uid="{A1DF4FDA-E667-42CF-991A-0A657BDCEB46}"/>
    <cellStyle name="Normal 9 3 3 8 2" xfId="17659" xr:uid="{75F396C0-A791-40C5-A302-1571062B9FC2}"/>
    <cellStyle name="Normal 9 3 3 9" xfId="10112" xr:uid="{364D286D-7AB8-4007-B051-3D51C398A02C}"/>
    <cellStyle name="Normal 9 3 3 9 2" xfId="20492" xr:uid="{66761F25-9FCD-4048-B0B9-B2827AD20A95}"/>
    <cellStyle name="Normal 9 3 4" xfId="1538" xr:uid="{00000000-0005-0000-0000-0000DB070000}"/>
    <cellStyle name="Normal 9 3 4 2" xfId="3529" xr:uid="{00000000-0005-0000-0000-00007C090000}"/>
    <cellStyle name="Normal 9 3 4 2 2" xfId="6581" xr:uid="{6618A356-247C-4E38-9B22-E35761120F33}"/>
    <cellStyle name="Normal 9 3 4 2 2 2" xfId="27409" xr:uid="{78283C58-4337-4F5E-907A-0C476131C0BF}"/>
    <cellStyle name="Normal 9 3 4 2 2 3" xfId="16154" xr:uid="{2736BC23-EBD6-494B-BC06-DC7599348600}"/>
    <cellStyle name="Normal 9 3 4 2 3" xfId="8607" xr:uid="{70E87402-024E-4EC9-A648-4CFA0ED01C13}"/>
    <cellStyle name="Normal 9 3 4 2 3 2" xfId="18987" xr:uid="{507C455B-7F40-4F63-81C1-077921D7A82C}"/>
    <cellStyle name="Normal 9 3 4 2 4" xfId="11440" xr:uid="{63D1F73F-52EC-4844-8785-319593B8E85F}"/>
    <cellStyle name="Normal 9 3 4 2 4 2" xfId="21820" xr:uid="{46D59E82-2D72-480A-A5AD-36E85DD9249E}"/>
    <cellStyle name="Normal 9 3 4 2 5" xfId="25190" xr:uid="{C6729B1C-FC30-45DA-A21B-A0D61000CEB8}"/>
    <cellStyle name="Normal 9 3 4 2 6" xfId="14128" xr:uid="{C2699CD7-6B3E-4A9F-8538-CB1683DF136C}"/>
    <cellStyle name="Normal 9 3 4 3" xfId="4386" xr:uid="{E6133B2D-CC91-48B6-BB07-FC4ACA204A72}"/>
    <cellStyle name="Normal 9 3 4 3 2" xfId="9158" xr:uid="{DE2B3788-700E-4C20-94EF-E7D0047DE05E}"/>
    <cellStyle name="Normal 9 3 4 3 2 2" xfId="29201" xr:uid="{2EA7EC9F-15F6-4560-AE9E-92AC68F3E8C4}"/>
    <cellStyle name="Normal 9 3 4 3 2 3" xfId="19538" xr:uid="{6EF1E229-03CC-40CE-BC98-C572DE27BE5E}"/>
    <cellStyle name="Normal 9 3 4 3 3" xfId="11991" xr:uid="{6D9DF767-2519-46C5-A8B7-009C6DDC4BEE}"/>
    <cellStyle name="Normal 9 3 4 3 3 2" xfId="22371" xr:uid="{A793C49A-AB2D-4151-9A2F-5E8F4F2622A3}"/>
    <cellStyle name="Normal 9 3 4 3 4" xfId="24329" xr:uid="{05EE09B5-D67A-468D-BD24-8274E3F53B07}"/>
    <cellStyle name="Normal 9 3 4 3 5" xfId="16705" xr:uid="{C7A8FF0B-26B8-49E9-906D-A257E258E1AE}"/>
    <cellStyle name="Normal 9 3 4 4" xfId="5531" xr:uid="{0541E45C-8FA8-4DDC-AE4A-41D7FFE6877C}"/>
    <cellStyle name="Normal 9 3 4 4 2" xfId="27430" xr:uid="{84F37593-CBFE-4E8E-B4F1-411DCAD0099F}"/>
    <cellStyle name="Normal 9 3 4 4 3" xfId="14827" xr:uid="{987CC3D6-F372-40DF-A5F3-F1E86B3E8B00}"/>
    <cellStyle name="Normal 9 3 4 5" xfId="7280" xr:uid="{32543468-66E4-471F-AE4B-E7E193DBEB6F}"/>
    <cellStyle name="Normal 9 3 4 5 2" xfId="17660" xr:uid="{A022FE02-CBFE-458D-9750-6AC33CDBDB46}"/>
    <cellStyle name="Normal 9 3 4 6" xfId="10113" xr:uid="{AF1CF284-68BC-4F89-BE24-6E00240B38C1}"/>
    <cellStyle name="Normal 9 3 4 6 2" xfId="20493" xr:uid="{A0814FDF-3321-4CD0-9762-8390657455AC}"/>
    <cellStyle name="Normal 9 3 4 7" xfId="25419" xr:uid="{53DD34F4-6E1E-4BAD-A36D-8B7DB8B0E752}"/>
    <cellStyle name="Normal 9 3 4 8" xfId="13342" xr:uid="{54E7A648-BD0A-4B30-993A-CDA43B2594E3}"/>
    <cellStyle name="Normal 9 3 5" xfId="3530" xr:uid="{00000000-0005-0000-0000-00007D090000}"/>
    <cellStyle name="Normal 9 3 5 2" xfId="4621" xr:uid="{77812157-224D-45F5-93B2-E96BD36A1BA0}"/>
    <cellStyle name="Normal 9 3 5 2 2" xfId="9393" xr:uid="{10B53018-6FBC-432D-8766-9B422C21813C}"/>
    <cellStyle name="Normal 9 3 5 2 2 2" xfId="29359" xr:uid="{F055EF98-3209-46D1-AE84-48E8181D908B}"/>
    <cellStyle name="Normal 9 3 5 2 2 3" xfId="19773" xr:uid="{8A20CDC1-FB1F-4637-BACB-B97C86074575}"/>
    <cellStyle name="Normal 9 3 5 2 3" xfId="12226" xr:uid="{C2ED2A5B-91C3-4DAF-9974-55BB288E53A6}"/>
    <cellStyle name="Normal 9 3 5 2 3 2" xfId="22606" xr:uid="{4C031065-FB13-4C84-AD3A-1B27143EB162}"/>
    <cellStyle name="Normal 9 3 5 2 4" xfId="24338" xr:uid="{12F339D8-5AD8-487E-B250-98D8D91C16C9}"/>
    <cellStyle name="Normal 9 3 5 2 5" xfId="16940" xr:uid="{3A761E34-DAF9-4CED-83FC-4540602E74DE}"/>
    <cellStyle name="Normal 9 3 5 3" xfId="6582" xr:uid="{DECD6082-9101-4607-A2E7-14D2E794CBA9}"/>
    <cellStyle name="Normal 9 3 5 3 2" xfId="26281" xr:uid="{2993EB5D-11BC-49F0-8510-C414E8F6ECE9}"/>
    <cellStyle name="Normal 9 3 5 3 3" xfId="16155" xr:uid="{C2337744-4461-4ED3-B6AA-FC0C1A4E1915}"/>
    <cellStyle name="Normal 9 3 5 4" xfId="8608" xr:uid="{62BBD5CF-7534-4D9A-9840-8F76C126DB91}"/>
    <cellStyle name="Normal 9 3 5 4 2" xfId="18988" xr:uid="{02DB4911-7863-4885-9B08-853F465CA199}"/>
    <cellStyle name="Normal 9 3 5 5" xfId="11441" xr:uid="{428BA9B7-F100-4B4E-B08E-96470F79D5BA}"/>
    <cellStyle name="Normal 9 3 5 5 2" xfId="21821" xr:uid="{57264222-481F-4F5C-AB3D-0E06FAD98777}"/>
    <cellStyle name="Normal 9 3 5 6" xfId="24372" xr:uid="{6D4ADB58-0721-42B1-99CD-86F58DAD93B1}"/>
    <cellStyle name="Normal 9 3 5 7" xfId="14129" xr:uid="{C8F30E62-F610-4007-A2DA-B3480F141DB2}"/>
    <cellStyle name="Normal 9 3 6" xfId="3007" xr:uid="{00000000-0005-0000-0000-00007E090000}"/>
    <cellStyle name="Normal 9 3 6 2" xfId="6156" xr:uid="{9C45F147-66EA-4E13-94CB-38655C13975F}"/>
    <cellStyle name="Normal 9 3 6 2 2" xfId="28125" xr:uid="{23CFD813-EE69-42B4-886F-DFABA93A796B}"/>
    <cellStyle name="Normal 9 3 6 2 3" xfId="15634" xr:uid="{FF4C76BB-6578-4299-BB68-6B46DD022FD6}"/>
    <cellStyle name="Normal 9 3 6 3" xfId="8087" xr:uid="{E4AAC665-37B2-497C-80B5-C23BC286C7CD}"/>
    <cellStyle name="Normal 9 3 6 3 2" xfId="18467" xr:uid="{94C97AE5-BB0B-4EC7-A03E-4D8D2DF6FC05}"/>
    <cellStyle name="Normal 9 3 6 4" xfId="10920" xr:uid="{1037EB35-D0C9-42D9-B72A-2F803B1A017A}"/>
    <cellStyle name="Normal 9 3 6 4 2" xfId="21300" xr:uid="{3CFE98F6-067C-4A66-91A1-728AA89A1B71}"/>
    <cellStyle name="Normal 9 3 6 5" xfId="23698" xr:uid="{7FB9F765-203E-4736-826D-44E4730F78DD}"/>
    <cellStyle name="Normal 9 3 6 6" xfId="13509" xr:uid="{B57CFD8E-4187-4A8C-B2CF-DF71A32E6823}"/>
    <cellStyle name="Normal 9 3 7" xfId="2466" xr:uid="{00000000-0005-0000-0000-00007F090000}"/>
    <cellStyle name="Normal 9 3 7 2" xfId="5757" xr:uid="{569E96DD-23FD-481A-908C-50469D669620}"/>
    <cellStyle name="Normal 9 3 7 2 2" xfId="28182" xr:uid="{52F279E6-152A-44BE-B450-9847EC2309EC}"/>
    <cellStyle name="Normal 9 3 7 2 3" xfId="15138" xr:uid="{E3699AD2-E742-48D2-8485-D72C90EBFEAB}"/>
    <cellStyle name="Normal 9 3 7 3" xfId="7591" xr:uid="{939704D8-5B53-4363-B96A-1DA334751AAB}"/>
    <cellStyle name="Normal 9 3 7 3 2" xfId="17971" xr:uid="{FC42FABC-9E0F-410E-BA3D-0DA334F1C74D}"/>
    <cellStyle name="Normal 9 3 7 4" xfId="10424" xr:uid="{6C3B0F93-4814-4F9B-8837-F31D6CE056B3}"/>
    <cellStyle name="Normal 9 3 7 4 2" xfId="20804" xr:uid="{F493829E-B27F-44E4-BDBF-D66BC7A523DB}"/>
    <cellStyle name="Normal 9 3 7 5" xfId="23328" xr:uid="{B5630A65-5BA8-46C9-A5DF-849BB1290C7C}"/>
    <cellStyle name="Normal 9 3 7 6" xfId="12854" xr:uid="{F1ACAA21-BC64-430B-ACC4-4D0028349B68}"/>
    <cellStyle name="Normal 9 3 8" xfId="2220" xr:uid="{00000000-0005-0000-0000-00006E090000}"/>
    <cellStyle name="Normal 9 3 8 2" xfId="7347" xr:uid="{4776B0CF-F1CC-4D89-9B9B-C508F402A5C3}"/>
    <cellStyle name="Normal 9 3 8 2 2" xfId="17727" xr:uid="{7FD9AC9E-A715-4E52-8EB3-5C2C40F4751E}"/>
    <cellStyle name="Normal 9 3 8 3" xfId="10180" xr:uid="{4CC6BF7A-1BE1-47BE-8AAF-62DEB16BCB7A}"/>
    <cellStyle name="Normal 9 3 8 3 2" xfId="20560" xr:uid="{080DD240-E808-4722-983E-3AB8D009BDD6}"/>
    <cellStyle name="Normal 9 3 8 4" xfId="23891" xr:uid="{171F2FA1-5D4C-406B-833D-DFB00D65D768}"/>
    <cellStyle name="Normal 9 3 8 5" xfId="14894" xr:uid="{7356630E-D98B-4216-B074-DEC366CBA58A}"/>
    <cellStyle name="Normal 9 3 9" xfId="4093" xr:uid="{076910DF-66FE-4541-83E0-1A0956D1291F}"/>
    <cellStyle name="Normal 9 3 9 2" xfId="8869" xr:uid="{C2ACD1ED-B023-42D5-AF41-0C96372140AE}"/>
    <cellStyle name="Normal 9 3 9 2 2" xfId="19249" xr:uid="{13DEB002-6083-4612-9E49-28F9B7EB2AE0}"/>
    <cellStyle name="Normal 9 3 9 3" xfId="11702" xr:uid="{8F58AB11-B0E1-4BB2-87AA-B4E2343A2256}"/>
    <cellStyle name="Normal 9 3 9 3 2" xfId="22082" xr:uid="{CB52BA86-C3D5-4CA1-8F40-0F09AB796200}"/>
    <cellStyle name="Normal 9 3 9 4" xfId="16416"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4" xr:uid="{E29B9B1D-1AD6-42A2-86E7-830394F8818E}"/>
    <cellStyle name="Normal 9 4 2 2 2 2" xfId="28549" xr:uid="{7E8091FA-6537-4814-BB50-815C53B35F3E}"/>
    <cellStyle name="Normal 9 4 2 2 2 3" xfId="16157" xr:uid="{68EAE550-2833-4B1B-9561-27A74019172E}"/>
    <cellStyle name="Normal 9 4 2 2 3" xfId="8610" xr:uid="{D4D5D2DB-A568-4677-8500-323E9E76F7E7}"/>
    <cellStyle name="Normal 9 4 2 2 3 2" xfId="18990" xr:uid="{CF544657-DB90-4EC1-A633-658F6188756B}"/>
    <cellStyle name="Normal 9 4 2 2 4" xfId="11443" xr:uid="{E90DFABB-EB7F-4463-95A3-5082A18775C7}"/>
    <cellStyle name="Normal 9 4 2 2 4 2" xfId="21823" xr:uid="{E3F0DDC7-7141-40CF-A664-EE78E4B143C8}"/>
    <cellStyle name="Normal 9 4 2 2 5" xfId="25182" xr:uid="{90A3BB10-2CBE-468F-80E1-6D316882A40B}"/>
    <cellStyle name="Normal 9 4 2 2 6" xfId="14131" xr:uid="{DEA28F99-AEAA-4092-8E98-5C414B0A7DD3}"/>
    <cellStyle name="Normal 9 4 2 3" xfId="4389" xr:uid="{07075F1E-01E6-4D0C-B391-9162DCDDF969}"/>
    <cellStyle name="Normal 9 4 2 3 2" xfId="9161" xr:uid="{61C44C21-F9C7-4592-8DE1-28ACF0AD7970}"/>
    <cellStyle name="Normal 9 4 2 3 2 2" xfId="29204" xr:uid="{20157DB5-E4FD-460F-8D9C-3C66C356EBAB}"/>
    <cellStyle name="Normal 9 4 2 3 2 3" xfId="19541" xr:uid="{BEDB3A65-284C-4FCC-8DD7-711F7D69AAC3}"/>
    <cellStyle name="Normal 9 4 2 3 3" xfId="11994" xr:uid="{49FBB677-3959-4801-9455-58A2D2992D3E}"/>
    <cellStyle name="Normal 9 4 2 3 3 2" xfId="22374" xr:uid="{A4F36E1C-51CA-4E51-9FCD-B388BDBDFEEA}"/>
    <cellStyle name="Normal 9 4 2 3 4" xfId="23396" xr:uid="{EE8C1EAD-7862-4C19-A73C-98F1DE6D3216}"/>
    <cellStyle name="Normal 9 4 2 3 5" xfId="16708" xr:uid="{1BEFCD68-25D3-4729-A79F-22F731E8623F}"/>
    <cellStyle name="Normal 9 4 2 4" xfId="6069" xr:uid="{23A6C24C-7435-4415-BDC0-9CACA59FFAD6}"/>
    <cellStyle name="Normal 9 4 2 4 2" xfId="26201" xr:uid="{9A77DDE7-0937-4318-94E7-91B7D3CD1DF3}"/>
    <cellStyle name="Normal 9 4 2 4 3" xfId="15525" xr:uid="{B7B84202-B49A-4A59-B8E8-820B2C6013AC}"/>
    <cellStyle name="Normal 9 4 2 5" xfId="7978" xr:uid="{6CABEF68-FF64-4814-9C4F-D93616B5818F}"/>
    <cellStyle name="Normal 9 4 2 5 2" xfId="18358" xr:uid="{EEAC1F81-E8DE-4CD8-A142-1E5B0FCF912B}"/>
    <cellStyle name="Normal 9 4 2 6" xfId="10811" xr:uid="{66E2AE31-DC49-401E-862E-EF55F2D57FD5}"/>
    <cellStyle name="Normal 9 4 2 6 2" xfId="21191" xr:uid="{ACB740FB-80D5-43B8-AA7E-81335ACBBFB8}"/>
    <cellStyle name="Normal 9 4 2 7" xfId="25328" xr:uid="{80166A66-FA97-4A93-B534-A81FBC2CBC28}"/>
    <cellStyle name="Normal 9 4 2 8" xfId="13345" xr:uid="{DEC932F2-654D-480C-9DED-25B8C8C5EDC1}"/>
    <cellStyle name="Normal 9 4 3" xfId="3533" xr:uid="{00000000-0005-0000-0000-000083090000}"/>
    <cellStyle name="Normal 9 4 3 2" xfId="4622" xr:uid="{0F182935-658F-4F03-8638-E4AE160D2422}"/>
    <cellStyle name="Normal 9 4 3 2 2" xfId="9394" xr:uid="{A23C8947-DC44-4783-901A-1B726957A919}"/>
    <cellStyle name="Normal 9 4 3 2 2 2" xfId="29360" xr:uid="{72AF473C-70E8-41E2-B7C2-BF736021ABF5}"/>
    <cellStyle name="Normal 9 4 3 2 2 3" xfId="19774" xr:uid="{7AE12526-BB9F-43B4-817E-E725FEA740FB}"/>
    <cellStyle name="Normal 9 4 3 2 3" xfId="12227" xr:uid="{F9831BBB-A824-4598-9C55-0495E94FAF97}"/>
    <cellStyle name="Normal 9 4 3 2 3 2" xfId="22607" xr:uid="{C9B6B6FA-8C30-4523-A241-ADB70A96337F}"/>
    <cellStyle name="Normal 9 4 3 2 4" xfId="26258" xr:uid="{D7C51A85-EB7B-4A9C-AC0A-4D85AC1FC5DC}"/>
    <cellStyle name="Normal 9 4 3 2 5" xfId="16941" xr:uid="{62A1CEC6-12B5-4A67-98AB-A960BF8D525A}"/>
    <cellStyle name="Normal 9 4 3 3" xfId="6585" xr:uid="{709A4854-25AE-4DE8-92A4-7CDF8CA896BA}"/>
    <cellStyle name="Normal 9 4 3 3 2" xfId="28749" xr:uid="{DEAB3929-7210-4AAD-AB6C-72A5C3E8B772}"/>
    <cellStyle name="Normal 9 4 3 3 3" xfId="16158" xr:uid="{41D23587-A1CD-42E3-8D10-541F28A4120E}"/>
    <cellStyle name="Normal 9 4 3 4" xfId="8611" xr:uid="{EF433E80-920F-475E-9879-EBBBA3AFB382}"/>
    <cellStyle name="Normal 9 4 3 4 2" xfId="18991" xr:uid="{8DA7551E-BC45-4076-88A8-EADD931B634A}"/>
    <cellStyle name="Normal 9 4 3 5" xfId="11444" xr:uid="{3C7C2363-AF15-4A02-B5AC-FCE10678717B}"/>
    <cellStyle name="Normal 9 4 3 5 2" xfId="21824" xr:uid="{D563CF46-009F-498D-AD28-F52900BD44D6}"/>
    <cellStyle name="Normal 9 4 3 6" xfId="24827" xr:uid="{55EB0F15-01F9-49BA-99A2-5F2C73CA7093}"/>
    <cellStyle name="Normal 9 4 3 7" xfId="14132" xr:uid="{FCB1673D-2BA0-4D6E-A953-52829FDA7918}"/>
    <cellStyle name="Normal 9 4 4" xfId="3531" xr:uid="{00000000-0005-0000-0000-000084090000}"/>
    <cellStyle name="Normal 9 4 4 2" xfId="6583" xr:uid="{BD004F5F-C7C6-40CC-A6AE-7410E5D1A824}"/>
    <cellStyle name="Normal 9 4 4 2 2" xfId="26564" xr:uid="{445DCF4F-D88D-420F-AE39-77F1659F1003}"/>
    <cellStyle name="Normal 9 4 4 2 3" xfId="16156" xr:uid="{F00361A1-2E19-4EE4-B64E-6C311B0B4E5D}"/>
    <cellStyle name="Normal 9 4 4 3" xfId="8609" xr:uid="{EEB1AF0B-4B36-47EE-ACA1-CA21E2921727}"/>
    <cellStyle name="Normal 9 4 4 3 2" xfId="18989" xr:uid="{CF05D4AB-D75A-434F-B8CB-23591E79271E}"/>
    <cellStyle name="Normal 9 4 4 4" xfId="11442" xr:uid="{17DE6266-DB80-4203-9B2E-3E7A583B49CC}"/>
    <cellStyle name="Normal 9 4 4 4 2" xfId="21822" xr:uid="{17782EB0-D8ED-4B60-A071-E6371DA60D49}"/>
    <cellStyle name="Normal 9 4 4 5" xfId="23696" xr:uid="{977B99C4-6963-49D3-88DE-5E769C99F825}"/>
    <cellStyle name="Normal 9 4 4 6" xfId="14130" xr:uid="{9575704D-7B07-42B9-97F4-5DC8C68AC4C3}"/>
    <cellStyle name="Normal 9 4 5" xfId="2569" xr:uid="{00000000-0005-0000-0000-000080090000}"/>
    <cellStyle name="Normal 9 4 5 2" xfId="7694" xr:uid="{D3AB3A06-0A8D-4FE5-8592-ACFC5D61747F}"/>
    <cellStyle name="Normal 9 4 5 2 2" xfId="26222" xr:uid="{3DFDD03D-6021-4EFC-9A07-AF272C31E3D5}"/>
    <cellStyle name="Normal 9 4 5 2 3" xfId="18074" xr:uid="{8424DDCB-D3D6-4610-84D0-4AB218E6028A}"/>
    <cellStyle name="Normal 9 4 5 3" xfId="10527" xr:uid="{59D689A0-63B1-4B27-8D36-A398DF463194}"/>
    <cellStyle name="Normal 9 4 5 3 2" xfId="20907" xr:uid="{CC1D84D3-2ADD-4ACB-806D-5A2C8AB189D3}"/>
    <cellStyle name="Normal 9 4 5 4" xfId="22722" xr:uid="{A8FA1EA3-74A6-44A7-B153-321F80FAF260}"/>
    <cellStyle name="Normal 9 4 5 5" xfId="15241" xr:uid="{6923A4FE-DFFE-42DE-BCFB-95F4205F91B0}"/>
    <cellStyle name="Normal 9 4 6" xfId="4092" xr:uid="{4C828E4D-4894-4E57-99BB-5A30CE109BA9}"/>
    <cellStyle name="Normal 9 4 7" xfId="5532" xr:uid="{046B55AD-73C4-4E32-BA01-C1D2261765B1}"/>
    <cellStyle name="Normal 9 4 7 2" xfId="30087" xr:uid="{2F6732B9-22B1-4277-B1A7-B0F33EDFCAEE}"/>
    <cellStyle name="Normal 9 4 7 2 2" xfId="30953" xr:uid="{A8188D3E-D4CD-4378-91D8-1EB48A3EF6B0}"/>
    <cellStyle name="Normal 9 4 8" xfId="24874" xr:uid="{01617755-5A5A-4FF4-9CDD-9B8F02E162F4}"/>
    <cellStyle name="Normal 9 4 9" xfId="12957" xr:uid="{56E10DEF-E986-4612-85AD-C89FCA2318C8}"/>
    <cellStyle name="Normal 9 5" xfId="2160" xr:uid="{00000000-0005-0000-0000-00006C090000}"/>
    <cellStyle name="Normal 9 5 2" xfId="7287" xr:uid="{48B1AB87-07EC-4708-A87F-BFEE6D70400C}"/>
    <cellStyle name="Normal 9 5 2 2" xfId="17667" xr:uid="{99750353-F84F-41CC-9D12-E9DF9791E743}"/>
    <cellStyle name="Normal 9 5 3" xfId="10120" xr:uid="{7B1C32B0-D64A-48CC-AB10-9CBEFF18AC64}"/>
    <cellStyle name="Normal 9 5 3 2" xfId="20500" xr:uid="{E2A9CE1F-D70C-49E0-92BC-8C975A13128A}"/>
    <cellStyle name="Normal 9 5 4" xfId="22653" xr:uid="{FAD6C661-6B02-49D5-B470-1B52C90F26FA}"/>
    <cellStyle name="Normal 9 5 5" xfId="14834" xr:uid="{A9414641-2CAD-449B-8E34-2988A3AFB52A}"/>
    <cellStyle name="Normal 9 6" xfId="3785" xr:uid="{7F99DCEA-5481-4BF7-BFA1-F0B9667711FC}"/>
    <cellStyle name="Normal 9 6 2" xfId="8624" xr:uid="{04644E91-D4F2-4E90-802A-D4BE1DA78842}"/>
    <cellStyle name="Normal 9 6 2 2" xfId="19004" xr:uid="{98C3F4B8-94E7-4ECF-8817-1842479D7328}"/>
    <cellStyle name="Normal 9 6 3" xfId="11457" xr:uid="{50C24F86-DFBA-48D7-B0FD-CC68BF9E68F3}"/>
    <cellStyle name="Normal 9 6 3 2" xfId="21837" xr:uid="{2BE6A829-53DF-4DAA-B27E-D543C2800171}"/>
    <cellStyle name="Normal 9 6 4" xfId="16171" xr:uid="{62E24887-F48C-495C-93BD-ED141F1E8F38}"/>
    <cellStyle name="Normal 9 7" xfId="25342" xr:uid="{A5091A5E-C58C-46C0-B0F2-F1E868FE7B1F}"/>
    <cellStyle name="Normal 9 8" xfId="12392" xr:uid="{2F324892-497B-4106-B928-7477EEF26617}"/>
    <cellStyle name="Normal_98AFRCOU" xfId="31736" xr:uid="{EA5FD730-FEF7-4D7F-8F02-A14E6D977980}"/>
    <cellStyle name="Note" xfId="29484"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3 2" xfId="31301" xr:uid="{09740B15-9ABE-40E6-8871-06691DDF618A}"/>
    <cellStyle name="Note 4 2 4" xfId="3768" xr:uid="{00000000-0005-0000-0000-0000E60E0000}"/>
    <cellStyle name="Note 4 2 4 2" xfId="4801" xr:uid="{E4762291-6E3E-40C0-B2A3-FBA7791D5340}"/>
    <cellStyle name="Note 4 2 4 3" xfId="30293" xr:uid="{F6CC97B8-D329-47AB-B30B-38088FA4AA4F}"/>
    <cellStyle name="Note 4 2 4 3 2" xfId="31436" xr:uid="{8DF259B6-D8D6-4B9D-B39D-3D52A6097811}"/>
    <cellStyle name="Note 4 2 4 4" xfId="31633" xr:uid="{E29E150E-84A6-4520-A31C-C74B5C1F5214}"/>
    <cellStyle name="Note 4 3" xfId="1544" xr:uid="{00000000-0005-0000-0000-0000E2070000}"/>
    <cellStyle name="Note 4 3 2" xfId="30096" xr:uid="{9537CA53-C3FD-4E87-AC66-BA3C054C1009}"/>
    <cellStyle name="Note 4 4" xfId="2072" xr:uid="{00000000-0005-0000-0000-000049030000}"/>
    <cellStyle name="Note 4 4 2" xfId="4790" xr:uid="{EAC7EE03-6B36-4A5D-889D-B815EC9F9048}"/>
    <cellStyle name="Note 4 4 3" xfId="30172" xr:uid="{F6441C75-DAA1-4486-B072-CAFC56088476}"/>
    <cellStyle name="Note 4 4 3 2" xfId="31316" xr:uid="{A51A4A51-59A9-4DA4-BAC6-6B498B98295B}"/>
    <cellStyle name="Note 4 4 4" xfId="31512" xr:uid="{46BB7552-C9F7-4992-BB91-1408BCB3217B}"/>
    <cellStyle name="Note 4 5" xfId="29582" xr:uid="{24FEBD0B-5ABA-49D8-AC25-4DA966B23BF8}"/>
    <cellStyle name="Note 4 5 2" xfId="31247" xr:uid="{179223E0-4C3A-4691-A628-3421C1D9764F}"/>
    <cellStyle name="Note 4 5 3" xfId="30547" xr:uid="{6CEC5488-D223-4DCD-BE4A-44A97B40BB66}"/>
    <cellStyle name="Note 5" xfId="12254" xr:uid="{E1364BB4-A0A2-46F5-BB38-05901CCE3206}"/>
    <cellStyle name="Note 5 2" xfId="22633" xr:uid="{E297CF68-B359-40C9-8CC6-73BC50F6502C}"/>
    <cellStyle name="Note 6" xfId="30916" xr:uid="{568266BE-1B4B-4D3A-B271-E6A359140DD3}"/>
    <cellStyle name="Note 6 2" xfId="30950" xr:uid="{BC9386E2-C514-49C7-8749-71E76C1309BC}"/>
    <cellStyle name="Output" xfId="4833" builtinId="21" customBuiltin="1"/>
    <cellStyle name="Output 2" xfId="1545" xr:uid="{00000000-0005-0000-0000-0000E3070000}"/>
    <cellStyle name="Output 3" xfId="1546" xr:uid="{00000000-0005-0000-0000-0000E4070000}"/>
    <cellStyle name="Output 4" xfId="29583" xr:uid="{21477E6D-748E-44EB-8B95-20ACDB027665}"/>
    <cellStyle name="Percent" xfId="4687" builtinId="5"/>
    <cellStyle name="Percent 2" xfId="1547" xr:uid="{00000000-0005-0000-0000-0000E5070000}"/>
    <cellStyle name="Percent 2 2" xfId="1548" xr:uid="{00000000-0005-0000-0000-0000E6070000}"/>
    <cellStyle name="Percent 2 2 2" xfId="31735" xr:uid="{F5D2602A-1CA8-4937-A75B-B7316868305F}"/>
    <cellStyle name="Percent 2 3" xfId="29584" xr:uid="{8FB87725-886D-4A62-BBA8-4FA9FB880D61}"/>
    <cellStyle name="Percent 2 4" xfId="31734" xr:uid="{81975A88-DC72-409E-895A-F94B1AF416FB}"/>
    <cellStyle name="Percent 3" xfId="1549" xr:uid="{00000000-0005-0000-0000-0000E7070000}"/>
    <cellStyle name="Percent 3 2" xfId="2033" xr:uid="{00000000-0005-0000-0000-0000E8070000}"/>
    <cellStyle name="Percent 3 2 2" xfId="24400" xr:uid="{D0B85497-BCB7-44B3-90B9-F34C3207B46F}"/>
    <cellStyle name="Percent 3 2 2 2" xfId="29825" xr:uid="{75C23271-7EC3-43D0-8BA4-69F636E29421}"/>
    <cellStyle name="Percent 3 2 3" xfId="24241" xr:uid="{2ACE85BF-3B3C-4EA3-8A82-C46C5C94E5DC}"/>
    <cellStyle name="Percent 3 3" xfId="2034" xr:uid="{00000000-0005-0000-0000-0000E9070000}"/>
    <cellStyle name="Percent 3 3 2" xfId="31313" xr:uid="{BBC1F203-4A2A-48B7-9BD9-1716E25CC9AC}"/>
    <cellStyle name="Percent 3 3 3" xfId="31265" xr:uid="{8085B9E8-E0F4-4AC1-ADD7-5A40211A939D}"/>
    <cellStyle name="Percent 3 4" xfId="2032" xr:uid="{00000000-0005-0000-0000-0000EA070000}"/>
    <cellStyle name="Percent 3 5" xfId="30404" xr:uid="{0945A6B3-A411-4FFC-8192-180DB5988AA0}"/>
    <cellStyle name="Percent 3 5 2" xfId="30463" xr:uid="{63EB7186-FCEB-4D7E-9110-B36DEB064572}"/>
    <cellStyle name="Percent 3 6" xfId="31733" xr:uid="{C296D834-E3A5-4FC0-BDC5-01EF2E3AC3B4}"/>
    <cellStyle name="Percent 4" xfId="1550" xr:uid="{00000000-0005-0000-0000-0000EB070000}"/>
    <cellStyle name="Percent 4 2" xfId="2036" xr:uid="{00000000-0005-0000-0000-0000EC070000}"/>
    <cellStyle name="Percent 4 2 2" xfId="23973" xr:uid="{3D5953F1-0414-4A51-AC1F-E6AE4C07AB66}"/>
    <cellStyle name="Percent 4 2 3" xfId="24012" xr:uid="{9AB4939D-81EC-45A0-9E96-F84B5E767B13}"/>
    <cellStyle name="Percent 4 2 3 2" xfId="26253" xr:uid="{612B2D42-1583-4D21-9F42-EDA025DC0AD4}"/>
    <cellStyle name="Percent 4 2 4" xfId="26986" xr:uid="{DFB60D8F-26B9-473A-B2A8-273B02C7C121}"/>
    <cellStyle name="Percent 4 2 4 2" xfId="29998" xr:uid="{DBA75EBB-88DC-4000-A3DE-7A773AC8CB6F}"/>
    <cellStyle name="Percent 4 2 5" xfId="29654" xr:uid="{C102B639-DE72-4927-A796-0F496C3DDD1A}"/>
    <cellStyle name="Percent 4 3" xfId="2037" xr:uid="{00000000-0005-0000-0000-0000ED070000}"/>
    <cellStyle name="Percent 4 3 2" xfId="29735" xr:uid="{2BDC7087-3D0C-4FA8-ACBA-F106235DF4E2}"/>
    <cellStyle name="Percent 4 3 3" xfId="29667" xr:uid="{6A17D060-249E-4F71-900C-08F938E35D8F}"/>
    <cellStyle name="Percent 4 4" xfId="2035" xr:uid="{00000000-0005-0000-0000-0000EE070000}"/>
    <cellStyle name="Percent 4 5" xfId="7281" xr:uid="{8AFD0532-DAAC-4CC5-8537-37606C82DB78}"/>
    <cellStyle name="Percent 4 5 2" xfId="25890" xr:uid="{1A8E5282-CE1D-4D4E-85FD-913D5186C1AC}"/>
    <cellStyle name="Percent 4 5 3" xfId="25883" xr:uid="{AA898F48-4AB1-40ED-BED1-55205C40C2A5}"/>
    <cellStyle name="Percent 4 5 4" xfId="17661" xr:uid="{0AADF521-5DF8-4311-9F60-1E2176D34492}"/>
    <cellStyle name="Percent 4 6" xfId="10114" xr:uid="{4A3FF93C-FD9D-4025-A9D7-7CEA5C104B48}"/>
    <cellStyle name="Percent 4 6 2" xfId="20494" xr:uid="{6790D28D-0042-4B4F-9DF6-8B322E2586BC}"/>
    <cellStyle name="Percent 4 7" xfId="24049" xr:uid="{7CECC7AA-AA51-4FB3-B6EC-E3317F803511}"/>
    <cellStyle name="Percent 4 8" xfId="14828" xr:uid="{1951CFB1-FCD7-40D5-B863-4C9853147FBB}"/>
    <cellStyle name="Percent 5" xfId="28298" xr:uid="{72E839A7-A148-448C-A765-AC2E6CA59B2F}"/>
    <cellStyle name="Percent 5 2" xfId="26975" xr:uid="{2C5C650A-5D15-4675-9FCC-99B898ECCC9D}"/>
    <cellStyle name="Percent 5 3" xfId="28138" xr:uid="{D1DC45A5-B040-4E5C-A556-A2D33FF6D90B}"/>
    <cellStyle name="Percent 6" xfId="25978" xr:uid="{A1FF1390-0FA3-4008-B473-9B82672BD5AC}"/>
    <cellStyle name="Percent 7" xfId="30408" xr:uid="{BD67580D-48EC-4ABF-B2EE-570D90A532C8}"/>
    <cellStyle name="ReportHeaderRowCol.*" xfId="12346" xr:uid="{C5553A5B-9BB7-4BBD-A560-40C47E9C3BBD}"/>
    <cellStyle name="ReportHeaderRowCol.1" xfId="12347" xr:uid="{D08F8B86-DD1D-4AE6-BFA1-285E019C4777}"/>
    <cellStyle name="ReportHeaderRowCol.2" xfId="12348" xr:uid="{245F5C6F-625E-4B32-AA42-D06EFDBE8C8D}"/>
    <cellStyle name="ReportHeaderRowCol.Date" xfId="12349"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9" xr:uid="{A12F3BA5-19BE-4578-A78D-C3AD0942838D}"/>
    <cellStyle name="Style 1 2 2 2 2" xfId="29809" xr:uid="{D4E7F262-7E61-4687-B06C-E107D8296DF9}"/>
    <cellStyle name="Style 1 2 2 3" xfId="25777" xr:uid="{C9F19B91-F5E5-4CD7-BE8E-78C05D2BCD6F}"/>
    <cellStyle name="Style 1 2 3" xfId="2040" xr:uid="{00000000-0005-0000-0000-0000F3070000}"/>
    <cellStyle name="Style 1 2 3 2" xfId="31314" xr:uid="{5D03057C-9A71-4F1B-9674-72DE10B21C86}"/>
    <cellStyle name="Style 1 2 3 3" xfId="31268" xr:uid="{FAC42ECE-AC01-4F74-8A11-03C4263CADAB}"/>
    <cellStyle name="Style 1 2 4" xfId="2038" xr:uid="{00000000-0005-0000-0000-0000F4070000}"/>
    <cellStyle name="Style 1 2 5" xfId="30406" xr:uid="{2E6C0663-EF3E-4DBA-8EED-2A1EA035CBE7}"/>
    <cellStyle name="Style 1 2 5 2" xfId="30464" xr:uid="{F706DBF5-298E-4FDD-8401-13A891456247}"/>
    <cellStyle name="Style 1 3" xfId="1554" xr:uid="{00000000-0005-0000-0000-0000F5070000}"/>
    <cellStyle name="Style 1 4" xfId="2041" xr:uid="{00000000-0005-0000-0000-0000F6070000}"/>
    <cellStyle name="Style 1 4 2" xfId="24409" xr:uid="{ED030EBF-D663-412E-B3DF-AF45BED2AFE5}"/>
    <cellStyle name="Style 1 4 2 2" xfId="29830" xr:uid="{12EB135A-16A2-48C8-957C-56C95D4F0B94}"/>
    <cellStyle name="Style 1 4 3" xfId="25650" xr:uid="{8568525C-B3AA-4170-9749-B4F90608AC98}"/>
    <cellStyle name="Style 1 5" xfId="30405" xr:uid="{91B5FAB8-CE8E-4A1E-A86E-BA45CA647BF5}"/>
    <cellStyle name="SubgroupSectionHeaderRowBalanceCol" xfId="12350" xr:uid="{2486F5B8-EF2C-4F49-B7A9-6FE34665450E}"/>
    <cellStyle name="SubgroupSectionHeaderRowDescCol" xfId="12351" xr:uid="{EB63FB77-6717-4B2A-8483-32BC8EF761CB}"/>
    <cellStyle name="SubgroupSectionHeaderRowNameCol" xfId="12352" xr:uid="{133E4BCF-AEFE-4D67-8FAE-84F36222B17A}"/>
    <cellStyle name="SubGroupSelectionHeaderRowJERefCol" xfId="12353" xr:uid="{023FCD31-332C-4B91-B5C7-3A04E2EC629E}"/>
    <cellStyle name="SubgroupSubtotalRowBalanceCol" xfId="12354" xr:uid="{FC50FD76-B8D2-41F3-9A56-186D7D35B0DB}"/>
    <cellStyle name="SubgroupSubtotalRowDescCol" xfId="12355" xr:uid="{51DA7A1D-81F0-484C-85DF-0B8D98A0C317}"/>
    <cellStyle name="SubgroupSubtotalRowJERefCol" xfId="12356" xr:uid="{A22CF7F1-55DA-4319-BF62-5115CCBDE54C}"/>
    <cellStyle name="SubgroupSubtotalRowNameCol" xfId="12357" xr:uid="{4BA6961C-F727-43FD-B8E8-D5977B74A43F}"/>
    <cellStyle name="SubgroupSubtotalRowVarPectCol" xfId="12358" xr:uid="{C4DA33E5-1A1C-4237-9C31-25A90021DA8F}"/>
    <cellStyle name="SubgroupSubtotalRowWPRefCol" xfId="12359" xr:uid="{7D6FD639-BAA3-434B-86C1-FD6A5966D36C}"/>
    <cellStyle name="SumAccountGroupsRowBalanceCol" xfId="12360" xr:uid="{D309FDF4-9D10-423F-B0C9-B787392FEB2C}"/>
    <cellStyle name="SumAccountGroupsRowDescCol" xfId="12361" xr:uid="{A455F51D-B791-4F0C-84FB-C6EB4385F2F6}"/>
    <cellStyle name="SumAccountGroupsRowJERefCol" xfId="12362" xr:uid="{9E0B1F97-5F81-4AC9-A03F-E58A52D8DEAB}"/>
    <cellStyle name="SumAccountGroupsRowNameCol" xfId="12363" xr:uid="{ECFB7BB2-DE4A-49ED-A01B-E4EC23C3AEEA}"/>
    <cellStyle name="SumAccountGroupsRowVarPectCol" xfId="12364" xr:uid="{2CB09599-6046-4A6D-AD9A-5879A6ECD17F}"/>
    <cellStyle name="SumAccountGroupsRowWPRefCol" xfId="12365" xr:uid="{E9832BA7-7D80-4557-8BF2-BA3E154AEFBA}"/>
    <cellStyle name="Title 2" xfId="29585" xr:uid="{520977F4-FB37-4751-810D-2DC604BEDA25}"/>
    <cellStyle name="Total" xfId="4838" builtinId="25" customBuiltin="1"/>
    <cellStyle name="Total 2" xfId="1555" xr:uid="{00000000-0005-0000-0000-0000F7070000}"/>
    <cellStyle name="Total 2 2" xfId="28406" xr:uid="{C9725059-9506-467C-9DA8-A5570A6EB449}"/>
    <cellStyle name="Total 3" xfId="1556" xr:uid="{00000000-0005-0000-0000-0000F8070000}"/>
    <cellStyle name="Total 3 2" xfId="28514" xr:uid="{E0842ADF-D23F-4EB4-A4B0-ABA700B8C9AA}"/>
    <cellStyle name="Total 4" xfId="29586" xr:uid="{04D27A19-760A-42F6-B7D4-EDC80EAEB7D4}"/>
    <cellStyle name="TotalRow" xfId="12366" xr:uid="{368DF3C5-E2E3-458E-8DC0-01E474DBC9D4}"/>
    <cellStyle name="TotalRowCreditCol" xfId="12367" xr:uid="{354CA086-73FA-40BD-B53D-F97A90D9F4C8}"/>
    <cellStyle name="TotalRowDebitCol" xfId="12368" xr:uid="{B9DDDD89-057C-46A7-A1DA-948D864BD18F}"/>
    <cellStyle name="TransactionRowAcctDescCol" xfId="12369" xr:uid="{B23A5ACB-5A6A-4F40-A185-FA9DBCC6D402}"/>
    <cellStyle name="TransactionRowAcctNumCol" xfId="12370" xr:uid="{D046DBB7-B681-4901-804F-F53E917D0FFB}"/>
    <cellStyle name="TransactionRowCreditCol" xfId="12371" xr:uid="{1C803F8A-FF28-47CD-B0D6-39C8B54BE3DE}"/>
    <cellStyle name="TransactionRowDateCol" xfId="12372" xr:uid="{B31CE901-7BEE-41DB-B77F-E4CB513C6E1B}"/>
    <cellStyle name="TransactionRowDebitCol" xfId="12373" xr:uid="{3BF7116B-D56D-4029-99D4-28960EA3D0C6}"/>
    <cellStyle name="TransactionRowRefCol" xfId="12374" xr:uid="{BB2D8ADD-87CF-4830-91B2-E70C82C8EAB2}"/>
    <cellStyle name="TransactionRowTransactionCol" xfId="12375" xr:uid="{4C57D201-3FD2-4DD9-9771-9A294954D155}"/>
    <cellStyle name="UnclassifiedTotalRowBalanceCol" xfId="12376" xr:uid="{87BFD706-C80F-429A-8641-626203E9372F}"/>
    <cellStyle name="UnclassifiedTotalRowDescCol" xfId="12377" xr:uid="{77546543-8240-44AD-890C-EA95558E2181}"/>
    <cellStyle name="UnclassifiedTotalRowJERefCol" xfId="12378" xr:uid="{4D713AA6-1BB7-453F-94AA-9E3900AB6601}"/>
    <cellStyle name="UnclassifiedTotalRowNameCol" xfId="12379" xr:uid="{B7782CED-7BF6-41F9-A4DC-98F8F8371F3B}"/>
    <cellStyle name="UnclassifiedTotalRowVarPectCol" xfId="12380" xr:uid="{7679CCCA-11A6-43F8-BF3E-0EE82B70C712}"/>
    <cellStyle name="UnclassifiedTotalRowWPRefCol" xfId="12381" xr:uid="{C305EFCB-FF5E-4A3A-AE0E-14DFF20EC04A}"/>
    <cellStyle name="Warning Text" xfId="4837" builtinId="11" customBuiltin="1"/>
    <cellStyle name="Warning Text 2" xfId="1557" xr:uid="{00000000-0005-0000-0000-0000F9070000}"/>
    <cellStyle name="Warning Text 2 2" xfId="28174" xr:uid="{9077D266-AF6F-45FE-8FA8-56E0DF6405C7}"/>
    <cellStyle name="Warning Text 3" xfId="1558" xr:uid="{00000000-0005-0000-0000-0000FA070000}"/>
    <cellStyle name="Warning Text 3 2" xfId="26320" xr:uid="{863219B2-3F6B-42C2-9293-5ECE21D108FD}"/>
    <cellStyle name="Warning Text 4" xfId="29587" xr:uid="{FACD3194-E29A-43C7-BDFC-8831BAA9308A}"/>
  </cellStyles>
  <dxfs count="28">
    <dxf>
      <font>
        <b/>
        <i val="0"/>
        <color rgb="FFFF0000"/>
      </font>
      <fill>
        <patternFill>
          <bgColor rgb="FFFFC7CE"/>
        </patternFill>
      </fill>
    </dxf>
    <dxf>
      <fill>
        <patternFill>
          <bgColor rgb="FFFFFFCC"/>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5050"/>
        </patternFill>
      </fill>
    </dxf>
    <dxf>
      <numFmt numFmtId="184" formatCode=";;;"/>
    </dxf>
    <dxf>
      <numFmt numFmtId="184" formatCode=";;;"/>
    </dxf>
    <dxf>
      <numFmt numFmtId="184" formatCode=";;;"/>
    </dxf>
    <dxf>
      <numFmt numFmtId="184" formatCode=";;;"/>
    </dxf>
    <dxf>
      <numFmt numFmtId="184"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27"/>
      <tableStyleElement type="headerRow" dxfId="26"/>
      <tableStyleElement type="firstRowStripe" dxfId="25"/>
    </tableStyle>
  </tableStyles>
  <colors>
    <mruColors>
      <color rgb="FFFFFFCC"/>
      <color rgb="FFCCFFCC"/>
      <color rgb="FFE14343"/>
      <color rgb="FFCCFF66"/>
      <color rgb="FFCCFFFF"/>
      <color rgb="FFDCFDD3"/>
      <color rgb="FFFCCCE1"/>
      <color rgb="FFF7EAE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'Performance  Indicators Print'!$L$7</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Print'!$L$8</c:f>
              <c:numCache>
                <c:formatCode>0.00%</c:formatCode>
                <c:ptCount val="1"/>
                <c:pt idx="0">
                  <c:v>#N/A</c:v>
                </c:pt>
              </c:numCache>
            </c:numRef>
          </c:val>
          <c:extLst>
            <c:ext xmlns:c16="http://schemas.microsoft.com/office/drawing/2014/chart" uri="{C3380CC4-5D6E-409C-BE32-E72D297353CC}">
              <c16:uniqueId val="{00000000-A409-43D6-8C66-73522177D1BF}"/>
            </c:ext>
          </c:extLst>
        </c:ser>
        <c:ser>
          <c:idx val="1"/>
          <c:order val="1"/>
          <c:tx>
            <c:strRef>
              <c:f>'Performance  Indicators Print'!$M$7</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Print'!$M$8</c:f>
              <c:numCache>
                <c:formatCode>0.00%</c:formatCode>
                <c:ptCount val="1"/>
                <c:pt idx="0">
                  <c:v>#N/A</c:v>
                </c:pt>
              </c:numCache>
            </c:numRef>
          </c:val>
          <c:extLst>
            <c:ext xmlns:c16="http://schemas.microsoft.com/office/drawing/2014/chart" uri="{C3380CC4-5D6E-409C-BE32-E72D297353CC}">
              <c16:uniqueId val="{00000001-A409-43D6-8C66-73522177D1BF}"/>
            </c:ext>
          </c:extLst>
        </c:ser>
        <c:ser>
          <c:idx val="2"/>
          <c:order val="2"/>
          <c:tx>
            <c:strRef>
              <c:f>'Performance  Indicators Print'!$N$7</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Print'!$N$8</c:f>
              <c:numCache>
                <c:formatCode>0.00%</c:formatCode>
                <c:ptCount val="1"/>
                <c:pt idx="0">
                  <c:v>0</c:v>
                </c:pt>
              </c:numCache>
            </c:numRef>
          </c:val>
          <c:extLst>
            <c:ext xmlns:c16="http://schemas.microsoft.com/office/drawing/2014/chart" uri="{C3380CC4-5D6E-409C-BE32-E72D297353CC}">
              <c16:uniqueId val="{00000002-A409-43D6-8C66-73522177D1B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4608196</xdr:colOff>
      <xdr:row>14</xdr:row>
      <xdr:rowOff>1904</xdr:rowOff>
    </xdr:from>
    <xdr:to>
      <xdr:col>1</xdr:col>
      <xdr:colOff>6983730</xdr:colOff>
      <xdr:row>14</xdr:row>
      <xdr:rowOff>472440</xdr:rowOff>
    </xdr:to>
    <xdr:sp macro="" textlink="">
      <xdr:nvSpPr>
        <xdr:cNvPr id="2" name="Hexagon 1">
          <a:extLst>
            <a:ext uri="{FF2B5EF4-FFF2-40B4-BE49-F238E27FC236}">
              <a16:creationId xmlns:a16="http://schemas.microsoft.com/office/drawing/2014/main" id="{59092B63-A82A-4024-9687-ECDD76B1164C}"/>
            </a:ext>
          </a:extLst>
        </xdr:cNvPr>
        <xdr:cNvSpPr/>
      </xdr:nvSpPr>
      <xdr:spPr>
        <a:xfrm>
          <a:off x="5132071" y="6136004"/>
          <a:ext cx="2375534" cy="470536"/>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0" cap="none" spc="0">
              <a:ln w="0"/>
              <a:solidFill>
                <a:schemeClr val="tx1"/>
              </a:solidFill>
              <a:effectLst>
                <a:outerShdw blurRad="38100" dist="19050" dir="2700000" algn="tl" rotWithShape="0">
                  <a:schemeClr val="dk1">
                    <a:alpha val="40000"/>
                  </a:schemeClr>
                </a:outerShdw>
              </a:effectLst>
            </a:rPr>
            <a:t>Q 955 - Exclude Federal and State compliance findings from this number</a:t>
          </a:r>
        </a:p>
        <a:p>
          <a:pPr algn="l"/>
          <a:endParaRPr lang="en-US" sz="8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xdr:col>
      <xdr:colOff>4619626</xdr:colOff>
      <xdr:row>15</xdr:row>
      <xdr:rowOff>26669</xdr:rowOff>
    </xdr:from>
    <xdr:to>
      <xdr:col>1</xdr:col>
      <xdr:colOff>6978015</xdr:colOff>
      <xdr:row>15</xdr:row>
      <xdr:rowOff>495300</xdr:rowOff>
    </xdr:to>
    <xdr:sp macro="" textlink="">
      <xdr:nvSpPr>
        <xdr:cNvPr id="3" name="Hexagon 2">
          <a:extLst>
            <a:ext uri="{FF2B5EF4-FFF2-40B4-BE49-F238E27FC236}">
              <a16:creationId xmlns:a16="http://schemas.microsoft.com/office/drawing/2014/main" id="{AC31928B-E763-419B-96E9-EEF6AB31FE5D}"/>
            </a:ext>
          </a:extLst>
        </xdr:cNvPr>
        <xdr:cNvSpPr/>
      </xdr:nvSpPr>
      <xdr:spPr>
        <a:xfrm>
          <a:off x="5143501" y="6675119"/>
          <a:ext cx="2358389" cy="468631"/>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0" cap="none" spc="0">
              <a:ln w="0"/>
              <a:solidFill>
                <a:schemeClr val="tx1"/>
              </a:solidFill>
              <a:effectLst>
                <a:outerShdw blurRad="38100" dist="19050" dir="2700000" algn="tl" rotWithShape="0">
                  <a:schemeClr val="dk1">
                    <a:alpha val="40000"/>
                  </a:schemeClr>
                </a:outerShdw>
              </a:effectLst>
            </a:rPr>
            <a:t>Q 957 - Exclude Federal and State compliance findings from this number</a:t>
          </a:r>
        </a:p>
        <a:p>
          <a:pPr algn="l"/>
          <a:endParaRPr lang="en-US" sz="8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353784</xdr:colOff>
      <xdr:row>7</xdr:row>
      <xdr:rowOff>217713</xdr:rowOff>
    </xdr:from>
    <xdr:to>
      <xdr:col>4</xdr:col>
      <xdr:colOff>1170214</xdr:colOff>
      <xdr:row>7</xdr:row>
      <xdr:rowOff>2460171</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tabColor theme="4" tint="0.79998168889431442"/>
  </sheetPr>
  <dimension ref="B1:N60"/>
  <sheetViews>
    <sheetView tabSelected="1" zoomScaleNormal="100" workbookViewId="0">
      <selection activeCell="B2" sqref="B2"/>
    </sheetView>
  </sheetViews>
  <sheetFormatPr defaultColWidth="9.109375" defaultRowHeight="14.4" x14ac:dyDescent="0.3"/>
  <cols>
    <col min="1" max="1" width="1.6640625" style="126" customWidth="1"/>
    <col min="2" max="2" width="187.109375" style="126" customWidth="1"/>
    <col min="3" max="4" width="9.109375" style="126" hidden="1" customWidth="1"/>
    <col min="5" max="5" width="2.33203125" style="126" customWidth="1"/>
    <col min="6" max="6" width="8.109375" style="126" customWidth="1"/>
    <col min="7" max="16384" width="9.109375" style="126"/>
  </cols>
  <sheetData>
    <row r="1" spans="2:14" ht="9.6" customHeight="1" thickBot="1" x14ac:dyDescent="0.35">
      <c r="B1" s="111"/>
    </row>
    <row r="2" spans="2:14" ht="91.95" customHeight="1" thickBot="1" x14ac:dyDescent="0.35">
      <c r="B2" s="387" t="s">
        <v>1185</v>
      </c>
    </row>
    <row r="3" spans="2:14" ht="61.2" customHeight="1" x14ac:dyDescent="0.3">
      <c r="B3" s="120" t="s">
        <v>416</v>
      </c>
    </row>
    <row r="4" spans="2:14" ht="83.4" customHeight="1" x14ac:dyDescent="0.4">
      <c r="B4" s="120" t="s">
        <v>417</v>
      </c>
      <c r="F4" s="388"/>
      <c r="G4" s="388"/>
      <c r="H4" s="388"/>
      <c r="I4" s="388"/>
      <c r="J4" s="388"/>
      <c r="K4" s="388"/>
      <c r="L4" s="388"/>
      <c r="M4" s="388"/>
      <c r="N4" s="388"/>
    </row>
    <row r="5" spans="2:14" ht="58.2" customHeight="1" x14ac:dyDescent="0.3">
      <c r="B5" s="120" t="s">
        <v>418</v>
      </c>
    </row>
    <row r="6" spans="2:14" ht="117.6" customHeight="1" x14ac:dyDescent="0.3">
      <c r="B6" s="112" t="s">
        <v>419</v>
      </c>
    </row>
    <row r="7" spans="2:14" ht="25.95" customHeight="1" x14ac:dyDescent="0.3">
      <c r="B7" s="122" t="s">
        <v>297</v>
      </c>
    </row>
    <row r="8" spans="2:14" ht="49.2" customHeight="1" x14ac:dyDescent="0.3">
      <c r="B8" s="389" t="s">
        <v>420</v>
      </c>
    </row>
    <row r="9" spans="2:14" ht="42.6" customHeight="1" x14ac:dyDescent="0.3">
      <c r="B9" s="389" t="s">
        <v>298</v>
      </c>
    </row>
    <row r="10" spans="2:14" s="391" customFormat="1" ht="34.200000000000003" customHeight="1" x14ac:dyDescent="0.3">
      <c r="B10" s="390" t="s">
        <v>299</v>
      </c>
    </row>
    <row r="11" spans="2:14" s="391" customFormat="1" ht="55.95" customHeight="1" x14ac:dyDescent="0.3">
      <c r="B11" s="392" t="s">
        <v>421</v>
      </c>
    </row>
    <row r="12" spans="2:14" ht="36" customHeight="1" x14ac:dyDescent="0.3">
      <c r="B12" s="392" t="s">
        <v>422</v>
      </c>
    </row>
    <row r="13" spans="2:14" ht="39" customHeight="1" x14ac:dyDescent="0.3">
      <c r="B13" s="393" t="s">
        <v>423</v>
      </c>
    </row>
    <row r="14" spans="2:14" ht="25.95" customHeight="1" x14ac:dyDescent="0.3">
      <c r="B14" s="122" t="s">
        <v>300</v>
      </c>
    </row>
    <row r="15" spans="2:14" x14ac:dyDescent="0.3">
      <c r="B15" s="111"/>
    </row>
    <row r="16" spans="2:14" x14ac:dyDescent="0.3">
      <c r="B16" s="394" t="s">
        <v>8</v>
      </c>
    </row>
    <row r="17" spans="2:2" ht="15.6" customHeight="1" x14ac:dyDescent="0.3">
      <c r="B17" s="545" t="s">
        <v>424</v>
      </c>
    </row>
    <row r="18" spans="2:2" x14ac:dyDescent="0.3">
      <c r="B18" s="395"/>
    </row>
    <row r="19" spans="2:2" x14ac:dyDescent="0.3">
      <c r="B19" s="394" t="s">
        <v>9</v>
      </c>
    </row>
    <row r="20" spans="2:2" ht="15.6" customHeight="1" x14ac:dyDescent="0.3">
      <c r="B20" s="396" t="s">
        <v>225</v>
      </c>
    </row>
    <row r="21" spans="2:2" ht="13.2" customHeight="1" x14ac:dyDescent="0.3">
      <c r="B21" s="111"/>
    </row>
    <row r="22" spans="2:2" ht="25.95" customHeight="1" x14ac:dyDescent="0.3">
      <c r="B22" s="122" t="s">
        <v>301</v>
      </c>
    </row>
    <row r="23" spans="2:2" s="391" customFormat="1" ht="72.599999999999994" customHeight="1" x14ac:dyDescent="0.3">
      <c r="B23" s="389" t="s">
        <v>425</v>
      </c>
    </row>
    <row r="24" spans="2:2" s="391" customFormat="1" ht="84.6" customHeight="1" x14ac:dyDescent="0.3">
      <c r="B24" s="389" t="s">
        <v>426</v>
      </c>
    </row>
    <row r="25" spans="2:2" s="391" customFormat="1" ht="78.599999999999994" customHeight="1" x14ac:dyDescent="0.3">
      <c r="B25" s="389" t="s">
        <v>302</v>
      </c>
    </row>
    <row r="26" spans="2:2" ht="15" x14ac:dyDescent="0.3">
      <c r="B26" s="114" t="s">
        <v>427</v>
      </c>
    </row>
    <row r="27" spans="2:2" ht="8.4" customHeight="1" x14ac:dyDescent="0.3">
      <c r="B27" s="113"/>
    </row>
    <row r="28" spans="2:2" ht="25.95" customHeight="1" x14ac:dyDescent="0.3">
      <c r="B28" s="122" t="s">
        <v>428</v>
      </c>
    </row>
    <row r="29" spans="2:2" ht="28.95" customHeight="1" x14ac:dyDescent="0.3">
      <c r="B29" s="123" t="s">
        <v>1188</v>
      </c>
    </row>
    <row r="30" spans="2:2" ht="31.95" customHeight="1" x14ac:dyDescent="0.3">
      <c r="B30" s="123" t="s">
        <v>1189</v>
      </c>
    </row>
    <row r="31" spans="2:2" ht="30.6" customHeight="1" x14ac:dyDescent="0.3">
      <c r="B31" s="397" t="s">
        <v>1190</v>
      </c>
    </row>
    <row r="32" spans="2:2" ht="25.2" customHeight="1" x14ac:dyDescent="0.3">
      <c r="B32" s="397" t="s">
        <v>1191</v>
      </c>
    </row>
    <row r="33" spans="2:7" ht="27.6" customHeight="1" x14ac:dyDescent="0.3">
      <c r="B33" s="398" t="s">
        <v>1192</v>
      </c>
    </row>
    <row r="34" spans="2:7" ht="31.95" customHeight="1" x14ac:dyDescent="0.3">
      <c r="B34" s="399" t="s">
        <v>429</v>
      </c>
    </row>
    <row r="35" spans="2:7" ht="60" customHeight="1" x14ac:dyDescent="0.3">
      <c r="B35" s="123" t="s">
        <v>1186</v>
      </c>
    </row>
    <row r="36" spans="2:7" ht="60" customHeight="1" x14ac:dyDescent="0.3">
      <c r="B36" s="544" t="s">
        <v>1204</v>
      </c>
    </row>
    <row r="37" spans="2:7" ht="13.8" customHeight="1" x14ac:dyDescent="0.3">
      <c r="B37" s="123"/>
    </row>
    <row r="38" spans="2:7" ht="25.95" customHeight="1" x14ac:dyDescent="0.3">
      <c r="B38" s="123" t="s">
        <v>430</v>
      </c>
    </row>
    <row r="39" spans="2:7" ht="12" customHeight="1" x14ac:dyDescent="0.3">
      <c r="B39" s="123"/>
    </row>
    <row r="40" spans="2:7" ht="25.95" customHeight="1" x14ac:dyDescent="0.3">
      <c r="B40" s="122" t="s">
        <v>1187</v>
      </c>
    </row>
    <row r="41" spans="2:7" x14ac:dyDescent="0.3">
      <c r="B41" s="121"/>
      <c r="G41" s="400"/>
    </row>
    <row r="42" spans="2:7" ht="43.2" customHeight="1" x14ac:dyDescent="0.3">
      <c r="B42" s="401" t="s">
        <v>431</v>
      </c>
    </row>
    <row r="43" spans="2:7" ht="19.95" customHeight="1" x14ac:dyDescent="0.3">
      <c r="B43" s="402" t="s">
        <v>423</v>
      </c>
    </row>
    <row r="44" spans="2:7" ht="11.4" customHeight="1" x14ac:dyDescent="0.3">
      <c r="B44" s="124"/>
    </row>
    <row r="45" spans="2:7" ht="15" x14ac:dyDescent="0.3">
      <c r="B45" s="125"/>
    </row>
    <row r="46" spans="2:7" ht="7.2" customHeight="1" x14ac:dyDescent="0.3">
      <c r="B46" s="123"/>
    </row>
    <row r="47" spans="2:7" ht="25.95" customHeight="1" x14ac:dyDescent="0.3">
      <c r="B47" s="122" t="s">
        <v>1193</v>
      </c>
    </row>
    <row r="48" spans="2:7" ht="35.4" customHeight="1" x14ac:dyDescent="0.3">
      <c r="B48" s="401" t="s">
        <v>1194</v>
      </c>
    </row>
    <row r="49" spans="2:2" ht="15" x14ac:dyDescent="0.3">
      <c r="B49" s="125"/>
    </row>
    <row r="60" spans="2:2" ht="44.25" customHeight="1" x14ac:dyDescent="0.3"/>
  </sheetData>
  <sheetProtection algorithmName="SHA-512" hashValue="fPlj0nyd7QI6NbXUbf/3I6lT3gomV0ORhzhQRYgYsSvtUykliKkaFghizYE8JbAXewO9uVse3O1H/2VEQ/frUQ==" saltValue="xf5SiLTtwbzQxmQWSka/OA==" spinCount="100000" sheet="1" formatCells="0" formatColumns="0" formatRows="0"/>
  <hyperlinks>
    <hyperlink ref="B17" r:id="rId1" xr:uid="{C1F6514A-E8A6-43E5-A86A-05C7A391046B}"/>
    <hyperlink ref="B20" r:id="rId2" xr:uid="{B1541227-3D45-4870-904D-604AA0D245A4}"/>
    <hyperlink ref="B43" r:id="rId3" xr:uid="{4A9D302D-DF03-4083-B0C5-61ACF65C0239}"/>
    <hyperlink ref="B13"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dimension ref="A1:CZ365"/>
  <sheetViews>
    <sheetView workbookViewId="0">
      <pane xSplit="2" ySplit="2" topLeftCell="AM3" activePane="bottomRight" state="frozen"/>
      <selection pane="topRight" activeCell="C1" sqref="C1"/>
      <selection pane="bottomLeft" activeCell="A3" sqref="A3"/>
      <selection pane="bottomRight" activeCell="D309" sqref="D309"/>
    </sheetView>
  </sheetViews>
  <sheetFormatPr defaultRowHeight="14.4" x14ac:dyDescent="0.3"/>
  <cols>
    <col min="1" max="1" width="29.33203125" style="105" customWidth="1"/>
    <col min="2" max="2" width="72.6640625" customWidth="1"/>
    <col min="3" max="3" width="54.33203125" customWidth="1"/>
    <col min="4" max="97" width="20.6640625" customWidth="1"/>
  </cols>
  <sheetData>
    <row r="1" spans="1:99" ht="43.2" x14ac:dyDescent="0.3">
      <c r="A1" s="408" t="s">
        <v>832</v>
      </c>
      <c r="B1" s="126"/>
      <c r="C1" s="126" t="s">
        <v>234</v>
      </c>
      <c r="D1" s="359" t="s">
        <v>833</v>
      </c>
      <c r="E1" s="359" t="s">
        <v>834</v>
      </c>
      <c r="F1" s="359" t="s">
        <v>835</v>
      </c>
      <c r="G1" s="359" t="s">
        <v>836</v>
      </c>
      <c r="H1" s="359" t="s">
        <v>837</v>
      </c>
      <c r="I1" s="359" t="s">
        <v>838</v>
      </c>
      <c r="J1" s="359" t="s">
        <v>839</v>
      </c>
      <c r="K1" s="359" t="s">
        <v>840</v>
      </c>
      <c r="L1" s="359" t="s">
        <v>841</v>
      </c>
      <c r="M1" s="359" t="s">
        <v>842</v>
      </c>
      <c r="N1" s="359" t="s">
        <v>843</v>
      </c>
      <c r="O1" s="359" t="s">
        <v>844</v>
      </c>
      <c r="P1" s="359" t="s">
        <v>845</v>
      </c>
      <c r="Q1" s="359" t="s">
        <v>846</v>
      </c>
      <c r="R1" s="359" t="s">
        <v>847</v>
      </c>
      <c r="S1" s="359" t="s">
        <v>848</v>
      </c>
      <c r="T1" s="359" t="s">
        <v>849</v>
      </c>
      <c r="U1" s="359" t="s">
        <v>850</v>
      </c>
      <c r="V1" s="359" t="s">
        <v>851</v>
      </c>
      <c r="W1" s="359" t="s">
        <v>852</v>
      </c>
      <c r="X1" s="359" t="s">
        <v>853</v>
      </c>
      <c r="Y1" s="359" t="s">
        <v>854</v>
      </c>
      <c r="Z1" s="359" t="s">
        <v>855</v>
      </c>
      <c r="AA1" s="359" t="s">
        <v>856</v>
      </c>
      <c r="AB1" s="359" t="s">
        <v>857</v>
      </c>
      <c r="AC1" s="359" t="s">
        <v>858</v>
      </c>
      <c r="AD1" s="359" t="s">
        <v>859</v>
      </c>
      <c r="AE1" s="359" t="s">
        <v>860</v>
      </c>
      <c r="AF1" s="359" t="s">
        <v>861</v>
      </c>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c r="BM1" s="126"/>
      <c r="BN1" s="126"/>
      <c r="BO1" s="126"/>
      <c r="BP1" s="126"/>
      <c r="BQ1" s="126"/>
      <c r="BR1" s="126"/>
      <c r="BS1" s="126"/>
      <c r="BT1" s="126"/>
      <c r="BU1" s="126"/>
      <c r="BV1" s="126"/>
      <c r="BW1" s="126"/>
      <c r="BX1" s="126"/>
      <c r="BY1" s="126"/>
      <c r="BZ1" s="126"/>
      <c r="CA1" s="126"/>
      <c r="CB1" s="126"/>
      <c r="CC1" s="126"/>
      <c r="CD1" s="126"/>
      <c r="CE1" s="126"/>
      <c r="CF1" s="126"/>
      <c r="CG1" s="126"/>
      <c r="CH1" s="126"/>
      <c r="CI1" s="126"/>
      <c r="CJ1" s="126"/>
      <c r="CK1" s="126"/>
      <c r="CL1" s="126"/>
      <c r="CM1" s="126"/>
      <c r="CN1" s="126"/>
      <c r="CO1" s="126"/>
      <c r="CP1" s="126"/>
      <c r="CQ1" s="126"/>
      <c r="CR1" s="126"/>
      <c r="CS1" s="126"/>
      <c r="CT1" s="126"/>
      <c r="CU1" s="126"/>
    </row>
    <row r="2" spans="1:99" x14ac:dyDescent="0.3">
      <c r="A2" s="105" t="s">
        <v>432</v>
      </c>
      <c r="B2" s="126" t="s">
        <v>10</v>
      </c>
      <c r="C2" s="126" t="s">
        <v>2</v>
      </c>
      <c r="D2" s="126">
        <v>541777</v>
      </c>
      <c r="E2" s="126">
        <v>541000</v>
      </c>
      <c r="F2" s="126">
        <v>54949</v>
      </c>
      <c r="G2" s="126">
        <v>541001</v>
      </c>
      <c r="H2" s="126">
        <v>541002</v>
      </c>
      <c r="I2" s="126">
        <v>54937</v>
      </c>
      <c r="J2" s="126">
        <v>541003</v>
      </c>
      <c r="K2" s="126">
        <v>544178</v>
      </c>
      <c r="L2" s="126">
        <v>541004</v>
      </c>
      <c r="M2" s="126">
        <v>541727</v>
      </c>
      <c r="N2" s="126">
        <v>541010</v>
      </c>
      <c r="O2" s="126">
        <v>541025</v>
      </c>
      <c r="P2" s="126">
        <v>541028</v>
      </c>
      <c r="Q2" s="126">
        <v>541007</v>
      </c>
      <c r="R2" s="126">
        <v>541024</v>
      </c>
      <c r="S2" s="126">
        <v>541027</v>
      </c>
      <c r="T2" s="126">
        <v>541026</v>
      </c>
      <c r="U2" s="126">
        <v>541011</v>
      </c>
      <c r="V2" s="126">
        <v>541012</v>
      </c>
      <c r="W2" s="126">
        <v>541013</v>
      </c>
      <c r="X2" s="126">
        <v>541014</v>
      </c>
      <c r="Y2" s="126">
        <v>541015</v>
      </c>
      <c r="Z2" s="126">
        <v>541016</v>
      </c>
      <c r="AA2" s="126">
        <v>541017</v>
      </c>
      <c r="AB2" s="126">
        <v>541018</v>
      </c>
      <c r="AC2" s="126">
        <v>541019</v>
      </c>
      <c r="AD2" s="126">
        <v>541009</v>
      </c>
      <c r="AE2" s="126">
        <v>541020</v>
      </c>
      <c r="AF2" s="126">
        <v>541022</v>
      </c>
      <c r="AG2" s="126"/>
      <c r="AH2" s="126"/>
      <c r="AI2" s="126"/>
      <c r="AJ2" s="126"/>
      <c r="AK2" s="126"/>
      <c r="AL2" s="126"/>
      <c r="AM2" s="126"/>
      <c r="AN2" s="126"/>
      <c r="AO2" s="126"/>
      <c r="AP2" s="126"/>
      <c r="AQ2" s="126"/>
      <c r="AR2" s="126"/>
      <c r="AS2" s="126"/>
      <c r="AT2" s="126"/>
      <c r="AU2" s="126"/>
      <c r="AV2" s="126"/>
      <c r="AW2" s="126"/>
      <c r="AX2" s="126"/>
      <c r="AY2" s="126"/>
      <c r="AZ2" s="126"/>
      <c r="BA2" s="126"/>
      <c r="BB2" s="126"/>
      <c r="BC2" s="126"/>
      <c r="BD2" s="126"/>
      <c r="BE2" s="126"/>
      <c r="BF2" s="126"/>
      <c r="BG2" s="126"/>
      <c r="BH2" s="126"/>
      <c r="BI2" s="126"/>
      <c r="BJ2" s="126"/>
      <c r="BK2" s="126"/>
      <c r="BL2" s="126"/>
      <c r="BM2" s="126"/>
      <c r="BN2" s="126"/>
      <c r="BO2" s="126"/>
      <c r="BP2" s="126"/>
      <c r="BQ2" s="126"/>
      <c r="BR2" s="126"/>
      <c r="BS2" s="126"/>
      <c r="BT2" s="126"/>
      <c r="BU2" s="126"/>
      <c r="BV2" s="126"/>
      <c r="BW2" s="126"/>
      <c r="BX2" s="126"/>
      <c r="BY2" s="126"/>
      <c r="BZ2" s="126"/>
      <c r="CA2" s="126"/>
      <c r="CB2" s="126"/>
      <c r="CC2" s="126"/>
      <c r="CD2" s="126"/>
      <c r="CE2" s="126"/>
      <c r="CF2" s="126"/>
      <c r="CG2" s="126"/>
      <c r="CH2" s="126"/>
      <c r="CI2" s="126"/>
      <c r="CJ2" s="126"/>
      <c r="CK2" s="126"/>
      <c r="CL2" s="126"/>
      <c r="CM2" s="126"/>
      <c r="CN2" s="126"/>
      <c r="CO2" s="126"/>
      <c r="CP2" s="126"/>
      <c r="CQ2" s="126"/>
      <c r="CR2" s="126"/>
      <c r="CS2" s="126"/>
      <c r="CT2" s="126"/>
      <c r="CU2" s="126"/>
    </row>
    <row r="3" spans="1:99" x14ac:dyDescent="0.3">
      <c r="A3" s="105">
        <v>4</v>
      </c>
      <c r="B3" s="126" t="s">
        <v>48</v>
      </c>
      <c r="C3" s="126"/>
      <c r="D3" s="126">
        <v>37468</v>
      </c>
      <c r="E3" s="126">
        <v>0</v>
      </c>
      <c r="F3" s="126">
        <v>0</v>
      </c>
      <c r="G3" s="126">
        <v>0</v>
      </c>
      <c r="H3" s="126">
        <v>0</v>
      </c>
      <c r="I3" s="126">
        <v>20886</v>
      </c>
      <c r="J3" s="126">
        <v>0</v>
      </c>
      <c r="K3" s="126">
        <v>0</v>
      </c>
      <c r="L3" s="126">
        <v>0</v>
      </c>
      <c r="M3" s="126">
        <v>11040</v>
      </c>
      <c r="N3" s="126">
        <v>0</v>
      </c>
      <c r="O3" s="126">
        <v>0</v>
      </c>
      <c r="P3" s="126">
        <v>0</v>
      </c>
      <c r="Q3" s="126">
        <v>0</v>
      </c>
      <c r="R3" s="126">
        <v>0</v>
      </c>
      <c r="S3" s="126">
        <v>0</v>
      </c>
      <c r="T3" s="126">
        <v>0</v>
      </c>
      <c r="U3" s="126">
        <v>0</v>
      </c>
      <c r="V3" s="126">
        <v>0</v>
      </c>
      <c r="W3" s="126">
        <v>0</v>
      </c>
      <c r="X3" s="126">
        <v>0</v>
      </c>
      <c r="Y3" s="126">
        <v>0</v>
      </c>
      <c r="Z3" s="126">
        <v>0</v>
      </c>
      <c r="AA3" s="126">
        <v>0</v>
      </c>
      <c r="AB3" s="126">
        <v>0</v>
      </c>
      <c r="AC3" s="126">
        <v>0</v>
      </c>
      <c r="AD3" s="126">
        <v>0</v>
      </c>
      <c r="AE3" s="126">
        <v>162</v>
      </c>
      <c r="AF3" s="126">
        <v>0</v>
      </c>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126"/>
      <c r="BN3" s="126"/>
      <c r="BO3" s="126"/>
      <c r="BP3" s="126"/>
      <c r="BQ3" s="126"/>
      <c r="BR3" s="126"/>
      <c r="BS3" s="126"/>
      <c r="BT3" s="126"/>
      <c r="BU3" s="126"/>
      <c r="BV3" s="126"/>
      <c r="BW3" s="126"/>
      <c r="BX3" s="126"/>
      <c r="BY3" s="126"/>
      <c r="BZ3" s="126"/>
      <c r="CA3" s="126"/>
      <c r="CB3" s="126"/>
      <c r="CC3" s="126"/>
      <c r="CD3" s="126"/>
      <c r="CE3" s="126"/>
      <c r="CF3" s="126"/>
      <c r="CG3" s="126"/>
      <c r="CH3" s="126"/>
      <c r="CI3" s="126"/>
      <c r="CJ3" s="126"/>
      <c r="CK3" s="126"/>
      <c r="CL3" s="126"/>
      <c r="CM3" s="126"/>
      <c r="CN3" s="126"/>
      <c r="CO3" s="126"/>
      <c r="CP3" s="126"/>
      <c r="CQ3" s="126"/>
      <c r="CR3" s="126"/>
      <c r="CS3" s="126"/>
      <c r="CT3" s="126"/>
      <c r="CU3" s="126"/>
    </row>
    <row r="4" spans="1:99" x14ac:dyDescent="0.3">
      <c r="A4" s="105">
        <v>5</v>
      </c>
      <c r="B4" s="126" t="s">
        <v>49</v>
      </c>
      <c r="C4" s="126"/>
      <c r="D4" s="126">
        <v>0</v>
      </c>
      <c r="E4" s="126">
        <v>0</v>
      </c>
      <c r="F4" s="126">
        <v>0</v>
      </c>
      <c r="G4" s="126">
        <v>0</v>
      </c>
      <c r="H4" s="126">
        <v>0</v>
      </c>
      <c r="I4" s="126">
        <v>26077</v>
      </c>
      <c r="J4" s="126">
        <v>0</v>
      </c>
      <c r="K4" s="126">
        <v>0</v>
      </c>
      <c r="L4" s="126">
        <v>0</v>
      </c>
      <c r="M4" s="126">
        <v>0</v>
      </c>
      <c r="N4" s="126">
        <v>0</v>
      </c>
      <c r="O4" s="126">
        <v>0</v>
      </c>
      <c r="P4" s="126">
        <v>0</v>
      </c>
      <c r="Q4" s="126">
        <v>0</v>
      </c>
      <c r="R4" s="126">
        <v>0</v>
      </c>
      <c r="S4" s="126">
        <v>0</v>
      </c>
      <c r="T4" s="126">
        <v>0</v>
      </c>
      <c r="U4" s="126">
        <v>0</v>
      </c>
      <c r="V4" s="126">
        <v>0</v>
      </c>
      <c r="W4" s="126">
        <v>0</v>
      </c>
      <c r="X4" s="126">
        <v>0</v>
      </c>
      <c r="Y4" s="126">
        <v>0</v>
      </c>
      <c r="Z4" s="126">
        <v>0</v>
      </c>
      <c r="AA4" s="126">
        <v>0</v>
      </c>
      <c r="AB4" s="126">
        <v>0</v>
      </c>
      <c r="AC4" s="126">
        <v>0</v>
      </c>
      <c r="AD4" s="126">
        <v>0</v>
      </c>
      <c r="AE4" s="126">
        <v>0</v>
      </c>
      <c r="AF4" s="126">
        <v>0</v>
      </c>
      <c r="AG4" s="126"/>
      <c r="AH4" s="126"/>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c r="BM4" s="126"/>
      <c r="BN4" s="126"/>
      <c r="BO4" s="126"/>
      <c r="BP4" s="126"/>
      <c r="BQ4" s="126"/>
      <c r="BR4" s="126"/>
      <c r="BS4" s="126"/>
      <c r="BT4" s="126"/>
      <c r="BU4" s="126"/>
      <c r="BV4" s="126"/>
      <c r="BW4" s="126"/>
      <c r="BX4" s="126"/>
      <c r="BY4" s="126"/>
      <c r="BZ4" s="126"/>
      <c r="CA4" s="126"/>
      <c r="CB4" s="126"/>
      <c r="CC4" s="126"/>
      <c r="CD4" s="126"/>
      <c r="CE4" s="126"/>
      <c r="CF4" s="126"/>
      <c r="CG4" s="126"/>
      <c r="CH4" s="126"/>
      <c r="CI4" s="126"/>
      <c r="CJ4" s="126"/>
      <c r="CK4" s="126"/>
      <c r="CL4" s="126"/>
      <c r="CM4" s="126"/>
      <c r="CN4" s="126"/>
      <c r="CO4" s="126"/>
      <c r="CP4" s="126"/>
      <c r="CQ4" s="126"/>
      <c r="CR4" s="126"/>
      <c r="CS4" s="126"/>
      <c r="CT4" s="126"/>
      <c r="CU4" s="126"/>
    </row>
    <row r="5" spans="1:99" x14ac:dyDescent="0.3">
      <c r="A5" s="105">
        <v>6</v>
      </c>
      <c r="B5" s="126" t="s">
        <v>155</v>
      </c>
      <c r="C5" s="126"/>
      <c r="D5" s="126">
        <v>0</v>
      </c>
      <c r="E5" s="126">
        <v>0</v>
      </c>
      <c r="F5" s="126">
        <v>0</v>
      </c>
      <c r="G5" s="126">
        <v>0</v>
      </c>
      <c r="H5" s="126">
        <v>0</v>
      </c>
      <c r="I5" s="126">
        <v>0</v>
      </c>
      <c r="J5" s="126">
        <v>0</v>
      </c>
      <c r="K5" s="126">
        <v>0</v>
      </c>
      <c r="L5" s="126">
        <v>0</v>
      </c>
      <c r="M5" s="126">
        <v>0</v>
      </c>
      <c r="N5" s="126">
        <v>0</v>
      </c>
      <c r="O5" s="126">
        <v>0</v>
      </c>
      <c r="P5" s="126">
        <v>0</v>
      </c>
      <c r="Q5" s="126">
        <v>0</v>
      </c>
      <c r="R5" s="126">
        <v>0</v>
      </c>
      <c r="S5" s="126">
        <v>0</v>
      </c>
      <c r="T5" s="126">
        <v>0</v>
      </c>
      <c r="U5" s="126">
        <v>0</v>
      </c>
      <c r="V5" s="126">
        <v>0</v>
      </c>
      <c r="W5" s="126">
        <v>0</v>
      </c>
      <c r="X5" s="126">
        <v>0</v>
      </c>
      <c r="Y5" s="126">
        <v>0</v>
      </c>
      <c r="Z5" s="126">
        <v>0</v>
      </c>
      <c r="AA5" s="126">
        <v>0</v>
      </c>
      <c r="AB5" s="126">
        <v>0</v>
      </c>
      <c r="AC5" s="126">
        <v>0</v>
      </c>
      <c r="AD5" s="126">
        <v>0</v>
      </c>
      <c r="AE5" s="126">
        <v>0</v>
      </c>
      <c r="AF5" s="126">
        <v>0</v>
      </c>
      <c r="AG5" s="126"/>
      <c r="AH5" s="126"/>
      <c r="AI5" s="126"/>
      <c r="AJ5" s="126"/>
      <c r="AK5" s="126"/>
      <c r="AL5" s="126"/>
      <c r="AM5" s="126"/>
      <c r="AN5" s="126"/>
      <c r="AO5" s="126"/>
      <c r="AP5" s="126"/>
      <c r="AQ5" s="126"/>
      <c r="AR5" s="126"/>
      <c r="AS5" s="126"/>
      <c r="AT5" s="126"/>
      <c r="AU5" s="126"/>
      <c r="AV5" s="126"/>
      <c r="AW5" s="126"/>
      <c r="AX5" s="126"/>
      <c r="AY5" s="126"/>
      <c r="AZ5" s="126"/>
      <c r="BA5" s="126"/>
      <c r="BB5" s="126"/>
      <c r="BC5" s="126"/>
      <c r="BD5" s="126"/>
      <c r="BE5" s="126"/>
      <c r="BF5" s="126"/>
      <c r="BG5" s="126"/>
      <c r="BH5" s="126"/>
      <c r="BI5" s="126"/>
      <c r="BJ5" s="126"/>
      <c r="BK5" s="126"/>
      <c r="BL5" s="126"/>
      <c r="BM5" s="126"/>
      <c r="BN5" s="126"/>
      <c r="BO5" s="126"/>
      <c r="BP5" s="126"/>
      <c r="BQ5" s="126"/>
      <c r="BR5" s="126"/>
      <c r="BS5" s="126"/>
      <c r="BT5" s="126"/>
      <c r="BU5" s="126"/>
      <c r="BV5" s="126"/>
      <c r="BW5" s="126"/>
      <c r="BX5" s="126"/>
      <c r="BY5" s="126"/>
      <c r="BZ5" s="126"/>
      <c r="CA5" s="126"/>
      <c r="CB5" s="126"/>
      <c r="CC5" s="126"/>
      <c r="CD5" s="126"/>
      <c r="CE5" s="126"/>
      <c r="CF5" s="126"/>
      <c r="CG5" s="126"/>
      <c r="CH5" s="126"/>
      <c r="CI5" s="126"/>
      <c r="CJ5" s="126"/>
      <c r="CK5" s="126"/>
      <c r="CL5" s="126"/>
      <c r="CM5" s="126"/>
      <c r="CN5" s="126"/>
      <c r="CO5" s="126"/>
      <c r="CP5" s="126"/>
      <c r="CQ5" s="126"/>
      <c r="CR5" s="126"/>
      <c r="CS5" s="126"/>
      <c r="CT5" s="126"/>
      <c r="CU5" s="126"/>
    </row>
    <row r="6" spans="1:99" x14ac:dyDescent="0.3">
      <c r="A6" s="105">
        <v>7</v>
      </c>
      <c r="B6" s="126" t="s">
        <v>101</v>
      </c>
      <c r="C6" s="126"/>
      <c r="D6" s="126">
        <v>34745</v>
      </c>
      <c r="E6" s="126">
        <v>0</v>
      </c>
      <c r="F6" s="126">
        <v>0</v>
      </c>
      <c r="G6" s="126">
        <v>0</v>
      </c>
      <c r="H6" s="126">
        <v>0</v>
      </c>
      <c r="I6" s="126">
        <v>1108</v>
      </c>
      <c r="J6" s="126">
        <v>0</v>
      </c>
      <c r="K6" s="126">
        <v>0</v>
      </c>
      <c r="L6" s="126">
        <v>0</v>
      </c>
      <c r="M6" s="126">
        <v>14430</v>
      </c>
      <c r="N6" s="126">
        <v>0</v>
      </c>
      <c r="O6" s="126">
        <v>0</v>
      </c>
      <c r="P6" s="126">
        <v>0</v>
      </c>
      <c r="Q6" s="126">
        <v>0</v>
      </c>
      <c r="R6" s="126">
        <v>0</v>
      </c>
      <c r="S6" s="126">
        <v>0</v>
      </c>
      <c r="T6" s="126">
        <v>0</v>
      </c>
      <c r="U6" s="126">
        <v>0</v>
      </c>
      <c r="V6" s="126">
        <v>0</v>
      </c>
      <c r="W6" s="126">
        <v>0</v>
      </c>
      <c r="X6" s="126">
        <v>0</v>
      </c>
      <c r="Y6" s="126">
        <v>0</v>
      </c>
      <c r="Z6" s="126">
        <v>0</v>
      </c>
      <c r="AA6" s="126">
        <v>0</v>
      </c>
      <c r="AB6" s="126">
        <v>0</v>
      </c>
      <c r="AC6" s="126">
        <v>0</v>
      </c>
      <c r="AD6" s="126">
        <v>0</v>
      </c>
      <c r="AE6" s="126">
        <v>5232</v>
      </c>
      <c r="AF6" s="126">
        <v>0</v>
      </c>
      <c r="AG6" s="126"/>
      <c r="AH6" s="126"/>
      <c r="AI6" s="126"/>
      <c r="AJ6" s="126"/>
      <c r="AK6" s="126"/>
      <c r="AL6" s="126"/>
      <c r="AM6" s="126"/>
      <c r="AN6" s="126"/>
      <c r="AO6" s="126"/>
      <c r="AP6" s="126"/>
      <c r="AQ6" s="126"/>
      <c r="AR6" s="126"/>
      <c r="AS6" s="126"/>
      <c r="AT6" s="126"/>
      <c r="AU6" s="126"/>
      <c r="AV6" s="126"/>
      <c r="AW6" s="126"/>
      <c r="AX6" s="126"/>
      <c r="AY6" s="126"/>
      <c r="AZ6" s="126"/>
      <c r="BA6" s="126"/>
      <c r="BB6" s="126"/>
      <c r="BC6" s="126"/>
      <c r="BD6" s="126"/>
      <c r="BE6" s="126"/>
      <c r="BF6" s="126"/>
      <c r="BG6" s="126"/>
      <c r="BH6" s="126"/>
      <c r="BI6" s="126"/>
      <c r="BJ6" s="126"/>
      <c r="BK6" s="126"/>
      <c r="BL6" s="126"/>
      <c r="BM6" s="126"/>
      <c r="BN6" s="126"/>
      <c r="BO6" s="126"/>
      <c r="BP6" s="126"/>
      <c r="BQ6" s="126"/>
      <c r="BR6" s="126"/>
      <c r="BS6" s="126"/>
      <c r="BT6" s="126"/>
      <c r="BU6" s="126"/>
      <c r="BV6" s="126"/>
      <c r="BW6" s="126"/>
      <c r="BX6" s="126"/>
      <c r="BY6" s="126"/>
      <c r="BZ6" s="126"/>
      <c r="CA6" s="126"/>
      <c r="CB6" s="126"/>
      <c r="CC6" s="126"/>
      <c r="CD6" s="126"/>
      <c r="CE6" s="126"/>
      <c r="CF6" s="126"/>
      <c r="CG6" s="126"/>
      <c r="CH6" s="126"/>
      <c r="CI6" s="126"/>
      <c r="CJ6" s="126"/>
      <c r="CK6" s="126"/>
      <c r="CL6" s="126"/>
      <c r="CM6" s="126"/>
      <c r="CN6" s="126"/>
      <c r="CO6" s="126"/>
      <c r="CP6" s="126"/>
      <c r="CQ6" s="126"/>
      <c r="CR6" s="126"/>
      <c r="CS6" s="126"/>
      <c r="CT6" s="126"/>
      <c r="CU6" s="126"/>
    </row>
    <row r="7" spans="1:99" x14ac:dyDescent="0.3">
      <c r="A7" s="105">
        <v>9</v>
      </c>
      <c r="B7" s="126" t="s">
        <v>103</v>
      </c>
      <c r="C7" s="126"/>
      <c r="D7" s="126">
        <v>316167</v>
      </c>
      <c r="E7" s="126">
        <v>0</v>
      </c>
      <c r="F7" s="126">
        <v>0</v>
      </c>
      <c r="G7" s="126">
        <v>0</v>
      </c>
      <c r="H7" s="126">
        <v>0</v>
      </c>
      <c r="I7" s="126">
        <v>305598</v>
      </c>
      <c r="J7" s="126">
        <v>0</v>
      </c>
      <c r="K7" s="126">
        <v>0</v>
      </c>
      <c r="L7" s="126">
        <v>0</v>
      </c>
      <c r="M7" s="126">
        <v>159639</v>
      </c>
      <c r="N7" s="126">
        <v>0</v>
      </c>
      <c r="O7" s="126">
        <v>0</v>
      </c>
      <c r="P7" s="126">
        <v>0</v>
      </c>
      <c r="Q7" s="126">
        <v>0</v>
      </c>
      <c r="R7" s="126">
        <v>0</v>
      </c>
      <c r="S7" s="126">
        <v>0</v>
      </c>
      <c r="T7" s="126">
        <v>0</v>
      </c>
      <c r="U7" s="126">
        <v>0</v>
      </c>
      <c r="V7" s="126">
        <v>0</v>
      </c>
      <c r="W7" s="126">
        <v>0</v>
      </c>
      <c r="X7" s="126">
        <v>0</v>
      </c>
      <c r="Y7" s="126">
        <v>0</v>
      </c>
      <c r="Z7" s="126">
        <v>0</v>
      </c>
      <c r="AA7" s="126">
        <v>0</v>
      </c>
      <c r="AB7" s="126">
        <v>0</v>
      </c>
      <c r="AC7" s="126">
        <v>0</v>
      </c>
      <c r="AD7" s="126">
        <v>0</v>
      </c>
      <c r="AE7" s="126">
        <v>53650</v>
      </c>
      <c r="AF7" s="126">
        <v>0</v>
      </c>
      <c r="AG7" s="126"/>
      <c r="AH7" s="126"/>
      <c r="AI7" s="126"/>
      <c r="AJ7" s="126"/>
      <c r="AK7" s="126"/>
      <c r="AL7" s="126"/>
      <c r="AM7" s="126"/>
      <c r="AN7" s="126"/>
      <c r="AO7" s="126"/>
      <c r="AP7" s="126"/>
      <c r="AQ7" s="126"/>
      <c r="AR7" s="126"/>
      <c r="AS7" s="126"/>
      <c r="AT7" s="126"/>
      <c r="AU7" s="126"/>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6"/>
      <c r="CN7" s="126"/>
      <c r="CO7" s="126"/>
      <c r="CP7" s="126"/>
      <c r="CQ7" s="126"/>
      <c r="CR7" s="126"/>
      <c r="CS7" s="126"/>
      <c r="CT7" s="126"/>
      <c r="CU7" s="126"/>
    </row>
    <row r="8" spans="1:99" x14ac:dyDescent="0.3">
      <c r="A8" s="105">
        <v>11</v>
      </c>
      <c r="B8" s="126" t="s">
        <v>102</v>
      </c>
      <c r="C8" s="126"/>
      <c r="D8" s="126">
        <v>0</v>
      </c>
      <c r="E8" s="126">
        <v>0</v>
      </c>
      <c r="F8" s="126">
        <v>0</v>
      </c>
      <c r="G8" s="126">
        <v>0</v>
      </c>
      <c r="H8" s="126">
        <v>0</v>
      </c>
      <c r="I8" s="126">
        <v>0</v>
      </c>
      <c r="J8" s="126">
        <v>0</v>
      </c>
      <c r="K8" s="126">
        <v>0</v>
      </c>
      <c r="L8" s="126">
        <v>0</v>
      </c>
      <c r="M8" s="126">
        <v>0</v>
      </c>
      <c r="N8" s="126">
        <v>0</v>
      </c>
      <c r="O8" s="126">
        <v>0</v>
      </c>
      <c r="P8" s="126">
        <v>0</v>
      </c>
      <c r="Q8" s="126">
        <v>0</v>
      </c>
      <c r="R8" s="126">
        <v>0</v>
      </c>
      <c r="S8" s="126">
        <v>0</v>
      </c>
      <c r="T8" s="126">
        <v>0</v>
      </c>
      <c r="U8" s="126">
        <v>0</v>
      </c>
      <c r="V8" s="126">
        <v>0</v>
      </c>
      <c r="W8" s="126">
        <v>0</v>
      </c>
      <c r="X8" s="126">
        <v>0</v>
      </c>
      <c r="Y8" s="126">
        <v>0</v>
      </c>
      <c r="Z8" s="126">
        <v>0</v>
      </c>
      <c r="AA8" s="126">
        <v>0</v>
      </c>
      <c r="AB8" s="126">
        <v>0</v>
      </c>
      <c r="AC8" s="126">
        <v>0</v>
      </c>
      <c r="AD8" s="126">
        <v>0</v>
      </c>
      <c r="AE8" s="126">
        <v>0</v>
      </c>
      <c r="AF8" s="126">
        <v>0</v>
      </c>
      <c r="AG8" s="126"/>
      <c r="AH8" s="126"/>
      <c r="AI8" s="126"/>
      <c r="AJ8" s="126"/>
      <c r="AK8" s="126"/>
      <c r="AL8" s="126"/>
      <c r="AM8" s="126"/>
      <c r="AN8" s="126"/>
      <c r="AO8" s="126"/>
      <c r="AP8" s="126"/>
      <c r="AQ8" s="126"/>
      <c r="AR8" s="126"/>
      <c r="AS8" s="126"/>
      <c r="AT8" s="126"/>
      <c r="AU8" s="126"/>
      <c r="AV8" s="126"/>
      <c r="AW8" s="126"/>
      <c r="AX8" s="126"/>
      <c r="AY8" s="126"/>
      <c r="AZ8" s="126"/>
      <c r="BA8" s="126"/>
      <c r="BB8" s="126"/>
      <c r="BC8" s="126"/>
      <c r="BD8" s="126"/>
      <c r="BE8" s="126"/>
      <c r="BF8" s="126"/>
      <c r="BG8" s="126"/>
      <c r="BH8" s="126"/>
      <c r="BI8" s="126"/>
      <c r="BJ8" s="126"/>
      <c r="BK8" s="126"/>
      <c r="BL8" s="126"/>
      <c r="BM8" s="126"/>
      <c r="BN8" s="126"/>
      <c r="BO8" s="126"/>
      <c r="BP8" s="126"/>
      <c r="BQ8" s="126"/>
      <c r="BR8" s="126"/>
      <c r="BS8" s="126"/>
      <c r="BT8" s="126"/>
      <c r="BU8" s="126"/>
      <c r="BV8" s="126"/>
      <c r="BW8" s="126"/>
      <c r="BX8" s="126"/>
      <c r="BY8" s="126"/>
      <c r="BZ8" s="126"/>
      <c r="CA8" s="126"/>
      <c r="CB8" s="126"/>
      <c r="CC8" s="126"/>
      <c r="CD8" s="126"/>
      <c r="CE8" s="126"/>
      <c r="CF8" s="126"/>
      <c r="CG8" s="126"/>
      <c r="CH8" s="126"/>
      <c r="CI8" s="126"/>
      <c r="CJ8" s="126"/>
      <c r="CK8" s="126"/>
      <c r="CL8" s="126"/>
      <c r="CM8" s="126"/>
      <c r="CN8" s="126"/>
      <c r="CO8" s="126"/>
      <c r="CP8" s="126"/>
      <c r="CQ8" s="126"/>
      <c r="CR8" s="126"/>
      <c r="CS8" s="126"/>
      <c r="CT8" s="126"/>
      <c r="CU8" s="126"/>
    </row>
    <row r="9" spans="1:99" x14ac:dyDescent="0.3">
      <c r="A9" s="105">
        <v>13</v>
      </c>
      <c r="B9" s="126" t="s">
        <v>433</v>
      </c>
      <c r="C9" s="126"/>
      <c r="D9" s="126">
        <v>0</v>
      </c>
      <c r="E9" s="126">
        <v>17096092</v>
      </c>
      <c r="F9" s="126">
        <v>266183</v>
      </c>
      <c r="G9" s="126">
        <v>754321</v>
      </c>
      <c r="H9" s="126">
        <v>1892353</v>
      </c>
      <c r="I9" s="126">
        <v>0</v>
      </c>
      <c r="J9" s="126">
        <v>5910331</v>
      </c>
      <c r="K9" s="126">
        <v>2008572</v>
      </c>
      <c r="L9" s="126">
        <v>2310259</v>
      </c>
      <c r="M9" s="126">
        <v>0</v>
      </c>
      <c r="N9" s="126">
        <v>1577142</v>
      </c>
      <c r="O9" s="126">
        <v>367682</v>
      </c>
      <c r="P9" s="126">
        <v>208766</v>
      </c>
      <c r="Q9" s="126">
        <v>5661639</v>
      </c>
      <c r="R9" s="126">
        <v>741011</v>
      </c>
      <c r="S9" s="126">
        <v>549141</v>
      </c>
      <c r="T9" s="126">
        <v>112463</v>
      </c>
      <c r="U9" s="126">
        <v>3447275</v>
      </c>
      <c r="V9" s="126">
        <v>1494842</v>
      </c>
      <c r="W9" s="126">
        <v>40776140</v>
      </c>
      <c r="X9" s="126">
        <v>35651316</v>
      </c>
      <c r="Y9" s="126">
        <v>5461408</v>
      </c>
      <c r="Z9" s="126">
        <v>397576222</v>
      </c>
      <c r="AA9" s="126">
        <v>423020</v>
      </c>
      <c r="AB9" s="126">
        <v>660904</v>
      </c>
      <c r="AC9" s="126">
        <v>940331</v>
      </c>
      <c r="AD9" s="126">
        <v>11256023</v>
      </c>
      <c r="AE9" s="126">
        <v>0</v>
      </c>
      <c r="AF9" s="126">
        <v>112956</v>
      </c>
      <c r="AG9" s="126"/>
      <c r="AH9" s="126"/>
      <c r="AI9" s="126"/>
      <c r="AJ9" s="126"/>
      <c r="AK9" s="126"/>
      <c r="AL9" s="126"/>
      <c r="AM9" s="126"/>
      <c r="AN9" s="126"/>
      <c r="AO9" s="126"/>
      <c r="AP9" s="126"/>
      <c r="AQ9" s="126"/>
      <c r="AR9" s="126"/>
      <c r="AS9" s="126"/>
      <c r="AT9" s="126"/>
      <c r="AU9" s="126"/>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6"/>
      <c r="CN9" s="126"/>
      <c r="CO9" s="126"/>
      <c r="CP9" s="126"/>
      <c r="CQ9" s="126"/>
      <c r="CR9" s="126"/>
      <c r="CS9" s="126"/>
      <c r="CT9" s="126"/>
      <c r="CU9" s="126"/>
    </row>
    <row r="10" spans="1:99" x14ac:dyDescent="0.3">
      <c r="A10" s="105">
        <v>14</v>
      </c>
      <c r="B10" s="126" t="s">
        <v>434</v>
      </c>
      <c r="C10" s="126"/>
      <c r="D10" s="126">
        <v>0</v>
      </c>
      <c r="E10" s="126">
        <v>8467952</v>
      </c>
      <c r="F10" s="126">
        <v>13310</v>
      </c>
      <c r="G10" s="126">
        <v>136220</v>
      </c>
      <c r="H10" s="126">
        <v>1398026</v>
      </c>
      <c r="I10" s="126">
        <v>0</v>
      </c>
      <c r="J10" s="126">
        <v>148457</v>
      </c>
      <c r="K10" s="126">
        <v>114739</v>
      </c>
      <c r="L10" s="126">
        <v>16870</v>
      </c>
      <c r="M10" s="126">
        <v>0</v>
      </c>
      <c r="N10" s="126">
        <v>121079</v>
      </c>
      <c r="O10" s="126">
        <v>9762</v>
      </c>
      <c r="P10" s="126">
        <v>0</v>
      </c>
      <c r="Q10" s="126">
        <v>337184</v>
      </c>
      <c r="R10" s="126">
        <v>40753</v>
      </c>
      <c r="S10" s="126">
        <v>70440</v>
      </c>
      <c r="T10" s="126">
        <v>232</v>
      </c>
      <c r="U10" s="126">
        <v>344376</v>
      </c>
      <c r="V10" s="126">
        <v>787972</v>
      </c>
      <c r="W10" s="126">
        <v>5683019</v>
      </c>
      <c r="X10" s="126">
        <v>14615420</v>
      </c>
      <c r="Y10" s="126">
        <v>189430</v>
      </c>
      <c r="Z10" s="126">
        <v>48653664</v>
      </c>
      <c r="AA10" s="126">
        <v>140545</v>
      </c>
      <c r="AB10" s="126">
        <v>52735</v>
      </c>
      <c r="AC10" s="126">
        <v>415344</v>
      </c>
      <c r="AD10" s="126">
        <v>177549</v>
      </c>
      <c r="AE10" s="126">
        <v>0</v>
      </c>
      <c r="AF10" s="126">
        <v>46012</v>
      </c>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c r="BM10" s="126"/>
      <c r="BN10" s="126"/>
      <c r="BO10" s="126"/>
      <c r="BP10" s="126"/>
      <c r="BQ10" s="126"/>
      <c r="BR10" s="126"/>
      <c r="BS10" s="126"/>
      <c r="BT10" s="126"/>
      <c r="BU10" s="126"/>
      <c r="BV10" s="126"/>
      <c r="BW10" s="126"/>
      <c r="BX10" s="126"/>
      <c r="BY10" s="126"/>
      <c r="BZ10" s="126"/>
      <c r="CA10" s="126"/>
      <c r="CB10" s="126"/>
      <c r="CC10" s="126"/>
      <c r="CD10" s="126"/>
      <c r="CE10" s="126"/>
      <c r="CF10" s="126"/>
      <c r="CG10" s="126"/>
      <c r="CH10" s="126"/>
      <c r="CI10" s="126"/>
      <c r="CJ10" s="126"/>
      <c r="CK10" s="126"/>
      <c r="CL10" s="126"/>
      <c r="CM10" s="126"/>
      <c r="CN10" s="126"/>
      <c r="CO10" s="126"/>
      <c r="CP10" s="126"/>
      <c r="CQ10" s="126"/>
      <c r="CR10" s="126"/>
      <c r="CS10" s="126"/>
      <c r="CT10" s="126"/>
      <c r="CU10" s="126"/>
    </row>
    <row r="11" spans="1:99" x14ac:dyDescent="0.3">
      <c r="A11" s="105">
        <v>16</v>
      </c>
      <c r="B11" s="126" t="s">
        <v>105</v>
      </c>
      <c r="C11" s="126"/>
      <c r="D11" s="126">
        <v>286982</v>
      </c>
      <c r="E11" s="126">
        <v>0</v>
      </c>
      <c r="F11" s="126">
        <v>0</v>
      </c>
      <c r="G11" s="126">
        <v>0</v>
      </c>
      <c r="H11" s="126">
        <v>0</v>
      </c>
      <c r="I11" s="126">
        <v>399021</v>
      </c>
      <c r="J11" s="126">
        <v>0</v>
      </c>
      <c r="K11" s="126">
        <v>0</v>
      </c>
      <c r="L11" s="126">
        <v>0</v>
      </c>
      <c r="M11" s="126">
        <v>274984</v>
      </c>
      <c r="N11" s="126">
        <v>0</v>
      </c>
      <c r="O11" s="126">
        <v>0</v>
      </c>
      <c r="P11" s="126">
        <v>0</v>
      </c>
      <c r="Q11" s="126">
        <v>0</v>
      </c>
      <c r="R11" s="126">
        <v>0</v>
      </c>
      <c r="S11" s="126">
        <v>0</v>
      </c>
      <c r="T11" s="126">
        <v>0</v>
      </c>
      <c r="U11" s="126">
        <v>0</v>
      </c>
      <c r="V11" s="126">
        <v>0</v>
      </c>
      <c r="W11" s="126">
        <v>0</v>
      </c>
      <c r="X11" s="126">
        <v>0</v>
      </c>
      <c r="Y11" s="126">
        <v>0</v>
      </c>
      <c r="Z11" s="126">
        <v>0</v>
      </c>
      <c r="AA11" s="126">
        <v>0</v>
      </c>
      <c r="AB11" s="126">
        <v>0</v>
      </c>
      <c r="AC11" s="126">
        <v>0</v>
      </c>
      <c r="AD11" s="126">
        <v>0</v>
      </c>
      <c r="AE11" s="126">
        <v>25595</v>
      </c>
      <c r="AF11" s="126">
        <v>0</v>
      </c>
      <c r="AG11" s="126"/>
      <c r="AH11" s="126"/>
      <c r="AI11" s="126"/>
      <c r="AJ11" s="126"/>
      <c r="AK11" s="126"/>
      <c r="AL11" s="126"/>
      <c r="AM11" s="126"/>
      <c r="AN11" s="126"/>
      <c r="AO11" s="126"/>
      <c r="AP11" s="126"/>
      <c r="AQ11" s="126"/>
      <c r="AR11" s="126"/>
      <c r="AS11" s="126"/>
      <c r="AT11" s="126"/>
      <c r="AU11" s="126"/>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6"/>
      <c r="CE11" s="126"/>
      <c r="CF11" s="126"/>
      <c r="CG11" s="126"/>
      <c r="CH11" s="126"/>
      <c r="CI11" s="126"/>
      <c r="CJ11" s="126"/>
      <c r="CK11" s="126"/>
      <c r="CL11" s="126"/>
      <c r="CM11" s="126"/>
      <c r="CN11" s="126"/>
      <c r="CO11" s="126"/>
      <c r="CP11" s="126"/>
      <c r="CQ11" s="126"/>
      <c r="CR11" s="126"/>
      <c r="CS11" s="126"/>
      <c r="CT11" s="126"/>
      <c r="CU11" s="126"/>
    </row>
    <row r="12" spans="1:99" x14ac:dyDescent="0.3">
      <c r="A12" s="105">
        <v>17</v>
      </c>
      <c r="B12" s="126" t="s">
        <v>107</v>
      </c>
      <c r="C12" s="126"/>
      <c r="D12" s="126">
        <v>0</v>
      </c>
      <c r="E12" s="126">
        <v>0</v>
      </c>
      <c r="F12" s="126">
        <v>0</v>
      </c>
      <c r="G12" s="126">
        <v>0</v>
      </c>
      <c r="H12" s="126">
        <v>0</v>
      </c>
      <c r="I12" s="126">
        <v>0</v>
      </c>
      <c r="J12" s="126">
        <v>0</v>
      </c>
      <c r="K12" s="126">
        <v>0</v>
      </c>
      <c r="L12" s="126">
        <v>0</v>
      </c>
      <c r="M12" s="126">
        <v>0</v>
      </c>
      <c r="N12" s="126">
        <v>0</v>
      </c>
      <c r="O12" s="126">
        <v>0</v>
      </c>
      <c r="P12" s="126">
        <v>0</v>
      </c>
      <c r="Q12" s="126">
        <v>0</v>
      </c>
      <c r="R12" s="126">
        <v>0</v>
      </c>
      <c r="S12" s="126">
        <v>0</v>
      </c>
      <c r="T12" s="126">
        <v>0</v>
      </c>
      <c r="U12" s="126">
        <v>0</v>
      </c>
      <c r="V12" s="126">
        <v>0</v>
      </c>
      <c r="W12" s="126">
        <v>0</v>
      </c>
      <c r="X12" s="126">
        <v>0</v>
      </c>
      <c r="Y12" s="126">
        <v>0</v>
      </c>
      <c r="Z12" s="126">
        <v>0</v>
      </c>
      <c r="AA12" s="126">
        <v>0</v>
      </c>
      <c r="AB12" s="126">
        <v>0</v>
      </c>
      <c r="AC12" s="126">
        <v>0</v>
      </c>
      <c r="AD12" s="126">
        <v>0</v>
      </c>
      <c r="AE12" s="126">
        <v>0</v>
      </c>
      <c r="AF12" s="126">
        <v>0</v>
      </c>
      <c r="AG12" s="126"/>
      <c r="AH12" s="126"/>
      <c r="AI12" s="126"/>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c r="BG12" s="126"/>
      <c r="BH12" s="126"/>
      <c r="BI12" s="126"/>
      <c r="BJ12" s="126"/>
      <c r="BK12" s="126"/>
      <c r="BL12" s="126"/>
      <c r="BM12" s="126"/>
      <c r="BN12" s="126"/>
      <c r="BO12" s="126"/>
      <c r="BP12" s="126"/>
      <c r="BQ12" s="126"/>
      <c r="BR12" s="126"/>
      <c r="BS12" s="126"/>
      <c r="BT12" s="126"/>
      <c r="BU12" s="126"/>
      <c r="BV12" s="126"/>
      <c r="BW12" s="126"/>
      <c r="BX12" s="126"/>
      <c r="BY12" s="126"/>
      <c r="BZ12" s="126"/>
      <c r="CA12" s="126"/>
      <c r="CB12" s="126"/>
      <c r="CC12" s="126"/>
      <c r="CD12" s="126"/>
      <c r="CE12" s="126"/>
      <c r="CF12" s="126"/>
      <c r="CG12" s="126"/>
      <c r="CH12" s="126"/>
      <c r="CI12" s="126"/>
      <c r="CJ12" s="126"/>
      <c r="CK12" s="126"/>
      <c r="CL12" s="126"/>
      <c r="CM12" s="126"/>
      <c r="CN12" s="126"/>
      <c r="CO12" s="126"/>
      <c r="CP12" s="126"/>
      <c r="CQ12" s="126"/>
      <c r="CR12" s="126"/>
      <c r="CS12" s="126"/>
      <c r="CT12" s="126"/>
      <c r="CU12" s="126"/>
    </row>
    <row r="13" spans="1:99" x14ac:dyDescent="0.3">
      <c r="A13" s="105">
        <v>20</v>
      </c>
      <c r="B13" s="126" t="s">
        <v>108</v>
      </c>
      <c r="C13" s="126"/>
      <c r="D13" s="126">
        <v>17740</v>
      </c>
      <c r="E13" s="126">
        <v>0</v>
      </c>
      <c r="F13" s="126">
        <v>0</v>
      </c>
      <c r="G13" s="126">
        <v>0</v>
      </c>
      <c r="H13" s="126">
        <v>0</v>
      </c>
      <c r="I13" s="126">
        <v>0</v>
      </c>
      <c r="J13" s="126">
        <v>0</v>
      </c>
      <c r="K13" s="126">
        <v>0</v>
      </c>
      <c r="L13" s="126">
        <v>0</v>
      </c>
      <c r="M13" s="126">
        <v>0</v>
      </c>
      <c r="N13" s="126">
        <v>0</v>
      </c>
      <c r="O13" s="126">
        <v>0</v>
      </c>
      <c r="P13" s="126">
        <v>0</v>
      </c>
      <c r="Q13" s="126">
        <v>0</v>
      </c>
      <c r="R13" s="126">
        <v>0</v>
      </c>
      <c r="S13" s="126">
        <v>0</v>
      </c>
      <c r="T13" s="126">
        <v>0</v>
      </c>
      <c r="U13" s="126">
        <v>0</v>
      </c>
      <c r="V13" s="126">
        <v>0</v>
      </c>
      <c r="W13" s="126">
        <v>0</v>
      </c>
      <c r="X13" s="126">
        <v>0</v>
      </c>
      <c r="Y13" s="126">
        <v>0</v>
      </c>
      <c r="Z13" s="126">
        <v>0</v>
      </c>
      <c r="AA13" s="126">
        <v>0</v>
      </c>
      <c r="AB13" s="126">
        <v>0</v>
      </c>
      <c r="AC13" s="126">
        <v>0</v>
      </c>
      <c r="AD13" s="126">
        <v>0</v>
      </c>
      <c r="AE13" s="126">
        <v>0</v>
      </c>
      <c r="AF13" s="126">
        <v>0</v>
      </c>
      <c r="AG13" s="126"/>
      <c r="AH13" s="126"/>
      <c r="AI13" s="126"/>
      <c r="AJ13" s="126"/>
      <c r="AK13" s="126"/>
      <c r="AL13" s="126"/>
      <c r="AM13" s="126"/>
      <c r="AN13" s="126"/>
      <c r="AO13" s="126"/>
      <c r="AP13" s="126"/>
      <c r="AQ13" s="126"/>
      <c r="AR13" s="126"/>
      <c r="AS13" s="126"/>
      <c r="AT13" s="126"/>
      <c r="AU13" s="126"/>
      <c r="AV13" s="126"/>
      <c r="AW13" s="126"/>
      <c r="AX13" s="126"/>
      <c r="AY13" s="126"/>
      <c r="AZ13" s="126"/>
      <c r="BA13" s="126"/>
      <c r="BB13" s="126"/>
      <c r="BC13" s="126"/>
      <c r="BD13" s="126"/>
      <c r="BE13" s="126"/>
      <c r="BF13" s="126"/>
      <c r="BG13" s="126"/>
      <c r="BH13" s="126"/>
      <c r="BI13" s="126"/>
      <c r="BJ13" s="126"/>
      <c r="BK13" s="126"/>
      <c r="BL13" s="126"/>
      <c r="BM13" s="126"/>
      <c r="BN13" s="126"/>
      <c r="BO13" s="126"/>
      <c r="BP13" s="126"/>
      <c r="BQ13" s="126"/>
      <c r="BR13" s="126"/>
      <c r="BS13" s="126"/>
      <c r="BT13" s="126"/>
      <c r="BU13" s="126"/>
      <c r="BV13" s="126"/>
      <c r="BW13" s="126"/>
      <c r="BX13" s="126"/>
      <c r="BY13" s="126"/>
      <c r="BZ13" s="126"/>
      <c r="CA13" s="126"/>
      <c r="CB13" s="126"/>
      <c r="CC13" s="126"/>
      <c r="CD13" s="126"/>
      <c r="CE13" s="126"/>
      <c r="CF13" s="126"/>
      <c r="CG13" s="126"/>
      <c r="CH13" s="126"/>
      <c r="CI13" s="126"/>
      <c r="CJ13" s="126"/>
      <c r="CK13" s="126"/>
      <c r="CL13" s="126"/>
      <c r="CM13" s="126"/>
      <c r="CN13" s="126"/>
      <c r="CO13" s="126"/>
      <c r="CP13" s="126"/>
      <c r="CQ13" s="126"/>
      <c r="CR13" s="126"/>
      <c r="CS13" s="126"/>
      <c r="CT13" s="126"/>
      <c r="CU13" s="126"/>
    </row>
    <row r="14" spans="1:99" x14ac:dyDescent="0.3">
      <c r="A14" s="105">
        <v>22</v>
      </c>
      <c r="B14" s="126" t="s">
        <v>109</v>
      </c>
      <c r="C14" s="126"/>
      <c r="D14" s="126">
        <v>0</v>
      </c>
      <c r="E14" s="126">
        <v>0</v>
      </c>
      <c r="F14" s="126">
        <v>0</v>
      </c>
      <c r="G14" s="126">
        <v>0</v>
      </c>
      <c r="H14" s="126">
        <v>0</v>
      </c>
      <c r="I14" s="126">
        <v>0</v>
      </c>
      <c r="J14" s="126">
        <v>0</v>
      </c>
      <c r="K14" s="126">
        <v>0</v>
      </c>
      <c r="L14" s="126">
        <v>0</v>
      </c>
      <c r="M14" s="126">
        <v>0</v>
      </c>
      <c r="N14" s="126">
        <v>0</v>
      </c>
      <c r="O14" s="126">
        <v>0</v>
      </c>
      <c r="P14" s="126">
        <v>0</v>
      </c>
      <c r="Q14" s="126">
        <v>0</v>
      </c>
      <c r="R14" s="126">
        <v>0</v>
      </c>
      <c r="S14" s="126">
        <v>0</v>
      </c>
      <c r="T14" s="126">
        <v>0</v>
      </c>
      <c r="U14" s="126">
        <v>0</v>
      </c>
      <c r="V14" s="126">
        <v>0</v>
      </c>
      <c r="W14" s="126">
        <v>0</v>
      </c>
      <c r="X14" s="126">
        <v>0</v>
      </c>
      <c r="Y14" s="126">
        <v>0</v>
      </c>
      <c r="Z14" s="126">
        <v>0</v>
      </c>
      <c r="AA14" s="126">
        <v>0</v>
      </c>
      <c r="AB14" s="126">
        <v>0</v>
      </c>
      <c r="AC14" s="126">
        <v>0</v>
      </c>
      <c r="AD14" s="126">
        <v>0</v>
      </c>
      <c r="AE14" s="126">
        <v>0</v>
      </c>
      <c r="AF14" s="126">
        <v>0</v>
      </c>
      <c r="AG14" s="126"/>
      <c r="AH14" s="126"/>
      <c r="AI14" s="126"/>
      <c r="AJ14" s="126"/>
      <c r="AK14" s="126"/>
      <c r="AL14" s="126"/>
      <c r="AM14" s="126"/>
      <c r="AN14" s="126"/>
      <c r="AO14" s="126"/>
      <c r="AP14" s="126"/>
      <c r="AQ14" s="126"/>
      <c r="AR14" s="126"/>
      <c r="AS14" s="126"/>
      <c r="AT14" s="126"/>
      <c r="AU14" s="126"/>
      <c r="AV14" s="126"/>
      <c r="AW14" s="126"/>
      <c r="AX14" s="126"/>
      <c r="AY14" s="126"/>
      <c r="AZ14" s="126"/>
      <c r="BA14" s="126"/>
      <c r="BB14" s="126"/>
      <c r="BC14" s="126"/>
      <c r="BD14" s="126"/>
      <c r="BE14" s="126"/>
      <c r="BF14" s="126"/>
      <c r="BG14" s="126"/>
      <c r="BH14" s="126"/>
      <c r="BI14" s="126"/>
      <c r="BJ14" s="126"/>
      <c r="BK14" s="126"/>
      <c r="BL14" s="126"/>
      <c r="BM14" s="126"/>
      <c r="BN14" s="126"/>
      <c r="BO14" s="126"/>
      <c r="BP14" s="126"/>
      <c r="BQ14" s="126"/>
      <c r="BR14" s="126"/>
      <c r="BS14" s="126"/>
      <c r="BT14" s="126"/>
      <c r="BU14" s="126"/>
      <c r="BV14" s="126"/>
      <c r="BW14" s="126"/>
      <c r="BX14" s="126"/>
      <c r="BY14" s="126"/>
      <c r="BZ14" s="126"/>
      <c r="CA14" s="126"/>
      <c r="CB14" s="126"/>
      <c r="CC14" s="126"/>
      <c r="CD14" s="126"/>
      <c r="CE14" s="126"/>
      <c r="CF14" s="126"/>
      <c r="CG14" s="126"/>
      <c r="CH14" s="126"/>
      <c r="CI14" s="126"/>
      <c r="CJ14" s="126"/>
      <c r="CK14" s="126"/>
      <c r="CL14" s="126"/>
      <c r="CM14" s="126"/>
      <c r="CN14" s="126"/>
      <c r="CO14" s="126"/>
      <c r="CP14" s="126"/>
      <c r="CQ14" s="126"/>
      <c r="CR14" s="126"/>
      <c r="CS14" s="126"/>
      <c r="CT14" s="126"/>
      <c r="CU14" s="126"/>
    </row>
    <row r="15" spans="1:99" x14ac:dyDescent="0.3">
      <c r="A15" s="105">
        <v>23</v>
      </c>
      <c r="B15" s="126" t="s">
        <v>112</v>
      </c>
      <c r="C15" s="126"/>
      <c r="D15" s="126">
        <v>123886</v>
      </c>
      <c r="E15" s="126">
        <v>0</v>
      </c>
      <c r="F15" s="126">
        <v>0</v>
      </c>
      <c r="G15" s="126">
        <v>0</v>
      </c>
      <c r="H15" s="126">
        <v>0</v>
      </c>
      <c r="I15" s="126">
        <v>86914</v>
      </c>
      <c r="J15" s="126">
        <v>0</v>
      </c>
      <c r="K15" s="126">
        <v>0</v>
      </c>
      <c r="L15" s="126">
        <v>0</v>
      </c>
      <c r="M15" s="126">
        <v>16069</v>
      </c>
      <c r="N15" s="126">
        <v>0</v>
      </c>
      <c r="O15" s="126">
        <v>0</v>
      </c>
      <c r="P15" s="126">
        <v>0</v>
      </c>
      <c r="Q15" s="126">
        <v>0</v>
      </c>
      <c r="R15" s="126">
        <v>0</v>
      </c>
      <c r="S15" s="126">
        <v>0</v>
      </c>
      <c r="T15" s="126">
        <v>0</v>
      </c>
      <c r="U15" s="126">
        <v>0</v>
      </c>
      <c r="V15" s="126">
        <v>0</v>
      </c>
      <c r="W15" s="126">
        <v>0</v>
      </c>
      <c r="X15" s="126">
        <v>0</v>
      </c>
      <c r="Y15" s="126">
        <v>0</v>
      </c>
      <c r="Z15" s="126">
        <v>0</v>
      </c>
      <c r="AA15" s="126">
        <v>0</v>
      </c>
      <c r="AB15" s="126">
        <v>0</v>
      </c>
      <c r="AC15" s="126">
        <v>0</v>
      </c>
      <c r="AD15" s="126">
        <v>0</v>
      </c>
      <c r="AE15" s="126">
        <v>12612</v>
      </c>
      <c r="AF15" s="126">
        <v>0</v>
      </c>
      <c r="AG15" s="126"/>
      <c r="AH15" s="126"/>
      <c r="AI15" s="126"/>
      <c r="AJ15" s="126"/>
      <c r="AK15" s="126"/>
      <c r="AL15" s="126"/>
      <c r="AM15" s="126"/>
      <c r="AN15" s="126"/>
      <c r="AO15" s="126"/>
      <c r="AP15" s="126"/>
      <c r="AQ15" s="126"/>
      <c r="AR15" s="126"/>
      <c r="AS15" s="126"/>
      <c r="AT15" s="126"/>
      <c r="AU15" s="126"/>
      <c r="AV15" s="126"/>
      <c r="AW15" s="126"/>
      <c r="AX15" s="126"/>
      <c r="AY15" s="126"/>
      <c r="AZ15" s="126"/>
      <c r="BA15" s="126"/>
      <c r="BB15" s="126"/>
      <c r="BC15" s="126"/>
      <c r="BD15" s="126"/>
      <c r="BE15" s="126"/>
      <c r="BF15" s="126"/>
      <c r="BG15" s="126"/>
      <c r="BH15" s="126"/>
      <c r="BI15" s="126"/>
      <c r="BJ15" s="126"/>
      <c r="BK15" s="126"/>
      <c r="BL15" s="126"/>
      <c r="BM15" s="126"/>
      <c r="BN15" s="126"/>
      <c r="BO15" s="126"/>
      <c r="BP15" s="126"/>
      <c r="BQ15" s="126"/>
      <c r="BR15" s="126"/>
      <c r="BS15" s="126"/>
      <c r="BT15" s="126"/>
      <c r="BU15" s="126"/>
      <c r="BV15" s="126"/>
      <c r="BW15" s="126"/>
      <c r="BX15" s="126"/>
      <c r="BY15" s="126"/>
      <c r="BZ15" s="126"/>
      <c r="CA15" s="126"/>
      <c r="CB15" s="126"/>
      <c r="CC15" s="126"/>
      <c r="CD15" s="126"/>
      <c r="CE15" s="126"/>
      <c r="CF15" s="126"/>
      <c r="CG15" s="126"/>
      <c r="CH15" s="126"/>
      <c r="CI15" s="126"/>
      <c r="CJ15" s="126"/>
      <c r="CK15" s="126"/>
      <c r="CL15" s="126"/>
      <c r="CM15" s="126"/>
      <c r="CN15" s="126"/>
      <c r="CO15" s="126"/>
      <c r="CP15" s="126"/>
      <c r="CQ15" s="126"/>
      <c r="CR15" s="126"/>
      <c r="CS15" s="126"/>
      <c r="CT15" s="126"/>
      <c r="CU15" s="126"/>
    </row>
    <row r="16" spans="1:99" x14ac:dyDescent="0.3">
      <c r="A16" s="105">
        <v>31</v>
      </c>
      <c r="B16" s="126" t="s">
        <v>435</v>
      </c>
      <c r="C16" s="126"/>
      <c r="D16" s="126">
        <v>0</v>
      </c>
      <c r="E16" s="126">
        <v>36899916</v>
      </c>
      <c r="F16" s="126">
        <v>1157193</v>
      </c>
      <c r="G16" s="126">
        <v>1235521</v>
      </c>
      <c r="H16" s="126">
        <v>971994</v>
      </c>
      <c r="I16" s="126">
        <v>0</v>
      </c>
      <c r="J16" s="126">
        <v>119355</v>
      </c>
      <c r="K16" s="126">
        <v>0</v>
      </c>
      <c r="L16" s="126">
        <v>-147038</v>
      </c>
      <c r="M16" s="126">
        <v>0</v>
      </c>
      <c r="N16" s="126">
        <v>-208597</v>
      </c>
      <c r="O16" s="126">
        <v>-619853</v>
      </c>
      <c r="P16" s="126">
        <v>0</v>
      </c>
      <c r="Q16" s="126">
        <v>6314903</v>
      </c>
      <c r="R16" s="126">
        <v>-57642</v>
      </c>
      <c r="S16" s="126">
        <v>809739</v>
      </c>
      <c r="T16" s="126">
        <v>-742614</v>
      </c>
      <c r="U16" s="126">
        <v>556892</v>
      </c>
      <c r="V16" s="126">
        <v>2876833</v>
      </c>
      <c r="W16" s="126">
        <v>27831851</v>
      </c>
      <c r="X16" s="126">
        <v>9701465</v>
      </c>
      <c r="Y16" s="126">
        <v>5500967</v>
      </c>
      <c r="Z16" s="126">
        <v>85045593</v>
      </c>
      <c r="AA16" s="126">
        <v>0</v>
      </c>
      <c r="AB16" s="126">
        <v>81439</v>
      </c>
      <c r="AC16" s="126">
        <v>1452060</v>
      </c>
      <c r="AD16" s="126">
        <v>8045206</v>
      </c>
      <c r="AE16" s="126">
        <v>0</v>
      </c>
      <c r="AF16" s="126">
        <v>0</v>
      </c>
      <c r="AG16" s="126"/>
      <c r="AH16" s="126"/>
      <c r="AI16" s="126"/>
      <c r="AJ16" s="126"/>
      <c r="AK16" s="126"/>
      <c r="AL16" s="126"/>
      <c r="AM16" s="126"/>
      <c r="AN16" s="126"/>
      <c r="AO16" s="126"/>
      <c r="AP16" s="126"/>
      <c r="AQ16" s="126"/>
      <c r="AR16" s="126"/>
      <c r="AS16" s="126"/>
      <c r="AT16" s="126"/>
      <c r="AU16" s="126"/>
      <c r="AV16" s="126"/>
      <c r="AW16" s="126"/>
      <c r="AX16" s="126"/>
      <c r="AY16" s="126"/>
      <c r="AZ16" s="126"/>
      <c r="BA16" s="126"/>
      <c r="BB16" s="126"/>
      <c r="BC16" s="126"/>
      <c r="BD16" s="126"/>
      <c r="BE16" s="126"/>
      <c r="BF16" s="126"/>
      <c r="BG16" s="126"/>
      <c r="BH16" s="126"/>
      <c r="BI16" s="126"/>
      <c r="BJ16" s="126"/>
      <c r="BK16" s="126"/>
      <c r="BL16" s="126"/>
      <c r="BM16" s="126"/>
      <c r="BN16" s="126"/>
      <c r="BO16" s="126"/>
      <c r="BP16" s="126"/>
      <c r="BQ16" s="126"/>
      <c r="BR16" s="126"/>
      <c r="BS16" s="126"/>
      <c r="BT16" s="126"/>
      <c r="BU16" s="126"/>
      <c r="BV16" s="126"/>
      <c r="BW16" s="126"/>
      <c r="BX16" s="126"/>
      <c r="BY16" s="126"/>
      <c r="BZ16" s="126"/>
      <c r="CA16" s="126"/>
      <c r="CB16" s="126"/>
      <c r="CC16" s="126"/>
      <c r="CD16" s="126"/>
      <c r="CE16" s="126"/>
      <c r="CF16" s="126"/>
      <c r="CG16" s="126"/>
      <c r="CH16" s="126"/>
      <c r="CI16" s="126"/>
      <c r="CJ16" s="126"/>
      <c r="CK16" s="126"/>
      <c r="CL16" s="126"/>
      <c r="CM16" s="126"/>
      <c r="CN16" s="126"/>
      <c r="CO16" s="126"/>
      <c r="CP16" s="126"/>
      <c r="CQ16" s="126"/>
      <c r="CR16" s="126"/>
      <c r="CS16" s="126"/>
      <c r="CT16" s="126"/>
      <c r="CU16" s="126"/>
    </row>
    <row r="17" spans="1:99" x14ac:dyDescent="0.3">
      <c r="A17" s="105">
        <v>32</v>
      </c>
      <c r="B17" s="126" t="s">
        <v>436</v>
      </c>
      <c r="C17" s="126"/>
      <c r="D17" s="126">
        <v>0</v>
      </c>
      <c r="E17" s="126">
        <v>5427376</v>
      </c>
      <c r="F17" s="126">
        <v>279693</v>
      </c>
      <c r="G17" s="126">
        <v>438443</v>
      </c>
      <c r="H17" s="126">
        <v>1033085</v>
      </c>
      <c r="I17" s="126">
        <v>0</v>
      </c>
      <c r="J17" s="126">
        <v>418257</v>
      </c>
      <c r="K17" s="126">
        <v>755791</v>
      </c>
      <c r="L17" s="126">
        <v>328506</v>
      </c>
      <c r="M17" s="126">
        <v>0</v>
      </c>
      <c r="N17" s="126">
        <v>356993</v>
      </c>
      <c r="O17" s="126">
        <v>691207</v>
      </c>
      <c r="P17" s="126">
        <v>41110</v>
      </c>
      <c r="Q17" s="126">
        <v>617527</v>
      </c>
      <c r="R17" s="126">
        <v>576862</v>
      </c>
      <c r="S17" s="126">
        <v>508371</v>
      </c>
      <c r="T17" s="126">
        <v>819297</v>
      </c>
      <c r="U17" s="126">
        <v>222501</v>
      </c>
      <c r="V17" s="126">
        <v>484196</v>
      </c>
      <c r="W17" s="126">
        <v>7640367</v>
      </c>
      <c r="X17" s="126">
        <v>20559840</v>
      </c>
      <c r="Y17" s="126">
        <v>2203377</v>
      </c>
      <c r="Z17" s="126">
        <v>55528068</v>
      </c>
      <c r="AA17" s="126">
        <v>268791</v>
      </c>
      <c r="AB17" s="126">
        <v>629820</v>
      </c>
      <c r="AC17" s="126">
        <v>1050038</v>
      </c>
      <c r="AD17" s="126">
        <v>752123</v>
      </c>
      <c r="AE17" s="126">
        <v>0</v>
      </c>
      <c r="AF17" s="126">
        <v>149493</v>
      </c>
      <c r="AG17" s="126"/>
      <c r="AH17" s="126"/>
      <c r="AI17" s="126"/>
      <c r="AJ17" s="126"/>
      <c r="AK17" s="126"/>
      <c r="AL17" s="126"/>
      <c r="AM17" s="126"/>
      <c r="AN17" s="126"/>
      <c r="AO17" s="126"/>
      <c r="AP17" s="126"/>
      <c r="AQ17" s="126"/>
      <c r="AR17" s="126"/>
      <c r="AS17" s="126"/>
      <c r="AT17" s="126"/>
      <c r="AU17" s="126"/>
      <c r="AV17" s="126"/>
      <c r="AW17" s="126"/>
      <c r="AX17" s="126"/>
      <c r="AY17" s="126"/>
      <c r="AZ17" s="126"/>
      <c r="BA17" s="126"/>
      <c r="BB17" s="126"/>
      <c r="BC17" s="126"/>
      <c r="BD17" s="126"/>
      <c r="BE17" s="126"/>
      <c r="BF17" s="126"/>
      <c r="BG17" s="126"/>
      <c r="BH17" s="126"/>
      <c r="BI17" s="126"/>
      <c r="BJ17" s="126"/>
      <c r="BK17" s="126"/>
      <c r="BL17" s="126"/>
      <c r="BM17" s="126"/>
      <c r="BN17" s="126"/>
      <c r="BO17" s="126"/>
      <c r="BP17" s="126"/>
      <c r="BQ17" s="126"/>
      <c r="BR17" s="126"/>
      <c r="BS17" s="126"/>
      <c r="BT17" s="126"/>
      <c r="BU17" s="126"/>
      <c r="BV17" s="126"/>
      <c r="BW17" s="126"/>
      <c r="BX17" s="126"/>
      <c r="BY17" s="126"/>
      <c r="BZ17" s="126"/>
      <c r="CA17" s="126"/>
      <c r="CB17" s="126"/>
      <c r="CC17" s="126"/>
      <c r="CD17" s="126"/>
      <c r="CE17" s="126"/>
      <c r="CF17" s="126"/>
      <c r="CG17" s="126"/>
      <c r="CH17" s="126"/>
      <c r="CI17" s="126"/>
      <c r="CJ17" s="126"/>
      <c r="CK17" s="126"/>
      <c r="CL17" s="126"/>
      <c r="CM17" s="126"/>
      <c r="CN17" s="126"/>
      <c r="CO17" s="126"/>
      <c r="CP17" s="126"/>
      <c r="CQ17" s="126"/>
      <c r="CR17" s="126"/>
      <c r="CS17" s="126"/>
      <c r="CT17" s="126"/>
      <c r="CU17" s="126"/>
    </row>
    <row r="18" spans="1:99" x14ac:dyDescent="0.3">
      <c r="A18" s="105">
        <v>33</v>
      </c>
      <c r="B18" s="126" t="s">
        <v>185</v>
      </c>
      <c r="C18" s="126"/>
      <c r="D18" s="126">
        <v>0</v>
      </c>
      <c r="E18" s="126">
        <v>2665487</v>
      </c>
      <c r="F18" s="126">
        <v>21356</v>
      </c>
      <c r="G18" s="126">
        <v>279915</v>
      </c>
      <c r="H18" s="126">
        <v>810868</v>
      </c>
      <c r="I18" s="126">
        <v>0</v>
      </c>
      <c r="J18" s="126">
        <v>-228610</v>
      </c>
      <c r="K18" s="126">
        <v>199251</v>
      </c>
      <c r="L18" s="126">
        <v>100473</v>
      </c>
      <c r="M18" s="126">
        <v>0</v>
      </c>
      <c r="N18" s="126">
        <v>-968610</v>
      </c>
      <c r="O18" s="126">
        <v>-267908</v>
      </c>
      <c r="P18" s="126">
        <v>-104495</v>
      </c>
      <c r="Q18" s="126">
        <v>-230951</v>
      </c>
      <c r="R18" s="126">
        <v>-346134</v>
      </c>
      <c r="S18" s="126">
        <v>-276168</v>
      </c>
      <c r="T18" s="126">
        <v>9167</v>
      </c>
      <c r="U18" s="126">
        <v>881976</v>
      </c>
      <c r="V18" s="126">
        <v>-258775</v>
      </c>
      <c r="W18" s="126">
        <v>1442382</v>
      </c>
      <c r="X18" s="126">
        <v>4716160</v>
      </c>
      <c r="Y18" s="126">
        <v>-1761691</v>
      </c>
      <c r="Z18" s="126">
        <v>65276092</v>
      </c>
      <c r="AA18" s="126">
        <v>32061</v>
      </c>
      <c r="AB18" s="126">
        <v>439202</v>
      </c>
      <c r="AC18" s="126">
        <v>228426</v>
      </c>
      <c r="AD18" s="126">
        <v>732037</v>
      </c>
      <c r="AE18" s="126">
        <v>0</v>
      </c>
      <c r="AF18" s="126">
        <v>38450</v>
      </c>
      <c r="AG18" s="126"/>
      <c r="AH18" s="126"/>
      <c r="AI18" s="126"/>
      <c r="AJ18" s="126"/>
      <c r="AK18" s="126"/>
      <c r="AL18" s="126"/>
      <c r="AM18" s="126"/>
      <c r="AN18" s="126"/>
      <c r="AO18" s="126"/>
      <c r="AP18" s="126"/>
      <c r="AQ18" s="126"/>
      <c r="AR18" s="126"/>
      <c r="AS18" s="126"/>
      <c r="AT18" s="126"/>
      <c r="AU18" s="126"/>
      <c r="AV18" s="126"/>
      <c r="AW18" s="126"/>
      <c r="AX18" s="126"/>
      <c r="AY18" s="126"/>
      <c r="AZ18" s="126"/>
      <c r="BA18" s="126"/>
      <c r="BB18" s="126"/>
      <c r="BC18" s="126"/>
      <c r="BD18" s="126"/>
      <c r="BE18" s="126"/>
      <c r="BF18" s="126"/>
      <c r="BG18" s="126"/>
      <c r="BH18" s="126"/>
      <c r="BI18" s="126"/>
      <c r="BJ18" s="126"/>
      <c r="BK18" s="126"/>
      <c r="BL18" s="126"/>
      <c r="BM18" s="126"/>
      <c r="BN18" s="126"/>
      <c r="BO18" s="126"/>
      <c r="BP18" s="126"/>
      <c r="BQ18" s="126"/>
      <c r="BR18" s="126"/>
      <c r="BS18" s="126"/>
      <c r="BT18" s="126"/>
      <c r="BU18" s="126"/>
      <c r="BV18" s="126"/>
      <c r="BW18" s="126"/>
      <c r="BX18" s="126"/>
      <c r="BY18" s="126"/>
      <c r="BZ18" s="126"/>
      <c r="CA18" s="126"/>
      <c r="CB18" s="126"/>
      <c r="CC18" s="126"/>
      <c r="CD18" s="126"/>
      <c r="CE18" s="126"/>
      <c r="CF18" s="126"/>
      <c r="CG18" s="126"/>
      <c r="CH18" s="126"/>
      <c r="CI18" s="126"/>
      <c r="CJ18" s="126"/>
      <c r="CK18" s="126"/>
      <c r="CL18" s="126"/>
      <c r="CM18" s="126"/>
      <c r="CN18" s="126"/>
      <c r="CO18" s="126"/>
      <c r="CP18" s="126"/>
      <c r="CQ18" s="126"/>
      <c r="CR18" s="126"/>
      <c r="CS18" s="126"/>
      <c r="CT18" s="126"/>
      <c r="CU18" s="126"/>
    </row>
    <row r="19" spans="1:99" x14ac:dyDescent="0.3">
      <c r="A19" s="105">
        <v>34</v>
      </c>
      <c r="B19" s="126" t="s">
        <v>437</v>
      </c>
      <c r="C19" s="126"/>
      <c r="D19" s="126">
        <v>0</v>
      </c>
      <c r="E19" s="126">
        <v>0</v>
      </c>
      <c r="F19" s="126">
        <v>0</v>
      </c>
      <c r="G19" s="126">
        <v>0</v>
      </c>
      <c r="H19" s="126">
        <v>0</v>
      </c>
      <c r="I19" s="126">
        <v>0</v>
      </c>
      <c r="J19" s="126">
        <v>0</v>
      </c>
      <c r="K19" s="126">
        <v>0</v>
      </c>
      <c r="L19" s="126">
        <v>0</v>
      </c>
      <c r="M19" s="126">
        <v>0</v>
      </c>
      <c r="N19" s="126">
        <v>0</v>
      </c>
      <c r="O19" s="126">
        <v>0</v>
      </c>
      <c r="P19" s="126">
        <v>0</v>
      </c>
      <c r="Q19" s="126">
        <v>0</v>
      </c>
      <c r="R19" s="126">
        <v>0</v>
      </c>
      <c r="S19" s="126">
        <v>0</v>
      </c>
      <c r="T19" s="126">
        <v>0</v>
      </c>
      <c r="U19" s="126">
        <v>0</v>
      </c>
      <c r="V19" s="126">
        <v>0</v>
      </c>
      <c r="W19" s="126">
        <v>0</v>
      </c>
      <c r="X19" s="126">
        <v>0</v>
      </c>
      <c r="Y19" s="126">
        <v>0</v>
      </c>
      <c r="Z19" s="126">
        <v>0</v>
      </c>
      <c r="AA19" s="126">
        <v>0</v>
      </c>
      <c r="AB19" s="126">
        <v>0</v>
      </c>
      <c r="AC19" s="126">
        <v>0</v>
      </c>
      <c r="AD19" s="126">
        <v>0</v>
      </c>
      <c r="AE19" s="126">
        <v>0</v>
      </c>
      <c r="AF19" s="126">
        <v>0</v>
      </c>
      <c r="AG19" s="126"/>
      <c r="AH19" s="126"/>
      <c r="AI19" s="126"/>
      <c r="AJ19" s="126"/>
      <c r="AK19" s="126"/>
      <c r="AL19" s="126"/>
      <c r="AM19" s="126"/>
      <c r="AN19" s="126"/>
      <c r="AO19" s="126"/>
      <c r="AP19" s="126"/>
      <c r="AQ19" s="126"/>
      <c r="AR19" s="126"/>
      <c r="AS19" s="126"/>
      <c r="AT19" s="126"/>
      <c r="AU19" s="126"/>
      <c r="AV19" s="126"/>
      <c r="AW19" s="126"/>
      <c r="AX19" s="126"/>
      <c r="AY19" s="126"/>
      <c r="AZ19" s="126"/>
      <c r="BA19" s="126"/>
      <c r="BB19" s="126"/>
      <c r="BC19" s="126"/>
      <c r="BD19" s="126"/>
      <c r="BE19" s="126"/>
      <c r="BF19" s="126"/>
      <c r="BG19" s="126"/>
      <c r="BH19" s="126"/>
      <c r="BI19" s="126"/>
      <c r="BJ19" s="126"/>
      <c r="BK19" s="126"/>
      <c r="BL19" s="126"/>
      <c r="BM19" s="126"/>
      <c r="BN19" s="126"/>
      <c r="BO19" s="126"/>
      <c r="BP19" s="126"/>
      <c r="BQ19" s="126"/>
      <c r="BR19" s="126"/>
      <c r="BS19" s="126"/>
      <c r="BT19" s="126"/>
      <c r="BU19" s="126"/>
      <c r="BV19" s="126"/>
      <c r="BW19" s="126"/>
      <c r="BX19" s="126"/>
      <c r="BY19" s="126"/>
      <c r="BZ19" s="126"/>
      <c r="CA19" s="126"/>
      <c r="CB19" s="126"/>
      <c r="CC19" s="126"/>
      <c r="CD19" s="126"/>
      <c r="CE19" s="126"/>
      <c r="CF19" s="126"/>
      <c r="CG19" s="126"/>
      <c r="CH19" s="126"/>
      <c r="CI19" s="126"/>
      <c r="CJ19" s="126"/>
      <c r="CK19" s="126"/>
      <c r="CL19" s="126"/>
      <c r="CM19" s="126"/>
      <c r="CN19" s="126"/>
      <c r="CO19" s="126"/>
      <c r="CP19" s="126"/>
      <c r="CQ19" s="126"/>
      <c r="CR19" s="126"/>
      <c r="CS19" s="126"/>
      <c r="CT19" s="126"/>
      <c r="CU19" s="126"/>
    </row>
    <row r="20" spans="1:99" x14ac:dyDescent="0.3">
      <c r="A20" s="105">
        <v>35</v>
      </c>
      <c r="B20" s="126" t="s">
        <v>438</v>
      </c>
      <c r="C20" s="126"/>
      <c r="D20" s="126">
        <v>0</v>
      </c>
      <c r="E20" s="126">
        <v>0</v>
      </c>
      <c r="F20" s="126">
        <v>0</v>
      </c>
      <c r="G20" s="126">
        <v>0</v>
      </c>
      <c r="H20" s="126">
        <v>0</v>
      </c>
      <c r="I20" s="126">
        <v>0</v>
      </c>
      <c r="J20" s="126">
        <v>0</v>
      </c>
      <c r="K20" s="126">
        <v>0</v>
      </c>
      <c r="L20" s="126">
        <v>0</v>
      </c>
      <c r="M20" s="126">
        <v>0</v>
      </c>
      <c r="N20" s="126">
        <v>0</v>
      </c>
      <c r="O20" s="126">
        <v>0</v>
      </c>
      <c r="P20" s="126">
        <v>0</v>
      </c>
      <c r="Q20" s="126">
        <v>0</v>
      </c>
      <c r="R20" s="126">
        <v>0</v>
      </c>
      <c r="S20" s="126">
        <v>0</v>
      </c>
      <c r="T20" s="126">
        <v>0</v>
      </c>
      <c r="U20" s="126">
        <v>0</v>
      </c>
      <c r="V20" s="126">
        <v>0</v>
      </c>
      <c r="W20" s="126">
        <v>0</v>
      </c>
      <c r="X20" s="126">
        <v>0</v>
      </c>
      <c r="Y20" s="126">
        <v>0</v>
      </c>
      <c r="Z20" s="126">
        <v>0</v>
      </c>
      <c r="AA20" s="126">
        <v>0</v>
      </c>
      <c r="AB20" s="126">
        <v>0</v>
      </c>
      <c r="AC20" s="126">
        <v>0</v>
      </c>
      <c r="AD20" s="126">
        <v>0</v>
      </c>
      <c r="AE20" s="126">
        <v>0</v>
      </c>
      <c r="AF20" s="126">
        <v>0</v>
      </c>
      <c r="AG20" s="126"/>
      <c r="AH20" s="126"/>
      <c r="AI20" s="126"/>
      <c r="AJ20" s="126"/>
      <c r="AK20" s="126"/>
      <c r="AL20" s="126"/>
      <c r="AM20" s="126"/>
      <c r="AN20" s="126"/>
      <c r="AO20" s="126"/>
      <c r="AP20" s="126"/>
      <c r="AQ20" s="126"/>
      <c r="AR20" s="126"/>
      <c r="AS20" s="126"/>
      <c r="AT20" s="126"/>
      <c r="AU20" s="126"/>
      <c r="AV20" s="126"/>
      <c r="AW20" s="126"/>
      <c r="AX20" s="126"/>
      <c r="AY20" s="126"/>
      <c r="AZ20" s="126"/>
      <c r="BA20" s="126"/>
      <c r="BB20" s="126"/>
      <c r="BC20" s="126"/>
      <c r="BD20" s="126"/>
      <c r="BE20" s="126"/>
      <c r="BF20" s="126"/>
      <c r="BG20" s="126"/>
      <c r="BH20" s="126"/>
      <c r="BI20" s="126"/>
      <c r="BJ20" s="126"/>
      <c r="BK20" s="126"/>
      <c r="BL20" s="126"/>
      <c r="BM20" s="126"/>
      <c r="BN20" s="126"/>
      <c r="BO20" s="126"/>
      <c r="BP20" s="126"/>
      <c r="BQ20" s="126"/>
      <c r="BR20" s="126"/>
      <c r="BS20" s="126"/>
      <c r="BT20" s="126"/>
      <c r="BU20" s="126"/>
      <c r="BV20" s="126"/>
      <c r="BW20" s="126"/>
      <c r="BX20" s="126"/>
      <c r="BY20" s="126"/>
      <c r="BZ20" s="126"/>
      <c r="CA20" s="126"/>
      <c r="CB20" s="126"/>
      <c r="CC20" s="126"/>
      <c r="CD20" s="126"/>
      <c r="CE20" s="126"/>
      <c r="CF20" s="126"/>
      <c r="CG20" s="126"/>
      <c r="CH20" s="126"/>
      <c r="CI20" s="126"/>
      <c r="CJ20" s="126"/>
      <c r="CK20" s="126"/>
      <c r="CL20" s="126"/>
      <c r="CM20" s="126"/>
      <c r="CN20" s="126"/>
      <c r="CO20" s="126"/>
      <c r="CP20" s="126"/>
      <c r="CQ20" s="126"/>
      <c r="CR20" s="126"/>
      <c r="CS20" s="126"/>
      <c r="CT20" s="126"/>
      <c r="CU20" s="126"/>
    </row>
    <row r="21" spans="1:99" x14ac:dyDescent="0.3">
      <c r="A21" s="105">
        <v>36</v>
      </c>
      <c r="B21" s="126" t="s">
        <v>439</v>
      </c>
      <c r="C21" s="126"/>
      <c r="D21" s="126">
        <v>0</v>
      </c>
      <c r="E21" s="126">
        <v>0</v>
      </c>
      <c r="F21" s="126">
        <v>0</v>
      </c>
      <c r="G21" s="126">
        <v>0</v>
      </c>
      <c r="H21" s="126">
        <v>0</v>
      </c>
      <c r="I21" s="126">
        <v>0</v>
      </c>
      <c r="J21" s="126">
        <v>0</v>
      </c>
      <c r="K21" s="126">
        <v>0</v>
      </c>
      <c r="L21" s="126">
        <v>0</v>
      </c>
      <c r="M21" s="126">
        <v>0</v>
      </c>
      <c r="N21" s="126">
        <v>0</v>
      </c>
      <c r="O21" s="126">
        <v>0</v>
      </c>
      <c r="P21" s="126">
        <v>0</v>
      </c>
      <c r="Q21" s="126">
        <v>0</v>
      </c>
      <c r="R21" s="126">
        <v>0</v>
      </c>
      <c r="S21" s="126">
        <v>0</v>
      </c>
      <c r="T21" s="126">
        <v>0</v>
      </c>
      <c r="U21" s="126">
        <v>0</v>
      </c>
      <c r="V21" s="126">
        <v>0</v>
      </c>
      <c r="W21" s="126">
        <v>0</v>
      </c>
      <c r="X21" s="126">
        <v>0</v>
      </c>
      <c r="Y21" s="126">
        <v>0</v>
      </c>
      <c r="Z21" s="126">
        <v>0</v>
      </c>
      <c r="AA21" s="126">
        <v>0</v>
      </c>
      <c r="AB21" s="126">
        <v>0</v>
      </c>
      <c r="AC21" s="126">
        <v>0</v>
      </c>
      <c r="AD21" s="126">
        <v>0</v>
      </c>
      <c r="AE21" s="126">
        <v>0</v>
      </c>
      <c r="AF21" s="126">
        <v>0</v>
      </c>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c r="BC21" s="126"/>
      <c r="BD21" s="126"/>
      <c r="BE21" s="126"/>
      <c r="BF21" s="126"/>
      <c r="BG21" s="126"/>
      <c r="BH21" s="126"/>
      <c r="BI21" s="126"/>
      <c r="BJ21" s="126"/>
      <c r="BK21" s="126"/>
      <c r="BL21" s="126"/>
      <c r="BM21" s="126"/>
      <c r="BN21" s="126"/>
      <c r="BO21" s="126"/>
      <c r="BP21" s="126"/>
      <c r="BQ21" s="126"/>
      <c r="BR21" s="126"/>
      <c r="BS21" s="126"/>
      <c r="BT21" s="126"/>
      <c r="BU21" s="126"/>
      <c r="BV21" s="126"/>
      <c r="BW21" s="126"/>
      <c r="BX21" s="126"/>
      <c r="BY21" s="126"/>
      <c r="BZ21" s="126"/>
      <c r="CA21" s="126"/>
      <c r="CB21" s="126"/>
      <c r="CC21" s="126"/>
      <c r="CD21" s="126"/>
      <c r="CE21" s="126"/>
      <c r="CF21" s="126"/>
      <c r="CG21" s="126"/>
      <c r="CH21" s="126"/>
      <c r="CI21" s="126"/>
      <c r="CJ21" s="126"/>
      <c r="CK21" s="126"/>
      <c r="CL21" s="126"/>
      <c r="CM21" s="126"/>
      <c r="CN21" s="126"/>
      <c r="CO21" s="126"/>
      <c r="CP21" s="126"/>
      <c r="CQ21" s="126"/>
      <c r="CR21" s="126"/>
      <c r="CS21" s="126"/>
      <c r="CT21" s="126"/>
      <c r="CU21" s="126"/>
    </row>
    <row r="22" spans="1:99" x14ac:dyDescent="0.3">
      <c r="A22" s="105">
        <v>37</v>
      </c>
      <c r="B22" s="126" t="s">
        <v>440</v>
      </c>
      <c r="C22" s="126"/>
      <c r="D22" s="126">
        <v>0</v>
      </c>
      <c r="E22" s="126">
        <v>0</v>
      </c>
      <c r="F22" s="126">
        <v>0</v>
      </c>
      <c r="G22" s="126">
        <v>0</v>
      </c>
      <c r="H22" s="126">
        <v>0</v>
      </c>
      <c r="I22" s="126">
        <v>0</v>
      </c>
      <c r="J22" s="126">
        <v>0</v>
      </c>
      <c r="K22" s="126">
        <v>0</v>
      </c>
      <c r="L22" s="126">
        <v>0</v>
      </c>
      <c r="M22" s="126">
        <v>0</v>
      </c>
      <c r="N22" s="126">
        <v>0</v>
      </c>
      <c r="O22" s="126">
        <v>0</v>
      </c>
      <c r="P22" s="126">
        <v>0</v>
      </c>
      <c r="Q22" s="126">
        <v>0</v>
      </c>
      <c r="R22" s="126">
        <v>0</v>
      </c>
      <c r="S22" s="126">
        <v>0</v>
      </c>
      <c r="T22" s="126">
        <v>0</v>
      </c>
      <c r="U22" s="126">
        <v>0</v>
      </c>
      <c r="V22" s="126">
        <v>0</v>
      </c>
      <c r="W22" s="126">
        <v>0</v>
      </c>
      <c r="X22" s="126">
        <v>0</v>
      </c>
      <c r="Y22" s="126">
        <v>0</v>
      </c>
      <c r="Z22" s="126">
        <v>0</v>
      </c>
      <c r="AA22" s="126">
        <v>0</v>
      </c>
      <c r="AB22" s="126">
        <v>0</v>
      </c>
      <c r="AC22" s="126">
        <v>0</v>
      </c>
      <c r="AD22" s="126">
        <v>0</v>
      </c>
      <c r="AE22" s="126">
        <v>0</v>
      </c>
      <c r="AF22" s="126">
        <v>0</v>
      </c>
      <c r="AG22" s="126"/>
      <c r="AH22" s="126"/>
      <c r="AI22" s="126"/>
      <c r="AJ22" s="126"/>
      <c r="AK22" s="126"/>
      <c r="AL22" s="126"/>
      <c r="AM22" s="126"/>
      <c r="AN22" s="126"/>
      <c r="AO22" s="126"/>
      <c r="AP22" s="126"/>
      <c r="AQ22" s="126"/>
      <c r="AR22" s="126"/>
      <c r="AS22" s="126"/>
      <c r="AT22" s="126"/>
      <c r="AU22" s="126"/>
      <c r="AV22" s="126"/>
      <c r="AW22" s="126"/>
      <c r="AX22" s="126"/>
      <c r="AY22" s="126"/>
      <c r="AZ22" s="126"/>
      <c r="BA22" s="126"/>
      <c r="BB22" s="126"/>
      <c r="BC22" s="126"/>
      <c r="BD22" s="126"/>
      <c r="BE22" s="126"/>
      <c r="BF22" s="126"/>
      <c r="BG22" s="126"/>
      <c r="BH22" s="126"/>
      <c r="BI22" s="126"/>
      <c r="BJ22" s="126"/>
      <c r="BK22" s="126"/>
      <c r="BL22" s="126"/>
      <c r="BM22" s="126"/>
      <c r="BN22" s="126"/>
      <c r="BO22" s="126"/>
      <c r="BP22" s="126"/>
      <c r="BQ22" s="126"/>
      <c r="BR22" s="126"/>
      <c r="BS22" s="126"/>
      <c r="BT22" s="126"/>
      <c r="BU22" s="126"/>
      <c r="BV22" s="126"/>
      <c r="BW22" s="126"/>
      <c r="BX22" s="126"/>
      <c r="BY22" s="126"/>
      <c r="BZ22" s="126"/>
      <c r="CA22" s="126"/>
      <c r="CB22" s="126"/>
      <c r="CC22" s="126"/>
      <c r="CD22" s="126"/>
      <c r="CE22" s="126"/>
      <c r="CF22" s="126"/>
      <c r="CG22" s="126"/>
      <c r="CH22" s="126"/>
      <c r="CI22" s="126"/>
      <c r="CJ22" s="126"/>
      <c r="CK22" s="126"/>
      <c r="CL22" s="126"/>
      <c r="CM22" s="126"/>
      <c r="CN22" s="126"/>
      <c r="CO22" s="126"/>
      <c r="CP22" s="126"/>
      <c r="CQ22" s="126"/>
      <c r="CR22" s="126"/>
      <c r="CS22" s="126"/>
      <c r="CT22" s="126"/>
      <c r="CU22" s="126"/>
    </row>
    <row r="23" spans="1:99" x14ac:dyDescent="0.3">
      <c r="A23" s="105">
        <v>38</v>
      </c>
      <c r="B23" s="126" t="s">
        <v>441</v>
      </c>
      <c r="C23" s="126"/>
      <c r="D23" s="126">
        <v>0</v>
      </c>
      <c r="E23" s="126">
        <v>0</v>
      </c>
      <c r="F23" s="126">
        <v>0</v>
      </c>
      <c r="G23" s="126">
        <v>0</v>
      </c>
      <c r="H23" s="126">
        <v>0</v>
      </c>
      <c r="I23" s="126">
        <v>0</v>
      </c>
      <c r="J23" s="126">
        <v>0</v>
      </c>
      <c r="K23" s="126">
        <v>0</v>
      </c>
      <c r="L23" s="126">
        <v>0</v>
      </c>
      <c r="M23" s="126">
        <v>0</v>
      </c>
      <c r="N23" s="126">
        <v>0</v>
      </c>
      <c r="O23" s="126">
        <v>0</v>
      </c>
      <c r="P23" s="126">
        <v>0</v>
      </c>
      <c r="Q23" s="126">
        <v>0</v>
      </c>
      <c r="R23" s="126">
        <v>0</v>
      </c>
      <c r="S23" s="126">
        <v>0</v>
      </c>
      <c r="T23" s="126">
        <v>0</v>
      </c>
      <c r="U23" s="126">
        <v>0</v>
      </c>
      <c r="V23" s="126">
        <v>0</v>
      </c>
      <c r="W23" s="126">
        <v>0</v>
      </c>
      <c r="X23" s="126">
        <v>0</v>
      </c>
      <c r="Y23" s="126">
        <v>0</v>
      </c>
      <c r="Z23" s="126">
        <v>0</v>
      </c>
      <c r="AA23" s="126">
        <v>0</v>
      </c>
      <c r="AB23" s="126">
        <v>0</v>
      </c>
      <c r="AC23" s="126">
        <v>0</v>
      </c>
      <c r="AD23" s="126">
        <v>0</v>
      </c>
      <c r="AE23" s="126">
        <v>0</v>
      </c>
      <c r="AF23" s="126">
        <v>0</v>
      </c>
      <c r="AG23" s="126"/>
      <c r="AH23" s="126"/>
      <c r="AI23" s="126"/>
      <c r="AJ23" s="126"/>
      <c r="AK23" s="126"/>
      <c r="AL23" s="126"/>
      <c r="AM23" s="126"/>
      <c r="AN23" s="126"/>
      <c r="AO23" s="126"/>
      <c r="AP23" s="126"/>
      <c r="AQ23" s="126"/>
      <c r="AR23" s="126"/>
      <c r="AS23" s="126"/>
      <c r="AT23" s="126"/>
      <c r="AU23" s="126"/>
      <c r="AV23" s="126"/>
      <c r="AW23" s="126"/>
      <c r="AX23" s="126"/>
      <c r="AY23" s="126"/>
      <c r="AZ23" s="126"/>
      <c r="BA23" s="126"/>
      <c r="BB23" s="126"/>
      <c r="BC23" s="126"/>
      <c r="BD23" s="126"/>
      <c r="BE23" s="126"/>
      <c r="BF23" s="126"/>
      <c r="BG23" s="126"/>
      <c r="BH23" s="126"/>
      <c r="BI23" s="126"/>
      <c r="BJ23" s="126"/>
      <c r="BK23" s="126"/>
      <c r="BL23" s="126"/>
      <c r="BM23" s="126"/>
      <c r="BN23" s="126"/>
      <c r="BO23" s="126"/>
      <c r="BP23" s="126"/>
      <c r="BQ23" s="126"/>
      <c r="BR23" s="126"/>
      <c r="BS23" s="126"/>
      <c r="BT23" s="126"/>
      <c r="BU23" s="126"/>
      <c r="BV23" s="126"/>
      <c r="BW23" s="126"/>
      <c r="BX23" s="126"/>
      <c r="BY23" s="126"/>
      <c r="BZ23" s="126"/>
      <c r="CA23" s="126"/>
      <c r="CB23" s="126"/>
      <c r="CC23" s="126"/>
      <c r="CD23" s="126"/>
      <c r="CE23" s="126"/>
      <c r="CF23" s="126"/>
      <c r="CG23" s="126"/>
      <c r="CH23" s="126"/>
      <c r="CI23" s="126"/>
      <c r="CJ23" s="126"/>
      <c r="CK23" s="126"/>
      <c r="CL23" s="126"/>
      <c r="CM23" s="126"/>
      <c r="CN23" s="126"/>
      <c r="CO23" s="126"/>
      <c r="CP23" s="126"/>
      <c r="CQ23" s="126"/>
      <c r="CR23" s="126"/>
      <c r="CS23" s="126"/>
      <c r="CT23" s="126"/>
      <c r="CU23" s="126"/>
    </row>
    <row r="24" spans="1:99" x14ac:dyDescent="0.3">
      <c r="A24" s="105">
        <v>39</v>
      </c>
      <c r="B24" s="126" t="s">
        <v>442</v>
      </c>
      <c r="C24" s="126"/>
      <c r="D24" s="126">
        <v>0</v>
      </c>
      <c r="E24" s="126">
        <v>0</v>
      </c>
      <c r="F24" s="126">
        <v>0</v>
      </c>
      <c r="G24" s="126">
        <v>0</v>
      </c>
      <c r="H24" s="126">
        <v>0</v>
      </c>
      <c r="I24" s="126">
        <v>0</v>
      </c>
      <c r="J24" s="126">
        <v>0</v>
      </c>
      <c r="K24" s="126">
        <v>0</v>
      </c>
      <c r="L24" s="126">
        <v>0</v>
      </c>
      <c r="M24" s="126">
        <v>0</v>
      </c>
      <c r="N24" s="126">
        <v>0</v>
      </c>
      <c r="O24" s="126">
        <v>0</v>
      </c>
      <c r="P24" s="126">
        <v>0</v>
      </c>
      <c r="Q24" s="126">
        <v>0</v>
      </c>
      <c r="R24" s="126">
        <v>0</v>
      </c>
      <c r="S24" s="126">
        <v>0</v>
      </c>
      <c r="T24" s="126">
        <v>0</v>
      </c>
      <c r="U24" s="126">
        <v>0</v>
      </c>
      <c r="V24" s="126">
        <v>0</v>
      </c>
      <c r="W24" s="126">
        <v>0</v>
      </c>
      <c r="X24" s="126">
        <v>0</v>
      </c>
      <c r="Y24" s="126">
        <v>0</v>
      </c>
      <c r="Z24" s="126">
        <v>0</v>
      </c>
      <c r="AA24" s="126">
        <v>0</v>
      </c>
      <c r="AB24" s="126">
        <v>0</v>
      </c>
      <c r="AC24" s="126">
        <v>0</v>
      </c>
      <c r="AD24" s="126">
        <v>0</v>
      </c>
      <c r="AE24" s="126">
        <v>0</v>
      </c>
      <c r="AF24" s="126">
        <v>0</v>
      </c>
      <c r="AG24" s="126"/>
      <c r="AH24" s="126"/>
      <c r="AI24" s="126"/>
      <c r="AJ24" s="126"/>
      <c r="AK24" s="126"/>
      <c r="AL24" s="126"/>
      <c r="AM24" s="126"/>
      <c r="AN24" s="126"/>
      <c r="AO24" s="126"/>
      <c r="AP24" s="126"/>
      <c r="AQ24" s="126"/>
      <c r="AR24" s="126"/>
      <c r="AS24" s="126"/>
      <c r="AT24" s="126"/>
      <c r="AU24" s="126"/>
      <c r="AV24" s="126"/>
      <c r="AW24" s="126"/>
      <c r="AX24" s="126"/>
      <c r="AY24" s="126"/>
      <c r="AZ24" s="126"/>
      <c r="BA24" s="126"/>
      <c r="BB24" s="126"/>
      <c r="BC24" s="126"/>
      <c r="BD24" s="126"/>
      <c r="BE24" s="126"/>
      <c r="BF24" s="126"/>
      <c r="BG24" s="126"/>
      <c r="BH24" s="126"/>
      <c r="BI24" s="126"/>
      <c r="BJ24" s="126"/>
      <c r="BK24" s="126"/>
      <c r="BL24" s="126"/>
      <c r="BM24" s="126"/>
      <c r="BN24" s="126"/>
      <c r="BO24" s="126"/>
      <c r="BP24" s="126"/>
      <c r="BQ24" s="126"/>
      <c r="BR24" s="126"/>
      <c r="BS24" s="126"/>
      <c r="BT24" s="126"/>
      <c r="BU24" s="126"/>
      <c r="BV24" s="126"/>
      <c r="BW24" s="126"/>
      <c r="BX24" s="126"/>
      <c r="BY24" s="126"/>
      <c r="BZ24" s="126"/>
      <c r="CA24" s="126"/>
      <c r="CB24" s="126"/>
      <c r="CC24" s="126"/>
      <c r="CD24" s="126"/>
      <c r="CE24" s="126"/>
      <c r="CF24" s="126"/>
      <c r="CG24" s="126"/>
      <c r="CH24" s="126"/>
      <c r="CI24" s="126"/>
      <c r="CJ24" s="126"/>
      <c r="CK24" s="126"/>
      <c r="CL24" s="126"/>
      <c r="CM24" s="126"/>
      <c r="CN24" s="126"/>
      <c r="CO24" s="126"/>
      <c r="CP24" s="126"/>
      <c r="CQ24" s="126"/>
      <c r="CR24" s="126"/>
      <c r="CS24" s="126"/>
      <c r="CT24" s="126"/>
      <c r="CU24" s="126"/>
    </row>
    <row r="25" spans="1:99" x14ac:dyDescent="0.3">
      <c r="A25" s="105">
        <v>40</v>
      </c>
      <c r="B25" s="126" t="s">
        <v>443</v>
      </c>
      <c r="C25" s="126"/>
      <c r="D25" s="126">
        <v>0</v>
      </c>
      <c r="E25" s="126">
        <v>0</v>
      </c>
      <c r="F25" s="126">
        <v>0</v>
      </c>
      <c r="G25" s="126">
        <v>0</v>
      </c>
      <c r="H25" s="126">
        <v>0</v>
      </c>
      <c r="I25" s="126">
        <v>0</v>
      </c>
      <c r="J25" s="126">
        <v>0</v>
      </c>
      <c r="K25" s="126">
        <v>0</v>
      </c>
      <c r="L25" s="126">
        <v>0</v>
      </c>
      <c r="M25" s="126">
        <v>0</v>
      </c>
      <c r="N25" s="126">
        <v>0</v>
      </c>
      <c r="O25" s="126">
        <v>0</v>
      </c>
      <c r="P25" s="126">
        <v>0</v>
      </c>
      <c r="Q25" s="126">
        <v>0</v>
      </c>
      <c r="R25" s="126">
        <v>0</v>
      </c>
      <c r="S25" s="126">
        <v>0</v>
      </c>
      <c r="T25" s="126">
        <v>0</v>
      </c>
      <c r="U25" s="126">
        <v>0</v>
      </c>
      <c r="V25" s="126">
        <v>0</v>
      </c>
      <c r="W25" s="126">
        <v>0</v>
      </c>
      <c r="X25" s="126">
        <v>0</v>
      </c>
      <c r="Y25" s="126">
        <v>0</v>
      </c>
      <c r="Z25" s="126">
        <v>0</v>
      </c>
      <c r="AA25" s="126">
        <v>0</v>
      </c>
      <c r="AB25" s="126">
        <v>0</v>
      </c>
      <c r="AC25" s="126">
        <v>0</v>
      </c>
      <c r="AD25" s="126">
        <v>0</v>
      </c>
      <c r="AE25" s="126">
        <v>0</v>
      </c>
      <c r="AF25" s="126">
        <v>0</v>
      </c>
      <c r="AG25" s="126"/>
      <c r="AH25" s="126"/>
      <c r="AI25" s="126"/>
      <c r="AJ25" s="126"/>
      <c r="AK25" s="126"/>
      <c r="AL25" s="126"/>
      <c r="AM25" s="126"/>
      <c r="AN25" s="126"/>
      <c r="AO25" s="126"/>
      <c r="AP25" s="126"/>
      <c r="AQ25" s="126"/>
      <c r="AR25" s="126"/>
      <c r="AS25" s="126"/>
      <c r="AT25" s="126"/>
      <c r="AU25" s="126"/>
      <c r="AV25" s="126"/>
      <c r="AW25" s="126"/>
      <c r="AX25" s="126"/>
      <c r="AY25" s="126"/>
      <c r="AZ25" s="126"/>
      <c r="BA25" s="126"/>
      <c r="BB25" s="126"/>
      <c r="BC25" s="126"/>
      <c r="BD25" s="126"/>
      <c r="BE25" s="126"/>
      <c r="BF25" s="126"/>
      <c r="BG25" s="126"/>
      <c r="BH25" s="126"/>
      <c r="BI25" s="126"/>
      <c r="BJ25" s="126"/>
      <c r="BK25" s="126"/>
      <c r="BL25" s="126"/>
      <c r="BM25" s="126"/>
      <c r="BN25" s="126"/>
      <c r="BO25" s="126"/>
      <c r="BP25" s="126"/>
      <c r="BQ25" s="126"/>
      <c r="BR25" s="126"/>
      <c r="BS25" s="126"/>
      <c r="BT25" s="126"/>
      <c r="BU25" s="126"/>
      <c r="BV25" s="126"/>
      <c r="BW25" s="126"/>
      <c r="BX25" s="126"/>
      <c r="BY25" s="126"/>
      <c r="BZ25" s="126"/>
      <c r="CA25" s="126"/>
      <c r="CB25" s="126"/>
      <c r="CC25" s="126"/>
      <c r="CD25" s="126"/>
      <c r="CE25" s="126"/>
      <c r="CF25" s="126"/>
      <c r="CG25" s="126"/>
      <c r="CH25" s="126"/>
      <c r="CI25" s="126"/>
      <c r="CJ25" s="126"/>
      <c r="CK25" s="126"/>
      <c r="CL25" s="126"/>
      <c r="CM25" s="126"/>
      <c r="CN25" s="126"/>
      <c r="CO25" s="126"/>
      <c r="CP25" s="126"/>
      <c r="CQ25" s="126"/>
      <c r="CR25" s="126"/>
      <c r="CS25" s="126"/>
      <c r="CT25" s="126"/>
      <c r="CU25" s="126"/>
    </row>
    <row r="26" spans="1:99" x14ac:dyDescent="0.3">
      <c r="A26" s="105">
        <v>41</v>
      </c>
      <c r="B26" s="126" t="s">
        <v>444</v>
      </c>
      <c r="C26" s="126"/>
      <c r="D26" s="126">
        <v>0</v>
      </c>
      <c r="E26" s="126">
        <v>0</v>
      </c>
      <c r="F26" s="126">
        <v>0</v>
      </c>
      <c r="G26" s="126">
        <v>0</v>
      </c>
      <c r="H26" s="126">
        <v>0</v>
      </c>
      <c r="I26" s="126">
        <v>0</v>
      </c>
      <c r="J26" s="126">
        <v>0</v>
      </c>
      <c r="K26" s="126">
        <v>0</v>
      </c>
      <c r="L26" s="126">
        <v>0</v>
      </c>
      <c r="M26" s="126">
        <v>0</v>
      </c>
      <c r="N26" s="126">
        <v>0</v>
      </c>
      <c r="O26" s="126">
        <v>0</v>
      </c>
      <c r="P26" s="126">
        <v>0</v>
      </c>
      <c r="Q26" s="126">
        <v>0</v>
      </c>
      <c r="R26" s="126">
        <v>0</v>
      </c>
      <c r="S26" s="126">
        <v>0</v>
      </c>
      <c r="T26" s="126">
        <v>0</v>
      </c>
      <c r="U26" s="126">
        <v>0</v>
      </c>
      <c r="V26" s="126">
        <v>0</v>
      </c>
      <c r="W26" s="126">
        <v>0</v>
      </c>
      <c r="X26" s="126">
        <v>0</v>
      </c>
      <c r="Y26" s="126">
        <v>0</v>
      </c>
      <c r="Z26" s="126">
        <v>0</v>
      </c>
      <c r="AA26" s="126">
        <v>0</v>
      </c>
      <c r="AB26" s="126">
        <v>0</v>
      </c>
      <c r="AC26" s="126">
        <v>0</v>
      </c>
      <c r="AD26" s="126">
        <v>0</v>
      </c>
      <c r="AE26" s="126">
        <v>0</v>
      </c>
      <c r="AF26" s="126">
        <v>0</v>
      </c>
      <c r="AG26" s="126"/>
      <c r="AH26" s="126"/>
      <c r="AI26" s="126"/>
      <c r="AJ26" s="126"/>
      <c r="AK26" s="126"/>
      <c r="AL26" s="126"/>
      <c r="AM26" s="126"/>
      <c r="AN26" s="126"/>
      <c r="AO26" s="126"/>
      <c r="AP26" s="126"/>
      <c r="AQ26" s="126"/>
      <c r="AR26" s="126"/>
      <c r="AS26" s="126"/>
      <c r="AT26" s="126"/>
      <c r="AU26" s="126"/>
      <c r="AV26" s="126"/>
      <c r="AW26" s="126"/>
      <c r="AX26" s="126"/>
      <c r="AY26" s="126"/>
      <c r="AZ26" s="126"/>
      <c r="BA26" s="126"/>
      <c r="BB26" s="126"/>
      <c r="BC26" s="126"/>
      <c r="BD26" s="126"/>
      <c r="BE26" s="126"/>
      <c r="BF26" s="126"/>
      <c r="BG26" s="126"/>
      <c r="BH26" s="126"/>
      <c r="BI26" s="126"/>
      <c r="BJ26" s="126"/>
      <c r="BK26" s="126"/>
      <c r="BL26" s="126"/>
      <c r="BM26" s="126"/>
      <c r="BN26" s="126"/>
      <c r="BO26" s="126"/>
      <c r="BP26" s="126"/>
      <c r="BQ26" s="126"/>
      <c r="BR26" s="126"/>
      <c r="BS26" s="126"/>
      <c r="BT26" s="126"/>
      <c r="BU26" s="126"/>
      <c r="BV26" s="126"/>
      <c r="BW26" s="126"/>
      <c r="BX26" s="126"/>
      <c r="BY26" s="126"/>
      <c r="BZ26" s="126"/>
      <c r="CA26" s="126"/>
      <c r="CB26" s="126"/>
      <c r="CC26" s="126"/>
      <c r="CD26" s="126"/>
      <c r="CE26" s="126"/>
      <c r="CF26" s="126"/>
      <c r="CG26" s="126"/>
      <c r="CH26" s="126"/>
      <c r="CI26" s="126"/>
      <c r="CJ26" s="126"/>
      <c r="CK26" s="126"/>
      <c r="CL26" s="126"/>
      <c r="CM26" s="126"/>
      <c r="CN26" s="126"/>
      <c r="CO26" s="126"/>
      <c r="CP26" s="126"/>
      <c r="CQ26" s="126"/>
      <c r="CR26" s="126"/>
      <c r="CS26" s="126"/>
      <c r="CT26" s="126"/>
      <c r="CU26" s="126"/>
    </row>
    <row r="27" spans="1:99" s="414" customFormat="1" x14ac:dyDescent="0.3">
      <c r="A27" s="413">
        <v>44</v>
      </c>
      <c r="B27" s="414" t="s">
        <v>445</v>
      </c>
      <c r="D27" s="414">
        <v>0</v>
      </c>
      <c r="E27" s="414">
        <v>0</v>
      </c>
      <c r="F27" s="414">
        <v>0</v>
      </c>
      <c r="G27" s="414">
        <v>0</v>
      </c>
      <c r="H27" s="414">
        <v>0</v>
      </c>
      <c r="I27" s="414">
        <v>0</v>
      </c>
      <c r="J27" s="414">
        <v>0</v>
      </c>
      <c r="K27" s="414">
        <v>0</v>
      </c>
      <c r="L27" s="414">
        <v>0</v>
      </c>
      <c r="M27" s="414">
        <v>0</v>
      </c>
      <c r="N27" s="414">
        <v>0</v>
      </c>
      <c r="O27" s="414">
        <v>0</v>
      </c>
      <c r="P27" s="414">
        <v>0</v>
      </c>
      <c r="Q27" s="414">
        <v>0</v>
      </c>
      <c r="R27" s="414">
        <v>0</v>
      </c>
      <c r="S27" s="414">
        <v>0</v>
      </c>
      <c r="T27" s="414">
        <v>0</v>
      </c>
      <c r="U27" s="414">
        <v>0</v>
      </c>
      <c r="V27" s="414">
        <v>0</v>
      </c>
      <c r="W27" s="414">
        <v>0</v>
      </c>
      <c r="X27" s="414">
        <v>0</v>
      </c>
      <c r="Y27" s="414">
        <v>0</v>
      </c>
      <c r="Z27" s="414">
        <v>0</v>
      </c>
      <c r="AA27" s="414">
        <v>0</v>
      </c>
      <c r="AB27" s="414">
        <v>0</v>
      </c>
      <c r="AC27" s="414">
        <v>0</v>
      </c>
      <c r="AD27" s="414">
        <v>0</v>
      </c>
      <c r="AE27" s="414">
        <v>0</v>
      </c>
      <c r="AF27" s="414">
        <v>0</v>
      </c>
    </row>
    <row r="28" spans="1:99" s="414" customFormat="1" x14ac:dyDescent="0.3">
      <c r="A28" s="413">
        <v>45</v>
      </c>
      <c r="B28" s="414" t="s">
        <v>446</v>
      </c>
      <c r="D28" s="414">
        <v>0</v>
      </c>
      <c r="E28" s="414">
        <v>0</v>
      </c>
      <c r="F28" s="414">
        <v>0</v>
      </c>
      <c r="G28" s="414">
        <v>0</v>
      </c>
      <c r="H28" s="414">
        <v>0</v>
      </c>
      <c r="I28" s="414">
        <v>0</v>
      </c>
      <c r="J28" s="414">
        <v>0</v>
      </c>
      <c r="K28" s="414">
        <v>0</v>
      </c>
      <c r="L28" s="414">
        <v>0</v>
      </c>
      <c r="M28" s="414">
        <v>0</v>
      </c>
      <c r="N28" s="414">
        <v>0</v>
      </c>
      <c r="O28" s="414">
        <v>0</v>
      </c>
      <c r="P28" s="414">
        <v>0</v>
      </c>
      <c r="Q28" s="414">
        <v>0</v>
      </c>
      <c r="R28" s="414">
        <v>0</v>
      </c>
      <c r="S28" s="414">
        <v>0</v>
      </c>
      <c r="T28" s="414">
        <v>0</v>
      </c>
      <c r="U28" s="414">
        <v>0</v>
      </c>
      <c r="V28" s="414">
        <v>0</v>
      </c>
      <c r="W28" s="414">
        <v>0</v>
      </c>
      <c r="X28" s="414">
        <v>0</v>
      </c>
      <c r="Y28" s="414">
        <v>0</v>
      </c>
      <c r="Z28" s="414">
        <v>0</v>
      </c>
      <c r="AA28" s="414">
        <v>0</v>
      </c>
      <c r="AB28" s="414">
        <v>0</v>
      </c>
      <c r="AC28" s="414">
        <v>0</v>
      </c>
      <c r="AD28" s="414">
        <v>0</v>
      </c>
      <c r="AE28" s="414">
        <v>0</v>
      </c>
      <c r="AF28" s="414">
        <v>0</v>
      </c>
    </row>
    <row r="29" spans="1:99" s="414" customFormat="1" x14ac:dyDescent="0.3">
      <c r="A29" s="413">
        <v>47</v>
      </c>
      <c r="B29" s="414" t="s">
        <v>447</v>
      </c>
      <c r="D29" s="414">
        <v>0</v>
      </c>
      <c r="E29" s="414">
        <v>0</v>
      </c>
      <c r="F29" s="414">
        <v>0</v>
      </c>
      <c r="G29" s="414">
        <v>0</v>
      </c>
      <c r="H29" s="414">
        <v>0</v>
      </c>
      <c r="I29" s="414">
        <v>0</v>
      </c>
      <c r="J29" s="414">
        <v>0</v>
      </c>
      <c r="K29" s="414">
        <v>0</v>
      </c>
      <c r="L29" s="414">
        <v>0</v>
      </c>
      <c r="M29" s="414">
        <v>0</v>
      </c>
      <c r="N29" s="414">
        <v>0</v>
      </c>
      <c r="O29" s="414">
        <v>0</v>
      </c>
      <c r="P29" s="414">
        <v>0</v>
      </c>
      <c r="Q29" s="414">
        <v>0</v>
      </c>
      <c r="R29" s="414">
        <v>0</v>
      </c>
      <c r="S29" s="414">
        <v>0</v>
      </c>
      <c r="T29" s="414">
        <v>0</v>
      </c>
      <c r="U29" s="414">
        <v>0</v>
      </c>
      <c r="V29" s="414">
        <v>0</v>
      </c>
      <c r="W29" s="414">
        <v>0</v>
      </c>
      <c r="X29" s="414">
        <v>0</v>
      </c>
      <c r="Y29" s="414">
        <v>0</v>
      </c>
      <c r="Z29" s="414">
        <v>0</v>
      </c>
      <c r="AA29" s="414">
        <v>0</v>
      </c>
      <c r="AB29" s="414">
        <v>0</v>
      </c>
      <c r="AC29" s="414">
        <v>0</v>
      </c>
      <c r="AD29" s="414">
        <v>0</v>
      </c>
      <c r="AE29" s="414">
        <v>0</v>
      </c>
      <c r="AF29" s="414">
        <v>0</v>
      </c>
    </row>
    <row r="30" spans="1:99" s="414" customFormat="1" ht="13.95" customHeight="1" x14ac:dyDescent="0.3">
      <c r="A30" s="413">
        <v>48</v>
      </c>
      <c r="B30" s="414" t="s">
        <v>52</v>
      </c>
      <c r="D30" s="414">
        <v>0</v>
      </c>
      <c r="E30" s="414">
        <v>0</v>
      </c>
      <c r="F30" s="414">
        <v>0</v>
      </c>
      <c r="G30" s="414">
        <v>0</v>
      </c>
      <c r="H30" s="414">
        <v>0</v>
      </c>
      <c r="I30" s="414">
        <v>0</v>
      </c>
      <c r="J30" s="414">
        <v>0</v>
      </c>
      <c r="K30" s="414">
        <v>0</v>
      </c>
      <c r="L30" s="414">
        <v>0</v>
      </c>
      <c r="M30" s="414">
        <v>0</v>
      </c>
      <c r="N30" s="414">
        <v>0</v>
      </c>
      <c r="O30" s="414">
        <v>0</v>
      </c>
      <c r="P30" s="414">
        <v>0</v>
      </c>
      <c r="Q30" s="414">
        <v>0</v>
      </c>
      <c r="R30" s="414">
        <v>0</v>
      </c>
      <c r="S30" s="414">
        <v>0</v>
      </c>
      <c r="T30" s="414">
        <v>0</v>
      </c>
      <c r="U30" s="414">
        <v>0</v>
      </c>
      <c r="V30" s="414">
        <v>0</v>
      </c>
      <c r="W30" s="414">
        <v>0</v>
      </c>
      <c r="X30" s="414">
        <v>0</v>
      </c>
      <c r="Y30" s="414">
        <v>0</v>
      </c>
      <c r="Z30" s="414">
        <v>0</v>
      </c>
      <c r="AA30" s="414">
        <v>0</v>
      </c>
      <c r="AB30" s="414">
        <v>0</v>
      </c>
      <c r="AC30" s="414">
        <v>0</v>
      </c>
      <c r="AD30" s="414">
        <v>0</v>
      </c>
      <c r="AE30" s="414">
        <v>0</v>
      </c>
      <c r="AF30" s="414">
        <v>0</v>
      </c>
    </row>
    <row r="31" spans="1:99" x14ac:dyDescent="0.3">
      <c r="A31" s="105">
        <v>49</v>
      </c>
      <c r="B31" s="126" t="s">
        <v>124</v>
      </c>
      <c r="C31" s="126"/>
      <c r="D31" s="126">
        <v>0</v>
      </c>
      <c r="E31" s="126">
        <v>0</v>
      </c>
      <c r="F31" s="126">
        <v>0</v>
      </c>
      <c r="G31" s="126">
        <v>0</v>
      </c>
      <c r="H31" s="126">
        <v>0</v>
      </c>
      <c r="I31" s="126">
        <v>0</v>
      </c>
      <c r="J31" s="126">
        <v>0</v>
      </c>
      <c r="K31" s="126">
        <v>0</v>
      </c>
      <c r="L31" s="126">
        <v>0</v>
      </c>
      <c r="M31" s="126">
        <v>0</v>
      </c>
      <c r="N31" s="126">
        <v>0</v>
      </c>
      <c r="O31" s="126">
        <v>0</v>
      </c>
      <c r="P31" s="126">
        <v>0</v>
      </c>
      <c r="Q31" s="126">
        <v>0</v>
      </c>
      <c r="R31" s="126">
        <v>0</v>
      </c>
      <c r="S31" s="126">
        <v>0</v>
      </c>
      <c r="T31" s="126">
        <v>0</v>
      </c>
      <c r="U31" s="126">
        <v>0</v>
      </c>
      <c r="V31" s="126">
        <v>0</v>
      </c>
      <c r="W31" s="126">
        <v>0</v>
      </c>
      <c r="X31" s="126">
        <v>0</v>
      </c>
      <c r="Y31" s="126">
        <v>0</v>
      </c>
      <c r="Z31" s="126">
        <v>0</v>
      </c>
      <c r="AA31" s="126">
        <v>0</v>
      </c>
      <c r="AB31" s="126">
        <v>0</v>
      </c>
      <c r="AC31" s="126">
        <v>0</v>
      </c>
      <c r="AD31" s="126">
        <v>0</v>
      </c>
      <c r="AE31" s="126">
        <v>0</v>
      </c>
      <c r="AF31" s="126">
        <v>0</v>
      </c>
      <c r="AG31" s="126"/>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126"/>
      <c r="BF31" s="126"/>
      <c r="BG31" s="126"/>
      <c r="BH31" s="126"/>
      <c r="BI31" s="126"/>
      <c r="BJ31" s="126"/>
      <c r="BK31" s="126"/>
      <c r="BL31" s="126"/>
      <c r="BM31" s="126"/>
      <c r="BN31" s="126"/>
      <c r="BO31" s="126"/>
      <c r="BP31" s="126"/>
      <c r="BQ31" s="126"/>
      <c r="BR31" s="126"/>
      <c r="BS31" s="126"/>
      <c r="BT31" s="126"/>
      <c r="BU31" s="126"/>
      <c r="BV31" s="126"/>
      <c r="BW31" s="126"/>
      <c r="BX31" s="126"/>
      <c r="BY31" s="126"/>
      <c r="BZ31" s="126"/>
      <c r="CA31" s="126"/>
      <c r="CB31" s="126"/>
      <c r="CC31" s="126"/>
      <c r="CD31" s="126"/>
      <c r="CE31" s="126"/>
      <c r="CF31" s="126"/>
      <c r="CG31" s="126"/>
      <c r="CH31" s="126"/>
      <c r="CI31" s="126"/>
      <c r="CJ31" s="126"/>
      <c r="CK31" s="126"/>
      <c r="CL31" s="126"/>
      <c r="CM31" s="126"/>
      <c r="CN31" s="126"/>
      <c r="CO31" s="126"/>
      <c r="CP31" s="126"/>
      <c r="CQ31" s="126"/>
      <c r="CR31" s="126"/>
      <c r="CS31" s="126"/>
      <c r="CT31" s="126"/>
      <c r="CU31" s="126"/>
    </row>
    <row r="32" spans="1:99" x14ac:dyDescent="0.3">
      <c r="A32" s="105">
        <v>50</v>
      </c>
      <c r="B32" s="126" t="s">
        <v>30</v>
      </c>
      <c r="C32" s="126"/>
      <c r="D32" s="126">
        <v>0</v>
      </c>
      <c r="E32" s="126">
        <v>0</v>
      </c>
      <c r="F32" s="126">
        <v>0</v>
      </c>
      <c r="G32" s="126">
        <v>0</v>
      </c>
      <c r="H32" s="126">
        <v>0</v>
      </c>
      <c r="I32" s="126">
        <v>0</v>
      </c>
      <c r="J32" s="126">
        <v>0</v>
      </c>
      <c r="K32" s="126">
        <v>0</v>
      </c>
      <c r="L32" s="126">
        <v>0</v>
      </c>
      <c r="M32" s="126">
        <v>0</v>
      </c>
      <c r="N32" s="126">
        <v>0</v>
      </c>
      <c r="O32" s="126">
        <v>0</v>
      </c>
      <c r="P32" s="126">
        <v>0</v>
      </c>
      <c r="Q32" s="126">
        <v>0</v>
      </c>
      <c r="R32" s="126">
        <v>0</v>
      </c>
      <c r="S32" s="126">
        <v>0</v>
      </c>
      <c r="T32" s="126">
        <v>0</v>
      </c>
      <c r="U32" s="126">
        <v>0</v>
      </c>
      <c r="V32" s="126">
        <v>0</v>
      </c>
      <c r="W32" s="126">
        <v>0</v>
      </c>
      <c r="X32" s="126">
        <v>0</v>
      </c>
      <c r="Y32" s="126">
        <v>0</v>
      </c>
      <c r="Z32" s="126">
        <v>0</v>
      </c>
      <c r="AA32" s="126">
        <v>0</v>
      </c>
      <c r="AB32" s="126">
        <v>0</v>
      </c>
      <c r="AC32" s="126">
        <v>0</v>
      </c>
      <c r="AD32" s="126">
        <v>0</v>
      </c>
      <c r="AE32" s="126">
        <v>0</v>
      </c>
      <c r="AF32" s="126">
        <v>0</v>
      </c>
      <c r="AG32" s="126"/>
      <c r="AH32" s="126"/>
      <c r="AI32" s="126"/>
      <c r="AJ32" s="126"/>
      <c r="AK32" s="126"/>
      <c r="AL32" s="126"/>
      <c r="AM32" s="126"/>
      <c r="AN32" s="126"/>
      <c r="AO32" s="126"/>
      <c r="AP32" s="126"/>
      <c r="AQ32" s="126"/>
      <c r="AR32" s="126"/>
      <c r="AS32" s="126"/>
      <c r="AT32" s="126"/>
      <c r="AU32" s="126"/>
      <c r="AV32" s="126"/>
      <c r="AW32" s="126"/>
      <c r="AX32" s="126"/>
      <c r="AY32" s="126"/>
      <c r="AZ32" s="126"/>
      <c r="BA32" s="126"/>
      <c r="BB32" s="126"/>
      <c r="BC32" s="126"/>
      <c r="BD32" s="126"/>
      <c r="BE32" s="126"/>
      <c r="BF32" s="126"/>
      <c r="BG32" s="126"/>
      <c r="BH32" s="126"/>
      <c r="BI32" s="126"/>
      <c r="BJ32" s="126"/>
      <c r="BK32" s="126"/>
      <c r="BL32" s="126"/>
      <c r="BM32" s="126"/>
      <c r="BN32" s="126"/>
      <c r="BO32" s="126"/>
      <c r="BP32" s="126"/>
      <c r="BQ32" s="126"/>
      <c r="BR32" s="126"/>
      <c r="BS32" s="126"/>
      <c r="BT32" s="126"/>
      <c r="BU32" s="126"/>
      <c r="BV32" s="126"/>
      <c r="BW32" s="126"/>
      <c r="BX32" s="126"/>
      <c r="BY32" s="126"/>
      <c r="BZ32" s="126"/>
      <c r="CA32" s="126"/>
      <c r="CB32" s="126"/>
      <c r="CC32" s="126"/>
      <c r="CD32" s="126"/>
      <c r="CE32" s="126"/>
      <c r="CF32" s="126"/>
      <c r="CG32" s="126"/>
      <c r="CH32" s="126"/>
      <c r="CI32" s="126"/>
      <c r="CJ32" s="126"/>
      <c r="CK32" s="126"/>
      <c r="CL32" s="126"/>
      <c r="CM32" s="126"/>
      <c r="CN32" s="126"/>
      <c r="CO32" s="126"/>
      <c r="CP32" s="126"/>
      <c r="CQ32" s="126"/>
      <c r="CR32" s="126"/>
      <c r="CS32" s="126"/>
      <c r="CT32" s="126"/>
      <c r="CU32" s="126"/>
    </row>
    <row r="33" spans="1:99" x14ac:dyDescent="0.3">
      <c r="A33" s="105">
        <v>51</v>
      </c>
      <c r="B33" s="126" t="s">
        <v>141</v>
      </c>
      <c r="C33" s="126"/>
      <c r="D33" s="126">
        <v>0</v>
      </c>
      <c r="E33" s="126">
        <v>0</v>
      </c>
      <c r="F33" s="126">
        <v>0</v>
      </c>
      <c r="G33" s="126">
        <v>0</v>
      </c>
      <c r="H33" s="126">
        <v>0</v>
      </c>
      <c r="I33" s="126">
        <v>0</v>
      </c>
      <c r="J33" s="126">
        <v>0</v>
      </c>
      <c r="K33" s="126">
        <v>0</v>
      </c>
      <c r="L33" s="126">
        <v>0</v>
      </c>
      <c r="M33" s="126">
        <v>0</v>
      </c>
      <c r="N33" s="126">
        <v>0</v>
      </c>
      <c r="O33" s="126">
        <v>0</v>
      </c>
      <c r="P33" s="126">
        <v>0</v>
      </c>
      <c r="Q33" s="126">
        <v>0</v>
      </c>
      <c r="R33" s="126">
        <v>0</v>
      </c>
      <c r="S33" s="126">
        <v>0</v>
      </c>
      <c r="T33" s="126">
        <v>0</v>
      </c>
      <c r="U33" s="126">
        <v>0</v>
      </c>
      <c r="V33" s="126">
        <v>0</v>
      </c>
      <c r="W33" s="126">
        <v>0</v>
      </c>
      <c r="X33" s="126">
        <v>0</v>
      </c>
      <c r="Y33" s="126">
        <v>0</v>
      </c>
      <c r="Z33" s="126">
        <v>0</v>
      </c>
      <c r="AA33" s="126">
        <v>0</v>
      </c>
      <c r="AB33" s="126">
        <v>0</v>
      </c>
      <c r="AC33" s="126">
        <v>0</v>
      </c>
      <c r="AD33" s="126">
        <v>0</v>
      </c>
      <c r="AE33" s="126">
        <v>0</v>
      </c>
      <c r="AF33" s="126">
        <v>0</v>
      </c>
      <c r="AG33" s="126"/>
      <c r="AH33" s="126"/>
      <c r="AI33" s="126"/>
      <c r="AJ33" s="126"/>
      <c r="AK33" s="126"/>
      <c r="AL33" s="126"/>
      <c r="AM33" s="126"/>
      <c r="AN33" s="126"/>
      <c r="AO33" s="126"/>
      <c r="AP33" s="126"/>
      <c r="AQ33" s="126"/>
      <c r="AR33" s="126"/>
      <c r="AS33" s="126"/>
      <c r="AT33" s="126"/>
      <c r="AU33" s="126"/>
      <c r="AV33" s="126"/>
      <c r="AW33" s="126"/>
      <c r="AX33" s="126"/>
      <c r="AY33" s="126"/>
      <c r="AZ33" s="126"/>
      <c r="BA33" s="126"/>
      <c r="BB33" s="126"/>
      <c r="BC33" s="126"/>
      <c r="BD33" s="126"/>
      <c r="BE33" s="126"/>
      <c r="BF33" s="126"/>
      <c r="BG33" s="126"/>
      <c r="BH33" s="126"/>
      <c r="BI33" s="126"/>
      <c r="BJ33" s="126"/>
      <c r="BK33" s="126"/>
      <c r="BL33" s="126"/>
      <c r="BM33" s="126"/>
      <c r="BN33" s="126"/>
      <c r="BO33" s="126"/>
      <c r="BP33" s="126"/>
      <c r="BQ33" s="126"/>
      <c r="BR33" s="126"/>
      <c r="BS33" s="126"/>
      <c r="BT33" s="126"/>
      <c r="BU33" s="126"/>
      <c r="BV33" s="126"/>
      <c r="BW33" s="126"/>
      <c r="BX33" s="126"/>
      <c r="BY33" s="126"/>
      <c r="BZ33" s="126"/>
      <c r="CA33" s="126"/>
      <c r="CB33" s="126"/>
      <c r="CC33" s="126"/>
      <c r="CD33" s="126"/>
      <c r="CE33" s="126"/>
      <c r="CF33" s="126"/>
      <c r="CG33" s="126"/>
      <c r="CH33" s="126"/>
      <c r="CI33" s="126"/>
      <c r="CJ33" s="126"/>
      <c r="CK33" s="126"/>
      <c r="CL33" s="126"/>
      <c r="CM33" s="126"/>
      <c r="CN33" s="126"/>
      <c r="CO33" s="126"/>
      <c r="CP33" s="126"/>
      <c r="CQ33" s="126"/>
      <c r="CR33" s="126"/>
      <c r="CS33" s="126"/>
      <c r="CT33" s="126"/>
      <c r="CU33" s="126"/>
    </row>
    <row r="34" spans="1:99" x14ac:dyDescent="0.3">
      <c r="A34" s="105">
        <v>52</v>
      </c>
      <c r="B34" s="126" t="s">
        <v>134</v>
      </c>
      <c r="C34" s="126"/>
      <c r="D34" s="126">
        <v>0</v>
      </c>
      <c r="E34" s="126">
        <v>0</v>
      </c>
      <c r="F34" s="126">
        <v>0</v>
      </c>
      <c r="G34" s="126">
        <v>0</v>
      </c>
      <c r="H34" s="126">
        <v>0</v>
      </c>
      <c r="I34" s="126">
        <v>0</v>
      </c>
      <c r="J34" s="126">
        <v>0</v>
      </c>
      <c r="K34" s="126">
        <v>0</v>
      </c>
      <c r="L34" s="126">
        <v>0</v>
      </c>
      <c r="M34" s="126">
        <v>0</v>
      </c>
      <c r="N34" s="126">
        <v>0</v>
      </c>
      <c r="O34" s="126">
        <v>0</v>
      </c>
      <c r="P34" s="126">
        <v>0</v>
      </c>
      <c r="Q34" s="126">
        <v>0</v>
      </c>
      <c r="R34" s="126">
        <v>0</v>
      </c>
      <c r="S34" s="126">
        <v>0</v>
      </c>
      <c r="T34" s="126">
        <v>0</v>
      </c>
      <c r="U34" s="126">
        <v>0</v>
      </c>
      <c r="V34" s="126">
        <v>0</v>
      </c>
      <c r="W34" s="126">
        <v>0</v>
      </c>
      <c r="X34" s="126">
        <v>0</v>
      </c>
      <c r="Y34" s="126">
        <v>0</v>
      </c>
      <c r="Z34" s="126">
        <v>0</v>
      </c>
      <c r="AA34" s="126">
        <v>0</v>
      </c>
      <c r="AB34" s="126">
        <v>0</v>
      </c>
      <c r="AC34" s="126">
        <v>0</v>
      </c>
      <c r="AD34" s="126">
        <v>0</v>
      </c>
      <c r="AE34" s="126">
        <v>0</v>
      </c>
      <c r="AF34" s="126">
        <v>0</v>
      </c>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26"/>
      <c r="BL34" s="126"/>
      <c r="BM34" s="126"/>
      <c r="BN34" s="126"/>
      <c r="BO34" s="126"/>
      <c r="BP34" s="126"/>
      <c r="BQ34" s="126"/>
      <c r="BR34" s="126"/>
      <c r="BS34" s="126"/>
      <c r="BT34" s="126"/>
      <c r="BU34" s="126"/>
      <c r="BV34" s="126"/>
      <c r="BW34" s="126"/>
      <c r="BX34" s="126"/>
      <c r="BY34" s="126"/>
      <c r="BZ34" s="126"/>
      <c r="CA34" s="126"/>
      <c r="CB34" s="126"/>
      <c r="CC34" s="126"/>
      <c r="CD34" s="126"/>
      <c r="CE34" s="126"/>
      <c r="CF34" s="126"/>
      <c r="CG34" s="126"/>
      <c r="CH34" s="126"/>
      <c r="CI34" s="126"/>
      <c r="CJ34" s="126"/>
      <c r="CK34" s="126"/>
      <c r="CL34" s="126"/>
      <c r="CM34" s="126"/>
      <c r="CN34" s="126"/>
      <c r="CO34" s="126"/>
      <c r="CP34" s="126"/>
      <c r="CQ34" s="126"/>
      <c r="CR34" s="126"/>
      <c r="CS34" s="126"/>
      <c r="CT34" s="126"/>
      <c r="CU34" s="126"/>
    </row>
    <row r="35" spans="1:99" x14ac:dyDescent="0.3">
      <c r="A35" s="105">
        <v>53</v>
      </c>
      <c r="B35" s="126" t="s">
        <v>31</v>
      </c>
      <c r="C35" s="126"/>
      <c r="D35" s="126">
        <v>0</v>
      </c>
      <c r="E35" s="126">
        <v>0</v>
      </c>
      <c r="F35" s="126">
        <v>0</v>
      </c>
      <c r="G35" s="126">
        <v>0</v>
      </c>
      <c r="H35" s="126">
        <v>0</v>
      </c>
      <c r="I35" s="126">
        <v>0</v>
      </c>
      <c r="J35" s="126">
        <v>0</v>
      </c>
      <c r="K35" s="126">
        <v>0</v>
      </c>
      <c r="L35" s="126">
        <v>0</v>
      </c>
      <c r="M35" s="126">
        <v>0</v>
      </c>
      <c r="N35" s="126">
        <v>0</v>
      </c>
      <c r="O35" s="126">
        <v>0</v>
      </c>
      <c r="P35" s="126">
        <v>0</v>
      </c>
      <c r="Q35" s="126">
        <v>0</v>
      </c>
      <c r="R35" s="126">
        <v>0</v>
      </c>
      <c r="S35" s="126">
        <v>0</v>
      </c>
      <c r="T35" s="126">
        <v>0</v>
      </c>
      <c r="U35" s="126">
        <v>0</v>
      </c>
      <c r="V35" s="126">
        <v>0</v>
      </c>
      <c r="W35" s="126">
        <v>0</v>
      </c>
      <c r="X35" s="126">
        <v>0</v>
      </c>
      <c r="Y35" s="126">
        <v>0</v>
      </c>
      <c r="Z35" s="126">
        <v>0</v>
      </c>
      <c r="AA35" s="126">
        <v>0</v>
      </c>
      <c r="AB35" s="126">
        <v>0</v>
      </c>
      <c r="AC35" s="126">
        <v>0</v>
      </c>
      <c r="AD35" s="126">
        <v>0</v>
      </c>
      <c r="AE35" s="126">
        <v>0</v>
      </c>
      <c r="AF35" s="126">
        <v>0</v>
      </c>
      <c r="AG35" s="126"/>
      <c r="AH35" s="126"/>
      <c r="AI35" s="126"/>
      <c r="AJ35" s="126"/>
      <c r="AK35" s="126"/>
      <c r="AL35" s="126"/>
      <c r="AM35" s="126"/>
      <c r="AN35" s="126"/>
      <c r="AO35" s="126"/>
      <c r="AP35" s="126"/>
      <c r="AQ35" s="126"/>
      <c r="AR35" s="126"/>
      <c r="AS35" s="126"/>
      <c r="AT35" s="126"/>
      <c r="AU35" s="126"/>
      <c r="AV35" s="126"/>
      <c r="AW35" s="126"/>
      <c r="AX35" s="126"/>
      <c r="AY35" s="126"/>
      <c r="AZ35" s="126"/>
      <c r="BA35" s="126"/>
      <c r="BB35" s="126"/>
      <c r="BC35" s="126"/>
      <c r="BD35" s="126"/>
      <c r="BE35" s="126"/>
      <c r="BF35" s="126"/>
      <c r="BG35" s="126"/>
      <c r="BH35" s="126"/>
      <c r="BI35" s="126"/>
      <c r="BJ35" s="126"/>
      <c r="BK35" s="126"/>
      <c r="BL35" s="126"/>
      <c r="BM35" s="126"/>
      <c r="BN35" s="126"/>
      <c r="BO35" s="126"/>
      <c r="BP35" s="126"/>
      <c r="BQ35" s="126"/>
      <c r="BR35" s="126"/>
      <c r="BS35" s="126"/>
      <c r="BT35" s="126"/>
      <c r="BU35" s="126"/>
      <c r="BV35" s="126"/>
      <c r="BW35" s="126"/>
      <c r="BX35" s="126"/>
      <c r="BY35" s="126"/>
      <c r="BZ35" s="126"/>
      <c r="CA35" s="126"/>
      <c r="CB35" s="126"/>
      <c r="CC35" s="126"/>
      <c r="CD35" s="126"/>
      <c r="CE35" s="126"/>
      <c r="CF35" s="126"/>
      <c r="CG35" s="126"/>
      <c r="CH35" s="126"/>
      <c r="CI35" s="126"/>
      <c r="CJ35" s="126"/>
      <c r="CK35" s="126"/>
      <c r="CL35" s="126"/>
      <c r="CM35" s="126"/>
      <c r="CN35" s="126"/>
      <c r="CO35" s="126"/>
      <c r="CP35" s="126"/>
      <c r="CQ35" s="126"/>
      <c r="CR35" s="126"/>
      <c r="CS35" s="126"/>
      <c r="CT35" s="126"/>
      <c r="CU35" s="126"/>
    </row>
    <row r="36" spans="1:99" x14ac:dyDescent="0.3">
      <c r="A36" s="105">
        <v>55</v>
      </c>
      <c r="B36" s="126" t="s">
        <v>144</v>
      </c>
      <c r="C36" s="126"/>
      <c r="D36" s="126">
        <v>0</v>
      </c>
      <c r="E36" s="126">
        <v>0</v>
      </c>
      <c r="F36" s="126">
        <v>0</v>
      </c>
      <c r="G36" s="126">
        <v>0</v>
      </c>
      <c r="H36" s="126">
        <v>0</v>
      </c>
      <c r="I36" s="126">
        <v>0</v>
      </c>
      <c r="J36" s="126">
        <v>0</v>
      </c>
      <c r="K36" s="126">
        <v>0</v>
      </c>
      <c r="L36" s="126">
        <v>0</v>
      </c>
      <c r="M36" s="126">
        <v>0</v>
      </c>
      <c r="N36" s="126">
        <v>0</v>
      </c>
      <c r="O36" s="126">
        <v>0</v>
      </c>
      <c r="P36" s="126">
        <v>0</v>
      </c>
      <c r="Q36" s="126">
        <v>0</v>
      </c>
      <c r="R36" s="126">
        <v>0</v>
      </c>
      <c r="S36" s="126">
        <v>0</v>
      </c>
      <c r="T36" s="126">
        <v>0</v>
      </c>
      <c r="U36" s="126">
        <v>0</v>
      </c>
      <c r="V36" s="126">
        <v>0</v>
      </c>
      <c r="W36" s="126">
        <v>0</v>
      </c>
      <c r="X36" s="126">
        <v>0</v>
      </c>
      <c r="Y36" s="126">
        <v>0</v>
      </c>
      <c r="Z36" s="126">
        <v>0</v>
      </c>
      <c r="AA36" s="126">
        <v>0</v>
      </c>
      <c r="AB36" s="126">
        <v>0</v>
      </c>
      <c r="AC36" s="126">
        <v>0</v>
      </c>
      <c r="AD36" s="126">
        <v>0</v>
      </c>
      <c r="AE36" s="126">
        <v>0</v>
      </c>
      <c r="AF36" s="126">
        <v>0</v>
      </c>
      <c r="AG36" s="126"/>
      <c r="AH36" s="126"/>
      <c r="AI36" s="126"/>
      <c r="AJ36" s="126"/>
      <c r="AK36" s="126"/>
      <c r="AL36" s="126"/>
      <c r="AM36" s="126"/>
      <c r="AN36" s="126"/>
      <c r="AO36" s="126"/>
      <c r="AP36" s="126"/>
      <c r="AQ36" s="126"/>
      <c r="AR36" s="126"/>
      <c r="AS36" s="126"/>
      <c r="AT36" s="126"/>
      <c r="AU36" s="126"/>
      <c r="AV36" s="126"/>
      <c r="AW36" s="126"/>
      <c r="AX36" s="126"/>
      <c r="AY36" s="126"/>
      <c r="AZ36" s="126"/>
      <c r="BA36" s="126"/>
      <c r="BB36" s="126"/>
      <c r="BC36" s="126"/>
      <c r="BD36" s="126"/>
      <c r="BE36" s="126"/>
      <c r="BF36" s="126"/>
      <c r="BG36" s="126"/>
      <c r="BH36" s="126"/>
      <c r="BI36" s="126"/>
      <c r="BJ36" s="126"/>
      <c r="BK36" s="126"/>
      <c r="BL36" s="126"/>
      <c r="BM36" s="126"/>
      <c r="BN36" s="126"/>
      <c r="BO36" s="126"/>
      <c r="BP36" s="126"/>
      <c r="BQ36" s="126"/>
      <c r="BR36" s="126"/>
      <c r="BS36" s="126"/>
      <c r="BT36" s="126"/>
      <c r="BU36" s="126"/>
      <c r="BV36" s="126"/>
      <c r="BW36" s="126"/>
      <c r="BX36" s="126"/>
      <c r="BY36" s="126"/>
      <c r="BZ36" s="126"/>
      <c r="CA36" s="126"/>
      <c r="CB36" s="126"/>
      <c r="CC36" s="126"/>
      <c r="CD36" s="126"/>
      <c r="CE36" s="126"/>
      <c r="CF36" s="126"/>
      <c r="CG36" s="126"/>
      <c r="CH36" s="126"/>
      <c r="CI36" s="126"/>
      <c r="CJ36" s="126"/>
      <c r="CK36" s="126"/>
      <c r="CL36" s="126"/>
      <c r="CM36" s="126"/>
      <c r="CN36" s="126"/>
      <c r="CO36" s="126"/>
      <c r="CP36" s="126"/>
      <c r="CQ36" s="126"/>
      <c r="CR36" s="126"/>
      <c r="CS36" s="126"/>
      <c r="CT36" s="126"/>
      <c r="CU36" s="126"/>
    </row>
    <row r="37" spans="1:99" x14ac:dyDescent="0.3">
      <c r="A37" s="105">
        <v>61</v>
      </c>
      <c r="B37" s="126" t="s">
        <v>157</v>
      </c>
      <c r="C37" s="126"/>
      <c r="D37" s="126">
        <v>0</v>
      </c>
      <c r="E37" s="126">
        <v>0</v>
      </c>
      <c r="F37" s="126">
        <v>0</v>
      </c>
      <c r="G37" s="126">
        <v>0</v>
      </c>
      <c r="H37" s="126">
        <v>0</v>
      </c>
      <c r="I37" s="126">
        <v>0</v>
      </c>
      <c r="J37" s="126">
        <v>0</v>
      </c>
      <c r="K37" s="126">
        <v>0</v>
      </c>
      <c r="L37" s="126">
        <v>0</v>
      </c>
      <c r="M37" s="126">
        <v>0</v>
      </c>
      <c r="N37" s="126">
        <v>0</v>
      </c>
      <c r="O37" s="126">
        <v>0</v>
      </c>
      <c r="P37" s="126">
        <v>0</v>
      </c>
      <c r="Q37" s="126">
        <v>0</v>
      </c>
      <c r="R37" s="126">
        <v>0</v>
      </c>
      <c r="S37" s="126">
        <v>0</v>
      </c>
      <c r="T37" s="126">
        <v>0</v>
      </c>
      <c r="U37" s="126">
        <v>0</v>
      </c>
      <c r="V37" s="126">
        <v>0</v>
      </c>
      <c r="W37" s="126">
        <v>0</v>
      </c>
      <c r="X37" s="126">
        <v>0</v>
      </c>
      <c r="Y37" s="126">
        <v>0</v>
      </c>
      <c r="Z37" s="126">
        <v>0</v>
      </c>
      <c r="AA37" s="126">
        <v>0</v>
      </c>
      <c r="AB37" s="126">
        <v>0</v>
      </c>
      <c r="AC37" s="126">
        <v>0</v>
      </c>
      <c r="AD37" s="126">
        <v>0</v>
      </c>
      <c r="AE37" s="126">
        <v>0</v>
      </c>
      <c r="AF37" s="126">
        <v>0</v>
      </c>
      <c r="AG37" s="126"/>
      <c r="AH37" s="126"/>
      <c r="AI37" s="126"/>
      <c r="AJ37" s="126"/>
      <c r="AK37" s="126"/>
      <c r="AL37" s="126"/>
      <c r="AM37" s="126"/>
      <c r="AN37" s="126"/>
      <c r="AO37" s="126"/>
      <c r="AP37" s="126"/>
      <c r="AQ37" s="126"/>
      <c r="AR37" s="126"/>
      <c r="AS37" s="126"/>
      <c r="AT37" s="126"/>
      <c r="AU37" s="126"/>
      <c r="AV37" s="126"/>
      <c r="AW37" s="126"/>
      <c r="AX37" s="126"/>
      <c r="AY37" s="126"/>
      <c r="AZ37" s="126"/>
      <c r="BA37" s="126"/>
      <c r="BB37" s="126"/>
      <c r="BC37" s="126"/>
      <c r="BD37" s="126"/>
      <c r="BE37" s="126"/>
      <c r="BF37" s="126"/>
      <c r="BG37" s="126"/>
      <c r="BH37" s="126"/>
      <c r="BI37" s="126"/>
      <c r="BJ37" s="126"/>
      <c r="BK37" s="126"/>
      <c r="BL37" s="126"/>
      <c r="BM37" s="126"/>
      <c r="BN37" s="126"/>
      <c r="BO37" s="126"/>
      <c r="BP37" s="126"/>
      <c r="BQ37" s="126"/>
      <c r="BR37" s="126"/>
      <c r="BS37" s="126"/>
      <c r="BT37" s="126"/>
      <c r="BU37" s="126"/>
      <c r="BV37" s="126"/>
      <c r="BW37" s="126"/>
      <c r="BX37" s="126"/>
      <c r="BY37" s="126"/>
      <c r="BZ37" s="126"/>
      <c r="CA37" s="126"/>
      <c r="CB37" s="126"/>
      <c r="CC37" s="126"/>
      <c r="CD37" s="126"/>
      <c r="CE37" s="126"/>
      <c r="CF37" s="126"/>
      <c r="CG37" s="126"/>
      <c r="CH37" s="126"/>
      <c r="CI37" s="126"/>
      <c r="CJ37" s="126"/>
      <c r="CK37" s="126"/>
      <c r="CL37" s="126"/>
      <c r="CM37" s="126"/>
      <c r="CN37" s="126"/>
      <c r="CO37" s="126"/>
      <c r="CP37" s="126"/>
      <c r="CQ37" s="126"/>
      <c r="CR37" s="126"/>
      <c r="CS37" s="126"/>
      <c r="CT37" s="126"/>
      <c r="CU37" s="126"/>
    </row>
    <row r="38" spans="1:99" x14ac:dyDescent="0.3">
      <c r="A38" s="105">
        <v>80</v>
      </c>
      <c r="B38" s="126" t="s">
        <v>114</v>
      </c>
      <c r="C38" s="126"/>
      <c r="D38" s="126">
        <v>0</v>
      </c>
      <c r="E38" s="126">
        <v>0</v>
      </c>
      <c r="F38" s="126">
        <v>0</v>
      </c>
      <c r="G38" s="126">
        <v>0</v>
      </c>
      <c r="H38" s="126">
        <v>0</v>
      </c>
      <c r="I38" s="126">
        <v>0</v>
      </c>
      <c r="J38" s="126">
        <v>0</v>
      </c>
      <c r="K38" s="126">
        <v>0</v>
      </c>
      <c r="L38" s="126">
        <v>0</v>
      </c>
      <c r="M38" s="126">
        <v>0</v>
      </c>
      <c r="N38" s="126">
        <v>0</v>
      </c>
      <c r="O38" s="126">
        <v>0</v>
      </c>
      <c r="P38" s="126">
        <v>0</v>
      </c>
      <c r="Q38" s="126">
        <v>0</v>
      </c>
      <c r="R38" s="126">
        <v>0</v>
      </c>
      <c r="S38" s="126">
        <v>0</v>
      </c>
      <c r="T38" s="126">
        <v>0</v>
      </c>
      <c r="U38" s="126">
        <v>0</v>
      </c>
      <c r="V38" s="126">
        <v>0</v>
      </c>
      <c r="W38" s="126">
        <v>0</v>
      </c>
      <c r="X38" s="126">
        <v>0</v>
      </c>
      <c r="Y38" s="126">
        <v>0</v>
      </c>
      <c r="Z38" s="126">
        <v>0</v>
      </c>
      <c r="AA38" s="126">
        <v>0</v>
      </c>
      <c r="AB38" s="126">
        <v>0</v>
      </c>
      <c r="AC38" s="126">
        <v>0</v>
      </c>
      <c r="AD38" s="126">
        <v>0</v>
      </c>
      <c r="AE38" s="126">
        <v>0</v>
      </c>
      <c r="AF38" s="126">
        <v>0</v>
      </c>
      <c r="AG38" s="126"/>
      <c r="AH38" s="126"/>
      <c r="AI38" s="126"/>
      <c r="AJ38" s="126"/>
      <c r="AK38" s="126"/>
      <c r="AL38" s="126"/>
      <c r="AM38" s="126"/>
      <c r="AN38" s="126"/>
      <c r="AO38" s="126"/>
      <c r="AP38" s="126"/>
      <c r="AQ38" s="126"/>
      <c r="AR38" s="126"/>
      <c r="AS38" s="126"/>
      <c r="AT38" s="126"/>
      <c r="AU38" s="126"/>
      <c r="AV38" s="126"/>
      <c r="AW38" s="126"/>
      <c r="AX38" s="126"/>
      <c r="AY38" s="126"/>
      <c r="AZ38" s="126"/>
      <c r="BA38" s="126"/>
      <c r="BB38" s="126"/>
      <c r="BC38" s="126"/>
      <c r="BD38" s="126"/>
      <c r="BE38" s="126"/>
      <c r="BF38" s="126"/>
      <c r="BG38" s="126"/>
      <c r="BH38" s="126"/>
      <c r="BI38" s="126"/>
      <c r="BJ38" s="126"/>
      <c r="BK38" s="126"/>
      <c r="BL38" s="126"/>
      <c r="BM38" s="126"/>
      <c r="BN38" s="126"/>
      <c r="BO38" s="126"/>
      <c r="BP38" s="126"/>
      <c r="BQ38" s="126"/>
      <c r="BR38" s="126"/>
      <c r="BS38" s="126"/>
      <c r="BT38" s="126"/>
      <c r="BU38" s="126"/>
      <c r="BV38" s="126"/>
      <c r="BW38" s="126"/>
      <c r="BX38" s="126"/>
      <c r="BY38" s="126"/>
      <c r="BZ38" s="126"/>
      <c r="CA38" s="126"/>
      <c r="CB38" s="126"/>
      <c r="CC38" s="126"/>
      <c r="CD38" s="126"/>
      <c r="CE38" s="126"/>
      <c r="CF38" s="126"/>
      <c r="CG38" s="126"/>
      <c r="CH38" s="126"/>
      <c r="CI38" s="126"/>
      <c r="CJ38" s="126"/>
      <c r="CK38" s="126"/>
      <c r="CL38" s="126"/>
      <c r="CM38" s="126"/>
      <c r="CN38" s="126"/>
      <c r="CO38" s="126"/>
      <c r="CP38" s="126"/>
      <c r="CQ38" s="126"/>
      <c r="CR38" s="126"/>
      <c r="CS38" s="126"/>
      <c r="CT38" s="126"/>
      <c r="CU38" s="126"/>
    </row>
    <row r="39" spans="1:99" x14ac:dyDescent="0.3">
      <c r="A39" s="105">
        <v>81</v>
      </c>
      <c r="B39" s="126" t="s">
        <v>115</v>
      </c>
      <c r="C39" s="126"/>
      <c r="D39" s="126">
        <v>0</v>
      </c>
      <c r="E39" s="126">
        <v>0</v>
      </c>
      <c r="F39" s="126">
        <v>0</v>
      </c>
      <c r="G39" s="126">
        <v>0</v>
      </c>
      <c r="H39" s="126">
        <v>0</v>
      </c>
      <c r="I39" s="126">
        <v>0</v>
      </c>
      <c r="J39" s="126">
        <v>0</v>
      </c>
      <c r="K39" s="126">
        <v>0</v>
      </c>
      <c r="L39" s="126">
        <v>0</v>
      </c>
      <c r="M39" s="126">
        <v>0</v>
      </c>
      <c r="N39" s="126">
        <v>0</v>
      </c>
      <c r="O39" s="126">
        <v>0</v>
      </c>
      <c r="P39" s="126">
        <v>0</v>
      </c>
      <c r="Q39" s="126">
        <v>0</v>
      </c>
      <c r="R39" s="126">
        <v>0</v>
      </c>
      <c r="S39" s="126">
        <v>0</v>
      </c>
      <c r="T39" s="126">
        <v>0</v>
      </c>
      <c r="U39" s="126">
        <v>0</v>
      </c>
      <c r="V39" s="126">
        <v>0</v>
      </c>
      <c r="W39" s="126">
        <v>0</v>
      </c>
      <c r="X39" s="126">
        <v>0</v>
      </c>
      <c r="Y39" s="126">
        <v>0</v>
      </c>
      <c r="Z39" s="126">
        <v>0</v>
      </c>
      <c r="AA39" s="126">
        <v>0</v>
      </c>
      <c r="AB39" s="126">
        <v>0</v>
      </c>
      <c r="AC39" s="126">
        <v>0</v>
      </c>
      <c r="AD39" s="126">
        <v>0</v>
      </c>
      <c r="AE39" s="126">
        <v>0</v>
      </c>
      <c r="AF39" s="126">
        <v>0</v>
      </c>
      <c r="AG39" s="126"/>
      <c r="AH39" s="126"/>
      <c r="AI39" s="126"/>
      <c r="AJ39" s="126"/>
      <c r="AK39" s="126"/>
      <c r="AL39" s="126"/>
      <c r="AM39" s="126"/>
      <c r="AN39" s="126"/>
      <c r="AO39" s="126"/>
      <c r="AP39" s="126"/>
      <c r="AQ39" s="126"/>
      <c r="AR39" s="126"/>
      <c r="AS39" s="126"/>
      <c r="AT39" s="126"/>
      <c r="AU39" s="126"/>
      <c r="AV39" s="126"/>
      <c r="AW39" s="126"/>
      <c r="AX39" s="126"/>
      <c r="AY39" s="126"/>
      <c r="AZ39" s="126"/>
      <c r="BA39" s="126"/>
      <c r="BB39" s="126"/>
      <c r="BC39" s="126"/>
      <c r="BD39" s="126"/>
      <c r="BE39" s="126"/>
      <c r="BF39" s="126"/>
      <c r="BG39" s="126"/>
      <c r="BH39" s="126"/>
      <c r="BI39" s="126"/>
      <c r="BJ39" s="126"/>
      <c r="BK39" s="126"/>
      <c r="BL39" s="126"/>
      <c r="BM39" s="126"/>
      <c r="BN39" s="126"/>
      <c r="BO39" s="126"/>
      <c r="BP39" s="126"/>
      <c r="BQ39" s="126"/>
      <c r="BR39" s="126"/>
      <c r="BS39" s="126"/>
      <c r="BT39" s="126"/>
      <c r="BU39" s="126"/>
      <c r="BV39" s="126"/>
      <c r="BW39" s="126"/>
      <c r="BX39" s="126"/>
      <c r="BY39" s="126"/>
      <c r="BZ39" s="126"/>
      <c r="CA39" s="126"/>
      <c r="CB39" s="126"/>
      <c r="CC39" s="126"/>
      <c r="CD39" s="126"/>
      <c r="CE39" s="126"/>
      <c r="CF39" s="126"/>
      <c r="CG39" s="126"/>
      <c r="CH39" s="126"/>
      <c r="CI39" s="126"/>
      <c r="CJ39" s="126"/>
      <c r="CK39" s="126"/>
      <c r="CL39" s="126"/>
      <c r="CM39" s="126"/>
      <c r="CN39" s="126"/>
      <c r="CO39" s="126"/>
      <c r="CP39" s="126"/>
      <c r="CQ39" s="126"/>
      <c r="CR39" s="126"/>
      <c r="CS39" s="126"/>
      <c r="CT39" s="126"/>
      <c r="CU39" s="126"/>
    </row>
    <row r="40" spans="1:99" x14ac:dyDescent="0.3">
      <c r="A40" s="105">
        <v>82</v>
      </c>
      <c r="B40" s="126" t="s">
        <v>202</v>
      </c>
      <c r="C40" s="126"/>
      <c r="D40" s="126">
        <v>0</v>
      </c>
      <c r="E40" s="126">
        <v>0</v>
      </c>
      <c r="F40" s="126">
        <v>0</v>
      </c>
      <c r="G40" s="126">
        <v>0</v>
      </c>
      <c r="H40" s="126">
        <v>0</v>
      </c>
      <c r="I40" s="126">
        <v>0</v>
      </c>
      <c r="J40" s="126">
        <v>0</v>
      </c>
      <c r="K40" s="126">
        <v>0</v>
      </c>
      <c r="L40" s="126">
        <v>0</v>
      </c>
      <c r="M40" s="126">
        <v>0</v>
      </c>
      <c r="N40" s="126">
        <v>0</v>
      </c>
      <c r="O40" s="126">
        <v>0</v>
      </c>
      <c r="P40" s="126">
        <v>0</v>
      </c>
      <c r="Q40" s="126">
        <v>0</v>
      </c>
      <c r="R40" s="126">
        <v>0</v>
      </c>
      <c r="S40" s="126">
        <v>0</v>
      </c>
      <c r="T40" s="126">
        <v>0</v>
      </c>
      <c r="U40" s="126">
        <v>0</v>
      </c>
      <c r="V40" s="126">
        <v>0</v>
      </c>
      <c r="W40" s="126">
        <v>0</v>
      </c>
      <c r="X40" s="126">
        <v>0</v>
      </c>
      <c r="Y40" s="126">
        <v>0</v>
      </c>
      <c r="Z40" s="126">
        <v>0</v>
      </c>
      <c r="AA40" s="126">
        <v>0</v>
      </c>
      <c r="AB40" s="126">
        <v>0</v>
      </c>
      <c r="AC40" s="126">
        <v>0</v>
      </c>
      <c r="AD40" s="126">
        <v>0</v>
      </c>
      <c r="AE40" s="126">
        <v>0</v>
      </c>
      <c r="AF40" s="126">
        <v>0</v>
      </c>
      <c r="AG40" s="126"/>
      <c r="AH40" s="126"/>
      <c r="AI40" s="126"/>
      <c r="AJ40" s="126"/>
      <c r="AK40" s="126"/>
      <c r="AL40" s="126"/>
      <c r="AM40" s="126"/>
      <c r="AN40" s="126"/>
      <c r="AO40" s="126"/>
      <c r="AP40" s="126"/>
      <c r="AQ40" s="126"/>
      <c r="AR40" s="126"/>
      <c r="AS40" s="126"/>
      <c r="AT40" s="126"/>
      <c r="AU40" s="126"/>
      <c r="AV40" s="126"/>
      <c r="AW40" s="126"/>
      <c r="AX40" s="126"/>
      <c r="AY40" s="126"/>
      <c r="AZ40" s="126"/>
      <c r="BA40" s="126"/>
      <c r="BB40" s="126"/>
      <c r="BC40" s="126"/>
      <c r="BD40" s="126"/>
      <c r="BE40" s="126"/>
      <c r="BF40" s="126"/>
      <c r="BG40" s="126"/>
      <c r="BH40" s="126"/>
      <c r="BI40" s="126"/>
      <c r="BJ40" s="126"/>
      <c r="BK40" s="126"/>
      <c r="BL40" s="126"/>
      <c r="BM40" s="126"/>
      <c r="BN40" s="126"/>
      <c r="BO40" s="126"/>
      <c r="BP40" s="126"/>
      <c r="BQ40" s="126"/>
      <c r="BR40" s="126"/>
      <c r="BS40" s="126"/>
      <c r="BT40" s="126"/>
      <c r="BU40" s="126"/>
      <c r="BV40" s="126"/>
      <c r="BW40" s="126"/>
      <c r="BX40" s="126"/>
      <c r="BY40" s="126"/>
      <c r="BZ40" s="126"/>
      <c r="CA40" s="126"/>
      <c r="CB40" s="126"/>
      <c r="CC40" s="126"/>
      <c r="CD40" s="126"/>
      <c r="CE40" s="126"/>
      <c r="CF40" s="126"/>
      <c r="CG40" s="126"/>
      <c r="CH40" s="126"/>
      <c r="CI40" s="126"/>
      <c r="CJ40" s="126"/>
      <c r="CK40" s="126"/>
      <c r="CL40" s="126"/>
      <c r="CM40" s="126"/>
      <c r="CN40" s="126"/>
      <c r="CO40" s="126"/>
      <c r="CP40" s="126"/>
      <c r="CQ40" s="126"/>
      <c r="CR40" s="126"/>
      <c r="CS40" s="126"/>
      <c r="CT40" s="126"/>
      <c r="CU40" s="126"/>
    </row>
    <row r="41" spans="1:99" x14ac:dyDescent="0.3">
      <c r="A41" s="105">
        <v>83</v>
      </c>
      <c r="B41" s="126" t="s">
        <v>32</v>
      </c>
      <c r="C41" s="126"/>
      <c r="D41" s="126">
        <v>0</v>
      </c>
      <c r="E41" s="126">
        <v>0</v>
      </c>
      <c r="F41" s="126">
        <v>0</v>
      </c>
      <c r="G41" s="126">
        <v>0</v>
      </c>
      <c r="H41" s="126">
        <v>0</v>
      </c>
      <c r="I41" s="126">
        <v>0</v>
      </c>
      <c r="J41" s="126">
        <v>0</v>
      </c>
      <c r="K41" s="126">
        <v>0</v>
      </c>
      <c r="L41" s="126">
        <v>0</v>
      </c>
      <c r="M41" s="126">
        <v>0</v>
      </c>
      <c r="N41" s="126">
        <v>0</v>
      </c>
      <c r="O41" s="126">
        <v>0</v>
      </c>
      <c r="P41" s="126">
        <v>0</v>
      </c>
      <c r="Q41" s="126">
        <v>0</v>
      </c>
      <c r="R41" s="126">
        <v>0</v>
      </c>
      <c r="S41" s="126">
        <v>0</v>
      </c>
      <c r="T41" s="126">
        <v>0</v>
      </c>
      <c r="U41" s="126">
        <v>0</v>
      </c>
      <c r="V41" s="126">
        <v>0</v>
      </c>
      <c r="W41" s="126">
        <v>0</v>
      </c>
      <c r="X41" s="126">
        <v>0</v>
      </c>
      <c r="Y41" s="126">
        <v>0</v>
      </c>
      <c r="Z41" s="126">
        <v>0</v>
      </c>
      <c r="AA41" s="126">
        <v>0</v>
      </c>
      <c r="AB41" s="126">
        <v>0</v>
      </c>
      <c r="AC41" s="126">
        <v>0</v>
      </c>
      <c r="AD41" s="126">
        <v>0</v>
      </c>
      <c r="AE41" s="126">
        <v>0</v>
      </c>
      <c r="AF41" s="126">
        <v>0</v>
      </c>
      <c r="AG41" s="126"/>
      <c r="AH41" s="126"/>
      <c r="AI41" s="126"/>
      <c r="AJ41" s="126"/>
      <c r="AK41" s="126"/>
      <c r="AL41" s="126"/>
      <c r="AM41" s="126"/>
      <c r="AN41" s="126"/>
      <c r="AO41" s="126"/>
      <c r="AP41" s="126"/>
      <c r="AQ41" s="126"/>
      <c r="AR41" s="126"/>
      <c r="AS41" s="126"/>
      <c r="AT41" s="126"/>
      <c r="AU41" s="126"/>
      <c r="AV41" s="126"/>
      <c r="AW41" s="126"/>
      <c r="AX41" s="126"/>
      <c r="AY41" s="126"/>
      <c r="AZ41" s="126"/>
      <c r="BA41" s="126"/>
      <c r="BB41" s="126"/>
      <c r="BC41" s="126"/>
      <c r="BD41" s="126"/>
      <c r="BE41" s="126"/>
      <c r="BF41" s="126"/>
      <c r="BG41" s="126"/>
      <c r="BH41" s="126"/>
      <c r="BI41" s="126"/>
      <c r="BJ41" s="126"/>
      <c r="BK41" s="126"/>
      <c r="BL41" s="126"/>
      <c r="BM41" s="126"/>
      <c r="BN41" s="126"/>
      <c r="BO41" s="126"/>
      <c r="BP41" s="126"/>
      <c r="BQ41" s="126"/>
      <c r="BR41" s="126"/>
      <c r="BS41" s="126"/>
      <c r="BT41" s="126"/>
      <c r="BU41" s="126"/>
      <c r="BV41" s="126"/>
      <c r="BW41" s="126"/>
      <c r="BX41" s="126"/>
      <c r="BY41" s="126"/>
      <c r="BZ41" s="126"/>
      <c r="CA41" s="126"/>
      <c r="CB41" s="126"/>
      <c r="CC41" s="126"/>
      <c r="CD41" s="126"/>
      <c r="CE41" s="126"/>
      <c r="CF41" s="126"/>
      <c r="CG41" s="126"/>
      <c r="CH41" s="126"/>
      <c r="CI41" s="126"/>
      <c r="CJ41" s="126"/>
      <c r="CK41" s="126"/>
      <c r="CL41" s="126"/>
      <c r="CM41" s="126"/>
      <c r="CN41" s="126"/>
      <c r="CO41" s="126"/>
      <c r="CP41" s="126"/>
      <c r="CQ41" s="126"/>
      <c r="CR41" s="126"/>
      <c r="CS41" s="126"/>
      <c r="CT41" s="126"/>
      <c r="CU41" s="126"/>
    </row>
    <row r="42" spans="1:99" x14ac:dyDescent="0.3">
      <c r="A42" s="105">
        <v>84</v>
      </c>
      <c r="B42" s="126" t="s">
        <v>123</v>
      </c>
      <c r="C42" s="126"/>
      <c r="D42" s="126">
        <v>0</v>
      </c>
      <c r="E42" s="126">
        <v>0</v>
      </c>
      <c r="F42" s="126">
        <v>0</v>
      </c>
      <c r="G42" s="126">
        <v>0</v>
      </c>
      <c r="H42" s="126">
        <v>0</v>
      </c>
      <c r="I42" s="126">
        <v>0</v>
      </c>
      <c r="J42" s="126">
        <v>0</v>
      </c>
      <c r="K42" s="126">
        <v>0</v>
      </c>
      <c r="L42" s="126">
        <v>0</v>
      </c>
      <c r="M42" s="126">
        <v>0</v>
      </c>
      <c r="N42" s="126">
        <v>0</v>
      </c>
      <c r="O42" s="126">
        <v>0</v>
      </c>
      <c r="P42" s="126">
        <v>0</v>
      </c>
      <c r="Q42" s="126">
        <v>0</v>
      </c>
      <c r="R42" s="126">
        <v>0</v>
      </c>
      <c r="S42" s="126">
        <v>0</v>
      </c>
      <c r="T42" s="126">
        <v>0</v>
      </c>
      <c r="U42" s="126">
        <v>0</v>
      </c>
      <c r="V42" s="126">
        <v>0</v>
      </c>
      <c r="W42" s="126">
        <v>0</v>
      </c>
      <c r="X42" s="126">
        <v>0</v>
      </c>
      <c r="Y42" s="126">
        <v>0</v>
      </c>
      <c r="Z42" s="126">
        <v>0</v>
      </c>
      <c r="AA42" s="126">
        <v>0</v>
      </c>
      <c r="AB42" s="126">
        <v>0</v>
      </c>
      <c r="AC42" s="126">
        <v>0</v>
      </c>
      <c r="AD42" s="126">
        <v>0</v>
      </c>
      <c r="AE42" s="126">
        <v>0</v>
      </c>
      <c r="AF42" s="126">
        <v>0</v>
      </c>
      <c r="AG42" s="126"/>
      <c r="AH42" s="126"/>
      <c r="AI42" s="126"/>
      <c r="AJ42" s="126"/>
      <c r="AK42" s="126"/>
      <c r="AL42" s="126"/>
      <c r="AM42" s="126"/>
      <c r="AN42" s="126"/>
      <c r="AO42" s="126"/>
      <c r="AP42" s="126"/>
      <c r="AQ42" s="126"/>
      <c r="AR42" s="126"/>
      <c r="AS42" s="126"/>
      <c r="AT42" s="126"/>
      <c r="AU42" s="126"/>
      <c r="AV42" s="126"/>
      <c r="AW42" s="126"/>
      <c r="AX42" s="126"/>
      <c r="AY42" s="126"/>
      <c r="AZ42" s="126"/>
      <c r="BA42" s="126"/>
      <c r="BB42" s="126"/>
      <c r="BC42" s="126"/>
      <c r="BD42" s="126"/>
      <c r="BE42" s="126"/>
      <c r="BF42" s="126"/>
      <c r="BG42" s="126"/>
      <c r="BH42" s="126"/>
      <c r="BI42" s="126"/>
      <c r="BJ42" s="126"/>
      <c r="BK42" s="126"/>
      <c r="BL42" s="126"/>
      <c r="BM42" s="126"/>
      <c r="BN42" s="126"/>
      <c r="BO42" s="126"/>
      <c r="BP42" s="126"/>
      <c r="BQ42" s="126"/>
      <c r="BR42" s="126"/>
      <c r="BS42" s="126"/>
      <c r="BT42" s="126"/>
      <c r="BU42" s="126"/>
      <c r="BV42" s="126"/>
      <c r="BW42" s="126"/>
      <c r="BX42" s="126"/>
      <c r="BY42" s="126"/>
      <c r="BZ42" s="126"/>
      <c r="CA42" s="126"/>
      <c r="CB42" s="126"/>
      <c r="CC42" s="126"/>
      <c r="CD42" s="126"/>
      <c r="CE42" s="126"/>
      <c r="CF42" s="126"/>
      <c r="CG42" s="126"/>
      <c r="CH42" s="126"/>
      <c r="CI42" s="126"/>
      <c r="CJ42" s="126"/>
      <c r="CK42" s="126"/>
      <c r="CL42" s="126"/>
      <c r="CM42" s="126"/>
      <c r="CN42" s="126"/>
      <c r="CO42" s="126"/>
      <c r="CP42" s="126"/>
      <c r="CQ42" s="126"/>
      <c r="CR42" s="126"/>
      <c r="CS42" s="126"/>
      <c r="CT42" s="126"/>
      <c r="CU42" s="126"/>
    </row>
    <row r="43" spans="1:99" x14ac:dyDescent="0.3">
      <c r="A43" s="105">
        <v>85</v>
      </c>
      <c r="B43" s="126" t="s">
        <v>125</v>
      </c>
      <c r="C43" s="126"/>
      <c r="D43" s="126">
        <v>0</v>
      </c>
      <c r="E43" s="126">
        <v>0</v>
      </c>
      <c r="F43" s="126">
        <v>0</v>
      </c>
      <c r="G43" s="126">
        <v>0</v>
      </c>
      <c r="H43" s="126">
        <v>0</v>
      </c>
      <c r="I43" s="126">
        <v>0</v>
      </c>
      <c r="J43" s="126">
        <v>0</v>
      </c>
      <c r="K43" s="126">
        <v>0</v>
      </c>
      <c r="L43" s="126">
        <v>0</v>
      </c>
      <c r="M43" s="126">
        <v>0</v>
      </c>
      <c r="N43" s="126">
        <v>0</v>
      </c>
      <c r="O43" s="126">
        <v>0</v>
      </c>
      <c r="P43" s="126">
        <v>0</v>
      </c>
      <c r="Q43" s="126">
        <v>0</v>
      </c>
      <c r="R43" s="126">
        <v>0</v>
      </c>
      <c r="S43" s="126">
        <v>0</v>
      </c>
      <c r="T43" s="126">
        <v>0</v>
      </c>
      <c r="U43" s="126">
        <v>0</v>
      </c>
      <c r="V43" s="126">
        <v>0</v>
      </c>
      <c r="W43" s="126">
        <v>0</v>
      </c>
      <c r="X43" s="126">
        <v>0</v>
      </c>
      <c r="Y43" s="126">
        <v>0</v>
      </c>
      <c r="Z43" s="126">
        <v>0</v>
      </c>
      <c r="AA43" s="126">
        <v>0</v>
      </c>
      <c r="AB43" s="126">
        <v>0</v>
      </c>
      <c r="AC43" s="126">
        <v>0</v>
      </c>
      <c r="AD43" s="126">
        <v>0</v>
      </c>
      <c r="AE43" s="126">
        <v>0</v>
      </c>
      <c r="AF43" s="126">
        <v>0</v>
      </c>
      <c r="AG43" s="126"/>
      <c r="AH43" s="126"/>
      <c r="AI43" s="126"/>
      <c r="AJ43" s="126"/>
      <c r="AK43" s="126"/>
      <c r="AL43" s="126"/>
      <c r="AM43" s="126"/>
      <c r="AN43" s="126"/>
      <c r="AO43" s="126"/>
      <c r="AP43" s="126"/>
      <c r="AQ43" s="126"/>
      <c r="AR43" s="126"/>
      <c r="AS43" s="126"/>
      <c r="AT43" s="126"/>
      <c r="AU43" s="126"/>
      <c r="AV43" s="126"/>
      <c r="AW43" s="126"/>
      <c r="AX43" s="126"/>
      <c r="AY43" s="126"/>
      <c r="AZ43" s="126"/>
      <c r="BA43" s="126"/>
      <c r="BB43" s="126"/>
      <c r="BC43" s="126"/>
      <c r="BD43" s="126"/>
      <c r="BE43" s="126"/>
      <c r="BF43" s="126"/>
      <c r="BG43" s="126"/>
      <c r="BH43" s="126"/>
      <c r="BI43" s="126"/>
      <c r="BJ43" s="126"/>
      <c r="BK43" s="126"/>
      <c r="BL43" s="126"/>
      <c r="BM43" s="126"/>
      <c r="BN43" s="126"/>
      <c r="BO43" s="126"/>
      <c r="BP43" s="126"/>
      <c r="BQ43" s="126"/>
      <c r="BR43" s="126"/>
      <c r="BS43" s="126"/>
      <c r="BT43" s="126"/>
      <c r="BU43" s="126"/>
      <c r="BV43" s="126"/>
      <c r="BW43" s="126"/>
      <c r="BX43" s="126"/>
      <c r="BY43" s="126"/>
      <c r="BZ43" s="126"/>
      <c r="CA43" s="126"/>
      <c r="CB43" s="126"/>
      <c r="CC43" s="126"/>
      <c r="CD43" s="126"/>
      <c r="CE43" s="126"/>
      <c r="CF43" s="126"/>
      <c r="CG43" s="126"/>
      <c r="CH43" s="126"/>
      <c r="CI43" s="126"/>
      <c r="CJ43" s="126"/>
      <c r="CK43" s="126"/>
      <c r="CL43" s="126"/>
      <c r="CM43" s="126"/>
      <c r="CN43" s="126"/>
      <c r="CO43" s="126"/>
      <c r="CP43" s="126"/>
      <c r="CQ43" s="126"/>
      <c r="CR43" s="126"/>
      <c r="CS43" s="126"/>
      <c r="CT43" s="126"/>
      <c r="CU43" s="126"/>
    </row>
    <row r="44" spans="1:99" x14ac:dyDescent="0.3">
      <c r="A44" s="105">
        <v>88</v>
      </c>
      <c r="B44" s="126" t="s">
        <v>122</v>
      </c>
      <c r="C44" s="126"/>
      <c r="D44" s="126">
        <v>0</v>
      </c>
      <c r="E44" s="126">
        <v>0</v>
      </c>
      <c r="F44" s="126">
        <v>0</v>
      </c>
      <c r="G44" s="126">
        <v>0</v>
      </c>
      <c r="H44" s="126">
        <v>0</v>
      </c>
      <c r="I44" s="126">
        <v>0</v>
      </c>
      <c r="J44" s="126">
        <v>0</v>
      </c>
      <c r="K44" s="126">
        <v>0</v>
      </c>
      <c r="L44" s="126">
        <v>0</v>
      </c>
      <c r="M44" s="126">
        <v>0</v>
      </c>
      <c r="N44" s="126">
        <v>0</v>
      </c>
      <c r="O44" s="126">
        <v>0</v>
      </c>
      <c r="P44" s="126">
        <v>0</v>
      </c>
      <c r="Q44" s="126">
        <v>0</v>
      </c>
      <c r="R44" s="126">
        <v>0</v>
      </c>
      <c r="S44" s="126">
        <v>0</v>
      </c>
      <c r="T44" s="126">
        <v>0</v>
      </c>
      <c r="U44" s="126">
        <v>0</v>
      </c>
      <c r="V44" s="126">
        <v>0</v>
      </c>
      <c r="W44" s="126">
        <v>0</v>
      </c>
      <c r="X44" s="126">
        <v>0</v>
      </c>
      <c r="Y44" s="126">
        <v>0</v>
      </c>
      <c r="Z44" s="126">
        <v>0</v>
      </c>
      <c r="AA44" s="126">
        <v>0</v>
      </c>
      <c r="AB44" s="126">
        <v>0</v>
      </c>
      <c r="AC44" s="126">
        <v>0</v>
      </c>
      <c r="AD44" s="126">
        <v>0</v>
      </c>
      <c r="AE44" s="126">
        <v>0</v>
      </c>
      <c r="AF44" s="126">
        <v>0</v>
      </c>
      <c r="AG44" s="126"/>
      <c r="AH44" s="126"/>
      <c r="AI44" s="126"/>
      <c r="AJ44" s="126"/>
      <c r="AK44" s="126"/>
      <c r="AL44" s="126"/>
      <c r="AM44" s="126"/>
      <c r="AN44" s="126"/>
      <c r="AO44" s="126"/>
      <c r="AP44" s="126"/>
      <c r="AQ44" s="126"/>
      <c r="AR44" s="126"/>
      <c r="AS44" s="126"/>
      <c r="AT44" s="126"/>
      <c r="AU44" s="126"/>
      <c r="AV44" s="126"/>
      <c r="AW44" s="126"/>
      <c r="AX44" s="126"/>
      <c r="AY44" s="126"/>
      <c r="AZ44" s="126"/>
      <c r="BA44" s="126"/>
      <c r="BB44" s="126"/>
      <c r="BC44" s="126"/>
      <c r="BD44" s="126"/>
      <c r="BE44" s="126"/>
      <c r="BF44" s="126"/>
      <c r="BG44" s="126"/>
      <c r="BH44" s="126"/>
      <c r="BI44" s="126"/>
      <c r="BJ44" s="126"/>
      <c r="BK44" s="126"/>
      <c r="BL44" s="126"/>
      <c r="BM44" s="126"/>
      <c r="BN44" s="126"/>
      <c r="BO44" s="126"/>
      <c r="BP44" s="126"/>
      <c r="BQ44" s="126"/>
      <c r="BR44" s="126"/>
      <c r="BS44" s="126"/>
      <c r="BT44" s="126"/>
      <c r="BU44" s="126"/>
      <c r="BV44" s="126"/>
      <c r="BW44" s="126"/>
      <c r="BX44" s="126"/>
      <c r="BY44" s="126"/>
      <c r="BZ44" s="126"/>
      <c r="CA44" s="126"/>
      <c r="CB44" s="126"/>
      <c r="CC44" s="126"/>
      <c r="CD44" s="126"/>
      <c r="CE44" s="126"/>
      <c r="CF44" s="126"/>
      <c r="CG44" s="126"/>
      <c r="CH44" s="126"/>
      <c r="CI44" s="126"/>
      <c r="CJ44" s="126"/>
      <c r="CK44" s="126"/>
      <c r="CL44" s="126"/>
      <c r="CM44" s="126"/>
      <c r="CN44" s="126"/>
      <c r="CO44" s="126"/>
      <c r="CP44" s="126"/>
      <c r="CQ44" s="126"/>
      <c r="CR44" s="126"/>
      <c r="CS44" s="126"/>
      <c r="CT44" s="126"/>
      <c r="CU44" s="126"/>
    </row>
    <row r="45" spans="1:99" x14ac:dyDescent="0.3">
      <c r="A45" s="105">
        <v>89</v>
      </c>
      <c r="B45" s="126" t="s">
        <v>126</v>
      </c>
      <c r="C45" s="126"/>
      <c r="D45" s="126">
        <v>0</v>
      </c>
      <c r="E45" s="126">
        <v>0</v>
      </c>
      <c r="F45" s="126">
        <v>0</v>
      </c>
      <c r="G45" s="126">
        <v>0</v>
      </c>
      <c r="H45" s="126">
        <v>0</v>
      </c>
      <c r="I45" s="126">
        <v>0</v>
      </c>
      <c r="J45" s="126">
        <v>0</v>
      </c>
      <c r="K45" s="126">
        <v>0</v>
      </c>
      <c r="L45" s="126">
        <v>0</v>
      </c>
      <c r="M45" s="126">
        <v>0</v>
      </c>
      <c r="N45" s="126">
        <v>0</v>
      </c>
      <c r="O45" s="126">
        <v>0</v>
      </c>
      <c r="P45" s="126">
        <v>0</v>
      </c>
      <c r="Q45" s="126">
        <v>0</v>
      </c>
      <c r="R45" s="126">
        <v>0</v>
      </c>
      <c r="S45" s="126">
        <v>0</v>
      </c>
      <c r="T45" s="126">
        <v>0</v>
      </c>
      <c r="U45" s="126">
        <v>0</v>
      </c>
      <c r="V45" s="126">
        <v>0</v>
      </c>
      <c r="W45" s="126">
        <v>0</v>
      </c>
      <c r="X45" s="126">
        <v>0</v>
      </c>
      <c r="Y45" s="126">
        <v>0</v>
      </c>
      <c r="Z45" s="126">
        <v>0</v>
      </c>
      <c r="AA45" s="126">
        <v>0</v>
      </c>
      <c r="AB45" s="126">
        <v>0</v>
      </c>
      <c r="AC45" s="126">
        <v>0</v>
      </c>
      <c r="AD45" s="126">
        <v>0</v>
      </c>
      <c r="AE45" s="126">
        <v>0</v>
      </c>
      <c r="AF45" s="126">
        <v>0</v>
      </c>
      <c r="AG45" s="126"/>
      <c r="AH45" s="126"/>
      <c r="AI45" s="126"/>
      <c r="AJ45" s="126"/>
      <c r="AK45" s="126"/>
      <c r="AL45" s="126"/>
      <c r="AM45" s="126"/>
      <c r="AN45" s="126"/>
      <c r="AO45" s="126"/>
      <c r="AP45" s="126"/>
      <c r="AQ45" s="126"/>
      <c r="AR45" s="126"/>
      <c r="AS45" s="126"/>
      <c r="AT45" s="126"/>
      <c r="AU45" s="126"/>
      <c r="AV45" s="126"/>
      <c r="AW45" s="126"/>
      <c r="AX45" s="126"/>
      <c r="AY45" s="126"/>
      <c r="AZ45" s="126"/>
      <c r="BA45" s="126"/>
      <c r="BB45" s="126"/>
      <c r="BC45" s="126"/>
      <c r="BD45" s="126"/>
      <c r="BE45" s="126"/>
      <c r="BF45" s="126"/>
      <c r="BG45" s="126"/>
      <c r="BH45" s="126"/>
      <c r="BI45" s="126"/>
      <c r="BJ45" s="126"/>
      <c r="BK45" s="126"/>
      <c r="BL45" s="126"/>
      <c r="BM45" s="126"/>
      <c r="BN45" s="126"/>
      <c r="BO45" s="126"/>
      <c r="BP45" s="126"/>
      <c r="BQ45" s="126"/>
      <c r="BR45" s="126"/>
      <c r="BS45" s="126"/>
      <c r="BT45" s="126"/>
      <c r="BU45" s="126"/>
      <c r="BV45" s="126"/>
      <c r="BW45" s="126"/>
      <c r="BX45" s="126"/>
      <c r="BY45" s="126"/>
      <c r="BZ45" s="126"/>
      <c r="CA45" s="126"/>
      <c r="CB45" s="126"/>
      <c r="CC45" s="126"/>
      <c r="CD45" s="126"/>
      <c r="CE45" s="126"/>
      <c r="CF45" s="126"/>
      <c r="CG45" s="126"/>
      <c r="CH45" s="126"/>
      <c r="CI45" s="126"/>
      <c r="CJ45" s="126"/>
      <c r="CK45" s="126"/>
      <c r="CL45" s="126"/>
      <c r="CM45" s="126"/>
      <c r="CN45" s="126"/>
      <c r="CO45" s="126"/>
      <c r="CP45" s="126"/>
      <c r="CQ45" s="126"/>
      <c r="CR45" s="126"/>
      <c r="CS45" s="126"/>
      <c r="CT45" s="126"/>
      <c r="CU45" s="126"/>
    </row>
    <row r="46" spans="1:99" x14ac:dyDescent="0.3">
      <c r="A46" s="105">
        <v>90</v>
      </c>
      <c r="B46" s="126" t="s">
        <v>119</v>
      </c>
      <c r="C46" s="126"/>
      <c r="D46" s="126">
        <v>0</v>
      </c>
      <c r="E46" s="126">
        <v>0</v>
      </c>
      <c r="F46" s="126">
        <v>0</v>
      </c>
      <c r="G46" s="126">
        <v>0</v>
      </c>
      <c r="H46" s="126">
        <v>0</v>
      </c>
      <c r="I46" s="126">
        <v>0</v>
      </c>
      <c r="J46" s="126">
        <v>0</v>
      </c>
      <c r="K46" s="126">
        <v>0</v>
      </c>
      <c r="L46" s="126">
        <v>0</v>
      </c>
      <c r="M46" s="126">
        <v>0</v>
      </c>
      <c r="N46" s="126">
        <v>0</v>
      </c>
      <c r="O46" s="126">
        <v>0</v>
      </c>
      <c r="P46" s="126">
        <v>0</v>
      </c>
      <c r="Q46" s="126">
        <v>0</v>
      </c>
      <c r="R46" s="126">
        <v>0</v>
      </c>
      <c r="S46" s="126">
        <v>0</v>
      </c>
      <c r="T46" s="126">
        <v>0</v>
      </c>
      <c r="U46" s="126">
        <v>0</v>
      </c>
      <c r="V46" s="126">
        <v>0</v>
      </c>
      <c r="W46" s="126">
        <v>0</v>
      </c>
      <c r="X46" s="126">
        <v>0</v>
      </c>
      <c r="Y46" s="126">
        <v>0</v>
      </c>
      <c r="Z46" s="126">
        <v>0</v>
      </c>
      <c r="AA46" s="126">
        <v>0</v>
      </c>
      <c r="AB46" s="126">
        <v>0</v>
      </c>
      <c r="AC46" s="126">
        <v>0</v>
      </c>
      <c r="AD46" s="126">
        <v>0</v>
      </c>
      <c r="AE46" s="126">
        <v>0</v>
      </c>
      <c r="AF46" s="126">
        <v>0</v>
      </c>
      <c r="AG46" s="126"/>
      <c r="AH46" s="126"/>
      <c r="AI46" s="126"/>
      <c r="AJ46" s="126"/>
      <c r="AK46" s="126"/>
      <c r="AL46" s="126"/>
      <c r="AM46" s="126"/>
      <c r="AN46" s="126"/>
      <c r="AO46" s="126"/>
      <c r="AP46" s="126"/>
      <c r="AQ46" s="126"/>
      <c r="AR46" s="126"/>
      <c r="AS46" s="126"/>
      <c r="AT46" s="126"/>
      <c r="AU46" s="126"/>
      <c r="AV46" s="126"/>
      <c r="AW46" s="126"/>
      <c r="AX46" s="126"/>
      <c r="AY46" s="126"/>
      <c r="AZ46" s="126"/>
      <c r="BA46" s="126"/>
      <c r="BB46" s="126"/>
      <c r="BC46" s="126"/>
      <c r="BD46" s="126"/>
      <c r="BE46" s="126"/>
      <c r="BF46" s="126"/>
      <c r="BG46" s="126"/>
      <c r="BH46" s="126"/>
      <c r="BI46" s="126"/>
      <c r="BJ46" s="126"/>
      <c r="BK46" s="126"/>
      <c r="BL46" s="126"/>
      <c r="BM46" s="126"/>
      <c r="BN46" s="126"/>
      <c r="BO46" s="126"/>
      <c r="BP46" s="126"/>
      <c r="BQ46" s="126"/>
      <c r="BR46" s="126"/>
      <c r="BS46" s="126"/>
      <c r="BT46" s="126"/>
      <c r="BU46" s="126"/>
      <c r="BV46" s="126"/>
      <c r="BW46" s="126"/>
      <c r="BX46" s="126"/>
      <c r="BY46" s="126"/>
      <c r="BZ46" s="126"/>
      <c r="CA46" s="126"/>
      <c r="CB46" s="126"/>
      <c r="CC46" s="126"/>
      <c r="CD46" s="126"/>
      <c r="CE46" s="126"/>
      <c r="CF46" s="126"/>
      <c r="CG46" s="126"/>
      <c r="CH46" s="126"/>
      <c r="CI46" s="126"/>
      <c r="CJ46" s="126"/>
      <c r="CK46" s="126"/>
      <c r="CL46" s="126"/>
      <c r="CM46" s="126"/>
      <c r="CN46" s="126"/>
      <c r="CO46" s="126"/>
      <c r="CP46" s="126"/>
      <c r="CQ46" s="126"/>
      <c r="CR46" s="126"/>
      <c r="CS46" s="126"/>
      <c r="CT46" s="126"/>
      <c r="CU46" s="126"/>
    </row>
    <row r="47" spans="1:99" x14ac:dyDescent="0.3">
      <c r="A47" s="105">
        <v>91</v>
      </c>
      <c r="B47" s="126" t="s">
        <v>120</v>
      </c>
      <c r="C47" s="126"/>
      <c r="D47" s="126">
        <v>0</v>
      </c>
      <c r="E47" s="126">
        <v>0</v>
      </c>
      <c r="F47" s="126">
        <v>0</v>
      </c>
      <c r="G47" s="126">
        <v>0</v>
      </c>
      <c r="H47" s="126">
        <v>0</v>
      </c>
      <c r="I47" s="126">
        <v>0</v>
      </c>
      <c r="J47" s="126">
        <v>0</v>
      </c>
      <c r="K47" s="126">
        <v>0</v>
      </c>
      <c r="L47" s="126">
        <v>0</v>
      </c>
      <c r="M47" s="126">
        <v>0</v>
      </c>
      <c r="N47" s="126">
        <v>0</v>
      </c>
      <c r="O47" s="126">
        <v>0</v>
      </c>
      <c r="P47" s="126">
        <v>0</v>
      </c>
      <c r="Q47" s="126">
        <v>0</v>
      </c>
      <c r="R47" s="126">
        <v>0</v>
      </c>
      <c r="S47" s="126">
        <v>0</v>
      </c>
      <c r="T47" s="126">
        <v>0</v>
      </c>
      <c r="U47" s="126">
        <v>0</v>
      </c>
      <c r="V47" s="126">
        <v>0</v>
      </c>
      <c r="W47" s="126">
        <v>0</v>
      </c>
      <c r="X47" s="126">
        <v>0</v>
      </c>
      <c r="Y47" s="126">
        <v>0</v>
      </c>
      <c r="Z47" s="126">
        <v>0</v>
      </c>
      <c r="AA47" s="126">
        <v>0</v>
      </c>
      <c r="AB47" s="126">
        <v>0</v>
      </c>
      <c r="AC47" s="126">
        <v>0</v>
      </c>
      <c r="AD47" s="126">
        <v>0</v>
      </c>
      <c r="AE47" s="126">
        <v>0</v>
      </c>
      <c r="AF47" s="126">
        <v>0</v>
      </c>
      <c r="AG47" s="126"/>
      <c r="AH47" s="126"/>
      <c r="AI47" s="126"/>
      <c r="AJ47" s="126"/>
      <c r="AK47" s="126"/>
      <c r="AL47" s="126"/>
      <c r="AM47" s="126"/>
      <c r="AN47" s="126"/>
      <c r="AO47" s="126"/>
      <c r="AP47" s="126"/>
      <c r="AQ47" s="126"/>
      <c r="AR47" s="126"/>
      <c r="AS47" s="126"/>
      <c r="AT47" s="126"/>
      <c r="AU47" s="126"/>
      <c r="AV47" s="126"/>
      <c r="AW47" s="126"/>
      <c r="AX47" s="126"/>
      <c r="AY47" s="126"/>
      <c r="AZ47" s="126"/>
      <c r="BA47" s="126"/>
      <c r="BB47" s="126"/>
      <c r="BC47" s="126"/>
      <c r="BD47" s="126"/>
      <c r="BE47" s="126"/>
      <c r="BF47" s="126"/>
      <c r="BG47" s="126"/>
      <c r="BH47" s="126"/>
      <c r="BI47" s="126"/>
      <c r="BJ47" s="126"/>
      <c r="BK47" s="126"/>
      <c r="BL47" s="126"/>
      <c r="BM47" s="126"/>
      <c r="BN47" s="126"/>
      <c r="BO47" s="126"/>
      <c r="BP47" s="126"/>
      <c r="BQ47" s="126"/>
      <c r="BR47" s="126"/>
      <c r="BS47" s="126"/>
      <c r="BT47" s="126"/>
      <c r="BU47" s="126"/>
      <c r="BV47" s="126"/>
      <c r="BW47" s="126"/>
      <c r="BX47" s="126"/>
      <c r="BY47" s="126"/>
      <c r="BZ47" s="126"/>
      <c r="CA47" s="126"/>
      <c r="CB47" s="126"/>
      <c r="CC47" s="126"/>
      <c r="CD47" s="126"/>
      <c r="CE47" s="126"/>
      <c r="CF47" s="126"/>
      <c r="CG47" s="126"/>
      <c r="CH47" s="126"/>
      <c r="CI47" s="126"/>
      <c r="CJ47" s="126"/>
      <c r="CK47" s="126"/>
      <c r="CL47" s="126"/>
      <c r="CM47" s="126"/>
      <c r="CN47" s="126"/>
      <c r="CO47" s="126"/>
      <c r="CP47" s="126"/>
      <c r="CQ47" s="126"/>
      <c r="CR47" s="126"/>
      <c r="CS47" s="126"/>
      <c r="CT47" s="126"/>
      <c r="CU47" s="126"/>
    </row>
    <row r="48" spans="1:99" x14ac:dyDescent="0.3">
      <c r="A48" s="105">
        <v>93</v>
      </c>
      <c r="B48" s="126" t="s">
        <v>132</v>
      </c>
      <c r="C48" s="126"/>
      <c r="D48" s="126">
        <v>0</v>
      </c>
      <c r="E48" s="126">
        <v>0</v>
      </c>
      <c r="F48" s="126">
        <v>0</v>
      </c>
      <c r="G48" s="126">
        <v>0</v>
      </c>
      <c r="H48" s="126">
        <v>0</v>
      </c>
      <c r="I48" s="126">
        <v>0</v>
      </c>
      <c r="J48" s="126">
        <v>0</v>
      </c>
      <c r="K48" s="126">
        <v>0</v>
      </c>
      <c r="L48" s="126">
        <v>0</v>
      </c>
      <c r="M48" s="126">
        <v>0</v>
      </c>
      <c r="N48" s="126">
        <v>0</v>
      </c>
      <c r="O48" s="126">
        <v>0</v>
      </c>
      <c r="P48" s="126">
        <v>0</v>
      </c>
      <c r="Q48" s="126">
        <v>0</v>
      </c>
      <c r="R48" s="126">
        <v>0</v>
      </c>
      <c r="S48" s="126">
        <v>0</v>
      </c>
      <c r="T48" s="126">
        <v>0</v>
      </c>
      <c r="U48" s="126">
        <v>0</v>
      </c>
      <c r="V48" s="126">
        <v>0</v>
      </c>
      <c r="W48" s="126">
        <v>0</v>
      </c>
      <c r="X48" s="126">
        <v>0</v>
      </c>
      <c r="Y48" s="126">
        <v>0</v>
      </c>
      <c r="Z48" s="126">
        <v>0</v>
      </c>
      <c r="AA48" s="126">
        <v>0</v>
      </c>
      <c r="AB48" s="126">
        <v>0</v>
      </c>
      <c r="AC48" s="126">
        <v>0</v>
      </c>
      <c r="AD48" s="126">
        <v>0</v>
      </c>
      <c r="AE48" s="126">
        <v>0</v>
      </c>
      <c r="AF48" s="126">
        <v>0</v>
      </c>
      <c r="AG48" s="126"/>
      <c r="AH48" s="126"/>
      <c r="AI48" s="126"/>
      <c r="AJ48" s="126"/>
      <c r="AK48" s="126"/>
      <c r="AL48" s="126"/>
      <c r="AM48" s="126"/>
      <c r="AN48" s="126"/>
      <c r="AO48" s="126"/>
      <c r="AP48" s="126"/>
      <c r="AQ48" s="126"/>
      <c r="AR48" s="126"/>
      <c r="AS48" s="126"/>
      <c r="AT48" s="126"/>
      <c r="AU48" s="126"/>
      <c r="AV48" s="126"/>
      <c r="AW48" s="126"/>
      <c r="AX48" s="126"/>
      <c r="AY48" s="126"/>
      <c r="AZ48" s="126"/>
      <c r="BA48" s="126"/>
      <c r="BB48" s="126"/>
      <c r="BC48" s="126"/>
      <c r="BD48" s="126"/>
      <c r="BE48" s="126"/>
      <c r="BF48" s="126"/>
      <c r="BG48" s="126"/>
      <c r="BH48" s="126"/>
      <c r="BI48" s="126"/>
      <c r="BJ48" s="126"/>
      <c r="BK48" s="126"/>
      <c r="BL48" s="126"/>
      <c r="BM48" s="126"/>
      <c r="BN48" s="126"/>
      <c r="BO48" s="126"/>
      <c r="BP48" s="126"/>
      <c r="BQ48" s="126"/>
      <c r="BR48" s="126"/>
      <c r="BS48" s="126"/>
      <c r="BT48" s="126"/>
      <c r="BU48" s="126"/>
      <c r="BV48" s="126"/>
      <c r="BW48" s="126"/>
      <c r="BX48" s="126"/>
      <c r="BY48" s="126"/>
      <c r="BZ48" s="126"/>
      <c r="CA48" s="126"/>
      <c r="CB48" s="126"/>
      <c r="CC48" s="126"/>
      <c r="CD48" s="126"/>
      <c r="CE48" s="126"/>
      <c r="CF48" s="126"/>
      <c r="CG48" s="126"/>
      <c r="CH48" s="126"/>
      <c r="CI48" s="126"/>
      <c r="CJ48" s="126"/>
      <c r="CK48" s="126"/>
      <c r="CL48" s="126"/>
      <c r="CM48" s="126"/>
      <c r="CN48" s="126"/>
      <c r="CO48" s="126"/>
      <c r="CP48" s="126"/>
      <c r="CQ48" s="126"/>
      <c r="CR48" s="126"/>
      <c r="CS48" s="126"/>
      <c r="CT48" s="126"/>
      <c r="CU48" s="126"/>
    </row>
    <row r="49" spans="1:99" x14ac:dyDescent="0.3">
      <c r="A49" s="105">
        <v>94</v>
      </c>
      <c r="B49" s="126" t="s">
        <v>135</v>
      </c>
      <c r="C49" s="126"/>
      <c r="D49" s="126">
        <v>0</v>
      </c>
      <c r="E49" s="126">
        <v>0</v>
      </c>
      <c r="F49" s="126">
        <v>0</v>
      </c>
      <c r="G49" s="126">
        <v>0</v>
      </c>
      <c r="H49" s="126">
        <v>0</v>
      </c>
      <c r="I49" s="126">
        <v>0</v>
      </c>
      <c r="J49" s="126">
        <v>0</v>
      </c>
      <c r="K49" s="126">
        <v>0</v>
      </c>
      <c r="L49" s="126">
        <v>0</v>
      </c>
      <c r="M49" s="126">
        <v>0</v>
      </c>
      <c r="N49" s="126">
        <v>0</v>
      </c>
      <c r="O49" s="126">
        <v>0</v>
      </c>
      <c r="P49" s="126">
        <v>0</v>
      </c>
      <c r="Q49" s="126">
        <v>0</v>
      </c>
      <c r="R49" s="126">
        <v>0</v>
      </c>
      <c r="S49" s="126">
        <v>0</v>
      </c>
      <c r="T49" s="126">
        <v>0</v>
      </c>
      <c r="U49" s="126">
        <v>0</v>
      </c>
      <c r="V49" s="126">
        <v>0</v>
      </c>
      <c r="W49" s="126">
        <v>0</v>
      </c>
      <c r="X49" s="126">
        <v>0</v>
      </c>
      <c r="Y49" s="126">
        <v>0</v>
      </c>
      <c r="Z49" s="126">
        <v>0</v>
      </c>
      <c r="AA49" s="126">
        <v>0</v>
      </c>
      <c r="AB49" s="126">
        <v>0</v>
      </c>
      <c r="AC49" s="126">
        <v>0</v>
      </c>
      <c r="AD49" s="126">
        <v>0</v>
      </c>
      <c r="AE49" s="126">
        <v>0</v>
      </c>
      <c r="AF49" s="126">
        <v>0</v>
      </c>
      <c r="AG49" s="126"/>
      <c r="AH49" s="126"/>
      <c r="AI49" s="126"/>
      <c r="AJ49" s="126"/>
      <c r="AK49" s="126"/>
      <c r="AL49" s="126"/>
      <c r="AM49" s="126"/>
      <c r="AN49" s="126"/>
      <c r="AO49" s="126"/>
      <c r="AP49" s="126"/>
      <c r="AQ49" s="126"/>
      <c r="AR49" s="126"/>
      <c r="AS49" s="126"/>
      <c r="AT49" s="126"/>
      <c r="AU49" s="126"/>
      <c r="AV49" s="126"/>
      <c r="AW49" s="126"/>
      <c r="AX49" s="126"/>
      <c r="AY49" s="126"/>
      <c r="AZ49" s="126"/>
      <c r="BA49" s="126"/>
      <c r="BB49" s="126"/>
      <c r="BC49" s="126"/>
      <c r="BD49" s="126"/>
      <c r="BE49" s="126"/>
      <c r="BF49" s="126"/>
      <c r="BG49" s="126"/>
      <c r="BH49" s="126"/>
      <c r="BI49" s="126"/>
      <c r="BJ49" s="126"/>
      <c r="BK49" s="126"/>
      <c r="BL49" s="126"/>
      <c r="BM49" s="126"/>
      <c r="BN49" s="126"/>
      <c r="BO49" s="126"/>
      <c r="BP49" s="126"/>
      <c r="BQ49" s="126"/>
      <c r="BR49" s="126"/>
      <c r="BS49" s="126"/>
      <c r="BT49" s="126"/>
      <c r="BU49" s="126"/>
      <c r="BV49" s="126"/>
      <c r="BW49" s="126"/>
      <c r="BX49" s="126"/>
      <c r="BY49" s="126"/>
      <c r="BZ49" s="126"/>
      <c r="CA49" s="126"/>
      <c r="CB49" s="126"/>
      <c r="CC49" s="126"/>
      <c r="CD49" s="126"/>
      <c r="CE49" s="126"/>
      <c r="CF49" s="126"/>
      <c r="CG49" s="126"/>
      <c r="CH49" s="126"/>
      <c r="CI49" s="126"/>
      <c r="CJ49" s="126"/>
      <c r="CK49" s="126"/>
      <c r="CL49" s="126"/>
      <c r="CM49" s="126"/>
      <c r="CN49" s="126"/>
      <c r="CO49" s="126"/>
      <c r="CP49" s="126"/>
      <c r="CQ49" s="126"/>
      <c r="CR49" s="126"/>
      <c r="CS49" s="126"/>
      <c r="CT49" s="126"/>
      <c r="CU49" s="126"/>
    </row>
    <row r="50" spans="1:99" x14ac:dyDescent="0.3">
      <c r="A50" s="105">
        <v>97</v>
      </c>
      <c r="B50" s="126" t="s">
        <v>131</v>
      </c>
      <c r="C50" s="126"/>
      <c r="D50" s="126">
        <v>0</v>
      </c>
      <c r="E50" s="126">
        <v>0</v>
      </c>
      <c r="F50" s="126">
        <v>0</v>
      </c>
      <c r="G50" s="126">
        <v>0</v>
      </c>
      <c r="H50" s="126">
        <v>0</v>
      </c>
      <c r="I50" s="126">
        <v>0</v>
      </c>
      <c r="J50" s="126">
        <v>0</v>
      </c>
      <c r="K50" s="126">
        <v>0</v>
      </c>
      <c r="L50" s="126">
        <v>0</v>
      </c>
      <c r="M50" s="126">
        <v>0</v>
      </c>
      <c r="N50" s="126">
        <v>0</v>
      </c>
      <c r="O50" s="126">
        <v>0</v>
      </c>
      <c r="P50" s="126">
        <v>0</v>
      </c>
      <c r="Q50" s="126">
        <v>0</v>
      </c>
      <c r="R50" s="126">
        <v>0</v>
      </c>
      <c r="S50" s="126">
        <v>0</v>
      </c>
      <c r="T50" s="126">
        <v>0</v>
      </c>
      <c r="U50" s="126">
        <v>0</v>
      </c>
      <c r="V50" s="126">
        <v>0</v>
      </c>
      <c r="W50" s="126">
        <v>0</v>
      </c>
      <c r="X50" s="126">
        <v>0</v>
      </c>
      <c r="Y50" s="126">
        <v>0</v>
      </c>
      <c r="Z50" s="126">
        <v>0</v>
      </c>
      <c r="AA50" s="126">
        <v>0</v>
      </c>
      <c r="AB50" s="126">
        <v>0</v>
      </c>
      <c r="AC50" s="126">
        <v>0</v>
      </c>
      <c r="AD50" s="126">
        <v>0</v>
      </c>
      <c r="AE50" s="126">
        <v>0</v>
      </c>
      <c r="AF50" s="126">
        <v>0</v>
      </c>
      <c r="AG50" s="126"/>
      <c r="AH50" s="126"/>
      <c r="AI50" s="126"/>
      <c r="AJ50" s="126"/>
      <c r="AK50" s="126"/>
      <c r="AL50" s="126"/>
      <c r="AM50" s="126"/>
      <c r="AN50" s="126"/>
      <c r="AO50" s="126"/>
      <c r="AP50" s="126"/>
      <c r="AQ50" s="126"/>
      <c r="AR50" s="126"/>
      <c r="AS50" s="126"/>
      <c r="AT50" s="126"/>
      <c r="AU50" s="126"/>
      <c r="AV50" s="126"/>
      <c r="AW50" s="126"/>
      <c r="AX50" s="126"/>
      <c r="AY50" s="126"/>
      <c r="AZ50" s="126"/>
      <c r="BA50" s="126"/>
      <c r="BB50" s="126"/>
      <c r="BC50" s="126"/>
      <c r="BD50" s="126"/>
      <c r="BE50" s="126"/>
      <c r="BF50" s="126"/>
      <c r="BG50" s="126"/>
      <c r="BH50" s="126"/>
      <c r="BI50" s="126"/>
      <c r="BJ50" s="126"/>
      <c r="BK50" s="126"/>
      <c r="BL50" s="126"/>
      <c r="BM50" s="126"/>
      <c r="BN50" s="126"/>
      <c r="BO50" s="126"/>
      <c r="BP50" s="126"/>
      <c r="BQ50" s="126"/>
      <c r="BR50" s="126"/>
      <c r="BS50" s="126"/>
      <c r="BT50" s="126"/>
      <c r="BU50" s="126"/>
      <c r="BV50" s="126"/>
      <c r="BW50" s="126"/>
      <c r="BX50" s="126"/>
      <c r="BY50" s="126"/>
      <c r="BZ50" s="126"/>
      <c r="CA50" s="126"/>
      <c r="CB50" s="126"/>
      <c r="CC50" s="126"/>
      <c r="CD50" s="126"/>
      <c r="CE50" s="126"/>
      <c r="CF50" s="126"/>
      <c r="CG50" s="126"/>
      <c r="CH50" s="126"/>
      <c r="CI50" s="126"/>
      <c r="CJ50" s="126"/>
      <c r="CK50" s="126"/>
      <c r="CL50" s="126"/>
      <c r="CM50" s="126"/>
      <c r="CN50" s="126"/>
      <c r="CO50" s="126"/>
      <c r="CP50" s="126"/>
      <c r="CQ50" s="126"/>
      <c r="CR50" s="126"/>
      <c r="CS50" s="126"/>
      <c r="CT50" s="126"/>
      <c r="CU50" s="126"/>
    </row>
    <row r="51" spans="1:99" x14ac:dyDescent="0.3">
      <c r="A51" s="105">
        <v>98</v>
      </c>
      <c r="B51" s="126" t="s">
        <v>136</v>
      </c>
      <c r="C51" s="126"/>
      <c r="D51" s="126">
        <v>0</v>
      </c>
      <c r="E51" s="126">
        <v>0</v>
      </c>
      <c r="F51" s="126">
        <v>0</v>
      </c>
      <c r="G51" s="126">
        <v>0</v>
      </c>
      <c r="H51" s="126">
        <v>0</v>
      </c>
      <c r="I51" s="126">
        <v>0</v>
      </c>
      <c r="J51" s="126">
        <v>0</v>
      </c>
      <c r="K51" s="126">
        <v>0</v>
      </c>
      <c r="L51" s="126">
        <v>0</v>
      </c>
      <c r="M51" s="126">
        <v>0</v>
      </c>
      <c r="N51" s="126">
        <v>0</v>
      </c>
      <c r="O51" s="126">
        <v>0</v>
      </c>
      <c r="P51" s="126">
        <v>0</v>
      </c>
      <c r="Q51" s="126">
        <v>0</v>
      </c>
      <c r="R51" s="126">
        <v>0</v>
      </c>
      <c r="S51" s="126">
        <v>0</v>
      </c>
      <c r="T51" s="126">
        <v>0</v>
      </c>
      <c r="U51" s="126">
        <v>0</v>
      </c>
      <c r="V51" s="126">
        <v>0</v>
      </c>
      <c r="W51" s="126">
        <v>0</v>
      </c>
      <c r="X51" s="126">
        <v>0</v>
      </c>
      <c r="Y51" s="126">
        <v>0</v>
      </c>
      <c r="Z51" s="126">
        <v>0</v>
      </c>
      <c r="AA51" s="126">
        <v>0</v>
      </c>
      <c r="AB51" s="126">
        <v>0</v>
      </c>
      <c r="AC51" s="126">
        <v>0</v>
      </c>
      <c r="AD51" s="126">
        <v>0</v>
      </c>
      <c r="AE51" s="126">
        <v>0</v>
      </c>
      <c r="AF51" s="126">
        <v>0</v>
      </c>
      <c r="AG51" s="126"/>
      <c r="AH51" s="126"/>
      <c r="AI51" s="126"/>
      <c r="AJ51" s="126"/>
      <c r="AK51" s="126"/>
      <c r="AL51" s="126"/>
      <c r="AM51" s="126"/>
      <c r="AN51" s="126"/>
      <c r="AO51" s="126"/>
      <c r="AP51" s="126"/>
      <c r="AQ51" s="126"/>
      <c r="AR51" s="126"/>
      <c r="AS51" s="126"/>
      <c r="AT51" s="126"/>
      <c r="AU51" s="126"/>
      <c r="AV51" s="126"/>
      <c r="AW51" s="126"/>
      <c r="AX51" s="126"/>
      <c r="AY51" s="126"/>
      <c r="AZ51" s="126"/>
      <c r="BA51" s="126"/>
      <c r="BB51" s="126"/>
      <c r="BC51" s="126"/>
      <c r="BD51" s="126"/>
      <c r="BE51" s="126"/>
      <c r="BF51" s="126"/>
      <c r="BG51" s="126"/>
      <c r="BH51" s="126"/>
      <c r="BI51" s="126"/>
      <c r="BJ51" s="126"/>
      <c r="BK51" s="126"/>
      <c r="BL51" s="126"/>
      <c r="BM51" s="126"/>
      <c r="BN51" s="126"/>
      <c r="BO51" s="126"/>
      <c r="BP51" s="126"/>
      <c r="BQ51" s="126"/>
      <c r="BR51" s="126"/>
      <c r="BS51" s="126"/>
      <c r="BT51" s="126"/>
      <c r="BU51" s="126"/>
      <c r="BV51" s="126"/>
      <c r="BW51" s="126"/>
      <c r="BX51" s="126"/>
      <c r="BY51" s="126"/>
      <c r="BZ51" s="126"/>
      <c r="CA51" s="126"/>
      <c r="CB51" s="126"/>
      <c r="CC51" s="126"/>
      <c r="CD51" s="126"/>
      <c r="CE51" s="126"/>
      <c r="CF51" s="126"/>
      <c r="CG51" s="126"/>
      <c r="CH51" s="126"/>
      <c r="CI51" s="126"/>
      <c r="CJ51" s="126"/>
      <c r="CK51" s="126"/>
      <c r="CL51" s="126"/>
      <c r="CM51" s="126"/>
      <c r="CN51" s="126"/>
      <c r="CO51" s="126"/>
      <c r="CP51" s="126"/>
      <c r="CQ51" s="126"/>
      <c r="CR51" s="126"/>
      <c r="CS51" s="126"/>
      <c r="CT51" s="126"/>
      <c r="CU51" s="126"/>
    </row>
    <row r="52" spans="1:99" x14ac:dyDescent="0.3">
      <c r="A52" s="105">
        <v>99</v>
      </c>
      <c r="B52" s="126" t="s">
        <v>133</v>
      </c>
      <c r="C52" s="126"/>
      <c r="D52" s="126">
        <v>0</v>
      </c>
      <c r="E52" s="126">
        <v>0</v>
      </c>
      <c r="F52" s="126">
        <v>0</v>
      </c>
      <c r="G52" s="126">
        <v>0</v>
      </c>
      <c r="H52" s="126">
        <v>0</v>
      </c>
      <c r="I52" s="126">
        <v>0</v>
      </c>
      <c r="J52" s="126">
        <v>0</v>
      </c>
      <c r="K52" s="126">
        <v>0</v>
      </c>
      <c r="L52" s="126">
        <v>0</v>
      </c>
      <c r="M52" s="126">
        <v>0</v>
      </c>
      <c r="N52" s="126">
        <v>0</v>
      </c>
      <c r="O52" s="126">
        <v>0</v>
      </c>
      <c r="P52" s="126">
        <v>0</v>
      </c>
      <c r="Q52" s="126">
        <v>0</v>
      </c>
      <c r="R52" s="126">
        <v>0</v>
      </c>
      <c r="S52" s="126">
        <v>0</v>
      </c>
      <c r="T52" s="126">
        <v>0</v>
      </c>
      <c r="U52" s="126">
        <v>0</v>
      </c>
      <c r="V52" s="126">
        <v>0</v>
      </c>
      <c r="W52" s="126">
        <v>0</v>
      </c>
      <c r="X52" s="126">
        <v>0</v>
      </c>
      <c r="Y52" s="126">
        <v>0</v>
      </c>
      <c r="Z52" s="126">
        <v>0</v>
      </c>
      <c r="AA52" s="126">
        <v>0</v>
      </c>
      <c r="AB52" s="126">
        <v>0</v>
      </c>
      <c r="AC52" s="126">
        <v>0</v>
      </c>
      <c r="AD52" s="126">
        <v>0</v>
      </c>
      <c r="AE52" s="126">
        <v>0</v>
      </c>
      <c r="AF52" s="126">
        <v>0</v>
      </c>
      <c r="AG52" s="126"/>
      <c r="AH52" s="126"/>
      <c r="AI52" s="126"/>
      <c r="AJ52" s="126"/>
      <c r="AK52" s="126"/>
      <c r="AL52" s="126"/>
      <c r="AM52" s="126"/>
      <c r="AN52" s="126"/>
      <c r="AO52" s="126"/>
      <c r="AP52" s="126"/>
      <c r="AQ52" s="126"/>
      <c r="AR52" s="126"/>
      <c r="AS52" s="126"/>
      <c r="AT52" s="126"/>
      <c r="AU52" s="126"/>
      <c r="AV52" s="126"/>
      <c r="AW52" s="126"/>
      <c r="AX52" s="126"/>
      <c r="AY52" s="126"/>
      <c r="AZ52" s="126"/>
      <c r="BA52" s="126"/>
      <c r="BB52" s="126"/>
      <c r="BC52" s="126"/>
      <c r="BD52" s="126"/>
      <c r="BE52" s="126"/>
      <c r="BF52" s="126"/>
      <c r="BG52" s="126"/>
      <c r="BH52" s="126"/>
      <c r="BI52" s="126"/>
      <c r="BJ52" s="126"/>
      <c r="BK52" s="126"/>
      <c r="BL52" s="126"/>
      <c r="BM52" s="126"/>
      <c r="BN52" s="126"/>
      <c r="BO52" s="126"/>
      <c r="BP52" s="126"/>
      <c r="BQ52" s="126"/>
      <c r="BR52" s="126"/>
      <c r="BS52" s="126"/>
      <c r="BT52" s="126"/>
      <c r="BU52" s="126"/>
      <c r="BV52" s="126"/>
      <c r="BW52" s="126"/>
      <c r="BX52" s="126"/>
      <c r="BY52" s="126"/>
      <c r="BZ52" s="126"/>
      <c r="CA52" s="126"/>
      <c r="CB52" s="126"/>
      <c r="CC52" s="126"/>
      <c r="CD52" s="126"/>
      <c r="CE52" s="126"/>
      <c r="CF52" s="126"/>
      <c r="CG52" s="126"/>
      <c r="CH52" s="126"/>
      <c r="CI52" s="126"/>
      <c r="CJ52" s="126"/>
      <c r="CK52" s="126"/>
      <c r="CL52" s="126"/>
      <c r="CM52" s="126"/>
      <c r="CN52" s="126"/>
      <c r="CO52" s="126"/>
      <c r="CP52" s="126"/>
      <c r="CQ52" s="126"/>
      <c r="CR52" s="126"/>
      <c r="CS52" s="126"/>
      <c r="CT52" s="126"/>
      <c r="CU52" s="126"/>
    </row>
    <row r="53" spans="1:99" x14ac:dyDescent="0.3">
      <c r="A53" s="105">
        <v>100</v>
      </c>
      <c r="B53" s="126" t="s">
        <v>146</v>
      </c>
      <c r="C53" s="126"/>
      <c r="D53" s="126">
        <v>0</v>
      </c>
      <c r="E53" s="126">
        <v>0</v>
      </c>
      <c r="F53" s="126">
        <v>0</v>
      </c>
      <c r="G53" s="126">
        <v>0</v>
      </c>
      <c r="H53" s="126">
        <v>0</v>
      </c>
      <c r="I53" s="126">
        <v>0</v>
      </c>
      <c r="J53" s="126">
        <v>0</v>
      </c>
      <c r="K53" s="126">
        <v>0</v>
      </c>
      <c r="L53" s="126">
        <v>0</v>
      </c>
      <c r="M53" s="126">
        <v>0</v>
      </c>
      <c r="N53" s="126">
        <v>0</v>
      </c>
      <c r="O53" s="126">
        <v>0</v>
      </c>
      <c r="P53" s="126">
        <v>0</v>
      </c>
      <c r="Q53" s="126">
        <v>0</v>
      </c>
      <c r="R53" s="126">
        <v>0</v>
      </c>
      <c r="S53" s="126">
        <v>0</v>
      </c>
      <c r="T53" s="126">
        <v>0</v>
      </c>
      <c r="U53" s="126">
        <v>0</v>
      </c>
      <c r="V53" s="126">
        <v>0</v>
      </c>
      <c r="W53" s="126">
        <v>0</v>
      </c>
      <c r="X53" s="126">
        <v>0</v>
      </c>
      <c r="Y53" s="126">
        <v>0</v>
      </c>
      <c r="Z53" s="126">
        <v>0</v>
      </c>
      <c r="AA53" s="126">
        <v>0</v>
      </c>
      <c r="AB53" s="126">
        <v>0</v>
      </c>
      <c r="AC53" s="126">
        <v>0</v>
      </c>
      <c r="AD53" s="126">
        <v>0</v>
      </c>
      <c r="AE53" s="126">
        <v>0</v>
      </c>
      <c r="AF53" s="126">
        <v>0</v>
      </c>
      <c r="AG53" s="126"/>
      <c r="AH53" s="126"/>
      <c r="AI53" s="126"/>
      <c r="AJ53" s="126"/>
      <c r="AK53" s="126"/>
      <c r="AL53" s="126"/>
      <c r="AM53" s="126"/>
      <c r="AN53" s="126"/>
      <c r="AO53" s="126"/>
      <c r="AP53" s="126"/>
      <c r="AQ53" s="126"/>
      <c r="AR53" s="126"/>
      <c r="AS53" s="126"/>
      <c r="AT53" s="126"/>
      <c r="AU53" s="126"/>
      <c r="AV53" s="126"/>
      <c r="AW53" s="126"/>
      <c r="AX53" s="126"/>
      <c r="AY53" s="126"/>
      <c r="AZ53" s="126"/>
      <c r="BA53" s="126"/>
      <c r="BB53" s="126"/>
      <c r="BC53" s="126"/>
      <c r="BD53" s="126"/>
      <c r="BE53" s="126"/>
      <c r="BF53" s="126"/>
      <c r="BG53" s="126"/>
      <c r="BH53" s="126"/>
      <c r="BI53" s="126"/>
      <c r="BJ53" s="126"/>
      <c r="BK53" s="126"/>
      <c r="BL53" s="126"/>
      <c r="BM53" s="126"/>
      <c r="BN53" s="126"/>
      <c r="BO53" s="126"/>
      <c r="BP53" s="126"/>
      <c r="BQ53" s="126"/>
      <c r="BR53" s="126"/>
      <c r="BS53" s="126"/>
      <c r="BT53" s="126"/>
      <c r="BU53" s="126"/>
      <c r="BV53" s="126"/>
      <c r="BW53" s="126"/>
      <c r="BX53" s="126"/>
      <c r="BY53" s="126"/>
      <c r="BZ53" s="126"/>
      <c r="CA53" s="126"/>
      <c r="CB53" s="126"/>
      <c r="CC53" s="126"/>
      <c r="CD53" s="126"/>
      <c r="CE53" s="126"/>
      <c r="CF53" s="126"/>
      <c r="CG53" s="126"/>
      <c r="CH53" s="126"/>
      <c r="CI53" s="126"/>
      <c r="CJ53" s="126"/>
      <c r="CK53" s="126"/>
      <c r="CL53" s="126"/>
      <c r="CM53" s="126"/>
      <c r="CN53" s="126"/>
      <c r="CO53" s="126"/>
      <c r="CP53" s="126"/>
      <c r="CQ53" s="126"/>
      <c r="CR53" s="126"/>
      <c r="CS53" s="126"/>
      <c r="CT53" s="126"/>
      <c r="CU53" s="126"/>
    </row>
    <row r="54" spans="1:99" x14ac:dyDescent="0.3">
      <c r="A54" s="105">
        <v>101</v>
      </c>
      <c r="B54" s="126" t="s">
        <v>145</v>
      </c>
      <c r="C54" s="126"/>
      <c r="D54" s="126">
        <v>0</v>
      </c>
      <c r="E54" s="126">
        <v>0</v>
      </c>
      <c r="F54" s="126">
        <v>0</v>
      </c>
      <c r="G54" s="126">
        <v>0</v>
      </c>
      <c r="H54" s="126">
        <v>0</v>
      </c>
      <c r="I54" s="126">
        <v>0</v>
      </c>
      <c r="J54" s="126">
        <v>0</v>
      </c>
      <c r="K54" s="126">
        <v>0</v>
      </c>
      <c r="L54" s="126">
        <v>0</v>
      </c>
      <c r="M54" s="126">
        <v>0</v>
      </c>
      <c r="N54" s="126">
        <v>0</v>
      </c>
      <c r="O54" s="126">
        <v>0</v>
      </c>
      <c r="P54" s="126">
        <v>0</v>
      </c>
      <c r="Q54" s="126">
        <v>0</v>
      </c>
      <c r="R54" s="126">
        <v>0</v>
      </c>
      <c r="S54" s="126">
        <v>0</v>
      </c>
      <c r="T54" s="126">
        <v>0</v>
      </c>
      <c r="U54" s="126">
        <v>0</v>
      </c>
      <c r="V54" s="126">
        <v>0</v>
      </c>
      <c r="W54" s="126">
        <v>0</v>
      </c>
      <c r="X54" s="126">
        <v>0</v>
      </c>
      <c r="Y54" s="126">
        <v>0</v>
      </c>
      <c r="Z54" s="126">
        <v>0</v>
      </c>
      <c r="AA54" s="126">
        <v>0</v>
      </c>
      <c r="AB54" s="126">
        <v>0</v>
      </c>
      <c r="AC54" s="126">
        <v>0</v>
      </c>
      <c r="AD54" s="126">
        <v>0</v>
      </c>
      <c r="AE54" s="126">
        <v>0</v>
      </c>
      <c r="AF54" s="126">
        <v>0</v>
      </c>
      <c r="AG54" s="126"/>
      <c r="AH54" s="126"/>
      <c r="AI54" s="126"/>
      <c r="AJ54" s="126"/>
      <c r="AK54" s="126"/>
      <c r="AL54" s="126"/>
      <c r="AM54" s="126"/>
      <c r="AN54" s="126"/>
      <c r="AO54" s="126"/>
      <c r="AP54" s="126"/>
      <c r="AQ54" s="126"/>
      <c r="AR54" s="126"/>
      <c r="AS54" s="126"/>
      <c r="AT54" s="126"/>
      <c r="AU54" s="126"/>
      <c r="AV54" s="126"/>
      <c r="AW54" s="126"/>
      <c r="AX54" s="126"/>
      <c r="AY54" s="126"/>
      <c r="AZ54" s="126"/>
      <c r="BA54" s="126"/>
      <c r="BB54" s="126"/>
      <c r="BC54" s="126"/>
      <c r="BD54" s="126"/>
      <c r="BE54" s="126"/>
      <c r="BF54" s="126"/>
      <c r="BG54" s="126"/>
      <c r="BH54" s="126"/>
      <c r="BI54" s="126"/>
      <c r="BJ54" s="126"/>
      <c r="BK54" s="126"/>
      <c r="BL54" s="126"/>
      <c r="BM54" s="126"/>
      <c r="BN54" s="126"/>
      <c r="BO54" s="126"/>
      <c r="BP54" s="126"/>
      <c r="BQ54" s="126"/>
      <c r="BR54" s="126"/>
      <c r="BS54" s="126"/>
      <c r="BT54" s="126"/>
      <c r="BU54" s="126"/>
      <c r="BV54" s="126"/>
      <c r="BW54" s="126"/>
      <c r="BX54" s="126"/>
      <c r="BY54" s="126"/>
      <c r="BZ54" s="126"/>
      <c r="CA54" s="126"/>
      <c r="CB54" s="126"/>
      <c r="CC54" s="126"/>
      <c r="CD54" s="126"/>
      <c r="CE54" s="126"/>
      <c r="CF54" s="126"/>
      <c r="CG54" s="126"/>
      <c r="CH54" s="126"/>
      <c r="CI54" s="126"/>
      <c r="CJ54" s="126"/>
      <c r="CK54" s="126"/>
      <c r="CL54" s="126"/>
      <c r="CM54" s="126"/>
      <c r="CN54" s="126"/>
      <c r="CO54" s="126"/>
      <c r="CP54" s="126"/>
      <c r="CQ54" s="126"/>
      <c r="CR54" s="126"/>
      <c r="CS54" s="126"/>
      <c r="CT54" s="126"/>
      <c r="CU54" s="126"/>
    </row>
    <row r="55" spans="1:99" x14ac:dyDescent="0.3">
      <c r="A55" s="105">
        <v>102</v>
      </c>
      <c r="B55" s="126" t="s">
        <v>158</v>
      </c>
      <c r="C55" s="126"/>
      <c r="D55" s="126">
        <v>0</v>
      </c>
      <c r="E55" s="126">
        <v>0</v>
      </c>
      <c r="F55" s="126">
        <v>0</v>
      </c>
      <c r="G55" s="126">
        <v>0</v>
      </c>
      <c r="H55" s="126">
        <v>0</v>
      </c>
      <c r="I55" s="126">
        <v>0</v>
      </c>
      <c r="J55" s="126">
        <v>0</v>
      </c>
      <c r="K55" s="126">
        <v>0</v>
      </c>
      <c r="L55" s="126">
        <v>0</v>
      </c>
      <c r="M55" s="126">
        <v>0</v>
      </c>
      <c r="N55" s="126">
        <v>0</v>
      </c>
      <c r="O55" s="126">
        <v>0</v>
      </c>
      <c r="P55" s="126">
        <v>0</v>
      </c>
      <c r="Q55" s="126">
        <v>0</v>
      </c>
      <c r="R55" s="126">
        <v>0</v>
      </c>
      <c r="S55" s="126">
        <v>0</v>
      </c>
      <c r="T55" s="126">
        <v>0</v>
      </c>
      <c r="U55" s="126">
        <v>0</v>
      </c>
      <c r="V55" s="126">
        <v>0</v>
      </c>
      <c r="W55" s="126">
        <v>0</v>
      </c>
      <c r="X55" s="126">
        <v>0</v>
      </c>
      <c r="Y55" s="126">
        <v>0</v>
      </c>
      <c r="Z55" s="126">
        <v>0</v>
      </c>
      <c r="AA55" s="126">
        <v>0</v>
      </c>
      <c r="AB55" s="126">
        <v>0</v>
      </c>
      <c r="AC55" s="126">
        <v>0</v>
      </c>
      <c r="AD55" s="126">
        <v>0</v>
      </c>
      <c r="AE55" s="126">
        <v>0</v>
      </c>
      <c r="AF55" s="126">
        <v>0</v>
      </c>
      <c r="AG55" s="126"/>
      <c r="AH55" s="126"/>
      <c r="AI55" s="126"/>
      <c r="AJ55" s="126"/>
      <c r="AK55" s="126"/>
      <c r="AL55" s="126"/>
      <c r="AM55" s="126"/>
      <c r="AN55" s="126"/>
      <c r="AO55" s="126"/>
      <c r="AP55" s="126"/>
      <c r="AQ55" s="126"/>
      <c r="AR55" s="126"/>
      <c r="AS55" s="126"/>
      <c r="AT55" s="126"/>
      <c r="AU55" s="126"/>
      <c r="AV55" s="126"/>
      <c r="AW55" s="126"/>
      <c r="AX55" s="126"/>
      <c r="AY55" s="126"/>
      <c r="AZ55" s="126"/>
      <c r="BA55" s="126"/>
      <c r="BB55" s="126"/>
      <c r="BC55" s="126"/>
      <c r="BD55" s="126"/>
      <c r="BE55" s="126"/>
      <c r="BF55" s="126"/>
      <c r="BG55" s="126"/>
      <c r="BH55" s="126"/>
      <c r="BI55" s="126"/>
      <c r="BJ55" s="126"/>
      <c r="BK55" s="126"/>
      <c r="BL55" s="126"/>
      <c r="BM55" s="126"/>
      <c r="BN55" s="126"/>
      <c r="BO55" s="126"/>
      <c r="BP55" s="126"/>
      <c r="BQ55" s="126"/>
      <c r="BR55" s="126"/>
      <c r="BS55" s="126"/>
      <c r="BT55" s="126"/>
      <c r="BU55" s="126"/>
      <c r="BV55" s="126"/>
      <c r="BW55" s="126"/>
      <c r="BX55" s="126"/>
      <c r="BY55" s="126"/>
      <c r="BZ55" s="126"/>
      <c r="CA55" s="126"/>
      <c r="CB55" s="126"/>
      <c r="CC55" s="126"/>
      <c r="CD55" s="126"/>
      <c r="CE55" s="126"/>
      <c r="CF55" s="126"/>
      <c r="CG55" s="126"/>
      <c r="CH55" s="126"/>
      <c r="CI55" s="126"/>
      <c r="CJ55" s="126"/>
      <c r="CK55" s="126"/>
      <c r="CL55" s="126"/>
      <c r="CM55" s="126"/>
      <c r="CN55" s="126"/>
      <c r="CO55" s="126"/>
      <c r="CP55" s="126"/>
      <c r="CQ55" s="126"/>
      <c r="CR55" s="126"/>
      <c r="CS55" s="126"/>
      <c r="CT55" s="126"/>
      <c r="CU55" s="126"/>
    </row>
    <row r="56" spans="1:99" x14ac:dyDescent="0.3">
      <c r="A56" s="105">
        <v>103</v>
      </c>
      <c r="B56" s="126" t="s">
        <v>159</v>
      </c>
      <c r="C56" s="126"/>
      <c r="D56" s="126">
        <v>0</v>
      </c>
      <c r="E56" s="126">
        <v>0</v>
      </c>
      <c r="F56" s="126">
        <v>0</v>
      </c>
      <c r="G56" s="126">
        <v>0</v>
      </c>
      <c r="H56" s="126">
        <v>0</v>
      </c>
      <c r="I56" s="126">
        <v>0</v>
      </c>
      <c r="J56" s="126">
        <v>0</v>
      </c>
      <c r="K56" s="126">
        <v>0</v>
      </c>
      <c r="L56" s="126">
        <v>0</v>
      </c>
      <c r="M56" s="126">
        <v>0</v>
      </c>
      <c r="N56" s="126">
        <v>0</v>
      </c>
      <c r="O56" s="126">
        <v>0</v>
      </c>
      <c r="P56" s="126">
        <v>0</v>
      </c>
      <c r="Q56" s="126">
        <v>0</v>
      </c>
      <c r="R56" s="126">
        <v>0</v>
      </c>
      <c r="S56" s="126">
        <v>0</v>
      </c>
      <c r="T56" s="126">
        <v>0</v>
      </c>
      <c r="U56" s="126">
        <v>0</v>
      </c>
      <c r="V56" s="126">
        <v>0</v>
      </c>
      <c r="W56" s="126">
        <v>0</v>
      </c>
      <c r="X56" s="126">
        <v>0</v>
      </c>
      <c r="Y56" s="126">
        <v>0</v>
      </c>
      <c r="Z56" s="126">
        <v>0</v>
      </c>
      <c r="AA56" s="126">
        <v>0</v>
      </c>
      <c r="AB56" s="126">
        <v>0</v>
      </c>
      <c r="AC56" s="126">
        <v>0</v>
      </c>
      <c r="AD56" s="126">
        <v>0</v>
      </c>
      <c r="AE56" s="126">
        <v>0</v>
      </c>
      <c r="AF56" s="126">
        <v>0</v>
      </c>
      <c r="AG56" s="126"/>
      <c r="AH56" s="126"/>
      <c r="AI56" s="126"/>
      <c r="AJ56" s="126"/>
      <c r="AK56" s="126"/>
      <c r="AL56" s="126"/>
      <c r="AM56" s="126"/>
      <c r="AN56" s="126"/>
      <c r="AO56" s="126"/>
      <c r="AP56" s="126"/>
      <c r="AQ56" s="126"/>
      <c r="AR56" s="126"/>
      <c r="AS56" s="126"/>
      <c r="AT56" s="126"/>
      <c r="AU56" s="126"/>
      <c r="AV56" s="126"/>
      <c r="AW56" s="126"/>
      <c r="AX56" s="126"/>
      <c r="AY56" s="126"/>
      <c r="AZ56" s="126"/>
      <c r="BA56" s="126"/>
      <c r="BB56" s="126"/>
      <c r="BC56" s="126"/>
      <c r="BD56" s="126"/>
      <c r="BE56" s="126"/>
      <c r="BF56" s="126"/>
      <c r="BG56" s="126"/>
      <c r="BH56" s="126"/>
      <c r="BI56" s="126"/>
      <c r="BJ56" s="126"/>
      <c r="BK56" s="126"/>
      <c r="BL56" s="126"/>
      <c r="BM56" s="126"/>
      <c r="BN56" s="126"/>
      <c r="BO56" s="126"/>
      <c r="BP56" s="126"/>
      <c r="BQ56" s="126"/>
      <c r="BR56" s="126"/>
      <c r="BS56" s="126"/>
      <c r="BT56" s="126"/>
      <c r="BU56" s="126"/>
      <c r="BV56" s="126"/>
      <c r="BW56" s="126"/>
      <c r="BX56" s="126"/>
      <c r="BY56" s="126"/>
      <c r="BZ56" s="126"/>
      <c r="CA56" s="126"/>
      <c r="CB56" s="126"/>
      <c r="CC56" s="126"/>
      <c r="CD56" s="126"/>
      <c r="CE56" s="126"/>
      <c r="CF56" s="126"/>
      <c r="CG56" s="126"/>
      <c r="CH56" s="126"/>
      <c r="CI56" s="126"/>
      <c r="CJ56" s="126"/>
      <c r="CK56" s="126"/>
      <c r="CL56" s="126"/>
      <c r="CM56" s="126"/>
      <c r="CN56" s="126"/>
      <c r="CO56" s="126"/>
      <c r="CP56" s="126"/>
      <c r="CQ56" s="126"/>
      <c r="CR56" s="126"/>
      <c r="CS56" s="126"/>
      <c r="CT56" s="126"/>
      <c r="CU56" s="126"/>
    </row>
    <row r="57" spans="1:99" x14ac:dyDescent="0.3">
      <c r="A57" s="105">
        <v>104</v>
      </c>
      <c r="B57" s="126" t="s">
        <v>448</v>
      </c>
      <c r="C57" s="126"/>
      <c r="D57" s="126">
        <v>0</v>
      </c>
      <c r="E57" s="126">
        <v>0</v>
      </c>
      <c r="F57" s="126">
        <v>0</v>
      </c>
      <c r="G57" s="126">
        <v>0</v>
      </c>
      <c r="H57" s="126">
        <v>0</v>
      </c>
      <c r="I57" s="126">
        <v>0</v>
      </c>
      <c r="J57" s="126">
        <v>0</v>
      </c>
      <c r="K57" s="126">
        <v>0</v>
      </c>
      <c r="L57" s="126">
        <v>0</v>
      </c>
      <c r="M57" s="126">
        <v>0</v>
      </c>
      <c r="N57" s="126">
        <v>0</v>
      </c>
      <c r="O57" s="126">
        <v>0</v>
      </c>
      <c r="P57" s="126">
        <v>0</v>
      </c>
      <c r="Q57" s="126">
        <v>0</v>
      </c>
      <c r="R57" s="126">
        <v>0</v>
      </c>
      <c r="S57" s="126">
        <v>0</v>
      </c>
      <c r="T57" s="126">
        <v>0</v>
      </c>
      <c r="U57" s="126">
        <v>0</v>
      </c>
      <c r="V57" s="126">
        <v>0</v>
      </c>
      <c r="W57" s="126">
        <v>0</v>
      </c>
      <c r="X57" s="126">
        <v>0</v>
      </c>
      <c r="Y57" s="126">
        <v>0</v>
      </c>
      <c r="Z57" s="126">
        <v>0</v>
      </c>
      <c r="AA57" s="126">
        <v>0</v>
      </c>
      <c r="AB57" s="126">
        <v>0</v>
      </c>
      <c r="AC57" s="126">
        <v>0</v>
      </c>
      <c r="AD57" s="126">
        <v>0</v>
      </c>
      <c r="AE57" s="126">
        <v>0</v>
      </c>
      <c r="AF57" s="126">
        <v>0</v>
      </c>
      <c r="AG57" s="126"/>
      <c r="AH57" s="126"/>
      <c r="AI57" s="126"/>
      <c r="AJ57" s="126"/>
      <c r="AK57" s="126"/>
      <c r="AL57" s="126"/>
      <c r="AM57" s="126"/>
      <c r="AN57" s="126"/>
      <c r="AO57" s="126"/>
      <c r="AP57" s="126"/>
      <c r="AQ57" s="126"/>
      <c r="AR57" s="126"/>
      <c r="AS57" s="126"/>
      <c r="AT57" s="126"/>
      <c r="AU57" s="126"/>
      <c r="AV57" s="126"/>
      <c r="AW57" s="126"/>
      <c r="AX57" s="126"/>
      <c r="AY57" s="126"/>
      <c r="AZ57" s="126"/>
      <c r="BA57" s="126"/>
      <c r="BB57" s="126"/>
      <c r="BC57" s="126"/>
      <c r="BD57" s="126"/>
      <c r="BE57" s="126"/>
      <c r="BF57" s="126"/>
      <c r="BG57" s="126"/>
      <c r="BH57" s="126"/>
      <c r="BI57" s="126"/>
      <c r="BJ57" s="126"/>
      <c r="BK57" s="126"/>
      <c r="BL57" s="126"/>
      <c r="BM57" s="126"/>
      <c r="BN57" s="126"/>
      <c r="BO57" s="126"/>
      <c r="BP57" s="126"/>
      <c r="BQ57" s="126"/>
      <c r="BR57" s="126"/>
      <c r="BS57" s="126"/>
      <c r="BT57" s="126"/>
      <c r="BU57" s="126"/>
      <c r="BV57" s="126"/>
      <c r="BW57" s="126"/>
      <c r="BX57" s="126"/>
      <c r="BY57" s="126"/>
      <c r="BZ57" s="126"/>
      <c r="CA57" s="126"/>
      <c r="CB57" s="126"/>
      <c r="CC57" s="126"/>
      <c r="CD57" s="126"/>
      <c r="CE57" s="126"/>
      <c r="CF57" s="126"/>
      <c r="CG57" s="126"/>
      <c r="CH57" s="126"/>
      <c r="CI57" s="126"/>
      <c r="CJ57" s="126"/>
      <c r="CK57" s="126"/>
      <c r="CL57" s="126"/>
      <c r="CM57" s="126"/>
      <c r="CN57" s="126"/>
      <c r="CO57" s="126"/>
      <c r="CP57" s="126"/>
      <c r="CQ57" s="126"/>
      <c r="CR57" s="126"/>
      <c r="CS57" s="126"/>
      <c r="CT57" s="126"/>
      <c r="CU57" s="126"/>
    </row>
    <row r="58" spans="1:99" x14ac:dyDescent="0.3">
      <c r="A58" s="105">
        <v>107</v>
      </c>
      <c r="B58" s="126" t="s">
        <v>449</v>
      </c>
      <c r="C58" s="126"/>
      <c r="D58" s="126">
        <v>0</v>
      </c>
      <c r="E58" s="126">
        <v>0</v>
      </c>
      <c r="F58" s="126">
        <v>0</v>
      </c>
      <c r="G58" s="126">
        <v>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6">
        <v>0</v>
      </c>
      <c r="X58" s="126">
        <v>0</v>
      </c>
      <c r="Y58" s="126">
        <v>0</v>
      </c>
      <c r="Z58" s="126">
        <v>0</v>
      </c>
      <c r="AA58" s="126">
        <v>0</v>
      </c>
      <c r="AB58" s="126">
        <v>0</v>
      </c>
      <c r="AC58" s="126">
        <v>0</v>
      </c>
      <c r="AD58" s="126">
        <v>0</v>
      </c>
      <c r="AE58" s="126">
        <v>0</v>
      </c>
      <c r="AF58" s="126">
        <v>0</v>
      </c>
      <c r="AG58" s="126"/>
      <c r="AH58" s="126"/>
      <c r="AI58" s="126"/>
      <c r="AJ58" s="126"/>
      <c r="AK58" s="126"/>
      <c r="AL58" s="126"/>
      <c r="AM58" s="126"/>
      <c r="AN58" s="126"/>
      <c r="AO58" s="126"/>
      <c r="AP58" s="126"/>
      <c r="AQ58" s="126"/>
      <c r="AR58" s="126"/>
      <c r="AS58" s="126"/>
      <c r="AT58" s="126"/>
      <c r="AU58" s="126"/>
      <c r="AV58" s="126"/>
      <c r="AW58" s="126"/>
      <c r="AX58" s="126"/>
      <c r="AY58" s="126"/>
      <c r="AZ58" s="126"/>
      <c r="BA58" s="126"/>
      <c r="BB58" s="126"/>
      <c r="BC58" s="126"/>
      <c r="BD58" s="126"/>
      <c r="BE58" s="126"/>
      <c r="BF58" s="126"/>
      <c r="BG58" s="126"/>
      <c r="BH58" s="126"/>
      <c r="BI58" s="126"/>
      <c r="BJ58" s="126"/>
      <c r="BK58" s="126"/>
      <c r="BL58" s="126"/>
      <c r="BM58" s="126"/>
      <c r="BN58" s="126"/>
      <c r="BO58" s="126"/>
      <c r="BP58" s="126"/>
      <c r="BQ58" s="126"/>
      <c r="BR58" s="126"/>
      <c r="BS58" s="126"/>
      <c r="BT58" s="126"/>
      <c r="BU58" s="126"/>
      <c r="BV58" s="126"/>
      <c r="BW58" s="126"/>
      <c r="BX58" s="126"/>
      <c r="BY58" s="126"/>
      <c r="BZ58" s="126"/>
      <c r="CA58" s="126"/>
      <c r="CB58" s="126"/>
      <c r="CC58" s="126"/>
      <c r="CD58" s="126"/>
      <c r="CE58" s="126"/>
      <c r="CF58" s="126"/>
      <c r="CG58" s="126"/>
      <c r="CH58" s="126"/>
      <c r="CI58" s="126"/>
      <c r="CJ58" s="126"/>
      <c r="CK58" s="126"/>
      <c r="CL58" s="126"/>
      <c r="CM58" s="126"/>
      <c r="CN58" s="126"/>
      <c r="CO58" s="126"/>
      <c r="CP58" s="126"/>
      <c r="CQ58" s="126"/>
      <c r="CR58" s="126"/>
      <c r="CS58" s="126"/>
      <c r="CT58" s="126"/>
      <c r="CU58" s="126"/>
    </row>
    <row r="59" spans="1:99" x14ac:dyDescent="0.3">
      <c r="A59" s="105">
        <v>108</v>
      </c>
      <c r="B59" s="126" t="s">
        <v>450</v>
      </c>
      <c r="C59" s="126"/>
      <c r="D59" s="126">
        <v>0</v>
      </c>
      <c r="E59" s="126">
        <v>0</v>
      </c>
      <c r="F59" s="126">
        <v>0</v>
      </c>
      <c r="G59" s="126">
        <v>0</v>
      </c>
      <c r="H59" s="126">
        <v>0</v>
      </c>
      <c r="I59" s="126">
        <v>0</v>
      </c>
      <c r="J59" s="126">
        <v>0</v>
      </c>
      <c r="K59" s="126">
        <v>0</v>
      </c>
      <c r="L59" s="126">
        <v>0</v>
      </c>
      <c r="M59" s="126">
        <v>0</v>
      </c>
      <c r="N59" s="126">
        <v>0</v>
      </c>
      <c r="O59" s="126">
        <v>0</v>
      </c>
      <c r="P59" s="126">
        <v>0</v>
      </c>
      <c r="Q59" s="126">
        <v>0</v>
      </c>
      <c r="R59" s="126">
        <v>0</v>
      </c>
      <c r="S59" s="126">
        <v>0</v>
      </c>
      <c r="T59" s="126">
        <v>0</v>
      </c>
      <c r="U59" s="126">
        <v>0</v>
      </c>
      <c r="V59" s="126">
        <v>0</v>
      </c>
      <c r="W59" s="126">
        <v>0</v>
      </c>
      <c r="X59" s="126">
        <v>0</v>
      </c>
      <c r="Y59" s="126">
        <v>0</v>
      </c>
      <c r="Z59" s="126">
        <v>0</v>
      </c>
      <c r="AA59" s="126">
        <v>0</v>
      </c>
      <c r="AB59" s="126">
        <v>0</v>
      </c>
      <c r="AC59" s="126">
        <v>0</v>
      </c>
      <c r="AD59" s="126">
        <v>0</v>
      </c>
      <c r="AE59" s="126">
        <v>0</v>
      </c>
      <c r="AF59" s="126">
        <v>0</v>
      </c>
      <c r="AG59" s="126"/>
      <c r="AH59" s="126"/>
      <c r="AI59" s="126"/>
      <c r="AJ59" s="126"/>
      <c r="AK59" s="126"/>
      <c r="AL59" s="126"/>
      <c r="AM59" s="126"/>
      <c r="AN59" s="126"/>
      <c r="AO59" s="126"/>
      <c r="AP59" s="126"/>
      <c r="AQ59" s="126"/>
      <c r="AR59" s="126"/>
      <c r="AS59" s="126"/>
      <c r="AT59" s="126"/>
      <c r="AU59" s="126"/>
      <c r="AV59" s="126"/>
      <c r="AW59" s="126"/>
      <c r="AX59" s="126"/>
      <c r="AY59" s="126"/>
      <c r="AZ59" s="126"/>
      <c r="BA59" s="126"/>
      <c r="BB59" s="126"/>
      <c r="BC59" s="126"/>
      <c r="BD59" s="126"/>
      <c r="BE59" s="126"/>
      <c r="BF59" s="126"/>
      <c r="BG59" s="126"/>
      <c r="BH59" s="126"/>
      <c r="BI59" s="126"/>
      <c r="BJ59" s="126"/>
      <c r="BK59" s="126"/>
      <c r="BL59" s="126"/>
      <c r="BM59" s="126"/>
      <c r="BN59" s="126"/>
      <c r="BO59" s="126"/>
      <c r="BP59" s="126"/>
      <c r="BQ59" s="126"/>
      <c r="BR59" s="126"/>
      <c r="BS59" s="126"/>
      <c r="BT59" s="126"/>
      <c r="BU59" s="126"/>
      <c r="BV59" s="126"/>
      <c r="BW59" s="126"/>
      <c r="BX59" s="126"/>
      <c r="BY59" s="126"/>
      <c r="BZ59" s="126"/>
      <c r="CA59" s="126"/>
      <c r="CB59" s="126"/>
      <c r="CC59" s="126"/>
      <c r="CD59" s="126"/>
      <c r="CE59" s="126"/>
      <c r="CF59" s="126"/>
      <c r="CG59" s="126"/>
      <c r="CH59" s="126"/>
      <c r="CI59" s="126"/>
      <c r="CJ59" s="126"/>
      <c r="CK59" s="126"/>
      <c r="CL59" s="126"/>
      <c r="CM59" s="126"/>
      <c r="CN59" s="126"/>
      <c r="CO59" s="126"/>
      <c r="CP59" s="126"/>
      <c r="CQ59" s="126"/>
      <c r="CR59" s="126"/>
      <c r="CS59" s="126"/>
      <c r="CT59" s="126"/>
      <c r="CU59" s="126"/>
    </row>
    <row r="60" spans="1:99" x14ac:dyDescent="0.3">
      <c r="A60" s="105">
        <v>147</v>
      </c>
      <c r="B60" s="126" t="s">
        <v>451</v>
      </c>
      <c r="C60" s="126"/>
      <c r="D60" s="126">
        <v>0</v>
      </c>
      <c r="E60" s="126">
        <v>0</v>
      </c>
      <c r="F60" s="126">
        <v>0</v>
      </c>
      <c r="G60" s="126">
        <v>0</v>
      </c>
      <c r="H60" s="126">
        <v>0</v>
      </c>
      <c r="I60" s="126">
        <v>0</v>
      </c>
      <c r="J60" s="126">
        <v>0</v>
      </c>
      <c r="K60" s="126">
        <v>0</v>
      </c>
      <c r="L60" s="126">
        <v>0</v>
      </c>
      <c r="M60" s="126">
        <v>0</v>
      </c>
      <c r="N60" s="126">
        <v>0</v>
      </c>
      <c r="O60" s="126">
        <v>0</v>
      </c>
      <c r="P60" s="126">
        <v>0</v>
      </c>
      <c r="Q60" s="126">
        <v>0</v>
      </c>
      <c r="R60" s="126">
        <v>0</v>
      </c>
      <c r="S60" s="126">
        <v>0</v>
      </c>
      <c r="T60" s="126">
        <v>0</v>
      </c>
      <c r="U60" s="126">
        <v>0</v>
      </c>
      <c r="V60" s="126">
        <v>0</v>
      </c>
      <c r="W60" s="126">
        <v>0</v>
      </c>
      <c r="X60" s="126">
        <v>0</v>
      </c>
      <c r="Y60" s="126">
        <v>0</v>
      </c>
      <c r="Z60" s="126">
        <v>0</v>
      </c>
      <c r="AA60" s="126">
        <v>0</v>
      </c>
      <c r="AB60" s="126">
        <v>0</v>
      </c>
      <c r="AC60" s="126">
        <v>0</v>
      </c>
      <c r="AD60" s="126">
        <v>0</v>
      </c>
      <c r="AE60" s="126">
        <v>0</v>
      </c>
      <c r="AF60" s="126">
        <v>0</v>
      </c>
      <c r="AG60" s="126"/>
      <c r="AH60" s="126"/>
      <c r="AI60" s="126"/>
      <c r="AJ60" s="126"/>
      <c r="AK60" s="126"/>
      <c r="AL60" s="126"/>
      <c r="AM60" s="126"/>
      <c r="AN60" s="126"/>
      <c r="AO60" s="126"/>
      <c r="AP60" s="126"/>
      <c r="AQ60" s="126"/>
      <c r="AR60" s="126"/>
      <c r="AS60" s="126"/>
      <c r="AT60" s="126"/>
      <c r="AU60" s="126"/>
      <c r="AV60" s="126"/>
      <c r="AW60" s="126"/>
      <c r="AX60" s="126"/>
      <c r="AY60" s="126"/>
      <c r="AZ60" s="126"/>
      <c r="BA60" s="126"/>
      <c r="BB60" s="126"/>
      <c r="BC60" s="126"/>
      <c r="BD60" s="126"/>
      <c r="BE60" s="126"/>
      <c r="BF60" s="126"/>
      <c r="BG60" s="126"/>
      <c r="BH60" s="126"/>
      <c r="BI60" s="126"/>
      <c r="BJ60" s="126"/>
      <c r="BK60" s="126"/>
      <c r="BL60" s="126"/>
      <c r="BM60" s="126"/>
      <c r="BN60" s="126"/>
      <c r="BO60" s="126"/>
      <c r="BP60" s="126"/>
      <c r="BQ60" s="126"/>
      <c r="BR60" s="126"/>
      <c r="BS60" s="126"/>
      <c r="BT60" s="126"/>
      <c r="BU60" s="126"/>
      <c r="BV60" s="126"/>
      <c r="BW60" s="126"/>
      <c r="BX60" s="126"/>
      <c r="BY60" s="126"/>
      <c r="BZ60" s="126"/>
      <c r="CA60" s="126"/>
      <c r="CB60" s="126"/>
      <c r="CC60" s="126"/>
      <c r="CD60" s="126"/>
      <c r="CE60" s="126"/>
      <c r="CF60" s="126"/>
      <c r="CG60" s="126"/>
      <c r="CH60" s="126"/>
      <c r="CI60" s="126"/>
      <c r="CJ60" s="126"/>
      <c r="CK60" s="126"/>
      <c r="CL60" s="126"/>
      <c r="CM60" s="126"/>
      <c r="CN60" s="126"/>
      <c r="CO60" s="126"/>
      <c r="CP60" s="126"/>
      <c r="CQ60" s="126"/>
      <c r="CR60" s="126"/>
      <c r="CS60" s="126"/>
      <c r="CT60" s="126"/>
      <c r="CU60" s="126"/>
    </row>
    <row r="61" spans="1:99" x14ac:dyDescent="0.3">
      <c r="A61" s="105">
        <v>148</v>
      </c>
      <c r="B61" s="126" t="s">
        <v>452</v>
      </c>
      <c r="C61" s="126"/>
      <c r="D61" s="126">
        <v>0</v>
      </c>
      <c r="E61" s="126">
        <v>0</v>
      </c>
      <c r="F61" s="126">
        <v>0</v>
      </c>
      <c r="G61" s="126">
        <v>0</v>
      </c>
      <c r="H61" s="126">
        <v>0</v>
      </c>
      <c r="I61" s="126">
        <v>0</v>
      </c>
      <c r="J61" s="126">
        <v>0</v>
      </c>
      <c r="K61" s="126">
        <v>0</v>
      </c>
      <c r="L61" s="126">
        <v>0</v>
      </c>
      <c r="M61" s="126">
        <v>0</v>
      </c>
      <c r="N61" s="126">
        <v>0</v>
      </c>
      <c r="O61" s="126">
        <v>0</v>
      </c>
      <c r="P61" s="126">
        <v>0</v>
      </c>
      <c r="Q61" s="126">
        <v>0</v>
      </c>
      <c r="R61" s="126">
        <v>0</v>
      </c>
      <c r="S61" s="126">
        <v>0</v>
      </c>
      <c r="T61" s="126">
        <v>0</v>
      </c>
      <c r="U61" s="126">
        <v>0</v>
      </c>
      <c r="V61" s="126">
        <v>0</v>
      </c>
      <c r="W61" s="126">
        <v>0</v>
      </c>
      <c r="X61" s="126">
        <v>0</v>
      </c>
      <c r="Y61" s="126">
        <v>0</v>
      </c>
      <c r="Z61" s="126">
        <v>0</v>
      </c>
      <c r="AA61" s="126">
        <v>0</v>
      </c>
      <c r="AB61" s="126">
        <v>0</v>
      </c>
      <c r="AC61" s="126">
        <v>0</v>
      </c>
      <c r="AD61" s="126">
        <v>0</v>
      </c>
      <c r="AE61" s="126">
        <v>0</v>
      </c>
      <c r="AF61" s="126">
        <v>0</v>
      </c>
      <c r="AG61" s="126"/>
      <c r="AH61" s="126"/>
      <c r="AI61" s="126"/>
      <c r="AJ61" s="126"/>
      <c r="AK61" s="126"/>
      <c r="AL61" s="126"/>
      <c r="AM61" s="126"/>
      <c r="AN61" s="126"/>
      <c r="AO61" s="126"/>
      <c r="AP61" s="126"/>
      <c r="AQ61" s="126"/>
      <c r="AR61" s="126"/>
      <c r="AS61" s="126"/>
      <c r="AT61" s="126"/>
      <c r="AU61" s="126"/>
      <c r="AV61" s="126"/>
      <c r="AW61" s="126"/>
      <c r="AX61" s="126"/>
      <c r="AY61" s="126"/>
      <c r="AZ61" s="126"/>
      <c r="BA61" s="126"/>
      <c r="BB61" s="126"/>
      <c r="BC61" s="126"/>
      <c r="BD61" s="126"/>
      <c r="BE61" s="126"/>
      <c r="BF61" s="126"/>
      <c r="BG61" s="126"/>
      <c r="BH61" s="126"/>
      <c r="BI61" s="126"/>
      <c r="BJ61" s="126"/>
      <c r="BK61" s="126"/>
      <c r="BL61" s="126"/>
      <c r="BM61" s="126"/>
      <c r="BN61" s="126"/>
      <c r="BO61" s="126"/>
      <c r="BP61" s="126"/>
      <c r="BQ61" s="126"/>
      <c r="BR61" s="126"/>
      <c r="BS61" s="126"/>
      <c r="BT61" s="126"/>
      <c r="BU61" s="126"/>
      <c r="BV61" s="126"/>
      <c r="BW61" s="126"/>
      <c r="BX61" s="126"/>
      <c r="BY61" s="126"/>
      <c r="BZ61" s="126"/>
      <c r="CA61" s="126"/>
      <c r="CB61" s="126"/>
      <c r="CC61" s="126"/>
      <c r="CD61" s="126"/>
      <c r="CE61" s="126"/>
      <c r="CF61" s="126"/>
      <c r="CG61" s="126"/>
      <c r="CH61" s="126"/>
      <c r="CI61" s="126"/>
      <c r="CJ61" s="126"/>
      <c r="CK61" s="126"/>
      <c r="CL61" s="126"/>
      <c r="CM61" s="126"/>
      <c r="CN61" s="126"/>
      <c r="CO61" s="126"/>
      <c r="CP61" s="126"/>
      <c r="CQ61" s="126"/>
      <c r="CR61" s="126"/>
      <c r="CS61" s="126"/>
      <c r="CT61" s="126"/>
      <c r="CU61" s="126"/>
    </row>
    <row r="62" spans="1:99" x14ac:dyDescent="0.3">
      <c r="A62" s="105">
        <v>149</v>
      </c>
      <c r="B62" s="126" t="s">
        <v>453</v>
      </c>
      <c r="C62" s="126"/>
      <c r="D62" s="126">
        <v>0</v>
      </c>
      <c r="E62" s="126">
        <v>0</v>
      </c>
      <c r="F62" s="126">
        <v>0</v>
      </c>
      <c r="G62" s="126">
        <v>0</v>
      </c>
      <c r="H62" s="126">
        <v>0</v>
      </c>
      <c r="I62" s="126">
        <v>0</v>
      </c>
      <c r="J62" s="126">
        <v>0</v>
      </c>
      <c r="K62" s="126">
        <v>0</v>
      </c>
      <c r="L62" s="126">
        <v>0</v>
      </c>
      <c r="M62" s="126">
        <v>0</v>
      </c>
      <c r="N62" s="126">
        <v>0</v>
      </c>
      <c r="O62" s="126">
        <v>0</v>
      </c>
      <c r="P62" s="126">
        <v>0</v>
      </c>
      <c r="Q62" s="126">
        <v>0</v>
      </c>
      <c r="R62" s="126">
        <v>0</v>
      </c>
      <c r="S62" s="126">
        <v>0</v>
      </c>
      <c r="T62" s="126">
        <v>0</v>
      </c>
      <c r="U62" s="126">
        <v>0</v>
      </c>
      <c r="V62" s="126">
        <v>0</v>
      </c>
      <c r="W62" s="126">
        <v>0</v>
      </c>
      <c r="X62" s="126">
        <v>0</v>
      </c>
      <c r="Y62" s="126">
        <v>0</v>
      </c>
      <c r="Z62" s="126">
        <v>0</v>
      </c>
      <c r="AA62" s="126">
        <v>0</v>
      </c>
      <c r="AB62" s="126">
        <v>0</v>
      </c>
      <c r="AC62" s="126">
        <v>0</v>
      </c>
      <c r="AD62" s="126">
        <v>0</v>
      </c>
      <c r="AE62" s="126">
        <v>0</v>
      </c>
      <c r="AF62" s="126">
        <v>0</v>
      </c>
      <c r="AG62" s="126"/>
      <c r="AH62" s="126"/>
      <c r="AI62" s="126"/>
      <c r="AJ62" s="126"/>
      <c r="AK62" s="126"/>
      <c r="AL62" s="126"/>
      <c r="AM62" s="126"/>
      <c r="AN62" s="126"/>
      <c r="AO62" s="126"/>
      <c r="AP62" s="126"/>
      <c r="AQ62" s="126"/>
      <c r="AR62" s="126"/>
      <c r="AS62" s="126"/>
      <c r="AT62" s="126"/>
      <c r="AU62" s="126"/>
      <c r="AV62" s="126"/>
      <c r="AW62" s="126"/>
      <c r="AX62" s="126"/>
      <c r="AY62" s="126"/>
      <c r="AZ62" s="126"/>
      <c r="BA62" s="126"/>
      <c r="BB62" s="126"/>
      <c r="BC62" s="126"/>
      <c r="BD62" s="126"/>
      <c r="BE62" s="126"/>
      <c r="BF62" s="126"/>
      <c r="BG62" s="126"/>
      <c r="BH62" s="126"/>
      <c r="BI62" s="126"/>
      <c r="BJ62" s="126"/>
      <c r="BK62" s="126"/>
      <c r="BL62" s="126"/>
      <c r="BM62" s="126"/>
      <c r="BN62" s="126"/>
      <c r="BO62" s="126"/>
      <c r="BP62" s="126"/>
      <c r="BQ62" s="126"/>
      <c r="BR62" s="126"/>
      <c r="BS62" s="126"/>
      <c r="BT62" s="126"/>
      <c r="BU62" s="126"/>
      <c r="BV62" s="126"/>
      <c r="BW62" s="126"/>
      <c r="BX62" s="126"/>
      <c r="BY62" s="126"/>
      <c r="BZ62" s="126"/>
      <c r="CA62" s="126"/>
      <c r="CB62" s="126"/>
      <c r="CC62" s="126"/>
      <c r="CD62" s="126"/>
      <c r="CE62" s="126"/>
      <c r="CF62" s="126"/>
      <c r="CG62" s="126"/>
      <c r="CH62" s="126"/>
      <c r="CI62" s="126"/>
      <c r="CJ62" s="126"/>
      <c r="CK62" s="126"/>
      <c r="CL62" s="126"/>
      <c r="CM62" s="126"/>
      <c r="CN62" s="126"/>
      <c r="CO62" s="126"/>
      <c r="CP62" s="126"/>
      <c r="CQ62" s="126"/>
      <c r="CR62" s="126"/>
      <c r="CS62" s="126"/>
      <c r="CT62" s="126"/>
      <c r="CU62" s="126"/>
    </row>
    <row r="63" spans="1:99" x14ac:dyDescent="0.3">
      <c r="A63" s="105">
        <v>150</v>
      </c>
      <c r="B63" s="126" t="s">
        <v>454</v>
      </c>
      <c r="C63" s="126"/>
      <c r="D63" s="126">
        <v>0</v>
      </c>
      <c r="E63" s="126">
        <v>0</v>
      </c>
      <c r="F63" s="126">
        <v>0</v>
      </c>
      <c r="G63" s="126">
        <v>0</v>
      </c>
      <c r="H63" s="126">
        <v>0</v>
      </c>
      <c r="I63" s="126">
        <v>0</v>
      </c>
      <c r="J63" s="126">
        <v>0</v>
      </c>
      <c r="K63" s="126">
        <v>0</v>
      </c>
      <c r="L63" s="126">
        <v>0</v>
      </c>
      <c r="M63" s="126">
        <v>0</v>
      </c>
      <c r="N63" s="126">
        <v>0</v>
      </c>
      <c r="O63" s="126">
        <v>0</v>
      </c>
      <c r="P63" s="126">
        <v>0</v>
      </c>
      <c r="Q63" s="126">
        <v>0</v>
      </c>
      <c r="R63" s="126">
        <v>0</v>
      </c>
      <c r="S63" s="126">
        <v>0</v>
      </c>
      <c r="T63" s="126">
        <v>0</v>
      </c>
      <c r="U63" s="126">
        <v>0</v>
      </c>
      <c r="V63" s="126">
        <v>0</v>
      </c>
      <c r="W63" s="126">
        <v>0</v>
      </c>
      <c r="X63" s="126">
        <v>0</v>
      </c>
      <c r="Y63" s="126">
        <v>0</v>
      </c>
      <c r="Z63" s="126">
        <v>0</v>
      </c>
      <c r="AA63" s="126">
        <v>0</v>
      </c>
      <c r="AB63" s="126">
        <v>0</v>
      </c>
      <c r="AC63" s="126">
        <v>0</v>
      </c>
      <c r="AD63" s="126">
        <v>0</v>
      </c>
      <c r="AE63" s="126">
        <v>0</v>
      </c>
      <c r="AF63" s="126">
        <v>0</v>
      </c>
      <c r="AG63" s="126"/>
      <c r="AH63" s="126"/>
      <c r="AI63" s="126"/>
      <c r="AJ63" s="126"/>
      <c r="AK63" s="126"/>
      <c r="AL63" s="126"/>
      <c r="AM63" s="126"/>
      <c r="AN63" s="126"/>
      <c r="AO63" s="126"/>
      <c r="AP63" s="126"/>
      <c r="AQ63" s="126"/>
      <c r="AR63" s="126"/>
      <c r="AS63" s="126"/>
      <c r="AT63" s="126"/>
      <c r="AU63" s="126"/>
      <c r="AV63" s="126"/>
      <c r="AW63" s="126"/>
      <c r="AX63" s="126"/>
      <c r="AY63" s="126"/>
      <c r="AZ63" s="126"/>
      <c r="BA63" s="126"/>
      <c r="BB63" s="126"/>
      <c r="BC63" s="126"/>
      <c r="BD63" s="126"/>
      <c r="BE63" s="126"/>
      <c r="BF63" s="126"/>
      <c r="BG63" s="126"/>
      <c r="BH63" s="126"/>
      <c r="BI63" s="126"/>
      <c r="BJ63" s="126"/>
      <c r="BK63" s="126"/>
      <c r="BL63" s="126"/>
      <c r="BM63" s="126"/>
      <c r="BN63" s="126"/>
      <c r="BO63" s="126"/>
      <c r="BP63" s="126"/>
      <c r="BQ63" s="126"/>
      <c r="BR63" s="126"/>
      <c r="BS63" s="126"/>
      <c r="BT63" s="126"/>
      <c r="BU63" s="126"/>
      <c r="BV63" s="126"/>
      <c r="BW63" s="126"/>
      <c r="BX63" s="126"/>
      <c r="BY63" s="126"/>
      <c r="BZ63" s="126"/>
      <c r="CA63" s="126"/>
      <c r="CB63" s="126"/>
      <c r="CC63" s="126"/>
      <c r="CD63" s="126"/>
      <c r="CE63" s="126"/>
      <c r="CF63" s="126"/>
      <c r="CG63" s="126"/>
      <c r="CH63" s="126"/>
      <c r="CI63" s="126"/>
      <c r="CJ63" s="126"/>
      <c r="CK63" s="126"/>
      <c r="CL63" s="126"/>
      <c r="CM63" s="126"/>
      <c r="CN63" s="126"/>
      <c r="CO63" s="126"/>
      <c r="CP63" s="126"/>
      <c r="CQ63" s="126"/>
      <c r="CR63" s="126"/>
      <c r="CS63" s="126"/>
      <c r="CT63" s="126"/>
      <c r="CU63" s="126"/>
    </row>
    <row r="64" spans="1:99" x14ac:dyDescent="0.3">
      <c r="A64" s="105">
        <v>171</v>
      </c>
      <c r="B64" s="126" t="s">
        <v>113</v>
      </c>
      <c r="C64" s="126"/>
      <c r="D64" s="126">
        <v>0</v>
      </c>
      <c r="E64" s="126">
        <v>0</v>
      </c>
      <c r="F64" s="126">
        <v>0</v>
      </c>
      <c r="G64" s="126">
        <v>0</v>
      </c>
      <c r="H64" s="126">
        <v>0</v>
      </c>
      <c r="I64" s="126">
        <v>0</v>
      </c>
      <c r="J64" s="126">
        <v>0</v>
      </c>
      <c r="K64" s="126">
        <v>0</v>
      </c>
      <c r="L64" s="126">
        <v>0</v>
      </c>
      <c r="M64" s="126">
        <v>0</v>
      </c>
      <c r="N64" s="126">
        <v>0</v>
      </c>
      <c r="O64" s="126">
        <v>0</v>
      </c>
      <c r="P64" s="126">
        <v>0</v>
      </c>
      <c r="Q64" s="126">
        <v>0</v>
      </c>
      <c r="R64" s="126">
        <v>0</v>
      </c>
      <c r="S64" s="126">
        <v>0</v>
      </c>
      <c r="T64" s="126">
        <v>0</v>
      </c>
      <c r="U64" s="126">
        <v>0</v>
      </c>
      <c r="V64" s="126">
        <v>0</v>
      </c>
      <c r="W64" s="126">
        <v>0</v>
      </c>
      <c r="X64" s="126">
        <v>0</v>
      </c>
      <c r="Y64" s="126">
        <v>0</v>
      </c>
      <c r="Z64" s="126">
        <v>0</v>
      </c>
      <c r="AA64" s="126">
        <v>0</v>
      </c>
      <c r="AB64" s="126">
        <v>0</v>
      </c>
      <c r="AC64" s="126">
        <v>0</v>
      </c>
      <c r="AD64" s="126">
        <v>0</v>
      </c>
      <c r="AE64" s="126">
        <v>0</v>
      </c>
      <c r="AF64" s="126">
        <v>0</v>
      </c>
      <c r="AG64" s="126"/>
      <c r="AH64" s="126"/>
      <c r="AI64" s="126"/>
      <c r="AJ64" s="126"/>
      <c r="AK64" s="126"/>
      <c r="AL64" s="126"/>
      <c r="AM64" s="126"/>
      <c r="AN64" s="126"/>
      <c r="AO64" s="126"/>
      <c r="AP64" s="126"/>
      <c r="AQ64" s="126"/>
      <c r="AR64" s="126"/>
      <c r="AS64" s="126"/>
      <c r="AT64" s="126"/>
      <c r="AU64" s="126"/>
      <c r="AV64" s="126"/>
      <c r="AW64" s="126"/>
      <c r="AX64" s="126"/>
      <c r="AY64" s="126"/>
      <c r="AZ64" s="126"/>
      <c r="BA64" s="126"/>
      <c r="BB64" s="126"/>
      <c r="BC64" s="126"/>
      <c r="BD64" s="126"/>
      <c r="BE64" s="126"/>
      <c r="BF64" s="126"/>
      <c r="BG64" s="126"/>
      <c r="BH64" s="126"/>
      <c r="BI64" s="126"/>
      <c r="BJ64" s="126"/>
      <c r="BK64" s="126"/>
      <c r="BL64" s="126"/>
      <c r="BM64" s="126"/>
      <c r="BN64" s="126"/>
      <c r="BO64" s="126"/>
      <c r="BP64" s="126"/>
      <c r="BQ64" s="126"/>
      <c r="BR64" s="126"/>
      <c r="BS64" s="126"/>
      <c r="BT64" s="126"/>
      <c r="BU64" s="126"/>
      <c r="BV64" s="126"/>
      <c r="BW64" s="126"/>
      <c r="BX64" s="126"/>
      <c r="BY64" s="126"/>
      <c r="BZ64" s="126"/>
      <c r="CA64" s="126"/>
      <c r="CB64" s="126"/>
      <c r="CC64" s="126"/>
      <c r="CD64" s="126"/>
      <c r="CE64" s="126"/>
      <c r="CF64" s="126"/>
      <c r="CG64" s="126"/>
      <c r="CH64" s="126"/>
      <c r="CI64" s="126"/>
      <c r="CJ64" s="126"/>
      <c r="CK64" s="126"/>
      <c r="CL64" s="126"/>
      <c r="CM64" s="126"/>
      <c r="CN64" s="126"/>
      <c r="CO64" s="126"/>
      <c r="CP64" s="126"/>
      <c r="CQ64" s="126"/>
      <c r="CR64" s="126"/>
      <c r="CS64" s="126"/>
      <c r="CT64" s="126"/>
      <c r="CU64" s="126"/>
    </row>
    <row r="65" spans="1:99" x14ac:dyDescent="0.3">
      <c r="A65" s="105">
        <v>191</v>
      </c>
      <c r="B65" s="126" t="s">
        <v>128</v>
      </c>
      <c r="C65" s="126"/>
      <c r="D65" s="126">
        <v>0</v>
      </c>
      <c r="E65" s="126">
        <v>0</v>
      </c>
      <c r="F65" s="126">
        <v>0</v>
      </c>
      <c r="G65" s="126">
        <v>0</v>
      </c>
      <c r="H65" s="126">
        <v>0</v>
      </c>
      <c r="I65" s="126">
        <v>0</v>
      </c>
      <c r="J65" s="126">
        <v>0</v>
      </c>
      <c r="K65" s="126">
        <v>0</v>
      </c>
      <c r="L65" s="126">
        <v>0</v>
      </c>
      <c r="M65" s="126">
        <v>0</v>
      </c>
      <c r="N65" s="126">
        <v>0</v>
      </c>
      <c r="O65" s="126">
        <v>0</v>
      </c>
      <c r="P65" s="126">
        <v>0</v>
      </c>
      <c r="Q65" s="126">
        <v>0</v>
      </c>
      <c r="R65" s="126">
        <v>0</v>
      </c>
      <c r="S65" s="126">
        <v>0</v>
      </c>
      <c r="T65" s="126">
        <v>0</v>
      </c>
      <c r="U65" s="126">
        <v>0</v>
      </c>
      <c r="V65" s="126">
        <v>0</v>
      </c>
      <c r="W65" s="126">
        <v>0</v>
      </c>
      <c r="X65" s="126">
        <v>0</v>
      </c>
      <c r="Y65" s="126">
        <v>0</v>
      </c>
      <c r="Z65" s="126">
        <v>0</v>
      </c>
      <c r="AA65" s="126">
        <v>0</v>
      </c>
      <c r="AB65" s="126">
        <v>0</v>
      </c>
      <c r="AC65" s="126">
        <v>0</v>
      </c>
      <c r="AD65" s="126">
        <v>0</v>
      </c>
      <c r="AE65" s="126">
        <v>0</v>
      </c>
      <c r="AF65" s="126">
        <v>0</v>
      </c>
      <c r="AG65" s="126"/>
      <c r="AH65" s="126"/>
      <c r="AI65" s="126"/>
      <c r="AJ65" s="126"/>
      <c r="AK65" s="126"/>
      <c r="AL65" s="126"/>
      <c r="AM65" s="126"/>
      <c r="AN65" s="126"/>
      <c r="AO65" s="126"/>
      <c r="AP65" s="126"/>
      <c r="AQ65" s="126"/>
      <c r="AR65" s="126"/>
      <c r="AS65" s="126"/>
      <c r="AT65" s="126"/>
      <c r="AU65" s="126"/>
      <c r="AV65" s="126"/>
      <c r="AW65" s="126"/>
      <c r="AX65" s="126"/>
      <c r="AY65" s="126"/>
      <c r="AZ65" s="126"/>
      <c r="BA65" s="126"/>
      <c r="BB65" s="126"/>
      <c r="BC65" s="126"/>
      <c r="BD65" s="126"/>
      <c r="BE65" s="126"/>
      <c r="BF65" s="126"/>
      <c r="BG65" s="126"/>
      <c r="BH65" s="126"/>
      <c r="BI65" s="126"/>
      <c r="BJ65" s="126"/>
      <c r="BK65" s="126"/>
      <c r="BL65" s="126"/>
      <c r="BM65" s="126"/>
      <c r="BN65" s="126"/>
      <c r="BO65" s="126"/>
      <c r="BP65" s="126"/>
      <c r="BQ65" s="126"/>
      <c r="BR65" s="126"/>
      <c r="BS65" s="126"/>
      <c r="BT65" s="126"/>
      <c r="BU65" s="126"/>
      <c r="BV65" s="126"/>
      <c r="BW65" s="126"/>
      <c r="BX65" s="126"/>
      <c r="BY65" s="126"/>
      <c r="BZ65" s="126"/>
      <c r="CA65" s="126"/>
      <c r="CB65" s="126"/>
      <c r="CC65" s="126"/>
      <c r="CD65" s="126"/>
      <c r="CE65" s="126"/>
      <c r="CF65" s="126"/>
      <c r="CG65" s="126"/>
      <c r="CH65" s="126"/>
      <c r="CI65" s="126"/>
      <c r="CJ65" s="126"/>
      <c r="CK65" s="126"/>
      <c r="CL65" s="126"/>
      <c r="CM65" s="126"/>
      <c r="CN65" s="126"/>
      <c r="CO65" s="126"/>
      <c r="CP65" s="126"/>
      <c r="CQ65" s="126"/>
      <c r="CR65" s="126"/>
      <c r="CS65" s="126"/>
      <c r="CT65" s="126"/>
      <c r="CU65" s="126"/>
    </row>
    <row r="66" spans="1:99" x14ac:dyDescent="0.3">
      <c r="A66" s="105">
        <v>192</v>
      </c>
      <c r="B66" s="126" t="s">
        <v>139</v>
      </c>
      <c r="C66" s="126"/>
      <c r="D66" s="126">
        <v>0</v>
      </c>
      <c r="E66" s="126">
        <v>0</v>
      </c>
      <c r="F66" s="126">
        <v>0</v>
      </c>
      <c r="G66" s="126">
        <v>0</v>
      </c>
      <c r="H66" s="126">
        <v>0</v>
      </c>
      <c r="I66" s="126">
        <v>0</v>
      </c>
      <c r="J66" s="126">
        <v>0</v>
      </c>
      <c r="K66" s="126">
        <v>0</v>
      </c>
      <c r="L66" s="126">
        <v>0</v>
      </c>
      <c r="M66" s="126">
        <v>0</v>
      </c>
      <c r="N66" s="126">
        <v>0</v>
      </c>
      <c r="O66" s="126">
        <v>0</v>
      </c>
      <c r="P66" s="126">
        <v>0</v>
      </c>
      <c r="Q66" s="126">
        <v>0</v>
      </c>
      <c r="R66" s="126">
        <v>0</v>
      </c>
      <c r="S66" s="126">
        <v>0</v>
      </c>
      <c r="T66" s="126">
        <v>0</v>
      </c>
      <c r="U66" s="126">
        <v>0</v>
      </c>
      <c r="V66" s="126">
        <v>0</v>
      </c>
      <c r="W66" s="126">
        <v>0</v>
      </c>
      <c r="X66" s="126">
        <v>0</v>
      </c>
      <c r="Y66" s="126">
        <v>0</v>
      </c>
      <c r="Z66" s="126">
        <v>0</v>
      </c>
      <c r="AA66" s="126">
        <v>0</v>
      </c>
      <c r="AB66" s="126">
        <v>0</v>
      </c>
      <c r="AC66" s="126">
        <v>0</v>
      </c>
      <c r="AD66" s="126">
        <v>0</v>
      </c>
      <c r="AE66" s="126">
        <v>0</v>
      </c>
      <c r="AF66" s="126">
        <v>0</v>
      </c>
      <c r="AG66" s="126"/>
      <c r="AH66" s="126"/>
      <c r="AI66" s="126"/>
      <c r="AJ66" s="126"/>
      <c r="AK66" s="126"/>
      <c r="AL66" s="126"/>
      <c r="AM66" s="126"/>
      <c r="AN66" s="126"/>
      <c r="AO66" s="126"/>
      <c r="AP66" s="126"/>
      <c r="AQ66" s="126"/>
      <c r="AR66" s="126"/>
      <c r="AS66" s="126"/>
      <c r="AT66" s="126"/>
      <c r="AU66" s="126"/>
      <c r="AV66" s="126"/>
      <c r="AW66" s="126"/>
      <c r="AX66" s="126"/>
      <c r="AY66" s="126"/>
      <c r="AZ66" s="126"/>
      <c r="BA66" s="126"/>
      <c r="BB66" s="126"/>
      <c r="BC66" s="126"/>
      <c r="BD66" s="126"/>
      <c r="BE66" s="126"/>
      <c r="BF66" s="126"/>
      <c r="BG66" s="126"/>
      <c r="BH66" s="126"/>
      <c r="BI66" s="126"/>
      <c r="BJ66" s="126"/>
      <c r="BK66" s="126"/>
      <c r="BL66" s="126"/>
      <c r="BM66" s="126"/>
      <c r="BN66" s="126"/>
      <c r="BO66" s="126"/>
      <c r="BP66" s="126"/>
      <c r="BQ66" s="126"/>
      <c r="BR66" s="126"/>
      <c r="BS66" s="126"/>
      <c r="BT66" s="126"/>
      <c r="BU66" s="126"/>
      <c r="BV66" s="126"/>
      <c r="BW66" s="126"/>
      <c r="BX66" s="126"/>
      <c r="BY66" s="126"/>
      <c r="BZ66" s="126"/>
      <c r="CA66" s="126"/>
      <c r="CB66" s="126"/>
      <c r="CC66" s="126"/>
      <c r="CD66" s="126"/>
      <c r="CE66" s="126"/>
      <c r="CF66" s="126"/>
      <c r="CG66" s="126"/>
      <c r="CH66" s="126"/>
      <c r="CI66" s="126"/>
      <c r="CJ66" s="126"/>
      <c r="CK66" s="126"/>
      <c r="CL66" s="126"/>
      <c r="CM66" s="126"/>
      <c r="CN66" s="126"/>
      <c r="CO66" s="126"/>
      <c r="CP66" s="126"/>
      <c r="CQ66" s="126"/>
      <c r="CR66" s="126"/>
      <c r="CS66" s="126"/>
      <c r="CT66" s="126"/>
      <c r="CU66" s="126"/>
    </row>
    <row r="67" spans="1:99" x14ac:dyDescent="0.3">
      <c r="A67" s="105">
        <v>193</v>
      </c>
      <c r="B67" s="126" t="s">
        <v>186</v>
      </c>
      <c r="C67" s="126"/>
      <c r="D67" s="126">
        <v>0</v>
      </c>
      <c r="E67" s="126">
        <v>35138365</v>
      </c>
      <c r="F67" s="126">
        <v>1416100</v>
      </c>
      <c r="G67" s="126">
        <v>1408058</v>
      </c>
      <c r="H67" s="126">
        <v>448365</v>
      </c>
      <c r="I67" s="126">
        <v>0</v>
      </c>
      <c r="J67" s="126">
        <v>106540</v>
      </c>
      <c r="K67" s="126">
        <v>4104771</v>
      </c>
      <c r="L67" s="126">
        <v>58057</v>
      </c>
      <c r="M67" s="126">
        <v>0</v>
      </c>
      <c r="N67" s="126">
        <v>917178</v>
      </c>
      <c r="O67" s="126">
        <v>0</v>
      </c>
      <c r="P67" s="126">
        <v>0</v>
      </c>
      <c r="Q67" s="126">
        <v>7109944</v>
      </c>
      <c r="R67" s="126">
        <v>366681</v>
      </c>
      <c r="S67" s="126">
        <v>1033362</v>
      </c>
      <c r="T67" s="126">
        <v>66466</v>
      </c>
      <c r="U67" s="126">
        <v>167961</v>
      </c>
      <c r="V67" s="126">
        <v>3300450</v>
      </c>
      <c r="W67" s="126">
        <v>31607238</v>
      </c>
      <c r="X67" s="126">
        <v>23961189</v>
      </c>
      <c r="Y67" s="126">
        <v>5901909</v>
      </c>
      <c r="Z67" s="126">
        <v>28352004</v>
      </c>
      <c r="AA67" s="126">
        <v>316999</v>
      </c>
      <c r="AB67" s="126">
        <v>320868</v>
      </c>
      <c r="AC67" s="126">
        <v>0</v>
      </c>
      <c r="AD67" s="126">
        <v>4223401</v>
      </c>
      <c r="AE67" s="126">
        <v>0</v>
      </c>
      <c r="AF67" s="126">
        <v>1534240</v>
      </c>
      <c r="AG67" s="126"/>
      <c r="AH67" s="126"/>
      <c r="AI67" s="126"/>
      <c r="AJ67" s="126"/>
      <c r="AK67" s="126"/>
      <c r="AL67" s="126"/>
      <c r="AM67" s="126"/>
      <c r="AN67" s="126"/>
      <c r="AO67" s="126"/>
      <c r="AP67" s="126"/>
      <c r="AQ67" s="126"/>
      <c r="AR67" s="126"/>
      <c r="AS67" s="126"/>
      <c r="AT67" s="126"/>
      <c r="AU67" s="126"/>
      <c r="AV67" s="126"/>
      <c r="AW67" s="126"/>
      <c r="AX67" s="126"/>
      <c r="AY67" s="126"/>
      <c r="AZ67" s="126"/>
      <c r="BA67" s="126"/>
      <c r="BB67" s="126"/>
      <c r="BC67" s="126"/>
      <c r="BD67" s="126"/>
      <c r="BE67" s="126"/>
      <c r="BF67" s="126"/>
      <c r="BG67" s="126"/>
      <c r="BH67" s="126"/>
      <c r="BI67" s="126"/>
      <c r="BJ67" s="126"/>
      <c r="BK67" s="126"/>
      <c r="BL67" s="126"/>
      <c r="BM67" s="126"/>
      <c r="BN67" s="126"/>
      <c r="BO67" s="126"/>
      <c r="BP67" s="126"/>
      <c r="BQ67" s="126"/>
      <c r="BR67" s="126"/>
      <c r="BS67" s="126"/>
      <c r="BT67" s="126"/>
      <c r="BU67" s="126"/>
      <c r="BV67" s="126"/>
      <c r="BW67" s="126"/>
      <c r="BX67" s="126"/>
      <c r="BY67" s="126"/>
      <c r="BZ67" s="126"/>
      <c r="CA67" s="126"/>
      <c r="CB67" s="126"/>
      <c r="CC67" s="126"/>
      <c r="CD67" s="126"/>
      <c r="CE67" s="126"/>
      <c r="CF67" s="126"/>
      <c r="CG67" s="126"/>
      <c r="CH67" s="126"/>
      <c r="CI67" s="126"/>
      <c r="CJ67" s="126"/>
      <c r="CK67" s="126"/>
      <c r="CL67" s="126"/>
      <c r="CM67" s="126"/>
      <c r="CN67" s="126"/>
      <c r="CO67" s="126"/>
      <c r="CP67" s="126"/>
      <c r="CQ67" s="126"/>
      <c r="CR67" s="126"/>
      <c r="CS67" s="126"/>
      <c r="CT67" s="126"/>
      <c r="CU67" s="126"/>
    </row>
    <row r="68" spans="1:99" x14ac:dyDescent="0.3">
      <c r="A68" s="105">
        <v>194</v>
      </c>
      <c r="B68" s="126" t="s">
        <v>455</v>
      </c>
      <c r="C68" s="126"/>
      <c r="D68" s="126">
        <v>0</v>
      </c>
      <c r="E68" s="126">
        <v>0</v>
      </c>
      <c r="F68" s="126">
        <v>0</v>
      </c>
      <c r="G68" s="126">
        <v>0</v>
      </c>
      <c r="H68" s="126">
        <v>0</v>
      </c>
      <c r="I68" s="126">
        <v>0</v>
      </c>
      <c r="J68" s="126">
        <v>0</v>
      </c>
      <c r="K68" s="126">
        <v>0</v>
      </c>
      <c r="L68" s="126">
        <v>0</v>
      </c>
      <c r="M68" s="126">
        <v>0</v>
      </c>
      <c r="N68" s="126">
        <v>0</v>
      </c>
      <c r="O68" s="126">
        <v>0</v>
      </c>
      <c r="P68" s="126">
        <v>0</v>
      </c>
      <c r="Q68" s="126">
        <v>0</v>
      </c>
      <c r="R68" s="126">
        <v>0</v>
      </c>
      <c r="S68" s="126">
        <v>0</v>
      </c>
      <c r="T68" s="126">
        <v>0</v>
      </c>
      <c r="U68" s="126">
        <v>0</v>
      </c>
      <c r="V68" s="126">
        <v>0</v>
      </c>
      <c r="W68" s="126">
        <v>0</v>
      </c>
      <c r="X68" s="126">
        <v>0</v>
      </c>
      <c r="Y68" s="126">
        <v>0</v>
      </c>
      <c r="Z68" s="126">
        <v>0</v>
      </c>
      <c r="AA68" s="126">
        <v>0</v>
      </c>
      <c r="AB68" s="126">
        <v>0</v>
      </c>
      <c r="AC68" s="126">
        <v>0</v>
      </c>
      <c r="AD68" s="126">
        <v>0</v>
      </c>
      <c r="AE68" s="126">
        <v>0</v>
      </c>
      <c r="AF68" s="126">
        <v>0</v>
      </c>
      <c r="AG68" s="126"/>
      <c r="AH68" s="126"/>
      <c r="AI68" s="126"/>
      <c r="AJ68" s="126"/>
      <c r="AK68" s="126"/>
      <c r="AL68" s="126"/>
      <c r="AM68" s="126"/>
      <c r="AN68" s="126"/>
      <c r="AO68" s="126"/>
      <c r="AP68" s="126"/>
      <c r="AQ68" s="126"/>
      <c r="AR68" s="126"/>
      <c r="AS68" s="126"/>
      <c r="AT68" s="126"/>
      <c r="AU68" s="126"/>
      <c r="AV68" s="126"/>
      <c r="AW68" s="126"/>
      <c r="AX68" s="126"/>
      <c r="AY68" s="126"/>
      <c r="AZ68" s="126"/>
      <c r="BA68" s="126"/>
      <c r="BB68" s="126"/>
      <c r="BC68" s="126"/>
      <c r="BD68" s="126"/>
      <c r="BE68" s="126"/>
      <c r="BF68" s="126"/>
      <c r="BG68" s="126"/>
      <c r="BH68" s="126"/>
      <c r="BI68" s="126"/>
      <c r="BJ68" s="126"/>
      <c r="BK68" s="126"/>
      <c r="BL68" s="126"/>
      <c r="BM68" s="126"/>
      <c r="BN68" s="126"/>
      <c r="BO68" s="126"/>
      <c r="BP68" s="126"/>
      <c r="BQ68" s="126"/>
      <c r="BR68" s="126"/>
      <c r="BS68" s="126"/>
      <c r="BT68" s="126"/>
      <c r="BU68" s="126"/>
      <c r="BV68" s="126"/>
      <c r="BW68" s="126"/>
      <c r="BX68" s="126"/>
      <c r="BY68" s="126"/>
      <c r="BZ68" s="126"/>
      <c r="CA68" s="126"/>
      <c r="CB68" s="126"/>
      <c r="CC68" s="126"/>
      <c r="CD68" s="126"/>
      <c r="CE68" s="126"/>
      <c r="CF68" s="126"/>
      <c r="CG68" s="126"/>
      <c r="CH68" s="126"/>
      <c r="CI68" s="126"/>
      <c r="CJ68" s="126"/>
      <c r="CK68" s="126"/>
      <c r="CL68" s="126"/>
      <c r="CM68" s="126"/>
      <c r="CN68" s="126"/>
      <c r="CO68" s="126"/>
      <c r="CP68" s="126"/>
      <c r="CQ68" s="126"/>
      <c r="CR68" s="126"/>
      <c r="CS68" s="126"/>
      <c r="CT68" s="126"/>
      <c r="CU68" s="126"/>
    </row>
    <row r="69" spans="1:99" x14ac:dyDescent="0.3">
      <c r="A69" s="105">
        <v>252</v>
      </c>
      <c r="B69" s="126" t="s">
        <v>33</v>
      </c>
      <c r="C69" s="126"/>
      <c r="D69" s="126">
        <v>8406951</v>
      </c>
      <c r="E69" s="126">
        <v>0</v>
      </c>
      <c r="F69" s="126">
        <v>0</v>
      </c>
      <c r="G69" s="126">
        <v>0</v>
      </c>
      <c r="H69" s="126">
        <v>0</v>
      </c>
      <c r="I69" s="126">
        <v>16552568</v>
      </c>
      <c r="J69" s="126">
        <v>0</v>
      </c>
      <c r="K69" s="126">
        <v>0</v>
      </c>
      <c r="L69" s="126">
        <v>0</v>
      </c>
      <c r="M69" s="126">
        <v>98724</v>
      </c>
      <c r="N69" s="126">
        <v>0</v>
      </c>
      <c r="O69" s="126">
        <v>0</v>
      </c>
      <c r="P69" s="126">
        <v>0</v>
      </c>
      <c r="Q69" s="126">
        <v>0</v>
      </c>
      <c r="R69" s="126">
        <v>0</v>
      </c>
      <c r="S69" s="126">
        <v>0</v>
      </c>
      <c r="T69" s="126">
        <v>0</v>
      </c>
      <c r="U69" s="126">
        <v>0</v>
      </c>
      <c r="V69" s="126">
        <v>0</v>
      </c>
      <c r="W69" s="126">
        <v>0</v>
      </c>
      <c r="X69" s="126">
        <v>0</v>
      </c>
      <c r="Y69" s="126">
        <v>0</v>
      </c>
      <c r="Z69" s="126">
        <v>0</v>
      </c>
      <c r="AA69" s="126">
        <v>0</v>
      </c>
      <c r="AB69" s="126">
        <v>0</v>
      </c>
      <c r="AC69" s="126">
        <v>0</v>
      </c>
      <c r="AD69" s="126">
        <v>0</v>
      </c>
      <c r="AE69" s="126">
        <v>3227478</v>
      </c>
      <c r="AF69" s="126">
        <v>0</v>
      </c>
      <c r="AG69" s="126"/>
      <c r="AH69" s="126"/>
      <c r="AI69" s="126"/>
      <c r="AJ69" s="126"/>
      <c r="AK69" s="126"/>
      <c r="AL69" s="126"/>
      <c r="AM69" s="126"/>
      <c r="AN69" s="126"/>
      <c r="AO69" s="126"/>
      <c r="AP69" s="126"/>
      <c r="AQ69" s="126"/>
      <c r="AR69" s="126"/>
      <c r="AS69" s="126"/>
      <c r="AT69" s="126"/>
      <c r="AU69" s="126"/>
      <c r="AV69" s="126"/>
      <c r="AW69" s="126"/>
      <c r="AX69" s="126"/>
      <c r="AY69" s="126"/>
      <c r="AZ69" s="126"/>
      <c r="BA69" s="126"/>
      <c r="BB69" s="126"/>
      <c r="BC69" s="126"/>
      <c r="BD69" s="126"/>
      <c r="BE69" s="126"/>
      <c r="BF69" s="126"/>
      <c r="BG69" s="126"/>
      <c r="BH69" s="126"/>
      <c r="BI69" s="126"/>
      <c r="BJ69" s="126"/>
      <c r="BK69" s="126"/>
      <c r="BL69" s="126"/>
      <c r="BM69" s="126"/>
      <c r="BN69" s="126"/>
      <c r="BO69" s="126"/>
      <c r="BP69" s="126"/>
      <c r="BQ69" s="126"/>
      <c r="BR69" s="126"/>
      <c r="BS69" s="126"/>
      <c r="BT69" s="126"/>
      <c r="BU69" s="126"/>
      <c r="BV69" s="126"/>
      <c r="BW69" s="126"/>
      <c r="BX69" s="126"/>
      <c r="BY69" s="126"/>
      <c r="BZ69" s="126"/>
      <c r="CA69" s="126"/>
      <c r="CB69" s="126"/>
      <c r="CC69" s="126"/>
      <c r="CD69" s="126"/>
      <c r="CE69" s="126"/>
      <c r="CF69" s="126"/>
      <c r="CG69" s="126"/>
      <c r="CH69" s="126"/>
      <c r="CI69" s="126"/>
      <c r="CJ69" s="126"/>
      <c r="CK69" s="126"/>
      <c r="CL69" s="126"/>
      <c r="CM69" s="126"/>
      <c r="CN69" s="126"/>
      <c r="CO69" s="126"/>
      <c r="CP69" s="126"/>
      <c r="CQ69" s="126"/>
      <c r="CR69" s="126"/>
      <c r="CS69" s="126"/>
      <c r="CT69" s="126"/>
      <c r="CU69" s="126"/>
    </row>
    <row r="70" spans="1:99" x14ac:dyDescent="0.3">
      <c r="A70" s="105">
        <v>253</v>
      </c>
      <c r="B70" s="126" t="s">
        <v>34</v>
      </c>
      <c r="C70" s="126"/>
      <c r="D70" s="126">
        <v>15802</v>
      </c>
      <c r="E70" s="126">
        <v>0</v>
      </c>
      <c r="F70" s="126">
        <v>0</v>
      </c>
      <c r="G70" s="126">
        <v>0</v>
      </c>
      <c r="H70" s="126">
        <v>0</v>
      </c>
      <c r="I70" s="126">
        <v>11913</v>
      </c>
      <c r="J70" s="126">
        <v>0</v>
      </c>
      <c r="K70" s="126">
        <v>0</v>
      </c>
      <c r="L70" s="126">
        <v>0</v>
      </c>
      <c r="M70" s="126">
        <v>15229</v>
      </c>
      <c r="N70" s="126">
        <v>0</v>
      </c>
      <c r="O70" s="126">
        <v>0</v>
      </c>
      <c r="P70" s="126">
        <v>0</v>
      </c>
      <c r="Q70" s="126">
        <v>0</v>
      </c>
      <c r="R70" s="126">
        <v>0</v>
      </c>
      <c r="S70" s="126">
        <v>0</v>
      </c>
      <c r="T70" s="126">
        <v>0</v>
      </c>
      <c r="U70" s="126">
        <v>0</v>
      </c>
      <c r="V70" s="126">
        <v>0</v>
      </c>
      <c r="W70" s="126">
        <v>0</v>
      </c>
      <c r="X70" s="126">
        <v>0</v>
      </c>
      <c r="Y70" s="126">
        <v>0</v>
      </c>
      <c r="Z70" s="126">
        <v>0</v>
      </c>
      <c r="AA70" s="126">
        <v>0</v>
      </c>
      <c r="AB70" s="126">
        <v>0</v>
      </c>
      <c r="AC70" s="126">
        <v>0</v>
      </c>
      <c r="AD70" s="126">
        <v>0</v>
      </c>
      <c r="AE70" s="126">
        <v>132</v>
      </c>
      <c r="AF70" s="126">
        <v>0</v>
      </c>
      <c r="AG70" s="126"/>
      <c r="AH70" s="126"/>
      <c r="AI70" s="126"/>
      <c r="AJ70" s="126"/>
      <c r="AK70" s="126"/>
      <c r="AL70" s="126"/>
      <c r="AM70" s="126"/>
      <c r="AN70" s="126"/>
      <c r="AO70" s="126"/>
      <c r="AP70" s="126"/>
      <c r="AQ70" s="126"/>
      <c r="AR70" s="126"/>
      <c r="AS70" s="126"/>
      <c r="AT70" s="126"/>
      <c r="AU70" s="126"/>
      <c r="AV70" s="126"/>
      <c r="AW70" s="126"/>
      <c r="AX70" s="126"/>
      <c r="AY70" s="126"/>
      <c r="AZ70" s="126"/>
      <c r="BA70" s="126"/>
      <c r="BB70" s="126"/>
      <c r="BC70" s="126"/>
      <c r="BD70" s="126"/>
      <c r="BE70" s="126"/>
      <c r="BF70" s="126"/>
      <c r="BG70" s="126"/>
      <c r="BH70" s="126"/>
      <c r="BI70" s="126"/>
      <c r="BJ70" s="126"/>
      <c r="BK70" s="126"/>
      <c r="BL70" s="126"/>
      <c r="BM70" s="126"/>
      <c r="BN70" s="126"/>
      <c r="BO70" s="126"/>
      <c r="BP70" s="126"/>
      <c r="BQ70" s="126"/>
      <c r="BR70" s="126"/>
      <c r="BS70" s="126"/>
      <c r="BT70" s="126"/>
      <c r="BU70" s="126"/>
      <c r="BV70" s="126"/>
      <c r="BW70" s="126"/>
      <c r="BX70" s="126"/>
      <c r="BY70" s="126"/>
      <c r="BZ70" s="126"/>
      <c r="CA70" s="126"/>
      <c r="CB70" s="126"/>
      <c r="CC70" s="126"/>
      <c r="CD70" s="126"/>
      <c r="CE70" s="126"/>
      <c r="CF70" s="126"/>
      <c r="CG70" s="126"/>
      <c r="CH70" s="126"/>
      <c r="CI70" s="126"/>
      <c r="CJ70" s="126"/>
      <c r="CK70" s="126"/>
      <c r="CL70" s="126"/>
      <c r="CM70" s="126"/>
      <c r="CN70" s="126"/>
      <c r="CO70" s="126"/>
      <c r="CP70" s="126"/>
      <c r="CQ70" s="126"/>
      <c r="CR70" s="126"/>
      <c r="CS70" s="126"/>
      <c r="CT70" s="126"/>
      <c r="CU70" s="126"/>
    </row>
    <row r="71" spans="1:99" x14ac:dyDescent="0.3">
      <c r="A71" s="105">
        <v>254</v>
      </c>
      <c r="B71" s="126" t="s">
        <v>35</v>
      </c>
      <c r="C71" s="126"/>
      <c r="D71" s="126">
        <v>300365</v>
      </c>
      <c r="E71" s="126">
        <v>0</v>
      </c>
      <c r="F71" s="126">
        <v>0</v>
      </c>
      <c r="G71" s="126">
        <v>0</v>
      </c>
      <c r="H71" s="126">
        <v>0</v>
      </c>
      <c r="I71" s="126">
        <v>1443192</v>
      </c>
      <c r="J71" s="126">
        <v>0</v>
      </c>
      <c r="K71" s="126">
        <v>0</v>
      </c>
      <c r="L71" s="126">
        <v>0</v>
      </c>
      <c r="M71" s="126">
        <v>144410</v>
      </c>
      <c r="N71" s="126">
        <v>0</v>
      </c>
      <c r="O71" s="126">
        <v>0</v>
      </c>
      <c r="P71" s="126">
        <v>0</v>
      </c>
      <c r="Q71" s="126">
        <v>0</v>
      </c>
      <c r="R71" s="126">
        <v>0</v>
      </c>
      <c r="S71" s="126">
        <v>0</v>
      </c>
      <c r="T71" s="126">
        <v>0</v>
      </c>
      <c r="U71" s="126">
        <v>0</v>
      </c>
      <c r="V71" s="126">
        <v>0</v>
      </c>
      <c r="W71" s="126">
        <v>0</v>
      </c>
      <c r="X71" s="126">
        <v>0</v>
      </c>
      <c r="Y71" s="126">
        <v>0</v>
      </c>
      <c r="Z71" s="126">
        <v>0</v>
      </c>
      <c r="AA71" s="126">
        <v>0</v>
      </c>
      <c r="AB71" s="126">
        <v>0</v>
      </c>
      <c r="AC71" s="126">
        <v>0</v>
      </c>
      <c r="AD71" s="126">
        <v>0</v>
      </c>
      <c r="AE71" s="126">
        <v>136902</v>
      </c>
      <c r="AF71" s="126">
        <v>0</v>
      </c>
      <c r="AG71" s="126"/>
      <c r="AH71" s="126"/>
      <c r="AI71" s="126"/>
      <c r="AJ71" s="126"/>
      <c r="AK71" s="126"/>
      <c r="AL71" s="126"/>
      <c r="AM71" s="126"/>
      <c r="AN71" s="126"/>
      <c r="AO71" s="126"/>
      <c r="AP71" s="126"/>
      <c r="AQ71" s="126"/>
      <c r="AR71" s="126"/>
      <c r="AS71" s="126"/>
      <c r="AT71" s="126"/>
      <c r="AU71" s="126"/>
      <c r="AV71" s="126"/>
      <c r="AW71" s="126"/>
      <c r="AX71" s="126"/>
      <c r="AY71" s="126"/>
      <c r="AZ71" s="126"/>
      <c r="BA71" s="126"/>
      <c r="BB71" s="126"/>
      <c r="BC71" s="126"/>
      <c r="BD71" s="126"/>
      <c r="BE71" s="126"/>
      <c r="BF71" s="126"/>
      <c r="BG71" s="126"/>
      <c r="BH71" s="126"/>
      <c r="BI71" s="126"/>
      <c r="BJ71" s="126"/>
      <c r="BK71" s="126"/>
      <c r="BL71" s="126"/>
      <c r="BM71" s="126"/>
      <c r="BN71" s="126"/>
      <c r="BO71" s="126"/>
      <c r="BP71" s="126"/>
      <c r="BQ71" s="126"/>
      <c r="BR71" s="126"/>
      <c r="BS71" s="126"/>
      <c r="BT71" s="126"/>
      <c r="BU71" s="126"/>
      <c r="BV71" s="126"/>
      <c r="BW71" s="126"/>
      <c r="BX71" s="126"/>
      <c r="BY71" s="126"/>
      <c r="BZ71" s="126"/>
      <c r="CA71" s="126"/>
      <c r="CB71" s="126"/>
      <c r="CC71" s="126"/>
      <c r="CD71" s="126"/>
      <c r="CE71" s="126"/>
      <c r="CF71" s="126"/>
      <c r="CG71" s="126"/>
      <c r="CH71" s="126"/>
      <c r="CI71" s="126"/>
      <c r="CJ71" s="126"/>
      <c r="CK71" s="126"/>
      <c r="CL71" s="126"/>
      <c r="CM71" s="126"/>
      <c r="CN71" s="126"/>
      <c r="CO71" s="126"/>
      <c r="CP71" s="126"/>
      <c r="CQ71" s="126"/>
      <c r="CR71" s="126"/>
      <c r="CS71" s="126"/>
      <c r="CT71" s="126"/>
      <c r="CU71" s="126"/>
    </row>
    <row r="72" spans="1:99" x14ac:dyDescent="0.3">
      <c r="A72" s="105">
        <v>255</v>
      </c>
      <c r="B72" s="126" t="s">
        <v>96</v>
      </c>
      <c r="C72" s="126"/>
      <c r="D72" s="126">
        <v>115827</v>
      </c>
      <c r="E72" s="126">
        <v>0</v>
      </c>
      <c r="F72" s="126">
        <v>0</v>
      </c>
      <c r="G72" s="126">
        <v>0</v>
      </c>
      <c r="H72" s="126">
        <v>0</v>
      </c>
      <c r="I72" s="126">
        <v>1090384</v>
      </c>
      <c r="J72" s="126">
        <v>0</v>
      </c>
      <c r="K72" s="126">
        <v>0</v>
      </c>
      <c r="L72" s="126">
        <v>0</v>
      </c>
      <c r="M72" s="126">
        <v>17925</v>
      </c>
      <c r="N72" s="126">
        <v>0</v>
      </c>
      <c r="O72" s="126">
        <v>0</v>
      </c>
      <c r="P72" s="126">
        <v>0</v>
      </c>
      <c r="Q72" s="126">
        <v>0</v>
      </c>
      <c r="R72" s="126">
        <v>0</v>
      </c>
      <c r="S72" s="126">
        <v>0</v>
      </c>
      <c r="T72" s="126">
        <v>0</v>
      </c>
      <c r="U72" s="126">
        <v>0</v>
      </c>
      <c r="V72" s="126">
        <v>0</v>
      </c>
      <c r="W72" s="126">
        <v>0</v>
      </c>
      <c r="X72" s="126">
        <v>0</v>
      </c>
      <c r="Y72" s="126">
        <v>0</v>
      </c>
      <c r="Z72" s="126">
        <v>0</v>
      </c>
      <c r="AA72" s="126">
        <v>0</v>
      </c>
      <c r="AB72" s="126">
        <v>0</v>
      </c>
      <c r="AC72" s="126">
        <v>0</v>
      </c>
      <c r="AD72" s="126">
        <v>0</v>
      </c>
      <c r="AE72" s="126">
        <v>60358</v>
      </c>
      <c r="AF72" s="126">
        <v>0</v>
      </c>
      <c r="AG72" s="126"/>
      <c r="AH72" s="126"/>
      <c r="AI72" s="126"/>
      <c r="AJ72" s="126"/>
      <c r="AK72" s="126"/>
      <c r="AL72" s="126"/>
      <c r="AM72" s="126"/>
      <c r="AN72" s="126"/>
      <c r="AO72" s="126"/>
      <c r="AP72" s="126"/>
      <c r="AQ72" s="126"/>
      <c r="AR72" s="126"/>
      <c r="AS72" s="126"/>
      <c r="AT72" s="126"/>
      <c r="AU72" s="126"/>
      <c r="AV72" s="126"/>
      <c r="AW72" s="126"/>
      <c r="AX72" s="126"/>
      <c r="AY72" s="126"/>
      <c r="AZ72" s="126"/>
      <c r="BA72" s="126"/>
      <c r="BB72" s="126"/>
      <c r="BC72" s="126"/>
      <c r="BD72" s="126"/>
      <c r="BE72" s="126"/>
      <c r="BF72" s="126"/>
      <c r="BG72" s="126"/>
      <c r="BH72" s="126"/>
      <c r="BI72" s="126"/>
      <c r="BJ72" s="126"/>
      <c r="BK72" s="126"/>
      <c r="BL72" s="126"/>
      <c r="BM72" s="126"/>
      <c r="BN72" s="126"/>
      <c r="BO72" s="126"/>
      <c r="BP72" s="126"/>
      <c r="BQ72" s="126"/>
      <c r="BR72" s="126"/>
      <c r="BS72" s="126"/>
      <c r="BT72" s="126"/>
      <c r="BU72" s="126"/>
      <c r="BV72" s="126"/>
      <c r="BW72" s="126"/>
      <c r="BX72" s="126"/>
      <c r="BY72" s="126"/>
      <c r="BZ72" s="126"/>
      <c r="CA72" s="126"/>
      <c r="CB72" s="126"/>
      <c r="CC72" s="126"/>
      <c r="CD72" s="126"/>
      <c r="CE72" s="126"/>
      <c r="CF72" s="126"/>
      <c r="CG72" s="126"/>
      <c r="CH72" s="126"/>
      <c r="CI72" s="126"/>
      <c r="CJ72" s="126"/>
      <c r="CK72" s="126"/>
      <c r="CL72" s="126"/>
      <c r="CM72" s="126"/>
      <c r="CN72" s="126"/>
      <c r="CO72" s="126"/>
      <c r="CP72" s="126"/>
      <c r="CQ72" s="126"/>
      <c r="CR72" s="126"/>
      <c r="CS72" s="126"/>
      <c r="CT72" s="126"/>
      <c r="CU72" s="126"/>
    </row>
    <row r="73" spans="1:99" x14ac:dyDescent="0.3">
      <c r="A73" s="105">
        <v>294</v>
      </c>
      <c r="B73" s="126" t="s">
        <v>456</v>
      </c>
      <c r="C73" s="126"/>
      <c r="D73" s="126">
        <v>0</v>
      </c>
      <c r="E73" s="126">
        <v>0</v>
      </c>
      <c r="F73" s="126">
        <v>0</v>
      </c>
      <c r="G73" s="126">
        <v>0</v>
      </c>
      <c r="H73" s="126">
        <v>0</v>
      </c>
      <c r="I73" s="126">
        <v>0</v>
      </c>
      <c r="J73" s="126">
        <v>0</v>
      </c>
      <c r="K73" s="126">
        <v>0</v>
      </c>
      <c r="L73" s="126">
        <v>0</v>
      </c>
      <c r="M73" s="126">
        <v>0</v>
      </c>
      <c r="N73" s="126">
        <v>0</v>
      </c>
      <c r="O73" s="126">
        <v>0</v>
      </c>
      <c r="P73" s="126">
        <v>0</v>
      </c>
      <c r="Q73" s="126">
        <v>0</v>
      </c>
      <c r="R73" s="126">
        <v>0</v>
      </c>
      <c r="S73" s="126">
        <v>0</v>
      </c>
      <c r="T73" s="126">
        <v>0</v>
      </c>
      <c r="U73" s="126">
        <v>0</v>
      </c>
      <c r="V73" s="126">
        <v>0</v>
      </c>
      <c r="W73" s="126">
        <v>0</v>
      </c>
      <c r="X73" s="126">
        <v>0</v>
      </c>
      <c r="Y73" s="126">
        <v>0</v>
      </c>
      <c r="Z73" s="126">
        <v>0</v>
      </c>
      <c r="AA73" s="126">
        <v>0</v>
      </c>
      <c r="AB73" s="126">
        <v>0</v>
      </c>
      <c r="AC73" s="126">
        <v>0</v>
      </c>
      <c r="AD73" s="126">
        <v>0</v>
      </c>
      <c r="AE73" s="126">
        <v>0</v>
      </c>
      <c r="AF73" s="126">
        <v>0</v>
      </c>
      <c r="AG73" s="126"/>
      <c r="AH73" s="126"/>
      <c r="AI73" s="126"/>
      <c r="AJ73" s="126"/>
      <c r="AK73" s="126"/>
      <c r="AL73" s="126"/>
      <c r="AM73" s="126"/>
      <c r="AN73" s="126"/>
      <c r="AO73" s="126"/>
      <c r="AP73" s="126"/>
      <c r="AQ73" s="126"/>
      <c r="AR73" s="126"/>
      <c r="AS73" s="126"/>
      <c r="AT73" s="126"/>
      <c r="AU73" s="126"/>
      <c r="AV73" s="126"/>
      <c r="AW73" s="126"/>
      <c r="AX73" s="126"/>
      <c r="AY73" s="126"/>
      <c r="AZ73" s="126"/>
      <c r="BA73" s="126"/>
      <c r="BB73" s="126"/>
      <c r="BC73" s="126"/>
      <c r="BD73" s="126"/>
      <c r="BE73" s="126"/>
      <c r="BF73" s="126"/>
      <c r="BG73" s="126"/>
      <c r="BH73" s="126"/>
      <c r="BI73" s="126"/>
      <c r="BJ73" s="126"/>
      <c r="BK73" s="126"/>
      <c r="BL73" s="126"/>
      <c r="BM73" s="126"/>
      <c r="BN73" s="126"/>
      <c r="BO73" s="126"/>
      <c r="BP73" s="126"/>
      <c r="BQ73" s="126"/>
      <c r="BR73" s="126"/>
      <c r="BS73" s="126"/>
      <c r="BT73" s="126"/>
      <c r="BU73" s="126"/>
      <c r="BV73" s="126"/>
      <c r="BW73" s="126"/>
      <c r="BX73" s="126"/>
      <c r="BY73" s="126"/>
      <c r="BZ73" s="126"/>
      <c r="CA73" s="126"/>
      <c r="CB73" s="126"/>
      <c r="CC73" s="126"/>
      <c r="CD73" s="126"/>
      <c r="CE73" s="126"/>
      <c r="CF73" s="126"/>
      <c r="CG73" s="126"/>
      <c r="CH73" s="126"/>
      <c r="CI73" s="126"/>
      <c r="CJ73" s="126"/>
      <c r="CK73" s="126"/>
      <c r="CL73" s="126"/>
      <c r="CM73" s="126"/>
      <c r="CN73" s="126"/>
      <c r="CO73" s="126"/>
      <c r="CP73" s="126"/>
      <c r="CQ73" s="126"/>
      <c r="CR73" s="126"/>
      <c r="CS73" s="126"/>
      <c r="CT73" s="126"/>
      <c r="CU73" s="126"/>
    </row>
    <row r="74" spans="1:99" x14ac:dyDescent="0.3">
      <c r="A74" s="105">
        <v>327</v>
      </c>
      <c r="B74" s="126" t="s">
        <v>457</v>
      </c>
      <c r="C74" s="126"/>
      <c r="D74" s="126">
        <v>0</v>
      </c>
      <c r="E74" s="126">
        <v>0</v>
      </c>
      <c r="F74" s="126">
        <v>0</v>
      </c>
      <c r="G74" s="126">
        <v>0</v>
      </c>
      <c r="H74" s="126">
        <v>0</v>
      </c>
      <c r="I74" s="126">
        <v>0</v>
      </c>
      <c r="J74" s="126">
        <v>0</v>
      </c>
      <c r="K74" s="126">
        <v>0</v>
      </c>
      <c r="L74" s="126">
        <v>0</v>
      </c>
      <c r="M74" s="126">
        <v>0</v>
      </c>
      <c r="N74" s="126">
        <v>0</v>
      </c>
      <c r="O74" s="126">
        <v>0</v>
      </c>
      <c r="P74" s="126">
        <v>0</v>
      </c>
      <c r="Q74" s="126">
        <v>0</v>
      </c>
      <c r="R74" s="126">
        <v>0</v>
      </c>
      <c r="S74" s="126">
        <v>0</v>
      </c>
      <c r="T74" s="126">
        <v>0</v>
      </c>
      <c r="U74" s="126">
        <v>0</v>
      </c>
      <c r="V74" s="126">
        <v>0</v>
      </c>
      <c r="W74" s="126">
        <v>0</v>
      </c>
      <c r="X74" s="126">
        <v>0</v>
      </c>
      <c r="Y74" s="126">
        <v>0</v>
      </c>
      <c r="Z74" s="126">
        <v>0</v>
      </c>
      <c r="AA74" s="126">
        <v>0</v>
      </c>
      <c r="AB74" s="126">
        <v>0</v>
      </c>
      <c r="AC74" s="126">
        <v>0</v>
      </c>
      <c r="AD74" s="126">
        <v>0</v>
      </c>
      <c r="AE74" s="126">
        <v>0</v>
      </c>
      <c r="AF74" s="126">
        <v>0</v>
      </c>
      <c r="AG74" s="126"/>
      <c r="AH74" s="126"/>
      <c r="AI74" s="126"/>
      <c r="AJ74" s="126"/>
      <c r="AK74" s="126"/>
      <c r="AL74" s="126"/>
      <c r="AM74" s="126"/>
      <c r="AN74" s="126"/>
      <c r="AO74" s="126"/>
      <c r="AP74" s="126"/>
      <c r="AQ74" s="126"/>
      <c r="AR74" s="126"/>
      <c r="AS74" s="126"/>
      <c r="AT74" s="126"/>
      <c r="AU74" s="126"/>
      <c r="AV74" s="126"/>
      <c r="AW74" s="126"/>
      <c r="AX74" s="126"/>
      <c r="AY74" s="126"/>
      <c r="AZ74" s="126"/>
      <c r="BA74" s="126"/>
      <c r="BB74" s="126"/>
      <c r="BC74" s="126"/>
      <c r="BD74" s="126"/>
      <c r="BE74" s="126"/>
      <c r="BF74" s="126"/>
      <c r="BG74" s="126"/>
      <c r="BH74" s="126"/>
      <c r="BI74" s="126"/>
      <c r="BJ74" s="126"/>
      <c r="BK74" s="126"/>
      <c r="BL74" s="126"/>
      <c r="BM74" s="126"/>
      <c r="BN74" s="126"/>
      <c r="BO74" s="126"/>
      <c r="BP74" s="126"/>
      <c r="BQ74" s="126"/>
      <c r="BR74" s="126"/>
      <c r="BS74" s="126"/>
      <c r="BT74" s="126"/>
      <c r="BU74" s="126"/>
      <c r="BV74" s="126"/>
      <c r="BW74" s="126"/>
      <c r="BX74" s="126"/>
      <c r="BY74" s="126"/>
      <c r="BZ74" s="126"/>
      <c r="CA74" s="126"/>
      <c r="CB74" s="126"/>
      <c r="CC74" s="126"/>
      <c r="CD74" s="126"/>
      <c r="CE74" s="126"/>
      <c r="CF74" s="126"/>
      <c r="CG74" s="126"/>
      <c r="CH74" s="126"/>
      <c r="CI74" s="126"/>
      <c r="CJ74" s="126"/>
      <c r="CK74" s="126"/>
      <c r="CL74" s="126"/>
      <c r="CM74" s="126"/>
      <c r="CN74" s="126"/>
      <c r="CO74" s="126"/>
      <c r="CP74" s="126"/>
      <c r="CQ74" s="126"/>
      <c r="CR74" s="126"/>
      <c r="CS74" s="126"/>
      <c r="CT74" s="126"/>
      <c r="CU74" s="126"/>
    </row>
    <row r="75" spans="1:99" x14ac:dyDescent="0.3">
      <c r="A75" s="105">
        <v>328</v>
      </c>
      <c r="B75" s="126" t="s">
        <v>199</v>
      </c>
      <c r="C75" s="126"/>
      <c r="D75" s="126">
        <v>0</v>
      </c>
      <c r="E75" s="126">
        <v>0</v>
      </c>
      <c r="F75" s="126">
        <v>0</v>
      </c>
      <c r="G75" s="126">
        <v>0</v>
      </c>
      <c r="H75" s="126">
        <v>0</v>
      </c>
      <c r="I75" s="126">
        <v>0</v>
      </c>
      <c r="J75" s="126">
        <v>0</v>
      </c>
      <c r="K75" s="126">
        <v>0</v>
      </c>
      <c r="L75" s="126">
        <v>0</v>
      </c>
      <c r="M75" s="126">
        <v>0</v>
      </c>
      <c r="N75" s="126">
        <v>0</v>
      </c>
      <c r="O75" s="126">
        <v>0</v>
      </c>
      <c r="P75" s="126">
        <v>0</v>
      </c>
      <c r="Q75" s="126">
        <v>0</v>
      </c>
      <c r="R75" s="126">
        <v>0</v>
      </c>
      <c r="S75" s="126">
        <v>0</v>
      </c>
      <c r="T75" s="126">
        <v>0</v>
      </c>
      <c r="U75" s="126">
        <v>0</v>
      </c>
      <c r="V75" s="126">
        <v>0</v>
      </c>
      <c r="W75" s="126">
        <v>0</v>
      </c>
      <c r="X75" s="126">
        <v>0</v>
      </c>
      <c r="Y75" s="126">
        <v>0</v>
      </c>
      <c r="Z75" s="126">
        <v>0</v>
      </c>
      <c r="AA75" s="126">
        <v>0</v>
      </c>
      <c r="AB75" s="126">
        <v>0</v>
      </c>
      <c r="AC75" s="126">
        <v>0</v>
      </c>
      <c r="AD75" s="126">
        <v>0</v>
      </c>
      <c r="AE75" s="126">
        <v>0</v>
      </c>
      <c r="AF75" s="126">
        <v>0</v>
      </c>
      <c r="AG75" s="126"/>
      <c r="AH75" s="126"/>
      <c r="AI75" s="126"/>
      <c r="AJ75" s="126"/>
      <c r="AK75" s="126"/>
      <c r="AL75" s="126"/>
      <c r="AM75" s="126"/>
      <c r="AN75" s="126"/>
      <c r="AO75" s="126"/>
      <c r="AP75" s="126"/>
      <c r="AQ75" s="126"/>
      <c r="AR75" s="126"/>
      <c r="AS75" s="126"/>
      <c r="AT75" s="126"/>
      <c r="AU75" s="126"/>
      <c r="AV75" s="126"/>
      <c r="AW75" s="126"/>
      <c r="AX75" s="126"/>
      <c r="AY75" s="126"/>
      <c r="AZ75" s="126"/>
      <c r="BA75" s="126"/>
      <c r="BB75" s="126"/>
      <c r="BC75" s="126"/>
      <c r="BD75" s="126"/>
      <c r="BE75" s="126"/>
      <c r="BF75" s="126"/>
      <c r="BG75" s="126"/>
      <c r="BH75" s="126"/>
      <c r="BI75" s="126"/>
      <c r="BJ75" s="126"/>
      <c r="BK75" s="126"/>
      <c r="BL75" s="126"/>
      <c r="BM75" s="126"/>
      <c r="BN75" s="126"/>
      <c r="BO75" s="126"/>
      <c r="BP75" s="126"/>
      <c r="BQ75" s="126"/>
      <c r="BR75" s="126"/>
      <c r="BS75" s="126"/>
      <c r="BT75" s="126"/>
      <c r="BU75" s="126"/>
      <c r="BV75" s="126"/>
      <c r="BW75" s="126"/>
      <c r="BX75" s="126"/>
      <c r="BY75" s="126"/>
      <c r="BZ75" s="126"/>
      <c r="CA75" s="126"/>
      <c r="CB75" s="126"/>
      <c r="CC75" s="126"/>
      <c r="CD75" s="126"/>
      <c r="CE75" s="126"/>
      <c r="CF75" s="126"/>
      <c r="CG75" s="126"/>
      <c r="CH75" s="126"/>
      <c r="CI75" s="126"/>
      <c r="CJ75" s="126"/>
      <c r="CK75" s="126"/>
      <c r="CL75" s="126"/>
      <c r="CM75" s="126"/>
      <c r="CN75" s="126"/>
      <c r="CO75" s="126"/>
      <c r="CP75" s="126"/>
      <c r="CQ75" s="126"/>
      <c r="CR75" s="126"/>
      <c r="CS75" s="126"/>
      <c r="CT75" s="126"/>
      <c r="CU75" s="126"/>
    </row>
    <row r="76" spans="1:99" x14ac:dyDescent="0.3">
      <c r="A76" s="105">
        <v>331</v>
      </c>
      <c r="B76" s="126" t="s">
        <v>142</v>
      </c>
      <c r="C76" s="126"/>
      <c r="D76" s="126">
        <v>0</v>
      </c>
      <c r="E76" s="126">
        <v>0</v>
      </c>
      <c r="F76" s="126">
        <v>0</v>
      </c>
      <c r="G76" s="126">
        <v>0</v>
      </c>
      <c r="H76" s="126">
        <v>0</v>
      </c>
      <c r="I76" s="126">
        <v>0</v>
      </c>
      <c r="J76" s="126">
        <v>0</v>
      </c>
      <c r="K76" s="126">
        <v>0</v>
      </c>
      <c r="L76" s="126">
        <v>0</v>
      </c>
      <c r="M76" s="126">
        <v>0</v>
      </c>
      <c r="N76" s="126">
        <v>0</v>
      </c>
      <c r="O76" s="126">
        <v>0</v>
      </c>
      <c r="P76" s="126">
        <v>0</v>
      </c>
      <c r="Q76" s="126">
        <v>0</v>
      </c>
      <c r="R76" s="126">
        <v>0</v>
      </c>
      <c r="S76" s="126">
        <v>0</v>
      </c>
      <c r="T76" s="126">
        <v>0</v>
      </c>
      <c r="U76" s="126">
        <v>0</v>
      </c>
      <c r="V76" s="126">
        <v>0</v>
      </c>
      <c r="W76" s="126">
        <v>0</v>
      </c>
      <c r="X76" s="126">
        <v>0</v>
      </c>
      <c r="Y76" s="126">
        <v>0</v>
      </c>
      <c r="Z76" s="126">
        <v>0</v>
      </c>
      <c r="AA76" s="126">
        <v>0</v>
      </c>
      <c r="AB76" s="126">
        <v>0</v>
      </c>
      <c r="AC76" s="126">
        <v>0</v>
      </c>
      <c r="AD76" s="126">
        <v>0</v>
      </c>
      <c r="AE76" s="126">
        <v>0</v>
      </c>
      <c r="AF76" s="126">
        <v>0</v>
      </c>
      <c r="AG76" s="126"/>
      <c r="AH76" s="126"/>
      <c r="AI76" s="126"/>
      <c r="AJ76" s="126"/>
      <c r="AK76" s="126"/>
      <c r="AL76" s="126"/>
      <c r="AM76" s="126"/>
      <c r="AN76" s="126"/>
      <c r="AO76" s="126"/>
      <c r="AP76" s="126"/>
      <c r="AQ76" s="126"/>
      <c r="AR76" s="126"/>
      <c r="AS76" s="126"/>
      <c r="AT76" s="126"/>
      <c r="AU76" s="126"/>
      <c r="AV76" s="126"/>
      <c r="AW76" s="126"/>
      <c r="AX76" s="126"/>
      <c r="AY76" s="126"/>
      <c r="AZ76" s="126"/>
      <c r="BA76" s="126"/>
      <c r="BB76" s="126"/>
      <c r="BC76" s="126"/>
      <c r="BD76" s="126"/>
      <c r="BE76" s="126"/>
      <c r="BF76" s="126"/>
      <c r="BG76" s="126"/>
      <c r="BH76" s="126"/>
      <c r="BI76" s="126"/>
      <c r="BJ76" s="126"/>
      <c r="BK76" s="126"/>
      <c r="BL76" s="126"/>
      <c r="BM76" s="126"/>
      <c r="BN76" s="126"/>
      <c r="BO76" s="126"/>
      <c r="BP76" s="126"/>
      <c r="BQ76" s="126"/>
      <c r="BR76" s="126"/>
      <c r="BS76" s="126"/>
      <c r="BT76" s="126"/>
      <c r="BU76" s="126"/>
      <c r="BV76" s="126"/>
      <c r="BW76" s="126"/>
      <c r="BX76" s="126"/>
      <c r="BY76" s="126"/>
      <c r="BZ76" s="126"/>
      <c r="CA76" s="126"/>
      <c r="CB76" s="126"/>
      <c r="CC76" s="126"/>
      <c r="CD76" s="126"/>
      <c r="CE76" s="126"/>
      <c r="CF76" s="126"/>
      <c r="CG76" s="126"/>
      <c r="CH76" s="126"/>
      <c r="CI76" s="126"/>
      <c r="CJ76" s="126"/>
      <c r="CK76" s="126"/>
      <c r="CL76" s="126"/>
      <c r="CM76" s="126"/>
      <c r="CN76" s="126"/>
      <c r="CO76" s="126"/>
      <c r="CP76" s="126"/>
      <c r="CQ76" s="126"/>
      <c r="CR76" s="126"/>
      <c r="CS76" s="126"/>
      <c r="CT76" s="126"/>
      <c r="CU76" s="126"/>
    </row>
    <row r="77" spans="1:99" x14ac:dyDescent="0.3">
      <c r="A77" s="105">
        <v>332</v>
      </c>
      <c r="B77" s="126" t="s">
        <v>143</v>
      </c>
      <c r="C77" s="126"/>
      <c r="D77" s="126">
        <v>0</v>
      </c>
      <c r="E77" s="126">
        <v>0</v>
      </c>
      <c r="F77" s="126">
        <v>0</v>
      </c>
      <c r="G77" s="126">
        <v>0</v>
      </c>
      <c r="H77" s="126">
        <v>0</v>
      </c>
      <c r="I77" s="126">
        <v>0</v>
      </c>
      <c r="J77" s="126">
        <v>0</v>
      </c>
      <c r="K77" s="126">
        <v>0</v>
      </c>
      <c r="L77" s="126">
        <v>0</v>
      </c>
      <c r="M77" s="126">
        <v>0</v>
      </c>
      <c r="N77" s="126">
        <v>0</v>
      </c>
      <c r="O77" s="126">
        <v>0</v>
      </c>
      <c r="P77" s="126">
        <v>0</v>
      </c>
      <c r="Q77" s="126">
        <v>0</v>
      </c>
      <c r="R77" s="126">
        <v>0</v>
      </c>
      <c r="S77" s="126">
        <v>0</v>
      </c>
      <c r="T77" s="126">
        <v>0</v>
      </c>
      <c r="U77" s="126">
        <v>0</v>
      </c>
      <c r="V77" s="126">
        <v>0</v>
      </c>
      <c r="W77" s="126">
        <v>0</v>
      </c>
      <c r="X77" s="126">
        <v>0</v>
      </c>
      <c r="Y77" s="126">
        <v>0</v>
      </c>
      <c r="Z77" s="126">
        <v>0</v>
      </c>
      <c r="AA77" s="126">
        <v>0</v>
      </c>
      <c r="AB77" s="126">
        <v>0</v>
      </c>
      <c r="AC77" s="126">
        <v>0</v>
      </c>
      <c r="AD77" s="126">
        <v>0</v>
      </c>
      <c r="AE77" s="126">
        <v>0</v>
      </c>
      <c r="AF77" s="126">
        <v>0</v>
      </c>
      <c r="AG77" s="126"/>
      <c r="AH77" s="126"/>
      <c r="AI77" s="126"/>
      <c r="AJ77" s="126"/>
      <c r="AK77" s="126"/>
      <c r="AL77" s="126"/>
      <c r="AM77" s="126"/>
      <c r="AN77" s="126"/>
      <c r="AO77" s="126"/>
      <c r="AP77" s="126"/>
      <c r="AQ77" s="126"/>
      <c r="AR77" s="126"/>
      <c r="AS77" s="126"/>
      <c r="AT77" s="126"/>
      <c r="AU77" s="126"/>
      <c r="AV77" s="126"/>
      <c r="AW77" s="126"/>
      <c r="AX77" s="126"/>
      <c r="AY77" s="126"/>
      <c r="AZ77" s="126"/>
      <c r="BA77" s="126"/>
      <c r="BB77" s="126"/>
      <c r="BC77" s="126"/>
      <c r="BD77" s="126"/>
      <c r="BE77" s="126"/>
      <c r="BF77" s="126"/>
      <c r="BG77" s="126"/>
      <c r="BH77" s="126"/>
      <c r="BI77" s="126"/>
      <c r="BJ77" s="126"/>
      <c r="BK77" s="126"/>
      <c r="BL77" s="126"/>
      <c r="BM77" s="126"/>
      <c r="BN77" s="126"/>
      <c r="BO77" s="126"/>
      <c r="BP77" s="126"/>
      <c r="BQ77" s="126"/>
      <c r="BR77" s="126"/>
      <c r="BS77" s="126"/>
      <c r="BT77" s="126"/>
      <c r="BU77" s="126"/>
      <c r="BV77" s="126"/>
      <c r="BW77" s="126"/>
      <c r="BX77" s="126"/>
      <c r="BY77" s="126"/>
      <c r="BZ77" s="126"/>
      <c r="CA77" s="126"/>
      <c r="CB77" s="126"/>
      <c r="CC77" s="126"/>
      <c r="CD77" s="126"/>
      <c r="CE77" s="126"/>
      <c r="CF77" s="126"/>
      <c r="CG77" s="126"/>
      <c r="CH77" s="126"/>
      <c r="CI77" s="126"/>
      <c r="CJ77" s="126"/>
      <c r="CK77" s="126"/>
      <c r="CL77" s="126"/>
      <c r="CM77" s="126"/>
      <c r="CN77" s="126"/>
      <c r="CO77" s="126"/>
      <c r="CP77" s="126"/>
      <c r="CQ77" s="126"/>
      <c r="CR77" s="126"/>
      <c r="CS77" s="126"/>
      <c r="CT77" s="126"/>
      <c r="CU77" s="126"/>
    </row>
    <row r="78" spans="1:99" x14ac:dyDescent="0.3">
      <c r="A78" s="105">
        <v>333</v>
      </c>
      <c r="B78" s="126" t="s">
        <v>84</v>
      </c>
      <c r="C78" s="126"/>
      <c r="D78" s="126">
        <v>303088</v>
      </c>
      <c r="E78" s="126">
        <v>0</v>
      </c>
      <c r="F78" s="126">
        <v>0</v>
      </c>
      <c r="G78" s="126">
        <v>0</v>
      </c>
      <c r="H78" s="126">
        <v>0</v>
      </c>
      <c r="I78" s="126">
        <v>348366</v>
      </c>
      <c r="J78" s="126">
        <v>0</v>
      </c>
      <c r="K78" s="126">
        <v>0</v>
      </c>
      <c r="L78" s="126">
        <v>0</v>
      </c>
      <c r="M78" s="126">
        <v>139420</v>
      </c>
      <c r="N78" s="126">
        <v>0</v>
      </c>
      <c r="O78" s="126">
        <v>0</v>
      </c>
      <c r="P78" s="126">
        <v>0</v>
      </c>
      <c r="Q78" s="126">
        <v>0</v>
      </c>
      <c r="R78" s="126">
        <v>0</v>
      </c>
      <c r="S78" s="126">
        <v>0</v>
      </c>
      <c r="T78" s="126">
        <v>0</v>
      </c>
      <c r="U78" s="126">
        <v>0</v>
      </c>
      <c r="V78" s="126">
        <v>0</v>
      </c>
      <c r="W78" s="126">
        <v>0</v>
      </c>
      <c r="X78" s="126">
        <v>0</v>
      </c>
      <c r="Y78" s="126">
        <v>0</v>
      </c>
      <c r="Z78" s="126">
        <v>0</v>
      </c>
      <c r="AA78" s="126">
        <v>0</v>
      </c>
      <c r="AB78" s="126">
        <v>0</v>
      </c>
      <c r="AC78" s="126">
        <v>0</v>
      </c>
      <c r="AD78" s="126">
        <v>0</v>
      </c>
      <c r="AE78" s="126">
        <v>58563</v>
      </c>
      <c r="AF78" s="126">
        <v>0</v>
      </c>
      <c r="AG78" s="126"/>
      <c r="AH78" s="126"/>
      <c r="AI78" s="126"/>
      <c r="AJ78" s="126"/>
      <c r="AK78" s="126"/>
      <c r="AL78" s="126"/>
      <c r="AM78" s="126"/>
      <c r="AN78" s="126"/>
      <c r="AO78" s="126"/>
      <c r="AP78" s="126"/>
      <c r="AQ78" s="126"/>
      <c r="AR78" s="126"/>
      <c r="AS78" s="126"/>
      <c r="AT78" s="126"/>
      <c r="AU78" s="126"/>
      <c r="AV78" s="126"/>
      <c r="AW78" s="126"/>
      <c r="AX78" s="126"/>
      <c r="AY78" s="126"/>
      <c r="AZ78" s="126"/>
      <c r="BA78" s="126"/>
      <c r="BB78" s="126"/>
      <c r="BC78" s="126"/>
      <c r="BD78" s="126"/>
      <c r="BE78" s="126"/>
      <c r="BF78" s="126"/>
      <c r="BG78" s="126"/>
      <c r="BH78" s="126"/>
      <c r="BI78" s="126"/>
      <c r="BJ78" s="126"/>
      <c r="BK78" s="126"/>
      <c r="BL78" s="126"/>
      <c r="BM78" s="126"/>
      <c r="BN78" s="126"/>
      <c r="BO78" s="126"/>
      <c r="BP78" s="126"/>
      <c r="BQ78" s="126"/>
      <c r="BR78" s="126"/>
      <c r="BS78" s="126"/>
      <c r="BT78" s="126"/>
      <c r="BU78" s="126"/>
      <c r="BV78" s="126"/>
      <c r="BW78" s="126"/>
      <c r="BX78" s="126"/>
      <c r="BY78" s="126"/>
      <c r="BZ78" s="126"/>
      <c r="CA78" s="126"/>
      <c r="CB78" s="126"/>
      <c r="CC78" s="126"/>
      <c r="CD78" s="126"/>
      <c r="CE78" s="126"/>
      <c r="CF78" s="126"/>
      <c r="CG78" s="126"/>
      <c r="CH78" s="126"/>
      <c r="CI78" s="126"/>
      <c r="CJ78" s="126"/>
      <c r="CK78" s="126"/>
      <c r="CL78" s="126"/>
      <c r="CM78" s="126"/>
      <c r="CN78" s="126"/>
      <c r="CO78" s="126"/>
      <c r="CP78" s="126"/>
      <c r="CQ78" s="126"/>
      <c r="CR78" s="126"/>
      <c r="CS78" s="126"/>
      <c r="CT78" s="126"/>
      <c r="CU78" s="126"/>
    </row>
    <row r="79" spans="1:99" x14ac:dyDescent="0.3">
      <c r="A79" s="105">
        <v>334</v>
      </c>
      <c r="B79" s="126" t="s">
        <v>164</v>
      </c>
      <c r="C79" s="126"/>
      <c r="D79" s="126">
        <v>0</v>
      </c>
      <c r="E79" s="126">
        <v>0</v>
      </c>
      <c r="F79" s="126">
        <v>0</v>
      </c>
      <c r="G79" s="126">
        <v>0</v>
      </c>
      <c r="H79" s="126">
        <v>0</v>
      </c>
      <c r="I79" s="126">
        <v>0</v>
      </c>
      <c r="J79" s="126">
        <v>0</v>
      </c>
      <c r="K79" s="126">
        <v>0</v>
      </c>
      <c r="L79" s="126">
        <v>0</v>
      </c>
      <c r="M79" s="126">
        <v>0</v>
      </c>
      <c r="N79" s="126">
        <v>0</v>
      </c>
      <c r="O79" s="126">
        <v>0</v>
      </c>
      <c r="P79" s="126">
        <v>0</v>
      </c>
      <c r="Q79" s="126">
        <v>0</v>
      </c>
      <c r="R79" s="126">
        <v>0</v>
      </c>
      <c r="S79" s="126">
        <v>0</v>
      </c>
      <c r="T79" s="126">
        <v>0</v>
      </c>
      <c r="U79" s="126">
        <v>0</v>
      </c>
      <c r="V79" s="126">
        <v>0</v>
      </c>
      <c r="W79" s="126">
        <v>0</v>
      </c>
      <c r="X79" s="126">
        <v>0</v>
      </c>
      <c r="Y79" s="126">
        <v>0</v>
      </c>
      <c r="Z79" s="126">
        <v>0</v>
      </c>
      <c r="AA79" s="126">
        <v>0</v>
      </c>
      <c r="AB79" s="126">
        <v>0</v>
      </c>
      <c r="AC79" s="126">
        <v>0</v>
      </c>
      <c r="AD79" s="126">
        <v>0</v>
      </c>
      <c r="AE79" s="126">
        <v>0</v>
      </c>
      <c r="AF79" s="126">
        <v>0</v>
      </c>
      <c r="AG79" s="126"/>
      <c r="AH79" s="126"/>
      <c r="AI79" s="126"/>
      <c r="AJ79" s="126"/>
      <c r="AK79" s="126"/>
      <c r="AL79" s="126"/>
      <c r="AM79" s="126"/>
      <c r="AN79" s="126"/>
      <c r="AO79" s="126"/>
      <c r="AP79" s="126"/>
      <c r="AQ79" s="126"/>
      <c r="AR79" s="126"/>
      <c r="AS79" s="126"/>
      <c r="AT79" s="126"/>
      <c r="AU79" s="126"/>
      <c r="AV79" s="126"/>
      <c r="AW79" s="126"/>
      <c r="AX79" s="126"/>
      <c r="AY79" s="126"/>
      <c r="AZ79" s="126"/>
      <c r="BA79" s="126"/>
      <c r="BB79" s="126"/>
      <c r="BC79" s="126"/>
      <c r="BD79" s="126"/>
      <c r="BE79" s="126"/>
      <c r="BF79" s="126"/>
      <c r="BG79" s="126"/>
      <c r="BH79" s="126"/>
      <c r="BI79" s="126"/>
      <c r="BJ79" s="126"/>
      <c r="BK79" s="126"/>
      <c r="BL79" s="126"/>
      <c r="BM79" s="126"/>
      <c r="BN79" s="126"/>
      <c r="BO79" s="126"/>
      <c r="BP79" s="126"/>
      <c r="BQ79" s="126"/>
      <c r="BR79" s="126"/>
      <c r="BS79" s="126"/>
      <c r="BT79" s="126"/>
      <c r="BU79" s="126"/>
      <c r="BV79" s="126"/>
      <c r="BW79" s="126"/>
      <c r="BX79" s="126"/>
      <c r="BY79" s="126"/>
      <c r="BZ79" s="126"/>
      <c r="CA79" s="126"/>
      <c r="CB79" s="126"/>
      <c r="CC79" s="126"/>
      <c r="CD79" s="126"/>
      <c r="CE79" s="126"/>
      <c r="CF79" s="126"/>
      <c r="CG79" s="126"/>
      <c r="CH79" s="126"/>
      <c r="CI79" s="126"/>
      <c r="CJ79" s="126"/>
      <c r="CK79" s="126"/>
      <c r="CL79" s="126"/>
      <c r="CM79" s="126"/>
      <c r="CN79" s="126"/>
      <c r="CO79" s="126"/>
      <c r="CP79" s="126"/>
      <c r="CQ79" s="126"/>
      <c r="CR79" s="126"/>
      <c r="CS79" s="126"/>
      <c r="CT79" s="126"/>
      <c r="CU79" s="126"/>
    </row>
    <row r="80" spans="1:99" x14ac:dyDescent="0.3">
      <c r="A80" s="105">
        <v>335</v>
      </c>
      <c r="B80" s="126" t="s">
        <v>46</v>
      </c>
      <c r="C80" s="126"/>
      <c r="D80" s="126">
        <v>0</v>
      </c>
      <c r="E80" s="126">
        <v>0</v>
      </c>
      <c r="F80" s="126">
        <v>0</v>
      </c>
      <c r="G80" s="126">
        <v>0</v>
      </c>
      <c r="H80" s="126">
        <v>0</v>
      </c>
      <c r="I80" s="126">
        <v>26077</v>
      </c>
      <c r="J80" s="126">
        <v>0</v>
      </c>
      <c r="K80" s="126">
        <v>0</v>
      </c>
      <c r="L80" s="126">
        <v>0</v>
      </c>
      <c r="M80" s="126">
        <v>4056</v>
      </c>
      <c r="N80" s="126">
        <v>0</v>
      </c>
      <c r="O80" s="126">
        <v>0</v>
      </c>
      <c r="P80" s="126">
        <v>0</v>
      </c>
      <c r="Q80" s="126">
        <v>0</v>
      </c>
      <c r="R80" s="126">
        <v>0</v>
      </c>
      <c r="S80" s="126">
        <v>0</v>
      </c>
      <c r="T80" s="126">
        <v>0</v>
      </c>
      <c r="U80" s="126">
        <v>0</v>
      </c>
      <c r="V80" s="126">
        <v>0</v>
      </c>
      <c r="W80" s="126">
        <v>0</v>
      </c>
      <c r="X80" s="126">
        <v>0</v>
      </c>
      <c r="Y80" s="126">
        <v>0</v>
      </c>
      <c r="Z80" s="126">
        <v>0</v>
      </c>
      <c r="AA80" s="126">
        <v>0</v>
      </c>
      <c r="AB80" s="126">
        <v>0</v>
      </c>
      <c r="AC80" s="126">
        <v>0</v>
      </c>
      <c r="AD80" s="126">
        <v>0</v>
      </c>
      <c r="AE80" s="126">
        <v>0</v>
      </c>
      <c r="AF80" s="126">
        <v>0</v>
      </c>
      <c r="AG80" s="126"/>
      <c r="AH80" s="126"/>
      <c r="AI80" s="126"/>
      <c r="AJ80" s="126"/>
      <c r="AK80" s="126"/>
      <c r="AL80" s="126"/>
      <c r="AM80" s="126"/>
      <c r="AN80" s="126"/>
      <c r="AO80" s="126"/>
      <c r="AP80" s="126"/>
      <c r="AQ80" s="126"/>
      <c r="AR80" s="126"/>
      <c r="AS80" s="126"/>
      <c r="AT80" s="126"/>
      <c r="AU80" s="126"/>
      <c r="AV80" s="126"/>
      <c r="AW80" s="126"/>
      <c r="AX80" s="126"/>
      <c r="AY80" s="126"/>
      <c r="AZ80" s="126"/>
      <c r="BA80" s="126"/>
      <c r="BB80" s="126"/>
      <c r="BC80" s="126"/>
      <c r="BD80" s="126"/>
      <c r="BE80" s="126"/>
      <c r="BF80" s="126"/>
      <c r="BG80" s="126"/>
      <c r="BH80" s="126"/>
      <c r="BI80" s="126"/>
      <c r="BJ80" s="126"/>
      <c r="BK80" s="126"/>
      <c r="BL80" s="126"/>
      <c r="BM80" s="126"/>
      <c r="BN80" s="126"/>
      <c r="BO80" s="126"/>
      <c r="BP80" s="126"/>
      <c r="BQ80" s="126"/>
      <c r="BR80" s="126"/>
      <c r="BS80" s="126"/>
      <c r="BT80" s="126"/>
      <c r="BU80" s="126"/>
      <c r="BV80" s="126"/>
      <c r="BW80" s="126"/>
      <c r="BX80" s="126"/>
      <c r="BY80" s="126"/>
      <c r="BZ80" s="126"/>
      <c r="CA80" s="126"/>
      <c r="CB80" s="126"/>
      <c r="CC80" s="126"/>
      <c r="CD80" s="126"/>
      <c r="CE80" s="126"/>
      <c r="CF80" s="126"/>
      <c r="CG80" s="126"/>
      <c r="CH80" s="126"/>
      <c r="CI80" s="126"/>
      <c r="CJ80" s="126"/>
      <c r="CK80" s="126"/>
      <c r="CL80" s="126"/>
      <c r="CM80" s="126"/>
      <c r="CN80" s="126"/>
      <c r="CO80" s="126"/>
      <c r="CP80" s="126"/>
      <c r="CQ80" s="126"/>
      <c r="CR80" s="126"/>
      <c r="CS80" s="126"/>
      <c r="CT80" s="126"/>
      <c r="CU80" s="126"/>
    </row>
    <row r="81" spans="1:99" s="414" customFormat="1" x14ac:dyDescent="0.3">
      <c r="A81" s="413">
        <v>336</v>
      </c>
      <c r="B81" s="414" t="s">
        <v>458</v>
      </c>
      <c r="D81" s="414">
        <v>44683</v>
      </c>
      <c r="E81" s="414">
        <v>0</v>
      </c>
      <c r="F81" s="414">
        <v>0</v>
      </c>
      <c r="G81" s="414">
        <v>0</v>
      </c>
      <c r="H81" s="414">
        <v>0</v>
      </c>
      <c r="I81" s="414">
        <v>250943</v>
      </c>
      <c r="J81" s="414">
        <v>0</v>
      </c>
      <c r="K81" s="414">
        <v>0</v>
      </c>
      <c r="L81" s="414">
        <v>0</v>
      </c>
      <c r="M81" s="414">
        <v>9440</v>
      </c>
      <c r="N81" s="414">
        <v>0</v>
      </c>
      <c r="O81" s="414">
        <v>0</v>
      </c>
      <c r="P81" s="414">
        <v>0</v>
      </c>
      <c r="Q81" s="414">
        <v>0</v>
      </c>
      <c r="R81" s="414">
        <v>0</v>
      </c>
      <c r="S81" s="414">
        <v>0</v>
      </c>
      <c r="T81" s="414">
        <v>0</v>
      </c>
      <c r="U81" s="414">
        <v>0</v>
      </c>
      <c r="V81" s="414">
        <v>0</v>
      </c>
      <c r="W81" s="414">
        <v>0</v>
      </c>
      <c r="X81" s="414">
        <v>0</v>
      </c>
      <c r="Y81" s="414">
        <v>0</v>
      </c>
      <c r="Z81" s="414">
        <v>0</v>
      </c>
      <c r="AA81" s="414">
        <v>0</v>
      </c>
      <c r="AB81" s="414">
        <v>0</v>
      </c>
      <c r="AC81" s="414">
        <v>0</v>
      </c>
      <c r="AD81" s="414">
        <v>0</v>
      </c>
      <c r="AE81" s="414">
        <v>2664</v>
      </c>
      <c r="AF81" s="414">
        <v>0</v>
      </c>
    </row>
    <row r="82" spans="1:99" x14ac:dyDescent="0.3">
      <c r="A82" s="105">
        <v>337</v>
      </c>
      <c r="B82" s="126" t="s">
        <v>149</v>
      </c>
      <c r="C82" s="126"/>
      <c r="D82" s="126">
        <v>0</v>
      </c>
      <c r="E82" s="126">
        <v>0</v>
      </c>
      <c r="F82" s="126">
        <v>0</v>
      </c>
      <c r="G82" s="126">
        <v>0</v>
      </c>
      <c r="H82" s="126">
        <v>0</v>
      </c>
      <c r="I82" s="126">
        <v>0</v>
      </c>
      <c r="J82" s="126">
        <v>0</v>
      </c>
      <c r="K82" s="126">
        <v>0</v>
      </c>
      <c r="L82" s="126">
        <v>0</v>
      </c>
      <c r="M82" s="126">
        <v>0</v>
      </c>
      <c r="N82" s="126">
        <v>0</v>
      </c>
      <c r="O82" s="126">
        <v>0</v>
      </c>
      <c r="P82" s="126">
        <v>0</v>
      </c>
      <c r="Q82" s="126">
        <v>0</v>
      </c>
      <c r="R82" s="126">
        <v>0</v>
      </c>
      <c r="S82" s="126">
        <v>0</v>
      </c>
      <c r="T82" s="126">
        <v>0</v>
      </c>
      <c r="U82" s="126">
        <v>0</v>
      </c>
      <c r="V82" s="126">
        <v>0</v>
      </c>
      <c r="W82" s="126">
        <v>0</v>
      </c>
      <c r="X82" s="126">
        <v>0</v>
      </c>
      <c r="Y82" s="126">
        <v>0</v>
      </c>
      <c r="Z82" s="126">
        <v>0</v>
      </c>
      <c r="AA82" s="126">
        <v>0</v>
      </c>
      <c r="AB82" s="126">
        <v>0</v>
      </c>
      <c r="AC82" s="126">
        <v>0</v>
      </c>
      <c r="AD82" s="126">
        <v>0</v>
      </c>
      <c r="AE82" s="126">
        <v>0</v>
      </c>
      <c r="AF82" s="126">
        <v>0</v>
      </c>
      <c r="AG82" s="126"/>
      <c r="AH82" s="126"/>
      <c r="AI82" s="126"/>
      <c r="AJ82" s="126"/>
      <c r="AK82" s="126"/>
      <c r="AL82" s="126"/>
      <c r="AM82" s="126"/>
      <c r="AN82" s="126"/>
      <c r="AO82" s="126"/>
      <c r="AP82" s="126"/>
      <c r="AQ82" s="126"/>
      <c r="AR82" s="126"/>
      <c r="AS82" s="126"/>
      <c r="AT82" s="126"/>
      <c r="AU82" s="126"/>
      <c r="AV82" s="126"/>
      <c r="AW82" s="126"/>
      <c r="AX82" s="126"/>
      <c r="AY82" s="126"/>
      <c r="AZ82" s="126"/>
      <c r="BA82" s="126"/>
      <c r="BB82" s="126"/>
      <c r="BC82" s="126"/>
      <c r="BD82" s="126"/>
      <c r="BE82" s="126"/>
      <c r="BF82" s="126"/>
      <c r="BG82" s="126"/>
      <c r="BH82" s="126"/>
      <c r="BI82" s="126"/>
      <c r="BJ82" s="126"/>
      <c r="BK82" s="126"/>
      <c r="BL82" s="126"/>
      <c r="BM82" s="126"/>
      <c r="BN82" s="126"/>
      <c r="BO82" s="126"/>
      <c r="BP82" s="126"/>
      <c r="BQ82" s="126"/>
      <c r="BR82" s="126"/>
      <c r="BS82" s="126"/>
      <c r="BT82" s="126"/>
      <c r="BU82" s="126"/>
      <c r="BV82" s="126"/>
      <c r="BW82" s="126"/>
      <c r="BX82" s="126"/>
      <c r="BY82" s="126"/>
      <c r="BZ82" s="126"/>
      <c r="CA82" s="126"/>
      <c r="CB82" s="126"/>
      <c r="CC82" s="126"/>
      <c r="CD82" s="126"/>
      <c r="CE82" s="126"/>
      <c r="CF82" s="126"/>
      <c r="CG82" s="126"/>
      <c r="CH82" s="126"/>
      <c r="CI82" s="126"/>
      <c r="CJ82" s="126"/>
      <c r="CK82" s="126"/>
      <c r="CL82" s="126"/>
      <c r="CM82" s="126"/>
      <c r="CN82" s="126"/>
      <c r="CO82" s="126"/>
      <c r="CP82" s="126"/>
      <c r="CQ82" s="126"/>
      <c r="CR82" s="126"/>
      <c r="CS82" s="126"/>
      <c r="CT82" s="126"/>
      <c r="CU82" s="126"/>
    </row>
    <row r="83" spans="1:99" s="418" customFormat="1" x14ac:dyDescent="0.3">
      <c r="A83" s="417">
        <v>338</v>
      </c>
      <c r="B83" s="418" t="s">
        <v>45</v>
      </c>
      <c r="D83" s="418">
        <v>44683</v>
      </c>
      <c r="E83" s="418">
        <v>0</v>
      </c>
      <c r="F83" s="418">
        <v>0</v>
      </c>
      <c r="G83" s="418">
        <v>0</v>
      </c>
      <c r="H83" s="418">
        <v>0</v>
      </c>
      <c r="I83" s="418">
        <v>700943</v>
      </c>
      <c r="J83" s="418">
        <v>0</v>
      </c>
      <c r="K83" s="418">
        <v>0</v>
      </c>
      <c r="L83" s="418">
        <v>0</v>
      </c>
      <c r="M83" s="418">
        <v>11040</v>
      </c>
      <c r="N83" s="418">
        <v>0</v>
      </c>
      <c r="O83" s="418">
        <v>0</v>
      </c>
      <c r="P83" s="418">
        <v>0</v>
      </c>
      <c r="Q83" s="418">
        <v>0</v>
      </c>
      <c r="R83" s="418">
        <v>0</v>
      </c>
      <c r="S83" s="418">
        <v>0</v>
      </c>
      <c r="T83" s="418">
        <v>0</v>
      </c>
      <c r="U83" s="418">
        <v>0</v>
      </c>
      <c r="V83" s="418">
        <v>0</v>
      </c>
      <c r="W83" s="418">
        <v>0</v>
      </c>
      <c r="X83" s="418">
        <v>0</v>
      </c>
      <c r="Y83" s="418">
        <v>0</v>
      </c>
      <c r="Z83" s="418">
        <v>0</v>
      </c>
      <c r="AA83" s="418">
        <v>0</v>
      </c>
      <c r="AB83" s="418">
        <v>0</v>
      </c>
      <c r="AC83" s="418">
        <v>0</v>
      </c>
      <c r="AD83" s="418">
        <v>0</v>
      </c>
      <c r="AE83" s="418">
        <v>2664</v>
      </c>
      <c r="AF83" s="418">
        <v>0</v>
      </c>
    </row>
    <row r="84" spans="1:99" x14ac:dyDescent="0.3">
      <c r="A84" s="105">
        <v>339</v>
      </c>
      <c r="B84" s="126" t="s">
        <v>89</v>
      </c>
      <c r="C84" s="126"/>
      <c r="D84" s="126">
        <v>126370</v>
      </c>
      <c r="E84" s="126">
        <v>0</v>
      </c>
      <c r="F84" s="126">
        <v>0</v>
      </c>
      <c r="G84" s="126">
        <v>0</v>
      </c>
      <c r="H84" s="126">
        <v>0</v>
      </c>
      <c r="I84" s="126">
        <v>211120</v>
      </c>
      <c r="J84" s="126">
        <v>0</v>
      </c>
      <c r="K84" s="126">
        <v>0</v>
      </c>
      <c r="L84" s="126">
        <v>0</v>
      </c>
      <c r="M84" s="126">
        <v>181595</v>
      </c>
      <c r="N84" s="126">
        <v>0</v>
      </c>
      <c r="O84" s="126">
        <v>0</v>
      </c>
      <c r="P84" s="126">
        <v>0</v>
      </c>
      <c r="Q84" s="126">
        <v>0</v>
      </c>
      <c r="R84" s="126">
        <v>0</v>
      </c>
      <c r="S84" s="126">
        <v>0</v>
      </c>
      <c r="T84" s="126">
        <v>0</v>
      </c>
      <c r="U84" s="126">
        <v>0</v>
      </c>
      <c r="V84" s="126">
        <v>0</v>
      </c>
      <c r="W84" s="126">
        <v>0</v>
      </c>
      <c r="X84" s="126">
        <v>0</v>
      </c>
      <c r="Y84" s="126">
        <v>0</v>
      </c>
      <c r="Z84" s="126">
        <v>0</v>
      </c>
      <c r="AA84" s="126">
        <v>0</v>
      </c>
      <c r="AB84" s="126">
        <v>0</v>
      </c>
      <c r="AC84" s="126">
        <v>0</v>
      </c>
      <c r="AD84" s="126">
        <v>0</v>
      </c>
      <c r="AE84" s="126">
        <v>12845</v>
      </c>
      <c r="AF84" s="126">
        <v>0</v>
      </c>
      <c r="AG84" s="126"/>
      <c r="AH84" s="126"/>
      <c r="AI84" s="126"/>
      <c r="AJ84" s="126"/>
      <c r="AK84" s="126"/>
      <c r="AL84" s="126"/>
      <c r="AM84" s="126"/>
      <c r="AN84" s="126"/>
      <c r="AO84" s="126"/>
      <c r="AP84" s="126"/>
      <c r="AQ84" s="126"/>
      <c r="AR84" s="126"/>
      <c r="AS84" s="126"/>
      <c r="AT84" s="126"/>
      <c r="AU84" s="126"/>
      <c r="AV84" s="126"/>
      <c r="AW84" s="126"/>
      <c r="AX84" s="126"/>
      <c r="AY84" s="126"/>
      <c r="AZ84" s="126"/>
      <c r="BA84" s="126"/>
      <c r="BB84" s="126"/>
      <c r="BC84" s="126"/>
      <c r="BD84" s="126"/>
      <c r="BE84" s="126"/>
      <c r="BF84" s="126"/>
      <c r="BG84" s="126"/>
      <c r="BH84" s="126"/>
      <c r="BI84" s="126"/>
      <c r="BJ84" s="126"/>
      <c r="BK84" s="126"/>
      <c r="BL84" s="126"/>
      <c r="BM84" s="126"/>
      <c r="BN84" s="126"/>
      <c r="BO84" s="126"/>
      <c r="BP84" s="126"/>
      <c r="BQ84" s="126"/>
      <c r="BR84" s="126"/>
      <c r="BS84" s="126"/>
      <c r="BT84" s="126"/>
      <c r="BU84" s="126"/>
      <c r="BV84" s="126"/>
      <c r="BW84" s="126"/>
      <c r="BX84" s="126"/>
      <c r="BY84" s="126"/>
      <c r="BZ84" s="126"/>
      <c r="CA84" s="126"/>
      <c r="CB84" s="126"/>
      <c r="CC84" s="126"/>
      <c r="CD84" s="126"/>
      <c r="CE84" s="126"/>
      <c r="CF84" s="126"/>
      <c r="CG84" s="126"/>
      <c r="CH84" s="126"/>
      <c r="CI84" s="126"/>
      <c r="CJ84" s="126"/>
      <c r="CK84" s="126"/>
      <c r="CL84" s="126"/>
      <c r="CM84" s="126"/>
      <c r="CN84" s="126"/>
      <c r="CO84" s="126"/>
      <c r="CP84" s="126"/>
      <c r="CQ84" s="126"/>
      <c r="CR84" s="126"/>
      <c r="CS84" s="126"/>
      <c r="CT84" s="126"/>
      <c r="CU84" s="126"/>
    </row>
    <row r="85" spans="1:99" x14ac:dyDescent="0.3">
      <c r="A85" s="105">
        <v>341</v>
      </c>
      <c r="B85" s="126" t="s">
        <v>459</v>
      </c>
      <c r="C85" s="126"/>
      <c r="D85" s="126">
        <v>160612</v>
      </c>
      <c r="E85" s="126">
        <v>0</v>
      </c>
      <c r="F85" s="126">
        <v>0</v>
      </c>
      <c r="G85" s="126">
        <v>0</v>
      </c>
      <c r="H85" s="126">
        <v>0</v>
      </c>
      <c r="I85" s="126">
        <v>1060396</v>
      </c>
      <c r="J85" s="126">
        <v>0</v>
      </c>
      <c r="K85" s="126">
        <v>0</v>
      </c>
      <c r="L85" s="126">
        <v>0</v>
      </c>
      <c r="M85" s="126">
        <v>342</v>
      </c>
      <c r="N85" s="126">
        <v>0</v>
      </c>
      <c r="O85" s="126">
        <v>0</v>
      </c>
      <c r="P85" s="126">
        <v>0</v>
      </c>
      <c r="Q85" s="126">
        <v>0</v>
      </c>
      <c r="R85" s="126">
        <v>0</v>
      </c>
      <c r="S85" s="126">
        <v>0</v>
      </c>
      <c r="T85" s="126">
        <v>0</v>
      </c>
      <c r="U85" s="126">
        <v>0</v>
      </c>
      <c r="V85" s="126">
        <v>0</v>
      </c>
      <c r="W85" s="126">
        <v>0</v>
      </c>
      <c r="X85" s="126">
        <v>0</v>
      </c>
      <c r="Y85" s="126">
        <v>0</v>
      </c>
      <c r="Z85" s="126">
        <v>0</v>
      </c>
      <c r="AA85" s="126">
        <v>0</v>
      </c>
      <c r="AB85" s="126">
        <v>0</v>
      </c>
      <c r="AC85" s="126">
        <v>0</v>
      </c>
      <c r="AD85" s="126">
        <v>0</v>
      </c>
      <c r="AE85" s="126">
        <v>0</v>
      </c>
      <c r="AF85" s="126">
        <v>0</v>
      </c>
      <c r="AG85" s="126"/>
      <c r="AH85" s="126"/>
      <c r="AI85" s="126"/>
      <c r="AJ85" s="126"/>
      <c r="AK85" s="126"/>
      <c r="AL85" s="126"/>
      <c r="AM85" s="126"/>
      <c r="AN85" s="126"/>
      <c r="AO85" s="126"/>
      <c r="AP85" s="126"/>
      <c r="AQ85" s="126"/>
      <c r="AR85" s="126"/>
      <c r="AS85" s="126"/>
      <c r="AT85" s="126"/>
      <c r="AU85" s="126"/>
      <c r="AV85" s="126"/>
      <c r="AW85" s="126"/>
      <c r="AX85" s="126"/>
      <c r="AY85" s="126"/>
      <c r="AZ85" s="126"/>
      <c r="BA85" s="126"/>
      <c r="BB85" s="126"/>
      <c r="BC85" s="126"/>
      <c r="BD85" s="126"/>
      <c r="BE85" s="126"/>
      <c r="BF85" s="126"/>
      <c r="BG85" s="126"/>
      <c r="BH85" s="126"/>
      <c r="BI85" s="126"/>
      <c r="BJ85" s="126"/>
      <c r="BK85" s="126"/>
      <c r="BL85" s="126"/>
      <c r="BM85" s="126"/>
      <c r="BN85" s="126"/>
      <c r="BO85" s="126"/>
      <c r="BP85" s="126"/>
      <c r="BQ85" s="126"/>
      <c r="BR85" s="126"/>
      <c r="BS85" s="126"/>
      <c r="BT85" s="126"/>
      <c r="BU85" s="126"/>
      <c r="BV85" s="126"/>
      <c r="BW85" s="126"/>
      <c r="BX85" s="126"/>
      <c r="BY85" s="126"/>
      <c r="BZ85" s="126"/>
      <c r="CA85" s="126"/>
      <c r="CB85" s="126"/>
      <c r="CC85" s="126"/>
      <c r="CD85" s="126"/>
      <c r="CE85" s="126"/>
      <c r="CF85" s="126"/>
      <c r="CG85" s="126"/>
      <c r="CH85" s="126"/>
      <c r="CI85" s="126"/>
      <c r="CJ85" s="126"/>
      <c r="CK85" s="126"/>
      <c r="CL85" s="126"/>
      <c r="CM85" s="126"/>
      <c r="CN85" s="126"/>
      <c r="CO85" s="126"/>
      <c r="CP85" s="126"/>
      <c r="CQ85" s="126"/>
      <c r="CR85" s="126"/>
      <c r="CS85" s="126"/>
      <c r="CT85" s="126"/>
      <c r="CU85" s="126"/>
    </row>
    <row r="86" spans="1:99" x14ac:dyDescent="0.3">
      <c r="A86" s="105">
        <v>343</v>
      </c>
      <c r="B86" s="126" t="s">
        <v>150</v>
      </c>
      <c r="C86" s="126"/>
      <c r="D86" s="126">
        <v>0</v>
      </c>
      <c r="E86" s="126">
        <v>0</v>
      </c>
      <c r="F86" s="126">
        <v>0</v>
      </c>
      <c r="G86" s="126">
        <v>0</v>
      </c>
      <c r="H86" s="126">
        <v>0</v>
      </c>
      <c r="I86" s="126">
        <v>0</v>
      </c>
      <c r="J86" s="126">
        <v>0</v>
      </c>
      <c r="K86" s="126">
        <v>0</v>
      </c>
      <c r="L86" s="126">
        <v>0</v>
      </c>
      <c r="M86" s="126">
        <v>0</v>
      </c>
      <c r="N86" s="126">
        <v>0</v>
      </c>
      <c r="O86" s="126">
        <v>0</v>
      </c>
      <c r="P86" s="126">
        <v>0</v>
      </c>
      <c r="Q86" s="126">
        <v>0</v>
      </c>
      <c r="R86" s="126">
        <v>0</v>
      </c>
      <c r="S86" s="126">
        <v>0</v>
      </c>
      <c r="T86" s="126">
        <v>0</v>
      </c>
      <c r="U86" s="126">
        <v>0</v>
      </c>
      <c r="V86" s="126">
        <v>0</v>
      </c>
      <c r="W86" s="126">
        <v>0</v>
      </c>
      <c r="X86" s="126">
        <v>0</v>
      </c>
      <c r="Y86" s="126">
        <v>0</v>
      </c>
      <c r="Z86" s="126">
        <v>0</v>
      </c>
      <c r="AA86" s="126">
        <v>0</v>
      </c>
      <c r="AB86" s="126">
        <v>0</v>
      </c>
      <c r="AC86" s="126">
        <v>0</v>
      </c>
      <c r="AD86" s="126">
        <v>0</v>
      </c>
      <c r="AE86" s="126">
        <v>0</v>
      </c>
      <c r="AF86" s="126">
        <v>0</v>
      </c>
      <c r="AG86" s="126"/>
      <c r="AH86" s="126"/>
      <c r="AI86" s="126"/>
      <c r="AJ86" s="126"/>
      <c r="AK86" s="126"/>
      <c r="AL86" s="126"/>
      <c r="AM86" s="126"/>
      <c r="AN86" s="126"/>
      <c r="AO86" s="126"/>
      <c r="AP86" s="126"/>
      <c r="AQ86" s="126"/>
      <c r="AR86" s="126"/>
      <c r="AS86" s="126"/>
      <c r="AT86" s="126"/>
      <c r="AU86" s="126"/>
      <c r="AV86" s="126"/>
      <c r="AW86" s="126"/>
      <c r="AX86" s="126"/>
      <c r="AY86" s="126"/>
      <c r="AZ86" s="126"/>
      <c r="BA86" s="126"/>
      <c r="BB86" s="126"/>
      <c r="BC86" s="126"/>
      <c r="BD86" s="126"/>
      <c r="BE86" s="126"/>
      <c r="BF86" s="126"/>
      <c r="BG86" s="126"/>
      <c r="BH86" s="126"/>
      <c r="BI86" s="126"/>
      <c r="BJ86" s="126"/>
      <c r="BK86" s="126"/>
      <c r="BL86" s="126"/>
      <c r="BM86" s="126"/>
      <c r="BN86" s="126"/>
      <c r="BO86" s="126"/>
      <c r="BP86" s="126"/>
      <c r="BQ86" s="126"/>
      <c r="BR86" s="126"/>
      <c r="BS86" s="126"/>
      <c r="BT86" s="126"/>
      <c r="BU86" s="126"/>
      <c r="BV86" s="126"/>
      <c r="BW86" s="126"/>
      <c r="BX86" s="126"/>
      <c r="BY86" s="126"/>
      <c r="BZ86" s="126"/>
      <c r="CA86" s="126"/>
      <c r="CB86" s="126"/>
      <c r="CC86" s="126"/>
      <c r="CD86" s="126"/>
      <c r="CE86" s="126"/>
      <c r="CF86" s="126"/>
      <c r="CG86" s="126"/>
      <c r="CH86" s="126"/>
      <c r="CI86" s="126"/>
      <c r="CJ86" s="126"/>
      <c r="CK86" s="126"/>
      <c r="CL86" s="126"/>
      <c r="CM86" s="126"/>
      <c r="CN86" s="126"/>
      <c r="CO86" s="126"/>
      <c r="CP86" s="126"/>
      <c r="CQ86" s="126"/>
      <c r="CR86" s="126"/>
      <c r="CS86" s="126"/>
      <c r="CT86" s="126"/>
      <c r="CU86" s="126"/>
    </row>
    <row r="87" spans="1:99" x14ac:dyDescent="0.3">
      <c r="A87" s="105">
        <v>344</v>
      </c>
      <c r="B87" s="126" t="s">
        <v>87</v>
      </c>
      <c r="C87" s="126"/>
      <c r="D87" s="126">
        <v>0</v>
      </c>
      <c r="E87" s="126">
        <v>0</v>
      </c>
      <c r="F87" s="126">
        <v>0</v>
      </c>
      <c r="G87" s="126">
        <v>0</v>
      </c>
      <c r="H87" s="126">
        <v>0</v>
      </c>
      <c r="I87" s="126">
        <v>0</v>
      </c>
      <c r="J87" s="126">
        <v>0</v>
      </c>
      <c r="K87" s="126">
        <v>0</v>
      </c>
      <c r="L87" s="126">
        <v>0</v>
      </c>
      <c r="M87" s="126">
        <v>0</v>
      </c>
      <c r="N87" s="126">
        <v>0</v>
      </c>
      <c r="O87" s="126">
        <v>0</v>
      </c>
      <c r="P87" s="126">
        <v>0</v>
      </c>
      <c r="Q87" s="126">
        <v>0</v>
      </c>
      <c r="R87" s="126">
        <v>0</v>
      </c>
      <c r="S87" s="126">
        <v>0</v>
      </c>
      <c r="T87" s="126">
        <v>0</v>
      </c>
      <c r="U87" s="126">
        <v>0</v>
      </c>
      <c r="V87" s="126">
        <v>0</v>
      </c>
      <c r="W87" s="126">
        <v>0</v>
      </c>
      <c r="X87" s="126">
        <v>0</v>
      </c>
      <c r="Y87" s="126">
        <v>0</v>
      </c>
      <c r="Z87" s="126">
        <v>0</v>
      </c>
      <c r="AA87" s="126">
        <v>0</v>
      </c>
      <c r="AB87" s="126">
        <v>0</v>
      </c>
      <c r="AC87" s="126">
        <v>0</v>
      </c>
      <c r="AD87" s="126">
        <v>0</v>
      </c>
      <c r="AE87" s="126">
        <v>0</v>
      </c>
      <c r="AF87" s="126">
        <v>0</v>
      </c>
      <c r="AG87" s="126"/>
      <c r="AH87" s="126"/>
      <c r="AI87" s="126"/>
      <c r="AJ87" s="126"/>
      <c r="AK87" s="126"/>
      <c r="AL87" s="126"/>
      <c r="AM87" s="126"/>
      <c r="AN87" s="126"/>
      <c r="AO87" s="126"/>
      <c r="AP87" s="126"/>
      <c r="AQ87" s="126"/>
      <c r="AR87" s="126"/>
      <c r="AS87" s="126"/>
      <c r="AT87" s="126"/>
      <c r="AU87" s="126"/>
      <c r="AV87" s="126"/>
      <c r="AW87" s="126"/>
      <c r="AX87" s="126"/>
      <c r="AY87" s="126"/>
      <c r="AZ87" s="126"/>
      <c r="BA87" s="126"/>
      <c r="BB87" s="126"/>
      <c r="BC87" s="126"/>
      <c r="BD87" s="126"/>
      <c r="BE87" s="126"/>
      <c r="BF87" s="126"/>
      <c r="BG87" s="126"/>
      <c r="BH87" s="126"/>
      <c r="BI87" s="126"/>
      <c r="BJ87" s="126"/>
      <c r="BK87" s="126"/>
      <c r="BL87" s="126"/>
      <c r="BM87" s="126"/>
      <c r="BN87" s="126"/>
      <c r="BO87" s="126"/>
      <c r="BP87" s="126"/>
      <c r="BQ87" s="126"/>
      <c r="BR87" s="126"/>
      <c r="BS87" s="126"/>
      <c r="BT87" s="126"/>
      <c r="BU87" s="126"/>
      <c r="BV87" s="126"/>
      <c r="BW87" s="126"/>
      <c r="BX87" s="126"/>
      <c r="BY87" s="126"/>
      <c r="BZ87" s="126"/>
      <c r="CA87" s="126"/>
      <c r="CB87" s="126"/>
      <c r="CC87" s="126"/>
      <c r="CD87" s="126"/>
      <c r="CE87" s="126"/>
      <c r="CF87" s="126"/>
      <c r="CG87" s="126"/>
      <c r="CH87" s="126"/>
      <c r="CI87" s="126"/>
      <c r="CJ87" s="126"/>
      <c r="CK87" s="126"/>
      <c r="CL87" s="126"/>
      <c r="CM87" s="126"/>
      <c r="CN87" s="126"/>
      <c r="CO87" s="126"/>
      <c r="CP87" s="126"/>
      <c r="CQ87" s="126"/>
      <c r="CR87" s="126"/>
      <c r="CS87" s="126"/>
      <c r="CT87" s="126"/>
      <c r="CU87" s="126"/>
    </row>
    <row r="88" spans="1:99" x14ac:dyDescent="0.3">
      <c r="A88" s="105">
        <v>349</v>
      </c>
      <c r="B88" s="126" t="s">
        <v>51</v>
      </c>
      <c r="C88" s="126"/>
      <c r="D88" s="126">
        <v>0</v>
      </c>
      <c r="E88" s="126">
        <v>0</v>
      </c>
      <c r="F88" s="126">
        <v>0</v>
      </c>
      <c r="G88" s="126">
        <v>0</v>
      </c>
      <c r="H88" s="126">
        <v>0</v>
      </c>
      <c r="I88" s="126">
        <v>0</v>
      </c>
      <c r="J88" s="126">
        <v>0</v>
      </c>
      <c r="K88" s="126">
        <v>0</v>
      </c>
      <c r="L88" s="126">
        <v>0</v>
      </c>
      <c r="M88" s="126">
        <v>0</v>
      </c>
      <c r="N88" s="126">
        <v>0</v>
      </c>
      <c r="O88" s="126">
        <v>0</v>
      </c>
      <c r="P88" s="126">
        <v>0</v>
      </c>
      <c r="Q88" s="126">
        <v>0</v>
      </c>
      <c r="R88" s="126">
        <v>0</v>
      </c>
      <c r="S88" s="126">
        <v>0</v>
      </c>
      <c r="T88" s="126">
        <v>0</v>
      </c>
      <c r="U88" s="126">
        <v>0</v>
      </c>
      <c r="V88" s="126">
        <v>0</v>
      </c>
      <c r="W88" s="126">
        <v>0</v>
      </c>
      <c r="X88" s="126">
        <v>0</v>
      </c>
      <c r="Y88" s="126">
        <v>0</v>
      </c>
      <c r="Z88" s="126">
        <v>0</v>
      </c>
      <c r="AA88" s="126">
        <v>0</v>
      </c>
      <c r="AB88" s="126">
        <v>0</v>
      </c>
      <c r="AC88" s="126">
        <v>0</v>
      </c>
      <c r="AD88" s="126">
        <v>0</v>
      </c>
      <c r="AE88" s="126">
        <v>0</v>
      </c>
      <c r="AF88" s="126">
        <v>0</v>
      </c>
      <c r="AG88" s="126"/>
      <c r="AH88" s="126"/>
      <c r="AI88" s="126"/>
      <c r="AJ88" s="126"/>
      <c r="AK88" s="126"/>
      <c r="AL88" s="126"/>
      <c r="AM88" s="126"/>
      <c r="AN88" s="126"/>
      <c r="AO88" s="126"/>
      <c r="AP88" s="126"/>
      <c r="AQ88" s="126"/>
      <c r="AR88" s="126"/>
      <c r="AS88" s="126"/>
      <c r="AT88" s="126"/>
      <c r="AU88" s="126"/>
      <c r="AV88" s="126"/>
      <c r="AW88" s="126"/>
      <c r="AX88" s="126"/>
      <c r="AY88" s="126"/>
      <c r="AZ88" s="126"/>
      <c r="BA88" s="126"/>
      <c r="BB88" s="126"/>
      <c r="BC88" s="126"/>
      <c r="BD88" s="126"/>
      <c r="BE88" s="126"/>
      <c r="BF88" s="126"/>
      <c r="BG88" s="126"/>
      <c r="BH88" s="126"/>
      <c r="BI88" s="126"/>
      <c r="BJ88" s="126"/>
      <c r="BK88" s="126"/>
      <c r="BL88" s="126"/>
      <c r="BM88" s="126"/>
      <c r="BN88" s="126"/>
      <c r="BO88" s="126"/>
      <c r="BP88" s="126"/>
      <c r="BQ88" s="126"/>
      <c r="BR88" s="126"/>
      <c r="BS88" s="126"/>
      <c r="BT88" s="126"/>
      <c r="BU88" s="126"/>
      <c r="BV88" s="126"/>
      <c r="BW88" s="126"/>
      <c r="BX88" s="126"/>
      <c r="BY88" s="126"/>
      <c r="BZ88" s="126"/>
      <c r="CA88" s="126"/>
      <c r="CB88" s="126"/>
      <c r="CC88" s="126"/>
      <c r="CD88" s="126"/>
      <c r="CE88" s="126"/>
      <c r="CF88" s="126"/>
      <c r="CG88" s="126"/>
      <c r="CH88" s="126"/>
      <c r="CI88" s="126"/>
      <c r="CJ88" s="126"/>
      <c r="CK88" s="126"/>
      <c r="CL88" s="126"/>
      <c r="CM88" s="126"/>
      <c r="CN88" s="126"/>
      <c r="CO88" s="126"/>
      <c r="CP88" s="126"/>
      <c r="CQ88" s="126"/>
      <c r="CR88" s="126"/>
      <c r="CS88" s="126"/>
      <c r="CT88" s="126"/>
      <c r="CU88" s="126"/>
    </row>
    <row r="89" spans="1:99" x14ac:dyDescent="0.3">
      <c r="A89" s="105">
        <v>350</v>
      </c>
      <c r="B89" s="126" t="s">
        <v>460</v>
      </c>
      <c r="C89" s="126"/>
      <c r="D89" s="126">
        <v>0</v>
      </c>
      <c r="E89" s="126">
        <v>0</v>
      </c>
      <c r="F89" s="126">
        <v>0</v>
      </c>
      <c r="G89" s="126">
        <v>0</v>
      </c>
      <c r="H89" s="126">
        <v>0</v>
      </c>
      <c r="I89" s="126">
        <v>0</v>
      </c>
      <c r="J89" s="126">
        <v>0</v>
      </c>
      <c r="K89" s="126">
        <v>0</v>
      </c>
      <c r="L89" s="126">
        <v>0</v>
      </c>
      <c r="M89" s="126">
        <v>0</v>
      </c>
      <c r="N89" s="126">
        <v>0</v>
      </c>
      <c r="O89" s="126">
        <v>0</v>
      </c>
      <c r="P89" s="126">
        <v>0</v>
      </c>
      <c r="Q89" s="126">
        <v>0</v>
      </c>
      <c r="R89" s="126">
        <v>0</v>
      </c>
      <c r="S89" s="126">
        <v>0</v>
      </c>
      <c r="T89" s="126">
        <v>0</v>
      </c>
      <c r="U89" s="126">
        <v>0</v>
      </c>
      <c r="V89" s="126">
        <v>0</v>
      </c>
      <c r="W89" s="126">
        <v>0</v>
      </c>
      <c r="X89" s="126">
        <v>0</v>
      </c>
      <c r="Y89" s="126">
        <v>0</v>
      </c>
      <c r="Z89" s="126">
        <v>0</v>
      </c>
      <c r="AA89" s="126">
        <v>0</v>
      </c>
      <c r="AB89" s="126">
        <v>0</v>
      </c>
      <c r="AC89" s="126">
        <v>0</v>
      </c>
      <c r="AD89" s="126">
        <v>0</v>
      </c>
      <c r="AE89" s="126">
        <v>0</v>
      </c>
      <c r="AF89" s="126">
        <v>0</v>
      </c>
      <c r="AG89" s="126"/>
      <c r="AH89" s="126"/>
      <c r="AI89" s="126"/>
      <c r="AJ89" s="126"/>
      <c r="AK89" s="126"/>
      <c r="AL89" s="126"/>
      <c r="AM89" s="126"/>
      <c r="AN89" s="126"/>
      <c r="AO89" s="126"/>
      <c r="AP89" s="126"/>
      <c r="AQ89" s="126"/>
      <c r="AR89" s="126"/>
      <c r="AS89" s="126"/>
      <c r="AT89" s="126"/>
      <c r="AU89" s="126"/>
      <c r="AV89" s="126"/>
      <c r="AW89" s="126"/>
      <c r="AX89" s="126"/>
      <c r="AY89" s="126"/>
      <c r="AZ89" s="126"/>
      <c r="BA89" s="126"/>
      <c r="BB89" s="126"/>
      <c r="BC89" s="126"/>
      <c r="BD89" s="126"/>
      <c r="BE89" s="126"/>
      <c r="BF89" s="126"/>
      <c r="BG89" s="126"/>
      <c r="BH89" s="126"/>
      <c r="BI89" s="126"/>
      <c r="BJ89" s="126"/>
      <c r="BK89" s="126"/>
      <c r="BL89" s="126"/>
      <c r="BM89" s="126"/>
      <c r="BN89" s="126"/>
      <c r="BO89" s="126"/>
      <c r="BP89" s="126"/>
      <c r="BQ89" s="126"/>
      <c r="BR89" s="126"/>
      <c r="BS89" s="126"/>
      <c r="BT89" s="126"/>
      <c r="BU89" s="126"/>
      <c r="BV89" s="126"/>
      <c r="BW89" s="126"/>
      <c r="BX89" s="126"/>
      <c r="BY89" s="126"/>
      <c r="BZ89" s="126"/>
      <c r="CA89" s="126"/>
      <c r="CB89" s="126"/>
      <c r="CC89" s="126"/>
      <c r="CD89" s="126"/>
      <c r="CE89" s="126"/>
      <c r="CF89" s="126"/>
      <c r="CG89" s="126"/>
      <c r="CH89" s="126"/>
      <c r="CI89" s="126"/>
      <c r="CJ89" s="126"/>
      <c r="CK89" s="126"/>
      <c r="CL89" s="126"/>
      <c r="CM89" s="126"/>
      <c r="CN89" s="126"/>
      <c r="CO89" s="126"/>
      <c r="CP89" s="126"/>
      <c r="CQ89" s="126"/>
      <c r="CR89" s="126"/>
      <c r="CS89" s="126"/>
      <c r="CT89" s="126"/>
      <c r="CU89" s="126"/>
    </row>
    <row r="90" spans="1:99" x14ac:dyDescent="0.3">
      <c r="A90" s="105">
        <v>351</v>
      </c>
      <c r="B90" s="126" t="s">
        <v>127</v>
      </c>
      <c r="C90" s="126"/>
      <c r="D90" s="126">
        <v>0</v>
      </c>
      <c r="E90" s="126">
        <v>0</v>
      </c>
      <c r="F90" s="126">
        <v>0</v>
      </c>
      <c r="G90" s="126">
        <v>0</v>
      </c>
      <c r="H90" s="126">
        <v>0</v>
      </c>
      <c r="I90" s="126">
        <v>0</v>
      </c>
      <c r="J90" s="126">
        <v>0</v>
      </c>
      <c r="K90" s="126">
        <v>0</v>
      </c>
      <c r="L90" s="126">
        <v>0</v>
      </c>
      <c r="M90" s="126">
        <v>0</v>
      </c>
      <c r="N90" s="126">
        <v>0</v>
      </c>
      <c r="O90" s="126">
        <v>0</v>
      </c>
      <c r="P90" s="126">
        <v>0</v>
      </c>
      <c r="Q90" s="126">
        <v>0</v>
      </c>
      <c r="R90" s="126">
        <v>0</v>
      </c>
      <c r="S90" s="126">
        <v>0</v>
      </c>
      <c r="T90" s="126">
        <v>0</v>
      </c>
      <c r="U90" s="126">
        <v>0</v>
      </c>
      <c r="V90" s="126">
        <v>0</v>
      </c>
      <c r="W90" s="126">
        <v>0</v>
      </c>
      <c r="X90" s="126">
        <v>0</v>
      </c>
      <c r="Y90" s="126">
        <v>0</v>
      </c>
      <c r="Z90" s="126">
        <v>0</v>
      </c>
      <c r="AA90" s="126">
        <v>0</v>
      </c>
      <c r="AB90" s="126">
        <v>0</v>
      </c>
      <c r="AC90" s="126">
        <v>0</v>
      </c>
      <c r="AD90" s="126">
        <v>0</v>
      </c>
      <c r="AE90" s="126">
        <v>0</v>
      </c>
      <c r="AF90" s="126">
        <v>0</v>
      </c>
      <c r="AG90" s="126"/>
      <c r="AH90" s="126"/>
      <c r="AI90" s="126"/>
      <c r="AJ90" s="126"/>
      <c r="AK90" s="126"/>
      <c r="AL90" s="126"/>
      <c r="AM90" s="126"/>
      <c r="AN90" s="126"/>
      <c r="AO90" s="126"/>
      <c r="AP90" s="126"/>
      <c r="AQ90" s="126"/>
      <c r="AR90" s="126"/>
      <c r="AS90" s="126"/>
      <c r="AT90" s="126"/>
      <c r="AU90" s="126"/>
      <c r="AV90" s="126"/>
      <c r="AW90" s="126"/>
      <c r="AX90" s="126"/>
      <c r="AY90" s="126"/>
      <c r="AZ90" s="126"/>
      <c r="BA90" s="126"/>
      <c r="BB90" s="126"/>
      <c r="BC90" s="126"/>
      <c r="BD90" s="126"/>
      <c r="BE90" s="126"/>
      <c r="BF90" s="126"/>
      <c r="BG90" s="126"/>
      <c r="BH90" s="126"/>
      <c r="BI90" s="126"/>
      <c r="BJ90" s="126"/>
      <c r="BK90" s="126"/>
      <c r="BL90" s="126"/>
      <c r="BM90" s="126"/>
      <c r="BN90" s="126"/>
      <c r="BO90" s="126"/>
      <c r="BP90" s="126"/>
      <c r="BQ90" s="126"/>
      <c r="BR90" s="126"/>
      <c r="BS90" s="126"/>
      <c r="BT90" s="126"/>
      <c r="BU90" s="126"/>
      <c r="BV90" s="126"/>
      <c r="BW90" s="126"/>
      <c r="BX90" s="126"/>
      <c r="BY90" s="126"/>
      <c r="BZ90" s="126"/>
      <c r="CA90" s="126"/>
      <c r="CB90" s="126"/>
      <c r="CC90" s="126"/>
      <c r="CD90" s="126"/>
      <c r="CE90" s="126"/>
      <c r="CF90" s="126"/>
      <c r="CG90" s="126"/>
      <c r="CH90" s="126"/>
      <c r="CI90" s="126"/>
      <c r="CJ90" s="126"/>
      <c r="CK90" s="126"/>
      <c r="CL90" s="126"/>
      <c r="CM90" s="126"/>
      <c r="CN90" s="126"/>
      <c r="CO90" s="126"/>
      <c r="CP90" s="126"/>
      <c r="CQ90" s="126"/>
      <c r="CR90" s="126"/>
      <c r="CS90" s="126"/>
      <c r="CT90" s="126"/>
      <c r="CU90" s="126"/>
    </row>
    <row r="91" spans="1:99" x14ac:dyDescent="0.3">
      <c r="A91" s="105">
        <v>352</v>
      </c>
      <c r="B91" s="126" t="s">
        <v>129</v>
      </c>
      <c r="C91" s="126"/>
      <c r="D91" s="126">
        <v>0</v>
      </c>
      <c r="E91" s="126">
        <v>0</v>
      </c>
      <c r="F91" s="126">
        <v>0</v>
      </c>
      <c r="G91" s="126">
        <v>0</v>
      </c>
      <c r="H91" s="126">
        <v>0</v>
      </c>
      <c r="I91" s="126">
        <v>0</v>
      </c>
      <c r="J91" s="126">
        <v>0</v>
      </c>
      <c r="K91" s="126">
        <v>0</v>
      </c>
      <c r="L91" s="126">
        <v>0</v>
      </c>
      <c r="M91" s="126">
        <v>0</v>
      </c>
      <c r="N91" s="126">
        <v>0</v>
      </c>
      <c r="O91" s="126">
        <v>0</v>
      </c>
      <c r="P91" s="126">
        <v>0</v>
      </c>
      <c r="Q91" s="126">
        <v>0</v>
      </c>
      <c r="R91" s="126">
        <v>0</v>
      </c>
      <c r="S91" s="126">
        <v>0</v>
      </c>
      <c r="T91" s="126">
        <v>0</v>
      </c>
      <c r="U91" s="126">
        <v>0</v>
      </c>
      <c r="V91" s="126">
        <v>0</v>
      </c>
      <c r="W91" s="126">
        <v>0</v>
      </c>
      <c r="X91" s="126">
        <v>0</v>
      </c>
      <c r="Y91" s="126">
        <v>0</v>
      </c>
      <c r="Z91" s="126">
        <v>0</v>
      </c>
      <c r="AA91" s="126">
        <v>0</v>
      </c>
      <c r="AB91" s="126">
        <v>0</v>
      </c>
      <c r="AC91" s="126">
        <v>0</v>
      </c>
      <c r="AD91" s="126">
        <v>0</v>
      </c>
      <c r="AE91" s="126">
        <v>0</v>
      </c>
      <c r="AF91" s="126">
        <v>0</v>
      </c>
      <c r="AG91" s="126"/>
      <c r="AH91" s="126"/>
      <c r="AI91" s="126"/>
      <c r="AJ91" s="126"/>
      <c r="AK91" s="126"/>
      <c r="AL91" s="126"/>
      <c r="AM91" s="126"/>
      <c r="AN91" s="126"/>
      <c r="AO91" s="126"/>
      <c r="AP91" s="126"/>
      <c r="AQ91" s="126"/>
      <c r="AR91" s="126"/>
      <c r="AS91" s="126"/>
      <c r="AT91" s="126"/>
      <c r="AU91" s="126"/>
      <c r="AV91" s="126"/>
      <c r="AW91" s="126"/>
      <c r="AX91" s="126"/>
      <c r="AY91" s="126"/>
      <c r="AZ91" s="126"/>
      <c r="BA91" s="126"/>
      <c r="BB91" s="126"/>
      <c r="BC91" s="126"/>
      <c r="BD91" s="126"/>
      <c r="BE91" s="126"/>
      <c r="BF91" s="126"/>
      <c r="BG91" s="126"/>
      <c r="BH91" s="126"/>
      <c r="BI91" s="126"/>
      <c r="BJ91" s="126"/>
      <c r="BK91" s="126"/>
      <c r="BL91" s="126"/>
      <c r="BM91" s="126"/>
      <c r="BN91" s="126"/>
      <c r="BO91" s="126"/>
      <c r="BP91" s="126"/>
      <c r="BQ91" s="126"/>
      <c r="BR91" s="126"/>
      <c r="BS91" s="126"/>
      <c r="BT91" s="126"/>
      <c r="BU91" s="126"/>
      <c r="BV91" s="126"/>
      <c r="BW91" s="126"/>
      <c r="BX91" s="126"/>
      <c r="BY91" s="126"/>
      <c r="BZ91" s="126"/>
      <c r="CA91" s="126"/>
      <c r="CB91" s="126"/>
      <c r="CC91" s="126"/>
      <c r="CD91" s="126"/>
      <c r="CE91" s="126"/>
      <c r="CF91" s="126"/>
      <c r="CG91" s="126"/>
      <c r="CH91" s="126"/>
      <c r="CI91" s="126"/>
      <c r="CJ91" s="126"/>
      <c r="CK91" s="126"/>
      <c r="CL91" s="126"/>
      <c r="CM91" s="126"/>
      <c r="CN91" s="126"/>
      <c r="CO91" s="126"/>
      <c r="CP91" s="126"/>
      <c r="CQ91" s="126"/>
      <c r="CR91" s="126"/>
      <c r="CS91" s="126"/>
      <c r="CT91" s="126"/>
      <c r="CU91" s="126"/>
    </row>
    <row r="92" spans="1:99" x14ac:dyDescent="0.3">
      <c r="A92" s="105">
        <v>353</v>
      </c>
      <c r="B92" s="126" t="s">
        <v>130</v>
      </c>
      <c r="C92" s="126"/>
      <c r="D92" s="126">
        <v>0</v>
      </c>
      <c r="E92" s="126">
        <v>0</v>
      </c>
      <c r="F92" s="126">
        <v>0</v>
      </c>
      <c r="G92" s="126">
        <v>0</v>
      </c>
      <c r="H92" s="126">
        <v>0</v>
      </c>
      <c r="I92" s="126">
        <v>0</v>
      </c>
      <c r="J92" s="126">
        <v>0</v>
      </c>
      <c r="K92" s="126">
        <v>0</v>
      </c>
      <c r="L92" s="126">
        <v>0</v>
      </c>
      <c r="M92" s="126">
        <v>0</v>
      </c>
      <c r="N92" s="126">
        <v>0</v>
      </c>
      <c r="O92" s="126">
        <v>0</v>
      </c>
      <c r="P92" s="126">
        <v>0</v>
      </c>
      <c r="Q92" s="126">
        <v>0</v>
      </c>
      <c r="R92" s="126">
        <v>0</v>
      </c>
      <c r="S92" s="126">
        <v>0</v>
      </c>
      <c r="T92" s="126">
        <v>0</v>
      </c>
      <c r="U92" s="126">
        <v>0</v>
      </c>
      <c r="V92" s="126">
        <v>0</v>
      </c>
      <c r="W92" s="126">
        <v>0</v>
      </c>
      <c r="X92" s="126">
        <v>0</v>
      </c>
      <c r="Y92" s="126">
        <v>0</v>
      </c>
      <c r="Z92" s="126">
        <v>0</v>
      </c>
      <c r="AA92" s="126">
        <v>0</v>
      </c>
      <c r="AB92" s="126">
        <v>0</v>
      </c>
      <c r="AC92" s="126">
        <v>0</v>
      </c>
      <c r="AD92" s="126">
        <v>0</v>
      </c>
      <c r="AE92" s="126">
        <v>0</v>
      </c>
      <c r="AF92" s="126">
        <v>0</v>
      </c>
      <c r="AG92" s="126"/>
      <c r="AH92" s="126"/>
      <c r="AI92" s="126"/>
      <c r="AJ92" s="126"/>
      <c r="AK92" s="126"/>
      <c r="AL92" s="126"/>
      <c r="AM92" s="126"/>
      <c r="AN92" s="126"/>
      <c r="AO92" s="126"/>
      <c r="AP92" s="126"/>
      <c r="AQ92" s="126"/>
      <c r="AR92" s="126"/>
      <c r="AS92" s="126"/>
      <c r="AT92" s="126"/>
      <c r="AU92" s="126"/>
      <c r="AV92" s="126"/>
      <c r="AW92" s="126"/>
      <c r="AX92" s="126"/>
      <c r="AY92" s="126"/>
      <c r="AZ92" s="126"/>
      <c r="BA92" s="126"/>
      <c r="BB92" s="126"/>
      <c r="BC92" s="126"/>
      <c r="BD92" s="126"/>
      <c r="BE92" s="126"/>
      <c r="BF92" s="126"/>
      <c r="BG92" s="126"/>
      <c r="BH92" s="126"/>
      <c r="BI92" s="126"/>
      <c r="BJ92" s="126"/>
      <c r="BK92" s="126"/>
      <c r="BL92" s="126"/>
      <c r="BM92" s="126"/>
      <c r="BN92" s="126"/>
      <c r="BO92" s="126"/>
      <c r="BP92" s="126"/>
      <c r="BQ92" s="126"/>
      <c r="BR92" s="126"/>
      <c r="BS92" s="126"/>
      <c r="BT92" s="126"/>
      <c r="BU92" s="126"/>
      <c r="BV92" s="126"/>
      <c r="BW92" s="126"/>
      <c r="BX92" s="126"/>
      <c r="BY92" s="126"/>
      <c r="BZ92" s="126"/>
      <c r="CA92" s="126"/>
      <c r="CB92" s="126"/>
      <c r="CC92" s="126"/>
      <c r="CD92" s="126"/>
      <c r="CE92" s="126"/>
      <c r="CF92" s="126"/>
      <c r="CG92" s="126"/>
      <c r="CH92" s="126"/>
      <c r="CI92" s="126"/>
      <c r="CJ92" s="126"/>
      <c r="CK92" s="126"/>
      <c r="CL92" s="126"/>
      <c r="CM92" s="126"/>
      <c r="CN92" s="126"/>
      <c r="CO92" s="126"/>
      <c r="CP92" s="126"/>
      <c r="CQ92" s="126"/>
      <c r="CR92" s="126"/>
      <c r="CS92" s="126"/>
      <c r="CT92" s="126"/>
      <c r="CU92" s="126"/>
    </row>
    <row r="93" spans="1:99" x14ac:dyDescent="0.3">
      <c r="A93" s="105">
        <v>356</v>
      </c>
      <c r="B93" s="126" t="s">
        <v>200</v>
      </c>
      <c r="C93" s="126"/>
      <c r="D93" s="126">
        <v>0</v>
      </c>
      <c r="E93" s="126">
        <v>0</v>
      </c>
      <c r="F93" s="126">
        <v>0</v>
      </c>
      <c r="G93" s="126">
        <v>0</v>
      </c>
      <c r="H93" s="126">
        <v>0</v>
      </c>
      <c r="I93" s="126">
        <v>0</v>
      </c>
      <c r="J93" s="126">
        <v>0</v>
      </c>
      <c r="K93" s="126">
        <v>0</v>
      </c>
      <c r="L93" s="126">
        <v>0</v>
      </c>
      <c r="M93" s="126">
        <v>0</v>
      </c>
      <c r="N93" s="126">
        <v>0</v>
      </c>
      <c r="O93" s="126">
        <v>0</v>
      </c>
      <c r="P93" s="126">
        <v>0</v>
      </c>
      <c r="Q93" s="126">
        <v>0</v>
      </c>
      <c r="R93" s="126">
        <v>0</v>
      </c>
      <c r="S93" s="126">
        <v>0</v>
      </c>
      <c r="T93" s="126">
        <v>0</v>
      </c>
      <c r="U93" s="126">
        <v>0</v>
      </c>
      <c r="V93" s="126">
        <v>0</v>
      </c>
      <c r="W93" s="126">
        <v>0</v>
      </c>
      <c r="X93" s="126">
        <v>0</v>
      </c>
      <c r="Y93" s="126">
        <v>0</v>
      </c>
      <c r="Z93" s="126">
        <v>0</v>
      </c>
      <c r="AA93" s="126">
        <v>0</v>
      </c>
      <c r="AB93" s="126">
        <v>0</v>
      </c>
      <c r="AC93" s="126">
        <v>0</v>
      </c>
      <c r="AD93" s="126">
        <v>0</v>
      </c>
      <c r="AE93" s="126">
        <v>0</v>
      </c>
      <c r="AF93" s="126">
        <v>0</v>
      </c>
      <c r="AG93" s="126"/>
      <c r="AH93" s="126"/>
      <c r="AI93" s="126"/>
      <c r="AJ93" s="126"/>
      <c r="AK93" s="126"/>
      <c r="AL93" s="126"/>
      <c r="AM93" s="126"/>
      <c r="AN93" s="126"/>
      <c r="AO93" s="126"/>
      <c r="AP93" s="126"/>
      <c r="AQ93" s="126"/>
      <c r="AR93" s="126"/>
      <c r="AS93" s="126"/>
      <c r="AT93" s="126"/>
      <c r="AU93" s="126"/>
      <c r="AV93" s="126"/>
      <c r="AW93" s="126"/>
      <c r="AX93" s="126"/>
      <c r="AY93" s="126"/>
      <c r="AZ93" s="126"/>
      <c r="BA93" s="126"/>
      <c r="BB93" s="126"/>
      <c r="BC93" s="126"/>
      <c r="BD93" s="126"/>
      <c r="BE93" s="126"/>
      <c r="BF93" s="126"/>
      <c r="BG93" s="126"/>
      <c r="BH93" s="126"/>
      <c r="BI93" s="126"/>
      <c r="BJ93" s="126"/>
      <c r="BK93" s="126"/>
      <c r="BL93" s="126"/>
      <c r="BM93" s="126"/>
      <c r="BN93" s="126"/>
      <c r="BO93" s="126"/>
      <c r="BP93" s="126"/>
      <c r="BQ93" s="126"/>
      <c r="BR93" s="126"/>
      <c r="BS93" s="126"/>
      <c r="BT93" s="126"/>
      <c r="BU93" s="126"/>
      <c r="BV93" s="126"/>
      <c r="BW93" s="126"/>
      <c r="BX93" s="126"/>
      <c r="BY93" s="126"/>
      <c r="BZ93" s="126"/>
      <c r="CA93" s="126"/>
      <c r="CB93" s="126"/>
      <c r="CC93" s="126"/>
      <c r="CD93" s="126"/>
      <c r="CE93" s="126"/>
      <c r="CF93" s="126"/>
      <c r="CG93" s="126"/>
      <c r="CH93" s="126"/>
      <c r="CI93" s="126"/>
      <c r="CJ93" s="126"/>
      <c r="CK93" s="126"/>
      <c r="CL93" s="126"/>
      <c r="CM93" s="126"/>
      <c r="CN93" s="126"/>
      <c r="CO93" s="126"/>
      <c r="CP93" s="126"/>
      <c r="CQ93" s="126"/>
      <c r="CR93" s="126"/>
      <c r="CS93" s="126"/>
      <c r="CT93" s="126"/>
      <c r="CU93" s="126"/>
    </row>
    <row r="94" spans="1:99" x14ac:dyDescent="0.3">
      <c r="A94" s="105">
        <v>357</v>
      </c>
      <c r="B94" s="126" t="s">
        <v>201</v>
      </c>
      <c r="C94" s="126"/>
      <c r="D94" s="126">
        <v>0</v>
      </c>
      <c r="E94" s="126">
        <v>0</v>
      </c>
      <c r="F94" s="126">
        <v>0</v>
      </c>
      <c r="G94" s="126">
        <v>0</v>
      </c>
      <c r="H94" s="126">
        <v>0</v>
      </c>
      <c r="I94" s="126">
        <v>0</v>
      </c>
      <c r="J94" s="126">
        <v>0</v>
      </c>
      <c r="K94" s="126">
        <v>0</v>
      </c>
      <c r="L94" s="126">
        <v>0</v>
      </c>
      <c r="M94" s="126">
        <v>0</v>
      </c>
      <c r="N94" s="126">
        <v>0</v>
      </c>
      <c r="O94" s="126">
        <v>0</v>
      </c>
      <c r="P94" s="126">
        <v>0</v>
      </c>
      <c r="Q94" s="126">
        <v>0</v>
      </c>
      <c r="R94" s="126">
        <v>0</v>
      </c>
      <c r="S94" s="126">
        <v>0</v>
      </c>
      <c r="T94" s="126">
        <v>0</v>
      </c>
      <c r="U94" s="126">
        <v>0</v>
      </c>
      <c r="V94" s="126">
        <v>0</v>
      </c>
      <c r="W94" s="126">
        <v>0</v>
      </c>
      <c r="X94" s="126">
        <v>0</v>
      </c>
      <c r="Y94" s="126">
        <v>0</v>
      </c>
      <c r="Z94" s="126">
        <v>0</v>
      </c>
      <c r="AA94" s="126">
        <v>0</v>
      </c>
      <c r="AB94" s="126">
        <v>0</v>
      </c>
      <c r="AC94" s="126">
        <v>0</v>
      </c>
      <c r="AD94" s="126">
        <v>0</v>
      </c>
      <c r="AE94" s="126">
        <v>0</v>
      </c>
      <c r="AF94" s="126">
        <v>0</v>
      </c>
      <c r="AG94" s="126"/>
      <c r="AH94" s="126"/>
      <c r="AI94" s="126"/>
      <c r="AJ94" s="126"/>
      <c r="AK94" s="126"/>
      <c r="AL94" s="126"/>
      <c r="AM94" s="126"/>
      <c r="AN94" s="126"/>
      <c r="AO94" s="126"/>
      <c r="AP94" s="126"/>
      <c r="AQ94" s="126"/>
      <c r="AR94" s="126"/>
      <c r="AS94" s="126"/>
      <c r="AT94" s="126"/>
      <c r="AU94" s="126"/>
      <c r="AV94" s="126"/>
      <c r="AW94" s="126"/>
      <c r="AX94" s="126"/>
      <c r="AY94" s="126"/>
      <c r="AZ94" s="126"/>
      <c r="BA94" s="126"/>
      <c r="BB94" s="126"/>
      <c r="BC94" s="126"/>
      <c r="BD94" s="126"/>
      <c r="BE94" s="126"/>
      <c r="BF94" s="126"/>
      <c r="BG94" s="126"/>
      <c r="BH94" s="126"/>
      <c r="BI94" s="126"/>
      <c r="BJ94" s="126"/>
      <c r="BK94" s="126"/>
      <c r="BL94" s="126"/>
      <c r="BM94" s="126"/>
      <c r="BN94" s="126"/>
      <c r="BO94" s="126"/>
      <c r="BP94" s="126"/>
      <c r="BQ94" s="126"/>
      <c r="BR94" s="126"/>
      <c r="BS94" s="126"/>
      <c r="BT94" s="126"/>
      <c r="BU94" s="126"/>
      <c r="BV94" s="126"/>
      <c r="BW94" s="126"/>
      <c r="BX94" s="126"/>
      <c r="BY94" s="126"/>
      <c r="BZ94" s="126"/>
      <c r="CA94" s="126"/>
      <c r="CB94" s="126"/>
      <c r="CC94" s="126"/>
      <c r="CD94" s="126"/>
      <c r="CE94" s="126"/>
      <c r="CF94" s="126"/>
      <c r="CG94" s="126"/>
      <c r="CH94" s="126"/>
      <c r="CI94" s="126"/>
      <c r="CJ94" s="126"/>
      <c r="CK94" s="126"/>
      <c r="CL94" s="126"/>
      <c r="CM94" s="126"/>
      <c r="CN94" s="126"/>
      <c r="CO94" s="126"/>
      <c r="CP94" s="126"/>
      <c r="CQ94" s="126"/>
      <c r="CR94" s="126"/>
      <c r="CS94" s="126"/>
      <c r="CT94" s="126"/>
      <c r="CU94" s="126"/>
    </row>
    <row r="95" spans="1:99" x14ac:dyDescent="0.3">
      <c r="A95" s="105">
        <v>359</v>
      </c>
      <c r="B95" s="126" t="s">
        <v>151</v>
      </c>
      <c r="C95" s="126"/>
      <c r="D95" s="126">
        <v>0</v>
      </c>
      <c r="E95" s="126">
        <v>0</v>
      </c>
      <c r="F95" s="126">
        <v>0</v>
      </c>
      <c r="G95" s="126">
        <v>0</v>
      </c>
      <c r="H95" s="126">
        <v>0</v>
      </c>
      <c r="I95" s="126">
        <v>0</v>
      </c>
      <c r="J95" s="126">
        <v>0</v>
      </c>
      <c r="K95" s="126">
        <v>0</v>
      </c>
      <c r="L95" s="126">
        <v>0</v>
      </c>
      <c r="M95" s="126">
        <v>0</v>
      </c>
      <c r="N95" s="126">
        <v>0</v>
      </c>
      <c r="O95" s="126">
        <v>0</v>
      </c>
      <c r="P95" s="126">
        <v>0</v>
      </c>
      <c r="Q95" s="126">
        <v>0</v>
      </c>
      <c r="R95" s="126">
        <v>0</v>
      </c>
      <c r="S95" s="126">
        <v>0</v>
      </c>
      <c r="T95" s="126">
        <v>0</v>
      </c>
      <c r="U95" s="126">
        <v>0</v>
      </c>
      <c r="V95" s="126">
        <v>0</v>
      </c>
      <c r="W95" s="126">
        <v>0</v>
      </c>
      <c r="X95" s="126">
        <v>0</v>
      </c>
      <c r="Y95" s="126">
        <v>0</v>
      </c>
      <c r="Z95" s="126">
        <v>0</v>
      </c>
      <c r="AA95" s="126">
        <v>0</v>
      </c>
      <c r="AB95" s="126">
        <v>0</v>
      </c>
      <c r="AC95" s="126">
        <v>0</v>
      </c>
      <c r="AD95" s="126">
        <v>0</v>
      </c>
      <c r="AE95" s="126">
        <v>0</v>
      </c>
      <c r="AF95" s="126">
        <v>0</v>
      </c>
      <c r="AG95" s="126"/>
      <c r="AH95" s="126"/>
      <c r="AI95" s="126"/>
      <c r="AJ95" s="126"/>
      <c r="AK95" s="126"/>
      <c r="AL95" s="126"/>
      <c r="AM95" s="126"/>
      <c r="AN95" s="126"/>
      <c r="AO95" s="126"/>
      <c r="AP95" s="126"/>
      <c r="AQ95" s="126"/>
      <c r="AR95" s="126"/>
      <c r="AS95" s="126"/>
      <c r="AT95" s="126"/>
      <c r="AU95" s="126"/>
      <c r="AV95" s="126"/>
      <c r="AW95" s="126"/>
      <c r="AX95" s="126"/>
      <c r="AY95" s="126"/>
      <c r="AZ95" s="126"/>
      <c r="BA95" s="126"/>
      <c r="BB95" s="126"/>
      <c r="BC95" s="126"/>
      <c r="BD95" s="126"/>
      <c r="BE95" s="126"/>
      <c r="BF95" s="126"/>
      <c r="BG95" s="126"/>
      <c r="BH95" s="126"/>
      <c r="BI95" s="126"/>
      <c r="BJ95" s="126"/>
      <c r="BK95" s="126"/>
      <c r="BL95" s="126"/>
      <c r="BM95" s="126"/>
      <c r="BN95" s="126"/>
      <c r="BO95" s="126"/>
      <c r="BP95" s="126"/>
      <c r="BQ95" s="126"/>
      <c r="BR95" s="126"/>
      <c r="BS95" s="126"/>
      <c r="BT95" s="126"/>
      <c r="BU95" s="126"/>
      <c r="BV95" s="126"/>
      <c r="BW95" s="126"/>
      <c r="BX95" s="126"/>
      <c r="BY95" s="126"/>
      <c r="BZ95" s="126"/>
      <c r="CA95" s="126"/>
      <c r="CB95" s="126"/>
      <c r="CC95" s="126"/>
      <c r="CD95" s="126"/>
      <c r="CE95" s="126"/>
      <c r="CF95" s="126"/>
      <c r="CG95" s="126"/>
      <c r="CH95" s="126"/>
      <c r="CI95" s="126"/>
      <c r="CJ95" s="126"/>
      <c r="CK95" s="126"/>
      <c r="CL95" s="126"/>
      <c r="CM95" s="126"/>
      <c r="CN95" s="126"/>
      <c r="CO95" s="126"/>
      <c r="CP95" s="126"/>
      <c r="CQ95" s="126"/>
      <c r="CR95" s="126"/>
      <c r="CS95" s="126"/>
      <c r="CT95" s="126"/>
      <c r="CU95" s="126"/>
    </row>
    <row r="96" spans="1:99" x14ac:dyDescent="0.3">
      <c r="A96" s="105">
        <v>360</v>
      </c>
      <c r="B96" s="126" t="s">
        <v>54</v>
      </c>
      <c r="C96" s="126"/>
      <c r="D96" s="126">
        <v>0</v>
      </c>
      <c r="E96" s="126">
        <v>0</v>
      </c>
      <c r="F96" s="126">
        <v>0</v>
      </c>
      <c r="G96" s="126">
        <v>0</v>
      </c>
      <c r="H96" s="126">
        <v>0</v>
      </c>
      <c r="I96" s="126">
        <v>0</v>
      </c>
      <c r="J96" s="126">
        <v>0</v>
      </c>
      <c r="K96" s="126">
        <v>0</v>
      </c>
      <c r="L96" s="126">
        <v>0</v>
      </c>
      <c r="M96" s="126">
        <v>0</v>
      </c>
      <c r="N96" s="126">
        <v>0</v>
      </c>
      <c r="O96" s="126">
        <v>0</v>
      </c>
      <c r="P96" s="126">
        <v>0</v>
      </c>
      <c r="Q96" s="126">
        <v>0</v>
      </c>
      <c r="R96" s="126">
        <v>0</v>
      </c>
      <c r="S96" s="126">
        <v>0</v>
      </c>
      <c r="T96" s="126">
        <v>0</v>
      </c>
      <c r="U96" s="126">
        <v>0</v>
      </c>
      <c r="V96" s="126">
        <v>0</v>
      </c>
      <c r="W96" s="126">
        <v>0</v>
      </c>
      <c r="X96" s="126">
        <v>0</v>
      </c>
      <c r="Y96" s="126">
        <v>0</v>
      </c>
      <c r="Z96" s="126">
        <v>0</v>
      </c>
      <c r="AA96" s="126">
        <v>0</v>
      </c>
      <c r="AB96" s="126">
        <v>0</v>
      </c>
      <c r="AC96" s="126">
        <v>0</v>
      </c>
      <c r="AD96" s="126">
        <v>0</v>
      </c>
      <c r="AE96" s="126">
        <v>0</v>
      </c>
      <c r="AF96" s="126">
        <v>0</v>
      </c>
      <c r="AG96" s="126"/>
      <c r="AH96" s="126"/>
      <c r="AI96" s="126"/>
      <c r="AJ96" s="126"/>
      <c r="AK96" s="126"/>
      <c r="AL96" s="126"/>
      <c r="AM96" s="126"/>
      <c r="AN96" s="126"/>
      <c r="AO96" s="126"/>
      <c r="AP96" s="126"/>
      <c r="AQ96" s="126"/>
      <c r="AR96" s="126"/>
      <c r="AS96" s="126"/>
      <c r="AT96" s="126"/>
      <c r="AU96" s="126"/>
      <c r="AV96" s="126"/>
      <c r="AW96" s="126"/>
      <c r="AX96" s="126"/>
      <c r="AY96" s="126"/>
      <c r="AZ96" s="126"/>
      <c r="BA96" s="126"/>
      <c r="BB96" s="126"/>
      <c r="BC96" s="126"/>
      <c r="BD96" s="126"/>
      <c r="BE96" s="126"/>
      <c r="BF96" s="126"/>
      <c r="BG96" s="126"/>
      <c r="BH96" s="126"/>
      <c r="BI96" s="126"/>
      <c r="BJ96" s="126"/>
      <c r="BK96" s="126"/>
      <c r="BL96" s="126"/>
      <c r="BM96" s="126"/>
      <c r="BN96" s="126"/>
      <c r="BO96" s="126"/>
      <c r="BP96" s="126"/>
      <c r="BQ96" s="126"/>
      <c r="BR96" s="126"/>
      <c r="BS96" s="126"/>
      <c r="BT96" s="126"/>
      <c r="BU96" s="126"/>
      <c r="BV96" s="126"/>
      <c r="BW96" s="126"/>
      <c r="BX96" s="126"/>
      <c r="BY96" s="126"/>
      <c r="BZ96" s="126"/>
      <c r="CA96" s="126"/>
      <c r="CB96" s="126"/>
      <c r="CC96" s="126"/>
      <c r="CD96" s="126"/>
      <c r="CE96" s="126"/>
      <c r="CF96" s="126"/>
      <c r="CG96" s="126"/>
      <c r="CH96" s="126"/>
      <c r="CI96" s="126"/>
      <c r="CJ96" s="126"/>
      <c r="CK96" s="126"/>
      <c r="CL96" s="126"/>
      <c r="CM96" s="126"/>
      <c r="CN96" s="126"/>
      <c r="CO96" s="126"/>
      <c r="CP96" s="126"/>
      <c r="CQ96" s="126"/>
      <c r="CR96" s="126"/>
      <c r="CS96" s="126"/>
      <c r="CT96" s="126"/>
      <c r="CU96" s="126"/>
    </row>
    <row r="97" spans="1:99" x14ac:dyDescent="0.3">
      <c r="A97" s="105">
        <v>361</v>
      </c>
      <c r="B97" s="126" t="s">
        <v>36</v>
      </c>
      <c r="C97" s="126"/>
      <c r="D97" s="126">
        <v>0</v>
      </c>
      <c r="E97" s="126">
        <v>0</v>
      </c>
      <c r="F97" s="126">
        <v>0</v>
      </c>
      <c r="G97" s="126">
        <v>0</v>
      </c>
      <c r="H97" s="126">
        <v>0</v>
      </c>
      <c r="I97" s="126">
        <v>0</v>
      </c>
      <c r="J97" s="126">
        <v>0</v>
      </c>
      <c r="K97" s="126">
        <v>0</v>
      </c>
      <c r="L97" s="126">
        <v>0</v>
      </c>
      <c r="M97" s="126">
        <v>0</v>
      </c>
      <c r="N97" s="126">
        <v>0</v>
      </c>
      <c r="O97" s="126">
        <v>0</v>
      </c>
      <c r="P97" s="126">
        <v>0</v>
      </c>
      <c r="Q97" s="126">
        <v>0</v>
      </c>
      <c r="R97" s="126">
        <v>0</v>
      </c>
      <c r="S97" s="126">
        <v>0</v>
      </c>
      <c r="T97" s="126">
        <v>0</v>
      </c>
      <c r="U97" s="126">
        <v>0</v>
      </c>
      <c r="V97" s="126">
        <v>0</v>
      </c>
      <c r="W97" s="126">
        <v>0</v>
      </c>
      <c r="X97" s="126">
        <v>0</v>
      </c>
      <c r="Y97" s="126">
        <v>0</v>
      </c>
      <c r="Z97" s="126">
        <v>0</v>
      </c>
      <c r="AA97" s="126">
        <v>0</v>
      </c>
      <c r="AB97" s="126">
        <v>0</v>
      </c>
      <c r="AC97" s="126">
        <v>0</v>
      </c>
      <c r="AD97" s="126">
        <v>0</v>
      </c>
      <c r="AE97" s="126">
        <v>0</v>
      </c>
      <c r="AF97" s="126">
        <v>0</v>
      </c>
      <c r="AG97" s="126"/>
      <c r="AH97" s="126"/>
      <c r="AI97" s="126"/>
      <c r="AJ97" s="126"/>
      <c r="AK97" s="126"/>
      <c r="AL97" s="126"/>
      <c r="AM97" s="126"/>
      <c r="AN97" s="126"/>
      <c r="AO97" s="126"/>
      <c r="AP97" s="126"/>
      <c r="AQ97" s="126"/>
      <c r="AR97" s="126"/>
      <c r="AS97" s="126"/>
      <c r="AT97" s="126"/>
      <c r="AU97" s="126"/>
      <c r="AV97" s="126"/>
      <c r="AW97" s="126"/>
      <c r="AX97" s="126"/>
      <c r="AY97" s="126"/>
      <c r="AZ97" s="126"/>
      <c r="BA97" s="126"/>
      <c r="BB97" s="126"/>
      <c r="BC97" s="126"/>
      <c r="BD97" s="126"/>
      <c r="BE97" s="126"/>
      <c r="BF97" s="126"/>
      <c r="BG97" s="126"/>
      <c r="BH97" s="126"/>
      <c r="BI97" s="126"/>
      <c r="BJ97" s="126"/>
      <c r="BK97" s="126"/>
      <c r="BL97" s="126"/>
      <c r="BM97" s="126"/>
      <c r="BN97" s="126"/>
      <c r="BO97" s="126"/>
      <c r="BP97" s="126"/>
      <c r="BQ97" s="126"/>
      <c r="BR97" s="126"/>
      <c r="BS97" s="126"/>
      <c r="BT97" s="126"/>
      <c r="BU97" s="126"/>
      <c r="BV97" s="126"/>
      <c r="BW97" s="126"/>
      <c r="BX97" s="126"/>
      <c r="BY97" s="126"/>
      <c r="BZ97" s="126"/>
      <c r="CA97" s="126"/>
      <c r="CB97" s="126"/>
      <c r="CC97" s="126"/>
      <c r="CD97" s="126"/>
      <c r="CE97" s="126"/>
      <c r="CF97" s="126"/>
      <c r="CG97" s="126"/>
      <c r="CH97" s="126"/>
      <c r="CI97" s="126"/>
      <c r="CJ97" s="126"/>
      <c r="CK97" s="126"/>
      <c r="CL97" s="126"/>
      <c r="CM97" s="126"/>
      <c r="CN97" s="126"/>
      <c r="CO97" s="126"/>
      <c r="CP97" s="126"/>
      <c r="CQ97" s="126"/>
      <c r="CR97" s="126"/>
      <c r="CS97" s="126"/>
      <c r="CT97" s="126"/>
      <c r="CU97" s="126"/>
    </row>
    <row r="98" spans="1:99" x14ac:dyDescent="0.3">
      <c r="A98" s="105">
        <v>362</v>
      </c>
      <c r="B98" s="126" t="s">
        <v>37</v>
      </c>
      <c r="C98" s="126"/>
      <c r="D98" s="126">
        <v>0</v>
      </c>
      <c r="E98" s="126">
        <v>0</v>
      </c>
      <c r="F98" s="126">
        <v>0</v>
      </c>
      <c r="G98" s="126">
        <v>0</v>
      </c>
      <c r="H98" s="126">
        <v>0</v>
      </c>
      <c r="I98" s="126">
        <v>0</v>
      </c>
      <c r="J98" s="126">
        <v>0</v>
      </c>
      <c r="K98" s="126">
        <v>0</v>
      </c>
      <c r="L98" s="126">
        <v>0</v>
      </c>
      <c r="M98" s="126">
        <v>0</v>
      </c>
      <c r="N98" s="126">
        <v>0</v>
      </c>
      <c r="O98" s="126">
        <v>0</v>
      </c>
      <c r="P98" s="126">
        <v>0</v>
      </c>
      <c r="Q98" s="126">
        <v>0</v>
      </c>
      <c r="R98" s="126">
        <v>0</v>
      </c>
      <c r="S98" s="126">
        <v>0</v>
      </c>
      <c r="T98" s="126">
        <v>0</v>
      </c>
      <c r="U98" s="126">
        <v>0</v>
      </c>
      <c r="V98" s="126">
        <v>0</v>
      </c>
      <c r="W98" s="126">
        <v>0</v>
      </c>
      <c r="X98" s="126">
        <v>0</v>
      </c>
      <c r="Y98" s="126">
        <v>0</v>
      </c>
      <c r="Z98" s="126">
        <v>0</v>
      </c>
      <c r="AA98" s="126">
        <v>0</v>
      </c>
      <c r="AB98" s="126">
        <v>0</v>
      </c>
      <c r="AC98" s="126">
        <v>0</v>
      </c>
      <c r="AD98" s="126">
        <v>0</v>
      </c>
      <c r="AE98" s="126">
        <v>0</v>
      </c>
      <c r="AF98" s="126">
        <v>0</v>
      </c>
      <c r="AG98" s="126"/>
      <c r="AH98" s="126"/>
      <c r="AI98" s="126"/>
      <c r="AJ98" s="126"/>
      <c r="AK98" s="126"/>
      <c r="AL98" s="126"/>
      <c r="AM98" s="126"/>
      <c r="AN98" s="126"/>
      <c r="AO98" s="126"/>
      <c r="AP98" s="126"/>
      <c r="AQ98" s="126"/>
      <c r="AR98" s="126"/>
      <c r="AS98" s="126"/>
      <c r="AT98" s="126"/>
      <c r="AU98" s="126"/>
      <c r="AV98" s="126"/>
      <c r="AW98" s="126"/>
      <c r="AX98" s="126"/>
      <c r="AY98" s="126"/>
      <c r="AZ98" s="126"/>
      <c r="BA98" s="126"/>
      <c r="BB98" s="126"/>
      <c r="BC98" s="126"/>
      <c r="BD98" s="126"/>
      <c r="BE98" s="126"/>
      <c r="BF98" s="126"/>
      <c r="BG98" s="126"/>
      <c r="BH98" s="126"/>
      <c r="BI98" s="126"/>
      <c r="BJ98" s="126"/>
      <c r="BK98" s="126"/>
      <c r="BL98" s="126"/>
      <c r="BM98" s="126"/>
      <c r="BN98" s="126"/>
      <c r="BO98" s="126"/>
      <c r="BP98" s="126"/>
      <c r="BQ98" s="126"/>
      <c r="BR98" s="126"/>
      <c r="BS98" s="126"/>
      <c r="BT98" s="126"/>
      <c r="BU98" s="126"/>
      <c r="BV98" s="126"/>
      <c r="BW98" s="126"/>
      <c r="BX98" s="126"/>
      <c r="BY98" s="126"/>
      <c r="BZ98" s="126"/>
      <c r="CA98" s="126"/>
      <c r="CB98" s="126"/>
      <c r="CC98" s="126"/>
      <c r="CD98" s="126"/>
      <c r="CE98" s="126"/>
      <c r="CF98" s="126"/>
      <c r="CG98" s="126"/>
      <c r="CH98" s="126"/>
      <c r="CI98" s="126"/>
      <c r="CJ98" s="126"/>
      <c r="CK98" s="126"/>
      <c r="CL98" s="126"/>
      <c r="CM98" s="126"/>
      <c r="CN98" s="126"/>
      <c r="CO98" s="126"/>
      <c r="CP98" s="126"/>
      <c r="CQ98" s="126"/>
      <c r="CR98" s="126"/>
      <c r="CS98" s="126"/>
      <c r="CT98" s="126"/>
      <c r="CU98" s="126"/>
    </row>
    <row r="99" spans="1:99" x14ac:dyDescent="0.3">
      <c r="A99" s="105">
        <v>363</v>
      </c>
      <c r="B99" s="126" t="s">
        <v>137</v>
      </c>
      <c r="C99" s="126"/>
      <c r="D99" s="126">
        <v>0</v>
      </c>
      <c r="E99" s="126">
        <v>0</v>
      </c>
      <c r="F99" s="126">
        <v>0</v>
      </c>
      <c r="G99" s="126">
        <v>0</v>
      </c>
      <c r="H99" s="126">
        <v>0</v>
      </c>
      <c r="I99" s="126">
        <v>0</v>
      </c>
      <c r="J99" s="126">
        <v>0</v>
      </c>
      <c r="K99" s="126">
        <v>0</v>
      </c>
      <c r="L99" s="126">
        <v>0</v>
      </c>
      <c r="M99" s="126">
        <v>0</v>
      </c>
      <c r="N99" s="126">
        <v>0</v>
      </c>
      <c r="O99" s="126">
        <v>0</v>
      </c>
      <c r="P99" s="126">
        <v>0</v>
      </c>
      <c r="Q99" s="126">
        <v>0</v>
      </c>
      <c r="R99" s="126">
        <v>0</v>
      </c>
      <c r="S99" s="126">
        <v>0</v>
      </c>
      <c r="T99" s="126">
        <v>0</v>
      </c>
      <c r="U99" s="126">
        <v>0</v>
      </c>
      <c r="V99" s="126">
        <v>0</v>
      </c>
      <c r="W99" s="126">
        <v>0</v>
      </c>
      <c r="X99" s="126">
        <v>0</v>
      </c>
      <c r="Y99" s="126">
        <v>0</v>
      </c>
      <c r="Z99" s="126">
        <v>0</v>
      </c>
      <c r="AA99" s="126">
        <v>0</v>
      </c>
      <c r="AB99" s="126">
        <v>0</v>
      </c>
      <c r="AC99" s="126">
        <v>0</v>
      </c>
      <c r="AD99" s="126">
        <v>0</v>
      </c>
      <c r="AE99" s="126">
        <v>0</v>
      </c>
      <c r="AF99" s="126">
        <v>0</v>
      </c>
      <c r="AG99" s="126"/>
      <c r="AH99" s="126"/>
      <c r="AI99" s="126"/>
      <c r="AJ99" s="126"/>
      <c r="AK99" s="126"/>
      <c r="AL99" s="126"/>
      <c r="AM99" s="126"/>
      <c r="AN99" s="126"/>
      <c r="AO99" s="126"/>
      <c r="AP99" s="126"/>
      <c r="AQ99" s="126"/>
      <c r="AR99" s="126"/>
      <c r="AS99" s="126"/>
      <c r="AT99" s="126"/>
      <c r="AU99" s="126"/>
      <c r="AV99" s="126"/>
      <c r="AW99" s="126"/>
      <c r="AX99" s="126"/>
      <c r="AY99" s="126"/>
      <c r="AZ99" s="126"/>
      <c r="BA99" s="126"/>
      <c r="BB99" s="126"/>
      <c r="BC99" s="126"/>
      <c r="BD99" s="126"/>
      <c r="BE99" s="126"/>
      <c r="BF99" s="126"/>
      <c r="BG99" s="126"/>
      <c r="BH99" s="126"/>
      <c r="BI99" s="126"/>
      <c r="BJ99" s="126"/>
      <c r="BK99" s="126"/>
      <c r="BL99" s="126"/>
      <c r="BM99" s="126"/>
      <c r="BN99" s="126"/>
      <c r="BO99" s="126"/>
      <c r="BP99" s="126"/>
      <c r="BQ99" s="126"/>
      <c r="BR99" s="126"/>
      <c r="BS99" s="126"/>
      <c r="BT99" s="126"/>
      <c r="BU99" s="126"/>
      <c r="BV99" s="126"/>
      <c r="BW99" s="126"/>
      <c r="BX99" s="126"/>
      <c r="BY99" s="126"/>
      <c r="BZ99" s="126"/>
      <c r="CA99" s="126"/>
      <c r="CB99" s="126"/>
      <c r="CC99" s="126"/>
      <c r="CD99" s="126"/>
      <c r="CE99" s="126"/>
      <c r="CF99" s="126"/>
      <c r="CG99" s="126"/>
      <c r="CH99" s="126"/>
      <c r="CI99" s="126"/>
      <c r="CJ99" s="126"/>
      <c r="CK99" s="126"/>
      <c r="CL99" s="126"/>
      <c r="CM99" s="126"/>
      <c r="CN99" s="126"/>
      <c r="CO99" s="126"/>
      <c r="CP99" s="126"/>
      <c r="CQ99" s="126"/>
      <c r="CR99" s="126"/>
      <c r="CS99" s="126"/>
      <c r="CT99" s="126"/>
      <c r="CU99" s="126"/>
    </row>
    <row r="100" spans="1:99" x14ac:dyDescent="0.3">
      <c r="A100" s="105">
        <v>364</v>
      </c>
      <c r="B100" s="126" t="s">
        <v>138</v>
      </c>
      <c r="C100" s="126"/>
      <c r="D100" s="126">
        <v>0</v>
      </c>
      <c r="E100" s="126">
        <v>0</v>
      </c>
      <c r="F100" s="126">
        <v>0</v>
      </c>
      <c r="G100" s="126">
        <v>0</v>
      </c>
      <c r="H100" s="126">
        <v>0</v>
      </c>
      <c r="I100" s="126">
        <v>0</v>
      </c>
      <c r="J100" s="126">
        <v>0</v>
      </c>
      <c r="K100" s="126">
        <v>0</v>
      </c>
      <c r="L100" s="126">
        <v>0</v>
      </c>
      <c r="M100" s="126">
        <v>0</v>
      </c>
      <c r="N100" s="126">
        <v>0</v>
      </c>
      <c r="O100" s="126">
        <v>0</v>
      </c>
      <c r="P100" s="126">
        <v>0</v>
      </c>
      <c r="Q100" s="126">
        <v>0</v>
      </c>
      <c r="R100" s="126">
        <v>0</v>
      </c>
      <c r="S100" s="126">
        <v>0</v>
      </c>
      <c r="T100" s="126">
        <v>0</v>
      </c>
      <c r="U100" s="126">
        <v>0</v>
      </c>
      <c r="V100" s="126">
        <v>0</v>
      </c>
      <c r="W100" s="126">
        <v>0</v>
      </c>
      <c r="X100" s="126">
        <v>0</v>
      </c>
      <c r="Y100" s="126">
        <v>0</v>
      </c>
      <c r="Z100" s="126">
        <v>0</v>
      </c>
      <c r="AA100" s="126">
        <v>0</v>
      </c>
      <c r="AB100" s="126">
        <v>0</v>
      </c>
      <c r="AC100" s="126">
        <v>0</v>
      </c>
      <c r="AD100" s="126">
        <v>0</v>
      </c>
      <c r="AE100" s="126">
        <v>0</v>
      </c>
      <c r="AF100" s="126">
        <v>0</v>
      </c>
      <c r="AG100" s="126"/>
      <c r="AH100" s="126"/>
      <c r="AI100" s="126"/>
      <c r="AJ100" s="126"/>
      <c r="AK100" s="126"/>
      <c r="AL100" s="126"/>
      <c r="AM100" s="126"/>
      <c r="AN100" s="126"/>
      <c r="AO100" s="126"/>
      <c r="AP100" s="126"/>
      <c r="AQ100" s="126"/>
      <c r="AR100" s="126"/>
      <c r="AS100" s="126"/>
      <c r="AT100" s="126"/>
      <c r="AU100" s="126"/>
      <c r="AV100" s="126"/>
      <c r="AW100" s="126"/>
      <c r="AX100" s="126"/>
      <c r="AY100" s="126"/>
      <c r="AZ100" s="126"/>
      <c r="BA100" s="126"/>
      <c r="BB100" s="126"/>
      <c r="BC100" s="126"/>
      <c r="BD100" s="126"/>
      <c r="BE100" s="126"/>
      <c r="BF100" s="126"/>
      <c r="BG100" s="126"/>
      <c r="BH100" s="126"/>
      <c r="BI100" s="126"/>
      <c r="BJ100" s="126"/>
      <c r="BK100" s="126"/>
      <c r="BL100" s="126"/>
      <c r="BM100" s="126"/>
      <c r="BN100" s="126"/>
      <c r="BO100" s="126"/>
      <c r="BP100" s="126"/>
      <c r="BQ100" s="126"/>
      <c r="BR100" s="126"/>
      <c r="BS100" s="126"/>
      <c r="BT100" s="126"/>
      <c r="BU100" s="126"/>
      <c r="BV100" s="126"/>
      <c r="BW100" s="126"/>
      <c r="BX100" s="126"/>
      <c r="BY100" s="126"/>
      <c r="BZ100" s="126"/>
      <c r="CA100" s="126"/>
      <c r="CB100" s="126"/>
      <c r="CC100" s="126"/>
      <c r="CD100" s="126"/>
      <c r="CE100" s="126"/>
      <c r="CF100" s="126"/>
      <c r="CG100" s="126"/>
      <c r="CH100" s="126"/>
      <c r="CI100" s="126"/>
      <c r="CJ100" s="126"/>
      <c r="CK100" s="126"/>
      <c r="CL100" s="126"/>
      <c r="CM100" s="126"/>
      <c r="CN100" s="126"/>
      <c r="CO100" s="126"/>
      <c r="CP100" s="126"/>
      <c r="CQ100" s="126"/>
      <c r="CR100" s="126"/>
      <c r="CS100" s="126"/>
      <c r="CT100" s="126"/>
      <c r="CU100" s="126"/>
    </row>
    <row r="101" spans="1:99" x14ac:dyDescent="0.3">
      <c r="A101" s="105">
        <v>365</v>
      </c>
      <c r="B101" s="126" t="s">
        <v>140</v>
      </c>
      <c r="C101" s="126"/>
      <c r="D101" s="126">
        <v>0</v>
      </c>
      <c r="E101" s="126">
        <v>0</v>
      </c>
      <c r="F101" s="126">
        <v>0</v>
      </c>
      <c r="G101" s="126">
        <v>0</v>
      </c>
      <c r="H101" s="126">
        <v>0</v>
      </c>
      <c r="I101" s="126">
        <v>0</v>
      </c>
      <c r="J101" s="126">
        <v>0</v>
      </c>
      <c r="K101" s="126">
        <v>0</v>
      </c>
      <c r="L101" s="126">
        <v>0</v>
      </c>
      <c r="M101" s="126">
        <v>0</v>
      </c>
      <c r="N101" s="126">
        <v>0</v>
      </c>
      <c r="O101" s="126">
        <v>0</v>
      </c>
      <c r="P101" s="126">
        <v>0</v>
      </c>
      <c r="Q101" s="126">
        <v>0</v>
      </c>
      <c r="R101" s="126">
        <v>0</v>
      </c>
      <c r="S101" s="126">
        <v>0</v>
      </c>
      <c r="T101" s="126">
        <v>0</v>
      </c>
      <c r="U101" s="126">
        <v>0</v>
      </c>
      <c r="V101" s="126">
        <v>0</v>
      </c>
      <c r="W101" s="126">
        <v>0</v>
      </c>
      <c r="X101" s="126">
        <v>0</v>
      </c>
      <c r="Y101" s="126">
        <v>0</v>
      </c>
      <c r="Z101" s="126">
        <v>0</v>
      </c>
      <c r="AA101" s="126">
        <v>0</v>
      </c>
      <c r="AB101" s="126">
        <v>0</v>
      </c>
      <c r="AC101" s="126">
        <v>0</v>
      </c>
      <c r="AD101" s="126">
        <v>0</v>
      </c>
      <c r="AE101" s="126">
        <v>0</v>
      </c>
      <c r="AF101" s="126">
        <v>0</v>
      </c>
      <c r="AG101" s="126"/>
      <c r="AH101" s="126"/>
      <c r="AI101" s="126"/>
      <c r="AJ101" s="126"/>
      <c r="AK101" s="126"/>
      <c r="AL101" s="126"/>
      <c r="AM101" s="126"/>
      <c r="AN101" s="126"/>
      <c r="AO101" s="126"/>
      <c r="AP101" s="126"/>
      <c r="AQ101" s="126"/>
      <c r="AR101" s="126"/>
      <c r="AS101" s="126"/>
      <c r="AT101" s="126"/>
      <c r="AU101" s="126"/>
      <c r="AV101" s="126"/>
      <c r="AW101" s="126"/>
      <c r="AX101" s="126"/>
      <c r="AY101" s="126"/>
      <c r="AZ101" s="126"/>
      <c r="BA101" s="126"/>
      <c r="BB101" s="126"/>
      <c r="BC101" s="126"/>
      <c r="BD101" s="126"/>
      <c r="BE101" s="126"/>
      <c r="BF101" s="126"/>
      <c r="BG101" s="126"/>
      <c r="BH101" s="126"/>
      <c r="BI101" s="126"/>
      <c r="BJ101" s="126"/>
      <c r="BK101" s="126"/>
      <c r="BL101" s="126"/>
      <c r="BM101" s="126"/>
      <c r="BN101" s="126"/>
      <c r="BO101" s="126"/>
      <c r="BP101" s="126"/>
      <c r="BQ101" s="126"/>
      <c r="BR101" s="126"/>
      <c r="BS101" s="126"/>
      <c r="BT101" s="126"/>
      <c r="BU101" s="126"/>
      <c r="BV101" s="126"/>
      <c r="BW101" s="126"/>
      <c r="BX101" s="126"/>
      <c r="BY101" s="126"/>
      <c r="BZ101" s="126"/>
      <c r="CA101" s="126"/>
      <c r="CB101" s="126"/>
      <c r="CC101" s="126"/>
      <c r="CD101" s="126"/>
      <c r="CE101" s="126"/>
      <c r="CF101" s="126"/>
      <c r="CG101" s="126"/>
      <c r="CH101" s="126"/>
      <c r="CI101" s="126"/>
      <c r="CJ101" s="126"/>
      <c r="CK101" s="126"/>
      <c r="CL101" s="126"/>
      <c r="CM101" s="126"/>
      <c r="CN101" s="126"/>
      <c r="CO101" s="126"/>
      <c r="CP101" s="126"/>
      <c r="CQ101" s="126"/>
      <c r="CR101" s="126"/>
      <c r="CS101" s="126"/>
      <c r="CT101" s="126"/>
      <c r="CU101" s="126"/>
    </row>
    <row r="102" spans="1:99" x14ac:dyDescent="0.3">
      <c r="A102" s="105">
        <v>366</v>
      </c>
      <c r="B102" s="126" t="s">
        <v>461</v>
      </c>
      <c r="C102" s="126"/>
      <c r="D102" s="126">
        <v>0</v>
      </c>
      <c r="E102" s="126">
        <v>0</v>
      </c>
      <c r="F102" s="126">
        <v>0</v>
      </c>
      <c r="G102" s="126">
        <v>0</v>
      </c>
      <c r="H102" s="126">
        <v>0</v>
      </c>
      <c r="I102" s="126">
        <v>0</v>
      </c>
      <c r="J102" s="126">
        <v>0</v>
      </c>
      <c r="K102" s="126">
        <v>0</v>
      </c>
      <c r="L102" s="126">
        <v>0</v>
      </c>
      <c r="M102" s="126">
        <v>0</v>
      </c>
      <c r="N102" s="126">
        <v>0</v>
      </c>
      <c r="O102" s="126">
        <v>0</v>
      </c>
      <c r="P102" s="126">
        <v>0</v>
      </c>
      <c r="Q102" s="126">
        <v>0</v>
      </c>
      <c r="R102" s="126">
        <v>0</v>
      </c>
      <c r="S102" s="126">
        <v>0</v>
      </c>
      <c r="T102" s="126">
        <v>0</v>
      </c>
      <c r="U102" s="126">
        <v>0</v>
      </c>
      <c r="V102" s="126">
        <v>0</v>
      </c>
      <c r="W102" s="126">
        <v>0</v>
      </c>
      <c r="X102" s="126">
        <v>0</v>
      </c>
      <c r="Y102" s="126">
        <v>0</v>
      </c>
      <c r="Z102" s="126">
        <v>0</v>
      </c>
      <c r="AA102" s="126">
        <v>0</v>
      </c>
      <c r="AB102" s="126">
        <v>0</v>
      </c>
      <c r="AC102" s="126">
        <v>0</v>
      </c>
      <c r="AD102" s="126">
        <v>0</v>
      </c>
      <c r="AE102" s="126">
        <v>0</v>
      </c>
      <c r="AF102" s="126">
        <v>0</v>
      </c>
      <c r="AG102" s="126"/>
      <c r="AH102" s="126"/>
      <c r="AI102" s="126"/>
      <c r="AJ102" s="126"/>
      <c r="AK102" s="126"/>
      <c r="AL102" s="126"/>
      <c r="AM102" s="126"/>
      <c r="AN102" s="126"/>
      <c r="AO102" s="126"/>
      <c r="AP102" s="126"/>
      <c r="AQ102" s="126"/>
      <c r="AR102" s="126"/>
      <c r="AS102" s="126"/>
      <c r="AT102" s="126"/>
      <c r="AU102" s="126"/>
      <c r="AV102" s="126"/>
      <c r="AW102" s="126"/>
      <c r="AX102" s="126"/>
      <c r="AY102" s="126"/>
      <c r="AZ102" s="126"/>
      <c r="BA102" s="126"/>
      <c r="BB102" s="126"/>
      <c r="BC102" s="126"/>
      <c r="BD102" s="126"/>
      <c r="BE102" s="126"/>
      <c r="BF102" s="126"/>
      <c r="BG102" s="126"/>
      <c r="BH102" s="126"/>
      <c r="BI102" s="126"/>
      <c r="BJ102" s="126"/>
      <c r="BK102" s="126"/>
      <c r="BL102" s="126"/>
      <c r="BM102" s="126"/>
      <c r="BN102" s="126"/>
      <c r="BO102" s="126"/>
      <c r="BP102" s="126"/>
      <c r="BQ102" s="126"/>
      <c r="BR102" s="126"/>
      <c r="BS102" s="126"/>
      <c r="BT102" s="126"/>
      <c r="BU102" s="126"/>
      <c r="BV102" s="126"/>
      <c r="BW102" s="126"/>
      <c r="BX102" s="126"/>
      <c r="BY102" s="126"/>
      <c r="BZ102" s="126"/>
      <c r="CA102" s="126"/>
      <c r="CB102" s="126"/>
      <c r="CC102" s="126"/>
      <c r="CD102" s="126"/>
      <c r="CE102" s="126"/>
      <c r="CF102" s="126"/>
      <c r="CG102" s="126"/>
      <c r="CH102" s="126"/>
      <c r="CI102" s="126"/>
      <c r="CJ102" s="126"/>
      <c r="CK102" s="126"/>
      <c r="CL102" s="126"/>
      <c r="CM102" s="126"/>
      <c r="CN102" s="126"/>
      <c r="CO102" s="126"/>
      <c r="CP102" s="126"/>
      <c r="CQ102" s="126"/>
      <c r="CR102" s="126"/>
      <c r="CS102" s="126"/>
      <c r="CT102" s="126"/>
      <c r="CU102" s="126"/>
    </row>
    <row r="103" spans="1:99" x14ac:dyDescent="0.3">
      <c r="A103" s="105">
        <v>368</v>
      </c>
      <c r="B103" s="126" t="s">
        <v>99</v>
      </c>
      <c r="C103" s="126"/>
      <c r="D103" s="126">
        <v>0</v>
      </c>
      <c r="E103" s="126">
        <v>0</v>
      </c>
      <c r="F103" s="126">
        <v>0</v>
      </c>
      <c r="G103" s="126">
        <v>0</v>
      </c>
      <c r="H103" s="126">
        <v>0</v>
      </c>
      <c r="I103" s="126">
        <v>0</v>
      </c>
      <c r="J103" s="126">
        <v>0</v>
      </c>
      <c r="K103" s="126">
        <v>0</v>
      </c>
      <c r="L103" s="126">
        <v>0</v>
      </c>
      <c r="M103" s="126">
        <v>0</v>
      </c>
      <c r="N103" s="126">
        <v>0</v>
      </c>
      <c r="O103" s="126">
        <v>0</v>
      </c>
      <c r="P103" s="126">
        <v>0</v>
      </c>
      <c r="Q103" s="126">
        <v>0</v>
      </c>
      <c r="R103" s="126">
        <v>0</v>
      </c>
      <c r="S103" s="126">
        <v>0</v>
      </c>
      <c r="T103" s="126">
        <v>0</v>
      </c>
      <c r="U103" s="126">
        <v>0</v>
      </c>
      <c r="V103" s="126">
        <v>0</v>
      </c>
      <c r="W103" s="126">
        <v>0</v>
      </c>
      <c r="X103" s="126">
        <v>0</v>
      </c>
      <c r="Y103" s="126">
        <v>0</v>
      </c>
      <c r="Z103" s="126">
        <v>0</v>
      </c>
      <c r="AA103" s="126">
        <v>0</v>
      </c>
      <c r="AB103" s="126">
        <v>0</v>
      </c>
      <c r="AC103" s="126">
        <v>0</v>
      </c>
      <c r="AD103" s="126">
        <v>0</v>
      </c>
      <c r="AE103" s="126">
        <v>0</v>
      </c>
      <c r="AF103" s="126">
        <v>0</v>
      </c>
      <c r="AG103" s="126"/>
      <c r="AH103" s="126"/>
      <c r="AI103" s="126"/>
      <c r="AJ103" s="126"/>
      <c r="AK103" s="126"/>
      <c r="AL103" s="126"/>
      <c r="AM103" s="126"/>
      <c r="AN103" s="126"/>
      <c r="AO103" s="126"/>
      <c r="AP103" s="126"/>
      <c r="AQ103" s="126"/>
      <c r="AR103" s="126"/>
      <c r="AS103" s="126"/>
      <c r="AT103" s="126"/>
      <c r="AU103" s="126"/>
      <c r="AV103" s="126"/>
      <c r="AW103" s="126"/>
      <c r="AX103" s="126"/>
      <c r="AY103" s="126"/>
      <c r="AZ103" s="126"/>
      <c r="BA103" s="126"/>
      <c r="BB103" s="126"/>
      <c r="BC103" s="126"/>
      <c r="BD103" s="126"/>
      <c r="BE103" s="126"/>
      <c r="BF103" s="126"/>
      <c r="BG103" s="126"/>
      <c r="BH103" s="126"/>
      <c r="BI103" s="126"/>
      <c r="BJ103" s="126"/>
      <c r="BK103" s="126"/>
      <c r="BL103" s="126"/>
      <c r="BM103" s="126"/>
      <c r="BN103" s="126"/>
      <c r="BO103" s="126"/>
      <c r="BP103" s="126"/>
      <c r="BQ103" s="126"/>
      <c r="BR103" s="126"/>
      <c r="BS103" s="126"/>
      <c r="BT103" s="126"/>
      <c r="BU103" s="126"/>
      <c r="BV103" s="126"/>
      <c r="BW103" s="126"/>
      <c r="BX103" s="126"/>
      <c r="BY103" s="126"/>
      <c r="BZ103" s="126"/>
      <c r="CA103" s="126"/>
      <c r="CB103" s="126"/>
      <c r="CC103" s="126"/>
      <c r="CD103" s="126"/>
      <c r="CE103" s="126"/>
      <c r="CF103" s="126"/>
      <c r="CG103" s="126"/>
      <c r="CH103" s="126"/>
      <c r="CI103" s="126"/>
      <c r="CJ103" s="126"/>
      <c r="CK103" s="126"/>
      <c r="CL103" s="126"/>
      <c r="CM103" s="126"/>
      <c r="CN103" s="126"/>
      <c r="CO103" s="126"/>
      <c r="CP103" s="126"/>
      <c r="CQ103" s="126"/>
      <c r="CR103" s="126"/>
      <c r="CS103" s="126"/>
      <c r="CT103" s="126"/>
      <c r="CU103" s="126"/>
    </row>
    <row r="104" spans="1:99" x14ac:dyDescent="0.3">
      <c r="A104" s="105">
        <v>369</v>
      </c>
      <c r="B104" s="126" t="s">
        <v>104</v>
      </c>
      <c r="C104" s="126"/>
      <c r="D104" s="126">
        <v>0</v>
      </c>
      <c r="E104" s="126">
        <v>0</v>
      </c>
      <c r="F104" s="126">
        <v>0</v>
      </c>
      <c r="G104" s="126">
        <v>0</v>
      </c>
      <c r="H104" s="126">
        <v>0</v>
      </c>
      <c r="I104" s="126">
        <v>0</v>
      </c>
      <c r="J104" s="126">
        <v>0</v>
      </c>
      <c r="K104" s="126">
        <v>0</v>
      </c>
      <c r="L104" s="126">
        <v>0</v>
      </c>
      <c r="M104" s="126">
        <v>0</v>
      </c>
      <c r="N104" s="126">
        <v>0</v>
      </c>
      <c r="O104" s="126">
        <v>0</v>
      </c>
      <c r="P104" s="126">
        <v>0</v>
      </c>
      <c r="Q104" s="126">
        <v>0</v>
      </c>
      <c r="R104" s="126">
        <v>0</v>
      </c>
      <c r="S104" s="126">
        <v>0</v>
      </c>
      <c r="T104" s="126">
        <v>0</v>
      </c>
      <c r="U104" s="126">
        <v>0</v>
      </c>
      <c r="V104" s="126">
        <v>0</v>
      </c>
      <c r="W104" s="126">
        <v>0</v>
      </c>
      <c r="X104" s="126">
        <v>0</v>
      </c>
      <c r="Y104" s="126">
        <v>0</v>
      </c>
      <c r="Z104" s="126">
        <v>0</v>
      </c>
      <c r="AA104" s="126">
        <v>0</v>
      </c>
      <c r="AB104" s="126">
        <v>0</v>
      </c>
      <c r="AC104" s="126">
        <v>0</v>
      </c>
      <c r="AD104" s="126">
        <v>0</v>
      </c>
      <c r="AE104" s="126">
        <v>0</v>
      </c>
      <c r="AF104" s="126">
        <v>0</v>
      </c>
      <c r="AG104" s="126"/>
      <c r="AH104" s="126"/>
      <c r="AI104" s="126"/>
      <c r="AJ104" s="126"/>
      <c r="AK104" s="126"/>
      <c r="AL104" s="126"/>
      <c r="AM104" s="126"/>
      <c r="AN104" s="126"/>
      <c r="AO104" s="126"/>
      <c r="AP104" s="126"/>
      <c r="AQ104" s="126"/>
      <c r="AR104" s="126"/>
      <c r="AS104" s="126"/>
      <c r="AT104" s="126"/>
      <c r="AU104" s="126"/>
      <c r="AV104" s="126"/>
      <c r="AW104" s="126"/>
      <c r="AX104" s="126"/>
      <c r="AY104" s="126"/>
      <c r="AZ104" s="126"/>
      <c r="BA104" s="126"/>
      <c r="BB104" s="126"/>
      <c r="BC104" s="126"/>
      <c r="BD104" s="126"/>
      <c r="BE104" s="126"/>
      <c r="BF104" s="126"/>
      <c r="BG104" s="126"/>
      <c r="BH104" s="126"/>
      <c r="BI104" s="126"/>
      <c r="BJ104" s="126"/>
      <c r="BK104" s="126"/>
      <c r="BL104" s="126"/>
      <c r="BM104" s="126"/>
      <c r="BN104" s="126"/>
      <c r="BO104" s="126"/>
      <c r="BP104" s="126"/>
      <c r="BQ104" s="126"/>
      <c r="BR104" s="126"/>
      <c r="BS104" s="126"/>
      <c r="BT104" s="126"/>
      <c r="BU104" s="126"/>
      <c r="BV104" s="126"/>
      <c r="BW104" s="126"/>
      <c r="BX104" s="126"/>
      <c r="BY104" s="126"/>
      <c r="BZ104" s="126"/>
      <c r="CA104" s="126"/>
      <c r="CB104" s="126"/>
      <c r="CC104" s="126"/>
      <c r="CD104" s="126"/>
      <c r="CE104" s="126"/>
      <c r="CF104" s="126"/>
      <c r="CG104" s="126"/>
      <c r="CH104" s="126"/>
      <c r="CI104" s="126"/>
      <c r="CJ104" s="126"/>
      <c r="CK104" s="126"/>
      <c r="CL104" s="126"/>
      <c r="CM104" s="126"/>
      <c r="CN104" s="126"/>
      <c r="CO104" s="126"/>
      <c r="CP104" s="126"/>
      <c r="CQ104" s="126"/>
      <c r="CR104" s="126"/>
      <c r="CS104" s="126"/>
      <c r="CT104" s="126"/>
      <c r="CU104" s="126"/>
    </row>
    <row r="105" spans="1:99" x14ac:dyDescent="0.3">
      <c r="A105" s="105">
        <v>370</v>
      </c>
      <c r="B105" s="126" t="s">
        <v>106</v>
      </c>
      <c r="C105" s="126"/>
      <c r="D105" s="126">
        <v>0</v>
      </c>
      <c r="E105" s="126">
        <v>0</v>
      </c>
      <c r="F105" s="126">
        <v>0</v>
      </c>
      <c r="G105" s="126">
        <v>0</v>
      </c>
      <c r="H105" s="126">
        <v>0</v>
      </c>
      <c r="I105" s="126">
        <v>0</v>
      </c>
      <c r="J105" s="126">
        <v>0</v>
      </c>
      <c r="K105" s="126">
        <v>0</v>
      </c>
      <c r="L105" s="126">
        <v>0</v>
      </c>
      <c r="M105" s="126">
        <v>0</v>
      </c>
      <c r="N105" s="126">
        <v>0</v>
      </c>
      <c r="O105" s="126">
        <v>0</v>
      </c>
      <c r="P105" s="126">
        <v>0</v>
      </c>
      <c r="Q105" s="126">
        <v>0</v>
      </c>
      <c r="R105" s="126">
        <v>0</v>
      </c>
      <c r="S105" s="126">
        <v>0</v>
      </c>
      <c r="T105" s="126">
        <v>0</v>
      </c>
      <c r="U105" s="126">
        <v>0</v>
      </c>
      <c r="V105" s="126">
        <v>0</v>
      </c>
      <c r="W105" s="126">
        <v>0</v>
      </c>
      <c r="X105" s="126">
        <v>0</v>
      </c>
      <c r="Y105" s="126">
        <v>0</v>
      </c>
      <c r="Z105" s="126">
        <v>0</v>
      </c>
      <c r="AA105" s="126">
        <v>0</v>
      </c>
      <c r="AB105" s="126">
        <v>0</v>
      </c>
      <c r="AC105" s="126">
        <v>0</v>
      </c>
      <c r="AD105" s="126">
        <v>0</v>
      </c>
      <c r="AE105" s="126">
        <v>0</v>
      </c>
      <c r="AF105" s="126">
        <v>0</v>
      </c>
      <c r="AG105" s="126"/>
      <c r="AH105" s="126"/>
      <c r="AI105" s="126"/>
      <c r="AJ105" s="126"/>
      <c r="AK105" s="126"/>
      <c r="AL105" s="126"/>
      <c r="AM105" s="126"/>
      <c r="AN105" s="126"/>
      <c r="AO105" s="126"/>
      <c r="AP105" s="126"/>
      <c r="AQ105" s="126"/>
      <c r="AR105" s="126"/>
      <c r="AS105" s="126"/>
      <c r="AT105" s="126"/>
      <c r="AU105" s="126"/>
      <c r="AV105" s="126"/>
      <c r="AW105" s="126"/>
      <c r="AX105" s="126"/>
      <c r="AY105" s="126"/>
      <c r="AZ105" s="126"/>
      <c r="BA105" s="126"/>
      <c r="BB105" s="126"/>
      <c r="BC105" s="126"/>
      <c r="BD105" s="126"/>
      <c r="BE105" s="126"/>
      <c r="BF105" s="126"/>
      <c r="BG105" s="126"/>
      <c r="BH105" s="126"/>
      <c r="BI105" s="126"/>
      <c r="BJ105" s="126"/>
      <c r="BK105" s="126"/>
      <c r="BL105" s="126"/>
      <c r="BM105" s="126"/>
      <c r="BN105" s="126"/>
      <c r="BO105" s="126"/>
      <c r="BP105" s="126"/>
      <c r="BQ105" s="126"/>
      <c r="BR105" s="126"/>
      <c r="BS105" s="126"/>
      <c r="BT105" s="126"/>
      <c r="BU105" s="126"/>
      <c r="BV105" s="126"/>
      <c r="BW105" s="126"/>
      <c r="BX105" s="126"/>
      <c r="BY105" s="126"/>
      <c r="BZ105" s="126"/>
      <c r="CA105" s="126"/>
      <c r="CB105" s="126"/>
      <c r="CC105" s="126"/>
      <c r="CD105" s="126"/>
      <c r="CE105" s="126"/>
      <c r="CF105" s="126"/>
      <c r="CG105" s="126"/>
      <c r="CH105" s="126"/>
      <c r="CI105" s="126"/>
      <c r="CJ105" s="126"/>
      <c r="CK105" s="126"/>
      <c r="CL105" s="126"/>
      <c r="CM105" s="126"/>
      <c r="CN105" s="126"/>
      <c r="CO105" s="126"/>
      <c r="CP105" s="126"/>
      <c r="CQ105" s="126"/>
      <c r="CR105" s="126"/>
      <c r="CS105" s="126"/>
      <c r="CT105" s="126"/>
      <c r="CU105" s="126"/>
    </row>
    <row r="106" spans="1:99" x14ac:dyDescent="0.3">
      <c r="A106" s="105">
        <v>371</v>
      </c>
      <c r="B106" s="126" t="s">
        <v>152</v>
      </c>
      <c r="C106" s="126"/>
      <c r="D106" s="126">
        <v>0</v>
      </c>
      <c r="E106" s="126">
        <v>0</v>
      </c>
      <c r="F106" s="126">
        <v>0</v>
      </c>
      <c r="G106" s="126">
        <v>0</v>
      </c>
      <c r="H106" s="126">
        <v>0</v>
      </c>
      <c r="I106" s="126">
        <v>0</v>
      </c>
      <c r="J106" s="126">
        <v>0</v>
      </c>
      <c r="K106" s="126">
        <v>0</v>
      </c>
      <c r="L106" s="126">
        <v>0</v>
      </c>
      <c r="M106" s="126">
        <v>0</v>
      </c>
      <c r="N106" s="126">
        <v>0</v>
      </c>
      <c r="O106" s="126">
        <v>0</v>
      </c>
      <c r="P106" s="126">
        <v>0</v>
      </c>
      <c r="Q106" s="126">
        <v>0</v>
      </c>
      <c r="R106" s="126">
        <v>0</v>
      </c>
      <c r="S106" s="126">
        <v>0</v>
      </c>
      <c r="T106" s="126">
        <v>0</v>
      </c>
      <c r="U106" s="126">
        <v>0</v>
      </c>
      <c r="V106" s="126">
        <v>0</v>
      </c>
      <c r="W106" s="126">
        <v>0</v>
      </c>
      <c r="X106" s="126">
        <v>0</v>
      </c>
      <c r="Y106" s="126">
        <v>0</v>
      </c>
      <c r="Z106" s="126">
        <v>0</v>
      </c>
      <c r="AA106" s="126">
        <v>0</v>
      </c>
      <c r="AB106" s="126">
        <v>0</v>
      </c>
      <c r="AC106" s="126">
        <v>0</v>
      </c>
      <c r="AD106" s="126">
        <v>0</v>
      </c>
      <c r="AE106" s="126">
        <v>0</v>
      </c>
      <c r="AF106" s="126">
        <v>0</v>
      </c>
      <c r="AG106" s="126"/>
      <c r="AH106" s="126"/>
      <c r="AI106" s="126"/>
      <c r="AJ106" s="126"/>
      <c r="AK106" s="126"/>
      <c r="AL106" s="126"/>
      <c r="AM106" s="126"/>
      <c r="AN106" s="126"/>
      <c r="AO106" s="126"/>
      <c r="AP106" s="126"/>
      <c r="AQ106" s="126"/>
      <c r="AR106" s="126"/>
      <c r="AS106" s="126"/>
      <c r="AT106" s="126"/>
      <c r="AU106" s="126"/>
      <c r="AV106" s="126"/>
      <c r="AW106" s="126"/>
      <c r="AX106" s="126"/>
      <c r="AY106" s="126"/>
      <c r="AZ106" s="126"/>
      <c r="BA106" s="126"/>
      <c r="BB106" s="126"/>
      <c r="BC106" s="126"/>
      <c r="BD106" s="126"/>
      <c r="BE106" s="126"/>
      <c r="BF106" s="126"/>
      <c r="BG106" s="126"/>
      <c r="BH106" s="126"/>
      <c r="BI106" s="126"/>
      <c r="BJ106" s="126"/>
      <c r="BK106" s="126"/>
      <c r="BL106" s="126"/>
      <c r="BM106" s="126"/>
      <c r="BN106" s="126"/>
      <c r="BO106" s="126"/>
      <c r="BP106" s="126"/>
      <c r="BQ106" s="126"/>
      <c r="BR106" s="126"/>
      <c r="BS106" s="126"/>
      <c r="BT106" s="126"/>
      <c r="BU106" s="126"/>
      <c r="BV106" s="126"/>
      <c r="BW106" s="126"/>
      <c r="BX106" s="126"/>
      <c r="BY106" s="126"/>
      <c r="BZ106" s="126"/>
      <c r="CA106" s="126"/>
      <c r="CB106" s="126"/>
      <c r="CC106" s="126"/>
      <c r="CD106" s="126"/>
      <c r="CE106" s="126"/>
      <c r="CF106" s="126"/>
      <c r="CG106" s="126"/>
      <c r="CH106" s="126"/>
      <c r="CI106" s="126"/>
      <c r="CJ106" s="126"/>
      <c r="CK106" s="126"/>
      <c r="CL106" s="126"/>
      <c r="CM106" s="126"/>
      <c r="CN106" s="126"/>
      <c r="CO106" s="126"/>
      <c r="CP106" s="126"/>
      <c r="CQ106" s="126"/>
      <c r="CR106" s="126"/>
      <c r="CS106" s="126"/>
      <c r="CT106" s="126"/>
      <c r="CU106" s="126"/>
    </row>
    <row r="107" spans="1:99" x14ac:dyDescent="0.3">
      <c r="A107" s="105">
        <v>373</v>
      </c>
      <c r="B107" s="126" t="s">
        <v>198</v>
      </c>
      <c r="C107" s="126"/>
      <c r="D107" s="126">
        <v>0</v>
      </c>
      <c r="E107" s="126">
        <v>0</v>
      </c>
      <c r="F107" s="126">
        <v>0</v>
      </c>
      <c r="G107" s="126">
        <v>0</v>
      </c>
      <c r="H107" s="126">
        <v>0</v>
      </c>
      <c r="I107" s="126">
        <v>0</v>
      </c>
      <c r="J107" s="126">
        <v>0</v>
      </c>
      <c r="K107" s="126">
        <v>0</v>
      </c>
      <c r="L107" s="126">
        <v>0</v>
      </c>
      <c r="M107" s="126">
        <v>0</v>
      </c>
      <c r="N107" s="126">
        <v>0</v>
      </c>
      <c r="O107" s="126">
        <v>0</v>
      </c>
      <c r="P107" s="126">
        <v>0</v>
      </c>
      <c r="Q107" s="126">
        <v>0</v>
      </c>
      <c r="R107" s="126">
        <v>0</v>
      </c>
      <c r="S107" s="126">
        <v>0</v>
      </c>
      <c r="T107" s="126">
        <v>0</v>
      </c>
      <c r="U107" s="126">
        <v>0</v>
      </c>
      <c r="V107" s="126">
        <v>0</v>
      </c>
      <c r="W107" s="126">
        <v>0</v>
      </c>
      <c r="X107" s="126">
        <v>0</v>
      </c>
      <c r="Y107" s="126">
        <v>0</v>
      </c>
      <c r="Z107" s="126">
        <v>0</v>
      </c>
      <c r="AA107" s="126">
        <v>0</v>
      </c>
      <c r="AB107" s="126">
        <v>0</v>
      </c>
      <c r="AC107" s="126">
        <v>0</v>
      </c>
      <c r="AD107" s="126">
        <v>0</v>
      </c>
      <c r="AE107" s="126">
        <v>0</v>
      </c>
      <c r="AF107" s="126">
        <v>0</v>
      </c>
      <c r="AG107" s="126"/>
      <c r="AH107" s="126"/>
      <c r="AI107" s="126"/>
      <c r="AJ107" s="126"/>
      <c r="AK107" s="126"/>
      <c r="AL107" s="126"/>
      <c r="AM107" s="126"/>
      <c r="AN107" s="126"/>
      <c r="AO107" s="126"/>
      <c r="AP107" s="126"/>
      <c r="AQ107" s="126"/>
      <c r="AR107" s="126"/>
      <c r="AS107" s="126"/>
      <c r="AT107" s="126"/>
      <c r="AU107" s="126"/>
      <c r="AV107" s="126"/>
      <c r="AW107" s="126"/>
      <c r="AX107" s="126"/>
      <c r="AY107" s="126"/>
      <c r="AZ107" s="126"/>
      <c r="BA107" s="126"/>
      <c r="BB107" s="126"/>
      <c r="BC107" s="126"/>
      <c r="BD107" s="126"/>
      <c r="BE107" s="126"/>
      <c r="BF107" s="126"/>
      <c r="BG107" s="126"/>
      <c r="BH107" s="126"/>
      <c r="BI107" s="126"/>
      <c r="BJ107" s="126"/>
      <c r="BK107" s="126"/>
      <c r="BL107" s="126"/>
      <c r="BM107" s="126"/>
      <c r="BN107" s="126"/>
      <c r="BO107" s="126"/>
      <c r="BP107" s="126"/>
      <c r="BQ107" s="126"/>
      <c r="BR107" s="126"/>
      <c r="BS107" s="126"/>
      <c r="BT107" s="126"/>
      <c r="BU107" s="126"/>
      <c r="BV107" s="126"/>
      <c r="BW107" s="126"/>
      <c r="BX107" s="126"/>
      <c r="BY107" s="126"/>
      <c r="BZ107" s="126"/>
      <c r="CA107" s="126"/>
      <c r="CB107" s="126"/>
      <c r="CC107" s="126"/>
      <c r="CD107" s="126"/>
      <c r="CE107" s="126"/>
      <c r="CF107" s="126"/>
      <c r="CG107" s="126"/>
      <c r="CH107" s="126"/>
      <c r="CI107" s="126"/>
      <c r="CJ107" s="126"/>
      <c r="CK107" s="126"/>
      <c r="CL107" s="126"/>
      <c r="CM107" s="126"/>
      <c r="CN107" s="126"/>
      <c r="CO107" s="126"/>
      <c r="CP107" s="126"/>
      <c r="CQ107" s="126"/>
      <c r="CR107" s="126"/>
      <c r="CS107" s="126"/>
      <c r="CT107" s="126"/>
      <c r="CU107" s="126"/>
    </row>
    <row r="108" spans="1:99" x14ac:dyDescent="0.3">
      <c r="A108" s="105">
        <v>375</v>
      </c>
      <c r="B108" s="126" t="s">
        <v>118</v>
      </c>
      <c r="C108" s="126"/>
      <c r="D108" s="126">
        <v>0</v>
      </c>
      <c r="E108" s="126">
        <v>0</v>
      </c>
      <c r="F108" s="126">
        <v>0</v>
      </c>
      <c r="G108" s="126">
        <v>0</v>
      </c>
      <c r="H108" s="126">
        <v>0</v>
      </c>
      <c r="I108" s="126">
        <v>0</v>
      </c>
      <c r="J108" s="126">
        <v>0</v>
      </c>
      <c r="K108" s="126">
        <v>0</v>
      </c>
      <c r="L108" s="126">
        <v>0</v>
      </c>
      <c r="M108" s="126">
        <v>0</v>
      </c>
      <c r="N108" s="126">
        <v>0</v>
      </c>
      <c r="O108" s="126">
        <v>0</v>
      </c>
      <c r="P108" s="126">
        <v>0</v>
      </c>
      <c r="Q108" s="126">
        <v>0</v>
      </c>
      <c r="R108" s="126">
        <v>0</v>
      </c>
      <c r="S108" s="126">
        <v>0</v>
      </c>
      <c r="T108" s="126">
        <v>0</v>
      </c>
      <c r="U108" s="126">
        <v>0</v>
      </c>
      <c r="V108" s="126">
        <v>0</v>
      </c>
      <c r="W108" s="126">
        <v>0</v>
      </c>
      <c r="X108" s="126">
        <v>0</v>
      </c>
      <c r="Y108" s="126">
        <v>0</v>
      </c>
      <c r="Z108" s="126">
        <v>0</v>
      </c>
      <c r="AA108" s="126">
        <v>0</v>
      </c>
      <c r="AB108" s="126">
        <v>0</v>
      </c>
      <c r="AC108" s="126">
        <v>0</v>
      </c>
      <c r="AD108" s="126">
        <v>0</v>
      </c>
      <c r="AE108" s="126">
        <v>0</v>
      </c>
      <c r="AF108" s="126">
        <v>0</v>
      </c>
      <c r="AG108" s="126"/>
      <c r="AH108" s="126"/>
      <c r="AI108" s="126"/>
      <c r="AJ108" s="126"/>
      <c r="AK108" s="126"/>
      <c r="AL108" s="126"/>
      <c r="AM108" s="126"/>
      <c r="AN108" s="126"/>
      <c r="AO108" s="126"/>
      <c r="AP108" s="126"/>
      <c r="AQ108" s="126"/>
      <c r="AR108" s="126"/>
      <c r="AS108" s="126"/>
      <c r="AT108" s="126"/>
      <c r="AU108" s="126"/>
      <c r="AV108" s="126"/>
      <c r="AW108" s="126"/>
      <c r="AX108" s="126"/>
      <c r="AY108" s="126"/>
      <c r="AZ108" s="126"/>
      <c r="BA108" s="126"/>
      <c r="BB108" s="126"/>
      <c r="BC108" s="126"/>
      <c r="BD108" s="126"/>
      <c r="BE108" s="126"/>
      <c r="BF108" s="126"/>
      <c r="BG108" s="126"/>
      <c r="BH108" s="126"/>
      <c r="BI108" s="126"/>
      <c r="BJ108" s="126"/>
      <c r="BK108" s="126"/>
      <c r="BL108" s="126"/>
      <c r="BM108" s="126"/>
      <c r="BN108" s="126"/>
      <c r="BO108" s="126"/>
      <c r="BP108" s="126"/>
      <c r="BQ108" s="126"/>
      <c r="BR108" s="126"/>
      <c r="BS108" s="126"/>
      <c r="BT108" s="126"/>
      <c r="BU108" s="126"/>
      <c r="BV108" s="126"/>
      <c r="BW108" s="126"/>
      <c r="BX108" s="126"/>
      <c r="BY108" s="126"/>
      <c r="BZ108" s="126"/>
      <c r="CA108" s="126"/>
      <c r="CB108" s="126"/>
      <c r="CC108" s="126"/>
      <c r="CD108" s="126"/>
      <c r="CE108" s="126"/>
      <c r="CF108" s="126"/>
      <c r="CG108" s="126"/>
      <c r="CH108" s="126"/>
      <c r="CI108" s="126"/>
      <c r="CJ108" s="126"/>
      <c r="CK108" s="126"/>
      <c r="CL108" s="126"/>
      <c r="CM108" s="126"/>
      <c r="CN108" s="126"/>
      <c r="CO108" s="126"/>
      <c r="CP108" s="126"/>
      <c r="CQ108" s="126"/>
      <c r="CR108" s="126"/>
      <c r="CS108" s="126"/>
      <c r="CT108" s="126"/>
      <c r="CU108" s="126"/>
    </row>
    <row r="109" spans="1:99" x14ac:dyDescent="0.3">
      <c r="A109" s="105">
        <v>376</v>
      </c>
      <c r="B109" s="126" t="s">
        <v>38</v>
      </c>
      <c r="C109" s="126"/>
      <c r="D109" s="126">
        <v>0</v>
      </c>
      <c r="E109" s="126">
        <v>0</v>
      </c>
      <c r="F109" s="126">
        <v>0</v>
      </c>
      <c r="G109" s="126">
        <v>0</v>
      </c>
      <c r="H109" s="126">
        <v>0</v>
      </c>
      <c r="I109" s="126">
        <v>0</v>
      </c>
      <c r="J109" s="126">
        <v>0</v>
      </c>
      <c r="K109" s="126">
        <v>0</v>
      </c>
      <c r="L109" s="126">
        <v>0</v>
      </c>
      <c r="M109" s="126">
        <v>0</v>
      </c>
      <c r="N109" s="126">
        <v>0</v>
      </c>
      <c r="O109" s="126">
        <v>0</v>
      </c>
      <c r="P109" s="126">
        <v>0</v>
      </c>
      <c r="Q109" s="126">
        <v>0</v>
      </c>
      <c r="R109" s="126">
        <v>0</v>
      </c>
      <c r="S109" s="126">
        <v>0</v>
      </c>
      <c r="T109" s="126">
        <v>0</v>
      </c>
      <c r="U109" s="126">
        <v>0</v>
      </c>
      <c r="V109" s="126">
        <v>0</v>
      </c>
      <c r="W109" s="126">
        <v>0</v>
      </c>
      <c r="X109" s="126">
        <v>0</v>
      </c>
      <c r="Y109" s="126">
        <v>0</v>
      </c>
      <c r="Z109" s="126">
        <v>0</v>
      </c>
      <c r="AA109" s="126">
        <v>0</v>
      </c>
      <c r="AB109" s="126">
        <v>0</v>
      </c>
      <c r="AC109" s="126">
        <v>0</v>
      </c>
      <c r="AD109" s="126">
        <v>0</v>
      </c>
      <c r="AE109" s="126">
        <v>0</v>
      </c>
      <c r="AF109" s="126">
        <v>0</v>
      </c>
      <c r="AG109" s="126"/>
      <c r="AH109" s="126"/>
      <c r="AI109" s="126"/>
      <c r="AJ109" s="126"/>
      <c r="AK109" s="126"/>
      <c r="AL109" s="126"/>
      <c r="AM109" s="126"/>
      <c r="AN109" s="126"/>
      <c r="AO109" s="126"/>
      <c r="AP109" s="126"/>
      <c r="AQ109" s="126"/>
      <c r="AR109" s="126"/>
      <c r="AS109" s="126"/>
      <c r="AT109" s="126"/>
      <c r="AU109" s="126"/>
      <c r="AV109" s="126"/>
      <c r="AW109" s="126"/>
      <c r="AX109" s="126"/>
      <c r="AY109" s="126"/>
      <c r="AZ109" s="126"/>
      <c r="BA109" s="126"/>
      <c r="BB109" s="126"/>
      <c r="BC109" s="126"/>
      <c r="BD109" s="126"/>
      <c r="BE109" s="126"/>
      <c r="BF109" s="126"/>
      <c r="BG109" s="126"/>
      <c r="BH109" s="126"/>
      <c r="BI109" s="126"/>
      <c r="BJ109" s="126"/>
      <c r="BK109" s="126"/>
      <c r="BL109" s="126"/>
      <c r="BM109" s="126"/>
      <c r="BN109" s="126"/>
      <c r="BO109" s="126"/>
      <c r="BP109" s="126"/>
      <c r="BQ109" s="126"/>
      <c r="BR109" s="126"/>
      <c r="BS109" s="126"/>
      <c r="BT109" s="126"/>
      <c r="BU109" s="126"/>
      <c r="BV109" s="126"/>
      <c r="BW109" s="126"/>
      <c r="BX109" s="126"/>
      <c r="BY109" s="126"/>
      <c r="BZ109" s="126"/>
      <c r="CA109" s="126"/>
      <c r="CB109" s="126"/>
      <c r="CC109" s="126"/>
      <c r="CD109" s="126"/>
      <c r="CE109" s="126"/>
      <c r="CF109" s="126"/>
      <c r="CG109" s="126"/>
      <c r="CH109" s="126"/>
      <c r="CI109" s="126"/>
      <c r="CJ109" s="126"/>
      <c r="CK109" s="126"/>
      <c r="CL109" s="126"/>
      <c r="CM109" s="126"/>
      <c r="CN109" s="126"/>
      <c r="CO109" s="126"/>
      <c r="CP109" s="126"/>
      <c r="CQ109" s="126"/>
      <c r="CR109" s="126"/>
      <c r="CS109" s="126"/>
      <c r="CT109" s="126"/>
      <c r="CU109" s="126"/>
    </row>
    <row r="110" spans="1:99" x14ac:dyDescent="0.3">
      <c r="A110" s="105">
        <v>377</v>
      </c>
      <c r="B110" s="126" t="s">
        <v>39</v>
      </c>
      <c r="C110" s="126"/>
      <c r="D110" s="126">
        <v>0</v>
      </c>
      <c r="E110" s="126">
        <v>0</v>
      </c>
      <c r="F110" s="126">
        <v>0</v>
      </c>
      <c r="G110" s="126">
        <v>0</v>
      </c>
      <c r="H110" s="126">
        <v>0</v>
      </c>
      <c r="I110" s="126">
        <v>0</v>
      </c>
      <c r="J110" s="126">
        <v>0</v>
      </c>
      <c r="K110" s="126">
        <v>0</v>
      </c>
      <c r="L110" s="126">
        <v>0</v>
      </c>
      <c r="M110" s="126">
        <v>0</v>
      </c>
      <c r="N110" s="126">
        <v>0</v>
      </c>
      <c r="O110" s="126">
        <v>0</v>
      </c>
      <c r="P110" s="126">
        <v>0</v>
      </c>
      <c r="Q110" s="126">
        <v>0</v>
      </c>
      <c r="R110" s="126">
        <v>0</v>
      </c>
      <c r="S110" s="126">
        <v>0</v>
      </c>
      <c r="T110" s="126">
        <v>0</v>
      </c>
      <c r="U110" s="126">
        <v>0</v>
      </c>
      <c r="V110" s="126">
        <v>0</v>
      </c>
      <c r="W110" s="126">
        <v>0</v>
      </c>
      <c r="X110" s="126">
        <v>0</v>
      </c>
      <c r="Y110" s="126">
        <v>0</v>
      </c>
      <c r="Z110" s="126">
        <v>0</v>
      </c>
      <c r="AA110" s="126">
        <v>0</v>
      </c>
      <c r="AB110" s="126">
        <v>0</v>
      </c>
      <c r="AC110" s="126">
        <v>0</v>
      </c>
      <c r="AD110" s="126">
        <v>0</v>
      </c>
      <c r="AE110" s="126">
        <v>0</v>
      </c>
      <c r="AF110" s="126">
        <v>0</v>
      </c>
      <c r="AG110" s="126"/>
      <c r="AH110" s="126"/>
      <c r="AI110" s="126"/>
      <c r="AJ110" s="126"/>
      <c r="AK110" s="126"/>
      <c r="AL110" s="126"/>
      <c r="AM110" s="126"/>
      <c r="AN110" s="126"/>
      <c r="AO110" s="126"/>
      <c r="AP110" s="126"/>
      <c r="AQ110" s="126"/>
      <c r="AR110" s="126"/>
      <c r="AS110" s="126"/>
      <c r="AT110" s="126"/>
      <c r="AU110" s="126"/>
      <c r="AV110" s="126"/>
      <c r="AW110" s="126"/>
      <c r="AX110" s="126"/>
      <c r="AY110" s="126"/>
      <c r="AZ110" s="126"/>
      <c r="BA110" s="126"/>
      <c r="BB110" s="126"/>
      <c r="BC110" s="126"/>
      <c r="BD110" s="126"/>
      <c r="BE110" s="126"/>
      <c r="BF110" s="126"/>
      <c r="BG110" s="126"/>
      <c r="BH110" s="126"/>
      <c r="BI110" s="126"/>
      <c r="BJ110" s="126"/>
      <c r="BK110" s="126"/>
      <c r="BL110" s="126"/>
      <c r="BM110" s="126"/>
      <c r="BN110" s="126"/>
      <c r="BO110" s="126"/>
      <c r="BP110" s="126"/>
      <c r="BQ110" s="126"/>
      <c r="BR110" s="126"/>
      <c r="BS110" s="126"/>
      <c r="BT110" s="126"/>
      <c r="BU110" s="126"/>
      <c r="BV110" s="126"/>
      <c r="BW110" s="126"/>
      <c r="BX110" s="126"/>
      <c r="BY110" s="126"/>
      <c r="BZ110" s="126"/>
      <c r="CA110" s="126"/>
      <c r="CB110" s="126"/>
      <c r="CC110" s="126"/>
      <c r="CD110" s="126"/>
      <c r="CE110" s="126"/>
      <c r="CF110" s="126"/>
      <c r="CG110" s="126"/>
      <c r="CH110" s="126"/>
      <c r="CI110" s="126"/>
      <c r="CJ110" s="126"/>
      <c r="CK110" s="126"/>
      <c r="CL110" s="126"/>
      <c r="CM110" s="126"/>
      <c r="CN110" s="126"/>
      <c r="CO110" s="126"/>
      <c r="CP110" s="126"/>
      <c r="CQ110" s="126"/>
      <c r="CR110" s="126"/>
      <c r="CS110" s="126"/>
      <c r="CT110" s="126"/>
      <c r="CU110" s="126"/>
    </row>
    <row r="111" spans="1:99" x14ac:dyDescent="0.3">
      <c r="A111" s="105">
        <v>378</v>
      </c>
      <c r="B111" s="126" t="s">
        <v>40</v>
      </c>
      <c r="C111" s="126"/>
      <c r="D111" s="126">
        <v>0</v>
      </c>
      <c r="E111" s="126">
        <v>0</v>
      </c>
      <c r="F111" s="126">
        <v>0</v>
      </c>
      <c r="G111" s="126">
        <v>0</v>
      </c>
      <c r="H111" s="126">
        <v>0</v>
      </c>
      <c r="I111" s="126">
        <v>0</v>
      </c>
      <c r="J111" s="126">
        <v>0</v>
      </c>
      <c r="K111" s="126">
        <v>0</v>
      </c>
      <c r="L111" s="126">
        <v>0</v>
      </c>
      <c r="M111" s="126">
        <v>0</v>
      </c>
      <c r="N111" s="126">
        <v>0</v>
      </c>
      <c r="O111" s="126">
        <v>0</v>
      </c>
      <c r="P111" s="126">
        <v>0</v>
      </c>
      <c r="Q111" s="126">
        <v>0</v>
      </c>
      <c r="R111" s="126">
        <v>0</v>
      </c>
      <c r="S111" s="126">
        <v>0</v>
      </c>
      <c r="T111" s="126">
        <v>0</v>
      </c>
      <c r="U111" s="126">
        <v>0</v>
      </c>
      <c r="V111" s="126">
        <v>0</v>
      </c>
      <c r="W111" s="126">
        <v>0</v>
      </c>
      <c r="X111" s="126">
        <v>0</v>
      </c>
      <c r="Y111" s="126">
        <v>0</v>
      </c>
      <c r="Z111" s="126">
        <v>0</v>
      </c>
      <c r="AA111" s="126">
        <v>0</v>
      </c>
      <c r="AB111" s="126">
        <v>0</v>
      </c>
      <c r="AC111" s="126">
        <v>0</v>
      </c>
      <c r="AD111" s="126">
        <v>0</v>
      </c>
      <c r="AE111" s="126">
        <v>0</v>
      </c>
      <c r="AF111" s="126">
        <v>0</v>
      </c>
      <c r="AG111" s="126"/>
      <c r="AH111" s="126"/>
      <c r="AI111" s="126"/>
      <c r="AJ111" s="126"/>
      <c r="AK111" s="126"/>
      <c r="AL111" s="126"/>
      <c r="AM111" s="126"/>
      <c r="AN111" s="126"/>
      <c r="AO111" s="126"/>
      <c r="AP111" s="126"/>
      <c r="AQ111" s="126"/>
      <c r="AR111" s="126"/>
      <c r="AS111" s="126"/>
      <c r="AT111" s="126"/>
      <c r="AU111" s="126"/>
      <c r="AV111" s="126"/>
      <c r="AW111" s="126"/>
      <c r="AX111" s="126"/>
      <c r="AY111" s="126"/>
      <c r="AZ111" s="126"/>
      <c r="BA111" s="126"/>
      <c r="BB111" s="126"/>
      <c r="BC111" s="126"/>
      <c r="BD111" s="126"/>
      <c r="BE111" s="126"/>
      <c r="BF111" s="126"/>
      <c r="BG111" s="126"/>
      <c r="BH111" s="126"/>
      <c r="BI111" s="126"/>
      <c r="BJ111" s="126"/>
      <c r="BK111" s="126"/>
      <c r="BL111" s="126"/>
      <c r="BM111" s="126"/>
      <c r="BN111" s="126"/>
      <c r="BO111" s="126"/>
      <c r="BP111" s="126"/>
      <c r="BQ111" s="126"/>
      <c r="BR111" s="126"/>
      <c r="BS111" s="126"/>
      <c r="BT111" s="126"/>
      <c r="BU111" s="126"/>
      <c r="BV111" s="126"/>
      <c r="BW111" s="126"/>
      <c r="BX111" s="126"/>
      <c r="BY111" s="126"/>
      <c r="BZ111" s="126"/>
      <c r="CA111" s="126"/>
      <c r="CB111" s="126"/>
      <c r="CC111" s="126"/>
      <c r="CD111" s="126"/>
      <c r="CE111" s="126"/>
      <c r="CF111" s="126"/>
      <c r="CG111" s="126"/>
      <c r="CH111" s="126"/>
      <c r="CI111" s="126"/>
      <c r="CJ111" s="126"/>
      <c r="CK111" s="126"/>
      <c r="CL111" s="126"/>
      <c r="CM111" s="126"/>
      <c r="CN111" s="126"/>
      <c r="CO111" s="126"/>
      <c r="CP111" s="126"/>
      <c r="CQ111" s="126"/>
      <c r="CR111" s="126"/>
      <c r="CS111" s="126"/>
      <c r="CT111" s="126"/>
      <c r="CU111" s="126"/>
    </row>
    <row r="112" spans="1:99" x14ac:dyDescent="0.3">
      <c r="A112" s="105">
        <v>379</v>
      </c>
      <c r="B112" s="126" t="s">
        <v>47</v>
      </c>
      <c r="C112" s="126"/>
      <c r="D112" s="126">
        <v>353635</v>
      </c>
      <c r="E112" s="126">
        <v>0</v>
      </c>
      <c r="F112" s="126">
        <v>0</v>
      </c>
      <c r="G112" s="126">
        <v>0</v>
      </c>
      <c r="H112" s="126">
        <v>0</v>
      </c>
      <c r="I112" s="126">
        <v>352561</v>
      </c>
      <c r="J112" s="126">
        <v>0</v>
      </c>
      <c r="K112" s="126">
        <v>0</v>
      </c>
      <c r="L112" s="126">
        <v>0</v>
      </c>
      <c r="M112" s="126">
        <v>170679</v>
      </c>
      <c r="N112" s="126">
        <v>0</v>
      </c>
      <c r="O112" s="126">
        <v>0</v>
      </c>
      <c r="P112" s="126">
        <v>0</v>
      </c>
      <c r="Q112" s="126">
        <v>0</v>
      </c>
      <c r="R112" s="126">
        <v>0</v>
      </c>
      <c r="S112" s="126">
        <v>0</v>
      </c>
      <c r="T112" s="126">
        <v>0</v>
      </c>
      <c r="U112" s="126">
        <v>0</v>
      </c>
      <c r="V112" s="126">
        <v>0</v>
      </c>
      <c r="W112" s="126">
        <v>0</v>
      </c>
      <c r="X112" s="126">
        <v>0</v>
      </c>
      <c r="Y112" s="126">
        <v>0</v>
      </c>
      <c r="Z112" s="126">
        <v>0</v>
      </c>
      <c r="AA112" s="126">
        <v>0</v>
      </c>
      <c r="AB112" s="126">
        <v>0</v>
      </c>
      <c r="AC112" s="126">
        <v>0</v>
      </c>
      <c r="AD112" s="126">
        <v>0</v>
      </c>
      <c r="AE112" s="126">
        <v>53812</v>
      </c>
      <c r="AF112" s="126">
        <v>0</v>
      </c>
      <c r="AG112" s="126"/>
      <c r="AH112" s="126"/>
      <c r="AI112" s="126"/>
      <c r="AJ112" s="126"/>
      <c r="AK112" s="126"/>
      <c r="AL112" s="126"/>
      <c r="AM112" s="126"/>
      <c r="AN112" s="126"/>
      <c r="AO112" s="126"/>
      <c r="AP112" s="126"/>
      <c r="AQ112" s="126"/>
      <c r="AR112" s="126"/>
      <c r="AS112" s="126"/>
      <c r="AT112" s="126"/>
      <c r="AU112" s="126"/>
      <c r="AV112" s="126"/>
      <c r="AW112" s="126"/>
      <c r="AX112" s="126"/>
      <c r="AY112" s="126"/>
      <c r="AZ112" s="126"/>
      <c r="BA112" s="126"/>
      <c r="BB112" s="126"/>
      <c r="BC112" s="126"/>
      <c r="BD112" s="126"/>
      <c r="BE112" s="126"/>
      <c r="BF112" s="126"/>
      <c r="BG112" s="126"/>
      <c r="BH112" s="126"/>
      <c r="BI112" s="126"/>
      <c r="BJ112" s="126"/>
      <c r="BK112" s="126"/>
      <c r="BL112" s="126"/>
      <c r="BM112" s="126"/>
      <c r="BN112" s="126"/>
      <c r="BO112" s="126"/>
      <c r="BP112" s="126"/>
      <c r="BQ112" s="126"/>
      <c r="BR112" s="126"/>
      <c r="BS112" s="126"/>
      <c r="BT112" s="126"/>
      <c r="BU112" s="126"/>
      <c r="BV112" s="126"/>
      <c r="BW112" s="126"/>
      <c r="BX112" s="126"/>
      <c r="BY112" s="126"/>
      <c r="BZ112" s="126"/>
      <c r="CA112" s="126"/>
      <c r="CB112" s="126"/>
      <c r="CC112" s="126"/>
      <c r="CD112" s="126"/>
      <c r="CE112" s="126"/>
      <c r="CF112" s="126"/>
      <c r="CG112" s="126"/>
      <c r="CH112" s="126"/>
      <c r="CI112" s="126"/>
      <c r="CJ112" s="126"/>
      <c r="CK112" s="126"/>
      <c r="CL112" s="126"/>
      <c r="CM112" s="126"/>
      <c r="CN112" s="126"/>
      <c r="CO112" s="126"/>
      <c r="CP112" s="126"/>
      <c r="CQ112" s="126"/>
      <c r="CR112" s="126"/>
      <c r="CS112" s="126"/>
      <c r="CT112" s="126"/>
      <c r="CU112" s="126"/>
    </row>
    <row r="113" spans="1:99" x14ac:dyDescent="0.3">
      <c r="A113" s="105">
        <v>380</v>
      </c>
      <c r="B113" s="126" t="s">
        <v>50</v>
      </c>
      <c r="C113" s="126"/>
      <c r="D113" s="126">
        <v>0</v>
      </c>
      <c r="E113" s="126">
        <v>0</v>
      </c>
      <c r="F113" s="126">
        <v>0</v>
      </c>
      <c r="G113" s="126">
        <v>0</v>
      </c>
      <c r="H113" s="126">
        <v>0</v>
      </c>
      <c r="I113" s="126">
        <v>0</v>
      </c>
      <c r="J113" s="126">
        <v>0</v>
      </c>
      <c r="K113" s="126">
        <v>0</v>
      </c>
      <c r="L113" s="126">
        <v>0</v>
      </c>
      <c r="M113" s="126">
        <v>0</v>
      </c>
      <c r="N113" s="126">
        <v>0</v>
      </c>
      <c r="O113" s="126">
        <v>0</v>
      </c>
      <c r="P113" s="126">
        <v>0</v>
      </c>
      <c r="Q113" s="126">
        <v>0</v>
      </c>
      <c r="R113" s="126">
        <v>0</v>
      </c>
      <c r="S113" s="126">
        <v>0</v>
      </c>
      <c r="T113" s="126">
        <v>0</v>
      </c>
      <c r="U113" s="126">
        <v>0</v>
      </c>
      <c r="V113" s="126">
        <v>0</v>
      </c>
      <c r="W113" s="126">
        <v>0</v>
      </c>
      <c r="X113" s="126">
        <v>0</v>
      </c>
      <c r="Y113" s="126">
        <v>0</v>
      </c>
      <c r="Z113" s="126">
        <v>0</v>
      </c>
      <c r="AA113" s="126">
        <v>0</v>
      </c>
      <c r="AB113" s="126">
        <v>0</v>
      </c>
      <c r="AC113" s="126">
        <v>0</v>
      </c>
      <c r="AD113" s="126">
        <v>0</v>
      </c>
      <c r="AE113" s="126">
        <v>0</v>
      </c>
      <c r="AF113" s="126">
        <v>0</v>
      </c>
      <c r="AG113" s="126"/>
      <c r="AH113" s="126"/>
      <c r="AI113" s="126"/>
      <c r="AJ113" s="126"/>
      <c r="AK113" s="126"/>
      <c r="AL113" s="126"/>
      <c r="AM113" s="126"/>
      <c r="AN113" s="126"/>
      <c r="AO113" s="126"/>
      <c r="AP113" s="126"/>
      <c r="AQ113" s="126"/>
      <c r="AR113" s="126"/>
      <c r="AS113" s="126"/>
      <c r="AT113" s="126"/>
      <c r="AU113" s="126"/>
      <c r="AV113" s="126"/>
      <c r="AW113" s="126"/>
      <c r="AX113" s="126"/>
      <c r="AY113" s="126"/>
      <c r="AZ113" s="126"/>
      <c r="BA113" s="126"/>
      <c r="BB113" s="126"/>
      <c r="BC113" s="126"/>
      <c r="BD113" s="126"/>
      <c r="BE113" s="126"/>
      <c r="BF113" s="126"/>
      <c r="BG113" s="126"/>
      <c r="BH113" s="126"/>
      <c r="BI113" s="126"/>
      <c r="BJ113" s="126"/>
      <c r="BK113" s="126"/>
      <c r="BL113" s="126"/>
      <c r="BM113" s="126"/>
      <c r="BN113" s="126"/>
      <c r="BO113" s="126"/>
      <c r="BP113" s="126"/>
      <c r="BQ113" s="126"/>
      <c r="BR113" s="126"/>
      <c r="BS113" s="126"/>
      <c r="BT113" s="126"/>
      <c r="BU113" s="126"/>
      <c r="BV113" s="126"/>
      <c r="BW113" s="126"/>
      <c r="BX113" s="126"/>
      <c r="BY113" s="126"/>
      <c r="BZ113" s="126"/>
      <c r="CA113" s="126"/>
      <c r="CB113" s="126"/>
      <c r="CC113" s="126"/>
      <c r="CD113" s="126"/>
      <c r="CE113" s="126"/>
      <c r="CF113" s="126"/>
      <c r="CG113" s="126"/>
      <c r="CH113" s="126"/>
      <c r="CI113" s="126"/>
      <c r="CJ113" s="126"/>
      <c r="CK113" s="126"/>
      <c r="CL113" s="126"/>
      <c r="CM113" s="126"/>
      <c r="CN113" s="126"/>
      <c r="CO113" s="126"/>
      <c r="CP113" s="126"/>
      <c r="CQ113" s="126"/>
      <c r="CR113" s="126"/>
      <c r="CS113" s="126"/>
      <c r="CT113" s="126"/>
      <c r="CU113" s="126"/>
    </row>
    <row r="114" spans="1:99" x14ac:dyDescent="0.3">
      <c r="A114" s="105">
        <v>381</v>
      </c>
      <c r="B114" s="126" t="s">
        <v>42</v>
      </c>
      <c r="C114" s="126"/>
      <c r="D114" s="126">
        <v>0</v>
      </c>
      <c r="E114" s="126">
        <v>0</v>
      </c>
      <c r="F114" s="126">
        <v>0</v>
      </c>
      <c r="G114" s="126">
        <v>0</v>
      </c>
      <c r="H114" s="126">
        <v>0</v>
      </c>
      <c r="I114" s="126">
        <v>0</v>
      </c>
      <c r="J114" s="126">
        <v>0</v>
      </c>
      <c r="K114" s="126">
        <v>0</v>
      </c>
      <c r="L114" s="126">
        <v>0</v>
      </c>
      <c r="M114" s="126">
        <v>0</v>
      </c>
      <c r="N114" s="126">
        <v>0</v>
      </c>
      <c r="O114" s="126">
        <v>0</v>
      </c>
      <c r="P114" s="126">
        <v>0</v>
      </c>
      <c r="Q114" s="126">
        <v>0</v>
      </c>
      <c r="R114" s="126">
        <v>0</v>
      </c>
      <c r="S114" s="126">
        <v>0</v>
      </c>
      <c r="T114" s="126">
        <v>0</v>
      </c>
      <c r="U114" s="126">
        <v>0</v>
      </c>
      <c r="V114" s="126">
        <v>0</v>
      </c>
      <c r="W114" s="126">
        <v>0</v>
      </c>
      <c r="X114" s="126">
        <v>0</v>
      </c>
      <c r="Y114" s="126">
        <v>0</v>
      </c>
      <c r="Z114" s="126">
        <v>0</v>
      </c>
      <c r="AA114" s="126">
        <v>0</v>
      </c>
      <c r="AB114" s="126">
        <v>0</v>
      </c>
      <c r="AC114" s="126">
        <v>0</v>
      </c>
      <c r="AD114" s="126">
        <v>0</v>
      </c>
      <c r="AE114" s="126">
        <v>0</v>
      </c>
      <c r="AF114" s="126">
        <v>0</v>
      </c>
      <c r="AG114" s="126"/>
      <c r="AH114" s="126"/>
      <c r="AI114" s="126"/>
      <c r="AJ114" s="126"/>
      <c r="AK114" s="126"/>
      <c r="AL114" s="126"/>
      <c r="AM114" s="126"/>
      <c r="AN114" s="126"/>
      <c r="AO114" s="126"/>
      <c r="AP114" s="126"/>
      <c r="AQ114" s="126"/>
      <c r="AR114" s="126"/>
      <c r="AS114" s="126"/>
      <c r="AT114" s="126"/>
      <c r="AU114" s="126"/>
      <c r="AV114" s="126"/>
      <c r="AW114" s="126"/>
      <c r="AX114" s="126"/>
      <c r="AY114" s="126"/>
      <c r="AZ114" s="126"/>
      <c r="BA114" s="126"/>
      <c r="BB114" s="126"/>
      <c r="BC114" s="126"/>
      <c r="BD114" s="126"/>
      <c r="BE114" s="126"/>
      <c r="BF114" s="126"/>
      <c r="BG114" s="126"/>
      <c r="BH114" s="126"/>
      <c r="BI114" s="126"/>
      <c r="BJ114" s="126"/>
      <c r="BK114" s="126"/>
      <c r="BL114" s="126"/>
      <c r="BM114" s="126"/>
      <c r="BN114" s="126"/>
      <c r="BO114" s="126"/>
      <c r="BP114" s="126"/>
      <c r="BQ114" s="126"/>
      <c r="BR114" s="126"/>
      <c r="BS114" s="126"/>
      <c r="BT114" s="126"/>
      <c r="BU114" s="126"/>
      <c r="BV114" s="126"/>
      <c r="BW114" s="126"/>
      <c r="BX114" s="126"/>
      <c r="BY114" s="126"/>
      <c r="BZ114" s="126"/>
      <c r="CA114" s="126"/>
      <c r="CB114" s="126"/>
      <c r="CC114" s="126"/>
      <c r="CD114" s="126"/>
      <c r="CE114" s="126"/>
      <c r="CF114" s="126"/>
      <c r="CG114" s="126"/>
      <c r="CH114" s="126"/>
      <c r="CI114" s="126"/>
      <c r="CJ114" s="126"/>
      <c r="CK114" s="126"/>
      <c r="CL114" s="126"/>
      <c r="CM114" s="126"/>
      <c r="CN114" s="126"/>
      <c r="CO114" s="126"/>
      <c r="CP114" s="126"/>
      <c r="CQ114" s="126"/>
      <c r="CR114" s="126"/>
      <c r="CS114" s="126"/>
      <c r="CT114" s="126"/>
      <c r="CU114" s="126"/>
    </row>
    <row r="115" spans="1:99" x14ac:dyDescent="0.3">
      <c r="A115" s="105">
        <v>382</v>
      </c>
      <c r="B115" s="126" t="s">
        <v>43</v>
      </c>
      <c r="C115" s="126"/>
      <c r="D115" s="126">
        <v>0</v>
      </c>
      <c r="E115" s="126">
        <v>0</v>
      </c>
      <c r="F115" s="126">
        <v>0</v>
      </c>
      <c r="G115" s="126">
        <v>0</v>
      </c>
      <c r="H115" s="126">
        <v>0</v>
      </c>
      <c r="I115" s="126">
        <v>0</v>
      </c>
      <c r="J115" s="126">
        <v>0</v>
      </c>
      <c r="K115" s="126">
        <v>0</v>
      </c>
      <c r="L115" s="126">
        <v>0</v>
      </c>
      <c r="M115" s="126">
        <v>0</v>
      </c>
      <c r="N115" s="126">
        <v>0</v>
      </c>
      <c r="O115" s="126">
        <v>0</v>
      </c>
      <c r="P115" s="126">
        <v>0</v>
      </c>
      <c r="Q115" s="126">
        <v>0</v>
      </c>
      <c r="R115" s="126">
        <v>0</v>
      </c>
      <c r="S115" s="126">
        <v>0</v>
      </c>
      <c r="T115" s="126">
        <v>0</v>
      </c>
      <c r="U115" s="126">
        <v>0</v>
      </c>
      <c r="V115" s="126">
        <v>0</v>
      </c>
      <c r="W115" s="126">
        <v>0</v>
      </c>
      <c r="X115" s="126">
        <v>0</v>
      </c>
      <c r="Y115" s="126">
        <v>0</v>
      </c>
      <c r="Z115" s="126">
        <v>0</v>
      </c>
      <c r="AA115" s="126">
        <v>0</v>
      </c>
      <c r="AB115" s="126">
        <v>0</v>
      </c>
      <c r="AC115" s="126">
        <v>0</v>
      </c>
      <c r="AD115" s="126">
        <v>0</v>
      </c>
      <c r="AE115" s="126">
        <v>0</v>
      </c>
      <c r="AF115" s="126">
        <v>0</v>
      </c>
      <c r="AG115" s="126"/>
      <c r="AH115" s="126"/>
      <c r="AI115" s="126"/>
      <c r="AJ115" s="126"/>
      <c r="AK115" s="126"/>
      <c r="AL115" s="126"/>
      <c r="AM115" s="126"/>
      <c r="AN115" s="126"/>
      <c r="AO115" s="126"/>
      <c r="AP115" s="126"/>
      <c r="AQ115" s="126"/>
      <c r="AR115" s="126"/>
      <c r="AS115" s="126"/>
      <c r="AT115" s="126"/>
      <c r="AU115" s="126"/>
      <c r="AV115" s="126"/>
      <c r="AW115" s="126"/>
      <c r="AX115" s="126"/>
      <c r="AY115" s="126"/>
      <c r="AZ115" s="126"/>
      <c r="BA115" s="126"/>
      <c r="BB115" s="126"/>
      <c r="BC115" s="126"/>
      <c r="BD115" s="126"/>
      <c r="BE115" s="126"/>
      <c r="BF115" s="126"/>
      <c r="BG115" s="126"/>
      <c r="BH115" s="126"/>
      <c r="BI115" s="126"/>
      <c r="BJ115" s="126"/>
      <c r="BK115" s="126"/>
      <c r="BL115" s="126"/>
      <c r="BM115" s="126"/>
      <c r="BN115" s="126"/>
      <c r="BO115" s="126"/>
      <c r="BP115" s="126"/>
      <c r="BQ115" s="126"/>
      <c r="BR115" s="126"/>
      <c r="BS115" s="126"/>
      <c r="BT115" s="126"/>
      <c r="BU115" s="126"/>
      <c r="BV115" s="126"/>
      <c r="BW115" s="126"/>
      <c r="BX115" s="126"/>
      <c r="BY115" s="126"/>
      <c r="BZ115" s="126"/>
      <c r="CA115" s="126"/>
      <c r="CB115" s="126"/>
      <c r="CC115" s="126"/>
      <c r="CD115" s="126"/>
      <c r="CE115" s="126"/>
      <c r="CF115" s="126"/>
      <c r="CG115" s="126"/>
      <c r="CH115" s="126"/>
      <c r="CI115" s="126"/>
      <c r="CJ115" s="126"/>
      <c r="CK115" s="126"/>
      <c r="CL115" s="126"/>
      <c r="CM115" s="126"/>
      <c r="CN115" s="126"/>
      <c r="CO115" s="126"/>
      <c r="CP115" s="126"/>
      <c r="CQ115" s="126"/>
      <c r="CR115" s="126"/>
      <c r="CS115" s="126"/>
      <c r="CT115" s="126"/>
      <c r="CU115" s="126"/>
    </row>
    <row r="116" spans="1:99" x14ac:dyDescent="0.3">
      <c r="A116" s="105">
        <v>383</v>
      </c>
      <c r="B116" s="126" t="s">
        <v>117</v>
      </c>
      <c r="C116" s="126"/>
      <c r="D116" s="126">
        <v>0</v>
      </c>
      <c r="E116" s="126">
        <v>0</v>
      </c>
      <c r="F116" s="126">
        <v>0</v>
      </c>
      <c r="G116" s="126">
        <v>0</v>
      </c>
      <c r="H116" s="126">
        <v>0</v>
      </c>
      <c r="I116" s="126">
        <v>0</v>
      </c>
      <c r="J116" s="126">
        <v>0</v>
      </c>
      <c r="K116" s="126">
        <v>0</v>
      </c>
      <c r="L116" s="126">
        <v>0</v>
      </c>
      <c r="M116" s="126">
        <v>0</v>
      </c>
      <c r="N116" s="126">
        <v>0</v>
      </c>
      <c r="O116" s="126">
        <v>0</v>
      </c>
      <c r="P116" s="126">
        <v>0</v>
      </c>
      <c r="Q116" s="126">
        <v>0</v>
      </c>
      <c r="R116" s="126">
        <v>0</v>
      </c>
      <c r="S116" s="126">
        <v>0</v>
      </c>
      <c r="T116" s="126">
        <v>0</v>
      </c>
      <c r="U116" s="126">
        <v>0</v>
      </c>
      <c r="V116" s="126">
        <v>0</v>
      </c>
      <c r="W116" s="126">
        <v>0</v>
      </c>
      <c r="X116" s="126">
        <v>0</v>
      </c>
      <c r="Y116" s="126">
        <v>0</v>
      </c>
      <c r="Z116" s="126">
        <v>0</v>
      </c>
      <c r="AA116" s="126">
        <v>0</v>
      </c>
      <c r="AB116" s="126">
        <v>0</v>
      </c>
      <c r="AC116" s="126">
        <v>0</v>
      </c>
      <c r="AD116" s="126">
        <v>0</v>
      </c>
      <c r="AE116" s="126">
        <v>0</v>
      </c>
      <c r="AF116" s="126">
        <v>0</v>
      </c>
      <c r="AG116" s="126"/>
      <c r="AH116" s="126"/>
      <c r="AI116" s="126"/>
      <c r="AJ116" s="126"/>
      <c r="AK116" s="126"/>
      <c r="AL116" s="126"/>
      <c r="AM116" s="126"/>
      <c r="AN116" s="126"/>
      <c r="AO116" s="126"/>
      <c r="AP116" s="126"/>
      <c r="AQ116" s="126"/>
      <c r="AR116" s="126"/>
      <c r="AS116" s="126"/>
      <c r="AT116" s="126"/>
      <c r="AU116" s="126"/>
      <c r="AV116" s="126"/>
      <c r="AW116" s="126"/>
      <c r="AX116" s="126"/>
      <c r="AY116" s="126"/>
      <c r="AZ116" s="126"/>
      <c r="BA116" s="126"/>
      <c r="BB116" s="126"/>
      <c r="BC116" s="126"/>
      <c r="BD116" s="126"/>
      <c r="BE116" s="126"/>
      <c r="BF116" s="126"/>
      <c r="BG116" s="126"/>
      <c r="BH116" s="126"/>
      <c r="BI116" s="126"/>
      <c r="BJ116" s="126"/>
      <c r="BK116" s="126"/>
      <c r="BL116" s="126"/>
      <c r="BM116" s="126"/>
      <c r="BN116" s="126"/>
      <c r="BO116" s="126"/>
      <c r="BP116" s="126"/>
      <c r="BQ116" s="126"/>
      <c r="BR116" s="126"/>
      <c r="BS116" s="126"/>
      <c r="BT116" s="126"/>
      <c r="BU116" s="126"/>
      <c r="BV116" s="126"/>
      <c r="BW116" s="126"/>
      <c r="BX116" s="126"/>
      <c r="BY116" s="126"/>
      <c r="BZ116" s="126"/>
      <c r="CA116" s="126"/>
      <c r="CB116" s="126"/>
      <c r="CC116" s="126"/>
      <c r="CD116" s="126"/>
      <c r="CE116" s="126"/>
      <c r="CF116" s="126"/>
      <c r="CG116" s="126"/>
      <c r="CH116" s="126"/>
      <c r="CI116" s="126"/>
      <c r="CJ116" s="126"/>
      <c r="CK116" s="126"/>
      <c r="CL116" s="126"/>
      <c r="CM116" s="126"/>
      <c r="CN116" s="126"/>
      <c r="CO116" s="126"/>
      <c r="CP116" s="126"/>
      <c r="CQ116" s="126"/>
      <c r="CR116" s="126"/>
      <c r="CS116" s="126"/>
      <c r="CT116" s="126"/>
      <c r="CU116" s="126"/>
    </row>
    <row r="117" spans="1:99" x14ac:dyDescent="0.3">
      <c r="A117" s="105">
        <v>384</v>
      </c>
      <c r="B117" s="126" t="s">
        <v>53</v>
      </c>
      <c r="C117" s="126"/>
      <c r="D117" s="126">
        <v>0</v>
      </c>
      <c r="E117" s="126">
        <v>0</v>
      </c>
      <c r="F117" s="126">
        <v>0</v>
      </c>
      <c r="G117" s="126">
        <v>0</v>
      </c>
      <c r="H117" s="126">
        <v>0</v>
      </c>
      <c r="I117" s="126">
        <v>0</v>
      </c>
      <c r="J117" s="126">
        <v>0</v>
      </c>
      <c r="K117" s="126">
        <v>0</v>
      </c>
      <c r="L117" s="126">
        <v>0</v>
      </c>
      <c r="M117" s="126">
        <v>0</v>
      </c>
      <c r="N117" s="126">
        <v>0</v>
      </c>
      <c r="O117" s="126">
        <v>0</v>
      </c>
      <c r="P117" s="126">
        <v>0</v>
      </c>
      <c r="Q117" s="126">
        <v>0</v>
      </c>
      <c r="R117" s="126">
        <v>0</v>
      </c>
      <c r="S117" s="126">
        <v>0</v>
      </c>
      <c r="T117" s="126">
        <v>0</v>
      </c>
      <c r="U117" s="126">
        <v>0</v>
      </c>
      <c r="V117" s="126">
        <v>0</v>
      </c>
      <c r="W117" s="126">
        <v>0</v>
      </c>
      <c r="X117" s="126">
        <v>0</v>
      </c>
      <c r="Y117" s="126">
        <v>0</v>
      </c>
      <c r="Z117" s="126">
        <v>0</v>
      </c>
      <c r="AA117" s="126">
        <v>0</v>
      </c>
      <c r="AB117" s="126">
        <v>0</v>
      </c>
      <c r="AC117" s="126">
        <v>0</v>
      </c>
      <c r="AD117" s="126">
        <v>0</v>
      </c>
      <c r="AE117" s="126">
        <v>0</v>
      </c>
      <c r="AF117" s="126">
        <v>0</v>
      </c>
      <c r="AG117" s="126"/>
      <c r="AH117" s="126"/>
      <c r="AI117" s="126"/>
      <c r="AJ117" s="126"/>
      <c r="AK117" s="126"/>
      <c r="AL117" s="126"/>
      <c r="AM117" s="126"/>
      <c r="AN117" s="126"/>
      <c r="AO117" s="126"/>
      <c r="AP117" s="126"/>
      <c r="AQ117" s="126"/>
      <c r="AR117" s="126"/>
      <c r="AS117" s="126"/>
      <c r="AT117" s="126"/>
      <c r="AU117" s="126"/>
      <c r="AV117" s="126"/>
      <c r="AW117" s="126"/>
      <c r="AX117" s="126"/>
      <c r="AY117" s="126"/>
      <c r="AZ117" s="126"/>
      <c r="BA117" s="126"/>
      <c r="BB117" s="126"/>
      <c r="BC117" s="126"/>
      <c r="BD117" s="126"/>
      <c r="BE117" s="126"/>
      <c r="BF117" s="126"/>
      <c r="BG117" s="126"/>
      <c r="BH117" s="126"/>
      <c r="BI117" s="126"/>
      <c r="BJ117" s="126"/>
      <c r="BK117" s="126"/>
      <c r="BL117" s="126"/>
      <c r="BM117" s="126"/>
      <c r="BN117" s="126"/>
      <c r="BO117" s="126"/>
      <c r="BP117" s="126"/>
      <c r="BQ117" s="126"/>
      <c r="BR117" s="126"/>
      <c r="BS117" s="126"/>
      <c r="BT117" s="126"/>
      <c r="BU117" s="126"/>
      <c r="BV117" s="126"/>
      <c r="BW117" s="126"/>
      <c r="BX117" s="126"/>
      <c r="BY117" s="126"/>
      <c r="BZ117" s="126"/>
      <c r="CA117" s="126"/>
      <c r="CB117" s="126"/>
      <c r="CC117" s="126"/>
      <c r="CD117" s="126"/>
      <c r="CE117" s="126"/>
      <c r="CF117" s="126"/>
      <c r="CG117" s="126"/>
      <c r="CH117" s="126"/>
      <c r="CI117" s="126"/>
      <c r="CJ117" s="126"/>
      <c r="CK117" s="126"/>
      <c r="CL117" s="126"/>
      <c r="CM117" s="126"/>
      <c r="CN117" s="126"/>
      <c r="CO117" s="126"/>
      <c r="CP117" s="126"/>
      <c r="CQ117" s="126"/>
      <c r="CR117" s="126"/>
      <c r="CS117" s="126"/>
      <c r="CT117" s="126"/>
      <c r="CU117" s="126"/>
    </row>
    <row r="118" spans="1:99" s="418" customFormat="1" x14ac:dyDescent="0.3">
      <c r="A118" s="417">
        <v>385</v>
      </c>
      <c r="B118" s="418" t="s">
        <v>44</v>
      </c>
      <c r="D118" s="418">
        <v>8767801</v>
      </c>
      <c r="E118" s="418">
        <v>0</v>
      </c>
      <c r="F118" s="418">
        <v>0</v>
      </c>
      <c r="G118" s="418">
        <v>0</v>
      </c>
      <c r="H118" s="418">
        <v>0</v>
      </c>
      <c r="I118" s="418">
        <v>18708616</v>
      </c>
      <c r="J118" s="418">
        <v>0</v>
      </c>
      <c r="K118" s="418">
        <v>0</v>
      </c>
      <c r="L118" s="418">
        <v>0</v>
      </c>
      <c r="M118" s="418">
        <v>269403</v>
      </c>
      <c r="N118" s="418">
        <v>0</v>
      </c>
      <c r="O118" s="418">
        <v>0</v>
      </c>
      <c r="P118" s="418">
        <v>0</v>
      </c>
      <c r="Q118" s="418">
        <v>0</v>
      </c>
      <c r="R118" s="418">
        <v>0</v>
      </c>
      <c r="S118" s="418">
        <v>0</v>
      </c>
      <c r="T118" s="418">
        <v>0</v>
      </c>
      <c r="U118" s="418">
        <v>0</v>
      </c>
      <c r="V118" s="418">
        <v>0</v>
      </c>
      <c r="W118" s="418">
        <v>0</v>
      </c>
      <c r="X118" s="418">
        <v>0</v>
      </c>
      <c r="Y118" s="418">
        <v>0</v>
      </c>
      <c r="Z118" s="418">
        <v>0</v>
      </c>
      <c r="AA118" s="418">
        <v>0</v>
      </c>
      <c r="AB118" s="418">
        <v>0</v>
      </c>
      <c r="AC118" s="418">
        <v>0</v>
      </c>
      <c r="AD118" s="418">
        <v>0</v>
      </c>
      <c r="AE118" s="418">
        <v>3367176</v>
      </c>
      <c r="AF118" s="418">
        <v>0</v>
      </c>
    </row>
    <row r="119" spans="1:99" x14ac:dyDescent="0.3">
      <c r="A119" s="105">
        <v>386</v>
      </c>
      <c r="B119" s="126" t="s">
        <v>93</v>
      </c>
      <c r="C119" s="126"/>
      <c r="D119" s="126">
        <v>0</v>
      </c>
      <c r="E119" s="126">
        <v>0</v>
      </c>
      <c r="F119" s="126">
        <v>0</v>
      </c>
      <c r="G119" s="126">
        <v>0</v>
      </c>
      <c r="H119" s="126">
        <v>0</v>
      </c>
      <c r="I119" s="126">
        <v>0</v>
      </c>
      <c r="J119" s="126">
        <v>0</v>
      </c>
      <c r="K119" s="126">
        <v>0</v>
      </c>
      <c r="L119" s="126">
        <v>0</v>
      </c>
      <c r="M119" s="126">
        <v>0</v>
      </c>
      <c r="N119" s="126">
        <v>0</v>
      </c>
      <c r="O119" s="126">
        <v>0</v>
      </c>
      <c r="P119" s="126">
        <v>0</v>
      </c>
      <c r="Q119" s="126">
        <v>0</v>
      </c>
      <c r="R119" s="126">
        <v>0</v>
      </c>
      <c r="S119" s="126">
        <v>0</v>
      </c>
      <c r="T119" s="126">
        <v>0</v>
      </c>
      <c r="U119" s="126">
        <v>0</v>
      </c>
      <c r="V119" s="126">
        <v>0</v>
      </c>
      <c r="W119" s="126">
        <v>0</v>
      </c>
      <c r="X119" s="126">
        <v>0</v>
      </c>
      <c r="Y119" s="126">
        <v>0</v>
      </c>
      <c r="Z119" s="126">
        <v>0</v>
      </c>
      <c r="AA119" s="126">
        <v>0</v>
      </c>
      <c r="AB119" s="126">
        <v>0</v>
      </c>
      <c r="AC119" s="126">
        <v>0</v>
      </c>
      <c r="AD119" s="126">
        <v>0</v>
      </c>
      <c r="AE119" s="126">
        <v>0</v>
      </c>
      <c r="AF119" s="126">
        <v>0</v>
      </c>
      <c r="AG119" s="126"/>
      <c r="AH119" s="126"/>
      <c r="AI119" s="126"/>
      <c r="AJ119" s="126"/>
      <c r="AK119" s="126"/>
      <c r="AL119" s="126"/>
      <c r="AM119" s="126"/>
      <c r="AN119" s="126"/>
      <c r="AO119" s="126"/>
      <c r="AP119" s="126"/>
      <c r="AQ119" s="126"/>
      <c r="AR119" s="126"/>
      <c r="AS119" s="126"/>
      <c r="AT119" s="126"/>
      <c r="AU119" s="126"/>
      <c r="AV119" s="126"/>
      <c r="AW119" s="126"/>
      <c r="AX119" s="126"/>
      <c r="AY119" s="126"/>
      <c r="AZ119" s="126"/>
      <c r="BA119" s="126"/>
      <c r="BB119" s="126"/>
      <c r="BC119" s="126"/>
      <c r="BD119" s="126"/>
      <c r="BE119" s="126"/>
      <c r="BF119" s="126"/>
      <c r="BG119" s="126"/>
      <c r="BH119" s="126"/>
      <c r="BI119" s="126"/>
      <c r="BJ119" s="126"/>
      <c r="BK119" s="126"/>
      <c r="BL119" s="126"/>
      <c r="BM119" s="126"/>
      <c r="BN119" s="126"/>
      <c r="BO119" s="126"/>
      <c r="BP119" s="126"/>
      <c r="BQ119" s="126"/>
      <c r="BR119" s="126"/>
      <c r="BS119" s="126"/>
      <c r="BT119" s="126"/>
      <c r="BU119" s="126"/>
      <c r="BV119" s="126"/>
      <c r="BW119" s="126"/>
      <c r="BX119" s="126"/>
      <c r="BY119" s="126"/>
      <c r="BZ119" s="126"/>
      <c r="CA119" s="126"/>
      <c r="CB119" s="126"/>
      <c r="CC119" s="126"/>
      <c r="CD119" s="126"/>
      <c r="CE119" s="126"/>
      <c r="CF119" s="126"/>
      <c r="CG119" s="126"/>
      <c r="CH119" s="126"/>
      <c r="CI119" s="126"/>
      <c r="CJ119" s="126"/>
      <c r="CK119" s="126"/>
      <c r="CL119" s="126"/>
      <c r="CM119" s="126"/>
      <c r="CN119" s="126"/>
      <c r="CO119" s="126"/>
      <c r="CP119" s="126"/>
      <c r="CQ119" s="126"/>
      <c r="CR119" s="126"/>
      <c r="CS119" s="126"/>
      <c r="CT119" s="126"/>
      <c r="CU119" s="126"/>
    </row>
    <row r="120" spans="1:99" x14ac:dyDescent="0.3">
      <c r="A120" s="105">
        <v>387</v>
      </c>
      <c r="B120" s="126" t="s">
        <v>94</v>
      </c>
      <c r="C120" s="126"/>
      <c r="D120" s="126">
        <v>0</v>
      </c>
      <c r="E120" s="126">
        <v>0</v>
      </c>
      <c r="F120" s="126">
        <v>0</v>
      </c>
      <c r="G120" s="126">
        <v>0</v>
      </c>
      <c r="H120" s="126">
        <v>0</v>
      </c>
      <c r="I120" s="126">
        <v>0</v>
      </c>
      <c r="J120" s="126">
        <v>0</v>
      </c>
      <c r="K120" s="126">
        <v>0</v>
      </c>
      <c r="L120" s="126">
        <v>0</v>
      </c>
      <c r="M120" s="126">
        <v>0</v>
      </c>
      <c r="N120" s="126">
        <v>0</v>
      </c>
      <c r="O120" s="126">
        <v>0</v>
      </c>
      <c r="P120" s="126">
        <v>0</v>
      </c>
      <c r="Q120" s="126">
        <v>0</v>
      </c>
      <c r="R120" s="126">
        <v>0</v>
      </c>
      <c r="S120" s="126">
        <v>0</v>
      </c>
      <c r="T120" s="126">
        <v>0</v>
      </c>
      <c r="U120" s="126">
        <v>0</v>
      </c>
      <c r="V120" s="126">
        <v>0</v>
      </c>
      <c r="W120" s="126">
        <v>0</v>
      </c>
      <c r="X120" s="126">
        <v>0</v>
      </c>
      <c r="Y120" s="126">
        <v>0</v>
      </c>
      <c r="Z120" s="126">
        <v>0</v>
      </c>
      <c r="AA120" s="126">
        <v>0</v>
      </c>
      <c r="AB120" s="126">
        <v>0</v>
      </c>
      <c r="AC120" s="126">
        <v>0</v>
      </c>
      <c r="AD120" s="126">
        <v>0</v>
      </c>
      <c r="AE120" s="126">
        <v>0</v>
      </c>
      <c r="AF120" s="126">
        <v>0</v>
      </c>
      <c r="AG120" s="126"/>
      <c r="AH120" s="126"/>
      <c r="AI120" s="126"/>
      <c r="AJ120" s="126"/>
      <c r="AK120" s="126"/>
      <c r="AL120" s="126"/>
      <c r="AM120" s="126"/>
      <c r="AN120" s="126"/>
      <c r="AO120" s="126"/>
      <c r="AP120" s="126"/>
      <c r="AQ120" s="126"/>
      <c r="AR120" s="126"/>
      <c r="AS120" s="126"/>
      <c r="AT120" s="126"/>
      <c r="AU120" s="126"/>
      <c r="AV120" s="126"/>
      <c r="AW120" s="126"/>
      <c r="AX120" s="126"/>
      <c r="AY120" s="126"/>
      <c r="AZ120" s="126"/>
      <c r="BA120" s="126"/>
      <c r="BB120" s="126"/>
      <c r="BC120" s="126"/>
      <c r="BD120" s="126"/>
      <c r="BE120" s="126"/>
      <c r="BF120" s="126"/>
      <c r="BG120" s="126"/>
      <c r="BH120" s="126"/>
      <c r="BI120" s="126"/>
      <c r="BJ120" s="126"/>
      <c r="BK120" s="126"/>
      <c r="BL120" s="126"/>
      <c r="BM120" s="126"/>
      <c r="BN120" s="126"/>
      <c r="BO120" s="126"/>
      <c r="BP120" s="126"/>
      <c r="BQ120" s="126"/>
      <c r="BR120" s="126"/>
      <c r="BS120" s="126"/>
      <c r="BT120" s="126"/>
      <c r="BU120" s="126"/>
      <c r="BV120" s="126"/>
      <c r="BW120" s="126"/>
      <c r="BX120" s="126"/>
      <c r="BY120" s="126"/>
      <c r="BZ120" s="126"/>
      <c r="CA120" s="126"/>
      <c r="CB120" s="126"/>
      <c r="CC120" s="126"/>
      <c r="CD120" s="126"/>
      <c r="CE120" s="126"/>
      <c r="CF120" s="126"/>
      <c r="CG120" s="126"/>
      <c r="CH120" s="126"/>
      <c r="CI120" s="126"/>
      <c r="CJ120" s="126"/>
      <c r="CK120" s="126"/>
      <c r="CL120" s="126"/>
      <c r="CM120" s="126"/>
      <c r="CN120" s="126"/>
      <c r="CO120" s="126"/>
      <c r="CP120" s="126"/>
      <c r="CQ120" s="126"/>
      <c r="CR120" s="126"/>
      <c r="CS120" s="126"/>
      <c r="CT120" s="126"/>
      <c r="CU120" s="126"/>
    </row>
    <row r="121" spans="1:99" x14ac:dyDescent="0.3">
      <c r="A121" s="105">
        <v>388</v>
      </c>
      <c r="B121" s="126" t="s">
        <v>88</v>
      </c>
      <c r="C121" s="126"/>
      <c r="D121" s="126">
        <v>330809</v>
      </c>
      <c r="E121" s="126">
        <v>0</v>
      </c>
      <c r="F121" s="126">
        <v>0</v>
      </c>
      <c r="G121" s="126">
        <v>0</v>
      </c>
      <c r="H121" s="126">
        <v>0</v>
      </c>
      <c r="I121" s="126">
        <v>875465</v>
      </c>
      <c r="J121" s="126">
        <v>0</v>
      </c>
      <c r="K121" s="126">
        <v>0</v>
      </c>
      <c r="L121" s="126">
        <v>0</v>
      </c>
      <c r="M121" s="126">
        <v>257059</v>
      </c>
      <c r="N121" s="126">
        <v>0</v>
      </c>
      <c r="O121" s="126">
        <v>0</v>
      </c>
      <c r="P121" s="126">
        <v>0</v>
      </c>
      <c r="Q121" s="126">
        <v>0</v>
      </c>
      <c r="R121" s="126">
        <v>0</v>
      </c>
      <c r="S121" s="126">
        <v>0</v>
      </c>
      <c r="T121" s="126">
        <v>0</v>
      </c>
      <c r="U121" s="126">
        <v>0</v>
      </c>
      <c r="V121" s="126">
        <v>0</v>
      </c>
      <c r="W121" s="126">
        <v>0</v>
      </c>
      <c r="X121" s="126">
        <v>0</v>
      </c>
      <c r="Y121" s="126">
        <v>0</v>
      </c>
      <c r="Z121" s="126">
        <v>0</v>
      </c>
      <c r="AA121" s="126">
        <v>0</v>
      </c>
      <c r="AB121" s="126">
        <v>0</v>
      </c>
      <c r="AC121" s="126">
        <v>0</v>
      </c>
      <c r="AD121" s="126">
        <v>0</v>
      </c>
      <c r="AE121" s="126">
        <v>148156</v>
      </c>
      <c r="AF121" s="126">
        <v>0</v>
      </c>
      <c r="AG121" s="126"/>
      <c r="AH121" s="126"/>
      <c r="AI121" s="126"/>
      <c r="AJ121" s="126"/>
      <c r="AK121" s="126"/>
      <c r="AL121" s="126"/>
      <c r="AM121" s="126"/>
      <c r="AN121" s="126"/>
      <c r="AO121" s="126"/>
      <c r="AP121" s="126"/>
      <c r="AQ121" s="126"/>
      <c r="AR121" s="126"/>
      <c r="AS121" s="126"/>
      <c r="AT121" s="126"/>
      <c r="AU121" s="126"/>
      <c r="AV121" s="126"/>
      <c r="AW121" s="126"/>
      <c r="AX121" s="126"/>
      <c r="AY121" s="126"/>
      <c r="AZ121" s="126"/>
      <c r="BA121" s="126"/>
      <c r="BB121" s="126"/>
      <c r="BC121" s="126"/>
      <c r="BD121" s="126"/>
      <c r="BE121" s="126"/>
      <c r="BF121" s="126"/>
      <c r="BG121" s="126"/>
      <c r="BH121" s="126"/>
      <c r="BI121" s="126"/>
      <c r="BJ121" s="126"/>
      <c r="BK121" s="126"/>
      <c r="BL121" s="126"/>
      <c r="BM121" s="126"/>
      <c r="BN121" s="126"/>
      <c r="BO121" s="126"/>
      <c r="BP121" s="126"/>
      <c r="BQ121" s="126"/>
      <c r="BR121" s="126"/>
      <c r="BS121" s="126"/>
      <c r="BT121" s="126"/>
      <c r="BU121" s="126"/>
      <c r="BV121" s="126"/>
      <c r="BW121" s="126"/>
      <c r="BX121" s="126"/>
      <c r="BY121" s="126"/>
      <c r="BZ121" s="126"/>
      <c r="CA121" s="126"/>
      <c r="CB121" s="126"/>
      <c r="CC121" s="126"/>
      <c r="CD121" s="126"/>
      <c r="CE121" s="126"/>
      <c r="CF121" s="126"/>
      <c r="CG121" s="126"/>
      <c r="CH121" s="126"/>
      <c r="CI121" s="126"/>
      <c r="CJ121" s="126"/>
      <c r="CK121" s="126"/>
      <c r="CL121" s="126"/>
      <c r="CM121" s="126"/>
      <c r="CN121" s="126"/>
      <c r="CO121" s="126"/>
      <c r="CP121" s="126"/>
      <c r="CQ121" s="126"/>
      <c r="CR121" s="126"/>
      <c r="CS121" s="126"/>
      <c r="CT121" s="126"/>
      <c r="CU121" s="126"/>
    </row>
    <row r="122" spans="1:99" x14ac:dyDescent="0.3">
      <c r="A122" s="105">
        <v>389</v>
      </c>
      <c r="B122" s="126" t="s">
        <v>95</v>
      </c>
      <c r="C122" s="126"/>
      <c r="D122" s="126">
        <v>0</v>
      </c>
      <c r="E122" s="126">
        <v>0</v>
      </c>
      <c r="F122" s="126">
        <v>0</v>
      </c>
      <c r="G122" s="126">
        <v>0</v>
      </c>
      <c r="H122" s="126">
        <v>0</v>
      </c>
      <c r="I122" s="126">
        <v>0</v>
      </c>
      <c r="J122" s="126">
        <v>0</v>
      </c>
      <c r="K122" s="126">
        <v>0</v>
      </c>
      <c r="L122" s="126">
        <v>0</v>
      </c>
      <c r="M122" s="126">
        <v>0</v>
      </c>
      <c r="N122" s="126">
        <v>0</v>
      </c>
      <c r="O122" s="126">
        <v>0</v>
      </c>
      <c r="P122" s="126">
        <v>0</v>
      </c>
      <c r="Q122" s="126">
        <v>0</v>
      </c>
      <c r="R122" s="126">
        <v>0</v>
      </c>
      <c r="S122" s="126">
        <v>0</v>
      </c>
      <c r="T122" s="126">
        <v>0</v>
      </c>
      <c r="U122" s="126">
        <v>0</v>
      </c>
      <c r="V122" s="126">
        <v>0</v>
      </c>
      <c r="W122" s="126">
        <v>0</v>
      </c>
      <c r="X122" s="126">
        <v>0</v>
      </c>
      <c r="Y122" s="126">
        <v>0</v>
      </c>
      <c r="Z122" s="126">
        <v>0</v>
      </c>
      <c r="AA122" s="126">
        <v>0</v>
      </c>
      <c r="AB122" s="126">
        <v>0</v>
      </c>
      <c r="AC122" s="126">
        <v>0</v>
      </c>
      <c r="AD122" s="126">
        <v>0</v>
      </c>
      <c r="AE122" s="126">
        <v>0</v>
      </c>
      <c r="AF122" s="126">
        <v>0</v>
      </c>
      <c r="AG122" s="126"/>
      <c r="AH122" s="126"/>
      <c r="AI122" s="126"/>
      <c r="AJ122" s="126"/>
      <c r="AK122" s="126"/>
      <c r="AL122" s="126"/>
      <c r="AM122" s="126"/>
      <c r="AN122" s="126"/>
      <c r="AO122" s="126"/>
      <c r="AP122" s="126"/>
      <c r="AQ122" s="126"/>
      <c r="AR122" s="126"/>
      <c r="AS122" s="126"/>
      <c r="AT122" s="126"/>
      <c r="AU122" s="126"/>
      <c r="AV122" s="126"/>
      <c r="AW122" s="126"/>
      <c r="AX122" s="126"/>
      <c r="AY122" s="126"/>
      <c r="AZ122" s="126"/>
      <c r="BA122" s="126"/>
      <c r="BB122" s="126"/>
      <c r="BC122" s="126"/>
      <c r="BD122" s="126"/>
      <c r="BE122" s="126"/>
      <c r="BF122" s="126"/>
      <c r="BG122" s="126"/>
      <c r="BH122" s="126"/>
      <c r="BI122" s="126"/>
      <c r="BJ122" s="126"/>
      <c r="BK122" s="126"/>
      <c r="BL122" s="126"/>
      <c r="BM122" s="126"/>
      <c r="BN122" s="126"/>
      <c r="BO122" s="126"/>
      <c r="BP122" s="126"/>
      <c r="BQ122" s="126"/>
      <c r="BR122" s="126"/>
      <c r="BS122" s="126"/>
      <c r="BT122" s="126"/>
      <c r="BU122" s="126"/>
      <c r="BV122" s="126"/>
      <c r="BW122" s="126"/>
      <c r="BX122" s="126"/>
      <c r="BY122" s="126"/>
      <c r="BZ122" s="126"/>
      <c r="CA122" s="126"/>
      <c r="CB122" s="126"/>
      <c r="CC122" s="126"/>
      <c r="CD122" s="126"/>
      <c r="CE122" s="126"/>
      <c r="CF122" s="126"/>
      <c r="CG122" s="126"/>
      <c r="CH122" s="126"/>
      <c r="CI122" s="126"/>
      <c r="CJ122" s="126"/>
      <c r="CK122" s="126"/>
      <c r="CL122" s="126"/>
      <c r="CM122" s="126"/>
      <c r="CN122" s="126"/>
      <c r="CO122" s="126"/>
      <c r="CP122" s="126"/>
      <c r="CQ122" s="126"/>
      <c r="CR122" s="126"/>
      <c r="CS122" s="126"/>
      <c r="CT122" s="126"/>
      <c r="CU122" s="126"/>
    </row>
    <row r="123" spans="1:99" x14ac:dyDescent="0.3">
      <c r="A123" s="105">
        <v>391</v>
      </c>
      <c r="B123" s="126" t="s">
        <v>100</v>
      </c>
      <c r="C123" s="126"/>
      <c r="D123" s="126">
        <v>15802</v>
      </c>
      <c r="E123" s="126">
        <v>0</v>
      </c>
      <c r="F123" s="126">
        <v>0</v>
      </c>
      <c r="G123" s="126">
        <v>0</v>
      </c>
      <c r="H123" s="126">
        <v>0</v>
      </c>
      <c r="I123" s="126">
        <v>3087</v>
      </c>
      <c r="J123" s="126">
        <v>0</v>
      </c>
      <c r="K123" s="126">
        <v>0</v>
      </c>
      <c r="L123" s="126">
        <v>0</v>
      </c>
      <c r="M123" s="126">
        <v>15229</v>
      </c>
      <c r="N123" s="126">
        <v>0</v>
      </c>
      <c r="O123" s="126">
        <v>0</v>
      </c>
      <c r="P123" s="126">
        <v>0</v>
      </c>
      <c r="Q123" s="126">
        <v>0</v>
      </c>
      <c r="R123" s="126">
        <v>0</v>
      </c>
      <c r="S123" s="126">
        <v>0</v>
      </c>
      <c r="T123" s="126">
        <v>0</v>
      </c>
      <c r="U123" s="126">
        <v>0</v>
      </c>
      <c r="V123" s="126">
        <v>0</v>
      </c>
      <c r="W123" s="126">
        <v>0</v>
      </c>
      <c r="X123" s="126">
        <v>0</v>
      </c>
      <c r="Y123" s="126">
        <v>0</v>
      </c>
      <c r="Z123" s="126">
        <v>0</v>
      </c>
      <c r="AA123" s="126">
        <v>0</v>
      </c>
      <c r="AB123" s="126">
        <v>0</v>
      </c>
      <c r="AC123" s="126">
        <v>0</v>
      </c>
      <c r="AD123" s="126">
        <v>0</v>
      </c>
      <c r="AE123" s="126">
        <v>132</v>
      </c>
      <c r="AF123" s="126">
        <v>0</v>
      </c>
      <c r="AG123" s="126"/>
      <c r="AH123" s="126"/>
      <c r="AI123" s="126"/>
      <c r="AJ123" s="126"/>
      <c r="AK123" s="126"/>
      <c r="AL123" s="126"/>
      <c r="AM123" s="126"/>
      <c r="AN123" s="126"/>
      <c r="AO123" s="126"/>
      <c r="AP123" s="126"/>
      <c r="AQ123" s="126"/>
      <c r="AR123" s="126"/>
      <c r="AS123" s="126"/>
      <c r="AT123" s="126"/>
      <c r="AU123" s="126"/>
      <c r="AV123" s="126"/>
      <c r="AW123" s="126"/>
      <c r="AX123" s="126"/>
      <c r="AY123" s="126"/>
      <c r="AZ123" s="126"/>
      <c r="BA123" s="126"/>
      <c r="BB123" s="126"/>
      <c r="BC123" s="126"/>
      <c r="BD123" s="126"/>
      <c r="BE123" s="126"/>
      <c r="BF123" s="126"/>
      <c r="BG123" s="126"/>
      <c r="BH123" s="126"/>
      <c r="BI123" s="126"/>
      <c r="BJ123" s="126"/>
      <c r="BK123" s="126"/>
      <c r="BL123" s="126"/>
      <c r="BM123" s="126"/>
      <c r="BN123" s="126"/>
      <c r="BO123" s="126"/>
      <c r="BP123" s="126"/>
      <c r="BQ123" s="126"/>
      <c r="BR123" s="126"/>
      <c r="BS123" s="126"/>
      <c r="BT123" s="126"/>
      <c r="BU123" s="126"/>
      <c r="BV123" s="126"/>
      <c r="BW123" s="126"/>
      <c r="BX123" s="126"/>
      <c r="BY123" s="126"/>
      <c r="BZ123" s="126"/>
      <c r="CA123" s="126"/>
      <c r="CB123" s="126"/>
      <c r="CC123" s="126"/>
      <c r="CD123" s="126"/>
      <c r="CE123" s="126"/>
      <c r="CF123" s="126"/>
      <c r="CG123" s="126"/>
      <c r="CH123" s="126"/>
      <c r="CI123" s="126"/>
      <c r="CJ123" s="126"/>
      <c r="CK123" s="126"/>
      <c r="CL123" s="126"/>
      <c r="CM123" s="126"/>
      <c r="CN123" s="126"/>
      <c r="CO123" s="126"/>
      <c r="CP123" s="126"/>
      <c r="CQ123" s="126"/>
      <c r="CR123" s="126"/>
      <c r="CS123" s="126"/>
      <c r="CT123" s="126"/>
      <c r="CU123" s="126"/>
    </row>
    <row r="124" spans="1:99" x14ac:dyDescent="0.3">
      <c r="A124" s="105">
        <v>500</v>
      </c>
      <c r="B124" s="126" t="s">
        <v>83</v>
      </c>
      <c r="C124" s="126"/>
      <c r="D124" s="126">
        <v>0</v>
      </c>
      <c r="E124" s="126">
        <v>0</v>
      </c>
      <c r="F124" s="126">
        <v>0</v>
      </c>
      <c r="G124" s="126">
        <v>0</v>
      </c>
      <c r="H124" s="126">
        <v>0</v>
      </c>
      <c r="I124" s="126">
        <v>1176184</v>
      </c>
      <c r="J124" s="126">
        <v>0</v>
      </c>
      <c r="K124" s="126">
        <v>0</v>
      </c>
      <c r="L124" s="126">
        <v>0</v>
      </c>
      <c r="M124" s="126">
        <v>1600</v>
      </c>
      <c r="N124" s="126">
        <v>0</v>
      </c>
      <c r="O124" s="126">
        <v>0</v>
      </c>
      <c r="P124" s="126">
        <v>0</v>
      </c>
      <c r="Q124" s="126">
        <v>0</v>
      </c>
      <c r="R124" s="126">
        <v>0</v>
      </c>
      <c r="S124" s="126">
        <v>0</v>
      </c>
      <c r="T124" s="126">
        <v>0</v>
      </c>
      <c r="U124" s="126">
        <v>0</v>
      </c>
      <c r="V124" s="126">
        <v>0</v>
      </c>
      <c r="W124" s="126">
        <v>0</v>
      </c>
      <c r="X124" s="126">
        <v>0</v>
      </c>
      <c r="Y124" s="126">
        <v>0</v>
      </c>
      <c r="Z124" s="126">
        <v>0</v>
      </c>
      <c r="AA124" s="126">
        <v>0</v>
      </c>
      <c r="AB124" s="126">
        <v>0</v>
      </c>
      <c r="AC124" s="126">
        <v>0</v>
      </c>
      <c r="AD124" s="126">
        <v>0</v>
      </c>
      <c r="AE124" s="126">
        <v>0</v>
      </c>
      <c r="AF124" s="126">
        <v>0</v>
      </c>
      <c r="AG124" s="126"/>
      <c r="AH124" s="126"/>
      <c r="AI124" s="126"/>
      <c r="AJ124" s="126"/>
      <c r="AK124" s="126"/>
      <c r="AL124" s="126"/>
      <c r="AM124" s="126"/>
      <c r="AN124" s="126"/>
      <c r="AO124" s="126"/>
      <c r="AP124" s="126"/>
      <c r="AQ124" s="126"/>
      <c r="AR124" s="126"/>
      <c r="AS124" s="126"/>
      <c r="AT124" s="126"/>
      <c r="AU124" s="126"/>
      <c r="AV124" s="126"/>
      <c r="AW124" s="126"/>
      <c r="AX124" s="126"/>
      <c r="AY124" s="126"/>
      <c r="AZ124" s="126"/>
      <c r="BA124" s="126"/>
      <c r="BB124" s="126"/>
      <c r="BC124" s="126"/>
      <c r="BD124" s="126"/>
      <c r="BE124" s="126"/>
      <c r="BF124" s="126"/>
      <c r="BG124" s="126"/>
      <c r="BH124" s="126"/>
      <c r="BI124" s="126"/>
      <c r="BJ124" s="126"/>
      <c r="BK124" s="126"/>
      <c r="BL124" s="126"/>
      <c r="BM124" s="126"/>
      <c r="BN124" s="126"/>
      <c r="BO124" s="126"/>
      <c r="BP124" s="126"/>
      <c r="BQ124" s="126"/>
      <c r="BR124" s="126"/>
      <c r="BS124" s="126"/>
      <c r="BT124" s="126"/>
      <c r="BU124" s="126"/>
      <c r="BV124" s="126"/>
      <c r="BW124" s="126"/>
      <c r="BX124" s="126"/>
      <c r="BY124" s="126"/>
      <c r="BZ124" s="126"/>
      <c r="CA124" s="126"/>
      <c r="CB124" s="126"/>
      <c r="CC124" s="126"/>
      <c r="CD124" s="126"/>
      <c r="CE124" s="126"/>
      <c r="CF124" s="126"/>
      <c r="CG124" s="126"/>
      <c r="CH124" s="126"/>
      <c r="CI124" s="126"/>
      <c r="CJ124" s="126"/>
      <c r="CK124" s="126"/>
      <c r="CL124" s="126"/>
      <c r="CM124" s="126"/>
      <c r="CN124" s="126"/>
      <c r="CO124" s="126"/>
      <c r="CP124" s="126"/>
      <c r="CQ124" s="126"/>
      <c r="CR124" s="126"/>
      <c r="CS124" s="126"/>
      <c r="CT124" s="126"/>
      <c r="CU124" s="126"/>
    </row>
    <row r="125" spans="1:99" x14ac:dyDescent="0.3">
      <c r="A125" s="105">
        <v>502</v>
      </c>
      <c r="B125" s="126" t="s">
        <v>85</v>
      </c>
      <c r="C125" s="126"/>
      <c r="D125" s="126">
        <v>0</v>
      </c>
      <c r="E125" s="126">
        <v>11213374</v>
      </c>
      <c r="F125" s="126">
        <v>256122</v>
      </c>
      <c r="G125" s="126">
        <v>660772</v>
      </c>
      <c r="H125" s="126">
        <v>1129272</v>
      </c>
      <c r="I125" s="126">
        <v>0</v>
      </c>
      <c r="J125" s="126">
        <v>5797788</v>
      </c>
      <c r="K125" s="126">
        <v>0</v>
      </c>
      <c r="L125" s="126">
        <v>2114325</v>
      </c>
      <c r="M125" s="126">
        <v>0</v>
      </c>
      <c r="N125" s="126">
        <v>1378232</v>
      </c>
      <c r="O125" s="126">
        <v>342346</v>
      </c>
      <c r="P125" s="126">
        <v>180116</v>
      </c>
      <c r="Q125" s="126">
        <v>5005888</v>
      </c>
      <c r="R125" s="126">
        <v>644550</v>
      </c>
      <c r="S125" s="126">
        <v>446708</v>
      </c>
      <c r="T125" s="126">
        <v>112463</v>
      </c>
      <c r="U125" s="126">
        <v>3196809</v>
      </c>
      <c r="V125" s="126">
        <v>618057</v>
      </c>
      <c r="W125" s="126">
        <v>38462954</v>
      </c>
      <c r="X125" s="126">
        <v>84569473</v>
      </c>
      <c r="Y125" s="126">
        <v>4094297</v>
      </c>
      <c r="Z125" s="126">
        <v>376643966</v>
      </c>
      <c r="AA125" s="126">
        <v>373973</v>
      </c>
      <c r="AB125" s="126">
        <v>654633</v>
      </c>
      <c r="AC125" s="126">
        <v>583779</v>
      </c>
      <c r="AD125" s="126">
        <v>2945713</v>
      </c>
      <c r="AE125" s="126">
        <v>0</v>
      </c>
      <c r="AF125" s="126">
        <v>109578</v>
      </c>
      <c r="AG125" s="126"/>
      <c r="AH125" s="126"/>
      <c r="AI125" s="126"/>
      <c r="AJ125" s="126"/>
      <c r="AK125" s="126"/>
      <c r="AL125" s="126"/>
      <c r="AM125" s="126"/>
      <c r="AN125" s="126"/>
      <c r="AO125" s="126"/>
      <c r="AP125" s="126"/>
      <c r="AQ125" s="126"/>
      <c r="AR125" s="126"/>
      <c r="AS125" s="126"/>
      <c r="AT125" s="126"/>
      <c r="AU125" s="126"/>
      <c r="AV125" s="126"/>
      <c r="AW125" s="126"/>
      <c r="AX125" s="126"/>
      <c r="AY125" s="126"/>
      <c r="AZ125" s="126"/>
      <c r="BA125" s="126"/>
      <c r="BB125" s="126"/>
      <c r="BC125" s="126"/>
      <c r="BD125" s="126"/>
      <c r="BE125" s="126"/>
      <c r="BF125" s="126"/>
      <c r="BG125" s="126"/>
      <c r="BH125" s="126"/>
      <c r="BI125" s="126"/>
      <c r="BJ125" s="126"/>
      <c r="BK125" s="126"/>
      <c r="BL125" s="126"/>
      <c r="BM125" s="126"/>
      <c r="BN125" s="126"/>
      <c r="BO125" s="126"/>
      <c r="BP125" s="126"/>
      <c r="BQ125" s="126"/>
      <c r="BR125" s="126"/>
      <c r="BS125" s="126"/>
      <c r="BT125" s="126"/>
      <c r="BU125" s="126"/>
      <c r="BV125" s="126"/>
      <c r="BW125" s="126"/>
      <c r="BX125" s="126"/>
      <c r="BY125" s="126"/>
      <c r="BZ125" s="126"/>
      <c r="CA125" s="126"/>
      <c r="CB125" s="126"/>
      <c r="CC125" s="126"/>
      <c r="CD125" s="126"/>
      <c r="CE125" s="126"/>
      <c r="CF125" s="126"/>
      <c r="CG125" s="126"/>
      <c r="CH125" s="126"/>
      <c r="CI125" s="126"/>
      <c r="CJ125" s="126"/>
      <c r="CK125" s="126"/>
      <c r="CL125" s="126"/>
      <c r="CM125" s="126"/>
      <c r="CN125" s="126"/>
      <c r="CO125" s="126"/>
      <c r="CP125" s="126"/>
      <c r="CQ125" s="126"/>
      <c r="CR125" s="126"/>
      <c r="CS125" s="126"/>
      <c r="CT125" s="126"/>
      <c r="CU125" s="126"/>
    </row>
    <row r="126" spans="1:99" x14ac:dyDescent="0.3">
      <c r="A126" s="105">
        <v>503</v>
      </c>
      <c r="B126" s="126" t="s">
        <v>86</v>
      </c>
      <c r="C126" s="126"/>
      <c r="D126" s="126">
        <v>0</v>
      </c>
      <c r="E126" s="126">
        <v>11769175</v>
      </c>
      <c r="F126" s="126">
        <v>0</v>
      </c>
      <c r="G126" s="126">
        <v>17675</v>
      </c>
      <c r="H126" s="126">
        <v>0</v>
      </c>
      <c r="I126" s="126">
        <v>0</v>
      </c>
      <c r="J126" s="126">
        <v>0</v>
      </c>
      <c r="K126" s="126">
        <v>0</v>
      </c>
      <c r="L126" s="126">
        <v>0</v>
      </c>
      <c r="M126" s="126">
        <v>0</v>
      </c>
      <c r="N126" s="126">
        <v>0</v>
      </c>
      <c r="O126" s="126">
        <v>0</v>
      </c>
      <c r="P126" s="126">
        <v>0</v>
      </c>
      <c r="Q126" s="126">
        <v>0</v>
      </c>
      <c r="R126" s="126">
        <v>0</v>
      </c>
      <c r="S126" s="126">
        <v>270713</v>
      </c>
      <c r="T126" s="126">
        <v>0</v>
      </c>
      <c r="U126" s="126">
        <v>0</v>
      </c>
      <c r="V126" s="126">
        <v>4750</v>
      </c>
      <c r="W126" s="126">
        <v>4482013</v>
      </c>
      <c r="X126" s="126">
        <v>21081812</v>
      </c>
      <c r="Y126" s="126">
        <v>1422710</v>
      </c>
      <c r="Z126" s="126">
        <v>47296304</v>
      </c>
      <c r="AA126" s="126">
        <v>0</v>
      </c>
      <c r="AB126" s="126">
        <v>47932</v>
      </c>
      <c r="AC126" s="126">
        <v>1704179</v>
      </c>
      <c r="AD126" s="126">
        <v>8014506</v>
      </c>
      <c r="AE126" s="126">
        <v>0</v>
      </c>
      <c r="AF126" s="126">
        <v>99392</v>
      </c>
      <c r="AG126" s="126"/>
      <c r="AH126" s="126"/>
      <c r="AI126" s="126"/>
      <c r="AJ126" s="126"/>
      <c r="AK126" s="126"/>
      <c r="AL126" s="126"/>
      <c r="AM126" s="126"/>
      <c r="AN126" s="126"/>
      <c r="AO126" s="126"/>
      <c r="AP126" s="126"/>
      <c r="AQ126" s="126"/>
      <c r="AR126" s="126"/>
      <c r="AS126" s="126"/>
      <c r="AT126" s="126"/>
      <c r="AU126" s="126"/>
      <c r="AV126" s="126"/>
      <c r="AW126" s="126"/>
      <c r="AX126" s="126"/>
      <c r="AY126" s="126"/>
      <c r="AZ126" s="126"/>
      <c r="BA126" s="126"/>
      <c r="BB126" s="126"/>
      <c r="BC126" s="126"/>
      <c r="BD126" s="126"/>
      <c r="BE126" s="126"/>
      <c r="BF126" s="126"/>
      <c r="BG126" s="126"/>
      <c r="BH126" s="126"/>
      <c r="BI126" s="126"/>
      <c r="BJ126" s="126"/>
      <c r="BK126" s="126"/>
      <c r="BL126" s="126"/>
      <c r="BM126" s="126"/>
      <c r="BN126" s="126"/>
      <c r="BO126" s="126"/>
      <c r="BP126" s="126"/>
      <c r="BQ126" s="126"/>
      <c r="BR126" s="126"/>
      <c r="BS126" s="126"/>
      <c r="BT126" s="126"/>
      <c r="BU126" s="126"/>
      <c r="BV126" s="126"/>
      <c r="BW126" s="126"/>
      <c r="BX126" s="126"/>
      <c r="BY126" s="126"/>
      <c r="BZ126" s="126"/>
      <c r="CA126" s="126"/>
      <c r="CB126" s="126"/>
      <c r="CC126" s="126"/>
      <c r="CD126" s="126"/>
      <c r="CE126" s="126"/>
      <c r="CF126" s="126"/>
      <c r="CG126" s="126"/>
      <c r="CH126" s="126"/>
      <c r="CI126" s="126"/>
      <c r="CJ126" s="126"/>
      <c r="CK126" s="126"/>
      <c r="CL126" s="126"/>
      <c r="CM126" s="126"/>
      <c r="CN126" s="126"/>
      <c r="CO126" s="126"/>
      <c r="CP126" s="126"/>
      <c r="CQ126" s="126"/>
      <c r="CR126" s="126"/>
      <c r="CS126" s="126"/>
      <c r="CT126" s="126"/>
      <c r="CU126" s="126"/>
    </row>
    <row r="127" spans="1:99" x14ac:dyDescent="0.3">
      <c r="A127" s="105">
        <v>504</v>
      </c>
      <c r="B127" s="126" t="s">
        <v>90</v>
      </c>
      <c r="C127" s="126"/>
      <c r="D127" s="126">
        <v>159654</v>
      </c>
      <c r="E127" s="126">
        <v>0</v>
      </c>
      <c r="F127" s="126">
        <v>0</v>
      </c>
      <c r="G127" s="126">
        <v>0</v>
      </c>
      <c r="H127" s="126">
        <v>0</v>
      </c>
      <c r="I127" s="126">
        <v>182000</v>
      </c>
      <c r="J127" s="126">
        <v>0</v>
      </c>
      <c r="K127" s="126">
        <v>0</v>
      </c>
      <c r="L127" s="126">
        <v>0</v>
      </c>
      <c r="M127" s="126">
        <v>93047</v>
      </c>
      <c r="N127" s="126">
        <v>0</v>
      </c>
      <c r="O127" s="126">
        <v>0</v>
      </c>
      <c r="P127" s="126">
        <v>0</v>
      </c>
      <c r="Q127" s="126">
        <v>0</v>
      </c>
      <c r="R127" s="126">
        <v>0</v>
      </c>
      <c r="S127" s="126">
        <v>0</v>
      </c>
      <c r="T127" s="126">
        <v>0</v>
      </c>
      <c r="U127" s="126">
        <v>0</v>
      </c>
      <c r="V127" s="126">
        <v>0</v>
      </c>
      <c r="W127" s="126">
        <v>0</v>
      </c>
      <c r="X127" s="126">
        <v>0</v>
      </c>
      <c r="Y127" s="126">
        <v>0</v>
      </c>
      <c r="Z127" s="126">
        <v>0</v>
      </c>
      <c r="AA127" s="126">
        <v>0</v>
      </c>
      <c r="AB127" s="126">
        <v>0</v>
      </c>
      <c r="AC127" s="126">
        <v>0</v>
      </c>
      <c r="AD127" s="126">
        <v>0</v>
      </c>
      <c r="AE127" s="126">
        <v>12750</v>
      </c>
      <c r="AF127" s="126">
        <v>0</v>
      </c>
      <c r="AG127" s="126"/>
      <c r="AH127" s="126"/>
      <c r="AI127" s="126"/>
      <c r="AJ127" s="126"/>
      <c r="AK127" s="126"/>
      <c r="AL127" s="126"/>
      <c r="AM127" s="126"/>
      <c r="AN127" s="126"/>
      <c r="AO127" s="126"/>
      <c r="AP127" s="126"/>
      <c r="AQ127" s="126"/>
      <c r="AR127" s="126"/>
      <c r="AS127" s="126"/>
      <c r="AT127" s="126"/>
      <c r="AU127" s="126"/>
      <c r="AV127" s="126"/>
      <c r="AW127" s="126"/>
      <c r="AX127" s="126"/>
      <c r="AY127" s="126"/>
      <c r="AZ127" s="126"/>
      <c r="BA127" s="126"/>
      <c r="BB127" s="126"/>
      <c r="BC127" s="126"/>
      <c r="BD127" s="126"/>
      <c r="BE127" s="126"/>
      <c r="BF127" s="126"/>
      <c r="BG127" s="126"/>
      <c r="BH127" s="126"/>
      <c r="BI127" s="126"/>
      <c r="BJ127" s="126"/>
      <c r="BK127" s="126"/>
      <c r="BL127" s="126"/>
      <c r="BM127" s="126"/>
      <c r="BN127" s="126"/>
      <c r="BO127" s="126"/>
      <c r="BP127" s="126"/>
      <c r="BQ127" s="126"/>
      <c r="BR127" s="126"/>
      <c r="BS127" s="126"/>
      <c r="BT127" s="126"/>
      <c r="BU127" s="126"/>
      <c r="BV127" s="126"/>
      <c r="BW127" s="126"/>
      <c r="BX127" s="126"/>
      <c r="BY127" s="126"/>
      <c r="BZ127" s="126"/>
      <c r="CA127" s="126"/>
      <c r="CB127" s="126"/>
      <c r="CC127" s="126"/>
      <c r="CD127" s="126"/>
      <c r="CE127" s="126"/>
      <c r="CF127" s="126"/>
      <c r="CG127" s="126"/>
      <c r="CH127" s="126"/>
      <c r="CI127" s="126"/>
      <c r="CJ127" s="126"/>
      <c r="CK127" s="126"/>
      <c r="CL127" s="126"/>
      <c r="CM127" s="126"/>
      <c r="CN127" s="126"/>
      <c r="CO127" s="126"/>
      <c r="CP127" s="126"/>
      <c r="CQ127" s="126"/>
      <c r="CR127" s="126"/>
      <c r="CS127" s="126"/>
      <c r="CT127" s="126"/>
      <c r="CU127" s="126"/>
    </row>
    <row r="128" spans="1:99" x14ac:dyDescent="0.3">
      <c r="A128" s="105">
        <v>505</v>
      </c>
      <c r="B128" s="126" t="s">
        <v>91</v>
      </c>
      <c r="C128" s="126"/>
      <c r="D128" s="126">
        <v>0</v>
      </c>
      <c r="E128" s="126">
        <v>0</v>
      </c>
      <c r="F128" s="126">
        <v>0</v>
      </c>
      <c r="G128" s="126">
        <v>0</v>
      </c>
      <c r="H128" s="126">
        <v>0</v>
      </c>
      <c r="I128" s="126">
        <v>512333</v>
      </c>
      <c r="J128" s="126">
        <v>0</v>
      </c>
      <c r="K128" s="126">
        <v>0</v>
      </c>
      <c r="L128" s="126">
        <v>0</v>
      </c>
      <c r="M128" s="126">
        <v>0</v>
      </c>
      <c r="N128" s="126">
        <v>0</v>
      </c>
      <c r="O128" s="126">
        <v>0</v>
      </c>
      <c r="P128" s="126">
        <v>0</v>
      </c>
      <c r="Q128" s="126">
        <v>0</v>
      </c>
      <c r="R128" s="126">
        <v>0</v>
      </c>
      <c r="S128" s="126">
        <v>0</v>
      </c>
      <c r="T128" s="126">
        <v>0</v>
      </c>
      <c r="U128" s="126">
        <v>0</v>
      </c>
      <c r="V128" s="126">
        <v>0</v>
      </c>
      <c r="W128" s="126">
        <v>0</v>
      </c>
      <c r="X128" s="126">
        <v>0</v>
      </c>
      <c r="Y128" s="126">
        <v>0</v>
      </c>
      <c r="Z128" s="126">
        <v>0</v>
      </c>
      <c r="AA128" s="126">
        <v>0</v>
      </c>
      <c r="AB128" s="126">
        <v>0</v>
      </c>
      <c r="AC128" s="126">
        <v>0</v>
      </c>
      <c r="AD128" s="126">
        <v>0</v>
      </c>
      <c r="AE128" s="126">
        <v>182919</v>
      </c>
      <c r="AF128" s="126">
        <v>0</v>
      </c>
      <c r="AG128" s="126"/>
      <c r="AH128" s="126"/>
      <c r="AI128" s="126"/>
      <c r="AJ128" s="126"/>
      <c r="AK128" s="126"/>
      <c r="AL128" s="126"/>
      <c r="AM128" s="126"/>
      <c r="AN128" s="126"/>
      <c r="AO128" s="126"/>
      <c r="AP128" s="126"/>
      <c r="AQ128" s="126"/>
      <c r="AR128" s="126"/>
      <c r="AS128" s="126"/>
      <c r="AT128" s="126"/>
      <c r="AU128" s="126"/>
      <c r="AV128" s="126"/>
      <c r="AW128" s="126"/>
      <c r="AX128" s="126"/>
      <c r="AY128" s="126"/>
      <c r="AZ128" s="126"/>
      <c r="BA128" s="126"/>
      <c r="BB128" s="126"/>
      <c r="BC128" s="126"/>
      <c r="BD128" s="126"/>
      <c r="BE128" s="126"/>
      <c r="BF128" s="126"/>
      <c r="BG128" s="126"/>
      <c r="BH128" s="126"/>
      <c r="BI128" s="126"/>
      <c r="BJ128" s="126"/>
      <c r="BK128" s="126"/>
      <c r="BL128" s="126"/>
      <c r="BM128" s="126"/>
      <c r="BN128" s="126"/>
      <c r="BO128" s="126"/>
      <c r="BP128" s="126"/>
      <c r="BQ128" s="126"/>
      <c r="BR128" s="126"/>
      <c r="BS128" s="126"/>
      <c r="BT128" s="126"/>
      <c r="BU128" s="126"/>
      <c r="BV128" s="126"/>
      <c r="BW128" s="126"/>
      <c r="BX128" s="126"/>
      <c r="BY128" s="126"/>
      <c r="BZ128" s="126"/>
      <c r="CA128" s="126"/>
      <c r="CB128" s="126"/>
      <c r="CC128" s="126"/>
      <c r="CD128" s="126"/>
      <c r="CE128" s="126"/>
      <c r="CF128" s="126"/>
      <c r="CG128" s="126"/>
      <c r="CH128" s="126"/>
      <c r="CI128" s="126"/>
      <c r="CJ128" s="126"/>
      <c r="CK128" s="126"/>
      <c r="CL128" s="126"/>
      <c r="CM128" s="126"/>
      <c r="CN128" s="126"/>
      <c r="CO128" s="126"/>
      <c r="CP128" s="126"/>
      <c r="CQ128" s="126"/>
      <c r="CR128" s="126"/>
      <c r="CS128" s="126"/>
      <c r="CT128" s="126"/>
      <c r="CU128" s="126"/>
    </row>
    <row r="129" spans="1:99" x14ac:dyDescent="0.3">
      <c r="A129" s="105">
        <v>506</v>
      </c>
      <c r="B129" s="126" t="s">
        <v>97</v>
      </c>
      <c r="C129" s="126"/>
      <c r="D129" s="126">
        <v>303088</v>
      </c>
      <c r="E129" s="126">
        <v>0</v>
      </c>
      <c r="F129" s="126">
        <v>0</v>
      </c>
      <c r="G129" s="126">
        <v>0</v>
      </c>
      <c r="H129" s="126">
        <v>0</v>
      </c>
      <c r="I129" s="126">
        <v>348366</v>
      </c>
      <c r="J129" s="126">
        <v>0</v>
      </c>
      <c r="K129" s="126">
        <v>0</v>
      </c>
      <c r="L129" s="126">
        <v>0</v>
      </c>
      <c r="M129" s="126">
        <v>139420</v>
      </c>
      <c r="N129" s="126">
        <v>0</v>
      </c>
      <c r="O129" s="126">
        <v>0</v>
      </c>
      <c r="P129" s="126">
        <v>0</v>
      </c>
      <c r="Q129" s="126">
        <v>0</v>
      </c>
      <c r="R129" s="126">
        <v>0</v>
      </c>
      <c r="S129" s="126">
        <v>0</v>
      </c>
      <c r="T129" s="126">
        <v>0</v>
      </c>
      <c r="U129" s="126">
        <v>0</v>
      </c>
      <c r="V129" s="126">
        <v>0</v>
      </c>
      <c r="W129" s="126">
        <v>0</v>
      </c>
      <c r="X129" s="126">
        <v>0</v>
      </c>
      <c r="Y129" s="126">
        <v>0</v>
      </c>
      <c r="Z129" s="126">
        <v>0</v>
      </c>
      <c r="AA129" s="126">
        <v>0</v>
      </c>
      <c r="AB129" s="126">
        <v>0</v>
      </c>
      <c r="AC129" s="126">
        <v>0</v>
      </c>
      <c r="AD129" s="126">
        <v>0</v>
      </c>
      <c r="AE129" s="126">
        <v>48448</v>
      </c>
      <c r="AF129" s="126">
        <v>0</v>
      </c>
      <c r="AG129" s="126"/>
      <c r="AH129" s="126"/>
      <c r="AI129" s="126"/>
      <c r="AJ129" s="126"/>
      <c r="AK129" s="126"/>
      <c r="AL129" s="126"/>
      <c r="AM129" s="126"/>
      <c r="AN129" s="126"/>
      <c r="AO129" s="126"/>
      <c r="AP129" s="126"/>
      <c r="AQ129" s="126"/>
      <c r="AR129" s="126"/>
      <c r="AS129" s="126"/>
      <c r="AT129" s="126"/>
      <c r="AU129" s="126"/>
      <c r="AV129" s="126"/>
      <c r="AW129" s="126"/>
      <c r="AX129" s="126"/>
      <c r="AY129" s="126"/>
      <c r="AZ129" s="126"/>
      <c r="BA129" s="126"/>
      <c r="BB129" s="126"/>
      <c r="BC129" s="126"/>
      <c r="BD129" s="126"/>
      <c r="BE129" s="126"/>
      <c r="BF129" s="126"/>
      <c r="BG129" s="126"/>
      <c r="BH129" s="126"/>
      <c r="BI129" s="126"/>
      <c r="BJ129" s="126"/>
      <c r="BK129" s="126"/>
      <c r="BL129" s="126"/>
      <c r="BM129" s="126"/>
      <c r="BN129" s="126"/>
      <c r="BO129" s="126"/>
      <c r="BP129" s="126"/>
      <c r="BQ129" s="126"/>
      <c r="BR129" s="126"/>
      <c r="BS129" s="126"/>
      <c r="BT129" s="126"/>
      <c r="BU129" s="126"/>
      <c r="BV129" s="126"/>
      <c r="BW129" s="126"/>
      <c r="BX129" s="126"/>
      <c r="BY129" s="126"/>
      <c r="BZ129" s="126"/>
      <c r="CA129" s="126"/>
      <c r="CB129" s="126"/>
      <c r="CC129" s="126"/>
      <c r="CD129" s="126"/>
      <c r="CE129" s="126"/>
      <c r="CF129" s="126"/>
      <c r="CG129" s="126"/>
      <c r="CH129" s="126"/>
      <c r="CI129" s="126"/>
      <c r="CJ129" s="126"/>
      <c r="CK129" s="126"/>
      <c r="CL129" s="126"/>
      <c r="CM129" s="126"/>
      <c r="CN129" s="126"/>
      <c r="CO129" s="126"/>
      <c r="CP129" s="126"/>
      <c r="CQ129" s="126"/>
      <c r="CR129" s="126"/>
      <c r="CS129" s="126"/>
      <c r="CT129" s="126"/>
      <c r="CU129" s="126"/>
    </row>
    <row r="130" spans="1:99" x14ac:dyDescent="0.3">
      <c r="A130" s="105">
        <v>507</v>
      </c>
      <c r="B130" s="126" t="s">
        <v>462</v>
      </c>
      <c r="C130" s="126"/>
      <c r="D130" s="126">
        <v>0</v>
      </c>
      <c r="E130" s="126">
        <v>0</v>
      </c>
      <c r="F130" s="126">
        <v>0</v>
      </c>
      <c r="G130" s="126">
        <v>0</v>
      </c>
      <c r="H130" s="126">
        <v>0</v>
      </c>
      <c r="I130" s="126">
        <v>0</v>
      </c>
      <c r="J130" s="126">
        <v>0</v>
      </c>
      <c r="K130" s="126">
        <v>0</v>
      </c>
      <c r="L130" s="126">
        <v>0</v>
      </c>
      <c r="M130" s="126">
        <v>0</v>
      </c>
      <c r="N130" s="126">
        <v>0</v>
      </c>
      <c r="O130" s="126">
        <v>0</v>
      </c>
      <c r="P130" s="126">
        <v>0</v>
      </c>
      <c r="Q130" s="126">
        <v>0</v>
      </c>
      <c r="R130" s="126">
        <v>0</v>
      </c>
      <c r="S130" s="126">
        <v>0</v>
      </c>
      <c r="T130" s="126">
        <v>0</v>
      </c>
      <c r="U130" s="126">
        <v>0</v>
      </c>
      <c r="V130" s="126">
        <v>0</v>
      </c>
      <c r="W130" s="126">
        <v>0</v>
      </c>
      <c r="X130" s="126">
        <v>0</v>
      </c>
      <c r="Y130" s="126">
        <v>0</v>
      </c>
      <c r="Z130" s="126">
        <v>0</v>
      </c>
      <c r="AA130" s="126">
        <v>0</v>
      </c>
      <c r="AB130" s="126">
        <v>0</v>
      </c>
      <c r="AC130" s="126">
        <v>0</v>
      </c>
      <c r="AD130" s="126">
        <v>0</v>
      </c>
      <c r="AE130" s="126">
        <v>0</v>
      </c>
      <c r="AF130" s="126">
        <v>0</v>
      </c>
      <c r="AG130" s="126"/>
      <c r="AH130" s="126"/>
      <c r="AI130" s="126"/>
      <c r="AJ130" s="126"/>
      <c r="AK130" s="126"/>
      <c r="AL130" s="126"/>
      <c r="AM130" s="126"/>
      <c r="AN130" s="126"/>
      <c r="AO130" s="126"/>
      <c r="AP130" s="126"/>
      <c r="AQ130" s="126"/>
      <c r="AR130" s="126"/>
      <c r="AS130" s="126"/>
      <c r="AT130" s="126"/>
      <c r="AU130" s="126"/>
      <c r="AV130" s="126"/>
      <c r="AW130" s="126"/>
      <c r="AX130" s="126"/>
      <c r="AY130" s="126"/>
      <c r="AZ130" s="126"/>
      <c r="BA130" s="126"/>
      <c r="BB130" s="126"/>
      <c r="BC130" s="126"/>
      <c r="BD130" s="126"/>
      <c r="BE130" s="126"/>
      <c r="BF130" s="126"/>
      <c r="BG130" s="126"/>
      <c r="BH130" s="126"/>
      <c r="BI130" s="126"/>
      <c r="BJ130" s="126"/>
      <c r="BK130" s="126"/>
      <c r="BL130" s="126"/>
      <c r="BM130" s="126"/>
      <c r="BN130" s="126"/>
      <c r="BO130" s="126"/>
      <c r="BP130" s="126"/>
      <c r="BQ130" s="126"/>
      <c r="BR130" s="126"/>
      <c r="BS130" s="126"/>
      <c r="BT130" s="126"/>
      <c r="BU130" s="126"/>
      <c r="BV130" s="126"/>
      <c r="BW130" s="126"/>
      <c r="BX130" s="126"/>
      <c r="BY130" s="126"/>
      <c r="BZ130" s="126"/>
      <c r="CA130" s="126"/>
      <c r="CB130" s="126"/>
      <c r="CC130" s="126"/>
      <c r="CD130" s="126"/>
      <c r="CE130" s="126"/>
      <c r="CF130" s="126"/>
      <c r="CG130" s="126"/>
      <c r="CH130" s="126"/>
      <c r="CI130" s="126"/>
      <c r="CJ130" s="126"/>
      <c r="CK130" s="126"/>
      <c r="CL130" s="126"/>
      <c r="CM130" s="126"/>
      <c r="CN130" s="126"/>
      <c r="CO130" s="126"/>
      <c r="CP130" s="126"/>
      <c r="CQ130" s="126"/>
      <c r="CR130" s="126"/>
      <c r="CS130" s="126"/>
      <c r="CT130" s="126"/>
      <c r="CU130" s="126"/>
    </row>
    <row r="131" spans="1:99" x14ac:dyDescent="0.3">
      <c r="A131" s="105">
        <v>508</v>
      </c>
      <c r="B131" s="126" t="s">
        <v>110</v>
      </c>
      <c r="C131" s="126"/>
      <c r="D131" s="126">
        <v>0</v>
      </c>
      <c r="E131" s="126">
        <v>0</v>
      </c>
      <c r="F131" s="126">
        <v>0</v>
      </c>
      <c r="G131" s="126">
        <v>0</v>
      </c>
      <c r="H131" s="126">
        <v>0</v>
      </c>
      <c r="I131" s="126">
        <v>0</v>
      </c>
      <c r="J131" s="126">
        <v>0</v>
      </c>
      <c r="K131" s="126">
        <v>0</v>
      </c>
      <c r="L131" s="126">
        <v>0</v>
      </c>
      <c r="M131" s="126">
        <v>0</v>
      </c>
      <c r="N131" s="126">
        <v>0</v>
      </c>
      <c r="O131" s="126">
        <v>0</v>
      </c>
      <c r="P131" s="126">
        <v>0</v>
      </c>
      <c r="Q131" s="126">
        <v>0</v>
      </c>
      <c r="R131" s="126">
        <v>0</v>
      </c>
      <c r="S131" s="126">
        <v>0</v>
      </c>
      <c r="T131" s="126">
        <v>0</v>
      </c>
      <c r="U131" s="126">
        <v>0</v>
      </c>
      <c r="V131" s="126">
        <v>0</v>
      </c>
      <c r="W131" s="126">
        <v>0</v>
      </c>
      <c r="X131" s="126">
        <v>0</v>
      </c>
      <c r="Y131" s="126">
        <v>0</v>
      </c>
      <c r="Z131" s="126">
        <v>0</v>
      </c>
      <c r="AA131" s="126">
        <v>0</v>
      </c>
      <c r="AB131" s="126">
        <v>0</v>
      </c>
      <c r="AC131" s="126">
        <v>0</v>
      </c>
      <c r="AD131" s="126">
        <v>0</v>
      </c>
      <c r="AE131" s="126">
        <v>0</v>
      </c>
      <c r="AF131" s="126">
        <v>0</v>
      </c>
      <c r="AG131" s="126"/>
      <c r="AH131" s="126"/>
      <c r="AI131" s="126"/>
      <c r="AJ131" s="126"/>
      <c r="AK131" s="126"/>
      <c r="AL131" s="126"/>
      <c r="AM131" s="126"/>
      <c r="AN131" s="126"/>
      <c r="AO131" s="126"/>
      <c r="AP131" s="126"/>
      <c r="AQ131" s="126"/>
      <c r="AR131" s="126"/>
      <c r="AS131" s="126"/>
      <c r="AT131" s="126"/>
      <c r="AU131" s="126"/>
      <c r="AV131" s="126"/>
      <c r="AW131" s="126"/>
      <c r="AX131" s="126"/>
      <c r="AY131" s="126"/>
      <c r="AZ131" s="126"/>
      <c r="BA131" s="126"/>
      <c r="BB131" s="126"/>
      <c r="BC131" s="126"/>
      <c r="BD131" s="126"/>
      <c r="BE131" s="126"/>
      <c r="BF131" s="126"/>
      <c r="BG131" s="126"/>
      <c r="BH131" s="126"/>
      <c r="BI131" s="126"/>
      <c r="BJ131" s="126"/>
      <c r="BK131" s="126"/>
      <c r="BL131" s="126"/>
      <c r="BM131" s="126"/>
      <c r="BN131" s="126"/>
      <c r="BO131" s="126"/>
      <c r="BP131" s="126"/>
      <c r="BQ131" s="126"/>
      <c r="BR131" s="126"/>
      <c r="BS131" s="126"/>
      <c r="BT131" s="126"/>
      <c r="BU131" s="126"/>
      <c r="BV131" s="126"/>
      <c r="BW131" s="126"/>
      <c r="BX131" s="126"/>
      <c r="BY131" s="126"/>
      <c r="BZ131" s="126"/>
      <c r="CA131" s="126"/>
      <c r="CB131" s="126"/>
      <c r="CC131" s="126"/>
      <c r="CD131" s="126"/>
      <c r="CE131" s="126"/>
      <c r="CF131" s="126"/>
      <c r="CG131" s="126"/>
      <c r="CH131" s="126"/>
      <c r="CI131" s="126"/>
      <c r="CJ131" s="126"/>
      <c r="CK131" s="126"/>
      <c r="CL131" s="126"/>
      <c r="CM131" s="126"/>
      <c r="CN131" s="126"/>
      <c r="CO131" s="126"/>
      <c r="CP131" s="126"/>
      <c r="CQ131" s="126"/>
      <c r="CR131" s="126"/>
      <c r="CS131" s="126"/>
      <c r="CT131" s="126"/>
      <c r="CU131" s="126"/>
    </row>
    <row r="132" spans="1:99" x14ac:dyDescent="0.3">
      <c r="A132" s="105">
        <v>509</v>
      </c>
      <c r="B132" s="126" t="s">
        <v>111</v>
      </c>
      <c r="C132" s="126"/>
      <c r="D132" s="126">
        <v>0</v>
      </c>
      <c r="E132" s="126">
        <v>0</v>
      </c>
      <c r="F132" s="126">
        <v>0</v>
      </c>
      <c r="G132" s="126">
        <v>0</v>
      </c>
      <c r="H132" s="126">
        <v>0</v>
      </c>
      <c r="I132" s="126">
        <v>0</v>
      </c>
      <c r="J132" s="126">
        <v>0</v>
      </c>
      <c r="K132" s="126">
        <v>0</v>
      </c>
      <c r="L132" s="126">
        <v>0</v>
      </c>
      <c r="M132" s="126">
        <v>0</v>
      </c>
      <c r="N132" s="126">
        <v>0</v>
      </c>
      <c r="O132" s="126">
        <v>0</v>
      </c>
      <c r="P132" s="126">
        <v>0</v>
      </c>
      <c r="Q132" s="126">
        <v>0</v>
      </c>
      <c r="R132" s="126">
        <v>0</v>
      </c>
      <c r="S132" s="126">
        <v>0</v>
      </c>
      <c r="T132" s="126">
        <v>0</v>
      </c>
      <c r="U132" s="126">
        <v>0</v>
      </c>
      <c r="V132" s="126">
        <v>0</v>
      </c>
      <c r="W132" s="126">
        <v>0</v>
      </c>
      <c r="X132" s="126">
        <v>0</v>
      </c>
      <c r="Y132" s="126">
        <v>0</v>
      </c>
      <c r="Z132" s="126">
        <v>0</v>
      </c>
      <c r="AA132" s="126">
        <v>0</v>
      </c>
      <c r="AB132" s="126">
        <v>0</v>
      </c>
      <c r="AC132" s="126">
        <v>0</v>
      </c>
      <c r="AD132" s="126">
        <v>0</v>
      </c>
      <c r="AE132" s="126">
        <v>0</v>
      </c>
      <c r="AF132" s="126">
        <v>0</v>
      </c>
      <c r="AG132" s="126"/>
      <c r="AH132" s="126"/>
      <c r="AI132" s="126"/>
      <c r="AJ132" s="126"/>
      <c r="AK132" s="126"/>
      <c r="AL132" s="126"/>
      <c r="AM132" s="126"/>
      <c r="AN132" s="126"/>
      <c r="AO132" s="126"/>
      <c r="AP132" s="126"/>
      <c r="AQ132" s="126"/>
      <c r="AR132" s="126"/>
      <c r="AS132" s="126"/>
      <c r="AT132" s="126"/>
      <c r="AU132" s="126"/>
      <c r="AV132" s="126"/>
      <c r="AW132" s="126"/>
      <c r="AX132" s="126"/>
      <c r="AY132" s="126"/>
      <c r="AZ132" s="126"/>
      <c r="BA132" s="126"/>
      <c r="BB132" s="126"/>
      <c r="BC132" s="126"/>
      <c r="BD132" s="126"/>
      <c r="BE132" s="126"/>
      <c r="BF132" s="126"/>
      <c r="BG132" s="126"/>
      <c r="BH132" s="126"/>
      <c r="BI132" s="126"/>
      <c r="BJ132" s="126"/>
      <c r="BK132" s="126"/>
      <c r="BL132" s="126"/>
      <c r="BM132" s="126"/>
      <c r="BN132" s="126"/>
      <c r="BO132" s="126"/>
      <c r="BP132" s="126"/>
      <c r="BQ132" s="126"/>
      <c r="BR132" s="126"/>
      <c r="BS132" s="126"/>
      <c r="BT132" s="126"/>
      <c r="BU132" s="126"/>
      <c r="BV132" s="126"/>
      <c r="BW132" s="126"/>
      <c r="BX132" s="126"/>
      <c r="BY132" s="126"/>
      <c r="BZ132" s="126"/>
      <c r="CA132" s="126"/>
      <c r="CB132" s="126"/>
      <c r="CC132" s="126"/>
      <c r="CD132" s="126"/>
      <c r="CE132" s="126"/>
      <c r="CF132" s="126"/>
      <c r="CG132" s="126"/>
      <c r="CH132" s="126"/>
      <c r="CI132" s="126"/>
      <c r="CJ132" s="126"/>
      <c r="CK132" s="126"/>
      <c r="CL132" s="126"/>
      <c r="CM132" s="126"/>
      <c r="CN132" s="126"/>
      <c r="CO132" s="126"/>
      <c r="CP132" s="126"/>
      <c r="CQ132" s="126"/>
      <c r="CR132" s="126"/>
      <c r="CS132" s="126"/>
      <c r="CT132" s="126"/>
      <c r="CU132" s="126"/>
    </row>
    <row r="133" spans="1:99" x14ac:dyDescent="0.3">
      <c r="A133" s="105">
        <v>510</v>
      </c>
      <c r="B133" s="126" t="s">
        <v>116</v>
      </c>
      <c r="C133" s="126"/>
      <c r="D133" s="126">
        <v>0</v>
      </c>
      <c r="E133" s="126">
        <v>0</v>
      </c>
      <c r="F133" s="126">
        <v>0</v>
      </c>
      <c r="G133" s="126">
        <v>0</v>
      </c>
      <c r="H133" s="126">
        <v>0</v>
      </c>
      <c r="I133" s="126">
        <v>0</v>
      </c>
      <c r="J133" s="126">
        <v>0</v>
      </c>
      <c r="K133" s="126">
        <v>0</v>
      </c>
      <c r="L133" s="126">
        <v>0</v>
      </c>
      <c r="M133" s="126">
        <v>0</v>
      </c>
      <c r="N133" s="126">
        <v>0</v>
      </c>
      <c r="O133" s="126">
        <v>0</v>
      </c>
      <c r="P133" s="126">
        <v>0</v>
      </c>
      <c r="Q133" s="126">
        <v>0</v>
      </c>
      <c r="R133" s="126">
        <v>0</v>
      </c>
      <c r="S133" s="126">
        <v>0</v>
      </c>
      <c r="T133" s="126">
        <v>0</v>
      </c>
      <c r="U133" s="126">
        <v>0</v>
      </c>
      <c r="V133" s="126">
        <v>0</v>
      </c>
      <c r="W133" s="126">
        <v>0</v>
      </c>
      <c r="X133" s="126">
        <v>0</v>
      </c>
      <c r="Y133" s="126">
        <v>0</v>
      </c>
      <c r="Z133" s="126">
        <v>0</v>
      </c>
      <c r="AA133" s="126">
        <v>0</v>
      </c>
      <c r="AB133" s="126">
        <v>0</v>
      </c>
      <c r="AC133" s="126">
        <v>0</v>
      </c>
      <c r="AD133" s="126">
        <v>0</v>
      </c>
      <c r="AE133" s="126">
        <v>0</v>
      </c>
      <c r="AF133" s="126">
        <v>0</v>
      </c>
      <c r="AG133" s="126"/>
      <c r="AH133" s="126"/>
      <c r="AI133" s="126"/>
      <c r="AJ133" s="126"/>
      <c r="AK133" s="126"/>
      <c r="AL133" s="126"/>
      <c r="AM133" s="126"/>
      <c r="AN133" s="126"/>
      <c r="AO133" s="126"/>
      <c r="AP133" s="126"/>
      <c r="AQ133" s="126"/>
      <c r="AR133" s="126"/>
      <c r="AS133" s="126"/>
      <c r="AT133" s="126"/>
      <c r="AU133" s="126"/>
      <c r="AV133" s="126"/>
      <c r="AW133" s="126"/>
      <c r="AX133" s="126"/>
      <c r="AY133" s="126"/>
      <c r="AZ133" s="126"/>
      <c r="BA133" s="126"/>
      <c r="BB133" s="126"/>
      <c r="BC133" s="126"/>
      <c r="BD133" s="126"/>
      <c r="BE133" s="126"/>
      <c r="BF133" s="126"/>
      <c r="BG133" s="126"/>
      <c r="BH133" s="126"/>
      <c r="BI133" s="126"/>
      <c r="BJ133" s="126"/>
      <c r="BK133" s="126"/>
      <c r="BL133" s="126"/>
      <c r="BM133" s="126"/>
      <c r="BN133" s="126"/>
      <c r="BO133" s="126"/>
      <c r="BP133" s="126"/>
      <c r="BQ133" s="126"/>
      <c r="BR133" s="126"/>
      <c r="BS133" s="126"/>
      <c r="BT133" s="126"/>
      <c r="BU133" s="126"/>
      <c r="BV133" s="126"/>
      <c r="BW133" s="126"/>
      <c r="BX133" s="126"/>
      <c r="BY133" s="126"/>
      <c r="BZ133" s="126"/>
      <c r="CA133" s="126"/>
      <c r="CB133" s="126"/>
      <c r="CC133" s="126"/>
      <c r="CD133" s="126"/>
      <c r="CE133" s="126"/>
      <c r="CF133" s="126"/>
      <c r="CG133" s="126"/>
      <c r="CH133" s="126"/>
      <c r="CI133" s="126"/>
      <c r="CJ133" s="126"/>
      <c r="CK133" s="126"/>
      <c r="CL133" s="126"/>
      <c r="CM133" s="126"/>
      <c r="CN133" s="126"/>
      <c r="CO133" s="126"/>
      <c r="CP133" s="126"/>
      <c r="CQ133" s="126"/>
      <c r="CR133" s="126"/>
      <c r="CS133" s="126"/>
      <c r="CT133" s="126"/>
      <c r="CU133" s="126"/>
    </row>
    <row r="134" spans="1:99" x14ac:dyDescent="0.3">
      <c r="A134" s="105">
        <v>511</v>
      </c>
      <c r="B134" s="126" t="s">
        <v>121</v>
      </c>
      <c r="C134" s="126"/>
      <c r="D134" s="126">
        <v>0</v>
      </c>
      <c r="E134" s="126">
        <v>0</v>
      </c>
      <c r="F134" s="126">
        <v>0</v>
      </c>
      <c r="G134" s="126">
        <v>0</v>
      </c>
      <c r="H134" s="126">
        <v>0</v>
      </c>
      <c r="I134" s="126">
        <v>0</v>
      </c>
      <c r="J134" s="126">
        <v>0</v>
      </c>
      <c r="K134" s="126">
        <v>0</v>
      </c>
      <c r="L134" s="126">
        <v>0</v>
      </c>
      <c r="M134" s="126">
        <v>0</v>
      </c>
      <c r="N134" s="126">
        <v>0</v>
      </c>
      <c r="O134" s="126">
        <v>0</v>
      </c>
      <c r="P134" s="126">
        <v>0</v>
      </c>
      <c r="Q134" s="126">
        <v>0</v>
      </c>
      <c r="R134" s="126">
        <v>0</v>
      </c>
      <c r="S134" s="126">
        <v>0</v>
      </c>
      <c r="T134" s="126">
        <v>0</v>
      </c>
      <c r="U134" s="126">
        <v>0</v>
      </c>
      <c r="V134" s="126">
        <v>0</v>
      </c>
      <c r="W134" s="126">
        <v>0</v>
      </c>
      <c r="X134" s="126">
        <v>0</v>
      </c>
      <c r="Y134" s="126">
        <v>0</v>
      </c>
      <c r="Z134" s="126">
        <v>0</v>
      </c>
      <c r="AA134" s="126">
        <v>0</v>
      </c>
      <c r="AB134" s="126">
        <v>0</v>
      </c>
      <c r="AC134" s="126">
        <v>0</v>
      </c>
      <c r="AD134" s="126">
        <v>0</v>
      </c>
      <c r="AE134" s="126">
        <v>0</v>
      </c>
      <c r="AF134" s="126">
        <v>0</v>
      </c>
      <c r="AG134" s="126"/>
      <c r="AH134" s="126"/>
      <c r="AI134" s="126"/>
      <c r="AJ134" s="126"/>
      <c r="AK134" s="126"/>
      <c r="AL134" s="126"/>
      <c r="AM134" s="126"/>
      <c r="AN134" s="126"/>
      <c r="AO134" s="126"/>
      <c r="AP134" s="126"/>
      <c r="AQ134" s="126"/>
      <c r="AR134" s="126"/>
      <c r="AS134" s="126"/>
      <c r="AT134" s="126"/>
      <c r="AU134" s="126"/>
      <c r="AV134" s="126"/>
      <c r="AW134" s="126"/>
      <c r="AX134" s="126"/>
      <c r="AY134" s="126"/>
      <c r="AZ134" s="126"/>
      <c r="BA134" s="126"/>
      <c r="BB134" s="126"/>
      <c r="BC134" s="126"/>
      <c r="BD134" s="126"/>
      <c r="BE134" s="126"/>
      <c r="BF134" s="126"/>
      <c r="BG134" s="126"/>
      <c r="BH134" s="126"/>
      <c r="BI134" s="126"/>
      <c r="BJ134" s="126"/>
      <c r="BK134" s="126"/>
      <c r="BL134" s="126"/>
      <c r="BM134" s="126"/>
      <c r="BN134" s="126"/>
      <c r="BO134" s="126"/>
      <c r="BP134" s="126"/>
      <c r="BQ134" s="126"/>
      <c r="BR134" s="126"/>
      <c r="BS134" s="126"/>
      <c r="BT134" s="126"/>
      <c r="BU134" s="126"/>
      <c r="BV134" s="126"/>
      <c r="BW134" s="126"/>
      <c r="BX134" s="126"/>
      <c r="BY134" s="126"/>
      <c r="BZ134" s="126"/>
      <c r="CA134" s="126"/>
      <c r="CB134" s="126"/>
      <c r="CC134" s="126"/>
      <c r="CD134" s="126"/>
      <c r="CE134" s="126"/>
      <c r="CF134" s="126"/>
      <c r="CG134" s="126"/>
      <c r="CH134" s="126"/>
      <c r="CI134" s="126"/>
      <c r="CJ134" s="126"/>
      <c r="CK134" s="126"/>
      <c r="CL134" s="126"/>
      <c r="CM134" s="126"/>
      <c r="CN134" s="126"/>
      <c r="CO134" s="126"/>
      <c r="CP134" s="126"/>
      <c r="CQ134" s="126"/>
      <c r="CR134" s="126"/>
      <c r="CS134" s="126"/>
      <c r="CT134" s="126"/>
      <c r="CU134" s="126"/>
    </row>
    <row r="135" spans="1:99" x14ac:dyDescent="0.3">
      <c r="A135" s="105">
        <v>512</v>
      </c>
      <c r="B135" s="126" t="s">
        <v>147</v>
      </c>
      <c r="C135" s="126"/>
      <c r="D135" s="126">
        <v>0</v>
      </c>
      <c r="E135" s="126">
        <v>0</v>
      </c>
      <c r="F135" s="126">
        <v>0</v>
      </c>
      <c r="G135" s="126">
        <v>0</v>
      </c>
      <c r="H135" s="126">
        <v>0</v>
      </c>
      <c r="I135" s="126">
        <v>0</v>
      </c>
      <c r="J135" s="126">
        <v>0</v>
      </c>
      <c r="K135" s="126">
        <v>0</v>
      </c>
      <c r="L135" s="126">
        <v>0</v>
      </c>
      <c r="M135" s="126">
        <v>0</v>
      </c>
      <c r="N135" s="126">
        <v>0</v>
      </c>
      <c r="O135" s="126">
        <v>0</v>
      </c>
      <c r="P135" s="126">
        <v>0</v>
      </c>
      <c r="Q135" s="126">
        <v>0</v>
      </c>
      <c r="R135" s="126">
        <v>0</v>
      </c>
      <c r="S135" s="126">
        <v>0</v>
      </c>
      <c r="T135" s="126">
        <v>0</v>
      </c>
      <c r="U135" s="126">
        <v>0</v>
      </c>
      <c r="V135" s="126">
        <v>0</v>
      </c>
      <c r="W135" s="126">
        <v>0</v>
      </c>
      <c r="X135" s="126">
        <v>0</v>
      </c>
      <c r="Y135" s="126">
        <v>0</v>
      </c>
      <c r="Z135" s="126">
        <v>0</v>
      </c>
      <c r="AA135" s="126">
        <v>0</v>
      </c>
      <c r="AB135" s="126">
        <v>0</v>
      </c>
      <c r="AC135" s="126">
        <v>0</v>
      </c>
      <c r="AD135" s="126">
        <v>0</v>
      </c>
      <c r="AE135" s="126">
        <v>0</v>
      </c>
      <c r="AF135" s="126">
        <v>0</v>
      </c>
      <c r="AG135" s="126"/>
      <c r="AH135" s="126"/>
      <c r="AI135" s="126"/>
      <c r="AJ135" s="126"/>
      <c r="AK135" s="126"/>
      <c r="AL135" s="126"/>
      <c r="AM135" s="126"/>
      <c r="AN135" s="126"/>
      <c r="AO135" s="126"/>
      <c r="AP135" s="126"/>
      <c r="AQ135" s="126"/>
      <c r="AR135" s="126"/>
      <c r="AS135" s="126"/>
      <c r="AT135" s="126"/>
      <c r="AU135" s="126"/>
      <c r="AV135" s="126"/>
      <c r="AW135" s="126"/>
      <c r="AX135" s="126"/>
      <c r="AY135" s="126"/>
      <c r="AZ135" s="126"/>
      <c r="BA135" s="126"/>
      <c r="BB135" s="126"/>
      <c r="BC135" s="126"/>
      <c r="BD135" s="126"/>
      <c r="BE135" s="126"/>
      <c r="BF135" s="126"/>
      <c r="BG135" s="126"/>
      <c r="BH135" s="126"/>
      <c r="BI135" s="126"/>
      <c r="BJ135" s="126"/>
      <c r="BK135" s="126"/>
      <c r="BL135" s="126"/>
      <c r="BM135" s="126"/>
      <c r="BN135" s="126"/>
      <c r="BO135" s="126"/>
      <c r="BP135" s="126"/>
      <c r="BQ135" s="126"/>
      <c r="BR135" s="126"/>
      <c r="BS135" s="126"/>
      <c r="BT135" s="126"/>
      <c r="BU135" s="126"/>
      <c r="BV135" s="126"/>
      <c r="BW135" s="126"/>
      <c r="BX135" s="126"/>
      <c r="BY135" s="126"/>
      <c r="BZ135" s="126"/>
      <c r="CA135" s="126"/>
      <c r="CB135" s="126"/>
      <c r="CC135" s="126"/>
      <c r="CD135" s="126"/>
      <c r="CE135" s="126"/>
      <c r="CF135" s="126"/>
      <c r="CG135" s="126"/>
      <c r="CH135" s="126"/>
      <c r="CI135" s="126"/>
      <c r="CJ135" s="126"/>
      <c r="CK135" s="126"/>
      <c r="CL135" s="126"/>
      <c r="CM135" s="126"/>
      <c r="CN135" s="126"/>
      <c r="CO135" s="126"/>
      <c r="CP135" s="126"/>
      <c r="CQ135" s="126"/>
      <c r="CR135" s="126"/>
      <c r="CS135" s="126"/>
      <c r="CT135" s="126"/>
      <c r="CU135" s="126"/>
    </row>
    <row r="136" spans="1:99" x14ac:dyDescent="0.3">
      <c r="A136" s="105">
        <v>513</v>
      </c>
      <c r="B136" s="126" t="s">
        <v>153</v>
      </c>
      <c r="C136" s="126"/>
      <c r="D136" s="126">
        <v>0</v>
      </c>
      <c r="E136" s="126">
        <v>0</v>
      </c>
      <c r="F136" s="126">
        <v>0</v>
      </c>
      <c r="G136" s="126">
        <v>0</v>
      </c>
      <c r="H136" s="126">
        <v>0</v>
      </c>
      <c r="I136" s="126">
        <v>0</v>
      </c>
      <c r="J136" s="126">
        <v>0</v>
      </c>
      <c r="K136" s="126">
        <v>0</v>
      </c>
      <c r="L136" s="126">
        <v>0</v>
      </c>
      <c r="M136" s="126">
        <v>0</v>
      </c>
      <c r="N136" s="126">
        <v>0</v>
      </c>
      <c r="O136" s="126">
        <v>0</v>
      </c>
      <c r="P136" s="126">
        <v>0</v>
      </c>
      <c r="Q136" s="126">
        <v>0</v>
      </c>
      <c r="R136" s="126">
        <v>0</v>
      </c>
      <c r="S136" s="126">
        <v>0</v>
      </c>
      <c r="T136" s="126">
        <v>0</v>
      </c>
      <c r="U136" s="126">
        <v>0</v>
      </c>
      <c r="V136" s="126">
        <v>0</v>
      </c>
      <c r="W136" s="126">
        <v>0</v>
      </c>
      <c r="X136" s="126">
        <v>0</v>
      </c>
      <c r="Y136" s="126">
        <v>0</v>
      </c>
      <c r="Z136" s="126">
        <v>0</v>
      </c>
      <c r="AA136" s="126">
        <v>0</v>
      </c>
      <c r="AB136" s="126">
        <v>0</v>
      </c>
      <c r="AC136" s="126">
        <v>0</v>
      </c>
      <c r="AD136" s="126">
        <v>0</v>
      </c>
      <c r="AE136" s="126">
        <v>0</v>
      </c>
      <c r="AF136" s="126">
        <v>0</v>
      </c>
      <c r="AG136" s="126"/>
      <c r="AH136" s="126"/>
      <c r="AI136" s="126"/>
      <c r="AJ136" s="126"/>
      <c r="AK136" s="126"/>
      <c r="AL136" s="126"/>
      <c r="AM136" s="126"/>
      <c r="AN136" s="126"/>
      <c r="AO136" s="126"/>
      <c r="AP136" s="126"/>
      <c r="AQ136" s="126"/>
      <c r="AR136" s="126"/>
      <c r="AS136" s="126"/>
      <c r="AT136" s="126"/>
      <c r="AU136" s="126"/>
      <c r="AV136" s="126"/>
      <c r="AW136" s="126"/>
      <c r="AX136" s="126"/>
      <c r="AY136" s="126"/>
      <c r="AZ136" s="126"/>
      <c r="BA136" s="126"/>
      <c r="BB136" s="126"/>
      <c r="BC136" s="126"/>
      <c r="BD136" s="126"/>
      <c r="BE136" s="126"/>
      <c r="BF136" s="126"/>
      <c r="BG136" s="126"/>
      <c r="BH136" s="126"/>
      <c r="BI136" s="126"/>
      <c r="BJ136" s="126"/>
      <c r="BK136" s="126"/>
      <c r="BL136" s="126"/>
      <c r="BM136" s="126"/>
      <c r="BN136" s="126"/>
      <c r="BO136" s="126"/>
      <c r="BP136" s="126"/>
      <c r="BQ136" s="126"/>
      <c r="BR136" s="126"/>
      <c r="BS136" s="126"/>
      <c r="BT136" s="126"/>
      <c r="BU136" s="126"/>
      <c r="BV136" s="126"/>
      <c r="BW136" s="126"/>
      <c r="BX136" s="126"/>
      <c r="BY136" s="126"/>
      <c r="BZ136" s="126"/>
      <c r="CA136" s="126"/>
      <c r="CB136" s="126"/>
      <c r="CC136" s="126"/>
      <c r="CD136" s="126"/>
      <c r="CE136" s="126"/>
      <c r="CF136" s="126"/>
      <c r="CG136" s="126"/>
      <c r="CH136" s="126"/>
      <c r="CI136" s="126"/>
      <c r="CJ136" s="126"/>
      <c r="CK136" s="126"/>
      <c r="CL136" s="126"/>
      <c r="CM136" s="126"/>
      <c r="CN136" s="126"/>
      <c r="CO136" s="126"/>
      <c r="CP136" s="126"/>
      <c r="CQ136" s="126"/>
      <c r="CR136" s="126"/>
      <c r="CS136" s="126"/>
      <c r="CT136" s="126"/>
      <c r="CU136" s="126"/>
    </row>
    <row r="137" spans="1:99" x14ac:dyDescent="0.3">
      <c r="A137" s="105">
        <v>514</v>
      </c>
      <c r="B137" s="126" t="s">
        <v>154</v>
      </c>
      <c r="C137" s="126"/>
      <c r="D137" s="126">
        <v>0</v>
      </c>
      <c r="E137" s="126">
        <v>0</v>
      </c>
      <c r="F137" s="126">
        <v>0</v>
      </c>
      <c r="G137" s="126">
        <v>0</v>
      </c>
      <c r="H137" s="126">
        <v>0</v>
      </c>
      <c r="I137" s="126">
        <v>0</v>
      </c>
      <c r="J137" s="126">
        <v>0</v>
      </c>
      <c r="K137" s="126">
        <v>0</v>
      </c>
      <c r="L137" s="126">
        <v>0</v>
      </c>
      <c r="M137" s="126">
        <v>0</v>
      </c>
      <c r="N137" s="126">
        <v>0</v>
      </c>
      <c r="O137" s="126">
        <v>0</v>
      </c>
      <c r="P137" s="126">
        <v>0</v>
      </c>
      <c r="Q137" s="126">
        <v>0</v>
      </c>
      <c r="R137" s="126">
        <v>0</v>
      </c>
      <c r="S137" s="126">
        <v>0</v>
      </c>
      <c r="T137" s="126">
        <v>0</v>
      </c>
      <c r="U137" s="126">
        <v>0</v>
      </c>
      <c r="V137" s="126">
        <v>0</v>
      </c>
      <c r="W137" s="126">
        <v>0</v>
      </c>
      <c r="X137" s="126">
        <v>0</v>
      </c>
      <c r="Y137" s="126">
        <v>0</v>
      </c>
      <c r="Z137" s="126">
        <v>0</v>
      </c>
      <c r="AA137" s="126">
        <v>0</v>
      </c>
      <c r="AB137" s="126">
        <v>0</v>
      </c>
      <c r="AC137" s="126">
        <v>0</v>
      </c>
      <c r="AD137" s="126">
        <v>0</v>
      </c>
      <c r="AE137" s="126">
        <v>0</v>
      </c>
      <c r="AF137" s="126">
        <v>0</v>
      </c>
      <c r="AG137" s="126"/>
      <c r="AH137" s="126"/>
      <c r="AI137" s="126"/>
      <c r="AJ137" s="126"/>
      <c r="AK137" s="126"/>
      <c r="AL137" s="126"/>
      <c r="AM137" s="126"/>
      <c r="AN137" s="126"/>
      <c r="AO137" s="126"/>
      <c r="AP137" s="126"/>
      <c r="AQ137" s="126"/>
      <c r="AR137" s="126"/>
      <c r="AS137" s="126"/>
      <c r="AT137" s="126"/>
      <c r="AU137" s="126"/>
      <c r="AV137" s="126"/>
      <c r="AW137" s="126"/>
      <c r="AX137" s="126"/>
      <c r="AY137" s="126"/>
      <c r="AZ137" s="126"/>
      <c r="BA137" s="126"/>
      <c r="BB137" s="126"/>
      <c r="BC137" s="126"/>
      <c r="BD137" s="126"/>
      <c r="BE137" s="126"/>
      <c r="BF137" s="126"/>
      <c r="BG137" s="126"/>
      <c r="BH137" s="126"/>
      <c r="BI137" s="126"/>
      <c r="BJ137" s="126"/>
      <c r="BK137" s="126"/>
      <c r="BL137" s="126"/>
      <c r="BM137" s="126"/>
      <c r="BN137" s="126"/>
      <c r="BO137" s="126"/>
      <c r="BP137" s="126"/>
      <c r="BQ137" s="126"/>
      <c r="BR137" s="126"/>
      <c r="BS137" s="126"/>
      <c r="BT137" s="126"/>
      <c r="BU137" s="126"/>
      <c r="BV137" s="126"/>
      <c r="BW137" s="126"/>
      <c r="BX137" s="126"/>
      <c r="BY137" s="126"/>
      <c r="BZ137" s="126"/>
      <c r="CA137" s="126"/>
      <c r="CB137" s="126"/>
      <c r="CC137" s="126"/>
      <c r="CD137" s="126"/>
      <c r="CE137" s="126"/>
      <c r="CF137" s="126"/>
      <c r="CG137" s="126"/>
      <c r="CH137" s="126"/>
      <c r="CI137" s="126"/>
      <c r="CJ137" s="126"/>
      <c r="CK137" s="126"/>
      <c r="CL137" s="126"/>
      <c r="CM137" s="126"/>
      <c r="CN137" s="126"/>
      <c r="CO137" s="126"/>
      <c r="CP137" s="126"/>
      <c r="CQ137" s="126"/>
      <c r="CR137" s="126"/>
      <c r="CS137" s="126"/>
      <c r="CT137" s="126"/>
      <c r="CU137" s="126"/>
    </row>
    <row r="138" spans="1:99" x14ac:dyDescent="0.3">
      <c r="A138" s="105">
        <v>515</v>
      </c>
      <c r="B138" s="126" t="s">
        <v>165</v>
      </c>
      <c r="C138" s="126"/>
      <c r="D138" s="126">
        <v>0</v>
      </c>
      <c r="E138" s="126">
        <v>0</v>
      </c>
      <c r="F138" s="126">
        <v>0</v>
      </c>
      <c r="G138" s="126">
        <v>0</v>
      </c>
      <c r="H138" s="126">
        <v>0</v>
      </c>
      <c r="I138" s="126">
        <v>0</v>
      </c>
      <c r="J138" s="126">
        <v>0</v>
      </c>
      <c r="K138" s="126">
        <v>0</v>
      </c>
      <c r="L138" s="126">
        <v>0</v>
      </c>
      <c r="M138" s="126">
        <v>0</v>
      </c>
      <c r="N138" s="126">
        <v>0</v>
      </c>
      <c r="O138" s="126">
        <v>0</v>
      </c>
      <c r="P138" s="126">
        <v>0</v>
      </c>
      <c r="Q138" s="126">
        <v>0</v>
      </c>
      <c r="R138" s="126">
        <v>0</v>
      </c>
      <c r="S138" s="126">
        <v>0</v>
      </c>
      <c r="T138" s="126">
        <v>0</v>
      </c>
      <c r="U138" s="126">
        <v>0</v>
      </c>
      <c r="V138" s="126">
        <v>0</v>
      </c>
      <c r="W138" s="126">
        <v>0</v>
      </c>
      <c r="X138" s="126">
        <v>0</v>
      </c>
      <c r="Y138" s="126">
        <v>0</v>
      </c>
      <c r="Z138" s="126">
        <v>0</v>
      </c>
      <c r="AA138" s="126">
        <v>0</v>
      </c>
      <c r="AB138" s="126">
        <v>0</v>
      </c>
      <c r="AC138" s="126">
        <v>0</v>
      </c>
      <c r="AD138" s="126">
        <v>0</v>
      </c>
      <c r="AE138" s="126">
        <v>0</v>
      </c>
      <c r="AF138" s="126">
        <v>0</v>
      </c>
      <c r="AG138" s="126"/>
      <c r="AH138" s="126"/>
      <c r="AI138" s="126"/>
      <c r="AJ138" s="126"/>
      <c r="AK138" s="126"/>
      <c r="AL138" s="126"/>
      <c r="AM138" s="126"/>
      <c r="AN138" s="126"/>
      <c r="AO138" s="126"/>
      <c r="AP138" s="126"/>
      <c r="AQ138" s="126"/>
      <c r="AR138" s="126"/>
      <c r="AS138" s="126"/>
      <c r="AT138" s="126"/>
      <c r="AU138" s="126"/>
      <c r="AV138" s="126"/>
      <c r="AW138" s="126"/>
      <c r="AX138" s="126"/>
      <c r="AY138" s="126"/>
      <c r="AZ138" s="126"/>
      <c r="BA138" s="126"/>
      <c r="BB138" s="126"/>
      <c r="BC138" s="126"/>
      <c r="BD138" s="126"/>
      <c r="BE138" s="126"/>
      <c r="BF138" s="126"/>
      <c r="BG138" s="126"/>
      <c r="BH138" s="126"/>
      <c r="BI138" s="126"/>
      <c r="BJ138" s="126"/>
      <c r="BK138" s="126"/>
      <c r="BL138" s="126"/>
      <c r="BM138" s="126"/>
      <c r="BN138" s="126"/>
      <c r="BO138" s="126"/>
      <c r="BP138" s="126"/>
      <c r="BQ138" s="126"/>
      <c r="BR138" s="126"/>
      <c r="BS138" s="126"/>
      <c r="BT138" s="126"/>
      <c r="BU138" s="126"/>
      <c r="BV138" s="126"/>
      <c r="BW138" s="126"/>
      <c r="BX138" s="126"/>
      <c r="BY138" s="126"/>
      <c r="BZ138" s="126"/>
      <c r="CA138" s="126"/>
      <c r="CB138" s="126"/>
      <c r="CC138" s="126"/>
      <c r="CD138" s="126"/>
      <c r="CE138" s="126"/>
      <c r="CF138" s="126"/>
      <c r="CG138" s="126"/>
      <c r="CH138" s="126"/>
      <c r="CI138" s="126"/>
      <c r="CJ138" s="126"/>
      <c r="CK138" s="126"/>
      <c r="CL138" s="126"/>
      <c r="CM138" s="126"/>
      <c r="CN138" s="126"/>
      <c r="CO138" s="126"/>
      <c r="CP138" s="126"/>
      <c r="CQ138" s="126"/>
      <c r="CR138" s="126"/>
      <c r="CS138" s="126"/>
      <c r="CT138" s="126"/>
      <c r="CU138" s="126"/>
    </row>
    <row r="139" spans="1:99" x14ac:dyDescent="0.3">
      <c r="A139" s="105">
        <v>516</v>
      </c>
      <c r="B139" s="126" t="s">
        <v>166</v>
      </c>
      <c r="C139" s="126"/>
      <c r="D139" s="126">
        <v>0</v>
      </c>
      <c r="E139" s="126">
        <v>0</v>
      </c>
      <c r="F139" s="126">
        <v>0</v>
      </c>
      <c r="G139" s="126">
        <v>0</v>
      </c>
      <c r="H139" s="126">
        <v>0</v>
      </c>
      <c r="I139" s="126">
        <v>0</v>
      </c>
      <c r="J139" s="126">
        <v>0</v>
      </c>
      <c r="K139" s="126">
        <v>0</v>
      </c>
      <c r="L139" s="126">
        <v>0</v>
      </c>
      <c r="M139" s="126">
        <v>0</v>
      </c>
      <c r="N139" s="126">
        <v>0</v>
      </c>
      <c r="O139" s="126">
        <v>0</v>
      </c>
      <c r="P139" s="126">
        <v>0</v>
      </c>
      <c r="Q139" s="126">
        <v>0</v>
      </c>
      <c r="R139" s="126">
        <v>0</v>
      </c>
      <c r="S139" s="126">
        <v>0</v>
      </c>
      <c r="T139" s="126">
        <v>0</v>
      </c>
      <c r="U139" s="126">
        <v>0</v>
      </c>
      <c r="V139" s="126">
        <v>0</v>
      </c>
      <c r="W139" s="126">
        <v>0</v>
      </c>
      <c r="X139" s="126">
        <v>0</v>
      </c>
      <c r="Y139" s="126">
        <v>0</v>
      </c>
      <c r="Z139" s="126">
        <v>0</v>
      </c>
      <c r="AA139" s="126">
        <v>0</v>
      </c>
      <c r="AB139" s="126">
        <v>0</v>
      </c>
      <c r="AC139" s="126">
        <v>0</v>
      </c>
      <c r="AD139" s="126">
        <v>0</v>
      </c>
      <c r="AE139" s="126">
        <v>0</v>
      </c>
      <c r="AF139" s="126">
        <v>0</v>
      </c>
      <c r="AG139" s="126"/>
      <c r="AH139" s="126"/>
      <c r="AI139" s="126"/>
      <c r="AJ139" s="126"/>
      <c r="AK139" s="126"/>
      <c r="AL139" s="126"/>
      <c r="AM139" s="126"/>
      <c r="AN139" s="126"/>
      <c r="AO139" s="126"/>
      <c r="AP139" s="126"/>
      <c r="AQ139" s="126"/>
      <c r="AR139" s="126"/>
      <c r="AS139" s="126"/>
      <c r="AT139" s="126"/>
      <c r="AU139" s="126"/>
      <c r="AV139" s="126"/>
      <c r="AW139" s="126"/>
      <c r="AX139" s="126"/>
      <c r="AY139" s="126"/>
      <c r="AZ139" s="126"/>
      <c r="BA139" s="126"/>
      <c r="BB139" s="126"/>
      <c r="BC139" s="126"/>
      <c r="BD139" s="126"/>
      <c r="BE139" s="126"/>
      <c r="BF139" s="126"/>
      <c r="BG139" s="126"/>
      <c r="BH139" s="126"/>
      <c r="BI139" s="126"/>
      <c r="BJ139" s="126"/>
      <c r="BK139" s="126"/>
      <c r="BL139" s="126"/>
      <c r="BM139" s="126"/>
      <c r="BN139" s="126"/>
      <c r="BO139" s="126"/>
      <c r="BP139" s="126"/>
      <c r="BQ139" s="126"/>
      <c r="BR139" s="126"/>
      <c r="BS139" s="126"/>
      <c r="BT139" s="126"/>
      <c r="BU139" s="126"/>
      <c r="BV139" s="126"/>
      <c r="BW139" s="126"/>
      <c r="BX139" s="126"/>
      <c r="BY139" s="126"/>
      <c r="BZ139" s="126"/>
      <c r="CA139" s="126"/>
      <c r="CB139" s="126"/>
      <c r="CC139" s="126"/>
      <c r="CD139" s="126"/>
      <c r="CE139" s="126"/>
      <c r="CF139" s="126"/>
      <c r="CG139" s="126"/>
      <c r="CH139" s="126"/>
      <c r="CI139" s="126"/>
      <c r="CJ139" s="126"/>
      <c r="CK139" s="126"/>
      <c r="CL139" s="126"/>
      <c r="CM139" s="126"/>
      <c r="CN139" s="126"/>
      <c r="CO139" s="126"/>
      <c r="CP139" s="126"/>
      <c r="CQ139" s="126"/>
      <c r="CR139" s="126"/>
      <c r="CS139" s="126"/>
      <c r="CT139" s="126"/>
      <c r="CU139" s="126"/>
    </row>
    <row r="140" spans="1:99" x14ac:dyDescent="0.3">
      <c r="A140" s="105">
        <v>517</v>
      </c>
      <c r="B140" s="126" t="s">
        <v>167</v>
      </c>
      <c r="C140" s="126"/>
      <c r="D140" s="126">
        <v>0</v>
      </c>
      <c r="E140" s="126">
        <v>0</v>
      </c>
      <c r="F140" s="126">
        <v>0</v>
      </c>
      <c r="G140" s="126">
        <v>0</v>
      </c>
      <c r="H140" s="126">
        <v>0</v>
      </c>
      <c r="I140" s="126">
        <v>0</v>
      </c>
      <c r="J140" s="126">
        <v>0</v>
      </c>
      <c r="K140" s="126">
        <v>0</v>
      </c>
      <c r="L140" s="126">
        <v>0</v>
      </c>
      <c r="M140" s="126">
        <v>0</v>
      </c>
      <c r="N140" s="126">
        <v>0</v>
      </c>
      <c r="O140" s="126">
        <v>0</v>
      </c>
      <c r="P140" s="126">
        <v>0</v>
      </c>
      <c r="Q140" s="126">
        <v>0</v>
      </c>
      <c r="R140" s="126">
        <v>0</v>
      </c>
      <c r="S140" s="126">
        <v>0</v>
      </c>
      <c r="T140" s="126">
        <v>0</v>
      </c>
      <c r="U140" s="126">
        <v>0</v>
      </c>
      <c r="V140" s="126">
        <v>0</v>
      </c>
      <c r="W140" s="126">
        <v>0</v>
      </c>
      <c r="X140" s="126">
        <v>0</v>
      </c>
      <c r="Y140" s="126">
        <v>0</v>
      </c>
      <c r="Z140" s="126">
        <v>0</v>
      </c>
      <c r="AA140" s="126">
        <v>0</v>
      </c>
      <c r="AB140" s="126">
        <v>0</v>
      </c>
      <c r="AC140" s="126">
        <v>0</v>
      </c>
      <c r="AD140" s="126">
        <v>0</v>
      </c>
      <c r="AE140" s="126">
        <v>0</v>
      </c>
      <c r="AF140" s="126">
        <v>0</v>
      </c>
      <c r="AG140" s="126"/>
      <c r="AH140" s="126"/>
      <c r="AI140" s="126"/>
      <c r="AJ140" s="126"/>
      <c r="AK140" s="126"/>
      <c r="AL140" s="126"/>
      <c r="AM140" s="126"/>
      <c r="AN140" s="126"/>
      <c r="AO140" s="126"/>
      <c r="AP140" s="126"/>
      <c r="AQ140" s="126"/>
      <c r="AR140" s="126"/>
      <c r="AS140" s="126"/>
      <c r="AT140" s="126"/>
      <c r="AU140" s="126"/>
      <c r="AV140" s="126"/>
      <c r="AW140" s="126"/>
      <c r="AX140" s="126"/>
      <c r="AY140" s="126"/>
      <c r="AZ140" s="126"/>
      <c r="BA140" s="126"/>
      <c r="BB140" s="126"/>
      <c r="BC140" s="126"/>
      <c r="BD140" s="126"/>
      <c r="BE140" s="126"/>
      <c r="BF140" s="126"/>
      <c r="BG140" s="126"/>
      <c r="BH140" s="126"/>
      <c r="BI140" s="126"/>
      <c r="BJ140" s="126"/>
      <c r="BK140" s="126"/>
      <c r="BL140" s="126"/>
      <c r="BM140" s="126"/>
      <c r="BN140" s="126"/>
      <c r="BO140" s="126"/>
      <c r="BP140" s="126"/>
      <c r="BQ140" s="126"/>
      <c r="BR140" s="126"/>
      <c r="BS140" s="126"/>
      <c r="BT140" s="126"/>
      <c r="BU140" s="126"/>
      <c r="BV140" s="126"/>
      <c r="BW140" s="126"/>
      <c r="BX140" s="126"/>
      <c r="BY140" s="126"/>
      <c r="BZ140" s="126"/>
      <c r="CA140" s="126"/>
      <c r="CB140" s="126"/>
      <c r="CC140" s="126"/>
      <c r="CD140" s="126"/>
      <c r="CE140" s="126"/>
      <c r="CF140" s="126"/>
      <c r="CG140" s="126"/>
      <c r="CH140" s="126"/>
      <c r="CI140" s="126"/>
      <c r="CJ140" s="126"/>
      <c r="CK140" s="126"/>
      <c r="CL140" s="126"/>
      <c r="CM140" s="126"/>
      <c r="CN140" s="126"/>
      <c r="CO140" s="126"/>
      <c r="CP140" s="126"/>
      <c r="CQ140" s="126"/>
      <c r="CR140" s="126"/>
      <c r="CS140" s="126"/>
      <c r="CT140" s="126"/>
      <c r="CU140" s="126"/>
    </row>
    <row r="141" spans="1:99" x14ac:dyDescent="0.3">
      <c r="A141" s="105">
        <v>518</v>
      </c>
      <c r="B141" s="126" t="s">
        <v>168</v>
      </c>
      <c r="C141" s="126"/>
      <c r="D141" s="126">
        <v>0</v>
      </c>
      <c r="E141" s="126">
        <v>0</v>
      </c>
      <c r="F141" s="126">
        <v>0</v>
      </c>
      <c r="G141" s="126">
        <v>0</v>
      </c>
      <c r="H141" s="126">
        <v>0</v>
      </c>
      <c r="I141" s="126">
        <v>0</v>
      </c>
      <c r="J141" s="126">
        <v>0</v>
      </c>
      <c r="K141" s="126">
        <v>0</v>
      </c>
      <c r="L141" s="126">
        <v>0</v>
      </c>
      <c r="M141" s="126">
        <v>0</v>
      </c>
      <c r="N141" s="126">
        <v>0</v>
      </c>
      <c r="O141" s="126">
        <v>0</v>
      </c>
      <c r="P141" s="126">
        <v>0</v>
      </c>
      <c r="Q141" s="126">
        <v>0</v>
      </c>
      <c r="R141" s="126">
        <v>0</v>
      </c>
      <c r="S141" s="126">
        <v>0</v>
      </c>
      <c r="T141" s="126">
        <v>0</v>
      </c>
      <c r="U141" s="126">
        <v>0</v>
      </c>
      <c r="V141" s="126">
        <v>0</v>
      </c>
      <c r="W141" s="126">
        <v>0</v>
      </c>
      <c r="X141" s="126">
        <v>0</v>
      </c>
      <c r="Y141" s="126">
        <v>0</v>
      </c>
      <c r="Z141" s="126">
        <v>0</v>
      </c>
      <c r="AA141" s="126">
        <v>0</v>
      </c>
      <c r="AB141" s="126">
        <v>0</v>
      </c>
      <c r="AC141" s="126">
        <v>0</v>
      </c>
      <c r="AD141" s="126">
        <v>0</v>
      </c>
      <c r="AE141" s="126">
        <v>0</v>
      </c>
      <c r="AF141" s="126">
        <v>0</v>
      </c>
      <c r="AG141" s="126"/>
      <c r="AH141" s="126"/>
      <c r="AI141" s="126"/>
      <c r="AJ141" s="126"/>
      <c r="AK141" s="126"/>
      <c r="AL141" s="126"/>
      <c r="AM141" s="126"/>
      <c r="AN141" s="126"/>
      <c r="AO141" s="126"/>
      <c r="AP141" s="126"/>
      <c r="AQ141" s="126"/>
      <c r="AR141" s="126"/>
      <c r="AS141" s="126"/>
      <c r="AT141" s="126"/>
      <c r="AU141" s="126"/>
      <c r="AV141" s="126"/>
      <c r="AW141" s="126"/>
      <c r="AX141" s="126"/>
      <c r="AY141" s="126"/>
      <c r="AZ141" s="126"/>
      <c r="BA141" s="126"/>
      <c r="BB141" s="126"/>
      <c r="BC141" s="126"/>
      <c r="BD141" s="126"/>
      <c r="BE141" s="126"/>
      <c r="BF141" s="126"/>
      <c r="BG141" s="126"/>
      <c r="BH141" s="126"/>
      <c r="BI141" s="126"/>
      <c r="BJ141" s="126"/>
      <c r="BK141" s="126"/>
      <c r="BL141" s="126"/>
      <c r="BM141" s="126"/>
      <c r="BN141" s="126"/>
      <c r="BO141" s="126"/>
      <c r="BP141" s="126"/>
      <c r="BQ141" s="126"/>
      <c r="BR141" s="126"/>
      <c r="BS141" s="126"/>
      <c r="BT141" s="126"/>
      <c r="BU141" s="126"/>
      <c r="BV141" s="126"/>
      <c r="BW141" s="126"/>
      <c r="BX141" s="126"/>
      <c r="BY141" s="126"/>
      <c r="BZ141" s="126"/>
      <c r="CA141" s="126"/>
      <c r="CB141" s="126"/>
      <c r="CC141" s="126"/>
      <c r="CD141" s="126"/>
      <c r="CE141" s="126"/>
      <c r="CF141" s="126"/>
      <c r="CG141" s="126"/>
      <c r="CH141" s="126"/>
      <c r="CI141" s="126"/>
      <c r="CJ141" s="126"/>
      <c r="CK141" s="126"/>
      <c r="CL141" s="126"/>
      <c r="CM141" s="126"/>
      <c r="CN141" s="126"/>
      <c r="CO141" s="126"/>
      <c r="CP141" s="126"/>
      <c r="CQ141" s="126"/>
      <c r="CR141" s="126"/>
      <c r="CS141" s="126"/>
      <c r="CT141" s="126"/>
      <c r="CU141" s="126"/>
    </row>
    <row r="142" spans="1:99" x14ac:dyDescent="0.3">
      <c r="A142" s="105">
        <v>519</v>
      </c>
      <c r="B142" s="126" t="s">
        <v>169</v>
      </c>
      <c r="C142" s="126"/>
      <c r="D142" s="126">
        <v>0</v>
      </c>
      <c r="E142" s="126">
        <v>0</v>
      </c>
      <c r="F142" s="126">
        <v>0</v>
      </c>
      <c r="G142" s="126">
        <v>0</v>
      </c>
      <c r="H142" s="126">
        <v>0</v>
      </c>
      <c r="I142" s="126">
        <v>0</v>
      </c>
      <c r="J142" s="126">
        <v>0</v>
      </c>
      <c r="K142" s="126">
        <v>0</v>
      </c>
      <c r="L142" s="126">
        <v>0</v>
      </c>
      <c r="M142" s="126">
        <v>0</v>
      </c>
      <c r="N142" s="126">
        <v>0</v>
      </c>
      <c r="O142" s="126">
        <v>0</v>
      </c>
      <c r="P142" s="126">
        <v>0</v>
      </c>
      <c r="Q142" s="126">
        <v>0</v>
      </c>
      <c r="R142" s="126">
        <v>0</v>
      </c>
      <c r="S142" s="126">
        <v>0</v>
      </c>
      <c r="T142" s="126">
        <v>0</v>
      </c>
      <c r="U142" s="126">
        <v>0</v>
      </c>
      <c r="V142" s="126">
        <v>0</v>
      </c>
      <c r="W142" s="126">
        <v>0</v>
      </c>
      <c r="X142" s="126">
        <v>0</v>
      </c>
      <c r="Y142" s="126">
        <v>0</v>
      </c>
      <c r="Z142" s="126">
        <v>0</v>
      </c>
      <c r="AA142" s="126">
        <v>0</v>
      </c>
      <c r="AB142" s="126">
        <v>0</v>
      </c>
      <c r="AC142" s="126">
        <v>0</v>
      </c>
      <c r="AD142" s="126">
        <v>0</v>
      </c>
      <c r="AE142" s="126">
        <v>0</v>
      </c>
      <c r="AF142" s="126">
        <v>0</v>
      </c>
      <c r="AG142" s="126"/>
      <c r="AH142" s="126"/>
      <c r="AI142" s="126"/>
      <c r="AJ142" s="126"/>
      <c r="AK142" s="126"/>
      <c r="AL142" s="126"/>
      <c r="AM142" s="126"/>
      <c r="AN142" s="126"/>
      <c r="AO142" s="126"/>
      <c r="AP142" s="126"/>
      <c r="AQ142" s="126"/>
      <c r="AR142" s="126"/>
      <c r="AS142" s="126"/>
      <c r="AT142" s="126"/>
      <c r="AU142" s="126"/>
      <c r="AV142" s="126"/>
      <c r="AW142" s="126"/>
      <c r="AX142" s="126"/>
      <c r="AY142" s="126"/>
      <c r="AZ142" s="126"/>
      <c r="BA142" s="126"/>
      <c r="BB142" s="126"/>
      <c r="BC142" s="126"/>
      <c r="BD142" s="126"/>
      <c r="BE142" s="126"/>
      <c r="BF142" s="126"/>
      <c r="BG142" s="126"/>
      <c r="BH142" s="126"/>
      <c r="BI142" s="126"/>
      <c r="BJ142" s="126"/>
      <c r="BK142" s="126"/>
      <c r="BL142" s="126"/>
      <c r="BM142" s="126"/>
      <c r="BN142" s="126"/>
      <c r="BO142" s="126"/>
      <c r="BP142" s="126"/>
      <c r="BQ142" s="126"/>
      <c r="BR142" s="126"/>
      <c r="BS142" s="126"/>
      <c r="BT142" s="126"/>
      <c r="BU142" s="126"/>
      <c r="BV142" s="126"/>
      <c r="BW142" s="126"/>
      <c r="BX142" s="126"/>
      <c r="BY142" s="126"/>
      <c r="BZ142" s="126"/>
      <c r="CA142" s="126"/>
      <c r="CB142" s="126"/>
      <c r="CC142" s="126"/>
      <c r="CD142" s="126"/>
      <c r="CE142" s="126"/>
      <c r="CF142" s="126"/>
      <c r="CG142" s="126"/>
      <c r="CH142" s="126"/>
      <c r="CI142" s="126"/>
      <c r="CJ142" s="126"/>
      <c r="CK142" s="126"/>
      <c r="CL142" s="126"/>
      <c r="CM142" s="126"/>
      <c r="CN142" s="126"/>
      <c r="CO142" s="126"/>
      <c r="CP142" s="126"/>
      <c r="CQ142" s="126"/>
      <c r="CR142" s="126"/>
      <c r="CS142" s="126"/>
      <c r="CT142" s="126"/>
      <c r="CU142" s="126"/>
    </row>
    <row r="143" spans="1:99" x14ac:dyDescent="0.3">
      <c r="A143" s="105">
        <v>520</v>
      </c>
      <c r="B143" s="126" t="s">
        <v>170</v>
      </c>
      <c r="C143" s="126"/>
      <c r="D143" s="126">
        <v>0</v>
      </c>
      <c r="E143" s="126">
        <v>0</v>
      </c>
      <c r="F143" s="126">
        <v>0</v>
      </c>
      <c r="G143" s="126">
        <v>0</v>
      </c>
      <c r="H143" s="126">
        <v>0</v>
      </c>
      <c r="I143" s="126">
        <v>0</v>
      </c>
      <c r="J143" s="126">
        <v>0</v>
      </c>
      <c r="K143" s="126">
        <v>0</v>
      </c>
      <c r="L143" s="126">
        <v>0</v>
      </c>
      <c r="M143" s="126">
        <v>0</v>
      </c>
      <c r="N143" s="126">
        <v>0</v>
      </c>
      <c r="O143" s="126">
        <v>0</v>
      </c>
      <c r="P143" s="126">
        <v>0</v>
      </c>
      <c r="Q143" s="126">
        <v>0</v>
      </c>
      <c r="R143" s="126">
        <v>0</v>
      </c>
      <c r="S143" s="126">
        <v>0</v>
      </c>
      <c r="T143" s="126">
        <v>0</v>
      </c>
      <c r="U143" s="126">
        <v>0</v>
      </c>
      <c r="V143" s="126">
        <v>0</v>
      </c>
      <c r="W143" s="126">
        <v>0</v>
      </c>
      <c r="X143" s="126">
        <v>0</v>
      </c>
      <c r="Y143" s="126">
        <v>0</v>
      </c>
      <c r="Z143" s="126">
        <v>0</v>
      </c>
      <c r="AA143" s="126">
        <v>0</v>
      </c>
      <c r="AB143" s="126">
        <v>0</v>
      </c>
      <c r="AC143" s="126">
        <v>0</v>
      </c>
      <c r="AD143" s="126">
        <v>0</v>
      </c>
      <c r="AE143" s="126">
        <v>0</v>
      </c>
      <c r="AF143" s="126">
        <v>0</v>
      </c>
      <c r="AG143" s="126"/>
      <c r="AH143" s="126"/>
      <c r="AI143" s="126"/>
      <c r="AJ143" s="126"/>
      <c r="AK143" s="126"/>
      <c r="AL143" s="126"/>
      <c r="AM143" s="126"/>
      <c r="AN143" s="126"/>
      <c r="AO143" s="126"/>
      <c r="AP143" s="126"/>
      <c r="AQ143" s="126"/>
      <c r="AR143" s="126"/>
      <c r="AS143" s="126"/>
      <c r="AT143" s="126"/>
      <c r="AU143" s="126"/>
      <c r="AV143" s="126"/>
      <c r="AW143" s="126"/>
      <c r="AX143" s="126"/>
      <c r="AY143" s="126"/>
      <c r="AZ143" s="126"/>
      <c r="BA143" s="126"/>
      <c r="BB143" s="126"/>
      <c r="BC143" s="126"/>
      <c r="BD143" s="126"/>
      <c r="BE143" s="126"/>
      <c r="BF143" s="126"/>
      <c r="BG143" s="126"/>
      <c r="BH143" s="126"/>
      <c r="BI143" s="126"/>
      <c r="BJ143" s="126"/>
      <c r="BK143" s="126"/>
      <c r="BL143" s="126"/>
      <c r="BM143" s="126"/>
      <c r="BN143" s="126"/>
      <c r="BO143" s="126"/>
      <c r="BP143" s="126"/>
      <c r="BQ143" s="126"/>
      <c r="BR143" s="126"/>
      <c r="BS143" s="126"/>
      <c r="BT143" s="126"/>
      <c r="BU143" s="126"/>
      <c r="BV143" s="126"/>
      <c r="BW143" s="126"/>
      <c r="BX143" s="126"/>
      <c r="BY143" s="126"/>
      <c r="BZ143" s="126"/>
      <c r="CA143" s="126"/>
      <c r="CB143" s="126"/>
      <c r="CC143" s="126"/>
      <c r="CD143" s="126"/>
      <c r="CE143" s="126"/>
      <c r="CF143" s="126"/>
      <c r="CG143" s="126"/>
      <c r="CH143" s="126"/>
      <c r="CI143" s="126"/>
      <c r="CJ143" s="126"/>
      <c r="CK143" s="126"/>
      <c r="CL143" s="126"/>
      <c r="CM143" s="126"/>
      <c r="CN143" s="126"/>
      <c r="CO143" s="126"/>
      <c r="CP143" s="126"/>
      <c r="CQ143" s="126"/>
      <c r="CR143" s="126"/>
      <c r="CS143" s="126"/>
      <c r="CT143" s="126"/>
      <c r="CU143" s="126"/>
    </row>
    <row r="144" spans="1:99" x14ac:dyDescent="0.3">
      <c r="A144" s="105">
        <v>521</v>
      </c>
      <c r="B144" s="126" t="s">
        <v>171</v>
      </c>
      <c r="C144" s="126"/>
      <c r="D144" s="126">
        <v>0</v>
      </c>
      <c r="E144" s="126">
        <v>0</v>
      </c>
      <c r="F144" s="126">
        <v>0</v>
      </c>
      <c r="G144" s="126">
        <v>0</v>
      </c>
      <c r="H144" s="126">
        <v>0</v>
      </c>
      <c r="I144" s="126">
        <v>0</v>
      </c>
      <c r="J144" s="126">
        <v>0</v>
      </c>
      <c r="K144" s="126">
        <v>0</v>
      </c>
      <c r="L144" s="126">
        <v>0</v>
      </c>
      <c r="M144" s="126">
        <v>0</v>
      </c>
      <c r="N144" s="126">
        <v>0</v>
      </c>
      <c r="O144" s="126">
        <v>0</v>
      </c>
      <c r="P144" s="126">
        <v>0</v>
      </c>
      <c r="Q144" s="126">
        <v>0</v>
      </c>
      <c r="R144" s="126">
        <v>0</v>
      </c>
      <c r="S144" s="126">
        <v>0</v>
      </c>
      <c r="T144" s="126">
        <v>0</v>
      </c>
      <c r="U144" s="126">
        <v>0</v>
      </c>
      <c r="V144" s="126">
        <v>0</v>
      </c>
      <c r="W144" s="126">
        <v>0</v>
      </c>
      <c r="X144" s="126">
        <v>0</v>
      </c>
      <c r="Y144" s="126">
        <v>0</v>
      </c>
      <c r="Z144" s="126">
        <v>0</v>
      </c>
      <c r="AA144" s="126">
        <v>0</v>
      </c>
      <c r="AB144" s="126">
        <v>0</v>
      </c>
      <c r="AC144" s="126">
        <v>0</v>
      </c>
      <c r="AD144" s="126">
        <v>0</v>
      </c>
      <c r="AE144" s="126">
        <v>0</v>
      </c>
      <c r="AF144" s="126">
        <v>0</v>
      </c>
      <c r="AG144" s="126"/>
      <c r="AH144" s="126"/>
      <c r="AI144" s="126"/>
      <c r="AJ144" s="126"/>
      <c r="AK144" s="126"/>
      <c r="AL144" s="126"/>
      <c r="AM144" s="126"/>
      <c r="AN144" s="126"/>
      <c r="AO144" s="126"/>
      <c r="AP144" s="126"/>
      <c r="AQ144" s="126"/>
      <c r="AR144" s="126"/>
      <c r="AS144" s="126"/>
      <c r="AT144" s="126"/>
      <c r="AU144" s="126"/>
      <c r="AV144" s="126"/>
      <c r="AW144" s="126"/>
      <c r="AX144" s="126"/>
      <c r="AY144" s="126"/>
      <c r="AZ144" s="126"/>
      <c r="BA144" s="126"/>
      <c r="BB144" s="126"/>
      <c r="BC144" s="126"/>
      <c r="BD144" s="126"/>
      <c r="BE144" s="126"/>
      <c r="BF144" s="126"/>
      <c r="BG144" s="126"/>
      <c r="BH144" s="126"/>
      <c r="BI144" s="126"/>
      <c r="BJ144" s="126"/>
      <c r="BK144" s="126"/>
      <c r="BL144" s="126"/>
      <c r="BM144" s="126"/>
      <c r="BN144" s="126"/>
      <c r="BO144" s="126"/>
      <c r="BP144" s="126"/>
      <c r="BQ144" s="126"/>
      <c r="BR144" s="126"/>
      <c r="BS144" s="126"/>
      <c r="BT144" s="126"/>
      <c r="BU144" s="126"/>
      <c r="BV144" s="126"/>
      <c r="BW144" s="126"/>
      <c r="BX144" s="126"/>
      <c r="BY144" s="126"/>
      <c r="BZ144" s="126"/>
      <c r="CA144" s="126"/>
      <c r="CB144" s="126"/>
      <c r="CC144" s="126"/>
      <c r="CD144" s="126"/>
      <c r="CE144" s="126"/>
      <c r="CF144" s="126"/>
      <c r="CG144" s="126"/>
      <c r="CH144" s="126"/>
      <c r="CI144" s="126"/>
      <c r="CJ144" s="126"/>
      <c r="CK144" s="126"/>
      <c r="CL144" s="126"/>
      <c r="CM144" s="126"/>
      <c r="CN144" s="126"/>
      <c r="CO144" s="126"/>
      <c r="CP144" s="126"/>
      <c r="CQ144" s="126"/>
      <c r="CR144" s="126"/>
      <c r="CS144" s="126"/>
      <c r="CT144" s="126"/>
      <c r="CU144" s="126"/>
    </row>
    <row r="145" spans="1:99" x14ac:dyDescent="0.3">
      <c r="A145" s="105">
        <v>522</v>
      </c>
      <c r="B145" s="126" t="s">
        <v>172</v>
      </c>
      <c r="C145" s="126"/>
      <c r="D145" s="126">
        <v>0</v>
      </c>
      <c r="E145" s="126">
        <v>0</v>
      </c>
      <c r="F145" s="126">
        <v>0</v>
      </c>
      <c r="G145" s="126">
        <v>0</v>
      </c>
      <c r="H145" s="126">
        <v>0</v>
      </c>
      <c r="I145" s="126">
        <v>0</v>
      </c>
      <c r="J145" s="126">
        <v>0</v>
      </c>
      <c r="K145" s="126">
        <v>0</v>
      </c>
      <c r="L145" s="126">
        <v>0</v>
      </c>
      <c r="M145" s="126">
        <v>0</v>
      </c>
      <c r="N145" s="126">
        <v>0</v>
      </c>
      <c r="O145" s="126">
        <v>0</v>
      </c>
      <c r="P145" s="126">
        <v>0</v>
      </c>
      <c r="Q145" s="126">
        <v>0</v>
      </c>
      <c r="R145" s="126">
        <v>0</v>
      </c>
      <c r="S145" s="126">
        <v>0</v>
      </c>
      <c r="T145" s="126">
        <v>0</v>
      </c>
      <c r="U145" s="126">
        <v>0</v>
      </c>
      <c r="V145" s="126">
        <v>0</v>
      </c>
      <c r="W145" s="126">
        <v>0</v>
      </c>
      <c r="X145" s="126">
        <v>0</v>
      </c>
      <c r="Y145" s="126">
        <v>0</v>
      </c>
      <c r="Z145" s="126">
        <v>0</v>
      </c>
      <c r="AA145" s="126">
        <v>0</v>
      </c>
      <c r="AB145" s="126">
        <v>0</v>
      </c>
      <c r="AC145" s="126">
        <v>0</v>
      </c>
      <c r="AD145" s="126">
        <v>0</v>
      </c>
      <c r="AE145" s="126">
        <v>0</v>
      </c>
      <c r="AF145" s="126">
        <v>0</v>
      </c>
      <c r="AG145" s="126"/>
      <c r="AH145" s="126"/>
      <c r="AI145" s="126"/>
      <c r="AJ145" s="126"/>
      <c r="AK145" s="126"/>
      <c r="AL145" s="126"/>
      <c r="AM145" s="126"/>
      <c r="AN145" s="126"/>
      <c r="AO145" s="126"/>
      <c r="AP145" s="126"/>
      <c r="AQ145" s="126"/>
      <c r="AR145" s="126"/>
      <c r="AS145" s="126"/>
      <c r="AT145" s="126"/>
      <c r="AU145" s="126"/>
      <c r="AV145" s="126"/>
      <c r="AW145" s="126"/>
      <c r="AX145" s="126"/>
      <c r="AY145" s="126"/>
      <c r="AZ145" s="126"/>
      <c r="BA145" s="126"/>
      <c r="BB145" s="126"/>
      <c r="BC145" s="126"/>
      <c r="BD145" s="126"/>
      <c r="BE145" s="126"/>
      <c r="BF145" s="126"/>
      <c r="BG145" s="126"/>
      <c r="BH145" s="126"/>
      <c r="BI145" s="126"/>
      <c r="BJ145" s="126"/>
      <c r="BK145" s="126"/>
      <c r="BL145" s="126"/>
      <c r="BM145" s="126"/>
      <c r="BN145" s="126"/>
      <c r="BO145" s="126"/>
      <c r="BP145" s="126"/>
      <c r="BQ145" s="126"/>
      <c r="BR145" s="126"/>
      <c r="BS145" s="126"/>
      <c r="BT145" s="126"/>
      <c r="BU145" s="126"/>
      <c r="BV145" s="126"/>
      <c r="BW145" s="126"/>
      <c r="BX145" s="126"/>
      <c r="BY145" s="126"/>
      <c r="BZ145" s="126"/>
      <c r="CA145" s="126"/>
      <c r="CB145" s="126"/>
      <c r="CC145" s="126"/>
      <c r="CD145" s="126"/>
      <c r="CE145" s="126"/>
      <c r="CF145" s="126"/>
      <c r="CG145" s="126"/>
      <c r="CH145" s="126"/>
      <c r="CI145" s="126"/>
      <c r="CJ145" s="126"/>
      <c r="CK145" s="126"/>
      <c r="CL145" s="126"/>
      <c r="CM145" s="126"/>
      <c r="CN145" s="126"/>
      <c r="CO145" s="126"/>
      <c r="CP145" s="126"/>
      <c r="CQ145" s="126"/>
      <c r="CR145" s="126"/>
      <c r="CS145" s="126"/>
      <c r="CT145" s="126"/>
      <c r="CU145" s="126"/>
    </row>
    <row r="146" spans="1:99" x14ac:dyDescent="0.3">
      <c r="A146" s="105">
        <v>523</v>
      </c>
      <c r="B146" s="126" t="s">
        <v>173</v>
      </c>
      <c r="C146" s="126"/>
      <c r="D146" s="126">
        <v>0</v>
      </c>
      <c r="E146" s="126">
        <v>0</v>
      </c>
      <c r="F146" s="126">
        <v>0</v>
      </c>
      <c r="G146" s="126">
        <v>0</v>
      </c>
      <c r="H146" s="126">
        <v>0</v>
      </c>
      <c r="I146" s="126">
        <v>0</v>
      </c>
      <c r="J146" s="126">
        <v>0</v>
      </c>
      <c r="K146" s="126">
        <v>0</v>
      </c>
      <c r="L146" s="126">
        <v>0</v>
      </c>
      <c r="M146" s="126">
        <v>0</v>
      </c>
      <c r="N146" s="126">
        <v>0</v>
      </c>
      <c r="O146" s="126">
        <v>0</v>
      </c>
      <c r="P146" s="126">
        <v>0</v>
      </c>
      <c r="Q146" s="126">
        <v>0</v>
      </c>
      <c r="R146" s="126">
        <v>0</v>
      </c>
      <c r="S146" s="126">
        <v>0</v>
      </c>
      <c r="T146" s="126">
        <v>0</v>
      </c>
      <c r="U146" s="126">
        <v>0</v>
      </c>
      <c r="V146" s="126">
        <v>0</v>
      </c>
      <c r="W146" s="126">
        <v>0</v>
      </c>
      <c r="X146" s="126">
        <v>0</v>
      </c>
      <c r="Y146" s="126">
        <v>0</v>
      </c>
      <c r="Z146" s="126">
        <v>0</v>
      </c>
      <c r="AA146" s="126">
        <v>0</v>
      </c>
      <c r="AB146" s="126">
        <v>0</v>
      </c>
      <c r="AC146" s="126">
        <v>0</v>
      </c>
      <c r="AD146" s="126">
        <v>0</v>
      </c>
      <c r="AE146" s="126">
        <v>0</v>
      </c>
      <c r="AF146" s="126">
        <v>0</v>
      </c>
      <c r="AG146" s="126"/>
      <c r="AH146" s="126"/>
      <c r="AI146" s="126"/>
      <c r="AJ146" s="126"/>
      <c r="AK146" s="126"/>
      <c r="AL146" s="126"/>
      <c r="AM146" s="126"/>
      <c r="AN146" s="126"/>
      <c r="AO146" s="126"/>
      <c r="AP146" s="126"/>
      <c r="AQ146" s="126"/>
      <c r="AR146" s="126"/>
      <c r="AS146" s="126"/>
      <c r="AT146" s="126"/>
      <c r="AU146" s="126"/>
      <c r="AV146" s="126"/>
      <c r="AW146" s="126"/>
      <c r="AX146" s="126"/>
      <c r="AY146" s="126"/>
      <c r="AZ146" s="126"/>
      <c r="BA146" s="126"/>
      <c r="BB146" s="126"/>
      <c r="BC146" s="126"/>
      <c r="BD146" s="126"/>
      <c r="BE146" s="126"/>
      <c r="BF146" s="126"/>
      <c r="BG146" s="126"/>
      <c r="BH146" s="126"/>
      <c r="BI146" s="126"/>
      <c r="BJ146" s="126"/>
      <c r="BK146" s="126"/>
      <c r="BL146" s="126"/>
      <c r="BM146" s="126"/>
      <c r="BN146" s="126"/>
      <c r="BO146" s="126"/>
      <c r="BP146" s="126"/>
      <c r="BQ146" s="126"/>
      <c r="BR146" s="126"/>
      <c r="BS146" s="126"/>
      <c r="BT146" s="126"/>
      <c r="BU146" s="126"/>
      <c r="BV146" s="126"/>
      <c r="BW146" s="126"/>
      <c r="BX146" s="126"/>
      <c r="BY146" s="126"/>
      <c r="BZ146" s="126"/>
      <c r="CA146" s="126"/>
      <c r="CB146" s="126"/>
      <c r="CC146" s="126"/>
      <c r="CD146" s="126"/>
      <c r="CE146" s="126"/>
      <c r="CF146" s="126"/>
      <c r="CG146" s="126"/>
      <c r="CH146" s="126"/>
      <c r="CI146" s="126"/>
      <c r="CJ146" s="126"/>
      <c r="CK146" s="126"/>
      <c r="CL146" s="126"/>
      <c r="CM146" s="126"/>
      <c r="CN146" s="126"/>
      <c r="CO146" s="126"/>
      <c r="CP146" s="126"/>
      <c r="CQ146" s="126"/>
      <c r="CR146" s="126"/>
      <c r="CS146" s="126"/>
      <c r="CT146" s="126"/>
      <c r="CU146" s="126"/>
    </row>
    <row r="147" spans="1:99" x14ac:dyDescent="0.3">
      <c r="A147" s="105">
        <v>524</v>
      </c>
      <c r="B147" s="126" t="s">
        <v>174</v>
      </c>
      <c r="C147" s="126"/>
      <c r="D147" s="126">
        <v>0</v>
      </c>
      <c r="E147" s="126">
        <v>0</v>
      </c>
      <c r="F147" s="126">
        <v>0</v>
      </c>
      <c r="G147" s="126">
        <v>0</v>
      </c>
      <c r="H147" s="126">
        <v>0</v>
      </c>
      <c r="I147" s="126">
        <v>0</v>
      </c>
      <c r="J147" s="126">
        <v>0</v>
      </c>
      <c r="K147" s="126">
        <v>0</v>
      </c>
      <c r="L147" s="126">
        <v>0</v>
      </c>
      <c r="M147" s="126">
        <v>0</v>
      </c>
      <c r="N147" s="126">
        <v>0</v>
      </c>
      <c r="O147" s="126">
        <v>0</v>
      </c>
      <c r="P147" s="126">
        <v>0</v>
      </c>
      <c r="Q147" s="126">
        <v>0</v>
      </c>
      <c r="R147" s="126">
        <v>0</v>
      </c>
      <c r="S147" s="126">
        <v>0</v>
      </c>
      <c r="T147" s="126">
        <v>0</v>
      </c>
      <c r="U147" s="126">
        <v>0</v>
      </c>
      <c r="V147" s="126">
        <v>0</v>
      </c>
      <c r="W147" s="126">
        <v>0</v>
      </c>
      <c r="X147" s="126">
        <v>0</v>
      </c>
      <c r="Y147" s="126">
        <v>0</v>
      </c>
      <c r="Z147" s="126">
        <v>0</v>
      </c>
      <c r="AA147" s="126">
        <v>0</v>
      </c>
      <c r="AB147" s="126">
        <v>0</v>
      </c>
      <c r="AC147" s="126">
        <v>0</v>
      </c>
      <c r="AD147" s="126">
        <v>0</v>
      </c>
      <c r="AE147" s="126">
        <v>0</v>
      </c>
      <c r="AF147" s="126">
        <v>0</v>
      </c>
      <c r="AG147" s="126"/>
      <c r="AH147" s="126"/>
      <c r="AI147" s="126"/>
      <c r="AJ147" s="126"/>
      <c r="AK147" s="126"/>
      <c r="AL147" s="126"/>
      <c r="AM147" s="126"/>
      <c r="AN147" s="126"/>
      <c r="AO147" s="126"/>
      <c r="AP147" s="126"/>
      <c r="AQ147" s="126"/>
      <c r="AR147" s="126"/>
      <c r="AS147" s="126"/>
      <c r="AT147" s="126"/>
      <c r="AU147" s="126"/>
      <c r="AV147" s="126"/>
      <c r="AW147" s="126"/>
      <c r="AX147" s="126"/>
      <c r="AY147" s="126"/>
      <c r="AZ147" s="126"/>
      <c r="BA147" s="126"/>
      <c r="BB147" s="126"/>
      <c r="BC147" s="126"/>
      <c r="BD147" s="126"/>
      <c r="BE147" s="126"/>
      <c r="BF147" s="126"/>
      <c r="BG147" s="126"/>
      <c r="BH147" s="126"/>
      <c r="BI147" s="126"/>
      <c r="BJ147" s="126"/>
      <c r="BK147" s="126"/>
      <c r="BL147" s="126"/>
      <c r="BM147" s="126"/>
      <c r="BN147" s="126"/>
      <c r="BO147" s="126"/>
      <c r="BP147" s="126"/>
      <c r="BQ147" s="126"/>
      <c r="BR147" s="126"/>
      <c r="BS147" s="126"/>
      <c r="BT147" s="126"/>
      <c r="BU147" s="126"/>
      <c r="BV147" s="126"/>
      <c r="BW147" s="126"/>
      <c r="BX147" s="126"/>
      <c r="BY147" s="126"/>
      <c r="BZ147" s="126"/>
      <c r="CA147" s="126"/>
      <c r="CB147" s="126"/>
      <c r="CC147" s="126"/>
      <c r="CD147" s="126"/>
      <c r="CE147" s="126"/>
      <c r="CF147" s="126"/>
      <c r="CG147" s="126"/>
      <c r="CH147" s="126"/>
      <c r="CI147" s="126"/>
      <c r="CJ147" s="126"/>
      <c r="CK147" s="126"/>
      <c r="CL147" s="126"/>
      <c r="CM147" s="126"/>
      <c r="CN147" s="126"/>
      <c r="CO147" s="126"/>
      <c r="CP147" s="126"/>
      <c r="CQ147" s="126"/>
      <c r="CR147" s="126"/>
      <c r="CS147" s="126"/>
      <c r="CT147" s="126"/>
      <c r="CU147" s="126"/>
    </row>
    <row r="148" spans="1:99" x14ac:dyDescent="0.3">
      <c r="A148" s="105">
        <v>525</v>
      </c>
      <c r="B148" s="126" t="s">
        <v>175</v>
      </c>
      <c r="C148" s="126"/>
      <c r="D148" s="126">
        <v>0</v>
      </c>
      <c r="E148" s="126">
        <v>0</v>
      </c>
      <c r="F148" s="126">
        <v>0</v>
      </c>
      <c r="G148" s="126">
        <v>0</v>
      </c>
      <c r="H148" s="126">
        <v>0</v>
      </c>
      <c r="I148" s="126">
        <v>0</v>
      </c>
      <c r="J148" s="126">
        <v>0</v>
      </c>
      <c r="K148" s="126">
        <v>0</v>
      </c>
      <c r="L148" s="126">
        <v>0</v>
      </c>
      <c r="M148" s="126">
        <v>0</v>
      </c>
      <c r="N148" s="126">
        <v>0</v>
      </c>
      <c r="O148" s="126">
        <v>0</v>
      </c>
      <c r="P148" s="126">
        <v>0</v>
      </c>
      <c r="Q148" s="126">
        <v>0</v>
      </c>
      <c r="R148" s="126">
        <v>0</v>
      </c>
      <c r="S148" s="126">
        <v>0</v>
      </c>
      <c r="T148" s="126">
        <v>0</v>
      </c>
      <c r="U148" s="126">
        <v>0</v>
      </c>
      <c r="V148" s="126">
        <v>0</v>
      </c>
      <c r="W148" s="126">
        <v>0</v>
      </c>
      <c r="X148" s="126">
        <v>0</v>
      </c>
      <c r="Y148" s="126">
        <v>0</v>
      </c>
      <c r="Z148" s="126">
        <v>0</v>
      </c>
      <c r="AA148" s="126">
        <v>0</v>
      </c>
      <c r="AB148" s="126">
        <v>0</v>
      </c>
      <c r="AC148" s="126">
        <v>0</v>
      </c>
      <c r="AD148" s="126">
        <v>0</v>
      </c>
      <c r="AE148" s="126">
        <v>0</v>
      </c>
      <c r="AF148" s="126">
        <v>0</v>
      </c>
      <c r="AG148" s="126"/>
      <c r="AH148" s="126"/>
      <c r="AI148" s="126"/>
      <c r="AJ148" s="126"/>
      <c r="AK148" s="126"/>
      <c r="AL148" s="126"/>
      <c r="AM148" s="126"/>
      <c r="AN148" s="126"/>
      <c r="AO148" s="126"/>
      <c r="AP148" s="126"/>
      <c r="AQ148" s="126"/>
      <c r="AR148" s="126"/>
      <c r="AS148" s="126"/>
      <c r="AT148" s="126"/>
      <c r="AU148" s="126"/>
      <c r="AV148" s="126"/>
      <c r="AW148" s="126"/>
      <c r="AX148" s="126"/>
      <c r="AY148" s="126"/>
      <c r="AZ148" s="126"/>
      <c r="BA148" s="126"/>
      <c r="BB148" s="126"/>
      <c r="BC148" s="126"/>
      <c r="BD148" s="126"/>
      <c r="BE148" s="126"/>
      <c r="BF148" s="126"/>
      <c r="BG148" s="126"/>
      <c r="BH148" s="126"/>
      <c r="BI148" s="126"/>
      <c r="BJ148" s="126"/>
      <c r="BK148" s="126"/>
      <c r="BL148" s="126"/>
      <c r="BM148" s="126"/>
      <c r="BN148" s="126"/>
      <c r="BO148" s="126"/>
      <c r="BP148" s="126"/>
      <c r="BQ148" s="126"/>
      <c r="BR148" s="126"/>
      <c r="BS148" s="126"/>
      <c r="BT148" s="126"/>
      <c r="BU148" s="126"/>
      <c r="BV148" s="126"/>
      <c r="BW148" s="126"/>
      <c r="BX148" s="126"/>
      <c r="BY148" s="126"/>
      <c r="BZ148" s="126"/>
      <c r="CA148" s="126"/>
      <c r="CB148" s="126"/>
      <c r="CC148" s="126"/>
      <c r="CD148" s="126"/>
      <c r="CE148" s="126"/>
      <c r="CF148" s="126"/>
      <c r="CG148" s="126"/>
      <c r="CH148" s="126"/>
      <c r="CI148" s="126"/>
      <c r="CJ148" s="126"/>
      <c r="CK148" s="126"/>
      <c r="CL148" s="126"/>
      <c r="CM148" s="126"/>
      <c r="CN148" s="126"/>
      <c r="CO148" s="126"/>
      <c r="CP148" s="126"/>
      <c r="CQ148" s="126"/>
      <c r="CR148" s="126"/>
      <c r="CS148" s="126"/>
      <c r="CT148" s="126"/>
      <c r="CU148" s="126"/>
    </row>
    <row r="149" spans="1:99" x14ac:dyDescent="0.3">
      <c r="A149" s="105">
        <v>526</v>
      </c>
      <c r="B149" s="126" t="s">
        <v>176</v>
      </c>
      <c r="C149" s="126"/>
      <c r="D149" s="126">
        <v>0</v>
      </c>
      <c r="E149" s="126">
        <v>0</v>
      </c>
      <c r="F149" s="126">
        <v>0</v>
      </c>
      <c r="G149" s="126">
        <v>0</v>
      </c>
      <c r="H149" s="126">
        <v>0</v>
      </c>
      <c r="I149" s="126">
        <v>0</v>
      </c>
      <c r="J149" s="126">
        <v>0</v>
      </c>
      <c r="K149" s="126">
        <v>0</v>
      </c>
      <c r="L149" s="126">
        <v>0</v>
      </c>
      <c r="M149" s="126">
        <v>0</v>
      </c>
      <c r="N149" s="126">
        <v>0</v>
      </c>
      <c r="O149" s="126">
        <v>0</v>
      </c>
      <c r="P149" s="126">
        <v>0</v>
      </c>
      <c r="Q149" s="126">
        <v>0</v>
      </c>
      <c r="R149" s="126">
        <v>0</v>
      </c>
      <c r="S149" s="126">
        <v>0</v>
      </c>
      <c r="T149" s="126">
        <v>0</v>
      </c>
      <c r="U149" s="126">
        <v>0</v>
      </c>
      <c r="V149" s="126">
        <v>0</v>
      </c>
      <c r="W149" s="126">
        <v>0</v>
      </c>
      <c r="X149" s="126">
        <v>0</v>
      </c>
      <c r="Y149" s="126">
        <v>0</v>
      </c>
      <c r="Z149" s="126">
        <v>0</v>
      </c>
      <c r="AA149" s="126">
        <v>0</v>
      </c>
      <c r="AB149" s="126">
        <v>0</v>
      </c>
      <c r="AC149" s="126">
        <v>0</v>
      </c>
      <c r="AD149" s="126">
        <v>0</v>
      </c>
      <c r="AE149" s="126">
        <v>0</v>
      </c>
      <c r="AF149" s="126">
        <v>0</v>
      </c>
      <c r="AG149" s="126"/>
      <c r="AH149" s="126"/>
      <c r="AI149" s="126"/>
      <c r="AJ149" s="126"/>
      <c r="AK149" s="126"/>
      <c r="AL149" s="126"/>
      <c r="AM149" s="126"/>
      <c r="AN149" s="126"/>
      <c r="AO149" s="126"/>
      <c r="AP149" s="126"/>
      <c r="AQ149" s="126"/>
      <c r="AR149" s="126"/>
      <c r="AS149" s="126"/>
      <c r="AT149" s="126"/>
      <c r="AU149" s="126"/>
      <c r="AV149" s="126"/>
      <c r="AW149" s="126"/>
      <c r="AX149" s="126"/>
      <c r="AY149" s="126"/>
      <c r="AZ149" s="126"/>
      <c r="BA149" s="126"/>
      <c r="BB149" s="126"/>
      <c r="BC149" s="126"/>
      <c r="BD149" s="126"/>
      <c r="BE149" s="126"/>
      <c r="BF149" s="126"/>
      <c r="BG149" s="126"/>
      <c r="BH149" s="126"/>
      <c r="BI149" s="126"/>
      <c r="BJ149" s="126"/>
      <c r="BK149" s="126"/>
      <c r="BL149" s="126"/>
      <c r="BM149" s="126"/>
      <c r="BN149" s="126"/>
      <c r="BO149" s="126"/>
      <c r="BP149" s="126"/>
      <c r="BQ149" s="126"/>
      <c r="BR149" s="126"/>
      <c r="BS149" s="126"/>
      <c r="BT149" s="126"/>
      <c r="BU149" s="126"/>
      <c r="BV149" s="126"/>
      <c r="BW149" s="126"/>
      <c r="BX149" s="126"/>
      <c r="BY149" s="126"/>
      <c r="BZ149" s="126"/>
      <c r="CA149" s="126"/>
      <c r="CB149" s="126"/>
      <c r="CC149" s="126"/>
      <c r="CD149" s="126"/>
      <c r="CE149" s="126"/>
      <c r="CF149" s="126"/>
      <c r="CG149" s="126"/>
      <c r="CH149" s="126"/>
      <c r="CI149" s="126"/>
      <c r="CJ149" s="126"/>
      <c r="CK149" s="126"/>
      <c r="CL149" s="126"/>
      <c r="CM149" s="126"/>
      <c r="CN149" s="126"/>
      <c r="CO149" s="126"/>
      <c r="CP149" s="126"/>
      <c r="CQ149" s="126"/>
      <c r="CR149" s="126"/>
      <c r="CS149" s="126"/>
      <c r="CT149" s="126"/>
      <c r="CU149" s="126"/>
    </row>
    <row r="150" spans="1:99" x14ac:dyDescent="0.3">
      <c r="A150" s="105">
        <v>527</v>
      </c>
      <c r="B150" s="126" t="s">
        <v>177</v>
      </c>
      <c r="C150" s="126"/>
      <c r="D150" s="126">
        <v>0</v>
      </c>
      <c r="E150" s="126">
        <v>0</v>
      </c>
      <c r="F150" s="126">
        <v>0</v>
      </c>
      <c r="G150" s="126">
        <v>0</v>
      </c>
      <c r="H150" s="126">
        <v>0</v>
      </c>
      <c r="I150" s="126">
        <v>0</v>
      </c>
      <c r="J150" s="126">
        <v>0</v>
      </c>
      <c r="K150" s="126">
        <v>0</v>
      </c>
      <c r="L150" s="126">
        <v>0</v>
      </c>
      <c r="M150" s="126">
        <v>0</v>
      </c>
      <c r="N150" s="126">
        <v>0</v>
      </c>
      <c r="O150" s="126">
        <v>0</v>
      </c>
      <c r="P150" s="126">
        <v>0</v>
      </c>
      <c r="Q150" s="126">
        <v>0</v>
      </c>
      <c r="R150" s="126">
        <v>0</v>
      </c>
      <c r="S150" s="126">
        <v>0</v>
      </c>
      <c r="T150" s="126">
        <v>0</v>
      </c>
      <c r="U150" s="126">
        <v>0</v>
      </c>
      <c r="V150" s="126">
        <v>0</v>
      </c>
      <c r="W150" s="126">
        <v>0</v>
      </c>
      <c r="X150" s="126">
        <v>0</v>
      </c>
      <c r="Y150" s="126">
        <v>0</v>
      </c>
      <c r="Z150" s="126">
        <v>0</v>
      </c>
      <c r="AA150" s="126">
        <v>0</v>
      </c>
      <c r="AB150" s="126">
        <v>0</v>
      </c>
      <c r="AC150" s="126">
        <v>0</v>
      </c>
      <c r="AD150" s="126">
        <v>0</v>
      </c>
      <c r="AE150" s="126">
        <v>0</v>
      </c>
      <c r="AF150" s="126">
        <v>0</v>
      </c>
      <c r="AG150" s="126"/>
      <c r="AH150" s="126"/>
      <c r="AI150" s="126"/>
      <c r="AJ150" s="126"/>
      <c r="AK150" s="126"/>
      <c r="AL150" s="126"/>
      <c r="AM150" s="126"/>
      <c r="AN150" s="126"/>
      <c r="AO150" s="126"/>
      <c r="AP150" s="126"/>
      <c r="AQ150" s="126"/>
      <c r="AR150" s="126"/>
      <c r="AS150" s="126"/>
      <c r="AT150" s="126"/>
      <c r="AU150" s="126"/>
      <c r="AV150" s="126"/>
      <c r="AW150" s="126"/>
      <c r="AX150" s="126"/>
      <c r="AY150" s="126"/>
      <c r="AZ150" s="126"/>
      <c r="BA150" s="126"/>
      <c r="BB150" s="126"/>
      <c r="BC150" s="126"/>
      <c r="BD150" s="126"/>
      <c r="BE150" s="126"/>
      <c r="BF150" s="126"/>
      <c r="BG150" s="126"/>
      <c r="BH150" s="126"/>
      <c r="BI150" s="126"/>
      <c r="BJ150" s="126"/>
      <c r="BK150" s="126"/>
      <c r="BL150" s="126"/>
      <c r="BM150" s="126"/>
      <c r="BN150" s="126"/>
      <c r="BO150" s="126"/>
      <c r="BP150" s="126"/>
      <c r="BQ150" s="126"/>
      <c r="BR150" s="126"/>
      <c r="BS150" s="126"/>
      <c r="BT150" s="126"/>
      <c r="BU150" s="126"/>
      <c r="BV150" s="126"/>
      <c r="BW150" s="126"/>
      <c r="BX150" s="126"/>
      <c r="BY150" s="126"/>
      <c r="BZ150" s="126"/>
      <c r="CA150" s="126"/>
      <c r="CB150" s="126"/>
      <c r="CC150" s="126"/>
      <c r="CD150" s="126"/>
      <c r="CE150" s="126"/>
      <c r="CF150" s="126"/>
      <c r="CG150" s="126"/>
      <c r="CH150" s="126"/>
      <c r="CI150" s="126"/>
      <c r="CJ150" s="126"/>
      <c r="CK150" s="126"/>
      <c r="CL150" s="126"/>
      <c r="CM150" s="126"/>
      <c r="CN150" s="126"/>
      <c r="CO150" s="126"/>
      <c r="CP150" s="126"/>
      <c r="CQ150" s="126"/>
      <c r="CR150" s="126"/>
      <c r="CS150" s="126"/>
      <c r="CT150" s="126"/>
      <c r="CU150" s="126"/>
    </row>
    <row r="151" spans="1:99" x14ac:dyDescent="0.3">
      <c r="A151" s="105">
        <v>528</v>
      </c>
      <c r="B151" s="126" t="s">
        <v>160</v>
      </c>
      <c r="C151" s="126"/>
      <c r="D151" s="126">
        <v>0</v>
      </c>
      <c r="E151" s="126">
        <v>0</v>
      </c>
      <c r="F151" s="126">
        <v>0</v>
      </c>
      <c r="G151" s="126">
        <v>0</v>
      </c>
      <c r="H151" s="126">
        <v>0</v>
      </c>
      <c r="I151" s="126">
        <v>0</v>
      </c>
      <c r="J151" s="126">
        <v>0</v>
      </c>
      <c r="K151" s="126">
        <v>0</v>
      </c>
      <c r="L151" s="126">
        <v>0</v>
      </c>
      <c r="M151" s="126">
        <v>0</v>
      </c>
      <c r="N151" s="126">
        <v>0</v>
      </c>
      <c r="O151" s="126">
        <v>0</v>
      </c>
      <c r="P151" s="126">
        <v>0</v>
      </c>
      <c r="Q151" s="126">
        <v>0</v>
      </c>
      <c r="R151" s="126">
        <v>0</v>
      </c>
      <c r="S151" s="126">
        <v>0</v>
      </c>
      <c r="T151" s="126">
        <v>0</v>
      </c>
      <c r="U151" s="126">
        <v>0</v>
      </c>
      <c r="V151" s="126">
        <v>0</v>
      </c>
      <c r="W151" s="126">
        <v>0</v>
      </c>
      <c r="X151" s="126">
        <v>0</v>
      </c>
      <c r="Y151" s="126">
        <v>0</v>
      </c>
      <c r="Z151" s="126">
        <v>0</v>
      </c>
      <c r="AA151" s="126">
        <v>0</v>
      </c>
      <c r="AB151" s="126">
        <v>0</v>
      </c>
      <c r="AC151" s="126">
        <v>0</v>
      </c>
      <c r="AD151" s="126">
        <v>0</v>
      </c>
      <c r="AE151" s="126">
        <v>0</v>
      </c>
      <c r="AF151" s="126">
        <v>0</v>
      </c>
      <c r="AG151" s="126"/>
      <c r="AH151" s="126"/>
      <c r="AI151" s="126"/>
      <c r="AJ151" s="126"/>
      <c r="AK151" s="126"/>
      <c r="AL151" s="126"/>
      <c r="AM151" s="126"/>
      <c r="AN151" s="126"/>
      <c r="AO151" s="126"/>
      <c r="AP151" s="126"/>
      <c r="AQ151" s="126"/>
      <c r="AR151" s="126"/>
      <c r="AS151" s="126"/>
      <c r="AT151" s="126"/>
      <c r="AU151" s="126"/>
      <c r="AV151" s="126"/>
      <c r="AW151" s="126"/>
      <c r="AX151" s="126"/>
      <c r="AY151" s="126"/>
      <c r="AZ151" s="126"/>
      <c r="BA151" s="126"/>
      <c r="BB151" s="126"/>
      <c r="BC151" s="126"/>
      <c r="BD151" s="126"/>
      <c r="BE151" s="126"/>
      <c r="BF151" s="126"/>
      <c r="BG151" s="126"/>
      <c r="BH151" s="126"/>
      <c r="BI151" s="126"/>
      <c r="BJ151" s="126"/>
      <c r="BK151" s="126"/>
      <c r="BL151" s="126"/>
      <c r="BM151" s="126"/>
      <c r="BN151" s="126"/>
      <c r="BO151" s="126"/>
      <c r="BP151" s="126"/>
      <c r="BQ151" s="126"/>
      <c r="BR151" s="126"/>
      <c r="BS151" s="126"/>
      <c r="BT151" s="126"/>
      <c r="BU151" s="126"/>
      <c r="BV151" s="126"/>
      <c r="BW151" s="126"/>
      <c r="BX151" s="126"/>
      <c r="BY151" s="126"/>
      <c r="BZ151" s="126"/>
      <c r="CA151" s="126"/>
      <c r="CB151" s="126"/>
      <c r="CC151" s="126"/>
      <c r="CD151" s="126"/>
      <c r="CE151" s="126"/>
      <c r="CF151" s="126"/>
      <c r="CG151" s="126"/>
      <c r="CH151" s="126"/>
      <c r="CI151" s="126"/>
      <c r="CJ151" s="126"/>
      <c r="CK151" s="126"/>
      <c r="CL151" s="126"/>
      <c r="CM151" s="126"/>
      <c r="CN151" s="126"/>
      <c r="CO151" s="126"/>
      <c r="CP151" s="126"/>
      <c r="CQ151" s="126"/>
      <c r="CR151" s="126"/>
      <c r="CS151" s="126"/>
      <c r="CT151" s="126"/>
      <c r="CU151" s="126"/>
    </row>
    <row r="152" spans="1:99" x14ac:dyDescent="0.3">
      <c r="A152" s="105">
        <v>529</v>
      </c>
      <c r="B152" s="126" t="s">
        <v>161</v>
      </c>
      <c r="C152" s="126"/>
      <c r="D152" s="126">
        <v>0</v>
      </c>
      <c r="E152" s="126">
        <v>0</v>
      </c>
      <c r="F152" s="126">
        <v>0</v>
      </c>
      <c r="G152" s="126">
        <v>0</v>
      </c>
      <c r="H152" s="126">
        <v>0</v>
      </c>
      <c r="I152" s="126">
        <v>0</v>
      </c>
      <c r="J152" s="126">
        <v>0</v>
      </c>
      <c r="K152" s="126">
        <v>0</v>
      </c>
      <c r="L152" s="126">
        <v>0</v>
      </c>
      <c r="M152" s="126">
        <v>0</v>
      </c>
      <c r="N152" s="126">
        <v>0</v>
      </c>
      <c r="O152" s="126">
        <v>0</v>
      </c>
      <c r="P152" s="126">
        <v>0</v>
      </c>
      <c r="Q152" s="126">
        <v>0</v>
      </c>
      <c r="R152" s="126">
        <v>0</v>
      </c>
      <c r="S152" s="126">
        <v>0</v>
      </c>
      <c r="T152" s="126">
        <v>0</v>
      </c>
      <c r="U152" s="126">
        <v>0</v>
      </c>
      <c r="V152" s="126">
        <v>0</v>
      </c>
      <c r="W152" s="126">
        <v>0</v>
      </c>
      <c r="X152" s="126">
        <v>0</v>
      </c>
      <c r="Y152" s="126">
        <v>0</v>
      </c>
      <c r="Z152" s="126">
        <v>0</v>
      </c>
      <c r="AA152" s="126">
        <v>0</v>
      </c>
      <c r="AB152" s="126">
        <v>0</v>
      </c>
      <c r="AC152" s="126">
        <v>0</v>
      </c>
      <c r="AD152" s="126">
        <v>0</v>
      </c>
      <c r="AE152" s="126">
        <v>0</v>
      </c>
      <c r="AF152" s="126">
        <v>0</v>
      </c>
      <c r="AG152" s="126"/>
      <c r="AH152" s="126"/>
      <c r="AI152" s="126"/>
      <c r="AJ152" s="126"/>
      <c r="AK152" s="126"/>
      <c r="AL152" s="126"/>
      <c r="AM152" s="126"/>
      <c r="AN152" s="126"/>
      <c r="AO152" s="126"/>
      <c r="AP152" s="126"/>
      <c r="AQ152" s="126"/>
      <c r="AR152" s="126"/>
      <c r="AS152" s="126"/>
      <c r="AT152" s="126"/>
      <c r="AU152" s="126"/>
      <c r="AV152" s="126"/>
      <c r="AW152" s="126"/>
      <c r="AX152" s="126"/>
      <c r="AY152" s="126"/>
      <c r="AZ152" s="126"/>
      <c r="BA152" s="126"/>
      <c r="BB152" s="126"/>
      <c r="BC152" s="126"/>
      <c r="BD152" s="126"/>
      <c r="BE152" s="126"/>
      <c r="BF152" s="126"/>
      <c r="BG152" s="126"/>
      <c r="BH152" s="126"/>
      <c r="BI152" s="126"/>
      <c r="BJ152" s="126"/>
      <c r="BK152" s="126"/>
      <c r="BL152" s="126"/>
      <c r="BM152" s="126"/>
      <c r="BN152" s="126"/>
      <c r="BO152" s="126"/>
      <c r="BP152" s="126"/>
      <c r="BQ152" s="126"/>
      <c r="BR152" s="126"/>
      <c r="BS152" s="126"/>
      <c r="BT152" s="126"/>
      <c r="BU152" s="126"/>
      <c r="BV152" s="126"/>
      <c r="BW152" s="126"/>
      <c r="BX152" s="126"/>
      <c r="BY152" s="126"/>
      <c r="BZ152" s="126"/>
      <c r="CA152" s="126"/>
      <c r="CB152" s="126"/>
      <c r="CC152" s="126"/>
      <c r="CD152" s="126"/>
      <c r="CE152" s="126"/>
      <c r="CF152" s="126"/>
      <c r="CG152" s="126"/>
      <c r="CH152" s="126"/>
      <c r="CI152" s="126"/>
      <c r="CJ152" s="126"/>
      <c r="CK152" s="126"/>
      <c r="CL152" s="126"/>
      <c r="CM152" s="126"/>
      <c r="CN152" s="126"/>
      <c r="CO152" s="126"/>
      <c r="CP152" s="126"/>
      <c r="CQ152" s="126"/>
      <c r="CR152" s="126"/>
      <c r="CS152" s="126"/>
      <c r="CT152" s="126"/>
      <c r="CU152" s="126"/>
    </row>
    <row r="153" spans="1:99" x14ac:dyDescent="0.3">
      <c r="A153" s="105">
        <v>530</v>
      </c>
      <c r="B153" s="126" t="s">
        <v>162</v>
      </c>
      <c r="C153" s="126"/>
      <c r="D153" s="126">
        <v>0</v>
      </c>
      <c r="E153" s="126">
        <v>0</v>
      </c>
      <c r="F153" s="126">
        <v>0</v>
      </c>
      <c r="G153" s="126">
        <v>0</v>
      </c>
      <c r="H153" s="126">
        <v>0</v>
      </c>
      <c r="I153" s="126">
        <v>0</v>
      </c>
      <c r="J153" s="126">
        <v>0</v>
      </c>
      <c r="K153" s="126">
        <v>0</v>
      </c>
      <c r="L153" s="126">
        <v>0</v>
      </c>
      <c r="M153" s="126">
        <v>0</v>
      </c>
      <c r="N153" s="126">
        <v>0</v>
      </c>
      <c r="O153" s="126">
        <v>0</v>
      </c>
      <c r="P153" s="126">
        <v>0</v>
      </c>
      <c r="Q153" s="126">
        <v>0</v>
      </c>
      <c r="R153" s="126">
        <v>0</v>
      </c>
      <c r="S153" s="126">
        <v>0</v>
      </c>
      <c r="T153" s="126">
        <v>0</v>
      </c>
      <c r="U153" s="126">
        <v>0</v>
      </c>
      <c r="V153" s="126">
        <v>0</v>
      </c>
      <c r="W153" s="126">
        <v>0</v>
      </c>
      <c r="X153" s="126">
        <v>0</v>
      </c>
      <c r="Y153" s="126">
        <v>0</v>
      </c>
      <c r="Z153" s="126">
        <v>0</v>
      </c>
      <c r="AA153" s="126">
        <v>0</v>
      </c>
      <c r="AB153" s="126">
        <v>0</v>
      </c>
      <c r="AC153" s="126">
        <v>0</v>
      </c>
      <c r="AD153" s="126">
        <v>0</v>
      </c>
      <c r="AE153" s="126">
        <v>0</v>
      </c>
      <c r="AF153" s="126">
        <v>0</v>
      </c>
      <c r="AG153" s="126"/>
      <c r="AH153" s="126"/>
      <c r="AI153" s="126"/>
      <c r="AJ153" s="126"/>
      <c r="AK153" s="126"/>
      <c r="AL153" s="126"/>
      <c r="AM153" s="126"/>
      <c r="AN153" s="126"/>
      <c r="AO153" s="126"/>
      <c r="AP153" s="126"/>
      <c r="AQ153" s="126"/>
      <c r="AR153" s="126"/>
      <c r="AS153" s="126"/>
      <c r="AT153" s="126"/>
      <c r="AU153" s="126"/>
      <c r="AV153" s="126"/>
      <c r="AW153" s="126"/>
      <c r="AX153" s="126"/>
      <c r="AY153" s="126"/>
      <c r="AZ153" s="126"/>
      <c r="BA153" s="126"/>
      <c r="BB153" s="126"/>
      <c r="BC153" s="126"/>
      <c r="BD153" s="126"/>
      <c r="BE153" s="126"/>
      <c r="BF153" s="126"/>
      <c r="BG153" s="126"/>
      <c r="BH153" s="126"/>
      <c r="BI153" s="126"/>
      <c r="BJ153" s="126"/>
      <c r="BK153" s="126"/>
      <c r="BL153" s="126"/>
      <c r="BM153" s="126"/>
      <c r="BN153" s="126"/>
      <c r="BO153" s="126"/>
      <c r="BP153" s="126"/>
      <c r="BQ153" s="126"/>
      <c r="BR153" s="126"/>
      <c r="BS153" s="126"/>
      <c r="BT153" s="126"/>
      <c r="BU153" s="126"/>
      <c r="BV153" s="126"/>
      <c r="BW153" s="126"/>
      <c r="BX153" s="126"/>
      <c r="BY153" s="126"/>
      <c r="BZ153" s="126"/>
      <c r="CA153" s="126"/>
      <c r="CB153" s="126"/>
      <c r="CC153" s="126"/>
      <c r="CD153" s="126"/>
      <c r="CE153" s="126"/>
      <c r="CF153" s="126"/>
      <c r="CG153" s="126"/>
      <c r="CH153" s="126"/>
      <c r="CI153" s="126"/>
      <c r="CJ153" s="126"/>
      <c r="CK153" s="126"/>
      <c r="CL153" s="126"/>
      <c r="CM153" s="126"/>
      <c r="CN153" s="126"/>
      <c r="CO153" s="126"/>
      <c r="CP153" s="126"/>
      <c r="CQ153" s="126"/>
      <c r="CR153" s="126"/>
      <c r="CS153" s="126"/>
      <c r="CT153" s="126"/>
      <c r="CU153" s="126"/>
    </row>
    <row r="154" spans="1:99" x14ac:dyDescent="0.3">
      <c r="A154" s="105">
        <v>531</v>
      </c>
      <c r="B154" s="126" t="s">
        <v>163</v>
      </c>
      <c r="C154" s="126"/>
      <c r="D154" s="126">
        <v>0</v>
      </c>
      <c r="E154" s="126">
        <v>0</v>
      </c>
      <c r="F154" s="126">
        <v>0</v>
      </c>
      <c r="G154" s="126">
        <v>0</v>
      </c>
      <c r="H154" s="126">
        <v>0</v>
      </c>
      <c r="I154" s="126">
        <v>0</v>
      </c>
      <c r="J154" s="126">
        <v>0</v>
      </c>
      <c r="K154" s="126">
        <v>0</v>
      </c>
      <c r="L154" s="126">
        <v>0</v>
      </c>
      <c r="M154" s="126">
        <v>0</v>
      </c>
      <c r="N154" s="126">
        <v>0</v>
      </c>
      <c r="O154" s="126">
        <v>0</v>
      </c>
      <c r="P154" s="126">
        <v>0</v>
      </c>
      <c r="Q154" s="126">
        <v>0</v>
      </c>
      <c r="R154" s="126">
        <v>0</v>
      </c>
      <c r="S154" s="126">
        <v>0</v>
      </c>
      <c r="T154" s="126">
        <v>0</v>
      </c>
      <c r="U154" s="126">
        <v>0</v>
      </c>
      <c r="V154" s="126">
        <v>0</v>
      </c>
      <c r="W154" s="126">
        <v>0</v>
      </c>
      <c r="X154" s="126">
        <v>0</v>
      </c>
      <c r="Y154" s="126">
        <v>0</v>
      </c>
      <c r="Z154" s="126">
        <v>0</v>
      </c>
      <c r="AA154" s="126">
        <v>0</v>
      </c>
      <c r="AB154" s="126">
        <v>0</v>
      </c>
      <c r="AC154" s="126">
        <v>0</v>
      </c>
      <c r="AD154" s="126">
        <v>0</v>
      </c>
      <c r="AE154" s="126">
        <v>0</v>
      </c>
      <c r="AF154" s="126">
        <v>0</v>
      </c>
      <c r="AG154" s="126"/>
      <c r="AH154" s="126"/>
      <c r="AI154" s="126"/>
      <c r="AJ154" s="126"/>
      <c r="AK154" s="126"/>
      <c r="AL154" s="126"/>
      <c r="AM154" s="126"/>
      <c r="AN154" s="126"/>
      <c r="AO154" s="126"/>
      <c r="AP154" s="126"/>
      <c r="AQ154" s="126"/>
      <c r="AR154" s="126"/>
      <c r="AS154" s="126"/>
      <c r="AT154" s="126"/>
      <c r="AU154" s="126"/>
      <c r="AV154" s="126"/>
      <c r="AW154" s="126"/>
      <c r="AX154" s="126"/>
      <c r="AY154" s="126"/>
      <c r="AZ154" s="126"/>
      <c r="BA154" s="126"/>
      <c r="BB154" s="126"/>
      <c r="BC154" s="126"/>
      <c r="BD154" s="126"/>
      <c r="BE154" s="126"/>
      <c r="BF154" s="126"/>
      <c r="BG154" s="126"/>
      <c r="BH154" s="126"/>
      <c r="BI154" s="126"/>
      <c r="BJ154" s="126"/>
      <c r="BK154" s="126"/>
      <c r="BL154" s="126"/>
      <c r="BM154" s="126"/>
      <c r="BN154" s="126"/>
      <c r="BO154" s="126"/>
      <c r="BP154" s="126"/>
      <c r="BQ154" s="126"/>
      <c r="BR154" s="126"/>
      <c r="BS154" s="126"/>
      <c r="BT154" s="126"/>
      <c r="BU154" s="126"/>
      <c r="BV154" s="126"/>
      <c r="BW154" s="126"/>
      <c r="BX154" s="126"/>
      <c r="BY154" s="126"/>
      <c r="BZ154" s="126"/>
      <c r="CA154" s="126"/>
      <c r="CB154" s="126"/>
      <c r="CC154" s="126"/>
      <c r="CD154" s="126"/>
      <c r="CE154" s="126"/>
      <c r="CF154" s="126"/>
      <c r="CG154" s="126"/>
      <c r="CH154" s="126"/>
      <c r="CI154" s="126"/>
      <c r="CJ154" s="126"/>
      <c r="CK154" s="126"/>
      <c r="CL154" s="126"/>
      <c r="CM154" s="126"/>
      <c r="CN154" s="126"/>
      <c r="CO154" s="126"/>
      <c r="CP154" s="126"/>
      <c r="CQ154" s="126"/>
      <c r="CR154" s="126"/>
      <c r="CS154" s="126"/>
      <c r="CT154" s="126"/>
      <c r="CU154" s="126"/>
    </row>
    <row r="155" spans="1:99" x14ac:dyDescent="0.3">
      <c r="A155" s="105">
        <v>532</v>
      </c>
      <c r="B155" s="126" t="s">
        <v>463</v>
      </c>
      <c r="C155" s="126"/>
      <c r="D155" s="126">
        <v>145356</v>
      </c>
      <c r="E155" s="126">
        <v>0</v>
      </c>
      <c r="F155" s="126">
        <v>0</v>
      </c>
      <c r="G155" s="126">
        <v>0</v>
      </c>
      <c r="H155" s="126">
        <v>0</v>
      </c>
      <c r="I155" s="126">
        <v>312107</v>
      </c>
      <c r="J155" s="126">
        <v>0</v>
      </c>
      <c r="K155" s="126">
        <v>0</v>
      </c>
      <c r="L155" s="126">
        <v>0</v>
      </c>
      <c r="M155" s="126">
        <v>258915</v>
      </c>
      <c r="N155" s="126">
        <v>0</v>
      </c>
      <c r="O155" s="126">
        <v>0</v>
      </c>
      <c r="P155" s="126">
        <v>0</v>
      </c>
      <c r="Q155" s="126">
        <v>0</v>
      </c>
      <c r="R155" s="126">
        <v>0</v>
      </c>
      <c r="S155" s="126">
        <v>0</v>
      </c>
      <c r="T155" s="126">
        <v>0</v>
      </c>
      <c r="U155" s="126">
        <v>0</v>
      </c>
      <c r="V155" s="126">
        <v>0</v>
      </c>
      <c r="W155" s="126">
        <v>0</v>
      </c>
      <c r="X155" s="126">
        <v>0</v>
      </c>
      <c r="Y155" s="126">
        <v>0</v>
      </c>
      <c r="Z155" s="126">
        <v>0</v>
      </c>
      <c r="AA155" s="126">
        <v>0</v>
      </c>
      <c r="AB155" s="126">
        <v>0</v>
      </c>
      <c r="AC155" s="126">
        <v>0</v>
      </c>
      <c r="AD155" s="126">
        <v>0</v>
      </c>
      <c r="AE155" s="126">
        <v>12983</v>
      </c>
      <c r="AF155" s="126">
        <v>0</v>
      </c>
      <c r="AG155" s="126"/>
      <c r="AH155" s="126"/>
      <c r="AI155" s="126"/>
      <c r="AJ155" s="126"/>
      <c r="AK155" s="126"/>
      <c r="AL155" s="126"/>
      <c r="AM155" s="126"/>
      <c r="AN155" s="126"/>
      <c r="AO155" s="126"/>
      <c r="AP155" s="126"/>
      <c r="AQ155" s="126"/>
      <c r="AR155" s="126"/>
      <c r="AS155" s="126"/>
      <c r="AT155" s="126"/>
      <c r="AU155" s="126"/>
      <c r="AV155" s="126"/>
      <c r="AW155" s="126"/>
      <c r="AX155" s="126"/>
      <c r="AY155" s="126"/>
      <c r="AZ155" s="126"/>
      <c r="BA155" s="126"/>
      <c r="BB155" s="126"/>
      <c r="BC155" s="126"/>
      <c r="BD155" s="126"/>
      <c r="BE155" s="126"/>
      <c r="BF155" s="126"/>
      <c r="BG155" s="126"/>
      <c r="BH155" s="126"/>
      <c r="BI155" s="126"/>
      <c r="BJ155" s="126"/>
      <c r="BK155" s="126"/>
      <c r="BL155" s="126"/>
      <c r="BM155" s="126"/>
      <c r="BN155" s="126"/>
      <c r="BO155" s="126"/>
      <c r="BP155" s="126"/>
      <c r="BQ155" s="126"/>
      <c r="BR155" s="126"/>
      <c r="BS155" s="126"/>
      <c r="BT155" s="126"/>
      <c r="BU155" s="126"/>
      <c r="BV155" s="126"/>
      <c r="BW155" s="126"/>
      <c r="BX155" s="126"/>
      <c r="BY155" s="126"/>
      <c r="BZ155" s="126"/>
      <c r="CA155" s="126"/>
      <c r="CB155" s="126"/>
      <c r="CC155" s="126"/>
      <c r="CD155" s="126"/>
      <c r="CE155" s="126"/>
      <c r="CF155" s="126"/>
      <c r="CG155" s="126"/>
      <c r="CH155" s="126"/>
      <c r="CI155" s="126"/>
      <c r="CJ155" s="126"/>
      <c r="CK155" s="126"/>
      <c r="CL155" s="126"/>
      <c r="CM155" s="126"/>
      <c r="CN155" s="126"/>
      <c r="CO155" s="126"/>
      <c r="CP155" s="126"/>
      <c r="CQ155" s="126"/>
      <c r="CR155" s="126"/>
      <c r="CS155" s="126"/>
      <c r="CT155" s="126"/>
      <c r="CU155" s="126"/>
    </row>
    <row r="156" spans="1:99" x14ac:dyDescent="0.3">
      <c r="A156" s="105">
        <v>533</v>
      </c>
      <c r="B156" s="126" t="s">
        <v>464</v>
      </c>
      <c r="C156" s="126"/>
      <c r="D156" s="126">
        <v>0</v>
      </c>
      <c r="E156" s="126">
        <v>0</v>
      </c>
      <c r="F156" s="126">
        <v>0</v>
      </c>
      <c r="G156" s="126">
        <v>0</v>
      </c>
      <c r="H156" s="126">
        <v>0</v>
      </c>
      <c r="I156" s="126">
        <v>0</v>
      </c>
      <c r="J156" s="126">
        <v>0</v>
      </c>
      <c r="K156" s="126">
        <v>0</v>
      </c>
      <c r="L156" s="126">
        <v>0</v>
      </c>
      <c r="M156" s="126">
        <v>0</v>
      </c>
      <c r="N156" s="126">
        <v>0</v>
      </c>
      <c r="O156" s="126">
        <v>0</v>
      </c>
      <c r="P156" s="126">
        <v>0</v>
      </c>
      <c r="Q156" s="126">
        <v>0</v>
      </c>
      <c r="R156" s="126">
        <v>0</v>
      </c>
      <c r="S156" s="126">
        <v>0</v>
      </c>
      <c r="T156" s="126">
        <v>0</v>
      </c>
      <c r="U156" s="126">
        <v>0</v>
      </c>
      <c r="V156" s="126">
        <v>0</v>
      </c>
      <c r="W156" s="126">
        <v>0</v>
      </c>
      <c r="X156" s="126">
        <v>0</v>
      </c>
      <c r="Y156" s="126">
        <v>0</v>
      </c>
      <c r="Z156" s="126">
        <v>0</v>
      </c>
      <c r="AA156" s="126">
        <v>0</v>
      </c>
      <c r="AB156" s="126">
        <v>0</v>
      </c>
      <c r="AC156" s="126">
        <v>0</v>
      </c>
      <c r="AD156" s="126">
        <v>0</v>
      </c>
      <c r="AE156" s="126">
        <v>0</v>
      </c>
      <c r="AF156" s="126">
        <v>0</v>
      </c>
      <c r="AG156" s="126"/>
      <c r="AH156" s="126"/>
      <c r="AI156" s="126"/>
      <c r="AJ156" s="126"/>
      <c r="AK156" s="126"/>
      <c r="AL156" s="126"/>
      <c r="AM156" s="126"/>
      <c r="AN156" s="126"/>
      <c r="AO156" s="126"/>
      <c r="AP156" s="126"/>
      <c r="AQ156" s="126"/>
      <c r="AR156" s="126"/>
      <c r="AS156" s="126"/>
      <c r="AT156" s="126"/>
      <c r="AU156" s="126"/>
      <c r="AV156" s="126"/>
      <c r="AW156" s="126"/>
      <c r="AX156" s="126"/>
      <c r="AY156" s="126"/>
      <c r="AZ156" s="126"/>
      <c r="BA156" s="126"/>
      <c r="BB156" s="126"/>
      <c r="BC156" s="126"/>
      <c r="BD156" s="126"/>
      <c r="BE156" s="126"/>
      <c r="BF156" s="126"/>
      <c r="BG156" s="126"/>
      <c r="BH156" s="126"/>
      <c r="BI156" s="126"/>
      <c r="BJ156" s="126"/>
      <c r="BK156" s="126"/>
      <c r="BL156" s="126"/>
      <c r="BM156" s="126"/>
      <c r="BN156" s="126"/>
      <c r="BO156" s="126"/>
      <c r="BP156" s="126"/>
      <c r="BQ156" s="126"/>
      <c r="BR156" s="126"/>
      <c r="BS156" s="126"/>
      <c r="BT156" s="126"/>
      <c r="BU156" s="126"/>
      <c r="BV156" s="126"/>
      <c r="BW156" s="126"/>
      <c r="BX156" s="126"/>
      <c r="BY156" s="126"/>
      <c r="BZ156" s="126"/>
      <c r="CA156" s="126"/>
      <c r="CB156" s="126"/>
      <c r="CC156" s="126"/>
      <c r="CD156" s="126"/>
      <c r="CE156" s="126"/>
      <c r="CF156" s="126"/>
      <c r="CG156" s="126"/>
      <c r="CH156" s="126"/>
      <c r="CI156" s="126"/>
      <c r="CJ156" s="126"/>
      <c r="CK156" s="126"/>
      <c r="CL156" s="126"/>
      <c r="CM156" s="126"/>
      <c r="CN156" s="126"/>
      <c r="CO156" s="126"/>
      <c r="CP156" s="126"/>
      <c r="CQ156" s="126"/>
      <c r="CR156" s="126"/>
      <c r="CS156" s="126"/>
      <c r="CT156" s="126"/>
      <c r="CU156" s="126"/>
    </row>
    <row r="157" spans="1:99" x14ac:dyDescent="0.3">
      <c r="A157" s="105">
        <v>534</v>
      </c>
      <c r="B157" s="126" t="s">
        <v>465</v>
      </c>
      <c r="C157" s="126"/>
      <c r="D157" s="126">
        <v>0</v>
      </c>
      <c r="E157" s="126">
        <v>1213996</v>
      </c>
      <c r="F157" s="126">
        <v>0</v>
      </c>
      <c r="G157" s="126">
        <v>75988</v>
      </c>
      <c r="H157" s="126">
        <v>14558</v>
      </c>
      <c r="I157" s="126">
        <v>0</v>
      </c>
      <c r="J157" s="126">
        <v>48379</v>
      </c>
      <c r="K157" s="126">
        <v>0</v>
      </c>
      <c r="L157" s="126">
        <v>41440</v>
      </c>
      <c r="M157" s="126">
        <v>0</v>
      </c>
      <c r="N157" s="126">
        <v>69719</v>
      </c>
      <c r="O157" s="126">
        <v>0</v>
      </c>
      <c r="P157" s="126">
        <v>15745</v>
      </c>
      <c r="Q157" s="126">
        <v>63155</v>
      </c>
      <c r="R157" s="126">
        <v>81579</v>
      </c>
      <c r="S157" s="126">
        <v>51650</v>
      </c>
      <c r="T157" s="126">
        <v>0</v>
      </c>
      <c r="U157" s="126">
        <v>66326</v>
      </c>
      <c r="V157" s="126">
        <v>0</v>
      </c>
      <c r="W157" s="126">
        <v>49805</v>
      </c>
      <c r="X157" s="126">
        <v>297559</v>
      </c>
      <c r="Y157" s="126">
        <v>148432</v>
      </c>
      <c r="Z157" s="126">
        <v>736064</v>
      </c>
      <c r="AA157" s="126">
        <v>43697</v>
      </c>
      <c r="AB157" s="126">
        <v>0</v>
      </c>
      <c r="AC157" s="126">
        <v>83974</v>
      </c>
      <c r="AD157" s="126">
        <v>38207</v>
      </c>
      <c r="AE157" s="126">
        <v>0</v>
      </c>
      <c r="AF157" s="126">
        <v>3378</v>
      </c>
      <c r="AG157" s="126"/>
      <c r="AH157" s="126"/>
      <c r="AI157" s="126"/>
      <c r="AJ157" s="126"/>
      <c r="AK157" s="126"/>
      <c r="AL157" s="126"/>
      <c r="AM157" s="126"/>
      <c r="AN157" s="126"/>
      <c r="AO157" s="126"/>
      <c r="AP157" s="126"/>
      <c r="AQ157" s="126"/>
      <c r="AR157" s="126"/>
      <c r="AS157" s="126"/>
      <c r="AT157" s="126"/>
      <c r="AU157" s="126"/>
      <c r="AV157" s="126"/>
      <c r="AW157" s="126"/>
      <c r="AX157" s="126"/>
      <c r="AY157" s="126"/>
      <c r="AZ157" s="126"/>
      <c r="BA157" s="126"/>
      <c r="BB157" s="126"/>
      <c r="BC157" s="126"/>
      <c r="BD157" s="126"/>
      <c r="BE157" s="126"/>
      <c r="BF157" s="126"/>
      <c r="BG157" s="126"/>
      <c r="BH157" s="126"/>
      <c r="BI157" s="126"/>
      <c r="BJ157" s="126"/>
      <c r="BK157" s="126"/>
      <c r="BL157" s="126"/>
      <c r="BM157" s="126"/>
      <c r="BN157" s="126"/>
      <c r="BO157" s="126"/>
      <c r="BP157" s="126"/>
      <c r="BQ157" s="126"/>
      <c r="BR157" s="126"/>
      <c r="BS157" s="126"/>
      <c r="BT157" s="126"/>
      <c r="BU157" s="126"/>
      <c r="BV157" s="126"/>
      <c r="BW157" s="126"/>
      <c r="BX157" s="126"/>
      <c r="BY157" s="126"/>
      <c r="BZ157" s="126"/>
      <c r="CA157" s="126"/>
      <c r="CB157" s="126"/>
      <c r="CC157" s="126"/>
      <c r="CD157" s="126"/>
      <c r="CE157" s="126"/>
      <c r="CF157" s="126"/>
      <c r="CG157" s="126"/>
      <c r="CH157" s="126"/>
      <c r="CI157" s="126"/>
      <c r="CJ157" s="126"/>
      <c r="CK157" s="126"/>
      <c r="CL157" s="126"/>
      <c r="CM157" s="126"/>
      <c r="CN157" s="126"/>
      <c r="CO157" s="126"/>
      <c r="CP157" s="126"/>
      <c r="CQ157" s="126"/>
      <c r="CR157" s="126"/>
      <c r="CS157" s="126"/>
      <c r="CT157" s="126"/>
      <c r="CU157" s="126"/>
    </row>
    <row r="158" spans="1:99" x14ac:dyDescent="0.3">
      <c r="A158" s="105">
        <v>535</v>
      </c>
      <c r="B158" s="126" t="s">
        <v>148</v>
      </c>
      <c r="C158" s="126"/>
      <c r="D158" s="126">
        <v>0</v>
      </c>
      <c r="E158" s="126">
        <v>0</v>
      </c>
      <c r="F158" s="126">
        <v>0</v>
      </c>
      <c r="G158" s="126">
        <v>0</v>
      </c>
      <c r="H158" s="126">
        <v>0</v>
      </c>
      <c r="I158" s="126">
        <v>0</v>
      </c>
      <c r="J158" s="126">
        <v>0</v>
      </c>
      <c r="K158" s="126">
        <v>0</v>
      </c>
      <c r="L158" s="126">
        <v>0</v>
      </c>
      <c r="M158" s="126">
        <v>0</v>
      </c>
      <c r="N158" s="126">
        <v>0</v>
      </c>
      <c r="O158" s="126">
        <v>0</v>
      </c>
      <c r="P158" s="126">
        <v>0</v>
      </c>
      <c r="Q158" s="126">
        <v>0</v>
      </c>
      <c r="R158" s="126">
        <v>0</v>
      </c>
      <c r="S158" s="126">
        <v>0</v>
      </c>
      <c r="T158" s="126">
        <v>0</v>
      </c>
      <c r="U158" s="126">
        <v>0</v>
      </c>
      <c r="V158" s="126">
        <v>0</v>
      </c>
      <c r="W158" s="126">
        <v>0</v>
      </c>
      <c r="X158" s="126">
        <v>0</v>
      </c>
      <c r="Y158" s="126">
        <v>0</v>
      </c>
      <c r="Z158" s="126">
        <v>0</v>
      </c>
      <c r="AA158" s="126">
        <v>0</v>
      </c>
      <c r="AB158" s="126">
        <v>0</v>
      </c>
      <c r="AC158" s="126">
        <v>0</v>
      </c>
      <c r="AD158" s="126">
        <v>0</v>
      </c>
      <c r="AE158" s="126">
        <v>0</v>
      </c>
      <c r="AF158" s="126">
        <v>0</v>
      </c>
      <c r="AG158" s="126"/>
      <c r="AH158" s="126"/>
      <c r="AI158" s="126"/>
      <c r="AJ158" s="126"/>
      <c r="AK158" s="126"/>
      <c r="AL158" s="126"/>
      <c r="AM158" s="126"/>
      <c r="AN158" s="126"/>
      <c r="AO158" s="126"/>
      <c r="AP158" s="126"/>
      <c r="AQ158" s="126"/>
      <c r="AR158" s="126"/>
      <c r="AS158" s="126"/>
      <c r="AT158" s="126"/>
      <c r="AU158" s="126"/>
      <c r="AV158" s="126"/>
      <c r="AW158" s="126"/>
      <c r="AX158" s="126"/>
      <c r="AY158" s="126"/>
      <c r="AZ158" s="126"/>
      <c r="BA158" s="126"/>
      <c r="BB158" s="126"/>
      <c r="BC158" s="126"/>
      <c r="BD158" s="126"/>
      <c r="BE158" s="126"/>
      <c r="BF158" s="126"/>
      <c r="BG158" s="126"/>
      <c r="BH158" s="126"/>
      <c r="BI158" s="126"/>
      <c r="BJ158" s="126"/>
      <c r="BK158" s="126"/>
      <c r="BL158" s="126"/>
      <c r="BM158" s="126"/>
      <c r="BN158" s="126"/>
      <c r="BO158" s="126"/>
      <c r="BP158" s="126"/>
      <c r="BQ158" s="126"/>
      <c r="BR158" s="126"/>
      <c r="BS158" s="126"/>
      <c r="BT158" s="126"/>
      <c r="BU158" s="126"/>
      <c r="BV158" s="126"/>
      <c r="BW158" s="126"/>
      <c r="BX158" s="126"/>
      <c r="BY158" s="126"/>
      <c r="BZ158" s="126"/>
      <c r="CA158" s="126"/>
      <c r="CB158" s="126"/>
      <c r="CC158" s="126"/>
      <c r="CD158" s="126"/>
      <c r="CE158" s="126"/>
      <c r="CF158" s="126"/>
      <c r="CG158" s="126"/>
      <c r="CH158" s="126"/>
      <c r="CI158" s="126"/>
      <c r="CJ158" s="126"/>
      <c r="CK158" s="126"/>
      <c r="CL158" s="126"/>
      <c r="CM158" s="126"/>
      <c r="CN158" s="126"/>
      <c r="CO158" s="126"/>
      <c r="CP158" s="126"/>
      <c r="CQ158" s="126"/>
      <c r="CR158" s="126"/>
      <c r="CS158" s="126"/>
      <c r="CT158" s="126"/>
      <c r="CU158" s="126"/>
    </row>
    <row r="159" spans="1:99" x14ac:dyDescent="0.3">
      <c r="A159" s="105">
        <v>536</v>
      </c>
      <c r="B159" s="126" t="s">
        <v>98</v>
      </c>
      <c r="C159" s="126"/>
      <c r="D159" s="126">
        <v>0</v>
      </c>
      <c r="E159" s="126">
        <v>0</v>
      </c>
      <c r="F159" s="126">
        <v>0</v>
      </c>
      <c r="G159" s="126">
        <v>0</v>
      </c>
      <c r="H159" s="126">
        <v>0</v>
      </c>
      <c r="I159" s="126">
        <v>0</v>
      </c>
      <c r="J159" s="126">
        <v>0</v>
      </c>
      <c r="K159" s="126">
        <v>0</v>
      </c>
      <c r="L159" s="126">
        <v>0</v>
      </c>
      <c r="M159" s="126">
        <v>1600</v>
      </c>
      <c r="N159" s="126">
        <v>0</v>
      </c>
      <c r="O159" s="126">
        <v>0</v>
      </c>
      <c r="P159" s="126">
        <v>0</v>
      </c>
      <c r="Q159" s="126">
        <v>0</v>
      </c>
      <c r="R159" s="126">
        <v>0</v>
      </c>
      <c r="S159" s="126">
        <v>0</v>
      </c>
      <c r="T159" s="126">
        <v>0</v>
      </c>
      <c r="U159" s="126">
        <v>0</v>
      </c>
      <c r="V159" s="126">
        <v>0</v>
      </c>
      <c r="W159" s="126">
        <v>0</v>
      </c>
      <c r="X159" s="126">
        <v>0</v>
      </c>
      <c r="Y159" s="126">
        <v>0</v>
      </c>
      <c r="Z159" s="126">
        <v>0</v>
      </c>
      <c r="AA159" s="126">
        <v>0</v>
      </c>
      <c r="AB159" s="126">
        <v>0</v>
      </c>
      <c r="AC159" s="126">
        <v>0</v>
      </c>
      <c r="AD159" s="126">
        <v>0</v>
      </c>
      <c r="AE159" s="126">
        <v>0</v>
      </c>
      <c r="AF159" s="126">
        <v>0</v>
      </c>
      <c r="AG159" s="126"/>
      <c r="AH159" s="126"/>
      <c r="AI159" s="126"/>
      <c r="AJ159" s="126"/>
      <c r="AK159" s="126"/>
      <c r="AL159" s="126"/>
      <c r="AM159" s="126"/>
      <c r="AN159" s="126"/>
      <c r="AO159" s="126"/>
      <c r="AP159" s="126"/>
      <c r="AQ159" s="126"/>
      <c r="AR159" s="126"/>
      <c r="AS159" s="126"/>
      <c r="AT159" s="126"/>
      <c r="AU159" s="126"/>
      <c r="AV159" s="126"/>
      <c r="AW159" s="126"/>
      <c r="AX159" s="126"/>
      <c r="AY159" s="126"/>
      <c r="AZ159" s="126"/>
      <c r="BA159" s="126"/>
      <c r="BB159" s="126"/>
      <c r="BC159" s="126"/>
      <c r="BD159" s="126"/>
      <c r="BE159" s="126"/>
      <c r="BF159" s="126"/>
      <c r="BG159" s="126"/>
      <c r="BH159" s="126"/>
      <c r="BI159" s="126"/>
      <c r="BJ159" s="126"/>
      <c r="BK159" s="126"/>
      <c r="BL159" s="126"/>
      <c r="BM159" s="126"/>
      <c r="BN159" s="126"/>
      <c r="BO159" s="126"/>
      <c r="BP159" s="126"/>
      <c r="BQ159" s="126"/>
      <c r="BR159" s="126"/>
      <c r="BS159" s="126"/>
      <c r="BT159" s="126"/>
      <c r="BU159" s="126"/>
      <c r="BV159" s="126"/>
      <c r="BW159" s="126"/>
      <c r="BX159" s="126"/>
      <c r="BY159" s="126"/>
      <c r="BZ159" s="126"/>
      <c r="CA159" s="126"/>
      <c r="CB159" s="126"/>
      <c r="CC159" s="126"/>
      <c r="CD159" s="126"/>
      <c r="CE159" s="126"/>
      <c r="CF159" s="126"/>
      <c r="CG159" s="126"/>
      <c r="CH159" s="126"/>
      <c r="CI159" s="126"/>
      <c r="CJ159" s="126"/>
      <c r="CK159" s="126"/>
      <c r="CL159" s="126"/>
      <c r="CM159" s="126"/>
      <c r="CN159" s="126"/>
      <c r="CO159" s="126"/>
      <c r="CP159" s="126"/>
      <c r="CQ159" s="126"/>
      <c r="CR159" s="126"/>
      <c r="CS159" s="126"/>
      <c r="CT159" s="126"/>
      <c r="CU159" s="126"/>
    </row>
    <row r="160" spans="1:99" x14ac:dyDescent="0.3">
      <c r="A160" s="105">
        <v>537</v>
      </c>
      <c r="B160" s="126" t="s">
        <v>183</v>
      </c>
      <c r="C160" s="126"/>
      <c r="D160" s="126">
        <v>0</v>
      </c>
      <c r="E160" s="126">
        <v>0</v>
      </c>
      <c r="F160" s="126">
        <v>0</v>
      </c>
      <c r="G160" s="126">
        <v>0</v>
      </c>
      <c r="H160" s="126">
        <v>0</v>
      </c>
      <c r="I160" s="126">
        <v>0</v>
      </c>
      <c r="J160" s="126">
        <v>0</v>
      </c>
      <c r="K160" s="126">
        <v>0</v>
      </c>
      <c r="L160" s="126">
        <v>0</v>
      </c>
      <c r="M160" s="126">
        <v>0</v>
      </c>
      <c r="N160" s="126">
        <v>0</v>
      </c>
      <c r="O160" s="126">
        <v>0</v>
      </c>
      <c r="P160" s="126">
        <v>0</v>
      </c>
      <c r="Q160" s="126">
        <v>0</v>
      </c>
      <c r="R160" s="126">
        <v>0</v>
      </c>
      <c r="S160" s="126">
        <v>0</v>
      </c>
      <c r="T160" s="126">
        <v>0</v>
      </c>
      <c r="U160" s="126">
        <v>0</v>
      </c>
      <c r="V160" s="126">
        <v>0</v>
      </c>
      <c r="W160" s="126">
        <v>0</v>
      </c>
      <c r="X160" s="126">
        <v>0</v>
      </c>
      <c r="Y160" s="126">
        <v>0</v>
      </c>
      <c r="Z160" s="126">
        <v>0</v>
      </c>
      <c r="AA160" s="126">
        <v>0</v>
      </c>
      <c r="AB160" s="126">
        <v>0</v>
      </c>
      <c r="AC160" s="126">
        <v>0</v>
      </c>
      <c r="AD160" s="126">
        <v>0</v>
      </c>
      <c r="AE160" s="126">
        <v>0</v>
      </c>
      <c r="AF160" s="126">
        <v>0</v>
      </c>
      <c r="AG160" s="126"/>
      <c r="AH160" s="126"/>
      <c r="AI160" s="126"/>
      <c r="AJ160" s="126"/>
      <c r="AK160" s="126"/>
      <c r="AL160" s="126"/>
      <c r="AM160" s="126"/>
      <c r="AN160" s="126"/>
      <c r="AO160" s="126"/>
      <c r="AP160" s="126"/>
      <c r="AQ160" s="126"/>
      <c r="AR160" s="126"/>
      <c r="AS160" s="126"/>
      <c r="AT160" s="126"/>
      <c r="AU160" s="126"/>
      <c r="AV160" s="126"/>
      <c r="AW160" s="126"/>
      <c r="AX160" s="126"/>
      <c r="AY160" s="126"/>
      <c r="AZ160" s="126"/>
      <c r="BA160" s="126"/>
      <c r="BB160" s="126"/>
      <c r="BC160" s="126"/>
      <c r="BD160" s="126"/>
      <c r="BE160" s="126"/>
      <c r="BF160" s="126"/>
      <c r="BG160" s="126"/>
      <c r="BH160" s="126"/>
      <c r="BI160" s="126"/>
      <c r="BJ160" s="126"/>
      <c r="BK160" s="126"/>
      <c r="BL160" s="126"/>
      <c r="BM160" s="126"/>
      <c r="BN160" s="126"/>
      <c r="BO160" s="126"/>
      <c r="BP160" s="126"/>
      <c r="BQ160" s="126"/>
      <c r="BR160" s="126"/>
      <c r="BS160" s="126"/>
      <c r="BT160" s="126"/>
      <c r="BU160" s="126"/>
      <c r="BV160" s="126"/>
      <c r="BW160" s="126"/>
      <c r="BX160" s="126"/>
      <c r="BY160" s="126"/>
      <c r="BZ160" s="126"/>
      <c r="CA160" s="126"/>
      <c r="CB160" s="126"/>
      <c r="CC160" s="126"/>
      <c r="CD160" s="126"/>
      <c r="CE160" s="126"/>
      <c r="CF160" s="126"/>
      <c r="CG160" s="126"/>
      <c r="CH160" s="126"/>
      <c r="CI160" s="126"/>
      <c r="CJ160" s="126"/>
      <c r="CK160" s="126"/>
      <c r="CL160" s="126"/>
      <c r="CM160" s="126"/>
      <c r="CN160" s="126"/>
      <c r="CO160" s="126"/>
      <c r="CP160" s="126"/>
      <c r="CQ160" s="126"/>
      <c r="CR160" s="126"/>
      <c r="CS160" s="126"/>
      <c r="CT160" s="126"/>
      <c r="CU160" s="126"/>
    </row>
    <row r="161" spans="1:99" x14ac:dyDescent="0.3">
      <c r="A161" s="105">
        <v>538</v>
      </c>
      <c r="B161" s="126" t="s">
        <v>182</v>
      </c>
      <c r="C161" s="126"/>
      <c r="D161" s="126">
        <v>0</v>
      </c>
      <c r="E161" s="126">
        <v>0</v>
      </c>
      <c r="F161" s="126">
        <v>0</v>
      </c>
      <c r="G161" s="126">
        <v>0</v>
      </c>
      <c r="H161" s="126">
        <v>0</v>
      </c>
      <c r="I161" s="126">
        <v>0</v>
      </c>
      <c r="J161" s="126">
        <v>0</v>
      </c>
      <c r="K161" s="126">
        <v>0</v>
      </c>
      <c r="L161" s="126">
        <v>0</v>
      </c>
      <c r="M161" s="126">
        <v>0</v>
      </c>
      <c r="N161" s="126">
        <v>0</v>
      </c>
      <c r="O161" s="126">
        <v>0</v>
      </c>
      <c r="P161" s="126">
        <v>0</v>
      </c>
      <c r="Q161" s="126">
        <v>0</v>
      </c>
      <c r="R161" s="126">
        <v>0</v>
      </c>
      <c r="S161" s="126">
        <v>0</v>
      </c>
      <c r="T161" s="126">
        <v>0</v>
      </c>
      <c r="U161" s="126">
        <v>0</v>
      </c>
      <c r="V161" s="126">
        <v>0</v>
      </c>
      <c r="W161" s="126">
        <v>0</v>
      </c>
      <c r="X161" s="126">
        <v>0</v>
      </c>
      <c r="Y161" s="126">
        <v>0</v>
      </c>
      <c r="Z161" s="126">
        <v>0</v>
      </c>
      <c r="AA161" s="126">
        <v>0</v>
      </c>
      <c r="AB161" s="126">
        <v>0</v>
      </c>
      <c r="AC161" s="126">
        <v>0</v>
      </c>
      <c r="AD161" s="126">
        <v>0</v>
      </c>
      <c r="AE161" s="126">
        <v>0</v>
      </c>
      <c r="AF161" s="126">
        <v>0</v>
      </c>
      <c r="AG161" s="126"/>
      <c r="AH161" s="126"/>
      <c r="AI161" s="126"/>
      <c r="AJ161" s="126"/>
      <c r="AK161" s="126"/>
      <c r="AL161" s="126"/>
      <c r="AM161" s="126"/>
      <c r="AN161" s="126"/>
      <c r="AO161" s="126"/>
      <c r="AP161" s="126"/>
      <c r="AQ161" s="126"/>
      <c r="AR161" s="126"/>
      <c r="AS161" s="126"/>
      <c r="AT161" s="126"/>
      <c r="AU161" s="126"/>
      <c r="AV161" s="126"/>
      <c r="AW161" s="126"/>
      <c r="AX161" s="126"/>
      <c r="AY161" s="126"/>
      <c r="AZ161" s="126"/>
      <c r="BA161" s="126"/>
      <c r="BB161" s="126"/>
      <c r="BC161" s="126"/>
      <c r="BD161" s="126"/>
      <c r="BE161" s="126"/>
      <c r="BF161" s="126"/>
      <c r="BG161" s="126"/>
      <c r="BH161" s="126"/>
      <c r="BI161" s="126"/>
      <c r="BJ161" s="126"/>
      <c r="BK161" s="126"/>
      <c r="BL161" s="126"/>
      <c r="BM161" s="126"/>
      <c r="BN161" s="126"/>
      <c r="BO161" s="126"/>
      <c r="BP161" s="126"/>
      <c r="BQ161" s="126"/>
      <c r="BR161" s="126"/>
      <c r="BS161" s="126"/>
      <c r="BT161" s="126"/>
      <c r="BU161" s="126"/>
      <c r="BV161" s="126"/>
      <c r="BW161" s="126"/>
      <c r="BX161" s="126"/>
      <c r="BY161" s="126"/>
      <c r="BZ161" s="126"/>
      <c r="CA161" s="126"/>
      <c r="CB161" s="126"/>
      <c r="CC161" s="126"/>
      <c r="CD161" s="126"/>
      <c r="CE161" s="126"/>
      <c r="CF161" s="126"/>
      <c r="CG161" s="126"/>
      <c r="CH161" s="126"/>
      <c r="CI161" s="126"/>
      <c r="CJ161" s="126"/>
      <c r="CK161" s="126"/>
      <c r="CL161" s="126"/>
      <c r="CM161" s="126"/>
      <c r="CN161" s="126"/>
      <c r="CO161" s="126"/>
      <c r="CP161" s="126"/>
      <c r="CQ161" s="126"/>
      <c r="CR161" s="126"/>
      <c r="CS161" s="126"/>
      <c r="CT161" s="126"/>
      <c r="CU161" s="126"/>
    </row>
    <row r="162" spans="1:99" x14ac:dyDescent="0.3">
      <c r="A162" s="105">
        <v>540</v>
      </c>
      <c r="B162" s="126" t="s">
        <v>156</v>
      </c>
      <c r="C162" s="126"/>
      <c r="D162" s="126">
        <v>0</v>
      </c>
      <c r="E162" s="126">
        <v>0</v>
      </c>
      <c r="F162" s="126">
        <v>0</v>
      </c>
      <c r="G162" s="126">
        <v>0</v>
      </c>
      <c r="H162" s="126">
        <v>0</v>
      </c>
      <c r="I162" s="126">
        <v>0</v>
      </c>
      <c r="J162" s="126">
        <v>0</v>
      </c>
      <c r="K162" s="126">
        <v>0</v>
      </c>
      <c r="L162" s="126">
        <v>0</v>
      </c>
      <c r="M162" s="126">
        <v>0</v>
      </c>
      <c r="N162" s="126">
        <v>0</v>
      </c>
      <c r="O162" s="126">
        <v>0</v>
      </c>
      <c r="P162" s="126">
        <v>0</v>
      </c>
      <c r="Q162" s="126">
        <v>0</v>
      </c>
      <c r="R162" s="126">
        <v>0</v>
      </c>
      <c r="S162" s="126">
        <v>0</v>
      </c>
      <c r="T162" s="126">
        <v>0</v>
      </c>
      <c r="U162" s="126">
        <v>0</v>
      </c>
      <c r="V162" s="126">
        <v>0</v>
      </c>
      <c r="W162" s="126">
        <v>0</v>
      </c>
      <c r="X162" s="126">
        <v>0</v>
      </c>
      <c r="Y162" s="126">
        <v>0</v>
      </c>
      <c r="Z162" s="126">
        <v>0</v>
      </c>
      <c r="AA162" s="126">
        <v>0</v>
      </c>
      <c r="AB162" s="126">
        <v>0</v>
      </c>
      <c r="AC162" s="126">
        <v>0</v>
      </c>
      <c r="AD162" s="126">
        <v>0</v>
      </c>
      <c r="AE162" s="126">
        <v>0</v>
      </c>
      <c r="AF162" s="126">
        <v>0</v>
      </c>
      <c r="AG162" s="126"/>
      <c r="AH162" s="126"/>
      <c r="AI162" s="126"/>
      <c r="AJ162" s="126"/>
      <c r="AK162" s="126"/>
      <c r="AL162" s="126"/>
      <c r="AM162" s="126"/>
      <c r="AN162" s="126"/>
      <c r="AO162" s="126"/>
      <c r="AP162" s="126"/>
      <c r="AQ162" s="126"/>
      <c r="AR162" s="126"/>
      <c r="AS162" s="126"/>
      <c r="AT162" s="126"/>
      <c r="AU162" s="126"/>
      <c r="AV162" s="126"/>
      <c r="AW162" s="126"/>
      <c r="AX162" s="126"/>
      <c r="AY162" s="126"/>
      <c r="AZ162" s="126"/>
      <c r="BA162" s="126"/>
      <c r="BB162" s="126"/>
      <c r="BC162" s="126"/>
      <c r="BD162" s="126"/>
      <c r="BE162" s="126"/>
      <c r="BF162" s="126"/>
      <c r="BG162" s="126"/>
      <c r="BH162" s="126"/>
      <c r="BI162" s="126"/>
      <c r="BJ162" s="126"/>
      <c r="BK162" s="126"/>
      <c r="BL162" s="126"/>
      <c r="BM162" s="126"/>
      <c r="BN162" s="126"/>
      <c r="BO162" s="126"/>
      <c r="BP162" s="126"/>
      <c r="BQ162" s="126"/>
      <c r="BR162" s="126"/>
      <c r="BS162" s="126"/>
      <c r="BT162" s="126"/>
      <c r="BU162" s="126"/>
      <c r="BV162" s="126"/>
      <c r="BW162" s="126"/>
      <c r="BX162" s="126"/>
      <c r="BY162" s="126"/>
      <c r="BZ162" s="126"/>
      <c r="CA162" s="126"/>
      <c r="CB162" s="126"/>
      <c r="CC162" s="126"/>
      <c r="CD162" s="126"/>
      <c r="CE162" s="126"/>
      <c r="CF162" s="126"/>
      <c r="CG162" s="126"/>
      <c r="CH162" s="126"/>
      <c r="CI162" s="126"/>
      <c r="CJ162" s="126"/>
      <c r="CK162" s="126"/>
      <c r="CL162" s="126"/>
      <c r="CM162" s="126"/>
      <c r="CN162" s="126"/>
      <c r="CO162" s="126"/>
      <c r="CP162" s="126"/>
      <c r="CQ162" s="126"/>
      <c r="CR162" s="126"/>
      <c r="CS162" s="126"/>
      <c r="CT162" s="126"/>
      <c r="CU162" s="126"/>
    </row>
    <row r="163" spans="1:99" x14ac:dyDescent="0.3">
      <c r="A163" s="105">
        <v>541</v>
      </c>
      <c r="B163" s="126" t="s">
        <v>203</v>
      </c>
      <c r="C163" s="126"/>
      <c r="D163" s="126">
        <v>0</v>
      </c>
      <c r="E163" s="126">
        <v>0</v>
      </c>
      <c r="F163" s="126">
        <v>0</v>
      </c>
      <c r="G163" s="126">
        <v>0</v>
      </c>
      <c r="H163" s="126">
        <v>0</v>
      </c>
      <c r="I163" s="126">
        <v>0</v>
      </c>
      <c r="J163" s="126">
        <v>0</v>
      </c>
      <c r="K163" s="126">
        <v>0</v>
      </c>
      <c r="L163" s="126">
        <v>0</v>
      </c>
      <c r="M163" s="126">
        <v>0</v>
      </c>
      <c r="N163" s="126">
        <v>0</v>
      </c>
      <c r="O163" s="126">
        <v>0</v>
      </c>
      <c r="P163" s="126">
        <v>0</v>
      </c>
      <c r="Q163" s="126">
        <v>0</v>
      </c>
      <c r="R163" s="126">
        <v>0</v>
      </c>
      <c r="S163" s="126">
        <v>0</v>
      </c>
      <c r="T163" s="126">
        <v>0</v>
      </c>
      <c r="U163" s="126">
        <v>0</v>
      </c>
      <c r="V163" s="126">
        <v>0</v>
      </c>
      <c r="W163" s="126">
        <v>0</v>
      </c>
      <c r="X163" s="126">
        <v>0</v>
      </c>
      <c r="Y163" s="126">
        <v>0</v>
      </c>
      <c r="Z163" s="126">
        <v>0</v>
      </c>
      <c r="AA163" s="126">
        <v>0</v>
      </c>
      <c r="AB163" s="126">
        <v>0</v>
      </c>
      <c r="AC163" s="126">
        <v>0</v>
      </c>
      <c r="AD163" s="126">
        <v>0</v>
      </c>
      <c r="AE163" s="126">
        <v>0</v>
      </c>
      <c r="AF163" s="126">
        <v>0</v>
      </c>
      <c r="AG163" s="126"/>
      <c r="AH163" s="126"/>
      <c r="AI163" s="126"/>
      <c r="AJ163" s="126"/>
      <c r="AK163" s="126"/>
      <c r="AL163" s="126"/>
      <c r="AM163" s="126"/>
      <c r="AN163" s="126"/>
      <c r="AO163" s="126"/>
      <c r="AP163" s="126"/>
      <c r="AQ163" s="126"/>
      <c r="AR163" s="126"/>
      <c r="AS163" s="126"/>
      <c r="AT163" s="126"/>
      <c r="AU163" s="126"/>
      <c r="AV163" s="126"/>
      <c r="AW163" s="126"/>
      <c r="AX163" s="126"/>
      <c r="AY163" s="126"/>
      <c r="AZ163" s="126"/>
      <c r="BA163" s="126"/>
      <c r="BB163" s="126"/>
      <c r="BC163" s="126"/>
      <c r="BD163" s="126"/>
      <c r="BE163" s="126"/>
      <c r="BF163" s="126"/>
      <c r="BG163" s="126"/>
      <c r="BH163" s="126"/>
      <c r="BI163" s="126"/>
      <c r="BJ163" s="126"/>
      <c r="BK163" s="126"/>
      <c r="BL163" s="126"/>
      <c r="BM163" s="126"/>
      <c r="BN163" s="126"/>
      <c r="BO163" s="126"/>
      <c r="BP163" s="126"/>
      <c r="BQ163" s="126"/>
      <c r="BR163" s="126"/>
      <c r="BS163" s="126"/>
      <c r="BT163" s="126"/>
      <c r="BU163" s="126"/>
      <c r="BV163" s="126"/>
      <c r="BW163" s="126"/>
      <c r="BX163" s="126"/>
      <c r="BY163" s="126"/>
      <c r="BZ163" s="126"/>
      <c r="CA163" s="126"/>
      <c r="CB163" s="126"/>
      <c r="CC163" s="126"/>
      <c r="CD163" s="126"/>
      <c r="CE163" s="126"/>
      <c r="CF163" s="126"/>
      <c r="CG163" s="126"/>
      <c r="CH163" s="126"/>
      <c r="CI163" s="126"/>
      <c r="CJ163" s="126"/>
      <c r="CK163" s="126"/>
      <c r="CL163" s="126"/>
      <c r="CM163" s="126"/>
      <c r="CN163" s="126"/>
      <c r="CO163" s="126"/>
      <c r="CP163" s="126"/>
      <c r="CQ163" s="126"/>
      <c r="CR163" s="126"/>
      <c r="CS163" s="126"/>
      <c r="CT163" s="126"/>
      <c r="CU163" s="126"/>
    </row>
    <row r="164" spans="1:99" x14ac:dyDescent="0.3">
      <c r="A164" s="105">
        <v>542</v>
      </c>
      <c r="B164" s="126" t="s">
        <v>466</v>
      </c>
      <c r="C164" s="126"/>
      <c r="D164" s="126">
        <v>0</v>
      </c>
      <c r="E164" s="126">
        <v>0</v>
      </c>
      <c r="F164" s="126">
        <v>0</v>
      </c>
      <c r="G164" s="126">
        <v>0</v>
      </c>
      <c r="H164" s="126">
        <v>0</v>
      </c>
      <c r="I164" s="126">
        <v>0</v>
      </c>
      <c r="J164" s="126">
        <v>0</v>
      </c>
      <c r="K164" s="126">
        <v>0</v>
      </c>
      <c r="L164" s="126">
        <v>0</v>
      </c>
      <c r="M164" s="126">
        <v>0</v>
      </c>
      <c r="N164" s="126">
        <v>0</v>
      </c>
      <c r="O164" s="126">
        <v>0</v>
      </c>
      <c r="P164" s="126">
        <v>0</v>
      </c>
      <c r="Q164" s="126">
        <v>0</v>
      </c>
      <c r="R164" s="126">
        <v>0</v>
      </c>
      <c r="S164" s="126">
        <v>0</v>
      </c>
      <c r="T164" s="126">
        <v>0</v>
      </c>
      <c r="U164" s="126">
        <v>0</v>
      </c>
      <c r="V164" s="126">
        <v>0</v>
      </c>
      <c r="W164" s="126">
        <v>0</v>
      </c>
      <c r="X164" s="126">
        <v>0</v>
      </c>
      <c r="Y164" s="126">
        <v>0</v>
      </c>
      <c r="Z164" s="126">
        <v>0</v>
      </c>
      <c r="AA164" s="126">
        <v>0</v>
      </c>
      <c r="AB164" s="126">
        <v>0</v>
      </c>
      <c r="AC164" s="126">
        <v>0</v>
      </c>
      <c r="AD164" s="126">
        <v>0</v>
      </c>
      <c r="AE164" s="126">
        <v>0</v>
      </c>
      <c r="AF164" s="126">
        <v>0</v>
      </c>
      <c r="AG164" s="126"/>
      <c r="AH164" s="126"/>
      <c r="AI164" s="126"/>
      <c r="AJ164" s="126"/>
      <c r="AK164" s="126"/>
      <c r="AL164" s="126"/>
      <c r="AM164" s="126"/>
      <c r="AN164" s="126"/>
      <c r="AO164" s="126"/>
      <c r="AP164" s="126"/>
      <c r="AQ164" s="126"/>
      <c r="AR164" s="126"/>
      <c r="AS164" s="126"/>
      <c r="AT164" s="126"/>
      <c r="AU164" s="126"/>
      <c r="AV164" s="126"/>
      <c r="AW164" s="126"/>
      <c r="AX164" s="126"/>
      <c r="AY164" s="126"/>
      <c r="AZ164" s="126"/>
      <c r="BA164" s="126"/>
      <c r="BB164" s="126"/>
      <c r="BC164" s="126"/>
      <c r="BD164" s="126"/>
      <c r="BE164" s="126"/>
      <c r="BF164" s="126"/>
      <c r="BG164" s="126"/>
      <c r="BH164" s="126"/>
      <c r="BI164" s="126"/>
      <c r="BJ164" s="126"/>
      <c r="BK164" s="126"/>
      <c r="BL164" s="126"/>
      <c r="BM164" s="126"/>
      <c r="BN164" s="126"/>
      <c r="BO164" s="126"/>
      <c r="BP164" s="126"/>
      <c r="BQ164" s="126"/>
      <c r="BR164" s="126"/>
      <c r="BS164" s="126"/>
      <c r="BT164" s="126"/>
      <c r="BU164" s="126"/>
      <c r="BV164" s="126"/>
      <c r="BW164" s="126"/>
      <c r="BX164" s="126"/>
      <c r="BY164" s="126"/>
      <c r="BZ164" s="126"/>
      <c r="CA164" s="126"/>
      <c r="CB164" s="126"/>
      <c r="CC164" s="126"/>
      <c r="CD164" s="126"/>
      <c r="CE164" s="126"/>
      <c r="CF164" s="126"/>
      <c r="CG164" s="126"/>
      <c r="CH164" s="126"/>
      <c r="CI164" s="126"/>
      <c r="CJ164" s="126"/>
      <c r="CK164" s="126"/>
      <c r="CL164" s="126"/>
      <c r="CM164" s="126"/>
      <c r="CN164" s="126"/>
      <c r="CO164" s="126"/>
      <c r="CP164" s="126"/>
      <c r="CQ164" s="126"/>
      <c r="CR164" s="126"/>
      <c r="CS164" s="126"/>
      <c r="CT164" s="126"/>
      <c r="CU164" s="126"/>
    </row>
    <row r="165" spans="1:99" x14ac:dyDescent="0.3">
      <c r="A165" s="105">
        <v>544</v>
      </c>
      <c r="B165" s="126" t="s">
        <v>19</v>
      </c>
      <c r="C165" s="126"/>
      <c r="D165" s="126">
        <v>0</v>
      </c>
      <c r="E165" s="126">
        <v>0</v>
      </c>
      <c r="F165" s="126">
        <v>0</v>
      </c>
      <c r="G165" s="126">
        <v>0</v>
      </c>
      <c r="H165" s="126">
        <v>0</v>
      </c>
      <c r="I165" s="126">
        <v>0</v>
      </c>
      <c r="J165" s="126">
        <v>0</v>
      </c>
      <c r="K165" s="126">
        <v>0</v>
      </c>
      <c r="L165" s="126">
        <v>0</v>
      </c>
      <c r="M165" s="126">
        <v>0</v>
      </c>
      <c r="N165" s="126">
        <v>0</v>
      </c>
      <c r="O165" s="126">
        <v>0</v>
      </c>
      <c r="P165" s="126">
        <v>0</v>
      </c>
      <c r="Q165" s="126">
        <v>0</v>
      </c>
      <c r="R165" s="126">
        <v>0</v>
      </c>
      <c r="S165" s="126">
        <v>0</v>
      </c>
      <c r="T165" s="126">
        <v>0</v>
      </c>
      <c r="U165" s="126">
        <v>0</v>
      </c>
      <c r="V165" s="126">
        <v>0</v>
      </c>
      <c r="W165" s="126">
        <v>0</v>
      </c>
      <c r="X165" s="126">
        <v>0</v>
      </c>
      <c r="Y165" s="126">
        <v>0</v>
      </c>
      <c r="Z165" s="126">
        <v>0</v>
      </c>
      <c r="AA165" s="126">
        <v>0</v>
      </c>
      <c r="AB165" s="126">
        <v>0</v>
      </c>
      <c r="AC165" s="126">
        <v>0</v>
      </c>
      <c r="AD165" s="126">
        <v>0</v>
      </c>
      <c r="AE165" s="126">
        <v>0</v>
      </c>
      <c r="AF165" s="126">
        <v>0</v>
      </c>
      <c r="AG165" s="126"/>
      <c r="AH165" s="126"/>
      <c r="AI165" s="126"/>
      <c r="AJ165" s="126"/>
      <c r="AK165" s="126"/>
      <c r="AL165" s="126"/>
      <c r="AM165" s="126"/>
      <c r="AN165" s="126"/>
      <c r="AO165" s="126"/>
      <c r="AP165" s="126"/>
      <c r="AQ165" s="126"/>
      <c r="AR165" s="126"/>
      <c r="AS165" s="126"/>
      <c r="AT165" s="126"/>
      <c r="AU165" s="126"/>
      <c r="AV165" s="126"/>
      <c r="AW165" s="126"/>
      <c r="AX165" s="126"/>
      <c r="AY165" s="126"/>
      <c r="AZ165" s="126"/>
      <c r="BA165" s="126"/>
      <c r="BB165" s="126"/>
      <c r="BC165" s="126"/>
      <c r="BD165" s="126"/>
      <c r="BE165" s="126"/>
      <c r="BF165" s="126"/>
      <c r="BG165" s="126"/>
      <c r="BH165" s="126"/>
      <c r="BI165" s="126"/>
      <c r="BJ165" s="126"/>
      <c r="BK165" s="126"/>
      <c r="BL165" s="126"/>
      <c r="BM165" s="126"/>
      <c r="BN165" s="126"/>
      <c r="BO165" s="126"/>
      <c r="BP165" s="126"/>
      <c r="BQ165" s="126"/>
      <c r="BR165" s="126"/>
      <c r="BS165" s="126"/>
      <c r="BT165" s="126"/>
      <c r="BU165" s="126"/>
      <c r="BV165" s="126"/>
      <c r="BW165" s="126"/>
      <c r="BX165" s="126"/>
      <c r="BY165" s="126"/>
      <c r="BZ165" s="126"/>
      <c r="CA165" s="126"/>
      <c r="CB165" s="126"/>
      <c r="CC165" s="126"/>
      <c r="CD165" s="126"/>
      <c r="CE165" s="126"/>
      <c r="CF165" s="126"/>
      <c r="CG165" s="126"/>
      <c r="CH165" s="126"/>
      <c r="CI165" s="126"/>
      <c r="CJ165" s="126"/>
      <c r="CK165" s="126"/>
      <c r="CL165" s="126"/>
      <c r="CM165" s="126"/>
      <c r="CN165" s="126"/>
      <c r="CO165" s="126"/>
      <c r="CP165" s="126"/>
      <c r="CQ165" s="126"/>
      <c r="CR165" s="126"/>
      <c r="CS165" s="126"/>
      <c r="CT165" s="126"/>
      <c r="CU165" s="126"/>
    </row>
    <row r="166" spans="1:99" s="421" customFormat="1" x14ac:dyDescent="0.3">
      <c r="A166" s="420">
        <v>545</v>
      </c>
      <c r="B166" s="421" t="s">
        <v>20</v>
      </c>
      <c r="D166" s="421">
        <v>0</v>
      </c>
      <c r="E166" s="421">
        <v>0</v>
      </c>
      <c r="F166" s="421">
        <v>0</v>
      </c>
      <c r="G166" s="421">
        <v>0</v>
      </c>
      <c r="H166" s="421">
        <v>0</v>
      </c>
      <c r="I166" s="421">
        <v>0</v>
      </c>
      <c r="J166" s="421">
        <v>0</v>
      </c>
      <c r="K166" s="421">
        <v>0</v>
      </c>
      <c r="L166" s="421">
        <v>0</v>
      </c>
      <c r="M166" s="421">
        <v>0</v>
      </c>
      <c r="N166" s="421">
        <v>0</v>
      </c>
      <c r="O166" s="421">
        <v>0</v>
      </c>
      <c r="P166" s="421">
        <v>0</v>
      </c>
      <c r="Q166" s="421">
        <v>0</v>
      </c>
      <c r="R166" s="421">
        <v>0</v>
      </c>
      <c r="S166" s="421">
        <v>0</v>
      </c>
      <c r="T166" s="421">
        <v>0</v>
      </c>
      <c r="U166" s="421">
        <v>0</v>
      </c>
      <c r="V166" s="421">
        <v>0</v>
      </c>
      <c r="W166" s="421">
        <v>0</v>
      </c>
      <c r="X166" s="421">
        <v>0</v>
      </c>
      <c r="Y166" s="421">
        <v>0</v>
      </c>
      <c r="Z166" s="421">
        <v>0</v>
      </c>
      <c r="AA166" s="421">
        <v>0</v>
      </c>
      <c r="AB166" s="421">
        <v>0</v>
      </c>
      <c r="AC166" s="421">
        <v>0</v>
      </c>
      <c r="AD166" s="421">
        <v>0</v>
      </c>
      <c r="AE166" s="421">
        <v>0</v>
      </c>
      <c r="AF166" s="421">
        <v>0</v>
      </c>
    </row>
    <row r="167" spans="1:99" x14ac:dyDescent="0.3">
      <c r="A167" s="105">
        <v>546</v>
      </c>
      <c r="B167" s="126" t="s">
        <v>467</v>
      </c>
      <c r="C167" s="126"/>
      <c r="D167" s="126">
        <v>0</v>
      </c>
      <c r="E167" s="126">
        <v>0</v>
      </c>
      <c r="F167" s="126">
        <v>0</v>
      </c>
      <c r="G167" s="126">
        <v>0</v>
      </c>
      <c r="H167" s="126">
        <v>0</v>
      </c>
      <c r="I167" s="126">
        <v>0</v>
      </c>
      <c r="J167" s="126">
        <v>0</v>
      </c>
      <c r="K167" s="126">
        <v>0</v>
      </c>
      <c r="L167" s="126">
        <v>0</v>
      </c>
      <c r="M167" s="126">
        <v>0</v>
      </c>
      <c r="N167" s="126">
        <v>0</v>
      </c>
      <c r="O167" s="126">
        <v>0</v>
      </c>
      <c r="P167" s="126">
        <v>0</v>
      </c>
      <c r="Q167" s="126">
        <v>0</v>
      </c>
      <c r="R167" s="126">
        <v>0</v>
      </c>
      <c r="S167" s="126">
        <v>0</v>
      </c>
      <c r="T167" s="126">
        <v>0</v>
      </c>
      <c r="U167" s="126">
        <v>0</v>
      </c>
      <c r="V167" s="126">
        <v>0</v>
      </c>
      <c r="W167" s="126">
        <v>0</v>
      </c>
      <c r="X167" s="126">
        <v>0</v>
      </c>
      <c r="Y167" s="126">
        <v>0</v>
      </c>
      <c r="Z167" s="126">
        <v>0</v>
      </c>
      <c r="AA167" s="126">
        <v>0</v>
      </c>
      <c r="AB167" s="126">
        <v>0</v>
      </c>
      <c r="AC167" s="126">
        <v>0</v>
      </c>
      <c r="AD167" s="126">
        <v>0</v>
      </c>
      <c r="AE167" s="126">
        <v>0</v>
      </c>
      <c r="AF167" s="126">
        <v>0</v>
      </c>
      <c r="AG167" s="126"/>
      <c r="AH167" s="126"/>
      <c r="AI167" s="126"/>
      <c r="AJ167" s="126"/>
      <c r="AK167" s="126"/>
      <c r="AL167" s="126"/>
      <c r="AM167" s="126"/>
      <c r="AN167" s="126"/>
      <c r="AO167" s="126"/>
      <c r="AP167" s="126"/>
      <c r="AQ167" s="126"/>
      <c r="AR167" s="126"/>
      <c r="AS167" s="126"/>
      <c r="AT167" s="126"/>
      <c r="AU167" s="126"/>
      <c r="AV167" s="126"/>
      <c r="AW167" s="126"/>
      <c r="AX167" s="126"/>
      <c r="AY167" s="126"/>
      <c r="AZ167" s="126"/>
      <c r="BA167" s="126"/>
      <c r="BB167" s="126"/>
      <c r="BC167" s="126"/>
      <c r="BD167" s="126"/>
      <c r="BE167" s="126"/>
      <c r="BF167" s="126"/>
      <c r="BG167" s="126"/>
      <c r="BH167" s="126"/>
      <c r="BI167" s="126"/>
      <c r="BJ167" s="126"/>
      <c r="BK167" s="126"/>
      <c r="BL167" s="126"/>
      <c r="BM167" s="126"/>
      <c r="BN167" s="126"/>
      <c r="BO167" s="126"/>
      <c r="BP167" s="126"/>
      <c r="BQ167" s="126"/>
      <c r="BR167" s="126"/>
      <c r="BS167" s="126"/>
      <c r="BT167" s="126"/>
      <c r="BU167" s="126"/>
      <c r="BV167" s="126"/>
      <c r="BW167" s="126"/>
      <c r="BX167" s="126"/>
      <c r="BY167" s="126"/>
      <c r="BZ167" s="126"/>
      <c r="CA167" s="126"/>
      <c r="CB167" s="126"/>
      <c r="CC167" s="126"/>
      <c r="CD167" s="126"/>
      <c r="CE167" s="126"/>
      <c r="CF167" s="126"/>
      <c r="CG167" s="126"/>
      <c r="CH167" s="126"/>
      <c r="CI167" s="126"/>
      <c r="CJ167" s="126"/>
      <c r="CK167" s="126"/>
      <c r="CL167" s="126"/>
      <c r="CM167" s="126"/>
      <c r="CN167" s="126"/>
      <c r="CO167" s="126"/>
      <c r="CP167" s="126"/>
      <c r="CQ167" s="126"/>
      <c r="CR167" s="126"/>
      <c r="CS167" s="126"/>
      <c r="CT167" s="126"/>
      <c r="CU167" s="126"/>
    </row>
    <row r="168" spans="1:99" x14ac:dyDescent="0.3">
      <c r="A168" s="105">
        <v>547</v>
      </c>
      <c r="B168" s="126" t="s">
        <v>468</v>
      </c>
      <c r="C168" s="126"/>
      <c r="D168" s="126">
        <v>2</v>
      </c>
      <c r="E168" s="126">
        <v>3</v>
      </c>
      <c r="F168" s="126">
        <v>2</v>
      </c>
      <c r="G168" s="126">
        <v>2</v>
      </c>
      <c r="H168" s="126">
        <v>2</v>
      </c>
      <c r="I168" s="126">
        <v>2</v>
      </c>
      <c r="J168" s="126">
        <v>3</v>
      </c>
      <c r="K168" s="126">
        <v>2</v>
      </c>
      <c r="L168" s="126">
        <v>2</v>
      </c>
      <c r="M168" s="126">
        <v>2</v>
      </c>
      <c r="N168" s="126">
        <v>2</v>
      </c>
      <c r="O168" s="126">
        <v>2</v>
      </c>
      <c r="P168" s="126">
        <v>2</v>
      </c>
      <c r="Q168" s="126">
        <v>3</v>
      </c>
      <c r="R168" s="126">
        <v>2</v>
      </c>
      <c r="S168" s="126">
        <v>2</v>
      </c>
      <c r="T168" s="126">
        <v>2</v>
      </c>
      <c r="U168" s="126">
        <v>3</v>
      </c>
      <c r="V168" s="126">
        <v>2</v>
      </c>
      <c r="W168" s="126">
        <v>3</v>
      </c>
      <c r="X168" s="126">
        <v>2</v>
      </c>
      <c r="Y168" s="126">
        <v>3</v>
      </c>
      <c r="Z168" s="126">
        <v>1</v>
      </c>
      <c r="AA168" s="126">
        <v>2</v>
      </c>
      <c r="AB168" s="126">
        <v>2</v>
      </c>
      <c r="AC168" s="126">
        <v>2</v>
      </c>
      <c r="AD168" s="126">
        <v>1</v>
      </c>
      <c r="AE168" s="126">
        <v>2</v>
      </c>
      <c r="AF168" s="126">
        <v>2</v>
      </c>
      <c r="AG168" s="126"/>
      <c r="AH168" s="126"/>
      <c r="AI168" s="126"/>
      <c r="AJ168" s="126"/>
      <c r="AK168" s="126"/>
      <c r="AL168" s="126"/>
      <c r="AM168" s="126"/>
      <c r="AN168" s="126"/>
      <c r="AO168" s="126"/>
      <c r="AP168" s="126"/>
      <c r="AQ168" s="126"/>
      <c r="AR168" s="126"/>
      <c r="AS168" s="126"/>
      <c r="AT168" s="126"/>
      <c r="AU168" s="126"/>
      <c r="AV168" s="126"/>
      <c r="AW168" s="126"/>
      <c r="AX168" s="126"/>
      <c r="AY168" s="126"/>
      <c r="AZ168" s="126"/>
      <c r="BA168" s="126"/>
      <c r="BB168" s="126"/>
      <c r="BC168" s="126"/>
      <c r="BD168" s="126"/>
      <c r="BE168" s="126"/>
      <c r="BF168" s="126"/>
      <c r="BG168" s="126"/>
      <c r="BH168" s="126"/>
      <c r="BI168" s="126"/>
      <c r="BJ168" s="126"/>
      <c r="BK168" s="126"/>
      <c r="BL168" s="126"/>
      <c r="BM168" s="126"/>
      <c r="BN168" s="126"/>
      <c r="BO168" s="126"/>
      <c r="BP168" s="126"/>
      <c r="BQ168" s="126"/>
      <c r="BR168" s="126"/>
      <c r="BS168" s="126"/>
      <c r="BT168" s="126"/>
      <c r="BU168" s="126"/>
      <c r="BV168" s="126"/>
      <c r="BW168" s="126"/>
      <c r="BX168" s="126"/>
      <c r="BY168" s="126"/>
      <c r="BZ168" s="126"/>
      <c r="CA168" s="126"/>
      <c r="CB168" s="126"/>
      <c r="CC168" s="126"/>
      <c r="CD168" s="126"/>
      <c r="CE168" s="126"/>
      <c r="CF168" s="126"/>
      <c r="CG168" s="126"/>
      <c r="CH168" s="126"/>
      <c r="CI168" s="126"/>
      <c r="CJ168" s="126"/>
      <c r="CK168" s="126"/>
      <c r="CL168" s="126"/>
      <c r="CM168" s="126"/>
      <c r="CN168" s="126"/>
      <c r="CO168" s="126"/>
      <c r="CP168" s="126"/>
      <c r="CQ168" s="126"/>
      <c r="CR168" s="126"/>
      <c r="CS168" s="126"/>
      <c r="CT168" s="126"/>
      <c r="CU168" s="126"/>
    </row>
    <row r="169" spans="1:99" s="409" customFormat="1" x14ac:dyDescent="0.3">
      <c r="A169" s="412">
        <v>554</v>
      </c>
      <c r="B169" s="409" t="s">
        <v>208</v>
      </c>
      <c r="E169" s="409">
        <v>26704532</v>
      </c>
      <c r="F169" s="409">
        <v>553503</v>
      </c>
      <c r="H169" s="409">
        <v>272470</v>
      </c>
      <c r="K169" s="409">
        <v>164428</v>
      </c>
      <c r="N169" s="409">
        <v>945303</v>
      </c>
      <c r="Q169" s="409">
        <v>123710</v>
      </c>
      <c r="S169" s="409">
        <v>354447</v>
      </c>
      <c r="W169" s="409">
        <v>24052894</v>
      </c>
      <c r="X169" s="409">
        <v>9625013</v>
      </c>
      <c r="Y169" s="409">
        <v>8531636</v>
      </c>
      <c r="Z169" s="409">
        <v>33217521</v>
      </c>
      <c r="AC169" s="409">
        <v>449849</v>
      </c>
      <c r="AF169" s="409">
        <v>554381</v>
      </c>
    </row>
    <row r="170" spans="1:99" s="409" customFormat="1" x14ac:dyDescent="0.3">
      <c r="A170" s="412">
        <v>555</v>
      </c>
      <c r="B170" s="409" t="s">
        <v>209</v>
      </c>
      <c r="E170" s="409">
        <v>26704532</v>
      </c>
      <c r="F170" s="409">
        <v>0</v>
      </c>
      <c r="H170" s="409">
        <v>0</v>
      </c>
      <c r="K170" s="409">
        <v>0</v>
      </c>
      <c r="N170" s="409">
        <v>945303</v>
      </c>
      <c r="Q170" s="409">
        <v>0</v>
      </c>
      <c r="S170" s="409">
        <v>0</v>
      </c>
      <c r="W170" s="409">
        <v>23745115</v>
      </c>
      <c r="X170" s="409">
        <v>9295714</v>
      </c>
      <c r="Y170" s="409">
        <v>8531636</v>
      </c>
      <c r="Z170" s="409">
        <v>32792186</v>
      </c>
      <c r="AC170" s="409">
        <v>0</v>
      </c>
      <c r="AF170" s="409">
        <v>0</v>
      </c>
    </row>
    <row r="171" spans="1:99" s="409" customFormat="1" x14ac:dyDescent="0.3">
      <c r="A171" s="412">
        <v>556</v>
      </c>
      <c r="B171" s="409" t="s">
        <v>210</v>
      </c>
      <c r="E171" s="409">
        <v>8433832</v>
      </c>
      <c r="F171" s="409">
        <v>867594</v>
      </c>
      <c r="H171" s="409">
        <v>1346818</v>
      </c>
      <c r="K171" s="409">
        <v>2904711</v>
      </c>
      <c r="N171" s="409">
        <v>0</v>
      </c>
      <c r="Q171" s="409">
        <v>2213730</v>
      </c>
      <c r="S171" s="409">
        <v>678730</v>
      </c>
      <c r="W171" s="409">
        <v>3498716</v>
      </c>
      <c r="X171" s="409">
        <v>14336176</v>
      </c>
      <c r="Y171" s="409">
        <v>0</v>
      </c>
      <c r="Z171" s="409">
        <v>18550530</v>
      </c>
      <c r="AC171" s="409">
        <v>1558736</v>
      </c>
      <c r="AF171" s="409">
        <v>950859</v>
      </c>
    </row>
    <row r="172" spans="1:99" s="409" customFormat="1" x14ac:dyDescent="0.3">
      <c r="A172" s="412">
        <v>557</v>
      </c>
      <c r="B172" s="409" t="s">
        <v>211</v>
      </c>
      <c r="E172" s="409">
        <v>8433832</v>
      </c>
      <c r="F172" s="409">
        <v>847706</v>
      </c>
      <c r="H172" s="409">
        <v>1346818</v>
      </c>
      <c r="K172" s="409">
        <v>2904711</v>
      </c>
      <c r="N172" s="409">
        <v>0</v>
      </c>
      <c r="Q172" s="409">
        <v>2213730</v>
      </c>
      <c r="S172" s="409">
        <v>678730</v>
      </c>
      <c r="W172" s="409">
        <v>3398498</v>
      </c>
      <c r="X172" s="409">
        <v>12773564</v>
      </c>
      <c r="Y172" s="409">
        <v>0</v>
      </c>
      <c r="Z172" s="409">
        <v>18410683</v>
      </c>
      <c r="AC172" s="409">
        <v>1558736</v>
      </c>
      <c r="AF172" s="409">
        <v>950859</v>
      </c>
    </row>
    <row r="173" spans="1:99" x14ac:dyDescent="0.3">
      <c r="A173" s="105">
        <v>558</v>
      </c>
      <c r="B173" s="126" t="s">
        <v>469</v>
      </c>
      <c r="C173" s="126"/>
      <c r="D173" s="126">
        <v>0</v>
      </c>
      <c r="E173" s="126">
        <v>0</v>
      </c>
      <c r="F173" s="126">
        <v>0</v>
      </c>
      <c r="G173" s="126">
        <v>0</v>
      </c>
      <c r="H173" s="126">
        <v>0</v>
      </c>
      <c r="I173" s="126">
        <v>0</v>
      </c>
      <c r="J173" s="126">
        <v>0</v>
      </c>
      <c r="K173" s="126">
        <v>0</v>
      </c>
      <c r="L173" s="126">
        <v>0</v>
      </c>
      <c r="M173" s="126">
        <v>0</v>
      </c>
      <c r="N173" s="126">
        <v>0</v>
      </c>
      <c r="O173" s="126">
        <v>0</v>
      </c>
      <c r="P173" s="126">
        <v>0</v>
      </c>
      <c r="Q173" s="126">
        <v>0</v>
      </c>
      <c r="R173" s="126">
        <v>0</v>
      </c>
      <c r="S173" s="126">
        <v>0</v>
      </c>
      <c r="T173" s="126">
        <v>0</v>
      </c>
      <c r="U173" s="126">
        <v>0</v>
      </c>
      <c r="V173" s="126">
        <v>0</v>
      </c>
      <c r="W173" s="126">
        <v>0</v>
      </c>
      <c r="X173" s="126">
        <v>0</v>
      </c>
      <c r="Y173" s="126">
        <v>0</v>
      </c>
      <c r="Z173" s="126">
        <v>0</v>
      </c>
      <c r="AA173" s="126">
        <v>0</v>
      </c>
      <c r="AB173" s="126">
        <v>0</v>
      </c>
      <c r="AC173" s="126">
        <v>0</v>
      </c>
      <c r="AD173" s="126">
        <v>0</v>
      </c>
      <c r="AE173" s="126">
        <v>0</v>
      </c>
      <c r="AF173" s="126">
        <v>0</v>
      </c>
      <c r="AG173" s="126"/>
      <c r="AH173" s="126"/>
      <c r="AI173" s="126"/>
      <c r="AJ173" s="126"/>
      <c r="AK173" s="126"/>
      <c r="AL173" s="126"/>
      <c r="AM173" s="126"/>
      <c r="AN173" s="126"/>
      <c r="AO173" s="126"/>
      <c r="AP173" s="126"/>
      <c r="AQ173" s="126"/>
      <c r="AR173" s="126"/>
      <c r="AS173" s="126"/>
      <c r="AT173" s="126"/>
      <c r="AU173" s="126"/>
      <c r="AV173" s="126"/>
      <c r="AW173" s="126"/>
      <c r="AX173" s="126"/>
      <c r="AY173" s="126"/>
      <c r="AZ173" s="126"/>
      <c r="BA173" s="126"/>
      <c r="BB173" s="126"/>
      <c r="BC173" s="126"/>
      <c r="BD173" s="126"/>
      <c r="BE173" s="126"/>
      <c r="BF173" s="126"/>
      <c r="BG173" s="126"/>
      <c r="BH173" s="126"/>
      <c r="BI173" s="126"/>
      <c r="BJ173" s="126"/>
      <c r="BK173" s="126"/>
      <c r="BL173" s="126"/>
      <c r="BM173" s="126"/>
      <c r="BN173" s="126"/>
      <c r="BO173" s="126"/>
      <c r="BP173" s="126"/>
      <c r="BQ173" s="126"/>
      <c r="BR173" s="126"/>
      <c r="BS173" s="126"/>
      <c r="BT173" s="126"/>
      <c r="BU173" s="126"/>
      <c r="BV173" s="126"/>
      <c r="BW173" s="126"/>
      <c r="BX173" s="126"/>
      <c r="BY173" s="126"/>
      <c r="BZ173" s="126"/>
      <c r="CA173" s="126"/>
      <c r="CB173" s="126"/>
      <c r="CC173" s="126"/>
      <c r="CD173" s="126"/>
      <c r="CE173" s="126"/>
      <c r="CF173" s="126"/>
      <c r="CG173" s="126"/>
      <c r="CH173" s="126"/>
      <c r="CI173" s="126"/>
      <c r="CJ173" s="126"/>
      <c r="CK173" s="126"/>
      <c r="CL173" s="126"/>
      <c r="CM173" s="126"/>
      <c r="CN173" s="126"/>
      <c r="CO173" s="126"/>
      <c r="CP173" s="126"/>
      <c r="CQ173" s="126"/>
      <c r="CR173" s="126"/>
      <c r="CS173" s="126"/>
      <c r="CT173" s="126"/>
      <c r="CU173" s="126"/>
    </row>
    <row r="174" spans="1:99" x14ac:dyDescent="0.3">
      <c r="A174" s="105">
        <v>559</v>
      </c>
      <c r="B174" s="126" t="s">
        <v>470</v>
      </c>
      <c r="C174" s="126"/>
      <c r="D174" s="126">
        <v>0</v>
      </c>
      <c r="E174" s="126">
        <v>0</v>
      </c>
      <c r="F174" s="126">
        <v>0</v>
      </c>
      <c r="G174" s="126">
        <v>0</v>
      </c>
      <c r="H174" s="126">
        <v>0</v>
      </c>
      <c r="I174" s="126">
        <v>0</v>
      </c>
      <c r="J174" s="126">
        <v>0</v>
      </c>
      <c r="K174" s="126">
        <v>0</v>
      </c>
      <c r="L174" s="126">
        <v>0</v>
      </c>
      <c r="M174" s="126">
        <v>0</v>
      </c>
      <c r="N174" s="126">
        <v>0</v>
      </c>
      <c r="O174" s="126">
        <v>0</v>
      </c>
      <c r="P174" s="126">
        <v>0</v>
      </c>
      <c r="Q174" s="126">
        <v>0</v>
      </c>
      <c r="R174" s="126">
        <v>0</v>
      </c>
      <c r="S174" s="126">
        <v>0</v>
      </c>
      <c r="T174" s="126">
        <v>0</v>
      </c>
      <c r="U174" s="126">
        <v>0</v>
      </c>
      <c r="V174" s="126">
        <v>0</v>
      </c>
      <c r="W174" s="126">
        <v>0</v>
      </c>
      <c r="X174" s="126">
        <v>0</v>
      </c>
      <c r="Y174" s="126">
        <v>0</v>
      </c>
      <c r="Z174" s="126">
        <v>0</v>
      </c>
      <c r="AA174" s="126">
        <v>0</v>
      </c>
      <c r="AB174" s="126">
        <v>0</v>
      </c>
      <c r="AC174" s="126">
        <v>0</v>
      </c>
      <c r="AD174" s="126">
        <v>0</v>
      </c>
      <c r="AE174" s="126">
        <v>0</v>
      </c>
      <c r="AF174" s="126">
        <v>0</v>
      </c>
      <c r="AG174" s="126"/>
      <c r="AH174" s="126"/>
      <c r="AI174" s="126"/>
      <c r="AJ174" s="126"/>
      <c r="AK174" s="126"/>
      <c r="AL174" s="126"/>
      <c r="AM174" s="126"/>
      <c r="AN174" s="126"/>
      <c r="AO174" s="126"/>
      <c r="AP174" s="126"/>
      <c r="AQ174" s="126"/>
      <c r="AR174" s="126"/>
      <c r="AS174" s="126"/>
      <c r="AT174" s="126"/>
      <c r="AU174" s="126"/>
      <c r="AV174" s="126"/>
      <c r="AW174" s="126"/>
      <c r="AX174" s="126"/>
      <c r="AY174" s="126"/>
      <c r="AZ174" s="126"/>
      <c r="BA174" s="126"/>
      <c r="BB174" s="126"/>
      <c r="BC174" s="126"/>
      <c r="BD174" s="126"/>
      <c r="BE174" s="126"/>
      <c r="BF174" s="126"/>
      <c r="BG174" s="126"/>
      <c r="BH174" s="126"/>
      <c r="BI174" s="126"/>
      <c r="BJ174" s="126"/>
      <c r="BK174" s="126"/>
      <c r="BL174" s="126"/>
      <c r="BM174" s="126"/>
      <c r="BN174" s="126"/>
      <c r="BO174" s="126"/>
      <c r="BP174" s="126"/>
      <c r="BQ174" s="126"/>
      <c r="BR174" s="126"/>
      <c r="BS174" s="126"/>
      <c r="BT174" s="126"/>
      <c r="BU174" s="126"/>
      <c r="BV174" s="126"/>
      <c r="BW174" s="126"/>
      <c r="BX174" s="126"/>
      <c r="BY174" s="126"/>
      <c r="BZ174" s="126"/>
      <c r="CA174" s="126"/>
      <c r="CB174" s="126"/>
      <c r="CC174" s="126"/>
      <c r="CD174" s="126"/>
      <c r="CE174" s="126"/>
      <c r="CF174" s="126"/>
      <c r="CG174" s="126"/>
      <c r="CH174" s="126"/>
      <c r="CI174" s="126"/>
      <c r="CJ174" s="126"/>
      <c r="CK174" s="126"/>
      <c r="CL174" s="126"/>
      <c r="CM174" s="126"/>
      <c r="CN174" s="126"/>
      <c r="CO174" s="126"/>
      <c r="CP174" s="126"/>
      <c r="CQ174" s="126"/>
      <c r="CR174" s="126"/>
      <c r="CS174" s="126"/>
      <c r="CT174" s="126"/>
      <c r="CU174" s="126"/>
    </row>
    <row r="175" spans="1:99" x14ac:dyDescent="0.3">
      <c r="A175" s="105">
        <v>560</v>
      </c>
      <c r="B175" s="126" t="s">
        <v>471</v>
      </c>
      <c r="C175" s="126"/>
      <c r="D175" s="126">
        <v>0</v>
      </c>
      <c r="E175" s="126">
        <v>0</v>
      </c>
      <c r="F175" s="126">
        <v>0</v>
      </c>
      <c r="G175" s="126">
        <v>0</v>
      </c>
      <c r="H175" s="126">
        <v>0</v>
      </c>
      <c r="I175" s="126">
        <v>0</v>
      </c>
      <c r="J175" s="126">
        <v>0</v>
      </c>
      <c r="K175" s="126">
        <v>0</v>
      </c>
      <c r="L175" s="126">
        <v>0</v>
      </c>
      <c r="M175" s="126">
        <v>0</v>
      </c>
      <c r="N175" s="126">
        <v>0</v>
      </c>
      <c r="O175" s="126">
        <v>0</v>
      </c>
      <c r="P175" s="126">
        <v>0</v>
      </c>
      <c r="Q175" s="126">
        <v>0</v>
      </c>
      <c r="R175" s="126">
        <v>0</v>
      </c>
      <c r="S175" s="126">
        <v>0</v>
      </c>
      <c r="T175" s="126">
        <v>0</v>
      </c>
      <c r="U175" s="126">
        <v>0</v>
      </c>
      <c r="V175" s="126">
        <v>0</v>
      </c>
      <c r="W175" s="126">
        <v>0</v>
      </c>
      <c r="X175" s="126">
        <v>0</v>
      </c>
      <c r="Y175" s="126">
        <v>0</v>
      </c>
      <c r="Z175" s="126">
        <v>0</v>
      </c>
      <c r="AA175" s="126">
        <v>0</v>
      </c>
      <c r="AB175" s="126">
        <v>0</v>
      </c>
      <c r="AC175" s="126">
        <v>0</v>
      </c>
      <c r="AD175" s="126">
        <v>0</v>
      </c>
      <c r="AE175" s="126">
        <v>0</v>
      </c>
      <c r="AF175" s="126">
        <v>0</v>
      </c>
      <c r="AG175" s="126"/>
      <c r="AH175" s="126"/>
      <c r="AI175" s="126"/>
      <c r="AJ175" s="126"/>
      <c r="AK175" s="126"/>
      <c r="AL175" s="126"/>
      <c r="AM175" s="126"/>
      <c r="AN175" s="126"/>
      <c r="AO175" s="126"/>
      <c r="AP175" s="126"/>
      <c r="AQ175" s="126"/>
      <c r="AR175" s="126"/>
      <c r="AS175" s="126"/>
      <c r="AT175" s="126"/>
      <c r="AU175" s="126"/>
      <c r="AV175" s="126"/>
      <c r="AW175" s="126"/>
      <c r="AX175" s="126"/>
      <c r="AY175" s="126"/>
      <c r="AZ175" s="126"/>
      <c r="BA175" s="126"/>
      <c r="BB175" s="126"/>
      <c r="BC175" s="126"/>
      <c r="BD175" s="126"/>
      <c r="BE175" s="126"/>
      <c r="BF175" s="126"/>
      <c r="BG175" s="126"/>
      <c r="BH175" s="126"/>
      <c r="BI175" s="126"/>
      <c r="BJ175" s="126"/>
      <c r="BK175" s="126"/>
      <c r="BL175" s="126"/>
      <c r="BM175" s="126"/>
      <c r="BN175" s="126"/>
      <c r="BO175" s="126"/>
      <c r="BP175" s="126"/>
      <c r="BQ175" s="126"/>
      <c r="BR175" s="126"/>
      <c r="BS175" s="126"/>
      <c r="BT175" s="126"/>
      <c r="BU175" s="126"/>
      <c r="BV175" s="126"/>
      <c r="BW175" s="126"/>
      <c r="BX175" s="126"/>
      <c r="BY175" s="126"/>
      <c r="BZ175" s="126"/>
      <c r="CA175" s="126"/>
      <c r="CB175" s="126"/>
      <c r="CC175" s="126"/>
      <c r="CD175" s="126"/>
      <c r="CE175" s="126"/>
      <c r="CF175" s="126"/>
      <c r="CG175" s="126"/>
      <c r="CH175" s="126"/>
      <c r="CI175" s="126"/>
      <c r="CJ175" s="126"/>
      <c r="CK175" s="126"/>
      <c r="CL175" s="126"/>
      <c r="CM175" s="126"/>
      <c r="CN175" s="126"/>
      <c r="CO175" s="126"/>
      <c r="CP175" s="126"/>
      <c r="CQ175" s="126"/>
      <c r="CR175" s="126"/>
      <c r="CS175" s="126"/>
      <c r="CT175" s="126"/>
      <c r="CU175" s="126"/>
    </row>
    <row r="176" spans="1:99" x14ac:dyDescent="0.3">
      <c r="A176" s="105">
        <v>561</v>
      </c>
      <c r="B176" s="126" t="s">
        <v>472</v>
      </c>
      <c r="C176" s="126"/>
      <c r="D176" s="126">
        <v>0</v>
      </c>
      <c r="E176" s="126">
        <v>0</v>
      </c>
      <c r="F176" s="126">
        <v>0</v>
      </c>
      <c r="G176" s="126">
        <v>0</v>
      </c>
      <c r="H176" s="126">
        <v>0</v>
      </c>
      <c r="I176" s="126">
        <v>0</v>
      </c>
      <c r="J176" s="126">
        <v>0</v>
      </c>
      <c r="K176" s="126">
        <v>0</v>
      </c>
      <c r="L176" s="126">
        <v>0</v>
      </c>
      <c r="M176" s="126">
        <v>0</v>
      </c>
      <c r="N176" s="126">
        <v>0</v>
      </c>
      <c r="O176" s="126">
        <v>0</v>
      </c>
      <c r="P176" s="126">
        <v>0</v>
      </c>
      <c r="Q176" s="126">
        <v>0</v>
      </c>
      <c r="R176" s="126">
        <v>0</v>
      </c>
      <c r="S176" s="126">
        <v>0</v>
      </c>
      <c r="T176" s="126">
        <v>0</v>
      </c>
      <c r="U176" s="126">
        <v>0</v>
      </c>
      <c r="V176" s="126">
        <v>0</v>
      </c>
      <c r="W176" s="126">
        <v>0</v>
      </c>
      <c r="X176" s="126">
        <v>0</v>
      </c>
      <c r="Y176" s="126">
        <v>0</v>
      </c>
      <c r="Z176" s="126">
        <v>0</v>
      </c>
      <c r="AA176" s="126">
        <v>0</v>
      </c>
      <c r="AB176" s="126">
        <v>0</v>
      </c>
      <c r="AC176" s="126">
        <v>0</v>
      </c>
      <c r="AD176" s="126">
        <v>0</v>
      </c>
      <c r="AE176" s="126">
        <v>0</v>
      </c>
      <c r="AF176" s="126">
        <v>0</v>
      </c>
      <c r="AG176" s="126"/>
      <c r="AH176" s="126"/>
      <c r="AI176" s="126"/>
      <c r="AJ176" s="126"/>
      <c r="AK176" s="126"/>
      <c r="AL176" s="126"/>
      <c r="AM176" s="126"/>
      <c r="AN176" s="126"/>
      <c r="AO176" s="126"/>
      <c r="AP176" s="126"/>
      <c r="AQ176" s="126"/>
      <c r="AR176" s="126"/>
      <c r="AS176" s="126"/>
      <c r="AT176" s="126"/>
      <c r="AU176" s="126"/>
      <c r="AV176" s="126"/>
      <c r="AW176" s="126"/>
      <c r="AX176" s="126"/>
      <c r="AY176" s="126"/>
      <c r="AZ176" s="126"/>
      <c r="BA176" s="126"/>
      <c r="BB176" s="126"/>
      <c r="BC176" s="126"/>
      <c r="BD176" s="126"/>
      <c r="BE176" s="126"/>
      <c r="BF176" s="126"/>
      <c r="BG176" s="126"/>
      <c r="BH176" s="126"/>
      <c r="BI176" s="126"/>
      <c r="BJ176" s="126"/>
      <c r="BK176" s="126"/>
      <c r="BL176" s="126"/>
      <c r="BM176" s="126"/>
      <c r="BN176" s="126"/>
      <c r="BO176" s="126"/>
      <c r="BP176" s="126"/>
      <c r="BQ176" s="126"/>
      <c r="BR176" s="126"/>
      <c r="BS176" s="126"/>
      <c r="BT176" s="126"/>
      <c r="BU176" s="126"/>
      <c r="BV176" s="126"/>
      <c r="BW176" s="126"/>
      <c r="BX176" s="126"/>
      <c r="BY176" s="126"/>
      <c r="BZ176" s="126"/>
      <c r="CA176" s="126"/>
      <c r="CB176" s="126"/>
      <c r="CC176" s="126"/>
      <c r="CD176" s="126"/>
      <c r="CE176" s="126"/>
      <c r="CF176" s="126"/>
      <c r="CG176" s="126"/>
      <c r="CH176" s="126"/>
      <c r="CI176" s="126"/>
      <c r="CJ176" s="126"/>
      <c r="CK176" s="126"/>
      <c r="CL176" s="126"/>
      <c r="CM176" s="126"/>
      <c r="CN176" s="126"/>
      <c r="CO176" s="126"/>
      <c r="CP176" s="126"/>
      <c r="CQ176" s="126"/>
      <c r="CR176" s="126"/>
      <c r="CS176" s="126"/>
      <c r="CT176" s="126"/>
      <c r="CU176" s="126"/>
    </row>
    <row r="177" spans="1:99" x14ac:dyDescent="0.3">
      <c r="A177" s="105">
        <v>562</v>
      </c>
      <c r="B177" s="126" t="s">
        <v>473</v>
      </c>
      <c r="C177" s="126"/>
      <c r="D177" s="126">
        <v>0</v>
      </c>
      <c r="E177" s="126">
        <v>0</v>
      </c>
      <c r="F177" s="126">
        <v>0</v>
      </c>
      <c r="G177" s="126">
        <v>0</v>
      </c>
      <c r="H177" s="126">
        <v>0</v>
      </c>
      <c r="I177" s="126">
        <v>0</v>
      </c>
      <c r="J177" s="126">
        <v>0</v>
      </c>
      <c r="K177" s="126">
        <v>0</v>
      </c>
      <c r="L177" s="126">
        <v>0</v>
      </c>
      <c r="M177" s="126">
        <v>0</v>
      </c>
      <c r="N177" s="126">
        <v>0</v>
      </c>
      <c r="O177" s="126">
        <v>0</v>
      </c>
      <c r="P177" s="126">
        <v>0</v>
      </c>
      <c r="Q177" s="126">
        <v>0</v>
      </c>
      <c r="R177" s="126">
        <v>0</v>
      </c>
      <c r="S177" s="126">
        <v>0</v>
      </c>
      <c r="T177" s="126">
        <v>0</v>
      </c>
      <c r="U177" s="126">
        <v>0</v>
      </c>
      <c r="V177" s="126">
        <v>0</v>
      </c>
      <c r="W177" s="126">
        <v>0</v>
      </c>
      <c r="X177" s="126">
        <v>0</v>
      </c>
      <c r="Y177" s="126">
        <v>0</v>
      </c>
      <c r="Z177" s="126">
        <v>0</v>
      </c>
      <c r="AA177" s="126">
        <v>0</v>
      </c>
      <c r="AB177" s="126">
        <v>0</v>
      </c>
      <c r="AC177" s="126">
        <v>0</v>
      </c>
      <c r="AD177" s="126">
        <v>0</v>
      </c>
      <c r="AE177" s="126">
        <v>0</v>
      </c>
      <c r="AF177" s="126">
        <v>0</v>
      </c>
      <c r="AG177" s="126"/>
      <c r="AH177" s="126"/>
      <c r="AI177" s="126"/>
      <c r="AJ177" s="126"/>
      <c r="AK177" s="126"/>
      <c r="AL177" s="126"/>
      <c r="AM177" s="126"/>
      <c r="AN177" s="126"/>
      <c r="AO177" s="126"/>
      <c r="AP177" s="126"/>
      <c r="AQ177" s="126"/>
      <c r="AR177" s="126"/>
      <c r="AS177" s="126"/>
      <c r="AT177" s="126"/>
      <c r="AU177" s="126"/>
      <c r="AV177" s="126"/>
      <c r="AW177" s="126"/>
      <c r="AX177" s="126"/>
      <c r="AY177" s="126"/>
      <c r="AZ177" s="126"/>
      <c r="BA177" s="126"/>
      <c r="BB177" s="126"/>
      <c r="BC177" s="126"/>
      <c r="BD177" s="126"/>
      <c r="BE177" s="126"/>
      <c r="BF177" s="126"/>
      <c r="BG177" s="126"/>
      <c r="BH177" s="126"/>
      <c r="BI177" s="126"/>
      <c r="BJ177" s="126"/>
      <c r="BK177" s="126"/>
      <c r="BL177" s="126"/>
      <c r="BM177" s="126"/>
      <c r="BN177" s="126"/>
      <c r="BO177" s="126"/>
      <c r="BP177" s="126"/>
      <c r="BQ177" s="126"/>
      <c r="BR177" s="126"/>
      <c r="BS177" s="126"/>
      <c r="BT177" s="126"/>
      <c r="BU177" s="126"/>
      <c r="BV177" s="126"/>
      <c r="BW177" s="126"/>
      <c r="BX177" s="126"/>
      <c r="BY177" s="126"/>
      <c r="BZ177" s="126"/>
      <c r="CA177" s="126"/>
      <c r="CB177" s="126"/>
      <c r="CC177" s="126"/>
      <c r="CD177" s="126"/>
      <c r="CE177" s="126"/>
      <c r="CF177" s="126"/>
      <c r="CG177" s="126"/>
      <c r="CH177" s="126"/>
      <c r="CI177" s="126"/>
      <c r="CJ177" s="126"/>
      <c r="CK177" s="126"/>
      <c r="CL177" s="126"/>
      <c r="CM177" s="126"/>
      <c r="CN177" s="126"/>
      <c r="CO177" s="126"/>
      <c r="CP177" s="126"/>
      <c r="CQ177" s="126"/>
      <c r="CR177" s="126"/>
      <c r="CS177" s="126"/>
      <c r="CT177" s="126"/>
      <c r="CU177" s="126"/>
    </row>
    <row r="178" spans="1:99" x14ac:dyDescent="0.3">
      <c r="A178" s="105">
        <v>563</v>
      </c>
      <c r="B178" s="126" t="s">
        <v>474</v>
      </c>
      <c r="C178" s="126"/>
      <c r="D178" s="126">
        <v>0</v>
      </c>
      <c r="E178" s="126">
        <v>0</v>
      </c>
      <c r="F178" s="126">
        <v>0</v>
      </c>
      <c r="G178" s="126">
        <v>0</v>
      </c>
      <c r="H178" s="126">
        <v>0</v>
      </c>
      <c r="I178" s="126">
        <v>0</v>
      </c>
      <c r="J178" s="126">
        <v>0</v>
      </c>
      <c r="K178" s="126">
        <v>0</v>
      </c>
      <c r="L178" s="126">
        <v>0</v>
      </c>
      <c r="M178" s="126">
        <v>0</v>
      </c>
      <c r="N178" s="126">
        <v>0</v>
      </c>
      <c r="O178" s="126">
        <v>0</v>
      </c>
      <c r="P178" s="126">
        <v>0</v>
      </c>
      <c r="Q178" s="126">
        <v>0</v>
      </c>
      <c r="R178" s="126">
        <v>0</v>
      </c>
      <c r="S178" s="126">
        <v>0</v>
      </c>
      <c r="T178" s="126">
        <v>0</v>
      </c>
      <c r="U178" s="126">
        <v>0</v>
      </c>
      <c r="V178" s="126">
        <v>0</v>
      </c>
      <c r="W178" s="126">
        <v>0</v>
      </c>
      <c r="X178" s="126">
        <v>0</v>
      </c>
      <c r="Y178" s="126">
        <v>0</v>
      </c>
      <c r="Z178" s="126">
        <v>0</v>
      </c>
      <c r="AA178" s="126">
        <v>0</v>
      </c>
      <c r="AB178" s="126">
        <v>0</v>
      </c>
      <c r="AC178" s="126">
        <v>0</v>
      </c>
      <c r="AD178" s="126">
        <v>0</v>
      </c>
      <c r="AE178" s="126">
        <v>0</v>
      </c>
      <c r="AF178" s="126">
        <v>0</v>
      </c>
      <c r="AG178" s="126"/>
      <c r="AH178" s="126"/>
      <c r="AI178" s="126"/>
      <c r="AJ178" s="126"/>
      <c r="AK178" s="126"/>
      <c r="AL178" s="126"/>
      <c r="AM178" s="126"/>
      <c r="AN178" s="126"/>
      <c r="AO178" s="126"/>
      <c r="AP178" s="126"/>
      <c r="AQ178" s="126"/>
      <c r="AR178" s="126"/>
      <c r="AS178" s="126"/>
      <c r="AT178" s="126"/>
      <c r="AU178" s="126"/>
      <c r="AV178" s="126"/>
      <c r="AW178" s="126"/>
      <c r="AX178" s="126"/>
      <c r="AY178" s="126"/>
      <c r="AZ178" s="126"/>
      <c r="BA178" s="126"/>
      <c r="BB178" s="126"/>
      <c r="BC178" s="126"/>
      <c r="BD178" s="126"/>
      <c r="BE178" s="126"/>
      <c r="BF178" s="126"/>
      <c r="BG178" s="126"/>
      <c r="BH178" s="126"/>
      <c r="BI178" s="126"/>
      <c r="BJ178" s="126"/>
      <c r="BK178" s="126"/>
      <c r="BL178" s="126"/>
      <c r="BM178" s="126"/>
      <c r="BN178" s="126"/>
      <c r="BO178" s="126"/>
      <c r="BP178" s="126"/>
      <c r="BQ178" s="126"/>
      <c r="BR178" s="126"/>
      <c r="BS178" s="126"/>
      <c r="BT178" s="126"/>
      <c r="BU178" s="126"/>
      <c r="BV178" s="126"/>
      <c r="BW178" s="126"/>
      <c r="BX178" s="126"/>
      <c r="BY178" s="126"/>
      <c r="BZ178" s="126"/>
      <c r="CA178" s="126"/>
      <c r="CB178" s="126"/>
      <c r="CC178" s="126"/>
      <c r="CD178" s="126"/>
      <c r="CE178" s="126"/>
      <c r="CF178" s="126"/>
      <c r="CG178" s="126"/>
      <c r="CH178" s="126"/>
      <c r="CI178" s="126"/>
      <c r="CJ178" s="126"/>
      <c r="CK178" s="126"/>
      <c r="CL178" s="126"/>
      <c r="CM178" s="126"/>
      <c r="CN178" s="126"/>
      <c r="CO178" s="126"/>
      <c r="CP178" s="126"/>
      <c r="CQ178" s="126"/>
      <c r="CR178" s="126"/>
      <c r="CS178" s="126"/>
      <c r="CT178" s="126"/>
      <c r="CU178" s="126"/>
    </row>
    <row r="179" spans="1:99" x14ac:dyDescent="0.3">
      <c r="A179" s="105">
        <v>564</v>
      </c>
      <c r="B179" s="126" t="s">
        <v>475</v>
      </c>
      <c r="C179" s="126"/>
      <c r="D179" s="126">
        <v>0</v>
      </c>
      <c r="E179" s="126">
        <v>0</v>
      </c>
      <c r="F179" s="126">
        <v>0</v>
      </c>
      <c r="G179" s="126">
        <v>0</v>
      </c>
      <c r="H179" s="126">
        <v>0</v>
      </c>
      <c r="I179" s="126">
        <v>0</v>
      </c>
      <c r="J179" s="126">
        <v>0</v>
      </c>
      <c r="K179" s="126">
        <v>0</v>
      </c>
      <c r="L179" s="126">
        <v>0</v>
      </c>
      <c r="M179" s="126">
        <v>0</v>
      </c>
      <c r="N179" s="126">
        <v>0</v>
      </c>
      <c r="O179" s="126">
        <v>0</v>
      </c>
      <c r="P179" s="126">
        <v>0</v>
      </c>
      <c r="Q179" s="126">
        <v>0</v>
      </c>
      <c r="R179" s="126">
        <v>0</v>
      </c>
      <c r="S179" s="126">
        <v>0</v>
      </c>
      <c r="T179" s="126">
        <v>0</v>
      </c>
      <c r="U179" s="126">
        <v>0</v>
      </c>
      <c r="V179" s="126">
        <v>0</v>
      </c>
      <c r="W179" s="126">
        <v>0</v>
      </c>
      <c r="X179" s="126">
        <v>0</v>
      </c>
      <c r="Y179" s="126">
        <v>0</v>
      </c>
      <c r="Z179" s="126">
        <v>0</v>
      </c>
      <c r="AA179" s="126">
        <v>0</v>
      </c>
      <c r="AB179" s="126">
        <v>0</v>
      </c>
      <c r="AC179" s="126">
        <v>0</v>
      </c>
      <c r="AD179" s="126">
        <v>0</v>
      </c>
      <c r="AE179" s="126">
        <v>0</v>
      </c>
      <c r="AF179" s="126">
        <v>0</v>
      </c>
      <c r="AG179" s="126"/>
      <c r="AH179" s="126"/>
      <c r="AI179" s="126"/>
      <c r="AJ179" s="126"/>
      <c r="AK179" s="126"/>
      <c r="AL179" s="126"/>
      <c r="AM179" s="126"/>
      <c r="AN179" s="126"/>
      <c r="AO179" s="126"/>
      <c r="AP179" s="126"/>
      <c r="AQ179" s="126"/>
      <c r="AR179" s="126"/>
      <c r="AS179" s="126"/>
      <c r="AT179" s="126"/>
      <c r="AU179" s="126"/>
      <c r="AV179" s="126"/>
      <c r="AW179" s="126"/>
      <c r="AX179" s="126"/>
      <c r="AY179" s="126"/>
      <c r="AZ179" s="126"/>
      <c r="BA179" s="126"/>
      <c r="BB179" s="126"/>
      <c r="BC179" s="126"/>
      <c r="BD179" s="126"/>
      <c r="BE179" s="126"/>
      <c r="BF179" s="126"/>
      <c r="BG179" s="126"/>
      <c r="BH179" s="126"/>
      <c r="BI179" s="126"/>
      <c r="BJ179" s="126"/>
      <c r="BK179" s="126"/>
      <c r="BL179" s="126"/>
      <c r="BM179" s="126"/>
      <c r="BN179" s="126"/>
      <c r="BO179" s="126"/>
      <c r="BP179" s="126"/>
      <c r="BQ179" s="126"/>
      <c r="BR179" s="126"/>
      <c r="BS179" s="126"/>
      <c r="BT179" s="126"/>
      <c r="BU179" s="126"/>
      <c r="BV179" s="126"/>
      <c r="BW179" s="126"/>
      <c r="BX179" s="126"/>
      <c r="BY179" s="126"/>
      <c r="BZ179" s="126"/>
      <c r="CA179" s="126"/>
      <c r="CB179" s="126"/>
      <c r="CC179" s="126"/>
      <c r="CD179" s="126"/>
      <c r="CE179" s="126"/>
      <c r="CF179" s="126"/>
      <c r="CG179" s="126"/>
      <c r="CH179" s="126"/>
      <c r="CI179" s="126"/>
      <c r="CJ179" s="126"/>
      <c r="CK179" s="126"/>
      <c r="CL179" s="126"/>
      <c r="CM179" s="126"/>
      <c r="CN179" s="126"/>
      <c r="CO179" s="126"/>
      <c r="CP179" s="126"/>
      <c r="CQ179" s="126"/>
      <c r="CR179" s="126"/>
      <c r="CS179" s="126"/>
      <c r="CT179" s="126"/>
      <c r="CU179" s="126"/>
    </row>
    <row r="180" spans="1:99" x14ac:dyDescent="0.3">
      <c r="A180" s="105">
        <v>565</v>
      </c>
      <c r="B180" s="126" t="s">
        <v>476</v>
      </c>
      <c r="C180" s="126"/>
      <c r="D180" s="126">
        <v>0</v>
      </c>
      <c r="E180" s="126">
        <v>0</v>
      </c>
      <c r="F180" s="126">
        <v>0</v>
      </c>
      <c r="G180" s="126">
        <v>0</v>
      </c>
      <c r="H180" s="126">
        <v>0</v>
      </c>
      <c r="I180" s="126">
        <v>0</v>
      </c>
      <c r="J180" s="126">
        <v>0</v>
      </c>
      <c r="K180" s="126">
        <v>0</v>
      </c>
      <c r="L180" s="126">
        <v>0</v>
      </c>
      <c r="M180" s="126">
        <v>0</v>
      </c>
      <c r="N180" s="126">
        <v>0</v>
      </c>
      <c r="O180" s="126">
        <v>0</v>
      </c>
      <c r="P180" s="126">
        <v>0</v>
      </c>
      <c r="Q180" s="126">
        <v>0</v>
      </c>
      <c r="R180" s="126">
        <v>0</v>
      </c>
      <c r="S180" s="126">
        <v>0</v>
      </c>
      <c r="T180" s="126">
        <v>0</v>
      </c>
      <c r="U180" s="126">
        <v>0</v>
      </c>
      <c r="V180" s="126">
        <v>0</v>
      </c>
      <c r="W180" s="126">
        <v>0</v>
      </c>
      <c r="X180" s="126">
        <v>0</v>
      </c>
      <c r="Y180" s="126">
        <v>0</v>
      </c>
      <c r="Z180" s="126">
        <v>0</v>
      </c>
      <c r="AA180" s="126">
        <v>0</v>
      </c>
      <c r="AB180" s="126">
        <v>0</v>
      </c>
      <c r="AC180" s="126">
        <v>0</v>
      </c>
      <c r="AD180" s="126">
        <v>0</v>
      </c>
      <c r="AE180" s="126">
        <v>0</v>
      </c>
      <c r="AF180" s="126">
        <v>0</v>
      </c>
      <c r="AG180" s="126"/>
      <c r="AH180" s="126"/>
      <c r="AI180" s="126"/>
      <c r="AJ180" s="126"/>
      <c r="AK180" s="126"/>
      <c r="AL180" s="126"/>
      <c r="AM180" s="126"/>
      <c r="AN180" s="126"/>
      <c r="AO180" s="126"/>
      <c r="AP180" s="126"/>
      <c r="AQ180" s="126"/>
      <c r="AR180" s="126"/>
      <c r="AS180" s="126"/>
      <c r="AT180" s="126"/>
      <c r="AU180" s="126"/>
      <c r="AV180" s="126"/>
      <c r="AW180" s="126"/>
      <c r="AX180" s="126"/>
      <c r="AY180" s="126"/>
      <c r="AZ180" s="126"/>
      <c r="BA180" s="126"/>
      <c r="BB180" s="126"/>
      <c r="BC180" s="126"/>
      <c r="BD180" s="126"/>
      <c r="BE180" s="126"/>
      <c r="BF180" s="126"/>
      <c r="BG180" s="126"/>
      <c r="BH180" s="126"/>
      <c r="BI180" s="126"/>
      <c r="BJ180" s="126"/>
      <c r="BK180" s="126"/>
      <c r="BL180" s="126"/>
      <c r="BM180" s="126"/>
      <c r="BN180" s="126"/>
      <c r="BO180" s="126"/>
      <c r="BP180" s="126"/>
      <c r="BQ180" s="126"/>
      <c r="BR180" s="126"/>
      <c r="BS180" s="126"/>
      <c r="BT180" s="126"/>
      <c r="BU180" s="126"/>
      <c r="BV180" s="126"/>
      <c r="BW180" s="126"/>
      <c r="BX180" s="126"/>
      <c r="BY180" s="126"/>
      <c r="BZ180" s="126"/>
      <c r="CA180" s="126"/>
      <c r="CB180" s="126"/>
      <c r="CC180" s="126"/>
      <c r="CD180" s="126"/>
      <c r="CE180" s="126"/>
      <c r="CF180" s="126"/>
      <c r="CG180" s="126"/>
      <c r="CH180" s="126"/>
      <c r="CI180" s="126"/>
      <c r="CJ180" s="126"/>
      <c r="CK180" s="126"/>
      <c r="CL180" s="126"/>
      <c r="CM180" s="126"/>
      <c r="CN180" s="126"/>
      <c r="CO180" s="126"/>
      <c r="CP180" s="126"/>
      <c r="CQ180" s="126"/>
      <c r="CR180" s="126"/>
      <c r="CS180" s="126"/>
      <c r="CT180" s="126"/>
      <c r="CU180" s="126"/>
    </row>
    <row r="181" spans="1:99" x14ac:dyDescent="0.3">
      <c r="A181" s="105">
        <v>566</v>
      </c>
      <c r="B181" s="126" t="s">
        <v>477</v>
      </c>
      <c r="C181" s="126"/>
      <c r="D181" s="126">
        <v>0</v>
      </c>
      <c r="E181" s="126">
        <v>0</v>
      </c>
      <c r="F181" s="126">
        <v>0</v>
      </c>
      <c r="G181" s="126">
        <v>0</v>
      </c>
      <c r="H181" s="126">
        <v>0</v>
      </c>
      <c r="I181" s="126">
        <v>0</v>
      </c>
      <c r="J181" s="126">
        <v>0</v>
      </c>
      <c r="K181" s="126">
        <v>0</v>
      </c>
      <c r="L181" s="126">
        <v>0</v>
      </c>
      <c r="M181" s="126">
        <v>0</v>
      </c>
      <c r="N181" s="126">
        <v>0</v>
      </c>
      <c r="O181" s="126">
        <v>0</v>
      </c>
      <c r="P181" s="126">
        <v>0</v>
      </c>
      <c r="Q181" s="126">
        <v>0</v>
      </c>
      <c r="R181" s="126">
        <v>0</v>
      </c>
      <c r="S181" s="126">
        <v>0</v>
      </c>
      <c r="T181" s="126">
        <v>0</v>
      </c>
      <c r="U181" s="126">
        <v>0</v>
      </c>
      <c r="V181" s="126">
        <v>0</v>
      </c>
      <c r="W181" s="126">
        <v>0</v>
      </c>
      <c r="X181" s="126">
        <v>0</v>
      </c>
      <c r="Y181" s="126">
        <v>0</v>
      </c>
      <c r="Z181" s="126">
        <v>0</v>
      </c>
      <c r="AA181" s="126">
        <v>0</v>
      </c>
      <c r="AB181" s="126">
        <v>0</v>
      </c>
      <c r="AC181" s="126">
        <v>0</v>
      </c>
      <c r="AD181" s="126">
        <v>0</v>
      </c>
      <c r="AE181" s="126">
        <v>0</v>
      </c>
      <c r="AF181" s="126">
        <v>0</v>
      </c>
      <c r="AG181" s="126"/>
      <c r="AH181" s="126"/>
      <c r="AI181" s="126"/>
      <c r="AJ181" s="126"/>
      <c r="AK181" s="126"/>
      <c r="AL181" s="126"/>
      <c r="AM181" s="126"/>
      <c r="AN181" s="126"/>
      <c r="AO181" s="126"/>
      <c r="AP181" s="126"/>
      <c r="AQ181" s="126"/>
      <c r="AR181" s="126"/>
      <c r="AS181" s="126"/>
      <c r="AT181" s="126"/>
      <c r="AU181" s="126"/>
      <c r="AV181" s="126"/>
      <c r="AW181" s="126"/>
      <c r="AX181" s="126"/>
      <c r="AY181" s="126"/>
      <c r="AZ181" s="126"/>
      <c r="BA181" s="126"/>
      <c r="BB181" s="126"/>
      <c r="BC181" s="126"/>
      <c r="BD181" s="126"/>
      <c r="BE181" s="126"/>
      <c r="BF181" s="126"/>
      <c r="BG181" s="126"/>
      <c r="BH181" s="126"/>
      <c r="BI181" s="126"/>
      <c r="BJ181" s="126"/>
      <c r="BK181" s="126"/>
      <c r="BL181" s="126"/>
      <c r="BM181" s="126"/>
      <c r="BN181" s="126"/>
      <c r="BO181" s="126"/>
      <c r="BP181" s="126"/>
      <c r="BQ181" s="126"/>
      <c r="BR181" s="126"/>
      <c r="BS181" s="126"/>
      <c r="BT181" s="126"/>
      <c r="BU181" s="126"/>
      <c r="BV181" s="126"/>
      <c r="BW181" s="126"/>
      <c r="BX181" s="126"/>
      <c r="BY181" s="126"/>
      <c r="BZ181" s="126"/>
      <c r="CA181" s="126"/>
      <c r="CB181" s="126"/>
      <c r="CC181" s="126"/>
      <c r="CD181" s="126"/>
      <c r="CE181" s="126"/>
      <c r="CF181" s="126"/>
      <c r="CG181" s="126"/>
      <c r="CH181" s="126"/>
      <c r="CI181" s="126"/>
      <c r="CJ181" s="126"/>
      <c r="CK181" s="126"/>
      <c r="CL181" s="126"/>
      <c r="CM181" s="126"/>
      <c r="CN181" s="126"/>
      <c r="CO181" s="126"/>
      <c r="CP181" s="126"/>
      <c r="CQ181" s="126"/>
      <c r="CR181" s="126"/>
      <c r="CS181" s="126"/>
      <c r="CT181" s="126"/>
      <c r="CU181" s="126"/>
    </row>
    <row r="182" spans="1:99" x14ac:dyDescent="0.3">
      <c r="A182" s="105">
        <v>567</v>
      </c>
      <c r="B182" s="126" t="s">
        <v>478</v>
      </c>
      <c r="C182" s="126"/>
      <c r="D182" s="126">
        <v>0</v>
      </c>
      <c r="E182" s="126">
        <v>0</v>
      </c>
      <c r="F182" s="126">
        <v>0</v>
      </c>
      <c r="G182" s="126">
        <v>0</v>
      </c>
      <c r="H182" s="126">
        <v>0</v>
      </c>
      <c r="I182" s="126">
        <v>0</v>
      </c>
      <c r="J182" s="126">
        <v>0</v>
      </c>
      <c r="K182" s="126">
        <v>0</v>
      </c>
      <c r="L182" s="126">
        <v>0</v>
      </c>
      <c r="M182" s="126">
        <v>0</v>
      </c>
      <c r="N182" s="126">
        <v>0</v>
      </c>
      <c r="O182" s="126">
        <v>0</v>
      </c>
      <c r="P182" s="126">
        <v>0</v>
      </c>
      <c r="Q182" s="126">
        <v>0</v>
      </c>
      <c r="R182" s="126">
        <v>0</v>
      </c>
      <c r="S182" s="126">
        <v>0</v>
      </c>
      <c r="T182" s="126">
        <v>0</v>
      </c>
      <c r="U182" s="126">
        <v>0</v>
      </c>
      <c r="V182" s="126">
        <v>0</v>
      </c>
      <c r="W182" s="126">
        <v>0</v>
      </c>
      <c r="X182" s="126">
        <v>0</v>
      </c>
      <c r="Y182" s="126">
        <v>0</v>
      </c>
      <c r="Z182" s="126">
        <v>0</v>
      </c>
      <c r="AA182" s="126">
        <v>0</v>
      </c>
      <c r="AB182" s="126">
        <v>0</v>
      </c>
      <c r="AC182" s="126">
        <v>0</v>
      </c>
      <c r="AD182" s="126">
        <v>0</v>
      </c>
      <c r="AE182" s="126">
        <v>0</v>
      </c>
      <c r="AF182" s="126">
        <v>0</v>
      </c>
      <c r="AG182" s="126"/>
      <c r="AH182" s="126"/>
      <c r="AI182" s="126"/>
      <c r="AJ182" s="126"/>
      <c r="AK182" s="126"/>
      <c r="AL182" s="126"/>
      <c r="AM182" s="126"/>
      <c r="AN182" s="126"/>
      <c r="AO182" s="126"/>
      <c r="AP182" s="126"/>
      <c r="AQ182" s="126"/>
      <c r="AR182" s="126"/>
      <c r="AS182" s="126"/>
      <c r="AT182" s="126"/>
      <c r="AU182" s="126"/>
      <c r="AV182" s="126"/>
      <c r="AW182" s="126"/>
      <c r="AX182" s="126"/>
      <c r="AY182" s="126"/>
      <c r="AZ182" s="126"/>
      <c r="BA182" s="126"/>
      <c r="BB182" s="126"/>
      <c r="BC182" s="126"/>
      <c r="BD182" s="126"/>
      <c r="BE182" s="126"/>
      <c r="BF182" s="126"/>
      <c r="BG182" s="126"/>
      <c r="BH182" s="126"/>
      <c r="BI182" s="126"/>
      <c r="BJ182" s="126"/>
      <c r="BK182" s="126"/>
      <c r="BL182" s="126"/>
      <c r="BM182" s="126"/>
      <c r="BN182" s="126"/>
      <c r="BO182" s="126"/>
      <c r="BP182" s="126"/>
      <c r="BQ182" s="126"/>
      <c r="BR182" s="126"/>
      <c r="BS182" s="126"/>
      <c r="BT182" s="126"/>
      <c r="BU182" s="126"/>
      <c r="BV182" s="126"/>
      <c r="BW182" s="126"/>
      <c r="BX182" s="126"/>
      <c r="BY182" s="126"/>
      <c r="BZ182" s="126"/>
      <c r="CA182" s="126"/>
      <c r="CB182" s="126"/>
      <c r="CC182" s="126"/>
      <c r="CD182" s="126"/>
      <c r="CE182" s="126"/>
      <c r="CF182" s="126"/>
      <c r="CG182" s="126"/>
      <c r="CH182" s="126"/>
      <c r="CI182" s="126"/>
      <c r="CJ182" s="126"/>
      <c r="CK182" s="126"/>
      <c r="CL182" s="126"/>
      <c r="CM182" s="126"/>
      <c r="CN182" s="126"/>
      <c r="CO182" s="126"/>
      <c r="CP182" s="126"/>
      <c r="CQ182" s="126"/>
      <c r="CR182" s="126"/>
      <c r="CS182" s="126"/>
      <c r="CT182" s="126"/>
      <c r="CU182" s="126"/>
    </row>
    <row r="183" spans="1:99" x14ac:dyDescent="0.3">
      <c r="A183" s="105">
        <v>568</v>
      </c>
      <c r="B183" s="126" t="s">
        <v>479</v>
      </c>
      <c r="C183" s="126"/>
      <c r="D183" s="126">
        <v>0</v>
      </c>
      <c r="E183" s="126">
        <v>0</v>
      </c>
      <c r="F183" s="126">
        <v>0</v>
      </c>
      <c r="G183" s="126">
        <v>0</v>
      </c>
      <c r="H183" s="126">
        <v>0</v>
      </c>
      <c r="I183" s="126">
        <v>0</v>
      </c>
      <c r="J183" s="126">
        <v>0</v>
      </c>
      <c r="K183" s="126">
        <v>0</v>
      </c>
      <c r="L183" s="126">
        <v>0</v>
      </c>
      <c r="M183" s="126">
        <v>0</v>
      </c>
      <c r="N183" s="126">
        <v>0</v>
      </c>
      <c r="O183" s="126">
        <v>0</v>
      </c>
      <c r="P183" s="126">
        <v>0</v>
      </c>
      <c r="Q183" s="126">
        <v>0</v>
      </c>
      <c r="R183" s="126">
        <v>0</v>
      </c>
      <c r="S183" s="126">
        <v>0</v>
      </c>
      <c r="T183" s="126">
        <v>0</v>
      </c>
      <c r="U183" s="126">
        <v>0</v>
      </c>
      <c r="V183" s="126">
        <v>0</v>
      </c>
      <c r="W183" s="126">
        <v>0</v>
      </c>
      <c r="X183" s="126">
        <v>0</v>
      </c>
      <c r="Y183" s="126">
        <v>0</v>
      </c>
      <c r="Z183" s="126">
        <v>0</v>
      </c>
      <c r="AA183" s="126">
        <v>0</v>
      </c>
      <c r="AB183" s="126">
        <v>0</v>
      </c>
      <c r="AC183" s="126">
        <v>0</v>
      </c>
      <c r="AD183" s="126">
        <v>0</v>
      </c>
      <c r="AE183" s="126">
        <v>0</v>
      </c>
      <c r="AF183" s="126">
        <v>0</v>
      </c>
      <c r="AG183" s="126"/>
      <c r="AH183" s="126"/>
      <c r="AI183" s="126"/>
      <c r="AJ183" s="126"/>
      <c r="AK183" s="126"/>
      <c r="AL183" s="126"/>
      <c r="AM183" s="126"/>
      <c r="AN183" s="126"/>
      <c r="AO183" s="126"/>
      <c r="AP183" s="126"/>
      <c r="AQ183" s="126"/>
      <c r="AR183" s="126"/>
      <c r="AS183" s="126"/>
      <c r="AT183" s="126"/>
      <c r="AU183" s="126"/>
      <c r="AV183" s="126"/>
      <c r="AW183" s="126"/>
      <c r="AX183" s="126"/>
      <c r="AY183" s="126"/>
      <c r="AZ183" s="126"/>
      <c r="BA183" s="126"/>
      <c r="BB183" s="126"/>
      <c r="BC183" s="126"/>
      <c r="BD183" s="126"/>
      <c r="BE183" s="126"/>
      <c r="BF183" s="126"/>
      <c r="BG183" s="126"/>
      <c r="BH183" s="126"/>
      <c r="BI183" s="126"/>
      <c r="BJ183" s="126"/>
      <c r="BK183" s="126"/>
      <c r="BL183" s="126"/>
      <c r="BM183" s="126"/>
      <c r="BN183" s="126"/>
      <c r="BO183" s="126"/>
      <c r="BP183" s="126"/>
      <c r="BQ183" s="126"/>
      <c r="BR183" s="126"/>
      <c r="BS183" s="126"/>
      <c r="BT183" s="126"/>
      <c r="BU183" s="126"/>
      <c r="BV183" s="126"/>
      <c r="BW183" s="126"/>
      <c r="BX183" s="126"/>
      <c r="BY183" s="126"/>
      <c r="BZ183" s="126"/>
      <c r="CA183" s="126"/>
      <c r="CB183" s="126"/>
      <c r="CC183" s="126"/>
      <c r="CD183" s="126"/>
      <c r="CE183" s="126"/>
      <c r="CF183" s="126"/>
      <c r="CG183" s="126"/>
      <c r="CH183" s="126"/>
      <c r="CI183" s="126"/>
      <c r="CJ183" s="126"/>
      <c r="CK183" s="126"/>
      <c r="CL183" s="126"/>
      <c r="CM183" s="126"/>
      <c r="CN183" s="126"/>
      <c r="CO183" s="126"/>
      <c r="CP183" s="126"/>
      <c r="CQ183" s="126"/>
      <c r="CR183" s="126"/>
      <c r="CS183" s="126"/>
      <c r="CT183" s="126"/>
      <c r="CU183" s="126"/>
    </row>
    <row r="184" spans="1:99" x14ac:dyDescent="0.3">
      <c r="A184" s="105">
        <v>569</v>
      </c>
      <c r="B184" s="126" t="s">
        <v>480</v>
      </c>
      <c r="C184" s="126"/>
      <c r="D184" s="126">
        <v>0</v>
      </c>
      <c r="E184" s="126">
        <v>0</v>
      </c>
      <c r="F184" s="126">
        <v>0</v>
      </c>
      <c r="G184" s="126">
        <v>0</v>
      </c>
      <c r="H184" s="126">
        <v>0</v>
      </c>
      <c r="I184" s="126">
        <v>0</v>
      </c>
      <c r="J184" s="126">
        <v>0</v>
      </c>
      <c r="K184" s="126">
        <v>0</v>
      </c>
      <c r="L184" s="126">
        <v>0</v>
      </c>
      <c r="M184" s="126">
        <v>0</v>
      </c>
      <c r="N184" s="126">
        <v>0</v>
      </c>
      <c r="O184" s="126">
        <v>0</v>
      </c>
      <c r="P184" s="126">
        <v>0</v>
      </c>
      <c r="Q184" s="126">
        <v>0</v>
      </c>
      <c r="R184" s="126">
        <v>0</v>
      </c>
      <c r="S184" s="126">
        <v>0</v>
      </c>
      <c r="T184" s="126">
        <v>0</v>
      </c>
      <c r="U184" s="126">
        <v>0</v>
      </c>
      <c r="V184" s="126">
        <v>0</v>
      </c>
      <c r="W184" s="126">
        <v>0</v>
      </c>
      <c r="X184" s="126">
        <v>0</v>
      </c>
      <c r="Y184" s="126">
        <v>0</v>
      </c>
      <c r="Z184" s="126">
        <v>0</v>
      </c>
      <c r="AA184" s="126">
        <v>0</v>
      </c>
      <c r="AB184" s="126">
        <v>0</v>
      </c>
      <c r="AC184" s="126">
        <v>0</v>
      </c>
      <c r="AD184" s="126">
        <v>0</v>
      </c>
      <c r="AE184" s="126">
        <v>0</v>
      </c>
      <c r="AF184" s="126">
        <v>0</v>
      </c>
      <c r="AG184" s="126"/>
      <c r="AH184" s="126"/>
      <c r="AI184" s="126"/>
      <c r="AJ184" s="126"/>
      <c r="AK184" s="126"/>
      <c r="AL184" s="126"/>
      <c r="AM184" s="126"/>
      <c r="AN184" s="126"/>
      <c r="AO184" s="126"/>
      <c r="AP184" s="126"/>
      <c r="AQ184" s="126"/>
      <c r="AR184" s="126"/>
      <c r="AS184" s="126"/>
      <c r="AT184" s="126"/>
      <c r="AU184" s="126"/>
      <c r="AV184" s="126"/>
      <c r="AW184" s="126"/>
      <c r="AX184" s="126"/>
      <c r="AY184" s="126"/>
      <c r="AZ184" s="126"/>
      <c r="BA184" s="126"/>
      <c r="BB184" s="126"/>
      <c r="BC184" s="126"/>
      <c r="BD184" s="126"/>
      <c r="BE184" s="126"/>
      <c r="BF184" s="126"/>
      <c r="BG184" s="126"/>
      <c r="BH184" s="126"/>
      <c r="BI184" s="126"/>
      <c r="BJ184" s="126"/>
      <c r="BK184" s="126"/>
      <c r="BL184" s="126"/>
      <c r="BM184" s="126"/>
      <c r="BN184" s="126"/>
      <c r="BO184" s="126"/>
      <c r="BP184" s="126"/>
      <c r="BQ184" s="126"/>
      <c r="BR184" s="126"/>
      <c r="BS184" s="126"/>
      <c r="BT184" s="126"/>
      <c r="BU184" s="126"/>
      <c r="BV184" s="126"/>
      <c r="BW184" s="126"/>
      <c r="BX184" s="126"/>
      <c r="BY184" s="126"/>
      <c r="BZ184" s="126"/>
      <c r="CA184" s="126"/>
      <c r="CB184" s="126"/>
      <c r="CC184" s="126"/>
      <c r="CD184" s="126"/>
      <c r="CE184" s="126"/>
      <c r="CF184" s="126"/>
      <c r="CG184" s="126"/>
      <c r="CH184" s="126"/>
      <c r="CI184" s="126"/>
      <c r="CJ184" s="126"/>
      <c r="CK184" s="126"/>
      <c r="CL184" s="126"/>
      <c r="CM184" s="126"/>
      <c r="CN184" s="126"/>
      <c r="CO184" s="126"/>
      <c r="CP184" s="126"/>
      <c r="CQ184" s="126"/>
      <c r="CR184" s="126"/>
      <c r="CS184" s="126"/>
      <c r="CT184" s="126"/>
      <c r="CU184" s="126"/>
    </row>
    <row r="185" spans="1:99" x14ac:dyDescent="0.3">
      <c r="A185" s="105">
        <v>571</v>
      </c>
      <c r="B185" s="126" t="s">
        <v>357</v>
      </c>
      <c r="C185" s="126"/>
      <c r="D185" s="126">
        <v>0</v>
      </c>
      <c r="E185" s="126">
        <v>0</v>
      </c>
      <c r="F185" s="126">
        <v>0</v>
      </c>
      <c r="G185" s="126">
        <v>0</v>
      </c>
      <c r="H185" s="126">
        <v>0</v>
      </c>
      <c r="I185" s="126">
        <v>0</v>
      </c>
      <c r="J185" s="126">
        <v>0</v>
      </c>
      <c r="K185" s="126">
        <v>0</v>
      </c>
      <c r="L185" s="126">
        <v>0</v>
      </c>
      <c r="M185" s="126">
        <v>0</v>
      </c>
      <c r="N185" s="126">
        <v>0</v>
      </c>
      <c r="O185" s="126">
        <v>0</v>
      </c>
      <c r="P185" s="126">
        <v>0</v>
      </c>
      <c r="Q185" s="126">
        <v>0</v>
      </c>
      <c r="R185" s="126">
        <v>0</v>
      </c>
      <c r="S185" s="126">
        <v>0</v>
      </c>
      <c r="T185" s="126">
        <v>0</v>
      </c>
      <c r="U185" s="126">
        <v>0</v>
      </c>
      <c r="V185" s="126">
        <v>0</v>
      </c>
      <c r="W185" s="126">
        <v>0</v>
      </c>
      <c r="X185" s="126">
        <v>0</v>
      </c>
      <c r="Y185" s="126">
        <v>0</v>
      </c>
      <c r="Z185" s="126">
        <v>0</v>
      </c>
      <c r="AA185" s="126">
        <v>0</v>
      </c>
      <c r="AB185" s="126">
        <v>0</v>
      </c>
      <c r="AC185" s="126">
        <v>0</v>
      </c>
      <c r="AD185" s="126">
        <v>0</v>
      </c>
      <c r="AE185" s="126">
        <v>0</v>
      </c>
      <c r="AF185" s="126">
        <v>0</v>
      </c>
      <c r="AG185" s="126"/>
      <c r="AH185" s="126"/>
      <c r="AI185" s="126"/>
      <c r="AJ185" s="126"/>
      <c r="AK185" s="126"/>
      <c r="AL185" s="126"/>
      <c r="AM185" s="126"/>
      <c r="AN185" s="126"/>
      <c r="AO185" s="126"/>
      <c r="AP185" s="126"/>
      <c r="AQ185" s="126"/>
      <c r="AR185" s="126"/>
      <c r="AS185" s="126"/>
      <c r="AT185" s="126"/>
      <c r="AU185" s="126"/>
      <c r="AV185" s="126"/>
      <c r="AW185" s="126"/>
      <c r="AX185" s="126"/>
      <c r="AY185" s="126"/>
      <c r="AZ185" s="126"/>
      <c r="BA185" s="126"/>
      <c r="BB185" s="126"/>
      <c r="BC185" s="126"/>
      <c r="BD185" s="126"/>
      <c r="BE185" s="126"/>
      <c r="BF185" s="126"/>
      <c r="BG185" s="126"/>
      <c r="BH185" s="126"/>
      <c r="BI185" s="126"/>
      <c r="BJ185" s="126"/>
      <c r="BK185" s="126"/>
      <c r="BL185" s="126"/>
      <c r="BM185" s="126"/>
      <c r="BN185" s="126"/>
      <c r="BO185" s="126"/>
      <c r="BP185" s="126"/>
      <c r="BQ185" s="126"/>
      <c r="BR185" s="126"/>
      <c r="BS185" s="126"/>
      <c r="BT185" s="126"/>
      <c r="BU185" s="126"/>
      <c r="BV185" s="126"/>
      <c r="BW185" s="126"/>
      <c r="BX185" s="126"/>
      <c r="BY185" s="126"/>
      <c r="BZ185" s="126"/>
      <c r="CA185" s="126"/>
      <c r="CB185" s="126"/>
      <c r="CC185" s="126"/>
      <c r="CD185" s="126"/>
      <c r="CE185" s="126"/>
      <c r="CF185" s="126"/>
      <c r="CG185" s="126"/>
      <c r="CH185" s="126"/>
      <c r="CI185" s="126"/>
      <c r="CJ185" s="126"/>
      <c r="CK185" s="126"/>
      <c r="CL185" s="126"/>
      <c r="CM185" s="126"/>
      <c r="CN185" s="126"/>
      <c r="CO185" s="126"/>
      <c r="CP185" s="126"/>
      <c r="CQ185" s="126"/>
      <c r="CR185" s="126"/>
      <c r="CS185" s="126"/>
      <c r="CT185" s="126"/>
      <c r="CU185" s="126"/>
    </row>
    <row r="186" spans="1:99" x14ac:dyDescent="0.3">
      <c r="A186" s="105">
        <v>572</v>
      </c>
      <c r="B186" s="126" t="s">
        <v>358</v>
      </c>
      <c r="C186" s="126"/>
      <c r="D186" s="126">
        <v>0</v>
      </c>
      <c r="E186" s="126">
        <v>0</v>
      </c>
      <c r="F186" s="126">
        <v>0</v>
      </c>
      <c r="G186" s="126">
        <v>0</v>
      </c>
      <c r="H186" s="126">
        <v>0</v>
      </c>
      <c r="I186" s="126">
        <v>0</v>
      </c>
      <c r="J186" s="126">
        <v>0</v>
      </c>
      <c r="K186" s="126">
        <v>0</v>
      </c>
      <c r="L186" s="126">
        <v>0</v>
      </c>
      <c r="M186" s="126">
        <v>0</v>
      </c>
      <c r="N186" s="126">
        <v>0</v>
      </c>
      <c r="O186" s="126">
        <v>0</v>
      </c>
      <c r="P186" s="126">
        <v>0</v>
      </c>
      <c r="Q186" s="126">
        <v>0</v>
      </c>
      <c r="R186" s="126">
        <v>0</v>
      </c>
      <c r="S186" s="126">
        <v>0</v>
      </c>
      <c r="T186" s="126">
        <v>0</v>
      </c>
      <c r="U186" s="126">
        <v>0</v>
      </c>
      <c r="V186" s="126">
        <v>0</v>
      </c>
      <c r="W186" s="126">
        <v>0</v>
      </c>
      <c r="X186" s="126">
        <v>0</v>
      </c>
      <c r="Y186" s="126">
        <v>0</v>
      </c>
      <c r="Z186" s="126">
        <v>0</v>
      </c>
      <c r="AA186" s="126">
        <v>0</v>
      </c>
      <c r="AB186" s="126">
        <v>0</v>
      </c>
      <c r="AC186" s="126">
        <v>0</v>
      </c>
      <c r="AD186" s="126">
        <v>0</v>
      </c>
      <c r="AE186" s="126">
        <v>0</v>
      </c>
      <c r="AF186" s="126">
        <v>0</v>
      </c>
      <c r="AG186" s="126"/>
      <c r="AH186" s="126"/>
      <c r="AI186" s="126"/>
      <c r="AJ186" s="126"/>
      <c r="AK186" s="126"/>
      <c r="AL186" s="126"/>
      <c r="AM186" s="126"/>
      <c r="AN186" s="126"/>
      <c r="AO186" s="126"/>
      <c r="AP186" s="126"/>
      <c r="AQ186" s="126"/>
      <c r="AR186" s="126"/>
      <c r="AS186" s="126"/>
      <c r="AT186" s="126"/>
      <c r="AU186" s="126"/>
      <c r="AV186" s="126"/>
      <c r="AW186" s="126"/>
      <c r="AX186" s="126"/>
      <c r="AY186" s="126"/>
      <c r="AZ186" s="126"/>
      <c r="BA186" s="126"/>
      <c r="BB186" s="126"/>
      <c r="BC186" s="126"/>
      <c r="BD186" s="126"/>
      <c r="BE186" s="126"/>
      <c r="BF186" s="126"/>
      <c r="BG186" s="126"/>
      <c r="BH186" s="126"/>
      <c r="BI186" s="126"/>
      <c r="BJ186" s="126"/>
      <c r="BK186" s="126"/>
      <c r="BL186" s="126"/>
      <c r="BM186" s="126"/>
      <c r="BN186" s="126"/>
      <c r="BO186" s="126"/>
      <c r="BP186" s="126"/>
      <c r="BQ186" s="126"/>
      <c r="BR186" s="126"/>
      <c r="BS186" s="126"/>
      <c r="BT186" s="126"/>
      <c r="BU186" s="126"/>
      <c r="BV186" s="126"/>
      <c r="BW186" s="126"/>
      <c r="BX186" s="126"/>
      <c r="BY186" s="126"/>
      <c r="BZ186" s="126"/>
      <c r="CA186" s="126"/>
      <c r="CB186" s="126"/>
      <c r="CC186" s="126"/>
      <c r="CD186" s="126"/>
      <c r="CE186" s="126"/>
      <c r="CF186" s="126"/>
      <c r="CG186" s="126"/>
      <c r="CH186" s="126"/>
      <c r="CI186" s="126"/>
      <c r="CJ186" s="126"/>
      <c r="CK186" s="126"/>
      <c r="CL186" s="126"/>
      <c r="CM186" s="126"/>
      <c r="CN186" s="126"/>
      <c r="CO186" s="126"/>
      <c r="CP186" s="126"/>
      <c r="CQ186" s="126"/>
      <c r="CR186" s="126"/>
      <c r="CS186" s="126"/>
      <c r="CT186" s="126"/>
      <c r="CU186" s="126"/>
    </row>
    <row r="187" spans="1:99" x14ac:dyDescent="0.3">
      <c r="A187" s="105">
        <v>573</v>
      </c>
      <c r="B187" s="126" t="s">
        <v>397</v>
      </c>
      <c r="C187" s="126"/>
      <c r="D187" s="126">
        <v>0</v>
      </c>
      <c r="E187" s="126">
        <v>0</v>
      </c>
      <c r="F187" s="126">
        <v>0</v>
      </c>
      <c r="G187" s="126">
        <v>0</v>
      </c>
      <c r="H187" s="126">
        <v>0</v>
      </c>
      <c r="I187" s="126">
        <v>0</v>
      </c>
      <c r="J187" s="126">
        <v>0</v>
      </c>
      <c r="K187" s="126">
        <v>0</v>
      </c>
      <c r="L187" s="126">
        <v>0</v>
      </c>
      <c r="M187" s="126">
        <v>0</v>
      </c>
      <c r="N187" s="126">
        <v>0</v>
      </c>
      <c r="O187" s="126">
        <v>0</v>
      </c>
      <c r="P187" s="126">
        <v>0</v>
      </c>
      <c r="Q187" s="126">
        <v>0</v>
      </c>
      <c r="R187" s="126">
        <v>0</v>
      </c>
      <c r="S187" s="126">
        <v>0</v>
      </c>
      <c r="T187" s="126">
        <v>0</v>
      </c>
      <c r="U187" s="126">
        <v>0</v>
      </c>
      <c r="V187" s="126">
        <v>0</v>
      </c>
      <c r="W187" s="126">
        <v>0</v>
      </c>
      <c r="X187" s="126">
        <v>0</v>
      </c>
      <c r="Y187" s="126">
        <v>0</v>
      </c>
      <c r="Z187" s="126">
        <v>0</v>
      </c>
      <c r="AA187" s="126">
        <v>0</v>
      </c>
      <c r="AB187" s="126">
        <v>0</v>
      </c>
      <c r="AC187" s="126">
        <v>0</v>
      </c>
      <c r="AD187" s="126">
        <v>0</v>
      </c>
      <c r="AE187" s="126">
        <v>0</v>
      </c>
      <c r="AF187" s="126">
        <v>0</v>
      </c>
      <c r="AG187" s="126"/>
      <c r="AH187" s="126"/>
      <c r="AI187" s="126"/>
      <c r="AJ187" s="126"/>
      <c r="AK187" s="126"/>
      <c r="AL187" s="126"/>
      <c r="AM187" s="126"/>
      <c r="AN187" s="126"/>
      <c r="AO187" s="126"/>
      <c r="AP187" s="126"/>
      <c r="AQ187" s="126"/>
      <c r="AR187" s="126"/>
      <c r="AS187" s="126"/>
      <c r="AT187" s="126"/>
      <c r="AU187" s="126"/>
      <c r="AV187" s="126"/>
      <c r="AW187" s="126"/>
      <c r="AX187" s="126"/>
      <c r="AY187" s="126"/>
      <c r="AZ187" s="126"/>
      <c r="BA187" s="126"/>
      <c r="BB187" s="126"/>
      <c r="BC187" s="126"/>
      <c r="BD187" s="126"/>
      <c r="BE187" s="126"/>
      <c r="BF187" s="126"/>
      <c r="BG187" s="126"/>
      <c r="BH187" s="126"/>
      <c r="BI187" s="126"/>
      <c r="BJ187" s="126"/>
      <c r="BK187" s="126"/>
      <c r="BL187" s="126"/>
      <c r="BM187" s="126"/>
      <c r="BN187" s="126"/>
      <c r="BO187" s="126"/>
      <c r="BP187" s="126"/>
      <c r="BQ187" s="126"/>
      <c r="BR187" s="126"/>
      <c r="BS187" s="126"/>
      <c r="BT187" s="126"/>
      <c r="BU187" s="126"/>
      <c r="BV187" s="126"/>
      <c r="BW187" s="126"/>
      <c r="BX187" s="126"/>
      <c r="BY187" s="126"/>
      <c r="BZ187" s="126"/>
      <c r="CA187" s="126"/>
      <c r="CB187" s="126"/>
      <c r="CC187" s="126"/>
      <c r="CD187" s="126"/>
      <c r="CE187" s="126"/>
      <c r="CF187" s="126"/>
      <c r="CG187" s="126"/>
      <c r="CH187" s="126"/>
      <c r="CI187" s="126"/>
      <c r="CJ187" s="126"/>
      <c r="CK187" s="126"/>
      <c r="CL187" s="126"/>
      <c r="CM187" s="126"/>
      <c r="CN187" s="126"/>
      <c r="CO187" s="126"/>
      <c r="CP187" s="126"/>
      <c r="CQ187" s="126"/>
      <c r="CR187" s="126"/>
      <c r="CS187" s="126"/>
      <c r="CT187" s="126"/>
      <c r="CU187" s="126"/>
    </row>
    <row r="188" spans="1:99" x14ac:dyDescent="0.3">
      <c r="A188" s="105">
        <v>575</v>
      </c>
      <c r="B188" s="126" t="s">
        <v>196</v>
      </c>
      <c r="C188" s="126"/>
      <c r="D188" s="126">
        <v>0</v>
      </c>
      <c r="E188" s="126">
        <v>0</v>
      </c>
      <c r="F188" s="126">
        <v>0</v>
      </c>
      <c r="G188" s="126">
        <v>0</v>
      </c>
      <c r="H188" s="126">
        <v>0</v>
      </c>
      <c r="I188" s="126">
        <v>0</v>
      </c>
      <c r="J188" s="126">
        <v>0</v>
      </c>
      <c r="K188" s="126">
        <v>0</v>
      </c>
      <c r="L188" s="126">
        <v>0</v>
      </c>
      <c r="M188" s="126">
        <v>0</v>
      </c>
      <c r="N188" s="126">
        <v>0</v>
      </c>
      <c r="O188" s="126">
        <v>0</v>
      </c>
      <c r="P188" s="126">
        <v>0</v>
      </c>
      <c r="Q188" s="126">
        <v>0</v>
      </c>
      <c r="R188" s="126">
        <v>0</v>
      </c>
      <c r="S188" s="126">
        <v>0</v>
      </c>
      <c r="T188" s="126">
        <v>0</v>
      </c>
      <c r="U188" s="126">
        <v>0</v>
      </c>
      <c r="V188" s="126">
        <v>0</v>
      </c>
      <c r="W188" s="126">
        <v>0</v>
      </c>
      <c r="X188" s="126">
        <v>0</v>
      </c>
      <c r="Y188" s="126">
        <v>0</v>
      </c>
      <c r="Z188" s="126">
        <v>0</v>
      </c>
      <c r="AA188" s="126">
        <v>0</v>
      </c>
      <c r="AB188" s="126">
        <v>0</v>
      </c>
      <c r="AC188" s="126">
        <v>0</v>
      </c>
      <c r="AD188" s="126">
        <v>0</v>
      </c>
      <c r="AE188" s="126">
        <v>0</v>
      </c>
      <c r="AF188" s="126">
        <v>0</v>
      </c>
      <c r="AG188" s="126"/>
      <c r="AH188" s="126"/>
      <c r="AI188" s="126"/>
      <c r="AJ188" s="126"/>
      <c r="AK188" s="126"/>
      <c r="AL188" s="126"/>
      <c r="AM188" s="126"/>
      <c r="AN188" s="126"/>
      <c r="AO188" s="126"/>
      <c r="AP188" s="126"/>
      <c r="AQ188" s="126"/>
      <c r="AR188" s="126"/>
      <c r="AS188" s="126"/>
      <c r="AT188" s="126"/>
      <c r="AU188" s="126"/>
      <c r="AV188" s="126"/>
      <c r="AW188" s="126"/>
      <c r="AX188" s="126"/>
      <c r="AY188" s="126"/>
      <c r="AZ188" s="126"/>
      <c r="BA188" s="126"/>
      <c r="BB188" s="126"/>
      <c r="BC188" s="126"/>
      <c r="BD188" s="126"/>
      <c r="BE188" s="126"/>
      <c r="BF188" s="126"/>
      <c r="BG188" s="126"/>
      <c r="BH188" s="126"/>
      <c r="BI188" s="126"/>
      <c r="BJ188" s="126"/>
      <c r="BK188" s="126"/>
      <c r="BL188" s="126"/>
      <c r="BM188" s="126"/>
      <c r="BN188" s="126"/>
      <c r="BO188" s="126"/>
      <c r="BP188" s="126"/>
      <c r="BQ188" s="126"/>
      <c r="BR188" s="126"/>
      <c r="BS188" s="126"/>
      <c r="BT188" s="126"/>
      <c r="BU188" s="126"/>
      <c r="BV188" s="126"/>
      <c r="BW188" s="126"/>
      <c r="BX188" s="126"/>
      <c r="BY188" s="126"/>
      <c r="BZ188" s="126"/>
      <c r="CA188" s="126"/>
      <c r="CB188" s="126"/>
      <c r="CC188" s="126"/>
      <c r="CD188" s="126"/>
      <c r="CE188" s="126"/>
      <c r="CF188" s="126"/>
      <c r="CG188" s="126"/>
      <c r="CH188" s="126"/>
      <c r="CI188" s="126"/>
      <c r="CJ188" s="126"/>
      <c r="CK188" s="126"/>
      <c r="CL188" s="126"/>
      <c r="CM188" s="126"/>
      <c r="CN188" s="126"/>
      <c r="CO188" s="126"/>
      <c r="CP188" s="126"/>
      <c r="CQ188" s="126"/>
      <c r="CR188" s="126"/>
      <c r="CS188" s="126"/>
      <c r="CT188" s="126"/>
      <c r="CU188" s="126"/>
    </row>
    <row r="189" spans="1:99" s="416" customFormat="1" x14ac:dyDescent="0.3">
      <c r="A189" s="415">
        <v>576</v>
      </c>
      <c r="B189" s="416" t="s">
        <v>197</v>
      </c>
      <c r="D189" s="416">
        <v>0</v>
      </c>
      <c r="E189" s="416">
        <v>0</v>
      </c>
      <c r="F189" s="416">
        <v>0</v>
      </c>
      <c r="G189" s="416">
        <v>0</v>
      </c>
      <c r="H189" s="416">
        <v>0</v>
      </c>
      <c r="I189" s="416">
        <v>0</v>
      </c>
      <c r="J189" s="416">
        <v>0</v>
      </c>
      <c r="K189" s="416">
        <v>0</v>
      </c>
      <c r="L189" s="416">
        <v>0</v>
      </c>
      <c r="M189" s="416">
        <v>0</v>
      </c>
      <c r="N189" s="416">
        <v>0</v>
      </c>
      <c r="O189" s="416">
        <v>0</v>
      </c>
      <c r="P189" s="416">
        <v>0</v>
      </c>
      <c r="Q189" s="416">
        <v>0</v>
      </c>
      <c r="R189" s="416">
        <v>0</v>
      </c>
      <c r="S189" s="416">
        <v>0</v>
      </c>
      <c r="T189" s="416">
        <v>0</v>
      </c>
      <c r="U189" s="416">
        <v>0</v>
      </c>
      <c r="V189" s="416">
        <v>0</v>
      </c>
      <c r="W189" s="416">
        <v>0</v>
      </c>
      <c r="X189" s="416">
        <v>0</v>
      </c>
      <c r="Y189" s="416">
        <v>0</v>
      </c>
      <c r="Z189" s="416">
        <v>0</v>
      </c>
      <c r="AA189" s="416">
        <v>0</v>
      </c>
      <c r="AB189" s="416">
        <v>0</v>
      </c>
      <c r="AC189" s="416">
        <v>0</v>
      </c>
      <c r="AD189" s="416">
        <v>0</v>
      </c>
      <c r="AE189" s="416">
        <v>0</v>
      </c>
      <c r="AF189" s="416">
        <v>0</v>
      </c>
    </row>
    <row r="190" spans="1:99" s="421" customFormat="1" x14ac:dyDescent="0.3">
      <c r="A190" s="420">
        <v>577</v>
      </c>
      <c r="B190" s="421" t="s">
        <v>481</v>
      </c>
      <c r="D190" s="421">
        <v>2</v>
      </c>
      <c r="E190" s="421">
        <v>2</v>
      </c>
      <c r="F190" s="421">
        <v>2</v>
      </c>
      <c r="G190" s="421">
        <v>2</v>
      </c>
      <c r="I190" s="421">
        <v>2</v>
      </c>
      <c r="J190" s="421">
        <v>2</v>
      </c>
      <c r="K190" s="421">
        <v>2</v>
      </c>
      <c r="L190" s="421">
        <v>2</v>
      </c>
      <c r="M190" s="421">
        <v>2</v>
      </c>
      <c r="N190" s="421">
        <v>2</v>
      </c>
      <c r="P190" s="421">
        <v>2</v>
      </c>
      <c r="Q190" s="421">
        <v>2</v>
      </c>
      <c r="S190" s="421">
        <v>2</v>
      </c>
      <c r="T190" s="421">
        <v>2</v>
      </c>
      <c r="U190" s="421">
        <v>2</v>
      </c>
      <c r="V190" s="421">
        <v>2</v>
      </c>
      <c r="W190" s="421">
        <v>1</v>
      </c>
      <c r="X190" s="421">
        <v>1</v>
      </c>
      <c r="Y190" s="421">
        <v>2</v>
      </c>
      <c r="AA190" s="421">
        <v>2</v>
      </c>
      <c r="AB190" s="421">
        <v>2</v>
      </c>
      <c r="AD190" s="421">
        <v>2</v>
      </c>
      <c r="AE190" s="421">
        <v>2</v>
      </c>
    </row>
    <row r="191" spans="1:99" x14ac:dyDescent="0.3">
      <c r="A191" s="105">
        <v>578</v>
      </c>
      <c r="B191" s="126" t="s">
        <v>482</v>
      </c>
      <c r="C191" s="126"/>
      <c r="D191" s="126">
        <v>0</v>
      </c>
      <c r="E191" s="126">
        <v>0</v>
      </c>
      <c r="F191" s="126">
        <v>0</v>
      </c>
      <c r="G191" s="126">
        <v>0</v>
      </c>
      <c r="H191" s="126">
        <v>0</v>
      </c>
      <c r="I191" s="126">
        <v>0</v>
      </c>
      <c r="J191" s="126">
        <v>0</v>
      </c>
      <c r="K191" s="126">
        <v>0</v>
      </c>
      <c r="L191" s="126">
        <v>0</v>
      </c>
      <c r="M191" s="126">
        <v>0</v>
      </c>
      <c r="N191" s="126">
        <v>0</v>
      </c>
      <c r="O191" s="126">
        <v>0</v>
      </c>
      <c r="P191" s="126">
        <v>0</v>
      </c>
      <c r="Q191" s="126">
        <v>0</v>
      </c>
      <c r="R191" s="126">
        <v>0</v>
      </c>
      <c r="S191" s="126">
        <v>0</v>
      </c>
      <c r="T191" s="126">
        <v>0</v>
      </c>
      <c r="U191" s="126">
        <v>0</v>
      </c>
      <c r="V191" s="126">
        <v>0</v>
      </c>
      <c r="W191" s="126">
        <v>0</v>
      </c>
      <c r="X191" s="126">
        <v>0</v>
      </c>
      <c r="Y191" s="126">
        <v>0</v>
      </c>
      <c r="Z191" s="126">
        <v>0</v>
      </c>
      <c r="AA191" s="126">
        <v>0</v>
      </c>
      <c r="AB191" s="126">
        <v>0</v>
      </c>
      <c r="AC191" s="126">
        <v>0</v>
      </c>
      <c r="AD191" s="126">
        <v>0</v>
      </c>
      <c r="AE191" s="126">
        <v>0</v>
      </c>
      <c r="AF191" s="126">
        <v>0</v>
      </c>
      <c r="AG191" s="126"/>
      <c r="AH191" s="126"/>
      <c r="AI191" s="126"/>
      <c r="AJ191" s="126"/>
      <c r="AK191" s="126"/>
      <c r="AL191" s="126"/>
      <c r="AM191" s="126"/>
      <c r="AN191" s="126"/>
      <c r="AO191" s="126"/>
      <c r="AP191" s="126"/>
      <c r="AQ191" s="126"/>
      <c r="AR191" s="126"/>
      <c r="AS191" s="126"/>
      <c r="AT191" s="126"/>
      <c r="AU191" s="126"/>
      <c r="AV191" s="126"/>
      <c r="AW191" s="126"/>
      <c r="AX191" s="126"/>
      <c r="AY191" s="126"/>
      <c r="AZ191" s="126"/>
      <c r="BA191" s="126"/>
      <c r="BB191" s="126"/>
      <c r="BC191" s="126"/>
      <c r="BD191" s="126"/>
      <c r="BE191" s="126"/>
      <c r="BF191" s="126"/>
      <c r="BG191" s="126"/>
      <c r="BH191" s="126"/>
      <c r="BI191" s="126"/>
      <c r="BJ191" s="126"/>
      <c r="BK191" s="126"/>
      <c r="BL191" s="126"/>
      <c r="BM191" s="126"/>
      <c r="BN191" s="126"/>
      <c r="BO191" s="126"/>
      <c r="BP191" s="126"/>
      <c r="BQ191" s="126"/>
      <c r="BR191" s="126"/>
      <c r="BS191" s="126"/>
      <c r="BT191" s="126"/>
      <c r="BU191" s="126"/>
      <c r="BV191" s="126"/>
      <c r="BW191" s="126"/>
      <c r="BX191" s="126"/>
      <c r="BY191" s="126"/>
      <c r="BZ191" s="126"/>
      <c r="CA191" s="126"/>
      <c r="CB191" s="126"/>
      <c r="CC191" s="126"/>
      <c r="CD191" s="126"/>
      <c r="CE191" s="126"/>
      <c r="CF191" s="126"/>
      <c r="CG191" s="126"/>
      <c r="CH191" s="126"/>
      <c r="CI191" s="126"/>
      <c r="CJ191" s="126"/>
      <c r="CK191" s="126"/>
      <c r="CL191" s="126"/>
      <c r="CM191" s="126"/>
      <c r="CN191" s="126"/>
      <c r="CO191" s="126"/>
      <c r="CP191" s="126"/>
      <c r="CQ191" s="126"/>
      <c r="CR191" s="126"/>
      <c r="CS191" s="126"/>
      <c r="CT191" s="126"/>
      <c r="CU191" s="126"/>
    </row>
    <row r="192" spans="1:99" x14ac:dyDescent="0.3">
      <c r="A192" s="105">
        <v>579</v>
      </c>
      <c r="B192" s="126" t="s">
        <v>483</v>
      </c>
      <c r="C192" s="126"/>
      <c r="D192" s="126">
        <v>0</v>
      </c>
      <c r="E192" s="126">
        <v>0</v>
      </c>
      <c r="F192" s="126">
        <v>0</v>
      </c>
      <c r="G192" s="126">
        <v>0</v>
      </c>
      <c r="H192" s="126">
        <v>0</v>
      </c>
      <c r="I192" s="126">
        <v>0</v>
      </c>
      <c r="J192" s="126">
        <v>0</v>
      </c>
      <c r="K192" s="126">
        <v>0</v>
      </c>
      <c r="L192" s="126">
        <v>0</v>
      </c>
      <c r="M192" s="126">
        <v>0</v>
      </c>
      <c r="N192" s="126">
        <v>0</v>
      </c>
      <c r="O192" s="126">
        <v>0</v>
      </c>
      <c r="P192" s="126">
        <v>0</v>
      </c>
      <c r="Q192" s="126">
        <v>0</v>
      </c>
      <c r="R192" s="126">
        <v>0</v>
      </c>
      <c r="S192" s="126">
        <v>0</v>
      </c>
      <c r="T192" s="126">
        <v>0</v>
      </c>
      <c r="U192" s="126">
        <v>0</v>
      </c>
      <c r="V192" s="126">
        <v>0</v>
      </c>
      <c r="W192" s="126">
        <v>0</v>
      </c>
      <c r="X192" s="126">
        <v>0</v>
      </c>
      <c r="Y192" s="126">
        <v>0</v>
      </c>
      <c r="Z192" s="126">
        <v>0</v>
      </c>
      <c r="AA192" s="126">
        <v>0</v>
      </c>
      <c r="AB192" s="126">
        <v>0</v>
      </c>
      <c r="AC192" s="126">
        <v>0</v>
      </c>
      <c r="AD192" s="126">
        <v>0</v>
      </c>
      <c r="AE192" s="126">
        <v>0</v>
      </c>
      <c r="AF192" s="126">
        <v>0</v>
      </c>
      <c r="AG192" s="126"/>
      <c r="AH192" s="126"/>
      <c r="AI192" s="126"/>
      <c r="AJ192" s="126"/>
      <c r="AK192" s="126"/>
      <c r="AL192" s="126"/>
      <c r="AM192" s="126"/>
      <c r="AN192" s="126"/>
      <c r="AO192" s="126"/>
      <c r="AP192" s="126"/>
      <c r="AQ192" s="126"/>
      <c r="AR192" s="126"/>
      <c r="AS192" s="126"/>
      <c r="AT192" s="126"/>
      <c r="AU192" s="126"/>
      <c r="AV192" s="126"/>
      <c r="AW192" s="126"/>
      <c r="AX192" s="126"/>
      <c r="AY192" s="126"/>
      <c r="AZ192" s="126"/>
      <c r="BA192" s="126"/>
      <c r="BB192" s="126"/>
      <c r="BC192" s="126"/>
      <c r="BD192" s="126"/>
      <c r="BE192" s="126"/>
      <c r="BF192" s="126"/>
      <c r="BG192" s="126"/>
      <c r="BH192" s="126"/>
      <c r="BI192" s="126"/>
      <c r="BJ192" s="126"/>
      <c r="BK192" s="126"/>
      <c r="BL192" s="126"/>
      <c r="BM192" s="126"/>
      <c r="BN192" s="126"/>
      <c r="BO192" s="126"/>
      <c r="BP192" s="126"/>
      <c r="BQ192" s="126"/>
      <c r="BR192" s="126"/>
      <c r="BS192" s="126"/>
      <c r="BT192" s="126"/>
      <c r="BU192" s="126"/>
      <c r="BV192" s="126"/>
      <c r="BW192" s="126"/>
      <c r="BX192" s="126"/>
      <c r="BY192" s="126"/>
      <c r="BZ192" s="126"/>
      <c r="CA192" s="126"/>
      <c r="CB192" s="126"/>
      <c r="CC192" s="126"/>
      <c r="CD192" s="126"/>
      <c r="CE192" s="126"/>
      <c r="CF192" s="126"/>
      <c r="CG192" s="126"/>
      <c r="CH192" s="126"/>
      <c r="CI192" s="126"/>
      <c r="CJ192" s="126"/>
      <c r="CK192" s="126"/>
      <c r="CL192" s="126"/>
      <c r="CM192" s="126"/>
      <c r="CN192" s="126"/>
      <c r="CO192" s="126"/>
      <c r="CP192" s="126"/>
      <c r="CQ192" s="126"/>
      <c r="CR192" s="126"/>
      <c r="CS192" s="126"/>
      <c r="CT192" s="126"/>
      <c r="CU192" s="126"/>
    </row>
    <row r="193" spans="1:99" x14ac:dyDescent="0.3">
      <c r="A193" s="105">
        <v>580</v>
      </c>
      <c r="B193" s="126" t="s">
        <v>484</v>
      </c>
      <c r="C193" s="126"/>
      <c r="D193" s="126">
        <v>0</v>
      </c>
      <c r="E193" s="126">
        <v>0</v>
      </c>
      <c r="F193" s="126">
        <v>0</v>
      </c>
      <c r="G193" s="126">
        <v>0</v>
      </c>
      <c r="H193" s="126">
        <v>0</v>
      </c>
      <c r="I193" s="126">
        <v>0</v>
      </c>
      <c r="J193" s="126">
        <v>0</v>
      </c>
      <c r="K193" s="126">
        <v>0</v>
      </c>
      <c r="L193" s="126">
        <v>0</v>
      </c>
      <c r="M193" s="126">
        <v>0</v>
      </c>
      <c r="N193" s="126">
        <v>0</v>
      </c>
      <c r="O193" s="126">
        <v>0</v>
      </c>
      <c r="P193" s="126">
        <v>0</v>
      </c>
      <c r="Q193" s="126">
        <v>0</v>
      </c>
      <c r="R193" s="126">
        <v>0</v>
      </c>
      <c r="S193" s="126">
        <v>0</v>
      </c>
      <c r="T193" s="126">
        <v>0</v>
      </c>
      <c r="U193" s="126">
        <v>0</v>
      </c>
      <c r="V193" s="126">
        <v>0</v>
      </c>
      <c r="W193" s="126">
        <v>0</v>
      </c>
      <c r="X193" s="126">
        <v>0</v>
      </c>
      <c r="Y193" s="126">
        <v>0</v>
      </c>
      <c r="Z193" s="126">
        <v>0</v>
      </c>
      <c r="AA193" s="126">
        <v>0</v>
      </c>
      <c r="AB193" s="126">
        <v>0</v>
      </c>
      <c r="AC193" s="126">
        <v>0</v>
      </c>
      <c r="AD193" s="126">
        <v>0</v>
      </c>
      <c r="AE193" s="126">
        <v>0</v>
      </c>
      <c r="AF193" s="126">
        <v>0</v>
      </c>
      <c r="AG193" s="126"/>
      <c r="AH193" s="126"/>
      <c r="AI193" s="126"/>
      <c r="AJ193" s="126"/>
      <c r="AK193" s="126"/>
      <c r="AL193" s="126"/>
      <c r="AM193" s="126"/>
      <c r="AN193" s="126"/>
      <c r="AO193" s="126"/>
      <c r="AP193" s="126"/>
      <c r="AQ193" s="126"/>
      <c r="AR193" s="126"/>
      <c r="AS193" s="126"/>
      <c r="AT193" s="126"/>
      <c r="AU193" s="126"/>
      <c r="AV193" s="126"/>
      <c r="AW193" s="126"/>
      <c r="AX193" s="126"/>
      <c r="AY193" s="126"/>
      <c r="AZ193" s="126"/>
      <c r="BA193" s="126"/>
      <c r="BB193" s="126"/>
      <c r="BC193" s="126"/>
      <c r="BD193" s="126"/>
      <c r="BE193" s="126"/>
      <c r="BF193" s="126"/>
      <c r="BG193" s="126"/>
      <c r="BH193" s="126"/>
      <c r="BI193" s="126"/>
      <c r="BJ193" s="126"/>
      <c r="BK193" s="126"/>
      <c r="BL193" s="126"/>
      <c r="BM193" s="126"/>
      <c r="BN193" s="126"/>
      <c r="BO193" s="126"/>
      <c r="BP193" s="126"/>
      <c r="BQ193" s="126"/>
      <c r="BR193" s="126"/>
      <c r="BS193" s="126"/>
      <c r="BT193" s="126"/>
      <c r="BU193" s="126"/>
      <c r="BV193" s="126"/>
      <c r="BW193" s="126"/>
      <c r="BX193" s="126"/>
      <c r="BY193" s="126"/>
      <c r="BZ193" s="126"/>
      <c r="CA193" s="126"/>
      <c r="CB193" s="126"/>
      <c r="CC193" s="126"/>
      <c r="CD193" s="126"/>
      <c r="CE193" s="126"/>
      <c r="CF193" s="126"/>
      <c r="CG193" s="126"/>
      <c r="CH193" s="126"/>
      <c r="CI193" s="126"/>
      <c r="CJ193" s="126"/>
      <c r="CK193" s="126"/>
      <c r="CL193" s="126"/>
      <c r="CM193" s="126"/>
      <c r="CN193" s="126"/>
      <c r="CO193" s="126"/>
      <c r="CP193" s="126"/>
      <c r="CQ193" s="126"/>
      <c r="CR193" s="126"/>
      <c r="CS193" s="126"/>
      <c r="CT193" s="126"/>
      <c r="CU193" s="126"/>
    </row>
    <row r="194" spans="1:99" x14ac:dyDescent="0.3">
      <c r="A194" s="105">
        <v>581</v>
      </c>
      <c r="B194" s="126" t="s">
        <v>485</v>
      </c>
      <c r="C194" s="126"/>
      <c r="D194" s="126">
        <v>0</v>
      </c>
      <c r="E194" s="126">
        <v>0</v>
      </c>
      <c r="F194" s="126">
        <v>0</v>
      </c>
      <c r="G194" s="126">
        <v>0</v>
      </c>
      <c r="H194" s="126">
        <v>0</v>
      </c>
      <c r="I194" s="126">
        <v>0</v>
      </c>
      <c r="J194" s="126">
        <v>0</v>
      </c>
      <c r="K194" s="126">
        <v>0</v>
      </c>
      <c r="L194" s="126">
        <v>0</v>
      </c>
      <c r="M194" s="126">
        <v>0</v>
      </c>
      <c r="N194" s="126">
        <v>0</v>
      </c>
      <c r="O194" s="126">
        <v>0</v>
      </c>
      <c r="P194" s="126">
        <v>0</v>
      </c>
      <c r="Q194" s="126">
        <v>0</v>
      </c>
      <c r="R194" s="126">
        <v>0</v>
      </c>
      <c r="S194" s="126">
        <v>0</v>
      </c>
      <c r="T194" s="126">
        <v>0</v>
      </c>
      <c r="U194" s="126">
        <v>0</v>
      </c>
      <c r="V194" s="126">
        <v>0</v>
      </c>
      <c r="W194" s="126">
        <v>0</v>
      </c>
      <c r="X194" s="126">
        <v>0</v>
      </c>
      <c r="Y194" s="126">
        <v>0</v>
      </c>
      <c r="Z194" s="126">
        <v>0</v>
      </c>
      <c r="AA194" s="126">
        <v>0</v>
      </c>
      <c r="AB194" s="126">
        <v>0</v>
      </c>
      <c r="AC194" s="126">
        <v>0</v>
      </c>
      <c r="AD194" s="126">
        <v>0</v>
      </c>
      <c r="AE194" s="126">
        <v>0</v>
      </c>
      <c r="AF194" s="126">
        <v>0</v>
      </c>
      <c r="AG194" s="126"/>
      <c r="AH194" s="126"/>
      <c r="AI194" s="126"/>
      <c r="AJ194" s="126"/>
      <c r="AK194" s="126"/>
      <c r="AL194" s="126"/>
      <c r="AM194" s="126"/>
      <c r="AN194" s="126"/>
      <c r="AO194" s="126"/>
      <c r="AP194" s="126"/>
      <c r="AQ194" s="126"/>
      <c r="AR194" s="126"/>
      <c r="AS194" s="126"/>
      <c r="AT194" s="126"/>
      <c r="AU194" s="126"/>
      <c r="AV194" s="126"/>
      <c r="AW194" s="126"/>
      <c r="AX194" s="126"/>
      <c r="AY194" s="126"/>
      <c r="AZ194" s="126"/>
      <c r="BA194" s="126"/>
      <c r="BB194" s="126"/>
      <c r="BC194" s="126"/>
      <c r="BD194" s="126"/>
      <c r="BE194" s="126"/>
      <c r="BF194" s="126"/>
      <c r="BG194" s="126"/>
      <c r="BH194" s="126"/>
      <c r="BI194" s="126"/>
      <c r="BJ194" s="126"/>
      <c r="BK194" s="126"/>
      <c r="BL194" s="126"/>
      <c r="BM194" s="126"/>
      <c r="BN194" s="126"/>
      <c r="BO194" s="126"/>
      <c r="BP194" s="126"/>
      <c r="BQ194" s="126"/>
      <c r="BR194" s="126"/>
      <c r="BS194" s="126"/>
      <c r="BT194" s="126"/>
      <c r="BU194" s="126"/>
      <c r="BV194" s="126"/>
      <c r="BW194" s="126"/>
      <c r="BX194" s="126"/>
      <c r="BY194" s="126"/>
      <c r="BZ194" s="126"/>
      <c r="CA194" s="126"/>
      <c r="CB194" s="126"/>
      <c r="CC194" s="126"/>
      <c r="CD194" s="126"/>
      <c r="CE194" s="126"/>
      <c r="CF194" s="126"/>
      <c r="CG194" s="126"/>
      <c r="CH194" s="126"/>
      <c r="CI194" s="126"/>
      <c r="CJ194" s="126"/>
      <c r="CK194" s="126"/>
      <c r="CL194" s="126"/>
      <c r="CM194" s="126"/>
      <c r="CN194" s="126"/>
      <c r="CO194" s="126"/>
      <c r="CP194" s="126"/>
      <c r="CQ194" s="126"/>
      <c r="CR194" s="126"/>
      <c r="CS194" s="126"/>
      <c r="CT194" s="126"/>
      <c r="CU194" s="126"/>
    </row>
    <row r="195" spans="1:99" x14ac:dyDescent="0.3">
      <c r="A195" s="105">
        <v>585</v>
      </c>
      <c r="B195" s="126" t="s">
        <v>486</v>
      </c>
      <c r="C195" s="126"/>
      <c r="D195" s="126">
        <v>0</v>
      </c>
      <c r="E195" s="126">
        <v>0</v>
      </c>
      <c r="F195" s="126">
        <v>0</v>
      </c>
      <c r="G195" s="126">
        <v>0</v>
      </c>
      <c r="H195" s="126">
        <v>0</v>
      </c>
      <c r="I195" s="126">
        <v>0</v>
      </c>
      <c r="J195" s="126">
        <v>0</v>
      </c>
      <c r="K195" s="126">
        <v>0</v>
      </c>
      <c r="L195" s="126">
        <v>0</v>
      </c>
      <c r="M195" s="126">
        <v>0</v>
      </c>
      <c r="N195" s="126">
        <v>0</v>
      </c>
      <c r="O195" s="126">
        <v>0</v>
      </c>
      <c r="P195" s="126">
        <v>0</v>
      </c>
      <c r="Q195" s="126">
        <v>0</v>
      </c>
      <c r="R195" s="126">
        <v>0</v>
      </c>
      <c r="S195" s="126">
        <v>0</v>
      </c>
      <c r="T195" s="126">
        <v>0</v>
      </c>
      <c r="U195" s="126">
        <v>0</v>
      </c>
      <c r="V195" s="126">
        <v>0</v>
      </c>
      <c r="W195" s="126">
        <v>0</v>
      </c>
      <c r="X195" s="126">
        <v>0</v>
      </c>
      <c r="Y195" s="126">
        <v>0</v>
      </c>
      <c r="Z195" s="126">
        <v>0</v>
      </c>
      <c r="AA195" s="126">
        <v>0</v>
      </c>
      <c r="AB195" s="126">
        <v>0</v>
      </c>
      <c r="AC195" s="126">
        <v>0</v>
      </c>
      <c r="AD195" s="126">
        <v>0</v>
      </c>
      <c r="AE195" s="126">
        <v>0</v>
      </c>
      <c r="AF195" s="126">
        <v>0</v>
      </c>
      <c r="AG195" s="126"/>
      <c r="AH195" s="126"/>
      <c r="AI195" s="126"/>
      <c r="AJ195" s="126"/>
      <c r="AK195" s="126"/>
      <c r="AL195" s="126"/>
      <c r="AM195" s="126"/>
      <c r="AN195" s="126"/>
      <c r="AO195" s="126"/>
      <c r="AP195" s="126"/>
      <c r="AQ195" s="126"/>
      <c r="AR195" s="126"/>
      <c r="AS195" s="126"/>
      <c r="AT195" s="126"/>
      <c r="AU195" s="126"/>
      <c r="AV195" s="126"/>
      <c r="AW195" s="126"/>
      <c r="AX195" s="126"/>
      <c r="AY195" s="126"/>
      <c r="AZ195" s="126"/>
      <c r="BA195" s="126"/>
      <c r="BB195" s="126"/>
      <c r="BC195" s="126"/>
      <c r="BD195" s="126"/>
      <c r="BE195" s="126"/>
      <c r="BF195" s="126"/>
      <c r="BG195" s="126"/>
      <c r="BH195" s="126"/>
      <c r="BI195" s="126"/>
      <c r="BJ195" s="126"/>
      <c r="BK195" s="126"/>
      <c r="BL195" s="126"/>
      <c r="BM195" s="126"/>
      <c r="BN195" s="126"/>
      <c r="BO195" s="126"/>
      <c r="BP195" s="126"/>
      <c r="BQ195" s="126"/>
      <c r="BR195" s="126"/>
      <c r="BS195" s="126"/>
      <c r="BT195" s="126"/>
      <c r="BU195" s="126"/>
      <c r="BV195" s="126"/>
      <c r="BW195" s="126"/>
      <c r="BX195" s="126"/>
      <c r="BY195" s="126"/>
      <c r="BZ195" s="126"/>
      <c r="CA195" s="126"/>
      <c r="CB195" s="126"/>
      <c r="CC195" s="126"/>
      <c r="CD195" s="126"/>
      <c r="CE195" s="126"/>
      <c r="CF195" s="126"/>
      <c r="CG195" s="126"/>
      <c r="CH195" s="126"/>
      <c r="CI195" s="126"/>
      <c r="CJ195" s="126"/>
      <c r="CK195" s="126"/>
      <c r="CL195" s="126"/>
      <c r="CM195" s="126"/>
      <c r="CN195" s="126"/>
      <c r="CO195" s="126"/>
      <c r="CP195" s="126"/>
      <c r="CQ195" s="126"/>
      <c r="CR195" s="126"/>
      <c r="CS195" s="126"/>
      <c r="CT195" s="126"/>
      <c r="CU195" s="126"/>
    </row>
    <row r="196" spans="1:99" x14ac:dyDescent="0.3">
      <c r="A196" s="105">
        <v>586</v>
      </c>
      <c r="B196" s="126" t="s">
        <v>487</v>
      </c>
      <c r="C196" s="126"/>
      <c r="D196" s="126">
        <v>0</v>
      </c>
      <c r="E196" s="126">
        <v>0</v>
      </c>
      <c r="F196" s="126">
        <v>0</v>
      </c>
      <c r="G196" s="126">
        <v>0</v>
      </c>
      <c r="H196" s="126">
        <v>0</v>
      </c>
      <c r="I196" s="126">
        <v>0</v>
      </c>
      <c r="J196" s="126">
        <v>0</v>
      </c>
      <c r="K196" s="126">
        <v>0</v>
      </c>
      <c r="L196" s="126">
        <v>0</v>
      </c>
      <c r="M196" s="126">
        <v>0</v>
      </c>
      <c r="N196" s="126">
        <v>0</v>
      </c>
      <c r="O196" s="126">
        <v>0</v>
      </c>
      <c r="P196" s="126">
        <v>0</v>
      </c>
      <c r="Q196" s="126">
        <v>0</v>
      </c>
      <c r="R196" s="126">
        <v>0</v>
      </c>
      <c r="S196" s="126">
        <v>0</v>
      </c>
      <c r="T196" s="126">
        <v>0</v>
      </c>
      <c r="U196" s="126">
        <v>0</v>
      </c>
      <c r="V196" s="126">
        <v>0</v>
      </c>
      <c r="W196" s="126">
        <v>0</v>
      </c>
      <c r="X196" s="126">
        <v>0</v>
      </c>
      <c r="Y196" s="126">
        <v>0</v>
      </c>
      <c r="Z196" s="126">
        <v>0</v>
      </c>
      <c r="AA196" s="126">
        <v>0</v>
      </c>
      <c r="AB196" s="126">
        <v>0</v>
      </c>
      <c r="AC196" s="126">
        <v>0</v>
      </c>
      <c r="AD196" s="126">
        <v>0</v>
      </c>
      <c r="AE196" s="126">
        <v>0</v>
      </c>
      <c r="AF196" s="126">
        <v>0</v>
      </c>
      <c r="AG196" s="126"/>
      <c r="AH196" s="126"/>
      <c r="AI196" s="126"/>
      <c r="AJ196" s="126"/>
      <c r="AK196" s="126"/>
      <c r="AL196" s="126"/>
      <c r="AM196" s="126"/>
      <c r="AN196" s="126"/>
      <c r="AO196" s="126"/>
      <c r="AP196" s="126"/>
      <c r="AQ196" s="126"/>
      <c r="AR196" s="126"/>
      <c r="AS196" s="126"/>
      <c r="AT196" s="126"/>
      <c r="AU196" s="126"/>
      <c r="AV196" s="126"/>
      <c r="AW196" s="126"/>
      <c r="AX196" s="126"/>
      <c r="AY196" s="126"/>
      <c r="AZ196" s="126"/>
      <c r="BA196" s="126"/>
      <c r="BB196" s="126"/>
      <c r="BC196" s="126"/>
      <c r="BD196" s="126"/>
      <c r="BE196" s="126"/>
      <c r="BF196" s="126"/>
      <c r="BG196" s="126"/>
      <c r="BH196" s="126"/>
      <c r="BI196" s="126"/>
      <c r="BJ196" s="126"/>
      <c r="BK196" s="126"/>
      <c r="BL196" s="126"/>
      <c r="BM196" s="126"/>
      <c r="BN196" s="126"/>
      <c r="BO196" s="126"/>
      <c r="BP196" s="126"/>
      <c r="BQ196" s="126"/>
      <c r="BR196" s="126"/>
      <c r="BS196" s="126"/>
      <c r="BT196" s="126"/>
      <c r="BU196" s="126"/>
      <c r="BV196" s="126"/>
      <c r="BW196" s="126"/>
      <c r="BX196" s="126"/>
      <c r="BY196" s="126"/>
      <c r="BZ196" s="126"/>
      <c r="CA196" s="126"/>
      <c r="CB196" s="126"/>
      <c r="CC196" s="126"/>
      <c r="CD196" s="126"/>
      <c r="CE196" s="126"/>
      <c r="CF196" s="126"/>
      <c r="CG196" s="126"/>
      <c r="CH196" s="126"/>
      <c r="CI196" s="126"/>
      <c r="CJ196" s="126"/>
      <c r="CK196" s="126"/>
      <c r="CL196" s="126"/>
      <c r="CM196" s="126"/>
      <c r="CN196" s="126"/>
      <c r="CO196" s="126"/>
      <c r="CP196" s="126"/>
      <c r="CQ196" s="126"/>
      <c r="CR196" s="126"/>
      <c r="CS196" s="126"/>
      <c r="CT196" s="126"/>
      <c r="CU196" s="126"/>
    </row>
    <row r="197" spans="1:99" x14ac:dyDescent="0.3">
      <c r="A197" s="105">
        <v>587</v>
      </c>
      <c r="B197" s="126" t="s">
        <v>488</v>
      </c>
      <c r="C197" s="126"/>
      <c r="D197" s="126">
        <v>0</v>
      </c>
      <c r="E197" s="126">
        <v>0</v>
      </c>
      <c r="F197" s="126">
        <v>0</v>
      </c>
      <c r="G197" s="126">
        <v>0</v>
      </c>
      <c r="H197" s="126">
        <v>0</v>
      </c>
      <c r="I197" s="126">
        <v>0</v>
      </c>
      <c r="J197" s="126">
        <v>0</v>
      </c>
      <c r="K197" s="126">
        <v>0</v>
      </c>
      <c r="L197" s="126">
        <v>0</v>
      </c>
      <c r="M197" s="126">
        <v>0</v>
      </c>
      <c r="N197" s="126">
        <v>0</v>
      </c>
      <c r="O197" s="126">
        <v>0</v>
      </c>
      <c r="P197" s="126">
        <v>0</v>
      </c>
      <c r="Q197" s="126">
        <v>0</v>
      </c>
      <c r="R197" s="126">
        <v>0</v>
      </c>
      <c r="S197" s="126">
        <v>0</v>
      </c>
      <c r="T197" s="126">
        <v>0</v>
      </c>
      <c r="U197" s="126">
        <v>0</v>
      </c>
      <c r="V197" s="126">
        <v>0</v>
      </c>
      <c r="W197" s="126">
        <v>0</v>
      </c>
      <c r="X197" s="126">
        <v>0</v>
      </c>
      <c r="Y197" s="126">
        <v>0</v>
      </c>
      <c r="Z197" s="126">
        <v>0</v>
      </c>
      <c r="AA197" s="126">
        <v>0</v>
      </c>
      <c r="AB197" s="126">
        <v>0</v>
      </c>
      <c r="AC197" s="126">
        <v>0</v>
      </c>
      <c r="AD197" s="126">
        <v>0</v>
      </c>
      <c r="AE197" s="126">
        <v>0</v>
      </c>
      <c r="AF197" s="126">
        <v>0</v>
      </c>
      <c r="AG197" s="126"/>
      <c r="AH197" s="126"/>
      <c r="AI197" s="126"/>
      <c r="AJ197" s="126"/>
      <c r="AK197" s="126"/>
      <c r="AL197" s="126"/>
      <c r="AM197" s="126"/>
      <c r="AN197" s="126"/>
      <c r="AO197" s="126"/>
      <c r="AP197" s="126"/>
      <c r="AQ197" s="126"/>
      <c r="AR197" s="126"/>
      <c r="AS197" s="126"/>
      <c r="AT197" s="126"/>
      <c r="AU197" s="126"/>
      <c r="AV197" s="126"/>
      <c r="AW197" s="126"/>
      <c r="AX197" s="126"/>
      <c r="AY197" s="126"/>
      <c r="AZ197" s="126"/>
      <c r="BA197" s="126"/>
      <c r="BB197" s="126"/>
      <c r="BC197" s="126"/>
      <c r="BD197" s="126"/>
      <c r="BE197" s="126"/>
      <c r="BF197" s="126"/>
      <c r="BG197" s="126"/>
      <c r="BH197" s="126"/>
      <c r="BI197" s="126"/>
      <c r="BJ197" s="126"/>
      <c r="BK197" s="126"/>
      <c r="BL197" s="126"/>
      <c r="BM197" s="126"/>
      <c r="BN197" s="126"/>
      <c r="BO197" s="126"/>
      <c r="BP197" s="126"/>
      <c r="BQ197" s="126"/>
      <c r="BR197" s="126"/>
      <c r="BS197" s="126"/>
      <c r="BT197" s="126"/>
      <c r="BU197" s="126"/>
      <c r="BV197" s="126"/>
      <c r="BW197" s="126"/>
      <c r="BX197" s="126"/>
      <c r="BY197" s="126"/>
      <c r="BZ197" s="126"/>
      <c r="CA197" s="126"/>
      <c r="CB197" s="126"/>
      <c r="CC197" s="126"/>
      <c r="CD197" s="126"/>
      <c r="CE197" s="126"/>
      <c r="CF197" s="126"/>
      <c r="CG197" s="126"/>
      <c r="CH197" s="126"/>
      <c r="CI197" s="126"/>
      <c r="CJ197" s="126"/>
      <c r="CK197" s="126"/>
      <c r="CL197" s="126"/>
      <c r="CM197" s="126"/>
      <c r="CN197" s="126"/>
      <c r="CO197" s="126"/>
      <c r="CP197" s="126"/>
      <c r="CQ197" s="126"/>
      <c r="CR197" s="126"/>
      <c r="CS197" s="126"/>
      <c r="CT197" s="126"/>
      <c r="CU197" s="126"/>
    </row>
    <row r="198" spans="1:99" x14ac:dyDescent="0.3">
      <c r="A198" s="105">
        <v>588</v>
      </c>
      <c r="B198" s="126" t="s">
        <v>489</v>
      </c>
      <c r="C198" s="126"/>
      <c r="D198" s="126">
        <v>0</v>
      </c>
      <c r="E198" s="126">
        <v>0</v>
      </c>
      <c r="F198" s="126">
        <v>0</v>
      </c>
      <c r="G198" s="126">
        <v>0</v>
      </c>
      <c r="H198" s="126">
        <v>0</v>
      </c>
      <c r="I198" s="126">
        <v>0</v>
      </c>
      <c r="J198" s="126">
        <v>0</v>
      </c>
      <c r="K198" s="126">
        <v>0</v>
      </c>
      <c r="L198" s="126">
        <v>0</v>
      </c>
      <c r="M198" s="126">
        <v>0</v>
      </c>
      <c r="N198" s="126">
        <v>0</v>
      </c>
      <c r="O198" s="126">
        <v>0</v>
      </c>
      <c r="P198" s="126">
        <v>0</v>
      </c>
      <c r="Q198" s="126">
        <v>0</v>
      </c>
      <c r="R198" s="126">
        <v>0</v>
      </c>
      <c r="S198" s="126">
        <v>0</v>
      </c>
      <c r="T198" s="126">
        <v>0</v>
      </c>
      <c r="U198" s="126">
        <v>0</v>
      </c>
      <c r="V198" s="126">
        <v>0</v>
      </c>
      <c r="W198" s="126">
        <v>0</v>
      </c>
      <c r="X198" s="126">
        <v>0</v>
      </c>
      <c r="Y198" s="126">
        <v>0</v>
      </c>
      <c r="Z198" s="126">
        <v>0</v>
      </c>
      <c r="AA198" s="126">
        <v>0</v>
      </c>
      <c r="AB198" s="126">
        <v>0</v>
      </c>
      <c r="AC198" s="126">
        <v>0</v>
      </c>
      <c r="AD198" s="126">
        <v>0</v>
      </c>
      <c r="AE198" s="126">
        <v>0</v>
      </c>
      <c r="AF198" s="126">
        <v>0</v>
      </c>
      <c r="AG198" s="126"/>
      <c r="AH198" s="126"/>
      <c r="AI198" s="126"/>
      <c r="AJ198" s="126"/>
      <c r="AK198" s="126"/>
      <c r="AL198" s="126"/>
      <c r="AM198" s="126"/>
      <c r="AN198" s="126"/>
      <c r="AO198" s="126"/>
      <c r="AP198" s="126"/>
      <c r="AQ198" s="126"/>
      <c r="AR198" s="126"/>
      <c r="AS198" s="126"/>
      <c r="AT198" s="126"/>
      <c r="AU198" s="126"/>
      <c r="AV198" s="126"/>
      <c r="AW198" s="126"/>
      <c r="AX198" s="126"/>
      <c r="AY198" s="126"/>
      <c r="AZ198" s="126"/>
      <c r="BA198" s="126"/>
      <c r="BB198" s="126"/>
      <c r="BC198" s="126"/>
      <c r="BD198" s="126"/>
      <c r="BE198" s="126"/>
      <c r="BF198" s="126"/>
      <c r="BG198" s="126"/>
      <c r="BH198" s="126"/>
      <c r="BI198" s="126"/>
      <c r="BJ198" s="126"/>
      <c r="BK198" s="126"/>
      <c r="BL198" s="126"/>
      <c r="BM198" s="126"/>
      <c r="BN198" s="126"/>
      <c r="BO198" s="126"/>
      <c r="BP198" s="126"/>
      <c r="BQ198" s="126"/>
      <c r="BR198" s="126"/>
      <c r="BS198" s="126"/>
      <c r="BT198" s="126"/>
      <c r="BU198" s="126"/>
      <c r="BV198" s="126"/>
      <c r="BW198" s="126"/>
      <c r="BX198" s="126"/>
      <c r="BY198" s="126"/>
      <c r="BZ198" s="126"/>
      <c r="CA198" s="126"/>
      <c r="CB198" s="126"/>
      <c r="CC198" s="126"/>
      <c r="CD198" s="126"/>
      <c r="CE198" s="126"/>
      <c r="CF198" s="126"/>
      <c r="CG198" s="126"/>
      <c r="CH198" s="126"/>
      <c r="CI198" s="126"/>
      <c r="CJ198" s="126"/>
      <c r="CK198" s="126"/>
      <c r="CL198" s="126"/>
      <c r="CM198" s="126"/>
      <c r="CN198" s="126"/>
      <c r="CO198" s="126"/>
      <c r="CP198" s="126"/>
      <c r="CQ198" s="126"/>
      <c r="CR198" s="126"/>
      <c r="CS198" s="126"/>
      <c r="CT198" s="126"/>
      <c r="CU198" s="126"/>
    </row>
    <row r="199" spans="1:99" x14ac:dyDescent="0.3">
      <c r="A199" s="105">
        <v>589</v>
      </c>
      <c r="B199" s="126" t="s">
        <v>490</v>
      </c>
      <c r="C199" s="126"/>
      <c r="D199" s="126">
        <v>0</v>
      </c>
      <c r="E199" s="126">
        <v>0</v>
      </c>
      <c r="F199" s="126">
        <v>0</v>
      </c>
      <c r="G199" s="126">
        <v>0</v>
      </c>
      <c r="H199" s="126">
        <v>0</v>
      </c>
      <c r="I199" s="126">
        <v>0</v>
      </c>
      <c r="J199" s="126">
        <v>0</v>
      </c>
      <c r="K199" s="126">
        <v>0</v>
      </c>
      <c r="L199" s="126">
        <v>0</v>
      </c>
      <c r="M199" s="126">
        <v>0</v>
      </c>
      <c r="N199" s="126">
        <v>0</v>
      </c>
      <c r="O199" s="126">
        <v>0</v>
      </c>
      <c r="P199" s="126">
        <v>0</v>
      </c>
      <c r="Q199" s="126">
        <v>0</v>
      </c>
      <c r="R199" s="126">
        <v>0</v>
      </c>
      <c r="S199" s="126">
        <v>0</v>
      </c>
      <c r="T199" s="126">
        <v>0</v>
      </c>
      <c r="U199" s="126">
        <v>0</v>
      </c>
      <c r="V199" s="126">
        <v>0</v>
      </c>
      <c r="W199" s="126">
        <v>0</v>
      </c>
      <c r="X199" s="126">
        <v>0</v>
      </c>
      <c r="Y199" s="126">
        <v>0</v>
      </c>
      <c r="Z199" s="126">
        <v>0</v>
      </c>
      <c r="AA199" s="126">
        <v>0</v>
      </c>
      <c r="AB199" s="126">
        <v>0</v>
      </c>
      <c r="AC199" s="126">
        <v>0</v>
      </c>
      <c r="AD199" s="126">
        <v>0</v>
      </c>
      <c r="AE199" s="126">
        <v>0</v>
      </c>
      <c r="AF199" s="126">
        <v>0</v>
      </c>
      <c r="AG199" s="126"/>
      <c r="AH199" s="126"/>
      <c r="AI199" s="126"/>
      <c r="AJ199" s="126"/>
      <c r="AK199" s="126"/>
      <c r="AL199" s="126"/>
      <c r="AM199" s="126"/>
      <c r="AN199" s="126"/>
      <c r="AO199" s="126"/>
      <c r="AP199" s="126"/>
      <c r="AQ199" s="126"/>
      <c r="AR199" s="126"/>
      <c r="AS199" s="126"/>
      <c r="AT199" s="126"/>
      <c r="AU199" s="126"/>
      <c r="AV199" s="126"/>
      <c r="AW199" s="126"/>
      <c r="AX199" s="126"/>
      <c r="AY199" s="126"/>
      <c r="AZ199" s="126"/>
      <c r="BA199" s="126"/>
      <c r="BB199" s="126"/>
      <c r="BC199" s="126"/>
      <c r="BD199" s="126"/>
      <c r="BE199" s="126"/>
      <c r="BF199" s="126"/>
      <c r="BG199" s="126"/>
      <c r="BH199" s="126"/>
      <c r="BI199" s="126"/>
      <c r="BJ199" s="126"/>
      <c r="BK199" s="126"/>
      <c r="BL199" s="126"/>
      <c r="BM199" s="126"/>
      <c r="BN199" s="126"/>
      <c r="BO199" s="126"/>
      <c r="BP199" s="126"/>
      <c r="BQ199" s="126"/>
      <c r="BR199" s="126"/>
      <c r="BS199" s="126"/>
      <c r="BT199" s="126"/>
      <c r="BU199" s="126"/>
      <c r="BV199" s="126"/>
      <c r="BW199" s="126"/>
      <c r="BX199" s="126"/>
      <c r="BY199" s="126"/>
      <c r="BZ199" s="126"/>
      <c r="CA199" s="126"/>
      <c r="CB199" s="126"/>
      <c r="CC199" s="126"/>
      <c r="CD199" s="126"/>
      <c r="CE199" s="126"/>
      <c r="CF199" s="126"/>
      <c r="CG199" s="126"/>
      <c r="CH199" s="126"/>
      <c r="CI199" s="126"/>
      <c r="CJ199" s="126"/>
      <c r="CK199" s="126"/>
      <c r="CL199" s="126"/>
      <c r="CM199" s="126"/>
      <c r="CN199" s="126"/>
      <c r="CO199" s="126"/>
      <c r="CP199" s="126"/>
      <c r="CQ199" s="126"/>
      <c r="CR199" s="126"/>
      <c r="CS199" s="126"/>
      <c r="CT199" s="126"/>
      <c r="CU199" s="126"/>
    </row>
    <row r="200" spans="1:99" s="424" customFormat="1" x14ac:dyDescent="0.3">
      <c r="A200" s="423">
        <v>591</v>
      </c>
      <c r="B200" s="424" t="s">
        <v>218</v>
      </c>
      <c r="D200" s="424">
        <v>0</v>
      </c>
      <c r="E200" s="424">
        <v>16065051</v>
      </c>
      <c r="F200" s="424">
        <v>365518</v>
      </c>
      <c r="G200" s="424">
        <v>1800752</v>
      </c>
      <c r="H200" s="424">
        <v>1534941</v>
      </c>
      <c r="I200" s="424">
        <v>0</v>
      </c>
      <c r="J200" s="424">
        <v>1854035</v>
      </c>
      <c r="K200" s="424">
        <v>1336430</v>
      </c>
      <c r="L200" s="424">
        <v>1343209</v>
      </c>
      <c r="M200" s="424">
        <v>0</v>
      </c>
      <c r="N200" s="424">
        <v>1777265</v>
      </c>
      <c r="O200" s="424">
        <v>1279205</v>
      </c>
      <c r="P200" s="424">
        <v>202820</v>
      </c>
      <c r="Q200" s="424">
        <v>2143392</v>
      </c>
      <c r="R200" s="424">
        <v>1371607</v>
      </c>
      <c r="S200" s="424">
        <v>0</v>
      </c>
      <c r="T200" s="424">
        <v>842730</v>
      </c>
      <c r="U200" s="424">
        <v>2762202</v>
      </c>
      <c r="V200" s="424">
        <v>1091168</v>
      </c>
      <c r="W200" s="424">
        <v>15678157</v>
      </c>
      <c r="X200" s="424">
        <v>36802369</v>
      </c>
      <c r="Y200" s="424">
        <v>5760595</v>
      </c>
      <c r="Z200" s="424">
        <v>145617156</v>
      </c>
      <c r="AA200" s="424">
        <v>576569</v>
      </c>
      <c r="AB200" s="424">
        <v>2417583</v>
      </c>
      <c r="AC200" s="424">
        <v>0</v>
      </c>
      <c r="AD200" s="424">
        <v>1795423</v>
      </c>
      <c r="AE200" s="424">
        <v>0</v>
      </c>
      <c r="AF200" s="424">
        <v>249426</v>
      </c>
    </row>
    <row r="201" spans="1:99" s="424" customFormat="1" x14ac:dyDescent="0.3">
      <c r="A201" s="423">
        <v>592</v>
      </c>
      <c r="B201" s="424" t="s">
        <v>219</v>
      </c>
      <c r="D201" s="424">
        <v>0</v>
      </c>
      <c r="E201" s="424">
        <v>36899916</v>
      </c>
      <c r="F201" s="424">
        <v>1157193</v>
      </c>
      <c r="G201" s="424">
        <v>1235521</v>
      </c>
      <c r="H201" s="424">
        <v>971994</v>
      </c>
      <c r="I201" s="424">
        <v>0</v>
      </c>
      <c r="J201" s="424">
        <v>119355</v>
      </c>
      <c r="K201" s="424">
        <v>3545513</v>
      </c>
      <c r="L201" s="424">
        <v>-147038</v>
      </c>
      <c r="M201" s="424">
        <v>0</v>
      </c>
      <c r="N201" s="424">
        <v>-208597</v>
      </c>
      <c r="O201" s="424">
        <v>-619853</v>
      </c>
      <c r="P201" s="424">
        <v>22711</v>
      </c>
      <c r="Q201" s="424">
        <v>6314903</v>
      </c>
      <c r="R201" s="424">
        <v>-57642</v>
      </c>
      <c r="S201" s="424">
        <v>0</v>
      </c>
      <c r="T201" s="424">
        <v>-742614</v>
      </c>
      <c r="U201" s="424">
        <v>556892</v>
      </c>
      <c r="V201" s="424">
        <v>2876833</v>
      </c>
      <c r="W201" s="424">
        <v>27831851</v>
      </c>
      <c r="X201" s="424">
        <v>9701465</v>
      </c>
      <c r="Y201" s="424">
        <v>5500967</v>
      </c>
      <c r="Z201" s="424">
        <v>85045593</v>
      </c>
      <c r="AA201" s="424">
        <v>147958</v>
      </c>
      <c r="AB201" s="424">
        <v>81439</v>
      </c>
      <c r="AC201" s="424">
        <v>0</v>
      </c>
      <c r="AD201" s="424">
        <v>8045206</v>
      </c>
      <c r="AE201" s="424">
        <v>0</v>
      </c>
      <c r="AF201" s="424">
        <v>1437442</v>
      </c>
    </row>
    <row r="202" spans="1:99" x14ac:dyDescent="0.3">
      <c r="A202" s="105">
        <v>593</v>
      </c>
      <c r="B202" s="126" t="s">
        <v>491</v>
      </c>
      <c r="C202" s="126"/>
      <c r="D202" s="126">
        <v>0</v>
      </c>
      <c r="E202" s="126">
        <v>0</v>
      </c>
      <c r="F202" s="126">
        <v>0</v>
      </c>
      <c r="G202" s="126">
        <v>0</v>
      </c>
      <c r="H202" s="126">
        <v>0</v>
      </c>
      <c r="I202" s="126">
        <v>0</v>
      </c>
      <c r="J202" s="126">
        <v>0</v>
      </c>
      <c r="K202" s="126">
        <v>0</v>
      </c>
      <c r="L202" s="126">
        <v>0</v>
      </c>
      <c r="M202" s="126">
        <v>0</v>
      </c>
      <c r="N202" s="126">
        <v>0</v>
      </c>
      <c r="O202" s="126">
        <v>0</v>
      </c>
      <c r="P202" s="126">
        <v>0</v>
      </c>
      <c r="Q202" s="126">
        <v>0</v>
      </c>
      <c r="R202" s="126">
        <v>0</v>
      </c>
      <c r="S202" s="126">
        <v>0</v>
      </c>
      <c r="T202" s="126">
        <v>0</v>
      </c>
      <c r="U202" s="126">
        <v>0</v>
      </c>
      <c r="V202" s="126">
        <v>0</v>
      </c>
      <c r="W202" s="126">
        <v>0</v>
      </c>
      <c r="X202" s="126">
        <v>0</v>
      </c>
      <c r="Y202" s="126">
        <v>0</v>
      </c>
      <c r="Z202" s="126">
        <v>0</v>
      </c>
      <c r="AA202" s="126">
        <v>0</v>
      </c>
      <c r="AB202" s="126">
        <v>0</v>
      </c>
      <c r="AC202" s="126">
        <v>0</v>
      </c>
      <c r="AD202" s="126">
        <v>0</v>
      </c>
      <c r="AE202" s="126">
        <v>0</v>
      </c>
      <c r="AF202" s="126">
        <v>0</v>
      </c>
      <c r="AG202" s="126"/>
      <c r="AH202" s="126"/>
      <c r="AI202" s="126"/>
      <c r="AJ202" s="126"/>
      <c r="AK202" s="126"/>
      <c r="AL202" s="126"/>
      <c r="AM202" s="126"/>
      <c r="AN202" s="126"/>
      <c r="AO202" s="126"/>
      <c r="AP202" s="126"/>
      <c r="AQ202" s="126"/>
      <c r="AR202" s="126"/>
      <c r="AS202" s="126"/>
      <c r="AT202" s="126"/>
      <c r="AU202" s="126"/>
      <c r="AV202" s="126"/>
      <c r="AW202" s="126"/>
      <c r="AX202" s="126"/>
      <c r="AY202" s="126"/>
      <c r="AZ202" s="126"/>
      <c r="BA202" s="126"/>
      <c r="BB202" s="126"/>
      <c r="BC202" s="126"/>
      <c r="BD202" s="126"/>
      <c r="BE202" s="126"/>
      <c r="BF202" s="126"/>
      <c r="BG202" s="126"/>
      <c r="BH202" s="126"/>
      <c r="BI202" s="126"/>
      <c r="BJ202" s="126"/>
      <c r="BK202" s="126"/>
      <c r="BL202" s="126"/>
      <c r="BM202" s="126"/>
      <c r="BN202" s="126"/>
      <c r="BO202" s="126"/>
      <c r="BP202" s="126"/>
      <c r="BQ202" s="126"/>
      <c r="BR202" s="126"/>
      <c r="BS202" s="126"/>
      <c r="BT202" s="126"/>
      <c r="BU202" s="126"/>
      <c r="BV202" s="126"/>
      <c r="BW202" s="126"/>
      <c r="BX202" s="126"/>
      <c r="BY202" s="126"/>
      <c r="BZ202" s="126"/>
      <c r="CA202" s="126"/>
      <c r="CB202" s="126"/>
      <c r="CC202" s="126"/>
      <c r="CD202" s="126"/>
      <c r="CE202" s="126"/>
      <c r="CF202" s="126"/>
      <c r="CG202" s="126"/>
      <c r="CH202" s="126"/>
      <c r="CI202" s="126"/>
      <c r="CJ202" s="126"/>
      <c r="CK202" s="126"/>
      <c r="CL202" s="126"/>
      <c r="CM202" s="126"/>
      <c r="CN202" s="126"/>
      <c r="CO202" s="126"/>
      <c r="CP202" s="126"/>
      <c r="CQ202" s="126"/>
      <c r="CR202" s="126"/>
      <c r="CS202" s="126"/>
      <c r="CT202" s="126"/>
      <c r="CU202" s="126"/>
    </row>
    <row r="203" spans="1:99" x14ac:dyDescent="0.3">
      <c r="A203" s="105">
        <v>594</v>
      </c>
      <c r="B203" s="126" t="s">
        <v>492</v>
      </c>
      <c r="C203" s="126"/>
      <c r="D203" s="126">
        <v>0</v>
      </c>
      <c r="E203" s="126">
        <v>0</v>
      </c>
      <c r="F203" s="126">
        <v>0</v>
      </c>
      <c r="G203" s="126">
        <v>0</v>
      </c>
      <c r="H203" s="126">
        <v>0</v>
      </c>
      <c r="I203" s="126">
        <v>0</v>
      </c>
      <c r="J203" s="126">
        <v>0</v>
      </c>
      <c r="K203" s="126">
        <v>0</v>
      </c>
      <c r="L203" s="126">
        <v>0</v>
      </c>
      <c r="M203" s="126">
        <v>0</v>
      </c>
      <c r="N203" s="126">
        <v>0</v>
      </c>
      <c r="O203" s="126">
        <v>0</v>
      </c>
      <c r="P203" s="126">
        <v>0</v>
      </c>
      <c r="Q203" s="126">
        <v>0</v>
      </c>
      <c r="R203" s="126">
        <v>0</v>
      </c>
      <c r="S203" s="126">
        <v>0</v>
      </c>
      <c r="T203" s="126">
        <v>0</v>
      </c>
      <c r="U203" s="126">
        <v>0</v>
      </c>
      <c r="V203" s="126">
        <v>0</v>
      </c>
      <c r="W203" s="126">
        <v>0</v>
      </c>
      <c r="X203" s="126">
        <v>0</v>
      </c>
      <c r="Y203" s="126">
        <v>0</v>
      </c>
      <c r="Z203" s="126">
        <v>0</v>
      </c>
      <c r="AA203" s="126">
        <v>0</v>
      </c>
      <c r="AB203" s="126">
        <v>0</v>
      </c>
      <c r="AC203" s="126">
        <v>0</v>
      </c>
      <c r="AD203" s="126">
        <v>0</v>
      </c>
      <c r="AE203" s="126">
        <v>0</v>
      </c>
      <c r="AF203" s="126">
        <v>0</v>
      </c>
      <c r="AG203" s="126"/>
      <c r="AH203" s="126"/>
      <c r="AI203" s="126"/>
      <c r="AJ203" s="126"/>
      <c r="AK203" s="126"/>
      <c r="AL203" s="126"/>
      <c r="AM203" s="126"/>
      <c r="AN203" s="126"/>
      <c r="AO203" s="126"/>
      <c r="AP203" s="126"/>
      <c r="AQ203" s="126"/>
      <c r="AR203" s="126"/>
      <c r="AS203" s="126"/>
      <c r="AT203" s="126"/>
      <c r="AU203" s="126"/>
      <c r="AV203" s="126"/>
      <c r="AW203" s="126"/>
      <c r="AX203" s="126"/>
      <c r="AY203" s="126"/>
      <c r="AZ203" s="126"/>
      <c r="BA203" s="126"/>
      <c r="BB203" s="126"/>
      <c r="BC203" s="126"/>
      <c r="BD203" s="126"/>
      <c r="BE203" s="126"/>
      <c r="BF203" s="126"/>
      <c r="BG203" s="126"/>
      <c r="BH203" s="126"/>
      <c r="BI203" s="126"/>
      <c r="BJ203" s="126"/>
      <c r="BK203" s="126"/>
      <c r="BL203" s="126"/>
      <c r="BM203" s="126"/>
      <c r="BN203" s="126"/>
      <c r="BO203" s="126"/>
      <c r="BP203" s="126"/>
      <c r="BQ203" s="126"/>
      <c r="BR203" s="126"/>
      <c r="BS203" s="126"/>
      <c r="BT203" s="126"/>
      <c r="BU203" s="126"/>
      <c r="BV203" s="126"/>
      <c r="BW203" s="126"/>
      <c r="BX203" s="126"/>
      <c r="BY203" s="126"/>
      <c r="BZ203" s="126"/>
      <c r="CA203" s="126"/>
      <c r="CB203" s="126"/>
      <c r="CC203" s="126"/>
      <c r="CD203" s="126"/>
      <c r="CE203" s="126"/>
      <c r="CF203" s="126"/>
      <c r="CG203" s="126"/>
      <c r="CH203" s="126"/>
      <c r="CI203" s="126"/>
      <c r="CJ203" s="126"/>
      <c r="CK203" s="126"/>
      <c r="CL203" s="126"/>
      <c r="CM203" s="126"/>
      <c r="CN203" s="126"/>
      <c r="CO203" s="126"/>
      <c r="CP203" s="126"/>
      <c r="CQ203" s="126"/>
      <c r="CR203" s="126"/>
      <c r="CS203" s="126"/>
      <c r="CT203" s="126"/>
      <c r="CU203" s="126"/>
    </row>
    <row r="204" spans="1:99" x14ac:dyDescent="0.3">
      <c r="A204" s="105">
        <v>596</v>
      </c>
      <c r="B204" s="126" t="s">
        <v>224</v>
      </c>
      <c r="C204" s="126"/>
      <c r="D204" s="126">
        <v>0</v>
      </c>
      <c r="E204" s="126">
        <v>0</v>
      </c>
      <c r="F204" s="126">
        <v>0</v>
      </c>
      <c r="G204" s="126">
        <v>0</v>
      </c>
      <c r="H204" s="126">
        <v>0</v>
      </c>
      <c r="I204" s="126">
        <v>0</v>
      </c>
      <c r="J204" s="126">
        <v>0</v>
      </c>
      <c r="K204" s="126">
        <v>0</v>
      </c>
      <c r="L204" s="126">
        <v>0</v>
      </c>
      <c r="M204" s="126">
        <v>0</v>
      </c>
      <c r="N204" s="126">
        <v>0</v>
      </c>
      <c r="O204" s="126">
        <v>0</v>
      </c>
      <c r="P204" s="126">
        <v>0</v>
      </c>
      <c r="Q204" s="126">
        <v>0</v>
      </c>
      <c r="R204" s="126">
        <v>0</v>
      </c>
      <c r="S204" s="126">
        <v>0</v>
      </c>
      <c r="T204" s="126">
        <v>0</v>
      </c>
      <c r="U204" s="126">
        <v>0</v>
      </c>
      <c r="V204" s="126">
        <v>0</v>
      </c>
      <c r="W204" s="126">
        <v>0</v>
      </c>
      <c r="X204" s="126">
        <v>0</v>
      </c>
      <c r="Y204" s="126">
        <v>0</v>
      </c>
      <c r="Z204" s="126">
        <v>0</v>
      </c>
      <c r="AA204" s="126">
        <v>0</v>
      </c>
      <c r="AB204" s="126">
        <v>0</v>
      </c>
      <c r="AC204" s="126">
        <v>0</v>
      </c>
      <c r="AD204" s="126">
        <v>0</v>
      </c>
      <c r="AE204" s="126">
        <v>0</v>
      </c>
      <c r="AF204" s="126">
        <v>0</v>
      </c>
      <c r="AG204" s="126"/>
      <c r="AH204" s="126"/>
      <c r="AI204" s="126"/>
      <c r="AJ204" s="126"/>
      <c r="AK204" s="126"/>
      <c r="AL204" s="126"/>
      <c r="AM204" s="126"/>
      <c r="AN204" s="126"/>
      <c r="AO204" s="126"/>
      <c r="AP204" s="126"/>
      <c r="AQ204" s="126"/>
      <c r="AR204" s="126"/>
      <c r="AS204" s="126"/>
      <c r="AT204" s="126"/>
      <c r="AU204" s="126"/>
      <c r="AV204" s="126"/>
      <c r="AW204" s="126"/>
      <c r="AX204" s="126"/>
      <c r="AY204" s="126"/>
      <c r="AZ204" s="126"/>
      <c r="BA204" s="126"/>
      <c r="BB204" s="126"/>
      <c r="BC204" s="126"/>
      <c r="BD204" s="126"/>
      <c r="BE204" s="126"/>
      <c r="BF204" s="126"/>
      <c r="BG204" s="126"/>
      <c r="BH204" s="126"/>
      <c r="BI204" s="126"/>
      <c r="BJ204" s="126"/>
      <c r="BK204" s="126"/>
      <c r="BL204" s="126"/>
      <c r="BM204" s="126"/>
      <c r="BN204" s="126"/>
      <c r="BO204" s="126"/>
      <c r="BP204" s="126"/>
      <c r="BQ204" s="126"/>
      <c r="BR204" s="126"/>
      <c r="BS204" s="126"/>
      <c r="BT204" s="126"/>
      <c r="BU204" s="126"/>
      <c r="BV204" s="126"/>
      <c r="BW204" s="126"/>
      <c r="BX204" s="126"/>
      <c r="BY204" s="126"/>
      <c r="BZ204" s="126"/>
      <c r="CA204" s="126"/>
      <c r="CB204" s="126"/>
      <c r="CC204" s="126"/>
      <c r="CD204" s="126"/>
      <c r="CE204" s="126"/>
      <c r="CF204" s="126"/>
      <c r="CG204" s="126"/>
      <c r="CH204" s="126"/>
      <c r="CI204" s="126"/>
      <c r="CJ204" s="126"/>
      <c r="CK204" s="126"/>
      <c r="CL204" s="126"/>
      <c r="CM204" s="126"/>
      <c r="CN204" s="126"/>
      <c r="CO204" s="126"/>
      <c r="CP204" s="126"/>
      <c r="CQ204" s="126"/>
      <c r="CR204" s="126"/>
      <c r="CS204" s="126"/>
      <c r="CT204" s="126"/>
      <c r="CU204" s="126"/>
    </row>
    <row r="205" spans="1:99" x14ac:dyDescent="0.3">
      <c r="A205" s="105">
        <v>597</v>
      </c>
      <c r="B205" s="126" t="s">
        <v>226</v>
      </c>
      <c r="C205" s="126"/>
      <c r="D205" s="126">
        <v>0</v>
      </c>
      <c r="E205" s="126">
        <v>0</v>
      </c>
      <c r="F205" s="126">
        <v>0</v>
      </c>
      <c r="G205" s="126">
        <v>0</v>
      </c>
      <c r="H205" s="126">
        <v>0</v>
      </c>
      <c r="I205" s="126">
        <v>0</v>
      </c>
      <c r="J205" s="126">
        <v>0</v>
      </c>
      <c r="K205" s="126">
        <v>0</v>
      </c>
      <c r="L205" s="126">
        <v>0</v>
      </c>
      <c r="M205" s="126">
        <v>0</v>
      </c>
      <c r="N205" s="126">
        <v>0</v>
      </c>
      <c r="O205" s="126">
        <v>0</v>
      </c>
      <c r="P205" s="126">
        <v>0</v>
      </c>
      <c r="Q205" s="126">
        <v>0</v>
      </c>
      <c r="R205" s="126">
        <v>0</v>
      </c>
      <c r="S205" s="126">
        <v>0</v>
      </c>
      <c r="T205" s="126">
        <v>0</v>
      </c>
      <c r="U205" s="126">
        <v>0</v>
      </c>
      <c r="V205" s="126">
        <v>0</v>
      </c>
      <c r="W205" s="126">
        <v>0</v>
      </c>
      <c r="X205" s="126">
        <v>0</v>
      </c>
      <c r="Y205" s="126">
        <v>0</v>
      </c>
      <c r="Z205" s="126">
        <v>0</v>
      </c>
      <c r="AA205" s="126">
        <v>0</v>
      </c>
      <c r="AB205" s="126">
        <v>0</v>
      </c>
      <c r="AC205" s="126">
        <v>0</v>
      </c>
      <c r="AD205" s="126">
        <v>0</v>
      </c>
      <c r="AE205" s="126">
        <v>0</v>
      </c>
      <c r="AF205" s="126">
        <v>0</v>
      </c>
      <c r="AG205" s="126"/>
      <c r="AH205" s="126"/>
      <c r="AI205" s="126"/>
      <c r="AJ205" s="126"/>
      <c r="AK205" s="126"/>
      <c r="AL205" s="126"/>
      <c r="AM205" s="126"/>
      <c r="AN205" s="126"/>
      <c r="AO205" s="126"/>
      <c r="AP205" s="126"/>
      <c r="AQ205" s="126"/>
      <c r="AR205" s="126"/>
      <c r="AS205" s="126"/>
      <c r="AT205" s="126"/>
      <c r="AU205" s="126"/>
      <c r="AV205" s="126"/>
      <c r="AW205" s="126"/>
      <c r="AX205" s="126"/>
      <c r="AY205" s="126"/>
      <c r="AZ205" s="126"/>
      <c r="BA205" s="126"/>
      <c r="BB205" s="126"/>
      <c r="BC205" s="126"/>
      <c r="BD205" s="126"/>
      <c r="BE205" s="126"/>
      <c r="BF205" s="126"/>
      <c r="BG205" s="126"/>
      <c r="BH205" s="126"/>
      <c r="BI205" s="126"/>
      <c r="BJ205" s="126"/>
      <c r="BK205" s="126"/>
      <c r="BL205" s="126"/>
      <c r="BM205" s="126"/>
      <c r="BN205" s="126"/>
      <c r="BO205" s="126"/>
      <c r="BP205" s="126"/>
      <c r="BQ205" s="126"/>
      <c r="BR205" s="126"/>
      <c r="BS205" s="126"/>
      <c r="BT205" s="126"/>
      <c r="BU205" s="126"/>
      <c r="BV205" s="126"/>
      <c r="BW205" s="126"/>
      <c r="BX205" s="126"/>
      <c r="BY205" s="126"/>
      <c r="BZ205" s="126"/>
      <c r="CA205" s="126"/>
      <c r="CB205" s="126"/>
      <c r="CC205" s="126"/>
      <c r="CD205" s="126"/>
      <c r="CE205" s="126"/>
      <c r="CF205" s="126"/>
      <c r="CG205" s="126"/>
      <c r="CH205" s="126"/>
      <c r="CI205" s="126"/>
      <c r="CJ205" s="126"/>
      <c r="CK205" s="126"/>
      <c r="CL205" s="126"/>
      <c r="CM205" s="126"/>
      <c r="CN205" s="126"/>
      <c r="CO205" s="126"/>
      <c r="CP205" s="126"/>
      <c r="CQ205" s="126"/>
      <c r="CR205" s="126"/>
      <c r="CS205" s="126"/>
      <c r="CT205" s="126"/>
      <c r="CU205" s="126"/>
    </row>
    <row r="206" spans="1:99" x14ac:dyDescent="0.3">
      <c r="A206" s="105">
        <v>598</v>
      </c>
      <c r="B206" s="126" t="s">
        <v>228</v>
      </c>
      <c r="C206" s="126"/>
      <c r="D206" s="126">
        <v>0</v>
      </c>
      <c r="E206" s="126">
        <v>0</v>
      </c>
      <c r="F206" s="126">
        <v>0</v>
      </c>
      <c r="G206" s="126">
        <v>0</v>
      </c>
      <c r="H206" s="126">
        <v>0</v>
      </c>
      <c r="I206" s="126">
        <v>0</v>
      </c>
      <c r="J206" s="126">
        <v>0</v>
      </c>
      <c r="K206" s="126">
        <v>0</v>
      </c>
      <c r="L206" s="126">
        <v>0</v>
      </c>
      <c r="M206" s="126">
        <v>0</v>
      </c>
      <c r="N206" s="126">
        <v>0</v>
      </c>
      <c r="O206" s="126">
        <v>0</v>
      </c>
      <c r="P206" s="126">
        <v>0</v>
      </c>
      <c r="Q206" s="126">
        <v>0</v>
      </c>
      <c r="R206" s="126">
        <v>0</v>
      </c>
      <c r="S206" s="126">
        <v>0</v>
      </c>
      <c r="T206" s="126">
        <v>0</v>
      </c>
      <c r="U206" s="126">
        <v>0</v>
      </c>
      <c r="V206" s="126">
        <v>0</v>
      </c>
      <c r="W206" s="126">
        <v>0</v>
      </c>
      <c r="X206" s="126">
        <v>0</v>
      </c>
      <c r="Y206" s="126">
        <v>0</v>
      </c>
      <c r="Z206" s="126">
        <v>0</v>
      </c>
      <c r="AA206" s="126">
        <v>0</v>
      </c>
      <c r="AB206" s="126">
        <v>0</v>
      </c>
      <c r="AC206" s="126">
        <v>0</v>
      </c>
      <c r="AD206" s="126">
        <v>0</v>
      </c>
      <c r="AE206" s="126">
        <v>0</v>
      </c>
      <c r="AF206" s="126">
        <v>0</v>
      </c>
      <c r="AG206" s="126"/>
      <c r="AH206" s="126"/>
      <c r="AI206" s="126"/>
      <c r="AJ206" s="126"/>
      <c r="AK206" s="126"/>
      <c r="AL206" s="126"/>
      <c r="AM206" s="126"/>
      <c r="AN206" s="126"/>
      <c r="AO206" s="126"/>
      <c r="AP206" s="126"/>
      <c r="AQ206" s="126"/>
      <c r="AR206" s="126"/>
      <c r="AS206" s="126"/>
      <c r="AT206" s="126"/>
      <c r="AU206" s="126"/>
      <c r="AV206" s="126"/>
      <c r="AW206" s="126"/>
      <c r="AX206" s="126"/>
      <c r="AY206" s="126"/>
      <c r="AZ206" s="126"/>
      <c r="BA206" s="126"/>
      <c r="BB206" s="126"/>
      <c r="BC206" s="126"/>
      <c r="BD206" s="126"/>
      <c r="BE206" s="126"/>
      <c r="BF206" s="126"/>
      <c r="BG206" s="126"/>
      <c r="BH206" s="126"/>
      <c r="BI206" s="126"/>
      <c r="BJ206" s="126"/>
      <c r="BK206" s="126"/>
      <c r="BL206" s="126"/>
      <c r="BM206" s="126"/>
      <c r="BN206" s="126"/>
      <c r="BO206" s="126"/>
      <c r="BP206" s="126"/>
      <c r="BQ206" s="126"/>
      <c r="BR206" s="126"/>
      <c r="BS206" s="126"/>
      <c r="BT206" s="126"/>
      <c r="BU206" s="126"/>
      <c r="BV206" s="126"/>
      <c r="BW206" s="126"/>
      <c r="BX206" s="126"/>
      <c r="BY206" s="126"/>
      <c r="BZ206" s="126"/>
      <c r="CA206" s="126"/>
      <c r="CB206" s="126"/>
      <c r="CC206" s="126"/>
      <c r="CD206" s="126"/>
      <c r="CE206" s="126"/>
      <c r="CF206" s="126"/>
      <c r="CG206" s="126"/>
      <c r="CH206" s="126"/>
      <c r="CI206" s="126"/>
      <c r="CJ206" s="126"/>
      <c r="CK206" s="126"/>
      <c r="CL206" s="126"/>
      <c r="CM206" s="126"/>
      <c r="CN206" s="126"/>
      <c r="CO206" s="126"/>
      <c r="CP206" s="126"/>
      <c r="CQ206" s="126"/>
      <c r="CR206" s="126"/>
      <c r="CS206" s="126"/>
      <c r="CT206" s="126"/>
      <c r="CU206" s="126"/>
    </row>
    <row r="207" spans="1:99" x14ac:dyDescent="0.3">
      <c r="A207" s="105">
        <v>599</v>
      </c>
      <c r="B207" s="126" t="s">
        <v>227</v>
      </c>
      <c r="C207" s="126"/>
      <c r="D207" s="126">
        <v>0</v>
      </c>
      <c r="E207" s="126">
        <v>0</v>
      </c>
      <c r="F207" s="126">
        <v>0</v>
      </c>
      <c r="G207" s="126">
        <v>0</v>
      </c>
      <c r="H207" s="126">
        <v>0</v>
      </c>
      <c r="I207" s="126">
        <v>0</v>
      </c>
      <c r="J207" s="126">
        <v>0</v>
      </c>
      <c r="K207" s="126">
        <v>0</v>
      </c>
      <c r="L207" s="126">
        <v>0</v>
      </c>
      <c r="M207" s="126">
        <v>0</v>
      </c>
      <c r="N207" s="126">
        <v>0</v>
      </c>
      <c r="O207" s="126">
        <v>0</v>
      </c>
      <c r="P207" s="126">
        <v>0</v>
      </c>
      <c r="Q207" s="126">
        <v>0</v>
      </c>
      <c r="R207" s="126">
        <v>0</v>
      </c>
      <c r="S207" s="126">
        <v>0</v>
      </c>
      <c r="T207" s="126">
        <v>0</v>
      </c>
      <c r="U207" s="126">
        <v>0</v>
      </c>
      <c r="V207" s="126">
        <v>0</v>
      </c>
      <c r="W207" s="126">
        <v>0</v>
      </c>
      <c r="X207" s="126">
        <v>0</v>
      </c>
      <c r="Y207" s="126">
        <v>0</v>
      </c>
      <c r="Z207" s="126">
        <v>0</v>
      </c>
      <c r="AA207" s="126">
        <v>0</v>
      </c>
      <c r="AB207" s="126">
        <v>0</v>
      </c>
      <c r="AC207" s="126">
        <v>0</v>
      </c>
      <c r="AD207" s="126">
        <v>0</v>
      </c>
      <c r="AE207" s="126">
        <v>0</v>
      </c>
      <c r="AF207" s="126">
        <v>0</v>
      </c>
      <c r="AG207" s="126"/>
      <c r="AH207" s="126"/>
      <c r="AI207" s="126"/>
      <c r="AJ207" s="126"/>
      <c r="AK207" s="126"/>
      <c r="AL207" s="126"/>
      <c r="AM207" s="126"/>
      <c r="AN207" s="126"/>
      <c r="AO207" s="126"/>
      <c r="AP207" s="126"/>
      <c r="AQ207" s="126"/>
      <c r="AR207" s="126"/>
      <c r="AS207" s="126"/>
      <c r="AT207" s="126"/>
      <c r="AU207" s="126"/>
      <c r="AV207" s="126"/>
      <c r="AW207" s="126"/>
      <c r="AX207" s="126"/>
      <c r="AY207" s="126"/>
      <c r="AZ207" s="126"/>
      <c r="BA207" s="126"/>
      <c r="BB207" s="126"/>
      <c r="BC207" s="126"/>
      <c r="BD207" s="126"/>
      <c r="BE207" s="126"/>
      <c r="BF207" s="126"/>
      <c r="BG207" s="126"/>
      <c r="BH207" s="126"/>
      <c r="BI207" s="126"/>
      <c r="BJ207" s="126"/>
      <c r="BK207" s="126"/>
      <c r="BL207" s="126"/>
      <c r="BM207" s="126"/>
      <c r="BN207" s="126"/>
      <c r="BO207" s="126"/>
      <c r="BP207" s="126"/>
      <c r="BQ207" s="126"/>
      <c r="BR207" s="126"/>
      <c r="BS207" s="126"/>
      <c r="BT207" s="126"/>
      <c r="BU207" s="126"/>
      <c r="BV207" s="126"/>
      <c r="BW207" s="126"/>
      <c r="BX207" s="126"/>
      <c r="BY207" s="126"/>
      <c r="BZ207" s="126"/>
      <c r="CA207" s="126"/>
      <c r="CB207" s="126"/>
      <c r="CC207" s="126"/>
      <c r="CD207" s="126"/>
      <c r="CE207" s="126"/>
      <c r="CF207" s="126"/>
      <c r="CG207" s="126"/>
      <c r="CH207" s="126"/>
      <c r="CI207" s="126"/>
      <c r="CJ207" s="126"/>
      <c r="CK207" s="126"/>
      <c r="CL207" s="126"/>
      <c r="CM207" s="126"/>
      <c r="CN207" s="126"/>
      <c r="CO207" s="126"/>
      <c r="CP207" s="126"/>
      <c r="CQ207" s="126"/>
      <c r="CR207" s="126"/>
      <c r="CS207" s="126"/>
      <c r="CT207" s="126"/>
      <c r="CU207" s="126"/>
    </row>
    <row r="208" spans="1:99" x14ac:dyDescent="0.3">
      <c r="A208" s="105">
        <v>602</v>
      </c>
      <c r="B208" s="126" t="s">
        <v>229</v>
      </c>
      <c r="C208" s="126"/>
      <c r="D208" s="126">
        <v>0</v>
      </c>
      <c r="E208" s="126">
        <v>0</v>
      </c>
      <c r="F208" s="126">
        <v>0</v>
      </c>
      <c r="G208" s="126">
        <v>0</v>
      </c>
      <c r="H208" s="126">
        <v>0</v>
      </c>
      <c r="I208" s="126">
        <v>0</v>
      </c>
      <c r="J208" s="126">
        <v>0</v>
      </c>
      <c r="K208" s="126">
        <v>0</v>
      </c>
      <c r="L208" s="126">
        <v>0</v>
      </c>
      <c r="M208" s="126">
        <v>0</v>
      </c>
      <c r="N208" s="126">
        <v>0</v>
      </c>
      <c r="O208" s="126">
        <v>0</v>
      </c>
      <c r="P208" s="126">
        <v>0</v>
      </c>
      <c r="Q208" s="126">
        <v>0</v>
      </c>
      <c r="R208" s="126">
        <v>0</v>
      </c>
      <c r="S208" s="126">
        <v>0</v>
      </c>
      <c r="T208" s="126">
        <v>0</v>
      </c>
      <c r="U208" s="126">
        <v>0</v>
      </c>
      <c r="V208" s="126">
        <v>0</v>
      </c>
      <c r="W208" s="126">
        <v>0</v>
      </c>
      <c r="X208" s="126">
        <v>0</v>
      </c>
      <c r="Y208" s="126">
        <v>0</v>
      </c>
      <c r="Z208" s="126">
        <v>0</v>
      </c>
      <c r="AA208" s="126">
        <v>0</v>
      </c>
      <c r="AB208" s="126">
        <v>0</v>
      </c>
      <c r="AC208" s="126">
        <v>0</v>
      </c>
      <c r="AD208" s="126">
        <v>0</v>
      </c>
      <c r="AE208" s="126">
        <v>0</v>
      </c>
      <c r="AF208" s="126">
        <v>0</v>
      </c>
      <c r="AG208" s="126"/>
      <c r="AH208" s="126"/>
      <c r="AI208" s="126"/>
      <c r="AJ208" s="126"/>
      <c r="AK208" s="126"/>
      <c r="AL208" s="126"/>
      <c r="AM208" s="126"/>
      <c r="AN208" s="126"/>
      <c r="AO208" s="126"/>
      <c r="AP208" s="126"/>
      <c r="AQ208" s="126"/>
      <c r="AR208" s="126"/>
      <c r="AS208" s="126"/>
      <c r="AT208" s="126"/>
      <c r="AU208" s="126"/>
      <c r="AV208" s="126"/>
      <c r="AW208" s="126"/>
      <c r="AX208" s="126"/>
      <c r="AY208" s="126"/>
      <c r="AZ208" s="126"/>
      <c r="BA208" s="126"/>
      <c r="BB208" s="126"/>
      <c r="BC208" s="126"/>
      <c r="BD208" s="126"/>
      <c r="BE208" s="126"/>
      <c r="BF208" s="126"/>
      <c r="BG208" s="126"/>
      <c r="BH208" s="126"/>
      <c r="BI208" s="126"/>
      <c r="BJ208" s="126"/>
      <c r="BK208" s="126"/>
      <c r="BL208" s="126"/>
      <c r="BM208" s="126"/>
      <c r="BN208" s="126"/>
      <c r="BO208" s="126"/>
      <c r="BP208" s="126"/>
      <c r="BQ208" s="126"/>
      <c r="BR208" s="126"/>
      <c r="BS208" s="126"/>
      <c r="BT208" s="126"/>
      <c r="BU208" s="126"/>
      <c r="BV208" s="126"/>
      <c r="BW208" s="126"/>
      <c r="BX208" s="126"/>
      <c r="BY208" s="126"/>
      <c r="BZ208" s="126"/>
      <c r="CA208" s="126"/>
      <c r="CB208" s="126"/>
      <c r="CC208" s="126"/>
      <c r="CD208" s="126"/>
      <c r="CE208" s="126"/>
      <c r="CF208" s="126"/>
      <c r="CG208" s="126"/>
      <c r="CH208" s="126"/>
      <c r="CI208" s="126"/>
      <c r="CJ208" s="126"/>
      <c r="CK208" s="126"/>
      <c r="CL208" s="126"/>
      <c r="CM208" s="126"/>
      <c r="CN208" s="126"/>
      <c r="CO208" s="126"/>
      <c r="CP208" s="126"/>
      <c r="CQ208" s="126"/>
      <c r="CR208" s="126"/>
      <c r="CS208" s="126"/>
      <c r="CT208" s="126"/>
      <c r="CU208" s="126"/>
    </row>
    <row r="209" spans="1:99" s="409" customFormat="1" x14ac:dyDescent="0.3">
      <c r="A209" s="412">
        <v>606</v>
      </c>
      <c r="B209" s="409" t="s">
        <v>493</v>
      </c>
      <c r="E209" s="409">
        <v>1</v>
      </c>
      <c r="F209" s="409">
        <v>1</v>
      </c>
      <c r="H209" s="409">
        <v>1</v>
      </c>
      <c r="K209" s="409">
        <v>1</v>
      </c>
      <c r="N209" s="409">
        <v>1</v>
      </c>
      <c r="Q209" s="409">
        <v>1</v>
      </c>
      <c r="S209" s="409">
        <v>1</v>
      </c>
      <c r="W209" s="409">
        <v>1</v>
      </c>
      <c r="X209" s="409">
        <v>1</v>
      </c>
      <c r="Y209" s="409">
        <v>1</v>
      </c>
      <c r="Z209" s="409">
        <v>1</v>
      </c>
      <c r="AC209" s="409">
        <v>1</v>
      </c>
      <c r="AF209" s="409">
        <v>1</v>
      </c>
    </row>
    <row r="210" spans="1:99" x14ac:dyDescent="0.3">
      <c r="A210" s="105">
        <v>619</v>
      </c>
      <c r="B210" s="126" t="s">
        <v>494</v>
      </c>
      <c r="C210" s="126"/>
      <c r="D210" s="126">
        <v>0</v>
      </c>
      <c r="E210" s="126">
        <v>0</v>
      </c>
      <c r="F210" s="126">
        <v>0</v>
      </c>
      <c r="G210" s="126">
        <v>0</v>
      </c>
      <c r="H210" s="126">
        <v>0</v>
      </c>
      <c r="I210" s="126">
        <v>0</v>
      </c>
      <c r="J210" s="126">
        <v>0</v>
      </c>
      <c r="K210" s="126">
        <v>0</v>
      </c>
      <c r="L210" s="126">
        <v>0</v>
      </c>
      <c r="M210" s="126">
        <v>0</v>
      </c>
      <c r="N210" s="126">
        <v>0</v>
      </c>
      <c r="O210" s="126">
        <v>0</v>
      </c>
      <c r="P210" s="126">
        <v>0</v>
      </c>
      <c r="Q210" s="126">
        <v>0</v>
      </c>
      <c r="R210" s="126">
        <v>0</v>
      </c>
      <c r="S210" s="126">
        <v>0</v>
      </c>
      <c r="T210" s="126">
        <v>0</v>
      </c>
      <c r="U210" s="126">
        <v>0</v>
      </c>
      <c r="V210" s="126">
        <v>0</v>
      </c>
      <c r="W210" s="126">
        <v>0</v>
      </c>
      <c r="X210" s="126">
        <v>0</v>
      </c>
      <c r="Y210" s="126">
        <v>0</v>
      </c>
      <c r="Z210" s="126">
        <v>0</v>
      </c>
      <c r="AA210" s="126">
        <v>0</v>
      </c>
      <c r="AB210" s="126">
        <v>0</v>
      </c>
      <c r="AC210" s="126">
        <v>0</v>
      </c>
      <c r="AD210" s="126">
        <v>0</v>
      </c>
      <c r="AE210" s="126">
        <v>0</v>
      </c>
      <c r="AF210" s="126">
        <v>0</v>
      </c>
      <c r="AG210" s="126"/>
      <c r="AH210" s="126"/>
      <c r="AI210" s="126"/>
      <c r="AJ210" s="126"/>
      <c r="AK210" s="126"/>
      <c r="AL210" s="126"/>
      <c r="AM210" s="126"/>
      <c r="AN210" s="126"/>
      <c r="AO210" s="126"/>
      <c r="AP210" s="126"/>
      <c r="AQ210" s="126"/>
      <c r="AR210" s="126"/>
      <c r="AS210" s="126"/>
      <c r="AT210" s="126"/>
      <c r="AU210" s="126"/>
      <c r="AV210" s="126"/>
      <c r="AW210" s="126"/>
      <c r="AX210" s="126"/>
      <c r="AY210" s="126"/>
      <c r="AZ210" s="126"/>
      <c r="BA210" s="126"/>
      <c r="BB210" s="126"/>
      <c r="BC210" s="126"/>
      <c r="BD210" s="126"/>
      <c r="BE210" s="126"/>
      <c r="BF210" s="126"/>
      <c r="BG210" s="126"/>
      <c r="BH210" s="126"/>
      <c r="BI210" s="126"/>
      <c r="BJ210" s="126"/>
      <c r="BK210" s="126"/>
      <c r="BL210" s="126"/>
      <c r="BM210" s="126"/>
      <c r="BN210" s="126"/>
      <c r="BO210" s="126"/>
      <c r="BP210" s="126"/>
      <c r="BQ210" s="126"/>
      <c r="BR210" s="126"/>
      <c r="BS210" s="126"/>
      <c r="BT210" s="126"/>
      <c r="BU210" s="126"/>
      <c r="BV210" s="126"/>
      <c r="BW210" s="126"/>
      <c r="BX210" s="126"/>
      <c r="BY210" s="126"/>
      <c r="BZ210" s="126"/>
      <c r="CA210" s="126"/>
      <c r="CB210" s="126"/>
      <c r="CC210" s="126"/>
      <c r="CD210" s="126"/>
      <c r="CE210" s="126"/>
      <c r="CF210" s="126"/>
      <c r="CG210" s="126"/>
      <c r="CH210" s="126"/>
      <c r="CI210" s="126"/>
      <c r="CJ210" s="126"/>
      <c r="CK210" s="126"/>
      <c r="CL210" s="126"/>
      <c r="CM210" s="126"/>
      <c r="CN210" s="126"/>
      <c r="CO210" s="126"/>
      <c r="CP210" s="126"/>
      <c r="CQ210" s="126"/>
      <c r="CR210" s="126"/>
      <c r="CS210" s="126"/>
      <c r="CT210" s="126"/>
      <c r="CU210" s="126"/>
    </row>
    <row r="211" spans="1:99" s="421" customFormat="1" x14ac:dyDescent="0.3">
      <c r="A211" s="420">
        <v>620</v>
      </c>
      <c r="B211" s="421" t="s">
        <v>495</v>
      </c>
      <c r="D211" s="421">
        <v>2</v>
      </c>
      <c r="E211" s="421">
        <v>1</v>
      </c>
      <c r="F211" s="421">
        <v>2</v>
      </c>
      <c r="G211" s="421">
        <v>2</v>
      </c>
      <c r="H211" s="421">
        <v>2</v>
      </c>
      <c r="I211" s="421">
        <v>2</v>
      </c>
      <c r="J211" s="421">
        <v>2</v>
      </c>
      <c r="K211" s="421">
        <v>1</v>
      </c>
      <c r="L211" s="421">
        <v>2</v>
      </c>
      <c r="M211" s="421">
        <v>2</v>
      </c>
      <c r="N211" s="421">
        <v>2</v>
      </c>
      <c r="O211" s="421">
        <v>2</v>
      </c>
      <c r="P211" s="421">
        <v>2</v>
      </c>
      <c r="Q211" s="421">
        <v>2</v>
      </c>
      <c r="R211" s="421">
        <v>2</v>
      </c>
      <c r="S211" s="421">
        <v>2</v>
      </c>
      <c r="T211" s="421">
        <v>2</v>
      </c>
      <c r="U211" s="421">
        <v>1</v>
      </c>
      <c r="V211" s="421">
        <v>2</v>
      </c>
      <c r="W211" s="421">
        <v>2</v>
      </c>
      <c r="X211" s="421">
        <v>1</v>
      </c>
      <c r="Y211" s="421">
        <v>2</v>
      </c>
      <c r="Z211" s="421">
        <v>2</v>
      </c>
      <c r="AA211" s="421">
        <v>2</v>
      </c>
      <c r="AB211" s="421">
        <v>2</v>
      </c>
      <c r="AC211" s="421">
        <v>2</v>
      </c>
      <c r="AD211" s="421">
        <v>2</v>
      </c>
      <c r="AE211" s="421">
        <v>2</v>
      </c>
      <c r="AF211" s="421">
        <v>2</v>
      </c>
    </row>
    <row r="212" spans="1:99" x14ac:dyDescent="0.3">
      <c r="A212" s="105">
        <v>621</v>
      </c>
      <c r="B212" s="126" t="s">
        <v>496</v>
      </c>
      <c r="C212" s="126"/>
      <c r="D212" s="126">
        <v>0</v>
      </c>
      <c r="E212" s="126">
        <v>0</v>
      </c>
      <c r="F212" s="126">
        <v>0</v>
      </c>
      <c r="G212" s="126">
        <v>0</v>
      </c>
      <c r="H212" s="126">
        <v>0</v>
      </c>
      <c r="I212" s="126">
        <v>0</v>
      </c>
      <c r="J212" s="126">
        <v>0</v>
      </c>
      <c r="K212" s="126">
        <v>0</v>
      </c>
      <c r="L212" s="126">
        <v>0</v>
      </c>
      <c r="M212" s="126">
        <v>0</v>
      </c>
      <c r="N212" s="126">
        <v>0</v>
      </c>
      <c r="O212" s="126">
        <v>0</v>
      </c>
      <c r="P212" s="126">
        <v>0</v>
      </c>
      <c r="Q212" s="126">
        <v>0</v>
      </c>
      <c r="R212" s="126">
        <v>0</v>
      </c>
      <c r="S212" s="126">
        <v>0</v>
      </c>
      <c r="T212" s="126">
        <v>0</v>
      </c>
      <c r="U212" s="126">
        <v>0</v>
      </c>
      <c r="V212" s="126">
        <v>0</v>
      </c>
      <c r="W212" s="126">
        <v>0</v>
      </c>
      <c r="X212" s="126">
        <v>0</v>
      </c>
      <c r="Y212" s="126">
        <v>0</v>
      </c>
      <c r="Z212" s="126">
        <v>0</v>
      </c>
      <c r="AA212" s="126">
        <v>0</v>
      </c>
      <c r="AB212" s="126">
        <v>0</v>
      </c>
      <c r="AC212" s="126">
        <v>0</v>
      </c>
      <c r="AD212" s="126">
        <v>0</v>
      </c>
      <c r="AE212" s="126">
        <v>0</v>
      </c>
      <c r="AF212" s="126">
        <v>0</v>
      </c>
      <c r="AG212" s="126"/>
      <c r="AH212" s="126"/>
      <c r="AI212" s="126"/>
      <c r="AJ212" s="126"/>
      <c r="AK212" s="126"/>
      <c r="AL212" s="126"/>
      <c r="AM212" s="126"/>
      <c r="AN212" s="126"/>
      <c r="AO212" s="126"/>
      <c r="AP212" s="126"/>
      <c r="AQ212" s="126"/>
      <c r="AR212" s="126"/>
      <c r="AS212" s="126"/>
      <c r="AT212" s="126"/>
      <c r="AU212" s="126"/>
      <c r="AV212" s="126"/>
      <c r="AW212" s="126"/>
      <c r="AX212" s="126"/>
      <c r="AY212" s="126"/>
      <c r="AZ212" s="126"/>
      <c r="BA212" s="126"/>
      <c r="BB212" s="126"/>
      <c r="BC212" s="126"/>
      <c r="BD212" s="126"/>
      <c r="BE212" s="126"/>
      <c r="BF212" s="126"/>
      <c r="BG212" s="126"/>
      <c r="BH212" s="126"/>
      <c r="BI212" s="126"/>
      <c r="BJ212" s="126"/>
      <c r="BK212" s="126"/>
      <c r="BL212" s="126"/>
      <c r="BM212" s="126"/>
      <c r="BN212" s="126"/>
      <c r="BO212" s="126"/>
      <c r="BP212" s="126"/>
      <c r="BQ212" s="126"/>
      <c r="BR212" s="126"/>
      <c r="BS212" s="126"/>
      <c r="BT212" s="126"/>
      <c r="BU212" s="126"/>
      <c r="BV212" s="126"/>
      <c r="BW212" s="126"/>
      <c r="BX212" s="126"/>
      <c r="BY212" s="126"/>
      <c r="BZ212" s="126"/>
      <c r="CA212" s="126"/>
      <c r="CB212" s="126"/>
      <c r="CC212" s="126"/>
      <c r="CD212" s="126"/>
      <c r="CE212" s="126"/>
      <c r="CF212" s="126"/>
      <c r="CG212" s="126"/>
      <c r="CH212" s="126"/>
      <c r="CI212" s="126"/>
      <c r="CJ212" s="126"/>
      <c r="CK212" s="126"/>
      <c r="CL212" s="126"/>
      <c r="CM212" s="126"/>
      <c r="CN212" s="126"/>
      <c r="CO212" s="126"/>
      <c r="CP212" s="126"/>
      <c r="CQ212" s="126"/>
      <c r="CR212" s="126"/>
      <c r="CS212" s="126"/>
      <c r="CT212" s="126"/>
      <c r="CU212" s="126"/>
    </row>
    <row r="213" spans="1:99" x14ac:dyDescent="0.3">
      <c r="A213" s="105">
        <v>622</v>
      </c>
      <c r="B213" s="126" t="s">
        <v>497</v>
      </c>
      <c r="C213" s="126"/>
      <c r="D213" s="126">
        <v>0</v>
      </c>
      <c r="E213" s="126">
        <v>1854251</v>
      </c>
      <c r="F213" s="126">
        <v>0</v>
      </c>
      <c r="G213" s="126">
        <v>0</v>
      </c>
      <c r="H213" s="126">
        <v>0</v>
      </c>
      <c r="I213" s="126">
        <v>0</v>
      </c>
      <c r="J213" s="126">
        <v>211304</v>
      </c>
      <c r="K213" s="126">
        <v>0</v>
      </c>
      <c r="L213" s="126">
        <v>101485</v>
      </c>
      <c r="M213" s="126">
        <v>0</v>
      </c>
      <c r="N213" s="126">
        <v>0</v>
      </c>
      <c r="O213" s="126">
        <v>0</v>
      </c>
      <c r="P213" s="126">
        <v>0</v>
      </c>
      <c r="Q213" s="126">
        <v>167271</v>
      </c>
      <c r="R213" s="126">
        <v>0</v>
      </c>
      <c r="S213" s="126">
        <v>58962</v>
      </c>
      <c r="T213" s="126">
        <v>0</v>
      </c>
      <c r="U213" s="126">
        <v>161876</v>
      </c>
      <c r="V213" s="126">
        <v>0</v>
      </c>
      <c r="W213" s="126">
        <v>1192452</v>
      </c>
      <c r="X213" s="126">
        <v>555668</v>
      </c>
      <c r="Y213" s="126">
        <v>412091</v>
      </c>
      <c r="Z213" s="126">
        <v>5719853</v>
      </c>
      <c r="AA213" s="126">
        <v>0</v>
      </c>
      <c r="AB213" s="126">
        <v>115062</v>
      </c>
      <c r="AC213" s="126">
        <v>0</v>
      </c>
      <c r="AD213" s="126">
        <v>55745</v>
      </c>
      <c r="AE213" s="126">
        <v>0</v>
      </c>
      <c r="AF213" s="126">
        <v>0</v>
      </c>
      <c r="AG213" s="126"/>
      <c r="AH213" s="126"/>
      <c r="AI213" s="126"/>
      <c r="AJ213" s="126"/>
      <c r="AK213" s="126"/>
      <c r="AL213" s="126"/>
      <c r="AM213" s="126"/>
      <c r="AN213" s="126"/>
      <c r="AO213" s="126"/>
      <c r="AP213" s="126"/>
      <c r="AQ213" s="126"/>
      <c r="AR213" s="126"/>
      <c r="AS213" s="126"/>
      <c r="AT213" s="126"/>
      <c r="AU213" s="126"/>
      <c r="AV213" s="126"/>
      <c r="AW213" s="126"/>
      <c r="AX213" s="126"/>
      <c r="AY213" s="126"/>
      <c r="AZ213" s="126"/>
      <c r="BA213" s="126"/>
      <c r="BB213" s="126"/>
      <c r="BC213" s="126"/>
      <c r="BD213" s="126"/>
      <c r="BE213" s="126"/>
      <c r="BF213" s="126"/>
      <c r="BG213" s="126"/>
      <c r="BH213" s="126"/>
      <c r="BI213" s="126"/>
      <c r="BJ213" s="126"/>
      <c r="BK213" s="126"/>
      <c r="BL213" s="126"/>
      <c r="BM213" s="126"/>
      <c r="BN213" s="126"/>
      <c r="BO213" s="126"/>
      <c r="BP213" s="126"/>
      <c r="BQ213" s="126"/>
      <c r="BR213" s="126"/>
      <c r="BS213" s="126"/>
      <c r="BT213" s="126"/>
      <c r="BU213" s="126"/>
      <c r="BV213" s="126"/>
      <c r="BW213" s="126"/>
      <c r="BX213" s="126"/>
      <c r="BY213" s="126"/>
      <c r="BZ213" s="126"/>
      <c r="CA213" s="126"/>
      <c r="CB213" s="126"/>
      <c r="CC213" s="126"/>
      <c r="CD213" s="126"/>
      <c r="CE213" s="126"/>
      <c r="CF213" s="126"/>
      <c r="CG213" s="126"/>
      <c r="CH213" s="126"/>
      <c r="CI213" s="126"/>
      <c r="CJ213" s="126"/>
      <c r="CK213" s="126"/>
      <c r="CL213" s="126"/>
      <c r="CM213" s="126"/>
      <c r="CN213" s="126"/>
      <c r="CO213" s="126"/>
      <c r="CP213" s="126"/>
      <c r="CQ213" s="126"/>
      <c r="CR213" s="126"/>
      <c r="CS213" s="126"/>
      <c r="CT213" s="126"/>
      <c r="CU213" s="126"/>
    </row>
    <row r="214" spans="1:99" s="421" customFormat="1" x14ac:dyDescent="0.3">
      <c r="A214" s="420">
        <v>624</v>
      </c>
      <c r="B214" s="421" t="s">
        <v>237</v>
      </c>
      <c r="D214" s="421">
        <v>0</v>
      </c>
      <c r="E214" s="421">
        <v>0</v>
      </c>
      <c r="F214" s="421">
        <v>0</v>
      </c>
      <c r="G214" s="421">
        <v>0</v>
      </c>
      <c r="H214" s="421">
        <v>0</v>
      </c>
      <c r="I214" s="421">
        <v>0</v>
      </c>
      <c r="J214" s="421">
        <v>0</v>
      </c>
      <c r="K214" s="421">
        <v>0</v>
      </c>
      <c r="L214" s="421">
        <v>0</v>
      </c>
      <c r="M214" s="421">
        <v>0</v>
      </c>
      <c r="N214" s="421">
        <v>0</v>
      </c>
      <c r="O214" s="421">
        <v>0</v>
      </c>
      <c r="P214" s="421">
        <v>0</v>
      </c>
      <c r="Q214" s="421">
        <v>0</v>
      </c>
      <c r="R214" s="421">
        <v>0</v>
      </c>
      <c r="S214" s="421">
        <v>0</v>
      </c>
      <c r="T214" s="421">
        <v>0</v>
      </c>
      <c r="U214" s="421">
        <v>0</v>
      </c>
      <c r="V214" s="421">
        <v>0</v>
      </c>
      <c r="W214" s="421">
        <v>0</v>
      </c>
      <c r="X214" s="421">
        <v>0</v>
      </c>
      <c r="Y214" s="421">
        <v>0</v>
      </c>
      <c r="Z214" s="421">
        <v>0</v>
      </c>
      <c r="AA214" s="421">
        <v>0</v>
      </c>
      <c r="AB214" s="421">
        <v>0</v>
      </c>
      <c r="AC214" s="421">
        <v>0</v>
      </c>
      <c r="AD214" s="421">
        <v>0</v>
      </c>
      <c r="AE214" s="421">
        <v>0</v>
      </c>
      <c r="AF214" s="421">
        <v>0</v>
      </c>
    </row>
    <row r="215" spans="1:99" s="418" customFormat="1" x14ac:dyDescent="0.3">
      <c r="A215" s="417">
        <v>626</v>
      </c>
      <c r="B215" s="418" t="s">
        <v>498</v>
      </c>
      <c r="D215" s="418">
        <v>44683</v>
      </c>
      <c r="E215" s="418">
        <v>0</v>
      </c>
      <c r="F215" s="418">
        <v>0</v>
      </c>
      <c r="G215" s="418">
        <v>0</v>
      </c>
      <c r="H215" s="418">
        <v>0</v>
      </c>
      <c r="I215" s="418">
        <v>250943</v>
      </c>
      <c r="J215" s="418">
        <v>0</v>
      </c>
      <c r="K215" s="418">
        <v>0</v>
      </c>
      <c r="L215" s="418">
        <v>0</v>
      </c>
      <c r="M215" s="418">
        <v>11040</v>
      </c>
      <c r="N215" s="418">
        <v>0</v>
      </c>
      <c r="O215" s="418">
        <v>0</v>
      </c>
      <c r="P215" s="418">
        <v>0</v>
      </c>
      <c r="Q215" s="418">
        <v>0</v>
      </c>
      <c r="R215" s="418">
        <v>0</v>
      </c>
      <c r="S215" s="418">
        <v>0</v>
      </c>
      <c r="T215" s="418">
        <v>0</v>
      </c>
      <c r="U215" s="418">
        <v>0</v>
      </c>
      <c r="V215" s="418">
        <v>0</v>
      </c>
      <c r="W215" s="418">
        <v>0</v>
      </c>
      <c r="X215" s="418">
        <v>0</v>
      </c>
      <c r="Y215" s="418">
        <v>0</v>
      </c>
      <c r="Z215" s="418">
        <v>0</v>
      </c>
      <c r="AA215" s="418">
        <v>0</v>
      </c>
      <c r="AB215" s="418">
        <v>0</v>
      </c>
      <c r="AC215" s="418">
        <v>0</v>
      </c>
      <c r="AD215" s="418">
        <v>0</v>
      </c>
      <c r="AE215" s="418">
        <v>2664</v>
      </c>
      <c r="AF215" s="418">
        <v>0</v>
      </c>
    </row>
    <row r="216" spans="1:99" x14ac:dyDescent="0.3">
      <c r="A216" s="105">
        <v>627</v>
      </c>
      <c r="B216" s="126" t="s">
        <v>499</v>
      </c>
      <c r="C216" s="126"/>
      <c r="D216" s="126">
        <v>0</v>
      </c>
      <c r="E216" s="126">
        <v>0</v>
      </c>
      <c r="F216" s="126">
        <v>0</v>
      </c>
      <c r="G216" s="126">
        <v>0</v>
      </c>
      <c r="H216" s="126">
        <v>0</v>
      </c>
      <c r="I216" s="126">
        <v>0</v>
      </c>
      <c r="J216" s="126">
        <v>0</v>
      </c>
      <c r="K216" s="126">
        <v>0</v>
      </c>
      <c r="L216" s="126">
        <v>0</v>
      </c>
      <c r="M216" s="126">
        <v>0</v>
      </c>
      <c r="N216" s="126">
        <v>0</v>
      </c>
      <c r="O216" s="126">
        <v>0</v>
      </c>
      <c r="P216" s="126">
        <v>0</v>
      </c>
      <c r="Q216" s="126">
        <v>0</v>
      </c>
      <c r="R216" s="126">
        <v>0</v>
      </c>
      <c r="S216" s="126">
        <v>0</v>
      </c>
      <c r="T216" s="126">
        <v>0</v>
      </c>
      <c r="U216" s="126">
        <v>0</v>
      </c>
      <c r="V216" s="126">
        <v>0</v>
      </c>
      <c r="W216" s="126">
        <v>0</v>
      </c>
      <c r="X216" s="126">
        <v>0</v>
      </c>
      <c r="Y216" s="126">
        <v>0</v>
      </c>
      <c r="Z216" s="126">
        <v>0</v>
      </c>
      <c r="AA216" s="126">
        <v>0</v>
      </c>
      <c r="AB216" s="126">
        <v>0</v>
      </c>
      <c r="AC216" s="126">
        <v>0</v>
      </c>
      <c r="AD216" s="126">
        <v>0</v>
      </c>
      <c r="AE216" s="126">
        <v>0</v>
      </c>
      <c r="AF216" s="126">
        <v>0</v>
      </c>
      <c r="AG216" s="126"/>
      <c r="AH216" s="126"/>
      <c r="AI216" s="126"/>
      <c r="AJ216" s="126"/>
      <c r="AK216" s="126"/>
      <c r="AL216" s="126"/>
      <c r="AM216" s="126"/>
      <c r="AN216" s="126"/>
      <c r="AO216" s="126"/>
      <c r="AP216" s="126"/>
      <c r="AQ216" s="126"/>
      <c r="AR216" s="126"/>
      <c r="AS216" s="126"/>
      <c r="AT216" s="126"/>
      <c r="AU216" s="126"/>
      <c r="AV216" s="126"/>
      <c r="AW216" s="126"/>
      <c r="AX216" s="126"/>
      <c r="AY216" s="126"/>
      <c r="AZ216" s="126"/>
      <c r="BA216" s="126"/>
      <c r="BB216" s="126"/>
      <c r="BC216" s="126"/>
      <c r="BD216" s="126"/>
      <c r="BE216" s="126"/>
      <c r="BF216" s="126"/>
      <c r="BG216" s="126"/>
      <c r="BH216" s="126"/>
      <c r="BI216" s="126"/>
      <c r="BJ216" s="126"/>
      <c r="BK216" s="126"/>
      <c r="BL216" s="126"/>
      <c r="BM216" s="126"/>
      <c r="BN216" s="126"/>
      <c r="BO216" s="126"/>
      <c r="BP216" s="126"/>
      <c r="BQ216" s="126"/>
      <c r="BR216" s="126"/>
      <c r="BS216" s="126"/>
      <c r="BT216" s="126"/>
      <c r="BU216" s="126"/>
      <c r="BV216" s="126"/>
      <c r="BW216" s="126"/>
      <c r="BX216" s="126"/>
      <c r="BY216" s="126"/>
      <c r="BZ216" s="126"/>
      <c r="CA216" s="126"/>
      <c r="CB216" s="126"/>
      <c r="CC216" s="126"/>
      <c r="CD216" s="126"/>
      <c r="CE216" s="126"/>
      <c r="CF216" s="126"/>
      <c r="CG216" s="126"/>
      <c r="CH216" s="126"/>
      <c r="CI216" s="126"/>
      <c r="CJ216" s="126"/>
      <c r="CK216" s="126"/>
      <c r="CL216" s="126"/>
      <c r="CM216" s="126"/>
      <c r="CN216" s="126"/>
      <c r="CO216" s="126"/>
      <c r="CP216" s="126"/>
      <c r="CQ216" s="126"/>
      <c r="CR216" s="126"/>
      <c r="CS216" s="126"/>
      <c r="CT216" s="126"/>
      <c r="CU216" s="126"/>
    </row>
    <row r="217" spans="1:99" x14ac:dyDescent="0.3">
      <c r="A217" s="105">
        <v>628</v>
      </c>
      <c r="B217" s="126" t="s">
        <v>500</v>
      </c>
      <c r="C217" s="126"/>
      <c r="D217" s="126">
        <v>0</v>
      </c>
      <c r="E217" s="126">
        <v>0</v>
      </c>
      <c r="F217" s="126">
        <v>0</v>
      </c>
      <c r="G217" s="126">
        <v>0</v>
      </c>
      <c r="H217" s="126">
        <v>0</v>
      </c>
      <c r="I217" s="126">
        <v>0</v>
      </c>
      <c r="J217" s="126">
        <v>0</v>
      </c>
      <c r="K217" s="126">
        <v>0</v>
      </c>
      <c r="L217" s="126">
        <v>0</v>
      </c>
      <c r="M217" s="126">
        <v>0</v>
      </c>
      <c r="N217" s="126">
        <v>0</v>
      </c>
      <c r="O217" s="126">
        <v>0</v>
      </c>
      <c r="P217" s="126">
        <v>0</v>
      </c>
      <c r="Q217" s="126">
        <v>0</v>
      </c>
      <c r="R217" s="126">
        <v>0</v>
      </c>
      <c r="S217" s="126">
        <v>0</v>
      </c>
      <c r="T217" s="126">
        <v>0</v>
      </c>
      <c r="U217" s="126">
        <v>0</v>
      </c>
      <c r="V217" s="126">
        <v>0</v>
      </c>
      <c r="W217" s="126">
        <v>0</v>
      </c>
      <c r="X217" s="126">
        <v>0</v>
      </c>
      <c r="Y217" s="126">
        <v>0</v>
      </c>
      <c r="Z217" s="126">
        <v>0</v>
      </c>
      <c r="AA217" s="126">
        <v>0</v>
      </c>
      <c r="AB217" s="126">
        <v>0</v>
      </c>
      <c r="AC217" s="126">
        <v>0</v>
      </c>
      <c r="AD217" s="126">
        <v>0</v>
      </c>
      <c r="AE217" s="126">
        <v>0</v>
      </c>
      <c r="AF217" s="126">
        <v>0</v>
      </c>
      <c r="AG217" s="126"/>
      <c r="AH217" s="126"/>
      <c r="AI217" s="126"/>
      <c r="AJ217" s="126"/>
      <c r="AK217" s="126"/>
      <c r="AL217" s="126"/>
      <c r="AM217" s="126"/>
      <c r="AN217" s="126"/>
      <c r="AO217" s="126"/>
      <c r="AP217" s="126"/>
      <c r="AQ217" s="126"/>
      <c r="AR217" s="126"/>
      <c r="AS217" s="126"/>
      <c r="AT217" s="126"/>
      <c r="AU217" s="126"/>
      <c r="AV217" s="126"/>
      <c r="AW217" s="126"/>
      <c r="AX217" s="126"/>
      <c r="AY217" s="126"/>
      <c r="AZ217" s="126"/>
      <c r="BA217" s="126"/>
      <c r="BB217" s="126"/>
      <c r="BC217" s="126"/>
      <c r="BD217" s="126"/>
      <c r="BE217" s="126"/>
      <c r="BF217" s="126"/>
      <c r="BG217" s="126"/>
      <c r="BH217" s="126"/>
      <c r="BI217" s="126"/>
      <c r="BJ217" s="126"/>
      <c r="BK217" s="126"/>
      <c r="BL217" s="126"/>
      <c r="BM217" s="126"/>
      <c r="BN217" s="126"/>
      <c r="BO217" s="126"/>
      <c r="BP217" s="126"/>
      <c r="BQ217" s="126"/>
      <c r="BR217" s="126"/>
      <c r="BS217" s="126"/>
      <c r="BT217" s="126"/>
      <c r="BU217" s="126"/>
      <c r="BV217" s="126"/>
      <c r="BW217" s="126"/>
      <c r="BX217" s="126"/>
      <c r="BY217" s="126"/>
      <c r="BZ217" s="126"/>
      <c r="CA217" s="126"/>
      <c r="CB217" s="126"/>
      <c r="CC217" s="126"/>
      <c r="CD217" s="126"/>
      <c r="CE217" s="126"/>
      <c r="CF217" s="126"/>
      <c r="CG217" s="126"/>
      <c r="CH217" s="126"/>
      <c r="CI217" s="126"/>
      <c r="CJ217" s="126"/>
      <c r="CK217" s="126"/>
      <c r="CL217" s="126"/>
      <c r="CM217" s="126"/>
      <c r="CN217" s="126"/>
      <c r="CO217" s="126"/>
      <c r="CP217" s="126"/>
      <c r="CQ217" s="126"/>
      <c r="CR217" s="126"/>
      <c r="CS217" s="126"/>
      <c r="CT217" s="126"/>
      <c r="CU217" s="126"/>
    </row>
    <row r="218" spans="1:99" x14ac:dyDescent="0.3">
      <c r="A218" s="105">
        <v>629</v>
      </c>
      <c r="B218" s="126" t="s">
        <v>501</v>
      </c>
      <c r="C218" s="126"/>
      <c r="D218" s="126">
        <v>0</v>
      </c>
      <c r="E218" s="126">
        <v>0</v>
      </c>
      <c r="F218" s="126">
        <v>0</v>
      </c>
      <c r="G218" s="126">
        <v>0</v>
      </c>
      <c r="H218" s="126">
        <v>0</v>
      </c>
      <c r="I218" s="126">
        <v>0</v>
      </c>
      <c r="J218" s="126">
        <v>0</v>
      </c>
      <c r="K218" s="126">
        <v>0</v>
      </c>
      <c r="L218" s="126">
        <v>0</v>
      </c>
      <c r="M218" s="126">
        <v>0</v>
      </c>
      <c r="N218" s="126">
        <v>0</v>
      </c>
      <c r="O218" s="126">
        <v>0</v>
      </c>
      <c r="P218" s="126">
        <v>0</v>
      </c>
      <c r="Q218" s="126">
        <v>0</v>
      </c>
      <c r="R218" s="126">
        <v>0</v>
      </c>
      <c r="S218" s="126">
        <v>0</v>
      </c>
      <c r="T218" s="126">
        <v>0</v>
      </c>
      <c r="U218" s="126">
        <v>0</v>
      </c>
      <c r="V218" s="126">
        <v>0</v>
      </c>
      <c r="W218" s="126">
        <v>0</v>
      </c>
      <c r="X218" s="126">
        <v>0</v>
      </c>
      <c r="Y218" s="126">
        <v>0</v>
      </c>
      <c r="Z218" s="126">
        <v>0</v>
      </c>
      <c r="AA218" s="126">
        <v>0</v>
      </c>
      <c r="AB218" s="126">
        <v>0</v>
      </c>
      <c r="AC218" s="126">
        <v>0</v>
      </c>
      <c r="AD218" s="126">
        <v>0</v>
      </c>
      <c r="AE218" s="126">
        <v>0</v>
      </c>
      <c r="AF218" s="126">
        <v>0</v>
      </c>
      <c r="AG218" s="126"/>
      <c r="AH218" s="126"/>
      <c r="AI218" s="126"/>
      <c r="AJ218" s="126"/>
      <c r="AK218" s="126"/>
      <c r="AL218" s="126"/>
      <c r="AM218" s="126"/>
      <c r="AN218" s="126"/>
      <c r="AO218" s="126"/>
      <c r="AP218" s="126"/>
      <c r="AQ218" s="126"/>
      <c r="AR218" s="126"/>
      <c r="AS218" s="126"/>
      <c r="AT218" s="126"/>
      <c r="AU218" s="126"/>
      <c r="AV218" s="126"/>
      <c r="AW218" s="126"/>
      <c r="AX218" s="126"/>
      <c r="AY218" s="126"/>
      <c r="AZ218" s="126"/>
      <c r="BA218" s="126"/>
      <c r="BB218" s="126"/>
      <c r="BC218" s="126"/>
      <c r="BD218" s="126"/>
      <c r="BE218" s="126"/>
      <c r="BF218" s="126"/>
      <c r="BG218" s="126"/>
      <c r="BH218" s="126"/>
      <c r="BI218" s="126"/>
      <c r="BJ218" s="126"/>
      <c r="BK218" s="126"/>
      <c r="BL218" s="126"/>
      <c r="BM218" s="126"/>
      <c r="BN218" s="126"/>
      <c r="BO218" s="126"/>
      <c r="BP218" s="126"/>
      <c r="BQ218" s="126"/>
      <c r="BR218" s="126"/>
      <c r="BS218" s="126"/>
      <c r="BT218" s="126"/>
      <c r="BU218" s="126"/>
      <c r="BV218" s="126"/>
      <c r="BW218" s="126"/>
      <c r="BX218" s="126"/>
      <c r="BY218" s="126"/>
      <c r="BZ218" s="126"/>
      <c r="CA218" s="126"/>
      <c r="CB218" s="126"/>
      <c r="CC218" s="126"/>
      <c r="CD218" s="126"/>
      <c r="CE218" s="126"/>
      <c r="CF218" s="126"/>
      <c r="CG218" s="126"/>
      <c r="CH218" s="126"/>
      <c r="CI218" s="126"/>
      <c r="CJ218" s="126"/>
      <c r="CK218" s="126"/>
      <c r="CL218" s="126"/>
      <c r="CM218" s="126"/>
      <c r="CN218" s="126"/>
      <c r="CO218" s="126"/>
      <c r="CP218" s="126"/>
      <c r="CQ218" s="126"/>
      <c r="CR218" s="126"/>
      <c r="CS218" s="126"/>
      <c r="CT218" s="126"/>
      <c r="CU218" s="126"/>
    </row>
    <row r="219" spans="1:99" x14ac:dyDescent="0.3">
      <c r="A219" s="105">
        <v>630</v>
      </c>
      <c r="B219" s="126" t="s">
        <v>502</v>
      </c>
      <c r="C219" s="126"/>
      <c r="D219" s="126">
        <v>0</v>
      </c>
      <c r="E219" s="126">
        <v>0</v>
      </c>
      <c r="F219" s="126">
        <v>0</v>
      </c>
      <c r="G219" s="126">
        <v>0</v>
      </c>
      <c r="H219" s="126">
        <v>0</v>
      </c>
      <c r="I219" s="126">
        <v>0</v>
      </c>
      <c r="J219" s="126">
        <v>0</v>
      </c>
      <c r="K219" s="126">
        <v>0</v>
      </c>
      <c r="L219" s="126">
        <v>0</v>
      </c>
      <c r="M219" s="126">
        <v>1600</v>
      </c>
      <c r="N219" s="126">
        <v>0</v>
      </c>
      <c r="O219" s="126">
        <v>0</v>
      </c>
      <c r="P219" s="126">
        <v>0</v>
      </c>
      <c r="Q219" s="126">
        <v>0</v>
      </c>
      <c r="R219" s="126">
        <v>0</v>
      </c>
      <c r="S219" s="126">
        <v>0</v>
      </c>
      <c r="T219" s="126">
        <v>0</v>
      </c>
      <c r="U219" s="126">
        <v>0</v>
      </c>
      <c r="V219" s="126">
        <v>0</v>
      </c>
      <c r="W219" s="126">
        <v>0</v>
      </c>
      <c r="X219" s="126">
        <v>0</v>
      </c>
      <c r="Y219" s="126">
        <v>0</v>
      </c>
      <c r="Z219" s="126">
        <v>0</v>
      </c>
      <c r="AA219" s="126">
        <v>0</v>
      </c>
      <c r="AB219" s="126">
        <v>0</v>
      </c>
      <c r="AC219" s="126">
        <v>0</v>
      </c>
      <c r="AD219" s="126">
        <v>0</v>
      </c>
      <c r="AE219" s="126">
        <v>0</v>
      </c>
      <c r="AF219" s="126">
        <v>0</v>
      </c>
      <c r="AG219" s="126"/>
      <c r="AH219" s="126"/>
      <c r="AI219" s="126"/>
      <c r="AJ219" s="126"/>
      <c r="AK219" s="126"/>
      <c r="AL219" s="126"/>
      <c r="AM219" s="126"/>
      <c r="AN219" s="126"/>
      <c r="AO219" s="126"/>
      <c r="AP219" s="126"/>
      <c r="AQ219" s="126"/>
      <c r="AR219" s="126"/>
      <c r="AS219" s="126"/>
      <c r="AT219" s="126"/>
      <c r="AU219" s="126"/>
      <c r="AV219" s="126"/>
      <c r="AW219" s="126"/>
      <c r="AX219" s="126"/>
      <c r="AY219" s="126"/>
      <c r="AZ219" s="126"/>
      <c r="BA219" s="126"/>
      <c r="BB219" s="126"/>
      <c r="BC219" s="126"/>
      <c r="BD219" s="126"/>
      <c r="BE219" s="126"/>
      <c r="BF219" s="126"/>
      <c r="BG219" s="126"/>
      <c r="BH219" s="126"/>
      <c r="BI219" s="126"/>
      <c r="BJ219" s="126"/>
      <c r="BK219" s="126"/>
      <c r="BL219" s="126"/>
      <c r="BM219" s="126"/>
      <c r="BN219" s="126"/>
      <c r="BO219" s="126"/>
      <c r="BP219" s="126"/>
      <c r="BQ219" s="126"/>
      <c r="BR219" s="126"/>
      <c r="BS219" s="126"/>
      <c r="BT219" s="126"/>
      <c r="BU219" s="126"/>
      <c r="BV219" s="126"/>
      <c r="BW219" s="126"/>
      <c r="BX219" s="126"/>
      <c r="BY219" s="126"/>
      <c r="BZ219" s="126"/>
      <c r="CA219" s="126"/>
      <c r="CB219" s="126"/>
      <c r="CC219" s="126"/>
      <c r="CD219" s="126"/>
      <c r="CE219" s="126"/>
      <c r="CF219" s="126"/>
      <c r="CG219" s="126"/>
      <c r="CH219" s="126"/>
      <c r="CI219" s="126"/>
      <c r="CJ219" s="126"/>
      <c r="CK219" s="126"/>
      <c r="CL219" s="126"/>
      <c r="CM219" s="126"/>
      <c r="CN219" s="126"/>
      <c r="CO219" s="126"/>
      <c r="CP219" s="126"/>
      <c r="CQ219" s="126"/>
      <c r="CR219" s="126"/>
      <c r="CS219" s="126"/>
      <c r="CT219" s="126"/>
      <c r="CU219" s="126"/>
    </row>
    <row r="220" spans="1:99" x14ac:dyDescent="0.3">
      <c r="A220" s="105">
        <v>631</v>
      </c>
      <c r="B220" s="126" t="s">
        <v>503</v>
      </c>
      <c r="C220" s="126"/>
      <c r="D220" s="126">
        <v>0</v>
      </c>
      <c r="E220" s="126">
        <v>0</v>
      </c>
      <c r="F220" s="126">
        <v>0</v>
      </c>
      <c r="G220" s="126">
        <v>0</v>
      </c>
      <c r="H220" s="126">
        <v>0</v>
      </c>
      <c r="I220" s="126">
        <v>0</v>
      </c>
      <c r="J220" s="126">
        <v>0</v>
      </c>
      <c r="K220" s="126">
        <v>0</v>
      </c>
      <c r="L220" s="126">
        <v>0</v>
      </c>
      <c r="M220" s="126">
        <v>0</v>
      </c>
      <c r="N220" s="126">
        <v>0</v>
      </c>
      <c r="O220" s="126">
        <v>0</v>
      </c>
      <c r="P220" s="126">
        <v>0</v>
      </c>
      <c r="Q220" s="126">
        <v>0</v>
      </c>
      <c r="R220" s="126">
        <v>0</v>
      </c>
      <c r="S220" s="126">
        <v>0</v>
      </c>
      <c r="T220" s="126">
        <v>0</v>
      </c>
      <c r="U220" s="126">
        <v>0</v>
      </c>
      <c r="V220" s="126">
        <v>0</v>
      </c>
      <c r="W220" s="126">
        <v>0</v>
      </c>
      <c r="X220" s="126">
        <v>0</v>
      </c>
      <c r="Y220" s="126">
        <v>0</v>
      </c>
      <c r="Z220" s="126">
        <v>0</v>
      </c>
      <c r="AA220" s="126">
        <v>0</v>
      </c>
      <c r="AB220" s="126">
        <v>0</v>
      </c>
      <c r="AC220" s="126">
        <v>0</v>
      </c>
      <c r="AD220" s="126">
        <v>0</v>
      </c>
      <c r="AE220" s="126">
        <v>0</v>
      </c>
      <c r="AF220" s="126">
        <v>0</v>
      </c>
      <c r="AG220" s="126"/>
      <c r="AH220" s="126"/>
      <c r="AI220" s="126"/>
      <c r="AJ220" s="126"/>
      <c r="AK220" s="126"/>
      <c r="AL220" s="126"/>
      <c r="AM220" s="126"/>
      <c r="AN220" s="126"/>
      <c r="AO220" s="126"/>
      <c r="AP220" s="126"/>
      <c r="AQ220" s="126"/>
      <c r="AR220" s="126"/>
      <c r="AS220" s="126"/>
      <c r="AT220" s="126"/>
      <c r="AU220" s="126"/>
      <c r="AV220" s="126"/>
      <c r="AW220" s="126"/>
      <c r="AX220" s="126"/>
      <c r="AY220" s="126"/>
      <c r="AZ220" s="126"/>
      <c r="BA220" s="126"/>
      <c r="BB220" s="126"/>
      <c r="BC220" s="126"/>
      <c r="BD220" s="126"/>
      <c r="BE220" s="126"/>
      <c r="BF220" s="126"/>
      <c r="BG220" s="126"/>
      <c r="BH220" s="126"/>
      <c r="BI220" s="126"/>
      <c r="BJ220" s="126"/>
      <c r="BK220" s="126"/>
      <c r="BL220" s="126"/>
      <c r="BM220" s="126"/>
      <c r="BN220" s="126"/>
      <c r="BO220" s="126"/>
      <c r="BP220" s="126"/>
      <c r="BQ220" s="126"/>
      <c r="BR220" s="126"/>
      <c r="BS220" s="126"/>
      <c r="BT220" s="126"/>
      <c r="BU220" s="126"/>
      <c r="BV220" s="126"/>
      <c r="BW220" s="126"/>
      <c r="BX220" s="126"/>
      <c r="BY220" s="126"/>
      <c r="BZ220" s="126"/>
      <c r="CA220" s="126"/>
      <c r="CB220" s="126"/>
      <c r="CC220" s="126"/>
      <c r="CD220" s="126"/>
      <c r="CE220" s="126"/>
      <c r="CF220" s="126"/>
      <c r="CG220" s="126"/>
      <c r="CH220" s="126"/>
      <c r="CI220" s="126"/>
      <c r="CJ220" s="126"/>
      <c r="CK220" s="126"/>
      <c r="CL220" s="126"/>
      <c r="CM220" s="126"/>
      <c r="CN220" s="126"/>
      <c r="CO220" s="126"/>
      <c r="CP220" s="126"/>
      <c r="CQ220" s="126"/>
      <c r="CR220" s="126"/>
      <c r="CS220" s="126"/>
      <c r="CT220" s="126"/>
      <c r="CU220" s="126"/>
    </row>
    <row r="221" spans="1:99" x14ac:dyDescent="0.3">
      <c r="A221" s="105">
        <v>632</v>
      </c>
      <c r="B221" s="126" t="s">
        <v>504</v>
      </c>
      <c r="C221" s="126"/>
      <c r="D221" s="126">
        <v>0</v>
      </c>
      <c r="E221" s="126">
        <v>0</v>
      </c>
      <c r="F221" s="126">
        <v>0</v>
      </c>
      <c r="G221" s="126">
        <v>0</v>
      </c>
      <c r="H221" s="126">
        <v>0</v>
      </c>
      <c r="I221" s="126">
        <v>0</v>
      </c>
      <c r="J221" s="126">
        <v>0</v>
      </c>
      <c r="K221" s="126">
        <v>0</v>
      </c>
      <c r="L221" s="126">
        <v>0</v>
      </c>
      <c r="M221" s="126">
        <v>0</v>
      </c>
      <c r="N221" s="126">
        <v>0</v>
      </c>
      <c r="O221" s="126">
        <v>0</v>
      </c>
      <c r="P221" s="126">
        <v>0</v>
      </c>
      <c r="Q221" s="126">
        <v>0</v>
      </c>
      <c r="R221" s="126">
        <v>0</v>
      </c>
      <c r="S221" s="126">
        <v>0</v>
      </c>
      <c r="T221" s="126">
        <v>0</v>
      </c>
      <c r="U221" s="126">
        <v>0</v>
      </c>
      <c r="V221" s="126">
        <v>0</v>
      </c>
      <c r="W221" s="126">
        <v>0</v>
      </c>
      <c r="X221" s="126">
        <v>0</v>
      </c>
      <c r="Y221" s="126">
        <v>0</v>
      </c>
      <c r="Z221" s="126">
        <v>0</v>
      </c>
      <c r="AA221" s="126">
        <v>0</v>
      </c>
      <c r="AB221" s="126">
        <v>0</v>
      </c>
      <c r="AC221" s="126">
        <v>0</v>
      </c>
      <c r="AD221" s="126">
        <v>0</v>
      </c>
      <c r="AE221" s="126">
        <v>0</v>
      </c>
      <c r="AF221" s="126">
        <v>0</v>
      </c>
      <c r="AG221" s="126"/>
      <c r="AH221" s="126"/>
      <c r="AI221" s="126"/>
      <c r="AJ221" s="126"/>
      <c r="AK221" s="126"/>
      <c r="AL221" s="126"/>
      <c r="AM221" s="126"/>
      <c r="AN221" s="126"/>
      <c r="AO221" s="126"/>
      <c r="AP221" s="126"/>
      <c r="AQ221" s="126"/>
      <c r="AR221" s="126"/>
      <c r="AS221" s="126"/>
      <c r="AT221" s="126"/>
      <c r="AU221" s="126"/>
      <c r="AV221" s="126"/>
      <c r="AW221" s="126"/>
      <c r="AX221" s="126"/>
      <c r="AY221" s="126"/>
      <c r="AZ221" s="126"/>
      <c r="BA221" s="126"/>
      <c r="BB221" s="126"/>
      <c r="BC221" s="126"/>
      <c r="BD221" s="126"/>
      <c r="BE221" s="126"/>
      <c r="BF221" s="126"/>
      <c r="BG221" s="126"/>
      <c r="BH221" s="126"/>
      <c r="BI221" s="126"/>
      <c r="BJ221" s="126"/>
      <c r="BK221" s="126"/>
      <c r="BL221" s="126"/>
      <c r="BM221" s="126"/>
      <c r="BN221" s="126"/>
      <c r="BO221" s="126"/>
      <c r="BP221" s="126"/>
      <c r="BQ221" s="126"/>
      <c r="BR221" s="126"/>
      <c r="BS221" s="126"/>
      <c r="BT221" s="126"/>
      <c r="BU221" s="126"/>
      <c r="BV221" s="126"/>
      <c r="BW221" s="126"/>
      <c r="BX221" s="126"/>
      <c r="BY221" s="126"/>
      <c r="BZ221" s="126"/>
      <c r="CA221" s="126"/>
      <c r="CB221" s="126"/>
      <c r="CC221" s="126"/>
      <c r="CD221" s="126"/>
      <c r="CE221" s="126"/>
      <c r="CF221" s="126"/>
      <c r="CG221" s="126"/>
      <c r="CH221" s="126"/>
      <c r="CI221" s="126"/>
      <c r="CJ221" s="126"/>
      <c r="CK221" s="126"/>
      <c r="CL221" s="126"/>
      <c r="CM221" s="126"/>
      <c r="CN221" s="126"/>
      <c r="CO221" s="126"/>
      <c r="CP221" s="126"/>
      <c r="CQ221" s="126"/>
      <c r="CR221" s="126"/>
      <c r="CS221" s="126"/>
      <c r="CT221" s="126"/>
      <c r="CU221" s="126"/>
    </row>
    <row r="222" spans="1:99" x14ac:dyDescent="0.3">
      <c r="A222" s="105">
        <v>633</v>
      </c>
      <c r="B222" s="126" t="s">
        <v>250</v>
      </c>
      <c r="C222" s="126"/>
      <c r="D222" s="126">
        <v>0</v>
      </c>
      <c r="E222" s="126">
        <v>0</v>
      </c>
      <c r="F222" s="126">
        <v>0</v>
      </c>
      <c r="G222" s="126">
        <v>0</v>
      </c>
      <c r="H222" s="126">
        <v>0</v>
      </c>
      <c r="I222" s="126">
        <v>0</v>
      </c>
      <c r="J222" s="126">
        <v>0</v>
      </c>
      <c r="K222" s="126">
        <v>0</v>
      </c>
      <c r="L222" s="126">
        <v>0</v>
      </c>
      <c r="M222" s="126">
        <v>0</v>
      </c>
      <c r="N222" s="126">
        <v>0</v>
      </c>
      <c r="O222" s="126">
        <v>0</v>
      </c>
      <c r="P222" s="126">
        <v>0</v>
      </c>
      <c r="Q222" s="126">
        <v>0</v>
      </c>
      <c r="R222" s="126">
        <v>0</v>
      </c>
      <c r="S222" s="126">
        <v>0</v>
      </c>
      <c r="T222" s="126">
        <v>0</v>
      </c>
      <c r="U222" s="126">
        <v>0</v>
      </c>
      <c r="V222" s="126">
        <v>0</v>
      </c>
      <c r="W222" s="126">
        <v>0</v>
      </c>
      <c r="X222" s="126">
        <v>0</v>
      </c>
      <c r="Y222" s="126">
        <v>0</v>
      </c>
      <c r="Z222" s="126">
        <v>0</v>
      </c>
      <c r="AA222" s="126">
        <v>0</v>
      </c>
      <c r="AB222" s="126">
        <v>0</v>
      </c>
      <c r="AC222" s="126">
        <v>0</v>
      </c>
      <c r="AD222" s="126">
        <v>0</v>
      </c>
      <c r="AE222" s="126">
        <v>0</v>
      </c>
      <c r="AF222" s="126">
        <v>0</v>
      </c>
      <c r="AG222" s="126"/>
      <c r="AH222" s="126"/>
      <c r="AI222" s="126"/>
      <c r="AJ222" s="126"/>
      <c r="AK222" s="126"/>
      <c r="AL222" s="126"/>
      <c r="AM222" s="126"/>
      <c r="AN222" s="126"/>
      <c r="AO222" s="126"/>
      <c r="AP222" s="126"/>
      <c r="AQ222" s="126"/>
      <c r="AR222" s="126"/>
      <c r="AS222" s="126"/>
      <c r="AT222" s="126"/>
      <c r="AU222" s="126"/>
      <c r="AV222" s="126"/>
      <c r="AW222" s="126"/>
      <c r="AX222" s="126"/>
      <c r="AY222" s="126"/>
      <c r="AZ222" s="126"/>
      <c r="BA222" s="126"/>
      <c r="BB222" s="126"/>
      <c r="BC222" s="126"/>
      <c r="BD222" s="126"/>
      <c r="BE222" s="126"/>
      <c r="BF222" s="126"/>
      <c r="BG222" s="126"/>
      <c r="BH222" s="126"/>
      <c r="BI222" s="126"/>
      <c r="BJ222" s="126"/>
      <c r="BK222" s="126"/>
      <c r="BL222" s="126"/>
      <c r="BM222" s="126"/>
      <c r="BN222" s="126"/>
      <c r="BO222" s="126"/>
      <c r="BP222" s="126"/>
      <c r="BQ222" s="126"/>
      <c r="BR222" s="126"/>
      <c r="BS222" s="126"/>
      <c r="BT222" s="126"/>
      <c r="BU222" s="126"/>
      <c r="BV222" s="126"/>
      <c r="BW222" s="126"/>
      <c r="BX222" s="126"/>
      <c r="BY222" s="126"/>
      <c r="BZ222" s="126"/>
      <c r="CA222" s="126"/>
      <c r="CB222" s="126"/>
      <c r="CC222" s="126"/>
      <c r="CD222" s="126"/>
      <c r="CE222" s="126"/>
      <c r="CF222" s="126"/>
      <c r="CG222" s="126"/>
      <c r="CH222" s="126"/>
      <c r="CI222" s="126"/>
      <c r="CJ222" s="126"/>
      <c r="CK222" s="126"/>
      <c r="CL222" s="126"/>
      <c r="CM222" s="126"/>
      <c r="CN222" s="126"/>
      <c r="CO222" s="126"/>
      <c r="CP222" s="126"/>
      <c r="CQ222" s="126"/>
      <c r="CR222" s="126"/>
      <c r="CS222" s="126"/>
      <c r="CT222" s="126"/>
      <c r="CU222" s="126"/>
    </row>
    <row r="223" spans="1:99" x14ac:dyDescent="0.3">
      <c r="A223" s="105">
        <v>634</v>
      </c>
      <c r="B223" s="126" t="s">
        <v>251</v>
      </c>
      <c r="C223" s="126"/>
      <c r="D223" s="126">
        <v>0</v>
      </c>
      <c r="E223" s="126">
        <v>0</v>
      </c>
      <c r="F223" s="126">
        <v>0</v>
      </c>
      <c r="G223" s="126">
        <v>0</v>
      </c>
      <c r="H223" s="126">
        <v>0</v>
      </c>
      <c r="I223" s="126">
        <v>0</v>
      </c>
      <c r="J223" s="126">
        <v>0</v>
      </c>
      <c r="K223" s="126">
        <v>0</v>
      </c>
      <c r="L223" s="126">
        <v>0</v>
      </c>
      <c r="M223" s="126">
        <v>0</v>
      </c>
      <c r="N223" s="126">
        <v>0</v>
      </c>
      <c r="O223" s="126">
        <v>0</v>
      </c>
      <c r="P223" s="126">
        <v>0</v>
      </c>
      <c r="Q223" s="126">
        <v>0</v>
      </c>
      <c r="R223" s="126">
        <v>0</v>
      </c>
      <c r="S223" s="126">
        <v>0</v>
      </c>
      <c r="T223" s="126">
        <v>0</v>
      </c>
      <c r="U223" s="126">
        <v>0</v>
      </c>
      <c r="V223" s="126">
        <v>0</v>
      </c>
      <c r="W223" s="126">
        <v>0</v>
      </c>
      <c r="X223" s="126">
        <v>0</v>
      </c>
      <c r="Y223" s="126">
        <v>0</v>
      </c>
      <c r="Z223" s="126">
        <v>0</v>
      </c>
      <c r="AA223" s="126">
        <v>0</v>
      </c>
      <c r="AB223" s="126">
        <v>0</v>
      </c>
      <c r="AC223" s="126">
        <v>0</v>
      </c>
      <c r="AD223" s="126">
        <v>0</v>
      </c>
      <c r="AE223" s="126">
        <v>0</v>
      </c>
      <c r="AF223" s="126">
        <v>0</v>
      </c>
      <c r="AG223" s="126"/>
      <c r="AH223" s="126"/>
      <c r="AI223" s="126"/>
      <c r="AJ223" s="126"/>
      <c r="AK223" s="126"/>
      <c r="AL223" s="126"/>
      <c r="AM223" s="126"/>
      <c r="AN223" s="126"/>
      <c r="AO223" s="126"/>
      <c r="AP223" s="126"/>
      <c r="AQ223" s="126"/>
      <c r="AR223" s="126"/>
      <c r="AS223" s="126"/>
      <c r="AT223" s="126"/>
      <c r="AU223" s="126"/>
      <c r="AV223" s="126"/>
      <c r="AW223" s="126"/>
      <c r="AX223" s="126"/>
      <c r="AY223" s="126"/>
      <c r="AZ223" s="126"/>
      <c r="BA223" s="126"/>
      <c r="BB223" s="126"/>
      <c r="BC223" s="126"/>
      <c r="BD223" s="126"/>
      <c r="BE223" s="126"/>
      <c r="BF223" s="126"/>
      <c r="BG223" s="126"/>
      <c r="BH223" s="126"/>
      <c r="BI223" s="126"/>
      <c r="BJ223" s="126"/>
      <c r="BK223" s="126"/>
      <c r="BL223" s="126"/>
      <c r="BM223" s="126"/>
      <c r="BN223" s="126"/>
      <c r="BO223" s="126"/>
      <c r="BP223" s="126"/>
      <c r="BQ223" s="126"/>
      <c r="BR223" s="126"/>
      <c r="BS223" s="126"/>
      <c r="BT223" s="126"/>
      <c r="BU223" s="126"/>
      <c r="BV223" s="126"/>
      <c r="BW223" s="126"/>
      <c r="BX223" s="126"/>
      <c r="BY223" s="126"/>
      <c r="BZ223" s="126"/>
      <c r="CA223" s="126"/>
      <c r="CB223" s="126"/>
      <c r="CC223" s="126"/>
      <c r="CD223" s="126"/>
      <c r="CE223" s="126"/>
      <c r="CF223" s="126"/>
      <c r="CG223" s="126"/>
      <c r="CH223" s="126"/>
      <c r="CI223" s="126"/>
      <c r="CJ223" s="126"/>
      <c r="CK223" s="126"/>
      <c r="CL223" s="126"/>
      <c r="CM223" s="126"/>
      <c r="CN223" s="126"/>
      <c r="CO223" s="126"/>
      <c r="CP223" s="126"/>
      <c r="CQ223" s="126"/>
      <c r="CR223" s="126"/>
      <c r="CS223" s="126"/>
      <c r="CT223" s="126"/>
      <c r="CU223" s="126"/>
    </row>
    <row r="224" spans="1:99" x14ac:dyDescent="0.3">
      <c r="A224" s="105">
        <v>635</v>
      </c>
      <c r="B224" s="126" t="s">
        <v>252</v>
      </c>
      <c r="C224" s="126"/>
      <c r="D224" s="126">
        <v>0</v>
      </c>
      <c r="E224" s="126">
        <v>0</v>
      </c>
      <c r="F224" s="126">
        <v>0</v>
      </c>
      <c r="G224" s="126">
        <v>0</v>
      </c>
      <c r="H224" s="126">
        <v>0</v>
      </c>
      <c r="I224" s="126">
        <v>0</v>
      </c>
      <c r="J224" s="126">
        <v>0</v>
      </c>
      <c r="K224" s="126">
        <v>0</v>
      </c>
      <c r="L224" s="126">
        <v>0</v>
      </c>
      <c r="M224" s="126">
        <v>0</v>
      </c>
      <c r="N224" s="126">
        <v>0</v>
      </c>
      <c r="O224" s="126">
        <v>0</v>
      </c>
      <c r="P224" s="126">
        <v>0</v>
      </c>
      <c r="Q224" s="126">
        <v>0</v>
      </c>
      <c r="R224" s="126">
        <v>0</v>
      </c>
      <c r="S224" s="126">
        <v>0</v>
      </c>
      <c r="T224" s="126">
        <v>0</v>
      </c>
      <c r="U224" s="126">
        <v>0</v>
      </c>
      <c r="V224" s="126">
        <v>0</v>
      </c>
      <c r="W224" s="126">
        <v>0</v>
      </c>
      <c r="X224" s="126">
        <v>0</v>
      </c>
      <c r="Y224" s="126">
        <v>0</v>
      </c>
      <c r="Z224" s="126">
        <v>0</v>
      </c>
      <c r="AA224" s="126">
        <v>0</v>
      </c>
      <c r="AB224" s="126">
        <v>0</v>
      </c>
      <c r="AC224" s="126">
        <v>0</v>
      </c>
      <c r="AD224" s="126">
        <v>0</v>
      </c>
      <c r="AE224" s="126">
        <v>0</v>
      </c>
      <c r="AF224" s="126">
        <v>0</v>
      </c>
      <c r="AG224" s="126"/>
      <c r="AH224" s="126"/>
      <c r="AI224" s="126"/>
      <c r="AJ224" s="126"/>
      <c r="AK224" s="126"/>
      <c r="AL224" s="126"/>
      <c r="AM224" s="126"/>
      <c r="AN224" s="126"/>
      <c r="AO224" s="126"/>
      <c r="AP224" s="126"/>
      <c r="AQ224" s="126"/>
      <c r="AR224" s="126"/>
      <c r="AS224" s="126"/>
      <c r="AT224" s="126"/>
      <c r="AU224" s="126"/>
      <c r="AV224" s="126"/>
      <c r="AW224" s="126"/>
      <c r="AX224" s="126"/>
      <c r="AY224" s="126"/>
      <c r="AZ224" s="126"/>
      <c r="BA224" s="126"/>
      <c r="BB224" s="126"/>
      <c r="BC224" s="126"/>
      <c r="BD224" s="126"/>
      <c r="BE224" s="126"/>
      <c r="BF224" s="126"/>
      <c r="BG224" s="126"/>
      <c r="BH224" s="126"/>
      <c r="BI224" s="126"/>
      <c r="BJ224" s="126"/>
      <c r="BK224" s="126"/>
      <c r="BL224" s="126"/>
      <c r="BM224" s="126"/>
      <c r="BN224" s="126"/>
      <c r="BO224" s="126"/>
      <c r="BP224" s="126"/>
      <c r="BQ224" s="126"/>
      <c r="BR224" s="126"/>
      <c r="BS224" s="126"/>
      <c r="BT224" s="126"/>
      <c r="BU224" s="126"/>
      <c r="BV224" s="126"/>
      <c r="BW224" s="126"/>
      <c r="BX224" s="126"/>
      <c r="BY224" s="126"/>
      <c r="BZ224" s="126"/>
      <c r="CA224" s="126"/>
      <c r="CB224" s="126"/>
      <c r="CC224" s="126"/>
      <c r="CD224" s="126"/>
      <c r="CE224" s="126"/>
      <c r="CF224" s="126"/>
      <c r="CG224" s="126"/>
      <c r="CH224" s="126"/>
      <c r="CI224" s="126"/>
      <c r="CJ224" s="126"/>
      <c r="CK224" s="126"/>
      <c r="CL224" s="126"/>
      <c r="CM224" s="126"/>
      <c r="CN224" s="126"/>
      <c r="CO224" s="126"/>
      <c r="CP224" s="126"/>
      <c r="CQ224" s="126"/>
      <c r="CR224" s="126"/>
      <c r="CS224" s="126"/>
      <c r="CT224" s="126"/>
      <c r="CU224" s="126"/>
    </row>
    <row r="225" spans="1:99" x14ac:dyDescent="0.3">
      <c r="A225" s="105">
        <v>636</v>
      </c>
      <c r="B225" s="126" t="s">
        <v>505</v>
      </c>
      <c r="C225" s="126"/>
      <c r="D225" s="126">
        <v>0</v>
      </c>
      <c r="E225" s="126">
        <v>0</v>
      </c>
      <c r="F225" s="126">
        <v>0</v>
      </c>
      <c r="G225" s="126">
        <v>0</v>
      </c>
      <c r="H225" s="126">
        <v>0</v>
      </c>
      <c r="I225" s="126">
        <v>0</v>
      </c>
      <c r="J225" s="126">
        <v>0</v>
      </c>
      <c r="K225" s="126">
        <v>0</v>
      </c>
      <c r="L225" s="126">
        <v>0</v>
      </c>
      <c r="M225" s="126">
        <v>0</v>
      </c>
      <c r="N225" s="126">
        <v>0</v>
      </c>
      <c r="O225" s="126">
        <v>0</v>
      </c>
      <c r="P225" s="126">
        <v>0</v>
      </c>
      <c r="Q225" s="126">
        <v>0</v>
      </c>
      <c r="R225" s="126">
        <v>0</v>
      </c>
      <c r="S225" s="126">
        <v>0</v>
      </c>
      <c r="T225" s="126">
        <v>0</v>
      </c>
      <c r="U225" s="126">
        <v>0</v>
      </c>
      <c r="V225" s="126">
        <v>0</v>
      </c>
      <c r="W225" s="126">
        <v>0</v>
      </c>
      <c r="X225" s="126">
        <v>0</v>
      </c>
      <c r="Y225" s="126">
        <v>0</v>
      </c>
      <c r="Z225" s="126">
        <v>0</v>
      </c>
      <c r="AA225" s="126">
        <v>0</v>
      </c>
      <c r="AB225" s="126">
        <v>0</v>
      </c>
      <c r="AC225" s="126">
        <v>0</v>
      </c>
      <c r="AD225" s="126">
        <v>0</v>
      </c>
      <c r="AE225" s="126">
        <v>0</v>
      </c>
      <c r="AF225" s="126">
        <v>0</v>
      </c>
      <c r="AG225" s="126"/>
      <c r="AH225" s="126"/>
      <c r="AI225" s="126"/>
      <c r="AJ225" s="126"/>
      <c r="AK225" s="126"/>
      <c r="AL225" s="126"/>
      <c r="AM225" s="126"/>
      <c r="AN225" s="126"/>
      <c r="AO225" s="126"/>
      <c r="AP225" s="126"/>
      <c r="AQ225" s="126"/>
      <c r="AR225" s="126"/>
      <c r="AS225" s="126"/>
      <c r="AT225" s="126"/>
      <c r="AU225" s="126"/>
      <c r="AV225" s="126"/>
      <c r="AW225" s="126"/>
      <c r="AX225" s="126"/>
      <c r="AY225" s="126"/>
      <c r="AZ225" s="126"/>
      <c r="BA225" s="126"/>
      <c r="BB225" s="126"/>
      <c r="BC225" s="126"/>
      <c r="BD225" s="126"/>
      <c r="BE225" s="126"/>
      <c r="BF225" s="126"/>
      <c r="BG225" s="126"/>
      <c r="BH225" s="126"/>
      <c r="BI225" s="126"/>
      <c r="BJ225" s="126"/>
      <c r="BK225" s="126"/>
      <c r="BL225" s="126"/>
      <c r="BM225" s="126"/>
      <c r="BN225" s="126"/>
      <c r="BO225" s="126"/>
      <c r="BP225" s="126"/>
      <c r="BQ225" s="126"/>
      <c r="BR225" s="126"/>
      <c r="BS225" s="126"/>
      <c r="BT225" s="126"/>
      <c r="BU225" s="126"/>
      <c r="BV225" s="126"/>
      <c r="BW225" s="126"/>
      <c r="BX225" s="126"/>
      <c r="BY225" s="126"/>
      <c r="BZ225" s="126"/>
      <c r="CA225" s="126"/>
      <c r="CB225" s="126"/>
      <c r="CC225" s="126"/>
      <c r="CD225" s="126"/>
      <c r="CE225" s="126"/>
      <c r="CF225" s="126"/>
      <c r="CG225" s="126"/>
      <c r="CH225" s="126"/>
      <c r="CI225" s="126"/>
      <c r="CJ225" s="126"/>
      <c r="CK225" s="126"/>
      <c r="CL225" s="126"/>
      <c r="CM225" s="126"/>
      <c r="CN225" s="126"/>
      <c r="CO225" s="126"/>
      <c r="CP225" s="126"/>
      <c r="CQ225" s="126"/>
      <c r="CR225" s="126"/>
      <c r="CS225" s="126"/>
      <c r="CT225" s="126"/>
      <c r="CU225" s="126"/>
    </row>
    <row r="226" spans="1:99" x14ac:dyDescent="0.3">
      <c r="A226" s="105">
        <v>637</v>
      </c>
      <c r="B226" s="126" t="s">
        <v>506</v>
      </c>
      <c r="C226" s="126"/>
      <c r="D226" s="126">
        <v>0</v>
      </c>
      <c r="E226" s="126">
        <v>0</v>
      </c>
      <c r="F226" s="126">
        <v>0</v>
      </c>
      <c r="G226" s="126">
        <v>0</v>
      </c>
      <c r="H226" s="126">
        <v>0</v>
      </c>
      <c r="I226" s="126">
        <v>0</v>
      </c>
      <c r="J226" s="126">
        <v>0</v>
      </c>
      <c r="K226" s="126">
        <v>0</v>
      </c>
      <c r="L226" s="126">
        <v>0</v>
      </c>
      <c r="M226" s="126">
        <v>0</v>
      </c>
      <c r="N226" s="126">
        <v>0</v>
      </c>
      <c r="O226" s="126">
        <v>0</v>
      </c>
      <c r="P226" s="126">
        <v>0</v>
      </c>
      <c r="Q226" s="126">
        <v>0</v>
      </c>
      <c r="R226" s="126">
        <v>0</v>
      </c>
      <c r="S226" s="126">
        <v>0</v>
      </c>
      <c r="T226" s="126">
        <v>0</v>
      </c>
      <c r="U226" s="126">
        <v>0</v>
      </c>
      <c r="V226" s="126">
        <v>0</v>
      </c>
      <c r="W226" s="126">
        <v>0</v>
      </c>
      <c r="X226" s="126">
        <v>0</v>
      </c>
      <c r="Y226" s="126">
        <v>0</v>
      </c>
      <c r="Z226" s="126">
        <v>0</v>
      </c>
      <c r="AA226" s="126">
        <v>0</v>
      </c>
      <c r="AB226" s="126">
        <v>0</v>
      </c>
      <c r="AC226" s="126">
        <v>0</v>
      </c>
      <c r="AD226" s="126">
        <v>0</v>
      </c>
      <c r="AE226" s="126">
        <v>0</v>
      </c>
      <c r="AF226" s="126">
        <v>0</v>
      </c>
      <c r="AG226" s="126"/>
      <c r="AH226" s="126"/>
      <c r="AI226" s="126"/>
      <c r="AJ226" s="126"/>
      <c r="AK226" s="126"/>
      <c r="AL226" s="126"/>
      <c r="AM226" s="126"/>
      <c r="AN226" s="126"/>
      <c r="AO226" s="126"/>
      <c r="AP226" s="126"/>
      <c r="AQ226" s="126"/>
      <c r="AR226" s="126"/>
      <c r="AS226" s="126"/>
      <c r="AT226" s="126"/>
      <c r="AU226" s="126"/>
      <c r="AV226" s="126"/>
      <c r="AW226" s="126"/>
      <c r="AX226" s="126"/>
      <c r="AY226" s="126"/>
      <c r="AZ226" s="126"/>
      <c r="BA226" s="126"/>
      <c r="BB226" s="126"/>
      <c r="BC226" s="126"/>
      <c r="BD226" s="126"/>
      <c r="BE226" s="126"/>
      <c r="BF226" s="126"/>
      <c r="BG226" s="126"/>
      <c r="BH226" s="126"/>
      <c r="BI226" s="126"/>
      <c r="BJ226" s="126"/>
      <c r="BK226" s="126"/>
      <c r="BL226" s="126"/>
      <c r="BM226" s="126"/>
      <c r="BN226" s="126"/>
      <c r="BO226" s="126"/>
      <c r="BP226" s="126"/>
      <c r="BQ226" s="126"/>
      <c r="BR226" s="126"/>
      <c r="BS226" s="126"/>
      <c r="BT226" s="126"/>
      <c r="BU226" s="126"/>
      <c r="BV226" s="126"/>
      <c r="BW226" s="126"/>
      <c r="BX226" s="126"/>
      <c r="BY226" s="126"/>
      <c r="BZ226" s="126"/>
      <c r="CA226" s="126"/>
      <c r="CB226" s="126"/>
      <c r="CC226" s="126"/>
      <c r="CD226" s="126"/>
      <c r="CE226" s="126"/>
      <c r="CF226" s="126"/>
      <c r="CG226" s="126"/>
      <c r="CH226" s="126"/>
      <c r="CI226" s="126"/>
      <c r="CJ226" s="126"/>
      <c r="CK226" s="126"/>
      <c r="CL226" s="126"/>
      <c r="CM226" s="126"/>
      <c r="CN226" s="126"/>
      <c r="CO226" s="126"/>
      <c r="CP226" s="126"/>
      <c r="CQ226" s="126"/>
      <c r="CR226" s="126"/>
      <c r="CS226" s="126"/>
      <c r="CT226" s="126"/>
      <c r="CU226" s="126"/>
    </row>
    <row r="227" spans="1:99" x14ac:dyDescent="0.3">
      <c r="A227" s="105">
        <v>638</v>
      </c>
      <c r="B227" s="126" t="s">
        <v>507</v>
      </c>
      <c r="C227" s="126"/>
      <c r="D227" s="126">
        <v>0</v>
      </c>
      <c r="E227" s="126">
        <v>0</v>
      </c>
      <c r="F227" s="126">
        <v>0</v>
      </c>
      <c r="G227" s="126">
        <v>0</v>
      </c>
      <c r="H227" s="126">
        <v>0</v>
      </c>
      <c r="I227" s="126">
        <v>0</v>
      </c>
      <c r="J227" s="126">
        <v>0</v>
      </c>
      <c r="K227" s="126">
        <v>0</v>
      </c>
      <c r="L227" s="126">
        <v>0</v>
      </c>
      <c r="M227" s="126">
        <v>0</v>
      </c>
      <c r="N227" s="126">
        <v>0</v>
      </c>
      <c r="O227" s="126">
        <v>0</v>
      </c>
      <c r="P227" s="126">
        <v>0</v>
      </c>
      <c r="Q227" s="126">
        <v>0</v>
      </c>
      <c r="R227" s="126">
        <v>0</v>
      </c>
      <c r="S227" s="126">
        <v>0</v>
      </c>
      <c r="T227" s="126">
        <v>0</v>
      </c>
      <c r="U227" s="126">
        <v>0</v>
      </c>
      <c r="V227" s="126">
        <v>0</v>
      </c>
      <c r="W227" s="126">
        <v>0</v>
      </c>
      <c r="X227" s="126">
        <v>0</v>
      </c>
      <c r="Y227" s="126">
        <v>0</v>
      </c>
      <c r="Z227" s="126">
        <v>0</v>
      </c>
      <c r="AA227" s="126">
        <v>0</v>
      </c>
      <c r="AB227" s="126">
        <v>0</v>
      </c>
      <c r="AC227" s="126">
        <v>0</v>
      </c>
      <c r="AD227" s="126">
        <v>0</v>
      </c>
      <c r="AE227" s="126">
        <v>0</v>
      </c>
      <c r="AF227" s="126">
        <v>0</v>
      </c>
      <c r="AG227" s="126"/>
      <c r="AH227" s="126"/>
      <c r="AI227" s="126"/>
      <c r="AJ227" s="126"/>
      <c r="AK227" s="126"/>
      <c r="AL227" s="126"/>
      <c r="AM227" s="126"/>
      <c r="AN227" s="126"/>
      <c r="AO227" s="126"/>
      <c r="AP227" s="126"/>
      <c r="AQ227" s="126"/>
      <c r="AR227" s="126"/>
      <c r="AS227" s="126"/>
      <c r="AT227" s="126"/>
      <c r="AU227" s="126"/>
      <c r="AV227" s="126"/>
      <c r="AW227" s="126"/>
      <c r="AX227" s="126"/>
      <c r="AY227" s="126"/>
      <c r="AZ227" s="126"/>
      <c r="BA227" s="126"/>
      <c r="BB227" s="126"/>
      <c r="BC227" s="126"/>
      <c r="BD227" s="126"/>
      <c r="BE227" s="126"/>
      <c r="BF227" s="126"/>
      <c r="BG227" s="126"/>
      <c r="BH227" s="126"/>
      <c r="BI227" s="126"/>
      <c r="BJ227" s="126"/>
      <c r="BK227" s="126"/>
      <c r="BL227" s="126"/>
      <c r="BM227" s="126"/>
      <c r="BN227" s="126"/>
      <c r="BO227" s="126"/>
      <c r="BP227" s="126"/>
      <c r="BQ227" s="126"/>
      <c r="BR227" s="126"/>
      <c r="BS227" s="126"/>
      <c r="BT227" s="126"/>
      <c r="BU227" s="126"/>
      <c r="BV227" s="126"/>
      <c r="BW227" s="126"/>
      <c r="BX227" s="126"/>
      <c r="BY227" s="126"/>
      <c r="BZ227" s="126"/>
      <c r="CA227" s="126"/>
      <c r="CB227" s="126"/>
      <c r="CC227" s="126"/>
      <c r="CD227" s="126"/>
      <c r="CE227" s="126"/>
      <c r="CF227" s="126"/>
      <c r="CG227" s="126"/>
      <c r="CH227" s="126"/>
      <c r="CI227" s="126"/>
      <c r="CJ227" s="126"/>
      <c r="CK227" s="126"/>
      <c r="CL227" s="126"/>
      <c r="CM227" s="126"/>
      <c r="CN227" s="126"/>
      <c r="CO227" s="126"/>
      <c r="CP227" s="126"/>
      <c r="CQ227" s="126"/>
      <c r="CR227" s="126"/>
      <c r="CS227" s="126"/>
      <c r="CT227" s="126"/>
      <c r="CU227" s="126"/>
    </row>
    <row r="228" spans="1:99" x14ac:dyDescent="0.3">
      <c r="A228" s="105">
        <v>639</v>
      </c>
      <c r="B228" s="126" t="s">
        <v>508</v>
      </c>
      <c r="C228" s="126"/>
      <c r="D228" s="126">
        <v>0</v>
      </c>
      <c r="E228" s="126">
        <v>0</v>
      </c>
      <c r="F228" s="126">
        <v>0</v>
      </c>
      <c r="G228" s="126">
        <v>0</v>
      </c>
      <c r="H228" s="126">
        <v>0</v>
      </c>
      <c r="I228" s="126">
        <v>0</v>
      </c>
      <c r="J228" s="126">
        <v>0</v>
      </c>
      <c r="K228" s="126">
        <v>0</v>
      </c>
      <c r="L228" s="126">
        <v>0</v>
      </c>
      <c r="M228" s="126">
        <v>0</v>
      </c>
      <c r="N228" s="126">
        <v>0</v>
      </c>
      <c r="O228" s="126">
        <v>0</v>
      </c>
      <c r="P228" s="126">
        <v>0</v>
      </c>
      <c r="Q228" s="126">
        <v>0</v>
      </c>
      <c r="R228" s="126">
        <v>0</v>
      </c>
      <c r="S228" s="126">
        <v>0</v>
      </c>
      <c r="T228" s="126">
        <v>0</v>
      </c>
      <c r="U228" s="126">
        <v>0</v>
      </c>
      <c r="V228" s="126">
        <v>0</v>
      </c>
      <c r="W228" s="126">
        <v>0</v>
      </c>
      <c r="X228" s="126">
        <v>0</v>
      </c>
      <c r="Y228" s="126">
        <v>0</v>
      </c>
      <c r="Z228" s="126">
        <v>0</v>
      </c>
      <c r="AA228" s="126">
        <v>0</v>
      </c>
      <c r="AB228" s="126">
        <v>0</v>
      </c>
      <c r="AC228" s="126">
        <v>0</v>
      </c>
      <c r="AD228" s="126">
        <v>0</v>
      </c>
      <c r="AE228" s="126">
        <v>0</v>
      </c>
      <c r="AF228" s="126">
        <v>0</v>
      </c>
      <c r="AG228" s="126"/>
      <c r="AH228" s="126"/>
      <c r="AI228" s="126"/>
      <c r="AJ228" s="126"/>
      <c r="AK228" s="126"/>
      <c r="AL228" s="126"/>
      <c r="AM228" s="126"/>
      <c r="AN228" s="126"/>
      <c r="AO228" s="126"/>
      <c r="AP228" s="126"/>
      <c r="AQ228" s="126"/>
      <c r="AR228" s="126"/>
      <c r="AS228" s="126"/>
      <c r="AT228" s="126"/>
      <c r="AU228" s="126"/>
      <c r="AV228" s="126"/>
      <c r="AW228" s="126"/>
      <c r="AX228" s="126"/>
      <c r="AY228" s="126"/>
      <c r="AZ228" s="126"/>
      <c r="BA228" s="126"/>
      <c r="BB228" s="126"/>
      <c r="BC228" s="126"/>
      <c r="BD228" s="126"/>
      <c r="BE228" s="126"/>
      <c r="BF228" s="126"/>
      <c r="BG228" s="126"/>
      <c r="BH228" s="126"/>
      <c r="BI228" s="126"/>
      <c r="BJ228" s="126"/>
      <c r="BK228" s="126"/>
      <c r="BL228" s="126"/>
      <c r="BM228" s="126"/>
      <c r="BN228" s="126"/>
      <c r="BO228" s="126"/>
      <c r="BP228" s="126"/>
      <c r="BQ228" s="126"/>
      <c r="BR228" s="126"/>
      <c r="BS228" s="126"/>
      <c r="BT228" s="126"/>
      <c r="BU228" s="126"/>
      <c r="BV228" s="126"/>
      <c r="BW228" s="126"/>
      <c r="BX228" s="126"/>
      <c r="BY228" s="126"/>
      <c r="BZ228" s="126"/>
      <c r="CA228" s="126"/>
      <c r="CB228" s="126"/>
      <c r="CC228" s="126"/>
      <c r="CD228" s="126"/>
      <c r="CE228" s="126"/>
      <c r="CF228" s="126"/>
      <c r="CG228" s="126"/>
      <c r="CH228" s="126"/>
      <c r="CI228" s="126"/>
      <c r="CJ228" s="126"/>
      <c r="CK228" s="126"/>
      <c r="CL228" s="126"/>
      <c r="CM228" s="126"/>
      <c r="CN228" s="126"/>
      <c r="CO228" s="126"/>
      <c r="CP228" s="126"/>
      <c r="CQ228" s="126"/>
      <c r="CR228" s="126"/>
      <c r="CS228" s="126"/>
      <c r="CT228" s="126"/>
      <c r="CU228" s="126"/>
    </row>
    <row r="229" spans="1:99" x14ac:dyDescent="0.3">
      <c r="A229" s="105">
        <v>640</v>
      </c>
      <c r="B229" s="126" t="s">
        <v>509</v>
      </c>
      <c r="C229" s="126"/>
      <c r="D229" s="126">
        <v>0</v>
      </c>
      <c r="E229" s="126">
        <v>0</v>
      </c>
      <c r="F229" s="126">
        <v>0</v>
      </c>
      <c r="G229" s="126">
        <v>0</v>
      </c>
      <c r="H229" s="126">
        <v>0</v>
      </c>
      <c r="I229" s="126">
        <v>0</v>
      </c>
      <c r="J229" s="126">
        <v>0</v>
      </c>
      <c r="K229" s="126">
        <v>0</v>
      </c>
      <c r="L229" s="126">
        <v>0</v>
      </c>
      <c r="M229" s="126">
        <v>0</v>
      </c>
      <c r="N229" s="126">
        <v>0</v>
      </c>
      <c r="O229" s="126">
        <v>0</v>
      </c>
      <c r="P229" s="126">
        <v>0</v>
      </c>
      <c r="Q229" s="126">
        <v>0</v>
      </c>
      <c r="R229" s="126">
        <v>0</v>
      </c>
      <c r="S229" s="126">
        <v>0</v>
      </c>
      <c r="T229" s="126">
        <v>0</v>
      </c>
      <c r="U229" s="126">
        <v>0</v>
      </c>
      <c r="V229" s="126">
        <v>0</v>
      </c>
      <c r="W229" s="126">
        <v>0</v>
      </c>
      <c r="X229" s="126">
        <v>0</v>
      </c>
      <c r="Y229" s="126">
        <v>0</v>
      </c>
      <c r="Z229" s="126">
        <v>0</v>
      </c>
      <c r="AA229" s="126">
        <v>0</v>
      </c>
      <c r="AB229" s="126">
        <v>0</v>
      </c>
      <c r="AC229" s="126">
        <v>0</v>
      </c>
      <c r="AD229" s="126">
        <v>0</v>
      </c>
      <c r="AE229" s="126">
        <v>0</v>
      </c>
      <c r="AF229" s="126">
        <v>0</v>
      </c>
      <c r="AG229" s="126"/>
      <c r="AH229" s="126"/>
      <c r="AI229" s="126"/>
      <c r="AJ229" s="126"/>
      <c r="AK229" s="126"/>
      <c r="AL229" s="126"/>
      <c r="AM229" s="126"/>
      <c r="AN229" s="126"/>
      <c r="AO229" s="126"/>
      <c r="AP229" s="126"/>
      <c r="AQ229" s="126"/>
      <c r="AR229" s="126"/>
      <c r="AS229" s="126"/>
      <c r="AT229" s="126"/>
      <c r="AU229" s="126"/>
      <c r="AV229" s="126"/>
      <c r="AW229" s="126"/>
      <c r="AX229" s="126"/>
      <c r="AY229" s="126"/>
      <c r="AZ229" s="126"/>
      <c r="BA229" s="126"/>
      <c r="BB229" s="126"/>
      <c r="BC229" s="126"/>
      <c r="BD229" s="126"/>
      <c r="BE229" s="126"/>
      <c r="BF229" s="126"/>
      <c r="BG229" s="126"/>
      <c r="BH229" s="126"/>
      <c r="BI229" s="126"/>
      <c r="BJ229" s="126"/>
      <c r="BK229" s="126"/>
      <c r="BL229" s="126"/>
      <c r="BM229" s="126"/>
      <c r="BN229" s="126"/>
      <c r="BO229" s="126"/>
      <c r="BP229" s="126"/>
      <c r="BQ229" s="126"/>
      <c r="BR229" s="126"/>
      <c r="BS229" s="126"/>
      <c r="BT229" s="126"/>
      <c r="BU229" s="126"/>
      <c r="BV229" s="126"/>
      <c r="BW229" s="126"/>
      <c r="BX229" s="126"/>
      <c r="BY229" s="126"/>
      <c r="BZ229" s="126"/>
      <c r="CA229" s="126"/>
      <c r="CB229" s="126"/>
      <c r="CC229" s="126"/>
      <c r="CD229" s="126"/>
      <c r="CE229" s="126"/>
      <c r="CF229" s="126"/>
      <c r="CG229" s="126"/>
      <c r="CH229" s="126"/>
      <c r="CI229" s="126"/>
      <c r="CJ229" s="126"/>
      <c r="CK229" s="126"/>
      <c r="CL229" s="126"/>
      <c r="CM229" s="126"/>
      <c r="CN229" s="126"/>
      <c r="CO229" s="126"/>
      <c r="CP229" s="126"/>
      <c r="CQ229" s="126"/>
      <c r="CR229" s="126"/>
      <c r="CS229" s="126"/>
      <c r="CT229" s="126"/>
      <c r="CU229" s="126"/>
    </row>
    <row r="230" spans="1:99" x14ac:dyDescent="0.3">
      <c r="A230" s="105">
        <v>641</v>
      </c>
      <c r="B230" s="126" t="s">
        <v>510</v>
      </c>
      <c r="C230" s="126"/>
      <c r="D230" s="126">
        <v>0</v>
      </c>
      <c r="E230" s="126">
        <v>0</v>
      </c>
      <c r="F230" s="126">
        <v>0</v>
      </c>
      <c r="G230" s="126">
        <v>0</v>
      </c>
      <c r="H230" s="126">
        <v>0</v>
      </c>
      <c r="I230" s="126">
        <v>0</v>
      </c>
      <c r="J230" s="126">
        <v>0</v>
      </c>
      <c r="K230" s="126">
        <v>0</v>
      </c>
      <c r="L230" s="126">
        <v>0</v>
      </c>
      <c r="M230" s="126">
        <v>0</v>
      </c>
      <c r="N230" s="126">
        <v>0</v>
      </c>
      <c r="O230" s="126">
        <v>0</v>
      </c>
      <c r="P230" s="126">
        <v>0</v>
      </c>
      <c r="Q230" s="126">
        <v>0</v>
      </c>
      <c r="R230" s="126">
        <v>0</v>
      </c>
      <c r="S230" s="126">
        <v>0</v>
      </c>
      <c r="T230" s="126">
        <v>0</v>
      </c>
      <c r="U230" s="126">
        <v>0</v>
      </c>
      <c r="V230" s="126">
        <v>0</v>
      </c>
      <c r="W230" s="126">
        <v>0</v>
      </c>
      <c r="X230" s="126">
        <v>0</v>
      </c>
      <c r="Y230" s="126">
        <v>0</v>
      </c>
      <c r="Z230" s="126">
        <v>0</v>
      </c>
      <c r="AA230" s="126">
        <v>0</v>
      </c>
      <c r="AB230" s="126">
        <v>0</v>
      </c>
      <c r="AC230" s="126">
        <v>0</v>
      </c>
      <c r="AD230" s="126">
        <v>0</v>
      </c>
      <c r="AE230" s="126">
        <v>0</v>
      </c>
      <c r="AF230" s="126">
        <v>0</v>
      </c>
      <c r="AG230" s="126"/>
      <c r="AH230" s="126"/>
      <c r="AI230" s="126"/>
      <c r="AJ230" s="126"/>
      <c r="AK230" s="126"/>
      <c r="AL230" s="126"/>
      <c r="AM230" s="126"/>
      <c r="AN230" s="126"/>
      <c r="AO230" s="126"/>
      <c r="AP230" s="126"/>
      <c r="AQ230" s="126"/>
      <c r="AR230" s="126"/>
      <c r="AS230" s="126"/>
      <c r="AT230" s="126"/>
      <c r="AU230" s="126"/>
      <c r="AV230" s="126"/>
      <c r="AW230" s="126"/>
      <c r="AX230" s="126"/>
      <c r="AY230" s="126"/>
      <c r="AZ230" s="126"/>
      <c r="BA230" s="126"/>
      <c r="BB230" s="126"/>
      <c r="BC230" s="126"/>
      <c r="BD230" s="126"/>
      <c r="BE230" s="126"/>
      <c r="BF230" s="126"/>
      <c r="BG230" s="126"/>
      <c r="BH230" s="126"/>
      <c r="BI230" s="126"/>
      <c r="BJ230" s="126"/>
      <c r="BK230" s="126"/>
      <c r="BL230" s="126"/>
      <c r="BM230" s="126"/>
      <c r="BN230" s="126"/>
      <c r="BO230" s="126"/>
      <c r="BP230" s="126"/>
      <c r="BQ230" s="126"/>
      <c r="BR230" s="126"/>
      <c r="BS230" s="126"/>
      <c r="BT230" s="126"/>
      <c r="BU230" s="126"/>
      <c r="BV230" s="126"/>
      <c r="BW230" s="126"/>
      <c r="BX230" s="126"/>
      <c r="BY230" s="126"/>
      <c r="BZ230" s="126"/>
      <c r="CA230" s="126"/>
      <c r="CB230" s="126"/>
      <c r="CC230" s="126"/>
      <c r="CD230" s="126"/>
      <c r="CE230" s="126"/>
      <c r="CF230" s="126"/>
      <c r="CG230" s="126"/>
      <c r="CH230" s="126"/>
      <c r="CI230" s="126"/>
      <c r="CJ230" s="126"/>
      <c r="CK230" s="126"/>
      <c r="CL230" s="126"/>
      <c r="CM230" s="126"/>
      <c r="CN230" s="126"/>
      <c r="CO230" s="126"/>
      <c r="CP230" s="126"/>
      <c r="CQ230" s="126"/>
      <c r="CR230" s="126"/>
      <c r="CS230" s="126"/>
      <c r="CT230" s="126"/>
      <c r="CU230" s="126"/>
    </row>
    <row r="231" spans="1:99" x14ac:dyDescent="0.3">
      <c r="A231" s="105">
        <v>642</v>
      </c>
      <c r="B231" s="126" t="s">
        <v>511</v>
      </c>
      <c r="C231" s="126"/>
      <c r="D231" s="126">
        <v>0</v>
      </c>
      <c r="E231" s="126">
        <v>0</v>
      </c>
      <c r="F231" s="126">
        <v>0</v>
      </c>
      <c r="G231" s="126">
        <v>0</v>
      </c>
      <c r="H231" s="126">
        <v>0</v>
      </c>
      <c r="I231" s="126">
        <v>0</v>
      </c>
      <c r="J231" s="126">
        <v>0</v>
      </c>
      <c r="K231" s="126">
        <v>0</v>
      </c>
      <c r="L231" s="126">
        <v>0</v>
      </c>
      <c r="M231" s="126">
        <v>0</v>
      </c>
      <c r="N231" s="126">
        <v>0</v>
      </c>
      <c r="O231" s="126">
        <v>0</v>
      </c>
      <c r="P231" s="126">
        <v>0</v>
      </c>
      <c r="Q231" s="126">
        <v>0</v>
      </c>
      <c r="R231" s="126">
        <v>0</v>
      </c>
      <c r="S231" s="126">
        <v>0</v>
      </c>
      <c r="T231" s="126">
        <v>0</v>
      </c>
      <c r="U231" s="126">
        <v>0</v>
      </c>
      <c r="V231" s="126">
        <v>0</v>
      </c>
      <c r="W231" s="126">
        <v>0</v>
      </c>
      <c r="X231" s="126">
        <v>0</v>
      </c>
      <c r="Y231" s="126">
        <v>0</v>
      </c>
      <c r="Z231" s="126">
        <v>0</v>
      </c>
      <c r="AA231" s="126">
        <v>0</v>
      </c>
      <c r="AB231" s="126">
        <v>0</v>
      </c>
      <c r="AC231" s="126">
        <v>0</v>
      </c>
      <c r="AD231" s="126">
        <v>0</v>
      </c>
      <c r="AE231" s="126">
        <v>0</v>
      </c>
      <c r="AF231" s="126">
        <v>0</v>
      </c>
      <c r="AG231" s="126"/>
      <c r="AH231" s="126"/>
      <c r="AI231" s="126"/>
      <c r="AJ231" s="126"/>
      <c r="AK231" s="126"/>
      <c r="AL231" s="126"/>
      <c r="AM231" s="126"/>
      <c r="AN231" s="126"/>
      <c r="AO231" s="126"/>
      <c r="AP231" s="126"/>
      <c r="AQ231" s="126"/>
      <c r="AR231" s="126"/>
      <c r="AS231" s="126"/>
      <c r="AT231" s="126"/>
      <c r="AU231" s="126"/>
      <c r="AV231" s="126"/>
      <c r="AW231" s="126"/>
      <c r="AX231" s="126"/>
      <c r="AY231" s="126"/>
      <c r="AZ231" s="126"/>
      <c r="BA231" s="126"/>
      <c r="BB231" s="126"/>
      <c r="BC231" s="126"/>
      <c r="BD231" s="126"/>
      <c r="BE231" s="126"/>
      <c r="BF231" s="126"/>
      <c r="BG231" s="126"/>
      <c r="BH231" s="126"/>
      <c r="BI231" s="126"/>
      <c r="BJ231" s="126"/>
      <c r="BK231" s="126"/>
      <c r="BL231" s="126"/>
      <c r="BM231" s="126"/>
      <c r="BN231" s="126"/>
      <c r="BO231" s="126"/>
      <c r="BP231" s="126"/>
      <c r="BQ231" s="126"/>
      <c r="BR231" s="126"/>
      <c r="BS231" s="126"/>
      <c r="BT231" s="126"/>
      <c r="BU231" s="126"/>
      <c r="BV231" s="126"/>
      <c r="BW231" s="126"/>
      <c r="BX231" s="126"/>
      <c r="BY231" s="126"/>
      <c r="BZ231" s="126"/>
      <c r="CA231" s="126"/>
      <c r="CB231" s="126"/>
      <c r="CC231" s="126"/>
      <c r="CD231" s="126"/>
      <c r="CE231" s="126"/>
      <c r="CF231" s="126"/>
      <c r="CG231" s="126"/>
      <c r="CH231" s="126"/>
      <c r="CI231" s="126"/>
      <c r="CJ231" s="126"/>
      <c r="CK231" s="126"/>
      <c r="CL231" s="126"/>
      <c r="CM231" s="126"/>
      <c r="CN231" s="126"/>
      <c r="CO231" s="126"/>
      <c r="CP231" s="126"/>
      <c r="CQ231" s="126"/>
      <c r="CR231" s="126"/>
      <c r="CS231" s="126"/>
      <c r="CT231" s="126"/>
      <c r="CU231" s="126"/>
    </row>
    <row r="232" spans="1:99" x14ac:dyDescent="0.3">
      <c r="A232" s="105">
        <v>643</v>
      </c>
      <c r="B232" s="126" t="s">
        <v>512</v>
      </c>
      <c r="C232" s="126"/>
      <c r="D232" s="126">
        <v>0</v>
      </c>
      <c r="E232" s="126">
        <v>0</v>
      </c>
      <c r="F232" s="126">
        <v>0</v>
      </c>
      <c r="G232" s="126">
        <v>0</v>
      </c>
      <c r="H232" s="126">
        <v>0</v>
      </c>
      <c r="I232" s="126">
        <v>0</v>
      </c>
      <c r="J232" s="126">
        <v>0</v>
      </c>
      <c r="K232" s="126">
        <v>0</v>
      </c>
      <c r="L232" s="126">
        <v>0</v>
      </c>
      <c r="M232" s="126">
        <v>0</v>
      </c>
      <c r="N232" s="126">
        <v>0</v>
      </c>
      <c r="O232" s="126">
        <v>0</v>
      </c>
      <c r="P232" s="126">
        <v>0</v>
      </c>
      <c r="Q232" s="126">
        <v>0</v>
      </c>
      <c r="R232" s="126">
        <v>0</v>
      </c>
      <c r="S232" s="126">
        <v>0</v>
      </c>
      <c r="T232" s="126">
        <v>0</v>
      </c>
      <c r="U232" s="126">
        <v>0</v>
      </c>
      <c r="V232" s="126">
        <v>0</v>
      </c>
      <c r="W232" s="126">
        <v>0</v>
      </c>
      <c r="X232" s="126">
        <v>0</v>
      </c>
      <c r="Y232" s="126">
        <v>0</v>
      </c>
      <c r="Z232" s="126">
        <v>0</v>
      </c>
      <c r="AA232" s="126">
        <v>0</v>
      </c>
      <c r="AB232" s="126">
        <v>0</v>
      </c>
      <c r="AC232" s="126">
        <v>0</v>
      </c>
      <c r="AD232" s="126">
        <v>0</v>
      </c>
      <c r="AE232" s="126">
        <v>0</v>
      </c>
      <c r="AF232" s="126">
        <v>0</v>
      </c>
      <c r="AG232" s="126"/>
      <c r="AH232" s="126"/>
      <c r="AI232" s="126"/>
      <c r="AJ232" s="126"/>
      <c r="AK232" s="126"/>
      <c r="AL232" s="126"/>
      <c r="AM232" s="126"/>
      <c r="AN232" s="126"/>
      <c r="AO232" s="126"/>
      <c r="AP232" s="126"/>
      <c r="AQ232" s="126"/>
      <c r="AR232" s="126"/>
      <c r="AS232" s="126"/>
      <c r="AT232" s="126"/>
      <c r="AU232" s="126"/>
      <c r="AV232" s="126"/>
      <c r="AW232" s="126"/>
      <c r="AX232" s="126"/>
      <c r="AY232" s="126"/>
      <c r="AZ232" s="126"/>
      <c r="BA232" s="126"/>
      <c r="BB232" s="126"/>
      <c r="BC232" s="126"/>
      <c r="BD232" s="126"/>
      <c r="BE232" s="126"/>
      <c r="BF232" s="126"/>
      <c r="BG232" s="126"/>
      <c r="BH232" s="126"/>
      <c r="BI232" s="126"/>
      <c r="BJ232" s="126"/>
      <c r="BK232" s="126"/>
      <c r="BL232" s="126"/>
      <c r="BM232" s="126"/>
      <c r="BN232" s="126"/>
      <c r="BO232" s="126"/>
      <c r="BP232" s="126"/>
      <c r="BQ232" s="126"/>
      <c r="BR232" s="126"/>
      <c r="BS232" s="126"/>
      <c r="BT232" s="126"/>
      <c r="BU232" s="126"/>
      <c r="BV232" s="126"/>
      <c r="BW232" s="126"/>
      <c r="BX232" s="126"/>
      <c r="BY232" s="126"/>
      <c r="BZ232" s="126"/>
      <c r="CA232" s="126"/>
      <c r="CB232" s="126"/>
      <c r="CC232" s="126"/>
      <c r="CD232" s="126"/>
      <c r="CE232" s="126"/>
      <c r="CF232" s="126"/>
      <c r="CG232" s="126"/>
      <c r="CH232" s="126"/>
      <c r="CI232" s="126"/>
      <c r="CJ232" s="126"/>
      <c r="CK232" s="126"/>
      <c r="CL232" s="126"/>
      <c r="CM232" s="126"/>
      <c r="CN232" s="126"/>
      <c r="CO232" s="126"/>
      <c r="CP232" s="126"/>
      <c r="CQ232" s="126"/>
      <c r="CR232" s="126"/>
      <c r="CS232" s="126"/>
      <c r="CT232" s="126"/>
      <c r="CU232" s="126"/>
    </row>
    <row r="233" spans="1:99" x14ac:dyDescent="0.3">
      <c r="A233" s="105">
        <v>644</v>
      </c>
      <c r="B233" s="126" t="s">
        <v>513</v>
      </c>
      <c r="C233" s="126"/>
      <c r="D233" s="126">
        <v>0</v>
      </c>
      <c r="E233" s="126">
        <v>0</v>
      </c>
      <c r="F233" s="126">
        <v>0</v>
      </c>
      <c r="G233" s="126">
        <v>0</v>
      </c>
      <c r="H233" s="126">
        <v>0</v>
      </c>
      <c r="I233" s="126">
        <v>0</v>
      </c>
      <c r="J233" s="126">
        <v>0</v>
      </c>
      <c r="K233" s="126">
        <v>0</v>
      </c>
      <c r="L233" s="126">
        <v>0</v>
      </c>
      <c r="M233" s="126">
        <v>0</v>
      </c>
      <c r="N233" s="126">
        <v>0</v>
      </c>
      <c r="O233" s="126">
        <v>0</v>
      </c>
      <c r="P233" s="126">
        <v>0</v>
      </c>
      <c r="Q233" s="126">
        <v>0</v>
      </c>
      <c r="R233" s="126">
        <v>0</v>
      </c>
      <c r="S233" s="126">
        <v>0</v>
      </c>
      <c r="T233" s="126">
        <v>0</v>
      </c>
      <c r="U233" s="126">
        <v>0</v>
      </c>
      <c r="V233" s="126">
        <v>0</v>
      </c>
      <c r="W233" s="126">
        <v>0</v>
      </c>
      <c r="X233" s="126">
        <v>0</v>
      </c>
      <c r="Y233" s="126">
        <v>0</v>
      </c>
      <c r="Z233" s="126">
        <v>0</v>
      </c>
      <c r="AA233" s="126">
        <v>0</v>
      </c>
      <c r="AB233" s="126">
        <v>0</v>
      </c>
      <c r="AC233" s="126">
        <v>0</v>
      </c>
      <c r="AD233" s="126">
        <v>0</v>
      </c>
      <c r="AE233" s="126">
        <v>0</v>
      </c>
      <c r="AF233" s="126">
        <v>0</v>
      </c>
      <c r="AG233" s="126"/>
      <c r="AH233" s="126"/>
      <c r="AI233" s="126"/>
      <c r="AJ233" s="126"/>
      <c r="AK233" s="126"/>
      <c r="AL233" s="126"/>
      <c r="AM233" s="126"/>
      <c r="AN233" s="126"/>
      <c r="AO233" s="126"/>
      <c r="AP233" s="126"/>
      <c r="AQ233" s="126"/>
      <c r="AR233" s="126"/>
      <c r="AS233" s="126"/>
      <c r="AT233" s="126"/>
      <c r="AU233" s="126"/>
      <c r="AV233" s="126"/>
      <c r="AW233" s="126"/>
      <c r="AX233" s="126"/>
      <c r="AY233" s="126"/>
      <c r="AZ233" s="126"/>
      <c r="BA233" s="126"/>
      <c r="BB233" s="126"/>
      <c r="BC233" s="126"/>
      <c r="BD233" s="126"/>
      <c r="BE233" s="126"/>
      <c r="BF233" s="126"/>
      <c r="BG233" s="126"/>
      <c r="BH233" s="126"/>
      <c r="BI233" s="126"/>
      <c r="BJ233" s="126"/>
      <c r="BK233" s="126"/>
      <c r="BL233" s="126"/>
      <c r="BM233" s="126"/>
      <c r="BN233" s="126"/>
      <c r="BO233" s="126"/>
      <c r="BP233" s="126"/>
      <c r="BQ233" s="126"/>
      <c r="BR233" s="126"/>
      <c r="BS233" s="126"/>
      <c r="BT233" s="126"/>
      <c r="BU233" s="126"/>
      <c r="BV233" s="126"/>
      <c r="BW233" s="126"/>
      <c r="BX233" s="126"/>
      <c r="BY233" s="126"/>
      <c r="BZ233" s="126"/>
      <c r="CA233" s="126"/>
      <c r="CB233" s="126"/>
      <c r="CC233" s="126"/>
      <c r="CD233" s="126"/>
      <c r="CE233" s="126"/>
      <c r="CF233" s="126"/>
      <c r="CG233" s="126"/>
      <c r="CH233" s="126"/>
      <c r="CI233" s="126"/>
      <c r="CJ233" s="126"/>
      <c r="CK233" s="126"/>
      <c r="CL233" s="126"/>
      <c r="CM233" s="126"/>
      <c r="CN233" s="126"/>
      <c r="CO233" s="126"/>
      <c r="CP233" s="126"/>
      <c r="CQ233" s="126"/>
      <c r="CR233" s="126"/>
      <c r="CS233" s="126"/>
      <c r="CT233" s="126"/>
      <c r="CU233" s="126"/>
    </row>
    <row r="234" spans="1:99" x14ac:dyDescent="0.3">
      <c r="A234" s="105">
        <v>645</v>
      </c>
      <c r="B234" s="126" t="s">
        <v>256</v>
      </c>
      <c r="C234" s="126"/>
      <c r="D234" s="126">
        <v>6757</v>
      </c>
      <c r="E234" s="126">
        <v>0</v>
      </c>
      <c r="F234" s="126">
        <v>0</v>
      </c>
      <c r="G234" s="126">
        <v>0</v>
      </c>
      <c r="H234" s="126">
        <v>0</v>
      </c>
      <c r="I234" s="126">
        <v>0</v>
      </c>
      <c r="J234" s="126">
        <v>0</v>
      </c>
      <c r="K234" s="126">
        <v>0</v>
      </c>
      <c r="L234" s="126">
        <v>0</v>
      </c>
      <c r="M234" s="126">
        <v>0</v>
      </c>
      <c r="N234" s="126">
        <v>0</v>
      </c>
      <c r="O234" s="126">
        <v>0</v>
      </c>
      <c r="P234" s="126">
        <v>0</v>
      </c>
      <c r="Q234" s="126">
        <v>0</v>
      </c>
      <c r="R234" s="126">
        <v>0</v>
      </c>
      <c r="S234" s="126">
        <v>0</v>
      </c>
      <c r="T234" s="126">
        <v>0</v>
      </c>
      <c r="U234" s="126">
        <v>0</v>
      </c>
      <c r="V234" s="126">
        <v>0</v>
      </c>
      <c r="W234" s="126">
        <v>0</v>
      </c>
      <c r="X234" s="126">
        <v>0</v>
      </c>
      <c r="Y234" s="126">
        <v>0</v>
      </c>
      <c r="Z234" s="126">
        <v>0</v>
      </c>
      <c r="AA234" s="126">
        <v>0</v>
      </c>
      <c r="AB234" s="126">
        <v>0</v>
      </c>
      <c r="AC234" s="126">
        <v>0</v>
      </c>
      <c r="AD234" s="126">
        <v>0</v>
      </c>
      <c r="AE234" s="126">
        <v>0</v>
      </c>
      <c r="AF234" s="126">
        <v>0</v>
      </c>
      <c r="AG234" s="126"/>
      <c r="AH234" s="126"/>
      <c r="AI234" s="126"/>
      <c r="AJ234" s="126"/>
      <c r="AK234" s="126"/>
      <c r="AL234" s="126"/>
      <c r="AM234" s="126"/>
      <c r="AN234" s="126"/>
      <c r="AO234" s="126"/>
      <c r="AP234" s="126"/>
      <c r="AQ234" s="126"/>
      <c r="AR234" s="126"/>
      <c r="AS234" s="126"/>
      <c r="AT234" s="126"/>
      <c r="AU234" s="126"/>
      <c r="AV234" s="126"/>
      <c r="AW234" s="126"/>
      <c r="AX234" s="126"/>
      <c r="AY234" s="126"/>
      <c r="AZ234" s="126"/>
      <c r="BA234" s="126"/>
      <c r="BB234" s="126"/>
      <c r="BC234" s="126"/>
      <c r="BD234" s="126"/>
      <c r="BE234" s="126"/>
      <c r="BF234" s="126"/>
      <c r="BG234" s="126"/>
      <c r="BH234" s="126"/>
      <c r="BI234" s="126"/>
      <c r="BJ234" s="126"/>
      <c r="BK234" s="126"/>
      <c r="BL234" s="126"/>
      <c r="BM234" s="126"/>
      <c r="BN234" s="126"/>
      <c r="BO234" s="126"/>
      <c r="BP234" s="126"/>
      <c r="BQ234" s="126"/>
      <c r="BR234" s="126"/>
      <c r="BS234" s="126"/>
      <c r="BT234" s="126"/>
      <c r="BU234" s="126"/>
      <c r="BV234" s="126"/>
      <c r="BW234" s="126"/>
      <c r="BX234" s="126"/>
      <c r="BY234" s="126"/>
      <c r="BZ234" s="126"/>
      <c r="CA234" s="126"/>
      <c r="CB234" s="126"/>
      <c r="CC234" s="126"/>
      <c r="CD234" s="126"/>
      <c r="CE234" s="126"/>
      <c r="CF234" s="126"/>
      <c r="CG234" s="126"/>
      <c r="CH234" s="126"/>
      <c r="CI234" s="126"/>
      <c r="CJ234" s="126"/>
      <c r="CK234" s="126"/>
      <c r="CL234" s="126"/>
      <c r="CM234" s="126"/>
      <c r="CN234" s="126"/>
      <c r="CO234" s="126"/>
      <c r="CP234" s="126"/>
      <c r="CQ234" s="126"/>
      <c r="CR234" s="126"/>
      <c r="CS234" s="126"/>
      <c r="CT234" s="126"/>
      <c r="CU234" s="126"/>
    </row>
    <row r="235" spans="1:99" x14ac:dyDescent="0.3">
      <c r="A235" s="105">
        <v>646</v>
      </c>
      <c r="B235" s="126" t="s">
        <v>240</v>
      </c>
      <c r="C235" s="126"/>
      <c r="D235" s="126">
        <v>242907</v>
      </c>
      <c r="E235" s="126">
        <v>0</v>
      </c>
      <c r="F235" s="126">
        <v>0</v>
      </c>
      <c r="G235" s="126">
        <v>0</v>
      </c>
      <c r="H235" s="126">
        <v>0</v>
      </c>
      <c r="I235" s="126">
        <v>301403</v>
      </c>
      <c r="J235" s="126">
        <v>0</v>
      </c>
      <c r="K235" s="126">
        <v>0</v>
      </c>
      <c r="L235" s="126">
        <v>0</v>
      </c>
      <c r="M235" s="126">
        <v>129980</v>
      </c>
      <c r="N235" s="126">
        <v>0</v>
      </c>
      <c r="O235" s="126">
        <v>0</v>
      </c>
      <c r="P235" s="126">
        <v>0</v>
      </c>
      <c r="Q235" s="126">
        <v>0</v>
      </c>
      <c r="R235" s="126">
        <v>0</v>
      </c>
      <c r="S235" s="126">
        <v>0</v>
      </c>
      <c r="T235" s="126">
        <v>0</v>
      </c>
      <c r="U235" s="126">
        <v>0</v>
      </c>
      <c r="V235" s="126">
        <v>0</v>
      </c>
      <c r="W235" s="126">
        <v>0</v>
      </c>
      <c r="X235" s="126">
        <v>0</v>
      </c>
      <c r="Y235" s="126">
        <v>0</v>
      </c>
      <c r="Z235" s="126">
        <v>0</v>
      </c>
      <c r="AA235" s="126">
        <v>0</v>
      </c>
      <c r="AB235" s="126">
        <v>0</v>
      </c>
      <c r="AC235" s="126">
        <v>0</v>
      </c>
      <c r="AD235" s="126">
        <v>0</v>
      </c>
      <c r="AE235" s="126">
        <v>48286</v>
      </c>
      <c r="AF235" s="126">
        <v>0</v>
      </c>
      <c r="AG235" s="126"/>
      <c r="AH235" s="126"/>
      <c r="AI235" s="126"/>
      <c r="AJ235" s="126"/>
      <c r="AK235" s="126"/>
      <c r="AL235" s="126"/>
      <c r="AM235" s="126"/>
      <c r="AN235" s="126"/>
      <c r="AO235" s="126"/>
      <c r="AP235" s="126"/>
      <c r="AQ235" s="126"/>
      <c r="AR235" s="126"/>
      <c r="AS235" s="126"/>
      <c r="AT235" s="126"/>
      <c r="AU235" s="126"/>
      <c r="AV235" s="126"/>
      <c r="AW235" s="126"/>
      <c r="AX235" s="126"/>
      <c r="AY235" s="126"/>
      <c r="AZ235" s="126"/>
      <c r="BA235" s="126"/>
      <c r="BB235" s="126"/>
      <c r="BC235" s="126"/>
      <c r="BD235" s="126"/>
      <c r="BE235" s="126"/>
      <c r="BF235" s="126"/>
      <c r="BG235" s="126"/>
      <c r="BH235" s="126"/>
      <c r="BI235" s="126"/>
      <c r="BJ235" s="126"/>
      <c r="BK235" s="126"/>
      <c r="BL235" s="126"/>
      <c r="BM235" s="126"/>
      <c r="BN235" s="126"/>
      <c r="BO235" s="126"/>
      <c r="BP235" s="126"/>
      <c r="BQ235" s="126"/>
      <c r="BR235" s="126"/>
      <c r="BS235" s="126"/>
      <c r="BT235" s="126"/>
      <c r="BU235" s="126"/>
      <c r="BV235" s="126"/>
      <c r="BW235" s="126"/>
      <c r="BX235" s="126"/>
      <c r="BY235" s="126"/>
      <c r="BZ235" s="126"/>
      <c r="CA235" s="126"/>
      <c r="CB235" s="126"/>
      <c r="CC235" s="126"/>
      <c r="CD235" s="126"/>
      <c r="CE235" s="126"/>
      <c r="CF235" s="126"/>
      <c r="CG235" s="126"/>
      <c r="CH235" s="126"/>
      <c r="CI235" s="126"/>
      <c r="CJ235" s="126"/>
      <c r="CK235" s="126"/>
      <c r="CL235" s="126"/>
      <c r="CM235" s="126"/>
      <c r="CN235" s="126"/>
      <c r="CO235" s="126"/>
      <c r="CP235" s="126"/>
      <c r="CQ235" s="126"/>
      <c r="CR235" s="126"/>
      <c r="CS235" s="126"/>
      <c r="CT235" s="126"/>
      <c r="CU235" s="126"/>
    </row>
    <row r="236" spans="1:99" x14ac:dyDescent="0.3">
      <c r="A236" s="105">
        <v>647</v>
      </c>
      <c r="B236" s="126" t="s">
        <v>514</v>
      </c>
      <c r="C236" s="126"/>
      <c r="D236" s="126">
        <v>0</v>
      </c>
      <c r="E236" s="126">
        <v>0</v>
      </c>
      <c r="F236" s="126">
        <v>0</v>
      </c>
      <c r="G236" s="126">
        <v>0</v>
      </c>
      <c r="H236" s="126">
        <v>0</v>
      </c>
      <c r="I236" s="126">
        <v>0</v>
      </c>
      <c r="J236" s="126">
        <v>0</v>
      </c>
      <c r="K236" s="126">
        <v>0</v>
      </c>
      <c r="L236" s="126">
        <v>0</v>
      </c>
      <c r="M236" s="126">
        <v>0</v>
      </c>
      <c r="N236" s="126">
        <v>0</v>
      </c>
      <c r="O236" s="126">
        <v>0</v>
      </c>
      <c r="P236" s="126">
        <v>0</v>
      </c>
      <c r="Q236" s="126">
        <v>0</v>
      </c>
      <c r="R236" s="126">
        <v>0</v>
      </c>
      <c r="S236" s="126">
        <v>0</v>
      </c>
      <c r="T236" s="126">
        <v>0</v>
      </c>
      <c r="U236" s="126">
        <v>0</v>
      </c>
      <c r="V236" s="126">
        <v>0</v>
      </c>
      <c r="W236" s="126">
        <v>0</v>
      </c>
      <c r="X236" s="126">
        <v>0</v>
      </c>
      <c r="Y236" s="126">
        <v>0</v>
      </c>
      <c r="Z236" s="126">
        <v>0</v>
      </c>
      <c r="AA236" s="126">
        <v>0</v>
      </c>
      <c r="AB236" s="126">
        <v>0</v>
      </c>
      <c r="AC236" s="126">
        <v>0</v>
      </c>
      <c r="AD236" s="126">
        <v>0</v>
      </c>
      <c r="AE236" s="126">
        <v>0</v>
      </c>
      <c r="AF236" s="126">
        <v>0</v>
      </c>
      <c r="AG236" s="126"/>
      <c r="AH236" s="126"/>
      <c r="AI236" s="126"/>
      <c r="AJ236" s="126"/>
      <c r="AK236" s="126"/>
      <c r="AL236" s="126"/>
      <c r="AM236" s="126"/>
      <c r="AN236" s="126"/>
      <c r="AO236" s="126"/>
      <c r="AP236" s="126"/>
      <c r="AQ236" s="126"/>
      <c r="AR236" s="126"/>
      <c r="AS236" s="126"/>
      <c r="AT236" s="126"/>
      <c r="AU236" s="126"/>
      <c r="AV236" s="126"/>
      <c r="AW236" s="126"/>
      <c r="AX236" s="126"/>
      <c r="AY236" s="126"/>
      <c r="AZ236" s="126"/>
      <c r="BA236" s="126"/>
      <c r="BB236" s="126"/>
      <c r="BC236" s="126"/>
      <c r="BD236" s="126"/>
      <c r="BE236" s="126"/>
      <c r="BF236" s="126"/>
      <c r="BG236" s="126"/>
      <c r="BH236" s="126"/>
      <c r="BI236" s="126"/>
      <c r="BJ236" s="126"/>
      <c r="BK236" s="126"/>
      <c r="BL236" s="126"/>
      <c r="BM236" s="126"/>
      <c r="BN236" s="126"/>
      <c r="BO236" s="126"/>
      <c r="BP236" s="126"/>
      <c r="BQ236" s="126"/>
      <c r="BR236" s="126"/>
      <c r="BS236" s="126"/>
      <c r="BT236" s="126"/>
      <c r="BU236" s="126"/>
      <c r="BV236" s="126"/>
      <c r="BW236" s="126"/>
      <c r="BX236" s="126"/>
      <c r="BY236" s="126"/>
      <c r="BZ236" s="126"/>
      <c r="CA236" s="126"/>
      <c r="CB236" s="126"/>
      <c r="CC236" s="126"/>
      <c r="CD236" s="126"/>
      <c r="CE236" s="126"/>
      <c r="CF236" s="126"/>
      <c r="CG236" s="126"/>
      <c r="CH236" s="126"/>
      <c r="CI236" s="126"/>
      <c r="CJ236" s="126"/>
      <c r="CK236" s="126"/>
      <c r="CL236" s="126"/>
      <c r="CM236" s="126"/>
      <c r="CN236" s="126"/>
      <c r="CO236" s="126"/>
      <c r="CP236" s="126"/>
      <c r="CQ236" s="126"/>
      <c r="CR236" s="126"/>
      <c r="CS236" s="126"/>
      <c r="CT236" s="126"/>
      <c r="CU236" s="126"/>
    </row>
    <row r="237" spans="1:99" x14ac:dyDescent="0.3">
      <c r="A237" s="105">
        <v>648</v>
      </c>
      <c r="B237" s="126" t="s">
        <v>334</v>
      </c>
      <c r="C237" s="126"/>
      <c r="D237" s="126">
        <v>0</v>
      </c>
      <c r="E237" s="126">
        <v>0</v>
      </c>
      <c r="F237" s="126">
        <v>0</v>
      </c>
      <c r="G237" s="126">
        <v>0</v>
      </c>
      <c r="H237" s="126">
        <v>0</v>
      </c>
      <c r="I237" s="126">
        <v>0</v>
      </c>
      <c r="J237" s="126">
        <v>0</v>
      </c>
      <c r="K237" s="126">
        <v>0</v>
      </c>
      <c r="L237" s="126">
        <v>0</v>
      </c>
      <c r="M237" s="126">
        <v>0</v>
      </c>
      <c r="N237" s="126">
        <v>0</v>
      </c>
      <c r="O237" s="126">
        <v>0</v>
      </c>
      <c r="P237" s="126">
        <v>0</v>
      </c>
      <c r="Q237" s="126">
        <v>0</v>
      </c>
      <c r="R237" s="126">
        <v>0</v>
      </c>
      <c r="S237" s="126">
        <v>0</v>
      </c>
      <c r="T237" s="126">
        <v>0</v>
      </c>
      <c r="U237" s="126">
        <v>0</v>
      </c>
      <c r="V237" s="126">
        <v>0</v>
      </c>
      <c r="W237" s="126">
        <v>0</v>
      </c>
      <c r="X237" s="126">
        <v>0</v>
      </c>
      <c r="Y237" s="126">
        <v>0</v>
      </c>
      <c r="Z237" s="126">
        <v>0</v>
      </c>
      <c r="AA237" s="126">
        <v>0</v>
      </c>
      <c r="AB237" s="126">
        <v>0</v>
      </c>
      <c r="AC237" s="126">
        <v>0</v>
      </c>
      <c r="AD237" s="126">
        <v>0</v>
      </c>
      <c r="AE237" s="126">
        <v>0</v>
      </c>
      <c r="AF237" s="126">
        <v>0</v>
      </c>
      <c r="AG237" s="126"/>
      <c r="AH237" s="126"/>
      <c r="AI237" s="126"/>
      <c r="AJ237" s="126"/>
      <c r="AK237" s="126"/>
      <c r="AL237" s="126"/>
      <c r="AM237" s="126"/>
      <c r="AN237" s="126"/>
      <c r="AO237" s="126"/>
      <c r="AP237" s="126"/>
      <c r="AQ237" s="126"/>
      <c r="AR237" s="126"/>
      <c r="AS237" s="126"/>
      <c r="AT237" s="126"/>
      <c r="AU237" s="126"/>
      <c r="AV237" s="126"/>
      <c r="AW237" s="126"/>
      <c r="AX237" s="126"/>
      <c r="AY237" s="126"/>
      <c r="AZ237" s="126"/>
      <c r="BA237" s="126"/>
      <c r="BB237" s="126"/>
      <c r="BC237" s="126"/>
      <c r="BD237" s="126"/>
      <c r="BE237" s="126"/>
      <c r="BF237" s="126"/>
      <c r="BG237" s="126"/>
      <c r="BH237" s="126"/>
      <c r="BI237" s="126"/>
      <c r="BJ237" s="126"/>
      <c r="BK237" s="126"/>
      <c r="BL237" s="126"/>
      <c r="BM237" s="126"/>
      <c r="BN237" s="126"/>
      <c r="BO237" s="126"/>
      <c r="BP237" s="126"/>
      <c r="BQ237" s="126"/>
      <c r="BR237" s="126"/>
      <c r="BS237" s="126"/>
      <c r="BT237" s="126"/>
      <c r="BU237" s="126"/>
      <c r="BV237" s="126"/>
      <c r="BW237" s="126"/>
      <c r="BX237" s="126"/>
      <c r="BY237" s="126"/>
      <c r="BZ237" s="126"/>
      <c r="CA237" s="126"/>
      <c r="CB237" s="126"/>
      <c r="CC237" s="126"/>
      <c r="CD237" s="126"/>
      <c r="CE237" s="126"/>
      <c r="CF237" s="126"/>
      <c r="CG237" s="126"/>
      <c r="CH237" s="126"/>
      <c r="CI237" s="126"/>
      <c r="CJ237" s="126"/>
      <c r="CK237" s="126"/>
      <c r="CL237" s="126"/>
      <c r="CM237" s="126"/>
      <c r="CN237" s="126"/>
      <c r="CO237" s="126"/>
      <c r="CP237" s="126"/>
      <c r="CQ237" s="126"/>
      <c r="CR237" s="126"/>
      <c r="CS237" s="126"/>
      <c r="CT237" s="126"/>
      <c r="CU237" s="126"/>
    </row>
    <row r="238" spans="1:99" x14ac:dyDescent="0.3">
      <c r="A238" s="105">
        <v>654</v>
      </c>
      <c r="B238" s="126" t="s">
        <v>272</v>
      </c>
      <c r="C238" s="126"/>
      <c r="D238" s="126">
        <v>0</v>
      </c>
      <c r="E238" s="126">
        <v>0</v>
      </c>
      <c r="F238" s="126">
        <v>0</v>
      </c>
      <c r="G238" s="126">
        <v>0</v>
      </c>
      <c r="H238" s="126">
        <v>0</v>
      </c>
      <c r="I238" s="126">
        <v>0</v>
      </c>
      <c r="J238" s="126">
        <v>0</v>
      </c>
      <c r="K238" s="126">
        <v>0</v>
      </c>
      <c r="L238" s="126">
        <v>0</v>
      </c>
      <c r="M238" s="126">
        <v>0</v>
      </c>
      <c r="N238" s="126">
        <v>0</v>
      </c>
      <c r="O238" s="126">
        <v>0</v>
      </c>
      <c r="P238" s="126">
        <v>0</v>
      </c>
      <c r="Q238" s="126">
        <v>0</v>
      </c>
      <c r="R238" s="126">
        <v>0</v>
      </c>
      <c r="S238" s="126">
        <v>0</v>
      </c>
      <c r="T238" s="126">
        <v>0</v>
      </c>
      <c r="U238" s="126">
        <v>0</v>
      </c>
      <c r="V238" s="126">
        <v>0</v>
      </c>
      <c r="W238" s="126">
        <v>0</v>
      </c>
      <c r="X238" s="126">
        <v>0</v>
      </c>
      <c r="Y238" s="126">
        <v>0</v>
      </c>
      <c r="Z238" s="126">
        <v>0</v>
      </c>
      <c r="AA238" s="126">
        <v>0</v>
      </c>
      <c r="AB238" s="126">
        <v>0</v>
      </c>
      <c r="AC238" s="126">
        <v>0</v>
      </c>
      <c r="AD238" s="126">
        <v>0</v>
      </c>
      <c r="AE238" s="126">
        <v>0</v>
      </c>
      <c r="AF238" s="126">
        <v>0</v>
      </c>
      <c r="AG238" s="126"/>
      <c r="AH238" s="126"/>
      <c r="AI238" s="126"/>
      <c r="AJ238" s="126"/>
      <c r="AK238" s="126"/>
      <c r="AL238" s="126"/>
      <c r="AM238" s="126"/>
      <c r="AN238" s="126"/>
      <c r="AO238" s="126"/>
      <c r="AP238" s="126"/>
      <c r="AQ238" s="126"/>
      <c r="AR238" s="126"/>
      <c r="AS238" s="126"/>
      <c r="AT238" s="126"/>
      <c r="AU238" s="126"/>
      <c r="AV238" s="126"/>
      <c r="AW238" s="126"/>
      <c r="AX238" s="126"/>
      <c r="AY238" s="126"/>
      <c r="AZ238" s="126"/>
      <c r="BA238" s="126"/>
      <c r="BB238" s="126"/>
      <c r="BC238" s="126"/>
      <c r="BD238" s="126"/>
      <c r="BE238" s="126"/>
      <c r="BF238" s="126"/>
      <c r="BG238" s="126"/>
      <c r="BH238" s="126"/>
      <c r="BI238" s="126"/>
      <c r="BJ238" s="126"/>
      <c r="BK238" s="126"/>
      <c r="BL238" s="126"/>
      <c r="BM238" s="126"/>
      <c r="BN238" s="126"/>
      <c r="BO238" s="126"/>
      <c r="BP238" s="126"/>
      <c r="BQ238" s="126"/>
      <c r="BR238" s="126"/>
      <c r="BS238" s="126"/>
      <c r="BT238" s="126"/>
      <c r="BU238" s="126"/>
      <c r="BV238" s="126"/>
      <c r="BW238" s="126"/>
      <c r="BX238" s="126"/>
      <c r="BY238" s="126"/>
      <c r="BZ238" s="126"/>
      <c r="CA238" s="126"/>
      <c r="CB238" s="126"/>
      <c r="CC238" s="126"/>
      <c r="CD238" s="126"/>
      <c r="CE238" s="126"/>
      <c r="CF238" s="126"/>
      <c r="CG238" s="126"/>
      <c r="CH238" s="126"/>
      <c r="CI238" s="126"/>
      <c r="CJ238" s="126"/>
      <c r="CK238" s="126"/>
      <c r="CL238" s="126"/>
      <c r="CM238" s="126"/>
      <c r="CN238" s="126"/>
      <c r="CO238" s="126"/>
      <c r="CP238" s="126"/>
      <c r="CQ238" s="126"/>
      <c r="CR238" s="126"/>
      <c r="CS238" s="126"/>
      <c r="CT238" s="126"/>
      <c r="CU238" s="126"/>
    </row>
    <row r="239" spans="1:99" x14ac:dyDescent="0.3">
      <c r="A239" s="105">
        <v>655</v>
      </c>
      <c r="B239" s="126" t="s">
        <v>515</v>
      </c>
      <c r="C239" s="126"/>
      <c r="D239" s="126">
        <v>0</v>
      </c>
      <c r="E239" s="126">
        <v>0</v>
      </c>
      <c r="F239" s="126">
        <v>0</v>
      </c>
      <c r="G239" s="126">
        <v>0</v>
      </c>
      <c r="H239" s="126">
        <v>0</v>
      </c>
      <c r="I239" s="126">
        <v>0</v>
      </c>
      <c r="J239" s="126">
        <v>0</v>
      </c>
      <c r="K239" s="126">
        <v>0</v>
      </c>
      <c r="L239" s="126">
        <v>0</v>
      </c>
      <c r="M239" s="126">
        <v>0</v>
      </c>
      <c r="N239" s="126">
        <v>0</v>
      </c>
      <c r="O239" s="126">
        <v>0</v>
      </c>
      <c r="P239" s="126">
        <v>0</v>
      </c>
      <c r="Q239" s="126">
        <v>0</v>
      </c>
      <c r="R239" s="126">
        <v>0</v>
      </c>
      <c r="S239" s="126">
        <v>0</v>
      </c>
      <c r="T239" s="126">
        <v>0</v>
      </c>
      <c r="U239" s="126">
        <v>0</v>
      </c>
      <c r="V239" s="126">
        <v>0</v>
      </c>
      <c r="W239" s="126">
        <v>0</v>
      </c>
      <c r="X239" s="126">
        <v>0</v>
      </c>
      <c r="Y239" s="126">
        <v>0</v>
      </c>
      <c r="Z239" s="126">
        <v>0</v>
      </c>
      <c r="AA239" s="126">
        <v>0</v>
      </c>
      <c r="AB239" s="126">
        <v>0</v>
      </c>
      <c r="AC239" s="126">
        <v>0</v>
      </c>
      <c r="AD239" s="126">
        <v>0</v>
      </c>
      <c r="AE239" s="126">
        <v>0</v>
      </c>
      <c r="AF239" s="126">
        <v>0</v>
      </c>
      <c r="AG239" s="126"/>
      <c r="AH239" s="126"/>
      <c r="AI239" s="126"/>
      <c r="AJ239" s="126"/>
      <c r="AK239" s="126"/>
      <c r="AL239" s="126"/>
      <c r="AM239" s="126"/>
      <c r="AN239" s="126"/>
      <c r="AO239" s="126"/>
      <c r="AP239" s="126"/>
      <c r="AQ239" s="126"/>
      <c r="AR239" s="126"/>
      <c r="AS239" s="126"/>
      <c r="AT239" s="126"/>
      <c r="AU239" s="126"/>
      <c r="AV239" s="126"/>
      <c r="AW239" s="126"/>
      <c r="AX239" s="126"/>
      <c r="AY239" s="126"/>
      <c r="AZ239" s="126"/>
      <c r="BA239" s="126"/>
      <c r="BB239" s="126"/>
      <c r="BC239" s="126"/>
      <c r="BD239" s="126"/>
      <c r="BE239" s="126"/>
      <c r="BF239" s="126"/>
      <c r="BG239" s="126"/>
      <c r="BH239" s="126"/>
      <c r="BI239" s="126"/>
      <c r="BJ239" s="126"/>
      <c r="BK239" s="126"/>
      <c r="BL239" s="126"/>
      <c r="BM239" s="126"/>
      <c r="BN239" s="126"/>
      <c r="BO239" s="126"/>
      <c r="BP239" s="126"/>
      <c r="BQ239" s="126"/>
      <c r="BR239" s="126"/>
      <c r="BS239" s="126"/>
      <c r="BT239" s="126"/>
      <c r="BU239" s="126"/>
      <c r="BV239" s="126"/>
      <c r="BW239" s="126"/>
      <c r="BX239" s="126"/>
      <c r="BY239" s="126"/>
      <c r="BZ239" s="126"/>
      <c r="CA239" s="126"/>
      <c r="CB239" s="126"/>
      <c r="CC239" s="126"/>
      <c r="CD239" s="126"/>
      <c r="CE239" s="126"/>
      <c r="CF239" s="126"/>
      <c r="CG239" s="126"/>
      <c r="CH239" s="126"/>
      <c r="CI239" s="126"/>
      <c r="CJ239" s="126"/>
      <c r="CK239" s="126"/>
      <c r="CL239" s="126"/>
      <c r="CM239" s="126"/>
      <c r="CN239" s="126"/>
      <c r="CO239" s="126"/>
      <c r="CP239" s="126"/>
      <c r="CQ239" s="126"/>
      <c r="CR239" s="126"/>
      <c r="CS239" s="126"/>
      <c r="CT239" s="126"/>
      <c r="CU239" s="126"/>
    </row>
    <row r="240" spans="1:99" x14ac:dyDescent="0.3">
      <c r="A240" s="105">
        <v>656</v>
      </c>
      <c r="B240" s="126" t="s">
        <v>276</v>
      </c>
      <c r="C240" s="126"/>
      <c r="D240" s="126">
        <v>0</v>
      </c>
      <c r="E240" s="126">
        <v>0</v>
      </c>
      <c r="F240" s="126">
        <v>0</v>
      </c>
      <c r="G240" s="126">
        <v>0</v>
      </c>
      <c r="H240" s="126">
        <v>0</v>
      </c>
      <c r="I240" s="126">
        <v>0</v>
      </c>
      <c r="J240" s="126">
        <v>0</v>
      </c>
      <c r="K240" s="126">
        <v>0</v>
      </c>
      <c r="L240" s="126">
        <v>0</v>
      </c>
      <c r="M240" s="126">
        <v>0</v>
      </c>
      <c r="N240" s="126">
        <v>0</v>
      </c>
      <c r="O240" s="126">
        <v>0</v>
      </c>
      <c r="P240" s="126">
        <v>0</v>
      </c>
      <c r="Q240" s="126">
        <v>0</v>
      </c>
      <c r="R240" s="126">
        <v>0</v>
      </c>
      <c r="S240" s="126">
        <v>0</v>
      </c>
      <c r="T240" s="126">
        <v>0</v>
      </c>
      <c r="U240" s="126">
        <v>0</v>
      </c>
      <c r="V240" s="126">
        <v>0</v>
      </c>
      <c r="W240" s="126">
        <v>0</v>
      </c>
      <c r="X240" s="126">
        <v>0</v>
      </c>
      <c r="Y240" s="126">
        <v>0</v>
      </c>
      <c r="Z240" s="126">
        <v>0</v>
      </c>
      <c r="AA240" s="126">
        <v>0</v>
      </c>
      <c r="AB240" s="126">
        <v>0</v>
      </c>
      <c r="AC240" s="126">
        <v>0</v>
      </c>
      <c r="AD240" s="126">
        <v>0</v>
      </c>
      <c r="AE240" s="126">
        <v>0</v>
      </c>
      <c r="AF240" s="126">
        <v>0</v>
      </c>
      <c r="AG240" s="126"/>
      <c r="AH240" s="126"/>
      <c r="AI240" s="126"/>
      <c r="AJ240" s="126"/>
      <c r="AK240" s="126"/>
      <c r="AL240" s="126"/>
      <c r="AM240" s="126"/>
      <c r="AN240" s="126"/>
      <c r="AO240" s="126"/>
      <c r="AP240" s="126"/>
      <c r="AQ240" s="126"/>
      <c r="AR240" s="126"/>
      <c r="AS240" s="126"/>
      <c r="AT240" s="126"/>
      <c r="AU240" s="126"/>
      <c r="AV240" s="126"/>
      <c r="AW240" s="126"/>
      <c r="AX240" s="126"/>
      <c r="AY240" s="126"/>
      <c r="AZ240" s="126"/>
      <c r="BA240" s="126"/>
      <c r="BB240" s="126"/>
      <c r="BC240" s="126"/>
      <c r="BD240" s="126"/>
      <c r="BE240" s="126"/>
      <c r="BF240" s="126"/>
      <c r="BG240" s="126"/>
      <c r="BH240" s="126"/>
      <c r="BI240" s="126"/>
      <c r="BJ240" s="126"/>
      <c r="BK240" s="126"/>
      <c r="BL240" s="126"/>
      <c r="BM240" s="126"/>
      <c r="BN240" s="126"/>
      <c r="BO240" s="126"/>
      <c r="BP240" s="126"/>
      <c r="BQ240" s="126"/>
      <c r="BR240" s="126"/>
      <c r="BS240" s="126"/>
      <c r="BT240" s="126"/>
      <c r="BU240" s="126"/>
      <c r="BV240" s="126"/>
      <c r="BW240" s="126"/>
      <c r="BX240" s="126"/>
      <c r="BY240" s="126"/>
      <c r="BZ240" s="126"/>
      <c r="CA240" s="126"/>
      <c r="CB240" s="126"/>
      <c r="CC240" s="126"/>
      <c r="CD240" s="126"/>
      <c r="CE240" s="126"/>
      <c r="CF240" s="126"/>
      <c r="CG240" s="126"/>
      <c r="CH240" s="126"/>
      <c r="CI240" s="126"/>
      <c r="CJ240" s="126"/>
      <c r="CK240" s="126"/>
      <c r="CL240" s="126"/>
      <c r="CM240" s="126"/>
      <c r="CN240" s="126"/>
      <c r="CO240" s="126"/>
      <c r="CP240" s="126"/>
      <c r="CQ240" s="126"/>
      <c r="CR240" s="126"/>
      <c r="CS240" s="126"/>
      <c r="CT240" s="126"/>
      <c r="CU240" s="126"/>
    </row>
    <row r="241" spans="1:99" x14ac:dyDescent="0.3">
      <c r="A241" s="105">
        <v>657</v>
      </c>
      <c r="B241" s="126" t="s">
        <v>516</v>
      </c>
      <c r="C241" s="126"/>
      <c r="D241" s="126">
        <v>0</v>
      </c>
      <c r="E241" s="126">
        <v>0</v>
      </c>
      <c r="F241" s="126">
        <v>0</v>
      </c>
      <c r="G241" s="126">
        <v>0</v>
      </c>
      <c r="H241" s="126">
        <v>0</v>
      </c>
      <c r="I241" s="126">
        <v>0</v>
      </c>
      <c r="J241" s="126">
        <v>0</v>
      </c>
      <c r="K241" s="126">
        <v>0</v>
      </c>
      <c r="L241" s="126">
        <v>0</v>
      </c>
      <c r="M241" s="126">
        <v>0</v>
      </c>
      <c r="N241" s="126">
        <v>0</v>
      </c>
      <c r="O241" s="126">
        <v>0</v>
      </c>
      <c r="P241" s="126">
        <v>0</v>
      </c>
      <c r="Q241" s="126">
        <v>0</v>
      </c>
      <c r="R241" s="126">
        <v>0</v>
      </c>
      <c r="S241" s="126">
        <v>0</v>
      </c>
      <c r="T241" s="126">
        <v>0</v>
      </c>
      <c r="U241" s="126">
        <v>0</v>
      </c>
      <c r="V241" s="126">
        <v>0</v>
      </c>
      <c r="W241" s="126">
        <v>0</v>
      </c>
      <c r="X241" s="126">
        <v>0</v>
      </c>
      <c r="Y241" s="126">
        <v>0</v>
      </c>
      <c r="Z241" s="126">
        <v>0</v>
      </c>
      <c r="AA241" s="126">
        <v>0</v>
      </c>
      <c r="AB241" s="126">
        <v>0</v>
      </c>
      <c r="AC241" s="126">
        <v>0</v>
      </c>
      <c r="AD241" s="126">
        <v>0</v>
      </c>
      <c r="AE241" s="126">
        <v>0</v>
      </c>
      <c r="AF241" s="126">
        <v>0</v>
      </c>
      <c r="AG241" s="126"/>
      <c r="AH241" s="126"/>
      <c r="AI241" s="126"/>
      <c r="AJ241" s="126"/>
      <c r="AK241" s="126"/>
      <c r="AL241" s="126"/>
      <c r="AM241" s="126"/>
      <c r="AN241" s="126"/>
      <c r="AO241" s="126"/>
      <c r="AP241" s="126"/>
      <c r="AQ241" s="126"/>
      <c r="AR241" s="126"/>
      <c r="AS241" s="126"/>
      <c r="AT241" s="126"/>
      <c r="AU241" s="126"/>
      <c r="AV241" s="126"/>
      <c r="AW241" s="126"/>
      <c r="AX241" s="126"/>
      <c r="AY241" s="126"/>
      <c r="AZ241" s="126"/>
      <c r="BA241" s="126"/>
      <c r="BB241" s="126"/>
      <c r="BC241" s="126"/>
      <c r="BD241" s="126"/>
      <c r="BE241" s="126"/>
      <c r="BF241" s="126"/>
      <c r="BG241" s="126"/>
      <c r="BH241" s="126"/>
      <c r="BI241" s="126"/>
      <c r="BJ241" s="126"/>
      <c r="BK241" s="126"/>
      <c r="BL241" s="126"/>
      <c r="BM241" s="126"/>
      <c r="BN241" s="126"/>
      <c r="BO241" s="126"/>
      <c r="BP241" s="126"/>
      <c r="BQ241" s="126"/>
      <c r="BR241" s="126"/>
      <c r="BS241" s="126"/>
      <c r="BT241" s="126"/>
      <c r="BU241" s="126"/>
      <c r="BV241" s="126"/>
      <c r="BW241" s="126"/>
      <c r="BX241" s="126"/>
      <c r="BY241" s="126"/>
      <c r="BZ241" s="126"/>
      <c r="CA241" s="126"/>
      <c r="CB241" s="126"/>
      <c r="CC241" s="126"/>
      <c r="CD241" s="126"/>
      <c r="CE241" s="126"/>
      <c r="CF241" s="126"/>
      <c r="CG241" s="126"/>
      <c r="CH241" s="126"/>
      <c r="CI241" s="126"/>
      <c r="CJ241" s="126"/>
      <c r="CK241" s="126"/>
      <c r="CL241" s="126"/>
      <c r="CM241" s="126"/>
      <c r="CN241" s="126"/>
      <c r="CO241" s="126"/>
      <c r="CP241" s="126"/>
      <c r="CQ241" s="126"/>
      <c r="CR241" s="126"/>
      <c r="CS241" s="126"/>
      <c r="CT241" s="126"/>
      <c r="CU241" s="126"/>
    </row>
    <row r="242" spans="1:99" x14ac:dyDescent="0.3">
      <c r="A242" s="105">
        <v>658</v>
      </c>
      <c r="B242" s="126" t="s">
        <v>517</v>
      </c>
      <c r="C242" s="126"/>
      <c r="D242" s="126">
        <v>0</v>
      </c>
      <c r="E242" s="126">
        <v>0</v>
      </c>
      <c r="F242" s="126">
        <v>0</v>
      </c>
      <c r="G242" s="126">
        <v>0</v>
      </c>
      <c r="H242" s="126">
        <v>0</v>
      </c>
      <c r="I242" s="126">
        <v>0</v>
      </c>
      <c r="J242" s="126">
        <v>0</v>
      </c>
      <c r="K242" s="126">
        <v>0</v>
      </c>
      <c r="L242" s="126">
        <v>0</v>
      </c>
      <c r="M242" s="126">
        <v>0</v>
      </c>
      <c r="N242" s="126">
        <v>0</v>
      </c>
      <c r="O242" s="126">
        <v>0</v>
      </c>
      <c r="P242" s="126">
        <v>0</v>
      </c>
      <c r="Q242" s="126">
        <v>0</v>
      </c>
      <c r="R242" s="126">
        <v>0</v>
      </c>
      <c r="S242" s="126">
        <v>0</v>
      </c>
      <c r="T242" s="126">
        <v>0</v>
      </c>
      <c r="U242" s="126">
        <v>0</v>
      </c>
      <c r="V242" s="126">
        <v>0</v>
      </c>
      <c r="W242" s="126">
        <v>0</v>
      </c>
      <c r="X242" s="126">
        <v>0</v>
      </c>
      <c r="Y242" s="126">
        <v>0</v>
      </c>
      <c r="Z242" s="126">
        <v>0</v>
      </c>
      <c r="AA242" s="126">
        <v>0</v>
      </c>
      <c r="AB242" s="126">
        <v>0</v>
      </c>
      <c r="AC242" s="126">
        <v>0</v>
      </c>
      <c r="AD242" s="126">
        <v>0</v>
      </c>
      <c r="AE242" s="126">
        <v>0</v>
      </c>
      <c r="AF242" s="126">
        <v>0</v>
      </c>
      <c r="AG242" s="126"/>
      <c r="AH242" s="126"/>
      <c r="AI242" s="126"/>
      <c r="AJ242" s="126"/>
      <c r="AK242" s="126"/>
      <c r="AL242" s="126"/>
      <c r="AM242" s="126"/>
      <c r="AN242" s="126"/>
      <c r="AO242" s="126"/>
      <c r="AP242" s="126"/>
      <c r="AQ242" s="126"/>
      <c r="AR242" s="126"/>
      <c r="AS242" s="126"/>
      <c r="AT242" s="126"/>
      <c r="AU242" s="126"/>
      <c r="AV242" s="126"/>
      <c r="AW242" s="126"/>
      <c r="AX242" s="126"/>
      <c r="AY242" s="126"/>
      <c r="AZ242" s="126"/>
      <c r="BA242" s="126"/>
      <c r="BB242" s="126"/>
      <c r="BC242" s="126"/>
      <c r="BD242" s="126"/>
      <c r="BE242" s="126"/>
      <c r="BF242" s="126"/>
      <c r="BG242" s="126"/>
      <c r="BH242" s="126"/>
      <c r="BI242" s="126"/>
      <c r="BJ242" s="126"/>
      <c r="BK242" s="126"/>
      <c r="BL242" s="126"/>
      <c r="BM242" s="126"/>
      <c r="BN242" s="126"/>
      <c r="BO242" s="126"/>
      <c r="BP242" s="126"/>
      <c r="BQ242" s="126"/>
      <c r="BR242" s="126"/>
      <c r="BS242" s="126"/>
      <c r="BT242" s="126"/>
      <c r="BU242" s="126"/>
      <c r="BV242" s="126"/>
      <c r="BW242" s="126"/>
      <c r="BX242" s="126"/>
      <c r="BY242" s="126"/>
      <c r="BZ242" s="126"/>
      <c r="CA242" s="126"/>
      <c r="CB242" s="126"/>
      <c r="CC242" s="126"/>
      <c r="CD242" s="126"/>
      <c r="CE242" s="126"/>
      <c r="CF242" s="126"/>
      <c r="CG242" s="126"/>
      <c r="CH242" s="126"/>
      <c r="CI242" s="126"/>
      <c r="CJ242" s="126"/>
      <c r="CK242" s="126"/>
      <c r="CL242" s="126"/>
      <c r="CM242" s="126"/>
      <c r="CN242" s="126"/>
      <c r="CO242" s="126"/>
      <c r="CP242" s="126"/>
      <c r="CQ242" s="126"/>
      <c r="CR242" s="126"/>
      <c r="CS242" s="126"/>
      <c r="CT242" s="126"/>
      <c r="CU242" s="126"/>
    </row>
    <row r="243" spans="1:99" x14ac:dyDescent="0.3">
      <c r="A243" s="105">
        <v>659</v>
      </c>
      <c r="B243" s="126" t="s">
        <v>518</v>
      </c>
      <c r="C243" s="126"/>
      <c r="D243" s="126">
        <v>0</v>
      </c>
      <c r="E243" s="126">
        <v>1240110</v>
      </c>
      <c r="F243" s="126">
        <v>0</v>
      </c>
      <c r="G243" s="126">
        <v>0</v>
      </c>
      <c r="H243" s="126">
        <v>0</v>
      </c>
      <c r="I243" s="126">
        <v>0</v>
      </c>
      <c r="J243" s="126">
        <v>0</v>
      </c>
      <c r="K243" s="126">
        <v>0</v>
      </c>
      <c r="L243" s="126">
        <v>0</v>
      </c>
      <c r="M243" s="126">
        <v>0</v>
      </c>
      <c r="N243" s="126">
        <v>0</v>
      </c>
      <c r="O243" s="126">
        <v>0</v>
      </c>
      <c r="P243" s="126">
        <v>0</v>
      </c>
      <c r="Q243" s="126">
        <v>1598608</v>
      </c>
      <c r="R243" s="126">
        <v>0</v>
      </c>
      <c r="S243" s="126">
        <v>0</v>
      </c>
      <c r="T243" s="126">
        <v>0</v>
      </c>
      <c r="U243" s="126">
        <v>190047</v>
      </c>
      <c r="V243" s="126">
        <v>0</v>
      </c>
      <c r="W243" s="126">
        <v>311791</v>
      </c>
      <c r="X243" s="126">
        <v>0</v>
      </c>
      <c r="Y243" s="126">
        <v>1241001</v>
      </c>
      <c r="Z243" s="126">
        <v>11478094</v>
      </c>
      <c r="AA243" s="126">
        <v>0</v>
      </c>
      <c r="AB243" s="126">
        <v>0</v>
      </c>
      <c r="AC243" s="126">
        <v>0</v>
      </c>
      <c r="AD243" s="126">
        <v>94748</v>
      </c>
      <c r="AE243" s="126">
        <v>0</v>
      </c>
      <c r="AF243" s="126">
        <v>0</v>
      </c>
      <c r="AG243" s="126"/>
      <c r="AH243" s="126"/>
      <c r="AI243" s="126"/>
      <c r="AJ243" s="126"/>
      <c r="AK243" s="126"/>
      <c r="AL243" s="126"/>
      <c r="AM243" s="126"/>
      <c r="AN243" s="126"/>
      <c r="AO243" s="126"/>
      <c r="AP243" s="126"/>
      <c r="AQ243" s="126"/>
      <c r="AR243" s="126"/>
      <c r="AS243" s="126"/>
      <c r="AT243" s="126"/>
      <c r="AU243" s="126"/>
      <c r="AV243" s="126"/>
      <c r="AW243" s="126"/>
      <c r="AX243" s="126"/>
      <c r="AY243" s="126"/>
      <c r="AZ243" s="126"/>
      <c r="BA243" s="126"/>
      <c r="BB243" s="126"/>
      <c r="BC243" s="126"/>
      <c r="BD243" s="126"/>
      <c r="BE243" s="126"/>
      <c r="BF243" s="126"/>
      <c r="BG243" s="126"/>
      <c r="BH243" s="126"/>
      <c r="BI243" s="126"/>
      <c r="BJ243" s="126"/>
      <c r="BK243" s="126"/>
      <c r="BL243" s="126"/>
      <c r="BM243" s="126"/>
      <c r="BN243" s="126"/>
      <c r="BO243" s="126"/>
      <c r="BP243" s="126"/>
      <c r="BQ243" s="126"/>
      <c r="BR243" s="126"/>
      <c r="BS243" s="126"/>
      <c r="BT243" s="126"/>
      <c r="BU243" s="126"/>
      <c r="BV243" s="126"/>
      <c r="BW243" s="126"/>
      <c r="BX243" s="126"/>
      <c r="BY243" s="126"/>
      <c r="BZ243" s="126"/>
      <c r="CA243" s="126"/>
      <c r="CB243" s="126"/>
      <c r="CC243" s="126"/>
      <c r="CD243" s="126"/>
      <c r="CE243" s="126"/>
      <c r="CF243" s="126"/>
      <c r="CG243" s="126"/>
      <c r="CH243" s="126"/>
      <c r="CI243" s="126"/>
      <c r="CJ243" s="126"/>
      <c r="CK243" s="126"/>
      <c r="CL243" s="126"/>
      <c r="CM243" s="126"/>
      <c r="CN243" s="126"/>
      <c r="CO243" s="126"/>
      <c r="CP243" s="126"/>
      <c r="CQ243" s="126"/>
      <c r="CR243" s="126"/>
      <c r="CS243" s="126"/>
      <c r="CT243" s="126"/>
      <c r="CU243" s="126"/>
    </row>
    <row r="244" spans="1:99" x14ac:dyDescent="0.3">
      <c r="A244" s="105">
        <v>660</v>
      </c>
      <c r="B244" s="126" t="s">
        <v>519</v>
      </c>
      <c r="C244" s="126"/>
      <c r="D244" s="126">
        <v>0</v>
      </c>
      <c r="E244" s="126">
        <v>0</v>
      </c>
      <c r="F244" s="126">
        <v>0</v>
      </c>
      <c r="G244" s="126">
        <v>0</v>
      </c>
      <c r="H244" s="126">
        <v>0</v>
      </c>
      <c r="I244" s="126">
        <v>0</v>
      </c>
      <c r="J244" s="126">
        <v>0</v>
      </c>
      <c r="K244" s="126">
        <v>0</v>
      </c>
      <c r="L244" s="126">
        <v>0</v>
      </c>
      <c r="M244" s="126">
        <v>0</v>
      </c>
      <c r="N244" s="126">
        <v>0</v>
      </c>
      <c r="O244" s="126">
        <v>0</v>
      </c>
      <c r="P244" s="126">
        <v>0</v>
      </c>
      <c r="Q244" s="126">
        <v>0</v>
      </c>
      <c r="R244" s="126">
        <v>0</v>
      </c>
      <c r="S244" s="126">
        <v>0</v>
      </c>
      <c r="T244" s="126">
        <v>0</v>
      </c>
      <c r="U244" s="126">
        <v>0</v>
      </c>
      <c r="V244" s="126">
        <v>0</v>
      </c>
      <c r="W244" s="126">
        <v>0</v>
      </c>
      <c r="X244" s="126">
        <v>0</v>
      </c>
      <c r="Y244" s="126">
        <v>0</v>
      </c>
      <c r="Z244" s="126">
        <v>0</v>
      </c>
      <c r="AA244" s="126">
        <v>0</v>
      </c>
      <c r="AB244" s="126">
        <v>0</v>
      </c>
      <c r="AC244" s="126">
        <v>0</v>
      </c>
      <c r="AD244" s="126">
        <v>0</v>
      </c>
      <c r="AE244" s="126">
        <v>0</v>
      </c>
      <c r="AF244" s="126">
        <v>0</v>
      </c>
      <c r="AG244" s="126"/>
      <c r="AH244" s="126"/>
      <c r="AI244" s="126"/>
      <c r="AJ244" s="126"/>
      <c r="AK244" s="126"/>
      <c r="AL244" s="126"/>
      <c r="AM244" s="126"/>
      <c r="AN244" s="126"/>
      <c r="AO244" s="126"/>
      <c r="AP244" s="126"/>
      <c r="AQ244" s="126"/>
      <c r="AR244" s="126"/>
      <c r="AS244" s="126"/>
      <c r="AT244" s="126"/>
      <c r="AU244" s="126"/>
      <c r="AV244" s="126"/>
      <c r="AW244" s="126"/>
      <c r="AX244" s="126"/>
      <c r="AY244" s="126"/>
      <c r="AZ244" s="126"/>
      <c r="BA244" s="126"/>
      <c r="BB244" s="126"/>
      <c r="BC244" s="126"/>
      <c r="BD244" s="126"/>
      <c r="BE244" s="126"/>
      <c r="BF244" s="126"/>
      <c r="BG244" s="126"/>
      <c r="BH244" s="126"/>
      <c r="BI244" s="126"/>
      <c r="BJ244" s="126"/>
      <c r="BK244" s="126"/>
      <c r="BL244" s="126"/>
      <c r="BM244" s="126"/>
      <c r="BN244" s="126"/>
      <c r="BO244" s="126"/>
      <c r="BP244" s="126"/>
      <c r="BQ244" s="126"/>
      <c r="BR244" s="126"/>
      <c r="BS244" s="126"/>
      <c r="BT244" s="126"/>
      <c r="BU244" s="126"/>
      <c r="BV244" s="126"/>
      <c r="BW244" s="126"/>
      <c r="BX244" s="126"/>
      <c r="BY244" s="126"/>
      <c r="BZ244" s="126"/>
      <c r="CA244" s="126"/>
      <c r="CB244" s="126"/>
      <c r="CC244" s="126"/>
      <c r="CD244" s="126"/>
      <c r="CE244" s="126"/>
      <c r="CF244" s="126"/>
      <c r="CG244" s="126"/>
      <c r="CH244" s="126"/>
      <c r="CI244" s="126"/>
      <c r="CJ244" s="126"/>
      <c r="CK244" s="126"/>
      <c r="CL244" s="126"/>
      <c r="CM244" s="126"/>
      <c r="CN244" s="126"/>
      <c r="CO244" s="126"/>
      <c r="CP244" s="126"/>
      <c r="CQ244" s="126"/>
      <c r="CR244" s="126"/>
      <c r="CS244" s="126"/>
      <c r="CT244" s="126"/>
      <c r="CU244" s="126"/>
    </row>
    <row r="245" spans="1:99" x14ac:dyDescent="0.3">
      <c r="A245" s="105">
        <v>661</v>
      </c>
      <c r="B245" s="126" t="s">
        <v>275</v>
      </c>
      <c r="C245" s="126"/>
      <c r="D245" s="126">
        <v>0</v>
      </c>
      <c r="E245" s="126">
        <v>0</v>
      </c>
      <c r="F245" s="126">
        <v>0</v>
      </c>
      <c r="G245" s="126">
        <v>0</v>
      </c>
      <c r="H245" s="126">
        <v>0</v>
      </c>
      <c r="I245" s="126">
        <v>0</v>
      </c>
      <c r="J245" s="126">
        <v>0</v>
      </c>
      <c r="K245" s="126">
        <v>0</v>
      </c>
      <c r="L245" s="126">
        <v>0</v>
      </c>
      <c r="M245" s="126">
        <v>0</v>
      </c>
      <c r="N245" s="126">
        <v>0</v>
      </c>
      <c r="O245" s="126">
        <v>0</v>
      </c>
      <c r="P245" s="126">
        <v>0</v>
      </c>
      <c r="Q245" s="126">
        <v>0</v>
      </c>
      <c r="R245" s="126">
        <v>0</v>
      </c>
      <c r="S245" s="126">
        <v>0</v>
      </c>
      <c r="T245" s="126">
        <v>0</v>
      </c>
      <c r="U245" s="126">
        <v>0</v>
      </c>
      <c r="V245" s="126">
        <v>0</v>
      </c>
      <c r="W245" s="126">
        <v>0</v>
      </c>
      <c r="X245" s="126">
        <v>0</v>
      </c>
      <c r="Y245" s="126">
        <v>0</v>
      </c>
      <c r="Z245" s="126">
        <v>0</v>
      </c>
      <c r="AA245" s="126">
        <v>0</v>
      </c>
      <c r="AB245" s="126">
        <v>0</v>
      </c>
      <c r="AC245" s="126">
        <v>0</v>
      </c>
      <c r="AD245" s="126">
        <v>0</v>
      </c>
      <c r="AE245" s="126">
        <v>0</v>
      </c>
      <c r="AF245" s="126">
        <v>0</v>
      </c>
      <c r="AG245" s="126"/>
      <c r="AH245" s="126"/>
      <c r="AI245" s="126"/>
      <c r="AJ245" s="126"/>
      <c r="AK245" s="126"/>
      <c r="AL245" s="126"/>
      <c r="AM245" s="126"/>
      <c r="AN245" s="126"/>
      <c r="AO245" s="126"/>
      <c r="AP245" s="126"/>
      <c r="AQ245" s="126"/>
      <c r="AR245" s="126"/>
      <c r="AS245" s="126"/>
      <c r="AT245" s="126"/>
      <c r="AU245" s="126"/>
      <c r="AV245" s="126"/>
      <c r="AW245" s="126"/>
      <c r="AX245" s="126"/>
      <c r="AY245" s="126"/>
      <c r="AZ245" s="126"/>
      <c r="BA245" s="126"/>
      <c r="BB245" s="126"/>
      <c r="BC245" s="126"/>
      <c r="BD245" s="126"/>
      <c r="BE245" s="126"/>
      <c r="BF245" s="126"/>
      <c r="BG245" s="126"/>
      <c r="BH245" s="126"/>
      <c r="BI245" s="126"/>
      <c r="BJ245" s="126"/>
      <c r="BK245" s="126"/>
      <c r="BL245" s="126"/>
      <c r="BM245" s="126"/>
      <c r="BN245" s="126"/>
      <c r="BO245" s="126"/>
      <c r="BP245" s="126"/>
      <c r="BQ245" s="126"/>
      <c r="BR245" s="126"/>
      <c r="BS245" s="126"/>
      <c r="BT245" s="126"/>
      <c r="BU245" s="126"/>
      <c r="BV245" s="126"/>
      <c r="BW245" s="126"/>
      <c r="BX245" s="126"/>
      <c r="BY245" s="126"/>
      <c r="BZ245" s="126"/>
      <c r="CA245" s="126"/>
      <c r="CB245" s="126"/>
      <c r="CC245" s="126"/>
      <c r="CD245" s="126"/>
      <c r="CE245" s="126"/>
      <c r="CF245" s="126"/>
      <c r="CG245" s="126"/>
      <c r="CH245" s="126"/>
      <c r="CI245" s="126"/>
      <c r="CJ245" s="126"/>
      <c r="CK245" s="126"/>
      <c r="CL245" s="126"/>
      <c r="CM245" s="126"/>
      <c r="CN245" s="126"/>
      <c r="CO245" s="126"/>
      <c r="CP245" s="126"/>
      <c r="CQ245" s="126"/>
      <c r="CR245" s="126"/>
      <c r="CS245" s="126"/>
      <c r="CT245" s="126"/>
      <c r="CU245" s="126"/>
    </row>
    <row r="246" spans="1:99" s="409" customFormat="1" x14ac:dyDescent="0.3">
      <c r="A246" s="412">
        <v>662</v>
      </c>
      <c r="B246" s="409" t="s">
        <v>294</v>
      </c>
      <c r="E246" s="409">
        <v>0</v>
      </c>
      <c r="F246" s="409">
        <v>0</v>
      </c>
      <c r="H246" s="409">
        <v>0</v>
      </c>
      <c r="K246" s="409">
        <v>0</v>
      </c>
      <c r="N246" s="409">
        <v>0</v>
      </c>
      <c r="Q246" s="409">
        <v>0</v>
      </c>
      <c r="S246" s="409">
        <v>0</v>
      </c>
      <c r="W246" s="409">
        <v>0</v>
      </c>
      <c r="X246" s="409">
        <v>0</v>
      </c>
      <c r="Y246" s="409">
        <v>0</v>
      </c>
      <c r="Z246" s="409">
        <v>171495</v>
      </c>
      <c r="AC246" s="409">
        <v>0</v>
      </c>
      <c r="AF246" s="409">
        <v>0</v>
      </c>
    </row>
    <row r="247" spans="1:99" s="409" customFormat="1" x14ac:dyDescent="0.3">
      <c r="A247" s="412">
        <v>663</v>
      </c>
      <c r="B247" s="409" t="s">
        <v>520</v>
      </c>
      <c r="E247" s="409">
        <v>11151386</v>
      </c>
      <c r="F247" s="409">
        <v>30000</v>
      </c>
      <c r="H247" s="409">
        <v>0</v>
      </c>
      <c r="K247" s="409">
        <v>31384</v>
      </c>
      <c r="N247" s="409">
        <v>69000</v>
      </c>
      <c r="Q247" s="409">
        <v>3513</v>
      </c>
      <c r="S247" s="409">
        <v>30000</v>
      </c>
      <c r="W247" s="409">
        <v>0</v>
      </c>
      <c r="X247" s="409">
        <v>0</v>
      </c>
      <c r="Y247" s="409">
        <v>0</v>
      </c>
      <c r="Z247" s="409">
        <v>10372473</v>
      </c>
      <c r="AC247" s="409">
        <v>69000</v>
      </c>
      <c r="AF247" s="409">
        <v>0</v>
      </c>
    </row>
    <row r="248" spans="1:99" s="411" customFormat="1" x14ac:dyDescent="0.3">
      <c r="A248" s="410">
        <v>906</v>
      </c>
      <c r="B248" s="411" t="s">
        <v>521</v>
      </c>
      <c r="D248" s="411">
        <v>1</v>
      </c>
      <c r="E248" s="411">
        <v>1</v>
      </c>
      <c r="F248" s="411">
        <v>1</v>
      </c>
      <c r="G248" s="411">
        <v>1</v>
      </c>
      <c r="H248" s="411">
        <v>1</v>
      </c>
      <c r="I248" s="411">
        <v>1</v>
      </c>
      <c r="J248" s="411">
        <v>1</v>
      </c>
      <c r="K248" s="411">
        <v>1</v>
      </c>
      <c r="L248" s="411">
        <v>1</v>
      </c>
      <c r="M248" s="411">
        <v>1</v>
      </c>
      <c r="N248" s="411">
        <v>1</v>
      </c>
      <c r="O248" s="411">
        <v>1</v>
      </c>
      <c r="P248" s="411">
        <v>1</v>
      </c>
      <c r="Q248" s="411">
        <v>1</v>
      </c>
      <c r="R248" s="411">
        <v>1</v>
      </c>
      <c r="S248" s="411">
        <v>1</v>
      </c>
      <c r="T248" s="411">
        <v>1</v>
      </c>
      <c r="U248" s="411">
        <v>1</v>
      </c>
      <c r="V248" s="411">
        <v>1</v>
      </c>
      <c r="W248" s="411">
        <v>1</v>
      </c>
      <c r="X248" s="411">
        <v>1</v>
      </c>
      <c r="Y248" s="411">
        <v>1</v>
      </c>
      <c r="Z248" s="411">
        <v>1</v>
      </c>
      <c r="AA248" s="411">
        <v>1</v>
      </c>
      <c r="AB248" s="411">
        <v>1</v>
      </c>
      <c r="AC248" s="411">
        <v>1</v>
      </c>
      <c r="AD248" s="411">
        <v>1</v>
      </c>
      <c r="AE248" s="411">
        <v>1</v>
      </c>
      <c r="AF248" s="411">
        <v>1</v>
      </c>
    </row>
    <row r="249" spans="1:99" s="411" customFormat="1" x14ac:dyDescent="0.3">
      <c r="A249" s="410">
        <v>907</v>
      </c>
      <c r="B249" s="411" t="s">
        <v>522</v>
      </c>
      <c r="D249" s="411">
        <v>2</v>
      </c>
      <c r="E249" s="411">
        <v>2</v>
      </c>
      <c r="F249" s="411">
        <v>1</v>
      </c>
      <c r="G249" s="411">
        <v>2</v>
      </c>
      <c r="H249" s="411">
        <v>1</v>
      </c>
      <c r="I249" s="411">
        <v>2</v>
      </c>
      <c r="J249" s="411">
        <v>2</v>
      </c>
      <c r="K249" s="411">
        <v>2</v>
      </c>
      <c r="L249" s="411">
        <v>2</v>
      </c>
      <c r="M249" s="411">
        <v>2</v>
      </c>
      <c r="N249" s="411">
        <v>1</v>
      </c>
      <c r="O249" s="411">
        <v>2</v>
      </c>
      <c r="P249" s="411">
        <v>2</v>
      </c>
      <c r="Q249" s="411">
        <v>2</v>
      </c>
      <c r="R249" s="411">
        <v>1</v>
      </c>
      <c r="S249" s="411">
        <v>2</v>
      </c>
      <c r="T249" s="411">
        <v>2</v>
      </c>
      <c r="U249" s="411">
        <v>2</v>
      </c>
      <c r="V249" s="411">
        <v>2</v>
      </c>
      <c r="W249" s="411">
        <v>2</v>
      </c>
      <c r="X249" s="411">
        <v>2</v>
      </c>
      <c r="Y249" s="411">
        <v>2</v>
      </c>
      <c r="Z249" s="411">
        <v>2</v>
      </c>
      <c r="AA249" s="411">
        <v>2</v>
      </c>
      <c r="AB249" s="411">
        <v>2</v>
      </c>
      <c r="AC249" s="411">
        <v>1</v>
      </c>
      <c r="AD249" s="411">
        <v>1</v>
      </c>
      <c r="AE249" s="411">
        <v>2</v>
      </c>
      <c r="AF249" s="411">
        <v>2</v>
      </c>
    </row>
    <row r="250" spans="1:99" s="416" customFormat="1" x14ac:dyDescent="0.3">
      <c r="A250" s="415">
        <v>947</v>
      </c>
      <c r="B250" s="416" t="s">
        <v>523</v>
      </c>
      <c r="D250" s="416" t="s">
        <v>862</v>
      </c>
      <c r="E250" s="416" t="s">
        <v>607</v>
      </c>
      <c r="F250" s="416" t="s">
        <v>863</v>
      </c>
      <c r="G250" s="416" t="s">
        <v>864</v>
      </c>
      <c r="H250" s="416" t="s">
        <v>865</v>
      </c>
      <c r="I250" s="416" t="s">
        <v>524</v>
      </c>
      <c r="J250" s="416" t="s">
        <v>866</v>
      </c>
      <c r="K250" s="416" t="s">
        <v>867</v>
      </c>
      <c r="L250" s="416" t="s">
        <v>868</v>
      </c>
      <c r="M250" s="416" t="s">
        <v>869</v>
      </c>
      <c r="N250" s="416" t="s">
        <v>870</v>
      </c>
      <c r="O250" s="416" t="s">
        <v>606</v>
      </c>
      <c r="P250" s="416" t="s">
        <v>871</v>
      </c>
      <c r="Q250" s="416" t="s">
        <v>872</v>
      </c>
      <c r="R250" s="416" t="s">
        <v>873</v>
      </c>
      <c r="S250" s="416" t="s">
        <v>874</v>
      </c>
      <c r="T250" s="416" t="s">
        <v>875</v>
      </c>
      <c r="U250" s="416" t="s">
        <v>876</v>
      </c>
      <c r="V250" s="416" t="s">
        <v>877</v>
      </c>
      <c r="W250" s="416" t="s">
        <v>609</v>
      </c>
      <c r="X250" s="416" t="s">
        <v>878</v>
      </c>
      <c r="Y250" s="416" t="s">
        <v>879</v>
      </c>
      <c r="Z250" s="416" t="s">
        <v>1101</v>
      </c>
      <c r="AA250" s="416" t="s">
        <v>880</v>
      </c>
      <c r="AB250" s="416" t="s">
        <v>881</v>
      </c>
      <c r="AC250" s="416" t="s">
        <v>882</v>
      </c>
      <c r="AD250" s="416" t="s">
        <v>883</v>
      </c>
      <c r="AE250" s="416" t="s">
        <v>608</v>
      </c>
      <c r="AF250" s="416" t="s">
        <v>612</v>
      </c>
    </row>
    <row r="251" spans="1:99" s="416" customFormat="1" x14ac:dyDescent="0.3">
      <c r="A251" s="415">
        <v>948</v>
      </c>
      <c r="B251" s="416" t="s">
        <v>525</v>
      </c>
      <c r="D251" s="416" t="s">
        <v>884</v>
      </c>
      <c r="E251" s="416" t="s">
        <v>885</v>
      </c>
      <c r="F251" s="416" t="s">
        <v>886</v>
      </c>
      <c r="G251" s="416" t="s">
        <v>822</v>
      </c>
      <c r="H251" s="416" t="s">
        <v>610</v>
      </c>
      <c r="I251" s="416" t="s">
        <v>887</v>
      </c>
      <c r="J251" s="416" t="s">
        <v>888</v>
      </c>
      <c r="K251" s="416" t="s">
        <v>889</v>
      </c>
      <c r="L251" s="416" t="s">
        <v>890</v>
      </c>
      <c r="M251" s="416" t="s">
        <v>891</v>
      </c>
      <c r="N251" s="416" t="s">
        <v>892</v>
      </c>
      <c r="O251" s="416" t="s">
        <v>893</v>
      </c>
      <c r="P251" s="416" t="s">
        <v>894</v>
      </c>
      <c r="Q251" s="416" t="s">
        <v>895</v>
      </c>
      <c r="R251" s="416" t="s">
        <v>896</v>
      </c>
      <c r="S251" s="416" t="s">
        <v>897</v>
      </c>
      <c r="T251" s="416" t="s">
        <v>898</v>
      </c>
      <c r="U251" s="416" t="s">
        <v>899</v>
      </c>
      <c r="V251" s="416" t="s">
        <v>900</v>
      </c>
      <c r="W251" s="416" t="s">
        <v>901</v>
      </c>
      <c r="X251" s="416" t="s">
        <v>902</v>
      </c>
      <c r="Y251" s="416" t="s">
        <v>903</v>
      </c>
      <c r="Z251" s="416" t="s">
        <v>1106</v>
      </c>
      <c r="AA251" s="416" t="s">
        <v>904</v>
      </c>
      <c r="AB251" s="416" t="s">
        <v>905</v>
      </c>
      <c r="AC251" s="416" t="s">
        <v>906</v>
      </c>
      <c r="AD251" s="416" t="s">
        <v>907</v>
      </c>
      <c r="AE251" s="416" t="s">
        <v>611</v>
      </c>
      <c r="AF251" s="416" t="s">
        <v>908</v>
      </c>
    </row>
    <row r="252" spans="1:99" s="416" customFormat="1" x14ac:dyDescent="0.3">
      <c r="A252" s="415">
        <v>949</v>
      </c>
      <c r="B252" s="416" t="s">
        <v>526</v>
      </c>
      <c r="D252" s="416" t="s">
        <v>269</v>
      </c>
      <c r="E252" s="416" t="s">
        <v>269</v>
      </c>
      <c r="F252" s="416" t="s">
        <v>269</v>
      </c>
      <c r="G252" s="416" t="s">
        <v>269</v>
      </c>
      <c r="H252" s="416" t="s">
        <v>269</v>
      </c>
      <c r="I252" s="416" t="s">
        <v>269</v>
      </c>
      <c r="J252" s="416" t="s">
        <v>269</v>
      </c>
      <c r="K252" s="416" t="s">
        <v>269</v>
      </c>
      <c r="L252" s="416" t="s">
        <v>269</v>
      </c>
      <c r="M252" s="416" t="s">
        <v>269</v>
      </c>
      <c r="N252" s="416" t="s">
        <v>269</v>
      </c>
      <c r="O252" s="416" t="s">
        <v>269</v>
      </c>
      <c r="P252" s="416" t="s">
        <v>269</v>
      </c>
      <c r="Q252" s="416" t="s">
        <v>269</v>
      </c>
      <c r="R252" s="416" t="s">
        <v>269</v>
      </c>
      <c r="S252" s="416" t="s">
        <v>269</v>
      </c>
      <c r="T252" s="416" t="s">
        <v>269</v>
      </c>
      <c r="U252" s="416" t="s">
        <v>269</v>
      </c>
      <c r="V252" s="416" t="s">
        <v>269</v>
      </c>
      <c r="W252" s="416" t="s">
        <v>269</v>
      </c>
      <c r="X252" s="416" t="s">
        <v>269</v>
      </c>
      <c r="Y252" s="416" t="s">
        <v>269</v>
      </c>
      <c r="Z252" s="416" t="s">
        <v>269</v>
      </c>
      <c r="AA252" s="416" t="s">
        <v>269</v>
      </c>
      <c r="AB252" s="416" t="s">
        <v>269</v>
      </c>
      <c r="AC252" s="416" t="s">
        <v>269</v>
      </c>
      <c r="AD252" s="416" t="s">
        <v>269</v>
      </c>
      <c r="AE252" s="416" t="s">
        <v>269</v>
      </c>
      <c r="AF252" s="416" t="s">
        <v>269</v>
      </c>
    </row>
    <row r="253" spans="1:99" s="416" customFormat="1" x14ac:dyDescent="0.3">
      <c r="A253" s="415">
        <v>950</v>
      </c>
      <c r="B253" s="416" t="s">
        <v>527</v>
      </c>
      <c r="D253" s="416" t="s">
        <v>17</v>
      </c>
      <c r="E253" s="416" t="s">
        <v>17</v>
      </c>
      <c r="F253" s="416" t="s">
        <v>17</v>
      </c>
      <c r="G253" s="416" t="s">
        <v>17</v>
      </c>
      <c r="H253" s="416" t="s">
        <v>17</v>
      </c>
      <c r="I253" s="416" t="s">
        <v>17</v>
      </c>
      <c r="J253" s="416" t="s">
        <v>17</v>
      </c>
      <c r="K253" s="416" t="s">
        <v>17</v>
      </c>
      <c r="L253" s="416" t="s">
        <v>17</v>
      </c>
      <c r="M253" s="416" t="s">
        <v>17</v>
      </c>
      <c r="N253" s="416" t="s">
        <v>17</v>
      </c>
      <c r="O253" s="416" t="s">
        <v>17</v>
      </c>
      <c r="P253" s="416" t="s">
        <v>17</v>
      </c>
      <c r="Q253" s="416" t="s">
        <v>17</v>
      </c>
      <c r="R253" s="416" t="s">
        <v>17</v>
      </c>
      <c r="S253" s="416" t="s">
        <v>17</v>
      </c>
      <c r="T253" s="416" t="s">
        <v>17</v>
      </c>
      <c r="U253" s="416" t="s">
        <v>17</v>
      </c>
      <c r="V253" s="416" t="s">
        <v>17</v>
      </c>
      <c r="W253" s="416" t="s">
        <v>17</v>
      </c>
      <c r="X253" s="416" t="s">
        <v>17</v>
      </c>
      <c r="Y253" s="416" t="s">
        <v>17</v>
      </c>
      <c r="Z253" s="416" t="s">
        <v>17</v>
      </c>
      <c r="AA253" s="416" t="s">
        <v>17</v>
      </c>
      <c r="AB253" s="416" t="s">
        <v>17</v>
      </c>
      <c r="AC253" s="416" t="s">
        <v>17</v>
      </c>
      <c r="AD253" s="416" t="s">
        <v>17</v>
      </c>
      <c r="AE253" s="416" t="s">
        <v>17</v>
      </c>
      <c r="AF253" s="416" t="s">
        <v>17</v>
      </c>
    </row>
    <row r="254" spans="1:99" s="411" customFormat="1" x14ac:dyDescent="0.3">
      <c r="A254" s="410">
        <v>951</v>
      </c>
      <c r="B254" s="411" t="s">
        <v>528</v>
      </c>
      <c r="D254" s="411">
        <v>2</v>
      </c>
      <c r="E254" s="411">
        <v>2</v>
      </c>
      <c r="F254" s="411">
        <v>2</v>
      </c>
      <c r="G254" s="411">
        <v>2</v>
      </c>
      <c r="H254" s="411">
        <v>2</v>
      </c>
      <c r="I254" s="411">
        <v>2</v>
      </c>
      <c r="J254" s="411">
        <v>2</v>
      </c>
      <c r="K254" s="411">
        <v>2</v>
      </c>
      <c r="L254" s="411">
        <v>2</v>
      </c>
      <c r="M254" s="411">
        <v>2</v>
      </c>
      <c r="N254" s="411">
        <v>1</v>
      </c>
      <c r="O254" s="411">
        <v>2</v>
      </c>
      <c r="P254" s="411">
        <v>2</v>
      </c>
      <c r="Q254" s="411">
        <v>2</v>
      </c>
      <c r="R254" s="411">
        <v>2</v>
      </c>
      <c r="S254" s="411">
        <v>2</v>
      </c>
      <c r="T254" s="411">
        <v>2</v>
      </c>
      <c r="U254" s="411">
        <v>2</v>
      </c>
      <c r="V254" s="411">
        <v>2</v>
      </c>
      <c r="W254" s="411">
        <v>2</v>
      </c>
      <c r="X254" s="411">
        <v>2</v>
      </c>
      <c r="Y254" s="411">
        <v>2</v>
      </c>
      <c r="Z254" s="411">
        <v>2</v>
      </c>
      <c r="AA254" s="411">
        <v>2</v>
      </c>
      <c r="AB254" s="411">
        <v>2</v>
      </c>
      <c r="AC254" s="411">
        <v>2</v>
      </c>
      <c r="AD254" s="411">
        <v>2</v>
      </c>
      <c r="AE254" s="411">
        <v>2</v>
      </c>
      <c r="AF254" s="411">
        <v>2</v>
      </c>
    </row>
    <row r="255" spans="1:99" s="416" customFormat="1" x14ac:dyDescent="0.3">
      <c r="A255" s="415">
        <v>952</v>
      </c>
      <c r="B255" s="416" t="s">
        <v>529</v>
      </c>
      <c r="D255" s="416" t="s">
        <v>614</v>
      </c>
      <c r="E255" s="416" t="s">
        <v>909</v>
      </c>
      <c r="F255" s="416" t="s">
        <v>910</v>
      </c>
      <c r="G255" s="416" t="s">
        <v>911</v>
      </c>
      <c r="H255" s="416" t="s">
        <v>530</v>
      </c>
      <c r="I255" s="416" t="s">
        <v>912</v>
      </c>
      <c r="J255" s="416" t="s">
        <v>913</v>
      </c>
      <c r="K255" s="416" t="s">
        <v>914</v>
      </c>
      <c r="L255" s="416" t="s">
        <v>915</v>
      </c>
      <c r="N255" s="416" t="s">
        <v>916</v>
      </c>
      <c r="P255" s="416" t="s">
        <v>793</v>
      </c>
      <c r="Q255" s="416" t="s">
        <v>917</v>
      </c>
      <c r="R255" s="416" t="s">
        <v>918</v>
      </c>
      <c r="S255" s="416" t="s">
        <v>919</v>
      </c>
      <c r="T255" s="416" t="s">
        <v>920</v>
      </c>
      <c r="U255" s="416" t="s">
        <v>921</v>
      </c>
      <c r="W255" s="416" t="s">
        <v>922</v>
      </c>
      <c r="X255" s="416" t="s">
        <v>923</v>
      </c>
      <c r="Y255" s="416" t="s">
        <v>924</v>
      </c>
      <c r="Z255" s="416" t="s">
        <v>694</v>
      </c>
      <c r="AA255" s="416" t="s">
        <v>792</v>
      </c>
      <c r="AB255" s="416" t="s">
        <v>616</v>
      </c>
      <c r="AC255" s="416" t="s">
        <v>618</v>
      </c>
      <c r="AD255" s="416" t="s">
        <v>925</v>
      </c>
      <c r="AE255" s="416" t="s">
        <v>617</v>
      </c>
      <c r="AF255" s="416" t="s">
        <v>926</v>
      </c>
    </row>
    <row r="256" spans="1:99" s="411" customFormat="1" x14ac:dyDescent="0.3">
      <c r="A256" s="410">
        <v>953</v>
      </c>
      <c r="B256" s="411" t="s">
        <v>533</v>
      </c>
      <c r="D256" s="411">
        <v>2</v>
      </c>
      <c r="E256" s="411">
        <v>2</v>
      </c>
      <c r="F256" s="411">
        <v>2</v>
      </c>
      <c r="G256" s="411">
        <v>2</v>
      </c>
      <c r="H256" s="411">
        <v>2</v>
      </c>
      <c r="I256" s="411">
        <v>2</v>
      </c>
      <c r="J256" s="411">
        <v>2</v>
      </c>
      <c r="K256" s="411">
        <v>2</v>
      </c>
      <c r="L256" s="411">
        <v>2</v>
      </c>
      <c r="M256" s="411">
        <v>2</v>
      </c>
      <c r="N256" s="411">
        <v>2</v>
      </c>
      <c r="O256" s="411">
        <v>2</v>
      </c>
      <c r="P256" s="411">
        <v>2</v>
      </c>
      <c r="Q256" s="411">
        <v>2</v>
      </c>
      <c r="R256" s="411">
        <v>2</v>
      </c>
      <c r="S256" s="411">
        <v>2</v>
      </c>
      <c r="T256" s="411">
        <v>2</v>
      </c>
      <c r="U256" s="411">
        <v>2</v>
      </c>
      <c r="V256" s="411">
        <v>2</v>
      </c>
      <c r="W256" s="411">
        <v>2</v>
      </c>
      <c r="X256" s="411">
        <v>2</v>
      </c>
      <c r="Y256" s="411">
        <v>2</v>
      </c>
      <c r="Z256" s="411">
        <v>2</v>
      </c>
      <c r="AA256" s="411">
        <v>2</v>
      </c>
      <c r="AB256" s="411">
        <v>2</v>
      </c>
      <c r="AC256" s="411">
        <v>2</v>
      </c>
      <c r="AD256" s="411">
        <v>2</v>
      </c>
      <c r="AE256" s="411">
        <v>2</v>
      </c>
      <c r="AF256" s="411">
        <v>2</v>
      </c>
    </row>
    <row r="257" spans="1:32" s="416" customFormat="1" x14ac:dyDescent="0.3">
      <c r="A257" s="415">
        <v>954</v>
      </c>
      <c r="B257" s="416" t="s">
        <v>267</v>
      </c>
      <c r="D257" s="416" t="s">
        <v>17</v>
      </c>
      <c r="E257" s="416" t="s">
        <v>17</v>
      </c>
      <c r="F257" s="416" t="s">
        <v>17</v>
      </c>
      <c r="G257" s="416" t="s">
        <v>17</v>
      </c>
      <c r="H257" s="416" t="s">
        <v>17</v>
      </c>
      <c r="I257" s="416" t="s">
        <v>17</v>
      </c>
      <c r="J257" s="416" t="s">
        <v>17</v>
      </c>
      <c r="K257" s="416" t="s">
        <v>17</v>
      </c>
      <c r="L257" s="416" t="s">
        <v>17</v>
      </c>
      <c r="M257" s="416" t="s">
        <v>17</v>
      </c>
      <c r="N257" s="416" t="s">
        <v>17</v>
      </c>
      <c r="O257" s="416" t="s">
        <v>17</v>
      </c>
      <c r="P257" s="416" t="s">
        <v>17</v>
      </c>
      <c r="Q257" s="416" t="s">
        <v>17</v>
      </c>
      <c r="R257" s="416" t="s">
        <v>17</v>
      </c>
      <c r="S257" s="416" t="s">
        <v>17</v>
      </c>
      <c r="T257" s="416" t="s">
        <v>17</v>
      </c>
      <c r="U257" s="416" t="s">
        <v>17</v>
      </c>
      <c r="V257" s="416" t="s">
        <v>17</v>
      </c>
      <c r="W257" s="416" t="s">
        <v>17</v>
      </c>
      <c r="X257" s="416" t="s">
        <v>17</v>
      </c>
      <c r="Y257" s="416" t="s">
        <v>17</v>
      </c>
      <c r="Z257" s="416" t="s">
        <v>17</v>
      </c>
      <c r="AA257" s="416" t="s">
        <v>17</v>
      </c>
      <c r="AB257" s="416" t="s">
        <v>17</v>
      </c>
      <c r="AC257" s="416" t="s">
        <v>18</v>
      </c>
      <c r="AD257" s="416" t="s">
        <v>17</v>
      </c>
      <c r="AE257" s="416" t="s">
        <v>17</v>
      </c>
      <c r="AF257" s="416" t="s">
        <v>17</v>
      </c>
    </row>
    <row r="258" spans="1:32" s="411" customFormat="1" x14ac:dyDescent="0.3">
      <c r="A258" s="410">
        <v>955</v>
      </c>
      <c r="B258" s="411" t="s">
        <v>534</v>
      </c>
      <c r="D258" s="411">
        <v>0</v>
      </c>
      <c r="E258" s="411">
        <v>0</v>
      </c>
      <c r="F258" s="411">
        <v>1</v>
      </c>
      <c r="G258" s="411">
        <v>0</v>
      </c>
      <c r="H258" s="411">
        <v>0</v>
      </c>
      <c r="I258" s="411">
        <v>0</v>
      </c>
      <c r="J258" s="411">
        <v>0</v>
      </c>
      <c r="K258" s="411">
        <v>0</v>
      </c>
      <c r="L258" s="411">
        <v>0</v>
      </c>
      <c r="M258" s="411">
        <v>0</v>
      </c>
      <c r="N258" s="411">
        <v>0</v>
      </c>
      <c r="O258" s="411">
        <v>0</v>
      </c>
      <c r="P258" s="411">
        <v>0</v>
      </c>
      <c r="Q258" s="411">
        <v>0</v>
      </c>
      <c r="R258" s="411">
        <v>0</v>
      </c>
      <c r="S258" s="411">
        <v>0</v>
      </c>
      <c r="T258" s="411">
        <v>0</v>
      </c>
      <c r="U258" s="411">
        <v>0</v>
      </c>
      <c r="V258" s="411">
        <v>0</v>
      </c>
      <c r="W258" s="411">
        <v>0</v>
      </c>
      <c r="X258" s="411">
        <v>0</v>
      </c>
      <c r="Y258" s="411">
        <v>0</v>
      </c>
      <c r="Z258" s="411">
        <v>0</v>
      </c>
      <c r="AA258" s="411">
        <v>0</v>
      </c>
      <c r="AB258" s="411">
        <v>0</v>
      </c>
      <c r="AC258" s="411">
        <v>0</v>
      </c>
      <c r="AD258" s="411">
        <v>1</v>
      </c>
      <c r="AE258" s="411">
        <v>0</v>
      </c>
      <c r="AF258" s="411">
        <v>0</v>
      </c>
    </row>
    <row r="259" spans="1:32" s="416" customFormat="1" x14ac:dyDescent="0.3">
      <c r="A259" s="415">
        <v>956</v>
      </c>
      <c r="B259" s="416" t="s">
        <v>268</v>
      </c>
      <c r="D259" s="416" t="s">
        <v>17</v>
      </c>
      <c r="E259" s="416" t="s">
        <v>17</v>
      </c>
      <c r="F259" s="416" t="s">
        <v>17</v>
      </c>
      <c r="G259" s="416" t="s">
        <v>17</v>
      </c>
      <c r="H259" s="416" t="s">
        <v>17</v>
      </c>
      <c r="I259" s="416" t="s">
        <v>17</v>
      </c>
      <c r="J259" s="416" t="s">
        <v>17</v>
      </c>
      <c r="K259" s="416" t="s">
        <v>17</v>
      </c>
      <c r="L259" s="416" t="s">
        <v>17</v>
      </c>
      <c r="M259" s="416" t="s">
        <v>17</v>
      </c>
      <c r="N259" s="416" t="s">
        <v>17</v>
      </c>
      <c r="O259" s="416" t="s">
        <v>17</v>
      </c>
      <c r="P259" s="416" t="s">
        <v>17</v>
      </c>
      <c r="Q259" s="416" t="s">
        <v>17</v>
      </c>
      <c r="R259" s="416" t="s">
        <v>17</v>
      </c>
      <c r="S259" s="416" t="s">
        <v>17</v>
      </c>
      <c r="T259" s="416" t="s">
        <v>17</v>
      </c>
      <c r="U259" s="416" t="s">
        <v>17</v>
      </c>
      <c r="V259" s="416" t="s">
        <v>17</v>
      </c>
      <c r="W259" s="416" t="s">
        <v>17</v>
      </c>
      <c r="X259" s="416" t="s">
        <v>17</v>
      </c>
      <c r="Y259" s="416" t="s">
        <v>17</v>
      </c>
      <c r="Z259" s="416" t="s">
        <v>17</v>
      </c>
      <c r="AA259" s="416" t="s">
        <v>17</v>
      </c>
      <c r="AB259" s="416" t="s">
        <v>17</v>
      </c>
      <c r="AC259" s="416" t="s">
        <v>17</v>
      </c>
      <c r="AD259" s="416" t="s">
        <v>17</v>
      </c>
      <c r="AE259" s="416" t="s">
        <v>17</v>
      </c>
      <c r="AF259" s="416" t="s">
        <v>17</v>
      </c>
    </row>
    <row r="260" spans="1:32" s="411" customFormat="1" x14ac:dyDescent="0.3">
      <c r="A260" s="410">
        <v>957</v>
      </c>
      <c r="B260" s="411" t="s">
        <v>535</v>
      </c>
      <c r="D260" s="411">
        <v>0</v>
      </c>
      <c r="E260" s="411">
        <v>0</v>
      </c>
      <c r="F260" s="411">
        <v>0</v>
      </c>
      <c r="G260" s="411">
        <v>0</v>
      </c>
      <c r="H260" s="411">
        <v>0</v>
      </c>
      <c r="I260" s="411">
        <v>0</v>
      </c>
      <c r="J260" s="411">
        <v>0</v>
      </c>
      <c r="K260" s="411">
        <v>0</v>
      </c>
      <c r="L260" s="411">
        <v>0</v>
      </c>
      <c r="M260" s="411">
        <v>0</v>
      </c>
      <c r="N260" s="411">
        <v>0</v>
      </c>
      <c r="O260" s="411">
        <v>0</v>
      </c>
      <c r="P260" s="411">
        <v>0</v>
      </c>
      <c r="Q260" s="411">
        <v>0</v>
      </c>
      <c r="R260" s="411">
        <v>1</v>
      </c>
      <c r="S260" s="411">
        <v>0</v>
      </c>
      <c r="T260" s="411">
        <v>0</v>
      </c>
      <c r="U260" s="411">
        <v>0</v>
      </c>
      <c r="V260" s="411">
        <v>0</v>
      </c>
      <c r="W260" s="411">
        <v>0</v>
      </c>
      <c r="X260" s="411">
        <v>0</v>
      </c>
      <c r="Y260" s="411">
        <v>0</v>
      </c>
      <c r="Z260" s="411">
        <v>0</v>
      </c>
      <c r="AA260" s="411">
        <v>0</v>
      </c>
      <c r="AB260" s="411">
        <v>0</v>
      </c>
      <c r="AC260" s="411">
        <v>1</v>
      </c>
      <c r="AD260" s="411">
        <v>0</v>
      </c>
      <c r="AE260" s="411">
        <v>0</v>
      </c>
      <c r="AF260" s="411">
        <v>0</v>
      </c>
    </row>
    <row r="261" spans="1:32" s="416" customFormat="1" x14ac:dyDescent="0.3">
      <c r="A261" s="415">
        <v>958</v>
      </c>
      <c r="B261" s="416" t="s">
        <v>536</v>
      </c>
      <c r="D261" s="416" t="s">
        <v>17</v>
      </c>
      <c r="E261" s="416" t="s">
        <v>17</v>
      </c>
      <c r="F261" s="416" t="s">
        <v>17</v>
      </c>
      <c r="G261" s="416" t="s">
        <v>17</v>
      </c>
      <c r="H261" s="416" t="s">
        <v>17</v>
      </c>
      <c r="I261" s="416" t="s">
        <v>17</v>
      </c>
      <c r="J261" s="416" t="s">
        <v>17</v>
      </c>
      <c r="K261" s="416" t="s">
        <v>17</v>
      </c>
      <c r="L261" s="416" t="s">
        <v>17</v>
      </c>
      <c r="M261" s="416" t="s">
        <v>17</v>
      </c>
      <c r="N261" s="416" t="s">
        <v>17</v>
      </c>
      <c r="O261" s="416" t="s">
        <v>17</v>
      </c>
      <c r="P261" s="416" t="s">
        <v>17</v>
      </c>
      <c r="Q261" s="416" t="s">
        <v>17</v>
      </c>
      <c r="R261" s="416" t="s">
        <v>17</v>
      </c>
      <c r="S261" s="416" t="s">
        <v>17</v>
      </c>
      <c r="T261" s="416" t="s">
        <v>17</v>
      </c>
      <c r="U261" s="416" t="s">
        <v>17</v>
      </c>
      <c r="V261" s="416" t="s">
        <v>17</v>
      </c>
      <c r="W261" s="416" t="s">
        <v>17</v>
      </c>
      <c r="X261" s="416" t="s">
        <v>17</v>
      </c>
      <c r="Y261" s="416" t="s">
        <v>17</v>
      </c>
      <c r="Z261" s="416" t="s">
        <v>17</v>
      </c>
      <c r="AA261" s="416" t="s">
        <v>17</v>
      </c>
      <c r="AB261" s="416" t="s">
        <v>17</v>
      </c>
      <c r="AC261" s="416" t="s">
        <v>17</v>
      </c>
      <c r="AD261" s="416" t="s">
        <v>17</v>
      </c>
      <c r="AE261" s="416" t="s">
        <v>17</v>
      </c>
      <c r="AF261" s="416" t="s">
        <v>17</v>
      </c>
    </row>
    <row r="262" spans="1:32" s="411" customFormat="1" x14ac:dyDescent="0.3">
      <c r="A262" s="410">
        <v>959</v>
      </c>
      <c r="B262" s="411" t="s">
        <v>537</v>
      </c>
      <c r="D262" s="411">
        <v>3</v>
      </c>
      <c r="E262" s="411">
        <v>2</v>
      </c>
      <c r="F262" s="411">
        <v>3</v>
      </c>
      <c r="G262" s="411">
        <v>3</v>
      </c>
      <c r="H262" s="411">
        <v>2</v>
      </c>
      <c r="I262" s="411">
        <v>2</v>
      </c>
      <c r="J262" s="411">
        <v>2</v>
      </c>
      <c r="K262" s="411">
        <v>3</v>
      </c>
      <c r="L262" s="411">
        <v>3</v>
      </c>
      <c r="M262" s="411">
        <v>3</v>
      </c>
      <c r="N262" s="411">
        <v>3</v>
      </c>
      <c r="O262" s="411">
        <v>3</v>
      </c>
      <c r="P262" s="411">
        <v>2</v>
      </c>
      <c r="Q262" s="411">
        <v>2</v>
      </c>
      <c r="R262" s="411">
        <v>3</v>
      </c>
      <c r="S262" s="411">
        <v>2</v>
      </c>
      <c r="T262" s="411">
        <v>3</v>
      </c>
      <c r="U262" s="411">
        <v>2</v>
      </c>
      <c r="V262" s="411">
        <v>2</v>
      </c>
      <c r="W262" s="411">
        <v>2</v>
      </c>
      <c r="X262" s="411">
        <v>2</v>
      </c>
      <c r="Y262" s="411">
        <v>2</v>
      </c>
      <c r="Z262" s="411">
        <v>2</v>
      </c>
      <c r="AA262" s="411">
        <v>2</v>
      </c>
      <c r="AB262" s="411">
        <v>3</v>
      </c>
      <c r="AC262" s="411">
        <v>2</v>
      </c>
      <c r="AD262" s="411">
        <v>2</v>
      </c>
      <c r="AE262" s="411">
        <v>3</v>
      </c>
      <c r="AF262" s="411">
        <v>2</v>
      </c>
    </row>
    <row r="263" spans="1:32" s="416" customFormat="1" x14ac:dyDescent="0.3">
      <c r="A263" s="415">
        <v>960</v>
      </c>
      <c r="B263" s="416" t="s">
        <v>538</v>
      </c>
      <c r="D263" s="416" t="s">
        <v>927</v>
      </c>
      <c r="E263" s="416" t="s">
        <v>928</v>
      </c>
      <c r="F263" s="416" t="s">
        <v>929</v>
      </c>
      <c r="G263" s="416" t="s">
        <v>930</v>
      </c>
      <c r="H263" s="416" t="s">
        <v>931</v>
      </c>
      <c r="I263" s="416" t="s">
        <v>932</v>
      </c>
      <c r="J263" s="416" t="s">
        <v>933</v>
      </c>
      <c r="K263" s="416" t="s">
        <v>934</v>
      </c>
      <c r="L263" s="416" t="s">
        <v>935</v>
      </c>
      <c r="M263" s="416" t="s">
        <v>936</v>
      </c>
      <c r="N263" s="416" t="s">
        <v>937</v>
      </c>
      <c r="O263" s="416" t="s">
        <v>938</v>
      </c>
      <c r="P263" s="416" t="s">
        <v>939</v>
      </c>
      <c r="Q263" s="416" t="s">
        <v>940</v>
      </c>
      <c r="R263" s="416" t="s">
        <v>941</v>
      </c>
      <c r="S263" s="416" t="s">
        <v>942</v>
      </c>
      <c r="T263" s="416" t="s">
        <v>943</v>
      </c>
      <c r="U263" s="416" t="s">
        <v>944</v>
      </c>
      <c r="V263" s="416" t="s">
        <v>945</v>
      </c>
      <c r="W263" s="416" t="s">
        <v>946</v>
      </c>
      <c r="X263" s="416" t="s">
        <v>947</v>
      </c>
      <c r="Y263" s="416" t="s">
        <v>948</v>
      </c>
      <c r="Z263" s="416" t="s">
        <v>1118</v>
      </c>
      <c r="AA263" s="416" t="s">
        <v>949</v>
      </c>
      <c r="AB263" s="416" t="s">
        <v>950</v>
      </c>
      <c r="AC263" s="416" t="s">
        <v>951</v>
      </c>
      <c r="AD263" s="416" t="s">
        <v>952</v>
      </c>
      <c r="AE263" s="416" t="s">
        <v>953</v>
      </c>
      <c r="AF263" s="416" t="s">
        <v>954</v>
      </c>
    </row>
    <row r="264" spans="1:32" s="416" customFormat="1" x14ac:dyDescent="0.3">
      <c r="A264" s="415">
        <v>962</v>
      </c>
      <c r="B264" s="416" t="s">
        <v>539</v>
      </c>
      <c r="D264" s="416" t="s">
        <v>542</v>
      </c>
      <c r="E264" s="416" t="s">
        <v>955</v>
      </c>
      <c r="F264" s="416" t="s">
        <v>541</v>
      </c>
      <c r="G264" s="416" t="s">
        <v>956</v>
      </c>
      <c r="H264" s="416" t="s">
        <v>541</v>
      </c>
      <c r="I264" s="416" t="s">
        <v>541</v>
      </c>
      <c r="J264" s="416" t="s">
        <v>541</v>
      </c>
      <c r="K264" s="416" t="s">
        <v>540</v>
      </c>
      <c r="L264" s="416" t="s">
        <v>541</v>
      </c>
      <c r="M264" s="416" t="s">
        <v>542</v>
      </c>
      <c r="N264" s="416" t="s">
        <v>543</v>
      </c>
      <c r="O264" s="416" t="s">
        <v>540</v>
      </c>
      <c r="P264" s="416" t="s">
        <v>955</v>
      </c>
      <c r="Q264" s="416" t="s">
        <v>957</v>
      </c>
      <c r="R264" s="416" t="s">
        <v>540</v>
      </c>
      <c r="S264" s="416" t="s">
        <v>540</v>
      </c>
      <c r="T264" s="416" t="s">
        <v>540</v>
      </c>
      <c r="U264" s="416" t="s">
        <v>958</v>
      </c>
      <c r="V264" s="416" t="s">
        <v>540</v>
      </c>
      <c r="W264" s="416" t="s">
        <v>540</v>
      </c>
      <c r="X264" s="416" t="s">
        <v>622</v>
      </c>
      <c r="Y264" s="416" t="s">
        <v>540</v>
      </c>
      <c r="Z264" s="416" t="s">
        <v>1124</v>
      </c>
      <c r="AA264" s="416" t="s">
        <v>541</v>
      </c>
      <c r="AB264" s="416" t="s">
        <v>959</v>
      </c>
      <c r="AC264" s="416" t="s">
        <v>542</v>
      </c>
      <c r="AD264" s="416" t="s">
        <v>960</v>
      </c>
      <c r="AE264" s="416" t="s">
        <v>541</v>
      </c>
      <c r="AF264" s="416" t="s">
        <v>541</v>
      </c>
    </row>
    <row r="265" spans="1:32" s="416" customFormat="1" x14ac:dyDescent="0.3">
      <c r="A265" s="415">
        <v>964</v>
      </c>
      <c r="B265" s="416" t="s">
        <v>544</v>
      </c>
      <c r="D265" s="416" t="s">
        <v>633</v>
      </c>
      <c r="E265" s="416" t="s">
        <v>630</v>
      </c>
      <c r="F265" s="416" t="s">
        <v>961</v>
      </c>
      <c r="G265" s="416" t="s">
        <v>962</v>
      </c>
      <c r="H265" s="416" t="s">
        <v>550</v>
      </c>
      <c r="I265" s="416" t="s">
        <v>963</v>
      </c>
      <c r="J265" s="416" t="s">
        <v>549</v>
      </c>
      <c r="K265" s="416" t="s">
        <v>636</v>
      </c>
      <c r="L265" s="416" t="s">
        <v>964</v>
      </c>
      <c r="M265" s="416" t="s">
        <v>708</v>
      </c>
      <c r="N265" s="416" t="s">
        <v>550</v>
      </c>
      <c r="O265" s="416" t="s">
        <v>546</v>
      </c>
      <c r="P265" s="416" t="s">
        <v>965</v>
      </c>
      <c r="Q265" s="416" t="s">
        <v>546</v>
      </c>
      <c r="R265" s="416" t="s">
        <v>623</v>
      </c>
      <c r="S265" s="416" t="s">
        <v>626</v>
      </c>
      <c r="T265" s="416" t="s">
        <v>634</v>
      </c>
      <c r="U265" s="416" t="s">
        <v>547</v>
      </c>
      <c r="V265" s="416" t="s">
        <v>546</v>
      </c>
      <c r="W265" s="416" t="s">
        <v>966</v>
      </c>
      <c r="X265" s="416" t="s">
        <v>967</v>
      </c>
      <c r="Y265" s="416" t="s">
        <v>968</v>
      </c>
      <c r="Z265" s="416" t="s">
        <v>1273</v>
      </c>
      <c r="AA265" s="416" t="s">
        <v>630</v>
      </c>
      <c r="AB265" s="416" t="s">
        <v>969</v>
      </c>
      <c r="AC265" s="416" t="s">
        <v>531</v>
      </c>
      <c r="AD265" s="416" t="s">
        <v>970</v>
      </c>
      <c r="AE265" s="416" t="s">
        <v>624</v>
      </c>
      <c r="AF265" s="416" t="s">
        <v>545</v>
      </c>
    </row>
    <row r="266" spans="1:32" s="411" customFormat="1" x14ac:dyDescent="0.3">
      <c r="A266" s="410">
        <v>965</v>
      </c>
      <c r="B266" s="411" t="s">
        <v>553</v>
      </c>
      <c r="D266" s="411">
        <v>0</v>
      </c>
      <c r="E266" s="411">
        <v>0</v>
      </c>
      <c r="F266" s="411">
        <v>0</v>
      </c>
      <c r="G266" s="411">
        <v>0</v>
      </c>
      <c r="H266" s="411">
        <v>0</v>
      </c>
      <c r="I266" s="411">
        <v>0</v>
      </c>
      <c r="J266" s="411">
        <v>0</v>
      </c>
      <c r="K266" s="411">
        <v>0</v>
      </c>
      <c r="L266" s="411">
        <v>0</v>
      </c>
      <c r="M266" s="411">
        <v>0</v>
      </c>
      <c r="N266" s="411">
        <v>0</v>
      </c>
      <c r="O266" s="411">
        <v>0</v>
      </c>
      <c r="P266" s="411">
        <v>0</v>
      </c>
      <c r="Q266" s="411">
        <v>0</v>
      </c>
      <c r="R266" s="411">
        <v>0</v>
      </c>
      <c r="S266" s="411">
        <v>0</v>
      </c>
      <c r="T266" s="411">
        <v>0</v>
      </c>
      <c r="U266" s="411">
        <v>0</v>
      </c>
      <c r="V266" s="411">
        <v>0</v>
      </c>
      <c r="W266" s="411">
        <v>0</v>
      </c>
      <c r="X266" s="411">
        <v>0</v>
      </c>
      <c r="Y266" s="411">
        <v>0</v>
      </c>
      <c r="Z266" s="411">
        <v>0</v>
      </c>
      <c r="AA266" s="411">
        <v>0</v>
      </c>
      <c r="AB266" s="411">
        <v>0</v>
      </c>
      <c r="AC266" s="411">
        <v>0</v>
      </c>
      <c r="AD266" s="411">
        <v>0</v>
      </c>
      <c r="AE266" s="411">
        <v>0</v>
      </c>
      <c r="AF266" s="411">
        <v>0</v>
      </c>
    </row>
    <row r="267" spans="1:32" s="416" customFormat="1" x14ac:dyDescent="0.3">
      <c r="A267" s="415">
        <v>966</v>
      </c>
      <c r="B267" s="416" t="s">
        <v>554</v>
      </c>
      <c r="D267" s="416" t="s">
        <v>971</v>
      </c>
      <c r="E267" s="416" t="s">
        <v>972</v>
      </c>
      <c r="F267" s="416" t="s">
        <v>973</v>
      </c>
      <c r="G267" s="416" t="s">
        <v>974</v>
      </c>
      <c r="H267" s="416" t="s">
        <v>975</v>
      </c>
      <c r="I267" s="416" t="s">
        <v>976</v>
      </c>
      <c r="J267" s="416" t="s">
        <v>977</v>
      </c>
      <c r="K267" s="416" t="s">
        <v>978</v>
      </c>
      <c r="L267" s="416" t="s">
        <v>979</v>
      </c>
      <c r="M267" s="416" t="s">
        <v>980</v>
      </c>
      <c r="N267" s="416" t="s">
        <v>981</v>
      </c>
      <c r="O267" s="416" t="s">
        <v>982</v>
      </c>
      <c r="P267" s="416" t="s">
        <v>983</v>
      </c>
      <c r="Q267" s="416" t="s">
        <v>984</v>
      </c>
      <c r="R267" s="416" t="s">
        <v>985</v>
      </c>
      <c r="S267" s="416" t="s">
        <v>986</v>
      </c>
      <c r="T267" s="416" t="s">
        <v>987</v>
      </c>
      <c r="U267" s="416" t="s">
        <v>988</v>
      </c>
      <c r="V267" s="416" t="s">
        <v>989</v>
      </c>
      <c r="W267" s="416" t="s">
        <v>990</v>
      </c>
      <c r="X267" s="416" t="s">
        <v>991</v>
      </c>
      <c r="Y267" s="416" t="s">
        <v>992</v>
      </c>
      <c r="Z267" s="416" t="s">
        <v>1135</v>
      </c>
      <c r="AA267" s="416" t="s">
        <v>993</v>
      </c>
      <c r="AB267" s="416" t="s">
        <v>994</v>
      </c>
      <c r="AC267" s="416" t="s">
        <v>995</v>
      </c>
      <c r="AD267" s="416" t="s">
        <v>996</v>
      </c>
      <c r="AE267" s="416" t="s">
        <v>631</v>
      </c>
      <c r="AF267" s="416" t="s">
        <v>997</v>
      </c>
    </row>
    <row r="268" spans="1:32" s="416" customFormat="1" x14ac:dyDescent="0.3">
      <c r="A268" s="415">
        <v>968</v>
      </c>
      <c r="B268" s="416" t="s">
        <v>555</v>
      </c>
      <c r="D268" s="416" t="s">
        <v>998</v>
      </c>
      <c r="E268" s="416" t="s">
        <v>999</v>
      </c>
      <c r="F268" s="416" t="s">
        <v>1000</v>
      </c>
      <c r="G268" s="416" t="s">
        <v>1001</v>
      </c>
      <c r="H268" s="416" t="s">
        <v>1002</v>
      </c>
      <c r="I268" s="416" t="s">
        <v>1003</v>
      </c>
      <c r="J268" s="416" t="s">
        <v>1004</v>
      </c>
      <c r="K268" s="416" t="s">
        <v>1005</v>
      </c>
      <c r="L268" s="416" t="s">
        <v>1006</v>
      </c>
      <c r="M268" s="416" t="s">
        <v>1007</v>
      </c>
      <c r="N268" s="416" t="s">
        <v>1008</v>
      </c>
      <c r="O268" s="416" t="s">
        <v>1009</v>
      </c>
      <c r="P268" s="416" t="s">
        <v>1010</v>
      </c>
      <c r="Q268" s="416" t="s">
        <v>1011</v>
      </c>
      <c r="R268" s="416" t="s">
        <v>1012</v>
      </c>
      <c r="S268" s="416" t="s">
        <v>1013</v>
      </c>
      <c r="T268" s="416" t="s">
        <v>1014</v>
      </c>
      <c r="U268" s="416" t="s">
        <v>1015</v>
      </c>
      <c r="V268" s="416" t="s">
        <v>1016</v>
      </c>
      <c r="W268" s="416" t="s">
        <v>1017</v>
      </c>
      <c r="X268" s="416" t="s">
        <v>1018</v>
      </c>
      <c r="Y268" s="416" t="s">
        <v>1019</v>
      </c>
      <c r="Z268" s="416" t="s">
        <v>1274</v>
      </c>
      <c r="AA268" s="416" t="s">
        <v>1020</v>
      </c>
      <c r="AB268" s="416" t="s">
        <v>1021</v>
      </c>
      <c r="AC268" s="416" t="s">
        <v>1022</v>
      </c>
      <c r="AD268" s="416" t="s">
        <v>1023</v>
      </c>
      <c r="AE268" s="416" t="s">
        <v>632</v>
      </c>
      <c r="AF268" s="416" t="s">
        <v>1024</v>
      </c>
    </row>
    <row r="269" spans="1:32" s="411" customFormat="1" x14ac:dyDescent="0.3">
      <c r="A269" s="410">
        <v>973</v>
      </c>
      <c r="B269" s="411" t="s">
        <v>341</v>
      </c>
      <c r="D269" s="411">
        <v>0</v>
      </c>
      <c r="E269" s="411">
        <v>0</v>
      </c>
      <c r="F269" s="411">
        <v>0</v>
      </c>
      <c r="G269" s="411">
        <v>0</v>
      </c>
      <c r="H269" s="411">
        <v>0</v>
      </c>
      <c r="I269" s="411">
        <v>0</v>
      </c>
      <c r="J269" s="411">
        <v>0</v>
      </c>
      <c r="K269" s="411">
        <v>0</v>
      </c>
      <c r="L269" s="411">
        <v>0</v>
      </c>
      <c r="M269" s="411">
        <v>0</v>
      </c>
      <c r="N269" s="411">
        <v>0</v>
      </c>
      <c r="O269" s="411">
        <v>0</v>
      </c>
      <c r="P269" s="411">
        <v>0</v>
      </c>
      <c r="Q269" s="411">
        <v>0</v>
      </c>
      <c r="R269" s="411">
        <v>0</v>
      </c>
      <c r="S269" s="411">
        <v>0</v>
      </c>
      <c r="T269" s="411">
        <v>0</v>
      </c>
      <c r="U269" s="411">
        <v>0</v>
      </c>
      <c r="V269" s="411">
        <v>0</v>
      </c>
      <c r="W269" s="411">
        <v>0</v>
      </c>
      <c r="X269" s="411">
        <v>0</v>
      </c>
      <c r="Y269" s="411">
        <v>0</v>
      </c>
      <c r="Z269" s="411">
        <v>0</v>
      </c>
      <c r="AA269" s="411">
        <v>0</v>
      </c>
      <c r="AB269" s="411">
        <v>0</v>
      </c>
      <c r="AC269" s="411">
        <v>0</v>
      </c>
      <c r="AD269" s="411">
        <v>0</v>
      </c>
      <c r="AE269" s="411">
        <v>0</v>
      </c>
      <c r="AF269" s="411">
        <v>0</v>
      </c>
    </row>
    <row r="270" spans="1:32" s="411" customFormat="1" x14ac:dyDescent="0.3">
      <c r="A270" s="410">
        <v>974</v>
      </c>
      <c r="B270" s="411" t="s">
        <v>556</v>
      </c>
      <c r="D270" s="411">
        <v>3</v>
      </c>
      <c r="E270" s="411">
        <v>2</v>
      </c>
      <c r="F270" s="411">
        <v>3</v>
      </c>
      <c r="G270" s="411">
        <v>2</v>
      </c>
      <c r="H270" s="411">
        <v>2</v>
      </c>
      <c r="I270" s="411">
        <v>2</v>
      </c>
      <c r="J270" s="411">
        <v>2</v>
      </c>
      <c r="K270" s="411">
        <v>3</v>
      </c>
      <c r="L270" s="411">
        <v>3</v>
      </c>
      <c r="M270" s="411">
        <v>3</v>
      </c>
      <c r="N270" s="411">
        <v>3</v>
      </c>
      <c r="O270" s="411">
        <v>3</v>
      </c>
      <c r="P270" s="411">
        <v>2</v>
      </c>
      <c r="Q270" s="411">
        <v>2</v>
      </c>
      <c r="R270" s="411">
        <v>3</v>
      </c>
      <c r="S270" s="411">
        <v>2</v>
      </c>
      <c r="T270" s="411">
        <v>3</v>
      </c>
      <c r="U270" s="411">
        <v>2</v>
      </c>
      <c r="V270" s="411">
        <v>2</v>
      </c>
      <c r="W270" s="411">
        <v>2</v>
      </c>
      <c r="X270" s="411">
        <v>2</v>
      </c>
      <c r="Y270" s="411">
        <v>3</v>
      </c>
      <c r="Z270" s="411">
        <v>2</v>
      </c>
      <c r="AA270" s="411">
        <v>2</v>
      </c>
      <c r="AB270" s="411">
        <v>3</v>
      </c>
      <c r="AC270" s="411">
        <v>2</v>
      </c>
      <c r="AD270" s="411">
        <v>3</v>
      </c>
      <c r="AE270" s="411">
        <v>3</v>
      </c>
      <c r="AF270" s="411">
        <v>2</v>
      </c>
    </row>
    <row r="271" spans="1:32" s="411" customFormat="1" x14ac:dyDescent="0.3">
      <c r="A271" s="410">
        <v>975</v>
      </c>
      <c r="B271" s="411" t="s">
        <v>333</v>
      </c>
      <c r="D271" s="411">
        <v>1</v>
      </c>
      <c r="E271" s="411">
        <v>2</v>
      </c>
      <c r="F271" s="411">
        <v>1</v>
      </c>
      <c r="G271" s="411">
        <v>2</v>
      </c>
      <c r="H271" s="411">
        <v>1</v>
      </c>
      <c r="I271" s="411">
        <v>2</v>
      </c>
      <c r="J271" s="411">
        <v>2</v>
      </c>
      <c r="K271" s="411">
        <v>2</v>
      </c>
      <c r="L271" s="411">
        <v>2</v>
      </c>
      <c r="M271" s="411">
        <v>2</v>
      </c>
      <c r="N271" s="411">
        <v>1</v>
      </c>
      <c r="O271" s="411">
        <v>2</v>
      </c>
      <c r="P271" s="411">
        <v>2</v>
      </c>
      <c r="Q271" s="411">
        <v>2</v>
      </c>
      <c r="R271" s="411">
        <v>1</v>
      </c>
      <c r="S271" s="411">
        <v>2</v>
      </c>
      <c r="T271" s="411">
        <v>2</v>
      </c>
      <c r="U271" s="411">
        <v>2</v>
      </c>
      <c r="V271" s="411">
        <v>2</v>
      </c>
      <c r="W271" s="411">
        <v>2</v>
      </c>
      <c r="X271" s="411">
        <v>2</v>
      </c>
      <c r="Y271" s="411">
        <v>1</v>
      </c>
      <c r="Z271" s="411">
        <v>2</v>
      </c>
      <c r="AA271" s="411">
        <v>2</v>
      </c>
      <c r="AB271" s="411">
        <v>1</v>
      </c>
      <c r="AC271" s="411">
        <v>1</v>
      </c>
      <c r="AD271" s="411">
        <v>1</v>
      </c>
      <c r="AE271" s="411">
        <v>2</v>
      </c>
      <c r="AF271" s="411">
        <v>2</v>
      </c>
    </row>
    <row r="272" spans="1:32" s="411" customFormat="1" x14ac:dyDescent="0.3">
      <c r="A272" s="410">
        <v>976</v>
      </c>
      <c r="B272" s="411" t="s">
        <v>342</v>
      </c>
      <c r="D272" s="411">
        <v>1</v>
      </c>
      <c r="E272" s="411">
        <v>3</v>
      </c>
      <c r="F272" s="411">
        <v>1</v>
      </c>
      <c r="G272" s="411">
        <v>3</v>
      </c>
      <c r="H272" s="411">
        <v>1</v>
      </c>
      <c r="I272" s="411">
        <v>3</v>
      </c>
      <c r="J272" s="411">
        <v>3</v>
      </c>
      <c r="K272" s="411">
        <v>3</v>
      </c>
      <c r="L272" s="411">
        <v>3</v>
      </c>
      <c r="M272" s="411">
        <v>3</v>
      </c>
      <c r="N272" s="411">
        <v>1</v>
      </c>
      <c r="O272" s="411">
        <v>3</v>
      </c>
      <c r="P272" s="411">
        <v>3</v>
      </c>
      <c r="Q272" s="411">
        <v>3</v>
      </c>
      <c r="R272" s="411">
        <v>1</v>
      </c>
      <c r="S272" s="411">
        <v>3</v>
      </c>
      <c r="T272" s="411">
        <v>3</v>
      </c>
      <c r="U272" s="411">
        <v>3</v>
      </c>
      <c r="V272" s="411">
        <v>3</v>
      </c>
      <c r="W272" s="411">
        <v>3</v>
      </c>
      <c r="X272" s="411">
        <v>2</v>
      </c>
      <c r="Y272" s="411">
        <v>1</v>
      </c>
      <c r="Z272" s="411">
        <v>3</v>
      </c>
      <c r="AA272" s="411">
        <v>3</v>
      </c>
      <c r="AB272" s="411">
        <v>1</v>
      </c>
      <c r="AC272" s="411">
        <v>1</v>
      </c>
      <c r="AD272" s="411">
        <v>1</v>
      </c>
      <c r="AE272" s="411">
        <v>3</v>
      </c>
      <c r="AF272" s="411">
        <v>3</v>
      </c>
    </row>
    <row r="273" spans="1:99" s="411" customFormat="1" x14ac:dyDescent="0.3">
      <c r="A273" s="410">
        <v>977</v>
      </c>
      <c r="B273" s="411" t="s">
        <v>557</v>
      </c>
      <c r="D273" s="411">
        <v>0</v>
      </c>
      <c r="E273" s="411">
        <v>0</v>
      </c>
      <c r="F273" s="411">
        <v>0</v>
      </c>
      <c r="G273" s="411">
        <v>0</v>
      </c>
      <c r="H273" s="411">
        <v>0</v>
      </c>
      <c r="I273" s="411">
        <v>0</v>
      </c>
      <c r="J273" s="411">
        <v>0</v>
      </c>
      <c r="K273" s="411">
        <v>0</v>
      </c>
      <c r="L273" s="411">
        <v>0</v>
      </c>
      <c r="M273" s="411">
        <v>0</v>
      </c>
      <c r="N273" s="411">
        <v>0</v>
      </c>
      <c r="O273" s="411">
        <v>0</v>
      </c>
      <c r="P273" s="411">
        <v>0</v>
      </c>
      <c r="Q273" s="411">
        <v>0</v>
      </c>
      <c r="R273" s="411">
        <v>0</v>
      </c>
      <c r="S273" s="411">
        <v>0</v>
      </c>
      <c r="T273" s="411">
        <v>0</v>
      </c>
      <c r="U273" s="411">
        <v>0</v>
      </c>
      <c r="V273" s="411">
        <v>0</v>
      </c>
      <c r="W273" s="411">
        <v>0</v>
      </c>
      <c r="X273" s="411">
        <v>0</v>
      </c>
      <c r="Y273" s="411">
        <v>0</v>
      </c>
      <c r="Z273" s="411">
        <v>0</v>
      </c>
      <c r="AA273" s="411">
        <v>0</v>
      </c>
      <c r="AB273" s="411">
        <v>0</v>
      </c>
      <c r="AC273" s="411">
        <v>0</v>
      </c>
      <c r="AD273" s="411">
        <v>0</v>
      </c>
      <c r="AE273" s="411">
        <v>0</v>
      </c>
      <c r="AF273" s="411">
        <v>0</v>
      </c>
    </row>
    <row r="274" spans="1:99" s="411" customFormat="1" x14ac:dyDescent="0.3">
      <c r="A274" s="410">
        <v>978</v>
      </c>
      <c r="B274" s="411" t="s">
        <v>326</v>
      </c>
      <c r="D274" s="411">
        <v>2</v>
      </c>
      <c r="E274" s="411">
        <v>2</v>
      </c>
      <c r="F274" s="411">
        <v>2</v>
      </c>
      <c r="G274" s="411">
        <v>2</v>
      </c>
      <c r="H274" s="411">
        <v>2</v>
      </c>
      <c r="I274" s="411">
        <v>2</v>
      </c>
      <c r="J274" s="411">
        <v>2</v>
      </c>
      <c r="K274" s="411">
        <v>2</v>
      </c>
      <c r="L274" s="411">
        <v>2</v>
      </c>
      <c r="M274" s="411">
        <v>2</v>
      </c>
      <c r="N274" s="411">
        <v>2</v>
      </c>
      <c r="O274" s="411">
        <v>2</v>
      </c>
      <c r="P274" s="411">
        <v>2</v>
      </c>
      <c r="Q274" s="411">
        <v>2</v>
      </c>
      <c r="R274" s="411">
        <v>2</v>
      </c>
      <c r="S274" s="411">
        <v>2</v>
      </c>
      <c r="T274" s="411">
        <v>2</v>
      </c>
      <c r="U274" s="411">
        <v>2</v>
      </c>
      <c r="V274" s="411">
        <v>2</v>
      </c>
      <c r="W274" s="411">
        <v>2</v>
      </c>
      <c r="X274" s="411">
        <v>2</v>
      </c>
      <c r="Y274" s="411">
        <v>2</v>
      </c>
      <c r="Z274" s="411">
        <v>2</v>
      </c>
      <c r="AA274" s="411">
        <v>2</v>
      </c>
      <c r="AB274" s="411">
        <v>2</v>
      </c>
      <c r="AC274" s="411">
        <v>2</v>
      </c>
      <c r="AD274" s="411">
        <v>1</v>
      </c>
      <c r="AE274" s="411">
        <v>2</v>
      </c>
      <c r="AF274" s="411">
        <v>2</v>
      </c>
    </row>
    <row r="275" spans="1:99" s="411" customFormat="1" x14ac:dyDescent="0.3">
      <c r="A275" s="410">
        <v>979</v>
      </c>
      <c r="B275" s="411" t="s">
        <v>558</v>
      </c>
      <c r="D275" s="411">
        <v>2</v>
      </c>
      <c r="E275" s="411">
        <v>1</v>
      </c>
      <c r="F275" s="411">
        <v>1</v>
      </c>
      <c r="G275" s="411">
        <v>1</v>
      </c>
      <c r="H275" s="411">
        <v>1</v>
      </c>
      <c r="I275" s="411">
        <v>1</v>
      </c>
      <c r="J275" s="411">
        <v>1</v>
      </c>
      <c r="K275" s="411">
        <v>1</v>
      </c>
      <c r="L275" s="411">
        <v>1</v>
      </c>
      <c r="M275" s="411">
        <v>1</v>
      </c>
      <c r="N275" s="411">
        <v>1</v>
      </c>
      <c r="O275" s="411">
        <v>1</v>
      </c>
      <c r="P275" s="411">
        <v>1</v>
      </c>
      <c r="Q275" s="411">
        <v>1</v>
      </c>
      <c r="R275" s="411">
        <v>1</v>
      </c>
      <c r="S275" s="411">
        <v>1</v>
      </c>
      <c r="T275" s="411">
        <v>1</v>
      </c>
      <c r="U275" s="411">
        <v>1</v>
      </c>
      <c r="V275" s="411">
        <v>1</v>
      </c>
      <c r="W275" s="411">
        <v>1</v>
      </c>
      <c r="X275" s="411">
        <v>1</v>
      </c>
      <c r="Y275" s="411">
        <v>2</v>
      </c>
      <c r="Z275" s="411">
        <v>1</v>
      </c>
      <c r="AA275" s="411">
        <v>1</v>
      </c>
      <c r="AB275" s="411">
        <v>2</v>
      </c>
      <c r="AC275" s="411">
        <v>1</v>
      </c>
      <c r="AD275" s="411">
        <v>2</v>
      </c>
      <c r="AE275" s="411">
        <v>1</v>
      </c>
      <c r="AF275" s="411">
        <v>1</v>
      </c>
    </row>
    <row r="276" spans="1:99" s="416" customFormat="1" x14ac:dyDescent="0.3">
      <c r="A276" s="415">
        <v>980</v>
      </c>
      <c r="B276" s="416" t="s">
        <v>325</v>
      </c>
      <c r="D276" s="416" t="s">
        <v>1025</v>
      </c>
      <c r="E276" s="416" t="s">
        <v>1026</v>
      </c>
      <c r="F276" s="416" t="s">
        <v>562</v>
      </c>
      <c r="G276" s="416" t="s">
        <v>625</v>
      </c>
      <c r="H276" s="416" t="s">
        <v>552</v>
      </c>
      <c r="I276" s="416" t="s">
        <v>1027</v>
      </c>
      <c r="J276" s="416" t="s">
        <v>546</v>
      </c>
      <c r="K276" s="416" t="s">
        <v>546</v>
      </c>
      <c r="L276" s="416" t="s">
        <v>627</v>
      </c>
      <c r="M276" s="416" t="s">
        <v>563</v>
      </c>
      <c r="N276" s="416" t="s">
        <v>629</v>
      </c>
      <c r="O276" s="416" t="s">
        <v>561</v>
      </c>
      <c r="P276" s="416" t="s">
        <v>628</v>
      </c>
      <c r="Q276" s="416" t="s">
        <v>559</v>
      </c>
      <c r="R276" s="416" t="s">
        <v>1028</v>
      </c>
      <c r="S276" s="416" t="s">
        <v>619</v>
      </c>
      <c r="T276" s="416" t="s">
        <v>551</v>
      </c>
      <c r="U276" s="416" t="s">
        <v>561</v>
      </c>
      <c r="V276" s="416" t="s">
        <v>560</v>
      </c>
      <c r="W276" s="416" t="s">
        <v>1029</v>
      </c>
      <c r="X276" s="416" t="s">
        <v>548</v>
      </c>
      <c r="Y276" s="416" t="s">
        <v>1030</v>
      </c>
      <c r="Z276" s="416" t="s">
        <v>1275</v>
      </c>
      <c r="AA276" s="416" t="s">
        <v>1031</v>
      </c>
      <c r="AB276" s="416" t="s">
        <v>1032</v>
      </c>
      <c r="AC276" s="416" t="s">
        <v>961</v>
      </c>
      <c r="AD276" s="416" t="s">
        <v>635</v>
      </c>
      <c r="AE276" s="416" t="s">
        <v>548</v>
      </c>
      <c r="AF276" s="416" t="s">
        <v>562</v>
      </c>
    </row>
    <row r="277" spans="1:99" x14ac:dyDescent="0.3">
      <c r="A277" s="105">
        <v>984</v>
      </c>
      <c r="B277" s="126" t="s">
        <v>564</v>
      </c>
      <c r="C277" s="126"/>
      <c r="D277" s="126">
        <v>0</v>
      </c>
      <c r="E277" s="126">
        <v>0</v>
      </c>
      <c r="F277" s="126">
        <v>0</v>
      </c>
      <c r="G277" s="126">
        <v>0</v>
      </c>
      <c r="H277" s="126">
        <v>0</v>
      </c>
      <c r="I277" s="126">
        <v>0</v>
      </c>
      <c r="J277" s="126">
        <v>0</v>
      </c>
      <c r="K277" s="126">
        <v>0</v>
      </c>
      <c r="L277" s="126">
        <v>0</v>
      </c>
      <c r="M277" s="126">
        <v>0</v>
      </c>
      <c r="N277" s="126">
        <v>0</v>
      </c>
      <c r="O277" s="126">
        <v>0</v>
      </c>
      <c r="P277" s="126">
        <v>0</v>
      </c>
      <c r="Q277" s="126">
        <v>0</v>
      </c>
      <c r="R277" s="126">
        <v>0</v>
      </c>
      <c r="S277" s="126">
        <v>0</v>
      </c>
      <c r="T277" s="126">
        <v>0</v>
      </c>
      <c r="U277" s="126">
        <v>0</v>
      </c>
      <c r="V277" s="126">
        <v>0</v>
      </c>
      <c r="W277" s="126">
        <v>0</v>
      </c>
      <c r="X277" s="126">
        <v>0</v>
      </c>
      <c r="Y277" s="126">
        <v>0</v>
      </c>
      <c r="Z277" s="126">
        <v>0</v>
      </c>
      <c r="AA277" s="126">
        <v>0</v>
      </c>
      <c r="AB277" s="126">
        <v>0</v>
      </c>
      <c r="AC277" s="126">
        <v>0</v>
      </c>
      <c r="AD277" s="126">
        <v>0</v>
      </c>
      <c r="AE277" s="126">
        <v>0</v>
      </c>
      <c r="AF277" s="126">
        <v>0</v>
      </c>
      <c r="AG277" s="126"/>
      <c r="AH277" s="126"/>
      <c r="AI277" s="126"/>
      <c r="AJ277" s="126"/>
      <c r="AK277" s="126"/>
      <c r="AL277" s="126"/>
      <c r="AM277" s="126"/>
      <c r="AN277" s="126"/>
      <c r="AO277" s="126"/>
      <c r="AP277" s="126"/>
      <c r="AQ277" s="126"/>
      <c r="AR277" s="126"/>
      <c r="AS277" s="126"/>
      <c r="AT277" s="126"/>
      <c r="AU277" s="126"/>
      <c r="AV277" s="126"/>
      <c r="AW277" s="126"/>
      <c r="AX277" s="126"/>
      <c r="AY277" s="126"/>
      <c r="AZ277" s="126"/>
      <c r="BA277" s="126"/>
      <c r="BB277" s="126"/>
      <c r="BC277" s="126"/>
      <c r="BD277" s="126"/>
      <c r="BE277" s="126"/>
      <c r="BF277" s="126"/>
      <c r="BG277" s="126"/>
      <c r="BH277" s="126"/>
      <c r="BI277" s="126"/>
      <c r="BJ277" s="126"/>
      <c r="BK277" s="126"/>
      <c r="BL277" s="126"/>
      <c r="BM277" s="126"/>
      <c r="BN277" s="126"/>
      <c r="BO277" s="126"/>
      <c r="BP277" s="126"/>
      <c r="BQ277" s="126"/>
      <c r="BR277" s="126"/>
      <c r="BS277" s="126"/>
      <c r="BT277" s="126"/>
      <c r="BU277" s="126"/>
      <c r="BV277" s="126"/>
      <c r="BW277" s="126"/>
      <c r="BX277" s="126"/>
      <c r="BY277" s="126"/>
      <c r="BZ277" s="126"/>
      <c r="CA277" s="126"/>
      <c r="CB277" s="126"/>
      <c r="CC277" s="126"/>
      <c r="CD277" s="126"/>
      <c r="CE277" s="126"/>
      <c r="CF277" s="126"/>
      <c r="CG277" s="126"/>
      <c r="CH277" s="126"/>
      <c r="CI277" s="126"/>
      <c r="CJ277" s="126"/>
      <c r="CK277" s="126"/>
      <c r="CL277" s="126"/>
      <c r="CM277" s="126"/>
      <c r="CN277" s="126"/>
      <c r="CO277" s="126"/>
      <c r="CP277" s="126"/>
      <c r="CQ277" s="126"/>
      <c r="CR277" s="126"/>
      <c r="CS277" s="126"/>
      <c r="CT277" s="126"/>
      <c r="CU277" s="126"/>
    </row>
    <row r="278" spans="1:99" x14ac:dyDescent="0.3">
      <c r="A278" s="105">
        <v>985</v>
      </c>
      <c r="B278" s="126" t="s">
        <v>565</v>
      </c>
      <c r="C278" s="126"/>
      <c r="D278" s="126">
        <v>0</v>
      </c>
      <c r="E278" s="126">
        <v>0</v>
      </c>
      <c r="F278" s="126">
        <v>0</v>
      </c>
      <c r="G278" s="126">
        <v>0</v>
      </c>
      <c r="H278" s="126">
        <v>0</v>
      </c>
      <c r="I278" s="126">
        <v>0</v>
      </c>
      <c r="J278" s="126">
        <v>0</v>
      </c>
      <c r="K278" s="126">
        <v>0</v>
      </c>
      <c r="L278" s="126">
        <v>0</v>
      </c>
      <c r="M278" s="126">
        <v>0</v>
      </c>
      <c r="N278" s="126">
        <v>0</v>
      </c>
      <c r="O278" s="126">
        <v>0</v>
      </c>
      <c r="P278" s="126">
        <v>0</v>
      </c>
      <c r="Q278" s="126">
        <v>0</v>
      </c>
      <c r="R278" s="126">
        <v>0</v>
      </c>
      <c r="S278" s="126">
        <v>0</v>
      </c>
      <c r="T278" s="126">
        <v>0</v>
      </c>
      <c r="U278" s="126">
        <v>0</v>
      </c>
      <c r="V278" s="126">
        <v>0</v>
      </c>
      <c r="W278" s="126">
        <v>0</v>
      </c>
      <c r="X278" s="126">
        <v>0</v>
      </c>
      <c r="Y278" s="126">
        <v>0</v>
      </c>
      <c r="Z278" s="126">
        <v>0</v>
      </c>
      <c r="AA278" s="126">
        <v>0</v>
      </c>
      <c r="AB278" s="126">
        <v>0</v>
      </c>
      <c r="AC278" s="126">
        <v>0</v>
      </c>
      <c r="AD278" s="126">
        <v>0</v>
      </c>
      <c r="AE278" s="126">
        <v>0</v>
      </c>
      <c r="AF278" s="126">
        <v>0</v>
      </c>
      <c r="AG278" s="126"/>
      <c r="AH278" s="126"/>
      <c r="AI278" s="126"/>
      <c r="AJ278" s="126"/>
      <c r="AK278" s="126"/>
      <c r="AL278" s="126"/>
      <c r="AM278" s="126"/>
      <c r="AN278" s="126"/>
      <c r="AO278" s="126"/>
      <c r="AP278" s="126"/>
      <c r="AQ278" s="126"/>
      <c r="AR278" s="126"/>
      <c r="AS278" s="126"/>
      <c r="AT278" s="126"/>
      <c r="AU278" s="126"/>
      <c r="AV278" s="126"/>
      <c r="AW278" s="126"/>
      <c r="AX278" s="126"/>
      <c r="AY278" s="126"/>
      <c r="AZ278" s="126"/>
      <c r="BA278" s="126"/>
      <c r="BB278" s="126"/>
      <c r="BC278" s="126"/>
      <c r="BD278" s="126"/>
      <c r="BE278" s="126"/>
      <c r="BF278" s="126"/>
      <c r="BG278" s="126"/>
      <c r="BH278" s="126"/>
      <c r="BI278" s="126"/>
      <c r="BJ278" s="126"/>
      <c r="BK278" s="126"/>
      <c r="BL278" s="126"/>
      <c r="BM278" s="126"/>
      <c r="BN278" s="126"/>
      <c r="BO278" s="126"/>
      <c r="BP278" s="126"/>
      <c r="BQ278" s="126"/>
      <c r="BR278" s="126"/>
      <c r="BS278" s="126"/>
      <c r="BT278" s="126"/>
      <c r="BU278" s="126"/>
      <c r="BV278" s="126"/>
      <c r="BW278" s="126"/>
      <c r="BX278" s="126"/>
      <c r="BY278" s="126"/>
      <c r="BZ278" s="126"/>
      <c r="CA278" s="126"/>
      <c r="CB278" s="126"/>
      <c r="CC278" s="126"/>
      <c r="CD278" s="126"/>
      <c r="CE278" s="126"/>
      <c r="CF278" s="126"/>
      <c r="CG278" s="126"/>
      <c r="CH278" s="126"/>
      <c r="CI278" s="126"/>
      <c r="CJ278" s="126"/>
      <c r="CK278" s="126"/>
      <c r="CL278" s="126"/>
      <c r="CM278" s="126"/>
      <c r="CN278" s="126"/>
      <c r="CO278" s="126"/>
      <c r="CP278" s="126"/>
      <c r="CQ278" s="126"/>
      <c r="CR278" s="126"/>
      <c r="CS278" s="126"/>
      <c r="CT278" s="126"/>
      <c r="CU278" s="126"/>
    </row>
    <row r="279" spans="1:99" x14ac:dyDescent="0.3">
      <c r="A279" s="105">
        <v>986</v>
      </c>
      <c r="B279" s="126" t="s">
        <v>329</v>
      </c>
      <c r="C279" s="126"/>
      <c r="D279" s="126">
        <v>0</v>
      </c>
      <c r="E279" s="126">
        <v>0</v>
      </c>
      <c r="F279" s="126">
        <v>0</v>
      </c>
      <c r="G279" s="126">
        <v>0</v>
      </c>
      <c r="H279" s="126">
        <v>0</v>
      </c>
      <c r="I279" s="126">
        <v>0</v>
      </c>
      <c r="J279" s="126">
        <v>0</v>
      </c>
      <c r="K279" s="126">
        <v>0</v>
      </c>
      <c r="L279" s="126">
        <v>0</v>
      </c>
      <c r="M279" s="126">
        <v>0</v>
      </c>
      <c r="N279" s="126">
        <v>0</v>
      </c>
      <c r="O279" s="126">
        <v>0</v>
      </c>
      <c r="P279" s="126">
        <v>0</v>
      </c>
      <c r="Q279" s="126">
        <v>0</v>
      </c>
      <c r="R279" s="126">
        <v>0</v>
      </c>
      <c r="S279" s="126">
        <v>0</v>
      </c>
      <c r="T279" s="126">
        <v>0</v>
      </c>
      <c r="U279" s="126">
        <v>0</v>
      </c>
      <c r="V279" s="126">
        <v>0</v>
      </c>
      <c r="W279" s="126">
        <v>0</v>
      </c>
      <c r="X279" s="126">
        <v>0</v>
      </c>
      <c r="Y279" s="126">
        <v>0</v>
      </c>
      <c r="Z279" s="126">
        <v>0</v>
      </c>
      <c r="AA279" s="126">
        <v>0</v>
      </c>
      <c r="AB279" s="126">
        <v>0</v>
      </c>
      <c r="AC279" s="126">
        <v>0</v>
      </c>
      <c r="AD279" s="126">
        <v>0</v>
      </c>
      <c r="AE279" s="126">
        <v>0</v>
      </c>
      <c r="AF279" s="126">
        <v>0</v>
      </c>
      <c r="AG279" s="126"/>
      <c r="AH279" s="126"/>
      <c r="AI279" s="126"/>
      <c r="AJ279" s="126"/>
      <c r="AK279" s="126"/>
      <c r="AL279" s="126"/>
      <c r="AM279" s="126"/>
      <c r="AN279" s="126"/>
      <c r="AO279" s="126"/>
      <c r="AP279" s="126"/>
      <c r="AQ279" s="126"/>
      <c r="AR279" s="126"/>
      <c r="AS279" s="126"/>
      <c r="AT279" s="126"/>
      <c r="AU279" s="126"/>
      <c r="AV279" s="126"/>
      <c r="AW279" s="126"/>
      <c r="AX279" s="126"/>
      <c r="AY279" s="126"/>
      <c r="AZ279" s="126"/>
      <c r="BA279" s="126"/>
      <c r="BB279" s="126"/>
      <c r="BC279" s="126"/>
      <c r="BD279" s="126"/>
      <c r="BE279" s="126"/>
      <c r="BF279" s="126"/>
      <c r="BG279" s="126"/>
      <c r="BH279" s="126"/>
      <c r="BI279" s="126"/>
      <c r="BJ279" s="126"/>
      <c r="BK279" s="126"/>
      <c r="BL279" s="126"/>
      <c r="BM279" s="126"/>
      <c r="BN279" s="126"/>
      <c r="BO279" s="126"/>
      <c r="BP279" s="126"/>
      <c r="BQ279" s="126"/>
      <c r="BR279" s="126"/>
      <c r="BS279" s="126"/>
      <c r="BT279" s="126"/>
      <c r="BU279" s="126"/>
      <c r="BV279" s="126"/>
      <c r="BW279" s="126"/>
      <c r="BX279" s="126"/>
      <c r="BY279" s="126"/>
      <c r="BZ279" s="126"/>
      <c r="CA279" s="126"/>
      <c r="CB279" s="126"/>
      <c r="CC279" s="126"/>
      <c r="CD279" s="126"/>
      <c r="CE279" s="126"/>
      <c r="CF279" s="126"/>
      <c r="CG279" s="126"/>
      <c r="CH279" s="126"/>
      <c r="CI279" s="126"/>
      <c r="CJ279" s="126"/>
      <c r="CK279" s="126"/>
      <c r="CL279" s="126"/>
      <c r="CM279" s="126"/>
      <c r="CN279" s="126"/>
      <c r="CO279" s="126"/>
      <c r="CP279" s="126"/>
      <c r="CQ279" s="126"/>
      <c r="CR279" s="126"/>
      <c r="CS279" s="126"/>
      <c r="CT279" s="126"/>
      <c r="CU279" s="126"/>
    </row>
    <row r="280" spans="1:99" x14ac:dyDescent="0.3">
      <c r="A280" s="105">
        <v>987</v>
      </c>
      <c r="B280" s="126" t="s">
        <v>566</v>
      </c>
      <c r="C280" s="126"/>
      <c r="D280" s="126">
        <v>0</v>
      </c>
      <c r="E280" s="126">
        <v>0</v>
      </c>
      <c r="F280" s="126">
        <v>0</v>
      </c>
      <c r="G280" s="126">
        <v>0</v>
      </c>
      <c r="H280" s="126">
        <v>0</v>
      </c>
      <c r="I280" s="126">
        <v>0</v>
      </c>
      <c r="J280" s="126">
        <v>0</v>
      </c>
      <c r="K280" s="126">
        <v>0</v>
      </c>
      <c r="L280" s="126">
        <v>0</v>
      </c>
      <c r="M280" s="126">
        <v>0</v>
      </c>
      <c r="N280" s="126">
        <v>0</v>
      </c>
      <c r="O280" s="126">
        <v>0</v>
      </c>
      <c r="P280" s="126">
        <v>0</v>
      </c>
      <c r="Q280" s="126">
        <v>0</v>
      </c>
      <c r="R280" s="126">
        <v>0</v>
      </c>
      <c r="S280" s="126">
        <v>0</v>
      </c>
      <c r="T280" s="126">
        <v>0</v>
      </c>
      <c r="U280" s="126">
        <v>0</v>
      </c>
      <c r="V280" s="126">
        <v>0</v>
      </c>
      <c r="W280" s="126">
        <v>0</v>
      </c>
      <c r="X280" s="126">
        <v>0</v>
      </c>
      <c r="Y280" s="126">
        <v>0</v>
      </c>
      <c r="Z280" s="126">
        <v>0</v>
      </c>
      <c r="AA280" s="126">
        <v>0</v>
      </c>
      <c r="AB280" s="126">
        <v>0</v>
      </c>
      <c r="AC280" s="126">
        <v>0</v>
      </c>
      <c r="AD280" s="126">
        <v>0</v>
      </c>
      <c r="AE280" s="126">
        <v>0</v>
      </c>
      <c r="AF280" s="126">
        <v>0</v>
      </c>
      <c r="AG280" s="126"/>
      <c r="AH280" s="126"/>
      <c r="AI280" s="126"/>
      <c r="AJ280" s="126"/>
      <c r="AK280" s="126"/>
      <c r="AL280" s="126"/>
      <c r="AM280" s="126"/>
      <c r="AN280" s="126"/>
      <c r="AO280" s="126"/>
      <c r="AP280" s="126"/>
      <c r="AQ280" s="126"/>
      <c r="AR280" s="126"/>
      <c r="AS280" s="126"/>
      <c r="AT280" s="126"/>
      <c r="AU280" s="126"/>
      <c r="AV280" s="126"/>
      <c r="AW280" s="126"/>
      <c r="AX280" s="126"/>
      <c r="AY280" s="126"/>
      <c r="AZ280" s="126"/>
      <c r="BA280" s="126"/>
      <c r="BB280" s="126"/>
      <c r="BC280" s="126"/>
      <c r="BD280" s="126"/>
      <c r="BE280" s="126"/>
      <c r="BF280" s="126"/>
      <c r="BG280" s="126"/>
      <c r="BH280" s="126"/>
      <c r="BI280" s="126"/>
      <c r="BJ280" s="126"/>
      <c r="BK280" s="126"/>
      <c r="BL280" s="126"/>
      <c r="BM280" s="126"/>
      <c r="BN280" s="126"/>
      <c r="BO280" s="126"/>
      <c r="BP280" s="126"/>
      <c r="BQ280" s="126"/>
      <c r="BR280" s="126"/>
      <c r="BS280" s="126"/>
      <c r="BT280" s="126"/>
      <c r="BU280" s="126"/>
      <c r="BV280" s="126"/>
      <c r="BW280" s="126"/>
      <c r="BX280" s="126"/>
      <c r="BY280" s="126"/>
      <c r="BZ280" s="126"/>
      <c r="CA280" s="126"/>
      <c r="CB280" s="126"/>
      <c r="CC280" s="126"/>
      <c r="CD280" s="126"/>
      <c r="CE280" s="126"/>
      <c r="CF280" s="126"/>
      <c r="CG280" s="126"/>
      <c r="CH280" s="126"/>
      <c r="CI280" s="126"/>
      <c r="CJ280" s="126"/>
      <c r="CK280" s="126"/>
      <c r="CL280" s="126"/>
      <c r="CM280" s="126"/>
      <c r="CN280" s="126"/>
      <c r="CO280" s="126"/>
      <c r="CP280" s="126"/>
      <c r="CQ280" s="126"/>
      <c r="CR280" s="126"/>
      <c r="CS280" s="126"/>
      <c r="CT280" s="126"/>
      <c r="CU280" s="126"/>
    </row>
    <row r="281" spans="1:99" x14ac:dyDescent="0.3">
      <c r="A281" s="105">
        <v>988</v>
      </c>
      <c r="B281" s="126" t="s">
        <v>567</v>
      </c>
      <c r="C281" s="126"/>
      <c r="D281" s="126">
        <v>0</v>
      </c>
      <c r="E281" s="126">
        <v>0</v>
      </c>
      <c r="F281" s="126">
        <v>0</v>
      </c>
      <c r="G281" s="126">
        <v>0</v>
      </c>
      <c r="H281" s="126">
        <v>0</v>
      </c>
      <c r="I281" s="126">
        <v>0</v>
      </c>
      <c r="J281" s="126">
        <v>0</v>
      </c>
      <c r="K281" s="126">
        <v>0</v>
      </c>
      <c r="L281" s="126">
        <v>0</v>
      </c>
      <c r="M281" s="126">
        <v>0</v>
      </c>
      <c r="N281" s="126">
        <v>0</v>
      </c>
      <c r="O281" s="126">
        <v>0</v>
      </c>
      <c r="P281" s="126">
        <v>0</v>
      </c>
      <c r="Q281" s="126">
        <v>0</v>
      </c>
      <c r="R281" s="126">
        <v>0</v>
      </c>
      <c r="S281" s="126">
        <v>0</v>
      </c>
      <c r="T281" s="126">
        <v>0</v>
      </c>
      <c r="U281" s="126">
        <v>0</v>
      </c>
      <c r="V281" s="126">
        <v>0</v>
      </c>
      <c r="W281" s="126">
        <v>0</v>
      </c>
      <c r="X281" s="126">
        <v>0</v>
      </c>
      <c r="Y281" s="126">
        <v>0</v>
      </c>
      <c r="Z281" s="126">
        <v>0</v>
      </c>
      <c r="AA281" s="126">
        <v>0</v>
      </c>
      <c r="AB281" s="126">
        <v>0</v>
      </c>
      <c r="AC281" s="126">
        <v>0</v>
      </c>
      <c r="AD281" s="126">
        <v>0</v>
      </c>
      <c r="AE281" s="126">
        <v>0</v>
      </c>
      <c r="AF281" s="126">
        <v>0</v>
      </c>
      <c r="AG281" s="126"/>
      <c r="AH281" s="126"/>
      <c r="AI281" s="126"/>
      <c r="AJ281" s="126"/>
      <c r="AK281" s="126"/>
      <c r="AL281" s="126"/>
      <c r="AM281" s="126"/>
      <c r="AN281" s="126"/>
      <c r="AO281" s="126"/>
      <c r="AP281" s="126"/>
      <c r="AQ281" s="126"/>
      <c r="AR281" s="126"/>
      <c r="AS281" s="126"/>
      <c r="AT281" s="126"/>
      <c r="AU281" s="126"/>
      <c r="AV281" s="126"/>
      <c r="AW281" s="126"/>
      <c r="AX281" s="126"/>
      <c r="AY281" s="126"/>
      <c r="AZ281" s="126"/>
      <c r="BA281" s="126"/>
      <c r="BB281" s="126"/>
      <c r="BC281" s="126"/>
      <c r="BD281" s="126"/>
      <c r="BE281" s="126"/>
      <c r="BF281" s="126"/>
      <c r="BG281" s="126"/>
      <c r="BH281" s="126"/>
      <c r="BI281" s="126"/>
      <c r="BJ281" s="126"/>
      <c r="BK281" s="126"/>
      <c r="BL281" s="126"/>
      <c r="BM281" s="126"/>
      <c r="BN281" s="126"/>
      <c r="BO281" s="126"/>
      <c r="BP281" s="126"/>
      <c r="BQ281" s="126"/>
      <c r="BR281" s="126"/>
      <c r="BS281" s="126"/>
      <c r="BT281" s="126"/>
      <c r="BU281" s="126"/>
      <c r="BV281" s="126"/>
      <c r="BW281" s="126"/>
      <c r="BX281" s="126"/>
      <c r="BY281" s="126"/>
      <c r="BZ281" s="126"/>
      <c r="CA281" s="126"/>
      <c r="CB281" s="126"/>
      <c r="CC281" s="126"/>
      <c r="CD281" s="126"/>
      <c r="CE281" s="126"/>
      <c r="CF281" s="126"/>
      <c r="CG281" s="126"/>
      <c r="CH281" s="126"/>
      <c r="CI281" s="126"/>
      <c r="CJ281" s="126"/>
      <c r="CK281" s="126"/>
      <c r="CL281" s="126"/>
      <c r="CM281" s="126"/>
      <c r="CN281" s="126"/>
      <c r="CO281" s="126"/>
      <c r="CP281" s="126"/>
      <c r="CQ281" s="126"/>
      <c r="CR281" s="126"/>
      <c r="CS281" s="126"/>
      <c r="CT281" s="126"/>
      <c r="CU281" s="126"/>
    </row>
    <row r="282" spans="1:99" x14ac:dyDescent="0.3">
      <c r="A282" s="105">
        <v>989</v>
      </c>
      <c r="B282" s="126" t="s">
        <v>568</v>
      </c>
      <c r="C282" s="126"/>
      <c r="D282" s="126">
        <v>0</v>
      </c>
      <c r="E282" s="126">
        <v>0</v>
      </c>
      <c r="F282" s="126">
        <v>0</v>
      </c>
      <c r="G282" s="126">
        <v>0</v>
      </c>
      <c r="H282" s="126">
        <v>0</v>
      </c>
      <c r="I282" s="126">
        <v>0</v>
      </c>
      <c r="J282" s="126">
        <v>0</v>
      </c>
      <c r="K282" s="126">
        <v>0</v>
      </c>
      <c r="L282" s="126">
        <v>0</v>
      </c>
      <c r="M282" s="126">
        <v>0</v>
      </c>
      <c r="N282" s="126">
        <v>0</v>
      </c>
      <c r="O282" s="126">
        <v>0</v>
      </c>
      <c r="P282" s="126">
        <v>0</v>
      </c>
      <c r="Q282" s="126">
        <v>0</v>
      </c>
      <c r="R282" s="126">
        <v>0</v>
      </c>
      <c r="S282" s="126">
        <v>0</v>
      </c>
      <c r="T282" s="126">
        <v>0</v>
      </c>
      <c r="U282" s="126">
        <v>0</v>
      </c>
      <c r="V282" s="126">
        <v>0</v>
      </c>
      <c r="W282" s="126">
        <v>0</v>
      </c>
      <c r="X282" s="126">
        <v>0</v>
      </c>
      <c r="Y282" s="126">
        <v>0</v>
      </c>
      <c r="Z282" s="126">
        <v>0</v>
      </c>
      <c r="AA282" s="126">
        <v>0</v>
      </c>
      <c r="AB282" s="126">
        <v>0</v>
      </c>
      <c r="AC282" s="126">
        <v>0</v>
      </c>
      <c r="AD282" s="126">
        <v>0</v>
      </c>
      <c r="AE282" s="126">
        <v>0</v>
      </c>
      <c r="AF282" s="126">
        <v>0</v>
      </c>
      <c r="AG282" s="126"/>
      <c r="AH282" s="126"/>
      <c r="AI282" s="126"/>
      <c r="AJ282" s="126"/>
      <c r="AK282" s="126"/>
      <c r="AL282" s="126"/>
      <c r="AM282" s="126"/>
      <c r="AN282" s="126"/>
      <c r="AO282" s="126"/>
      <c r="AP282" s="126"/>
      <c r="AQ282" s="126"/>
      <c r="AR282" s="126"/>
      <c r="AS282" s="126"/>
      <c r="AT282" s="126"/>
      <c r="AU282" s="126"/>
      <c r="AV282" s="126"/>
      <c r="AW282" s="126"/>
      <c r="AX282" s="126"/>
      <c r="AY282" s="126"/>
      <c r="AZ282" s="126"/>
      <c r="BA282" s="126"/>
      <c r="BB282" s="126"/>
      <c r="BC282" s="126"/>
      <c r="BD282" s="126"/>
      <c r="BE282" s="126"/>
      <c r="BF282" s="126"/>
      <c r="BG282" s="126"/>
      <c r="BH282" s="126"/>
      <c r="BI282" s="126"/>
      <c r="BJ282" s="126"/>
      <c r="BK282" s="126"/>
      <c r="BL282" s="126"/>
      <c r="BM282" s="126"/>
      <c r="BN282" s="126"/>
      <c r="BO282" s="126"/>
      <c r="BP282" s="126"/>
      <c r="BQ282" s="126"/>
      <c r="BR282" s="126"/>
      <c r="BS282" s="126"/>
      <c r="BT282" s="126"/>
      <c r="BU282" s="126"/>
      <c r="BV282" s="126"/>
      <c r="BW282" s="126"/>
      <c r="BX282" s="126"/>
      <c r="BY282" s="126"/>
      <c r="BZ282" s="126"/>
      <c r="CA282" s="126"/>
      <c r="CB282" s="126"/>
      <c r="CC282" s="126"/>
      <c r="CD282" s="126"/>
      <c r="CE282" s="126"/>
      <c r="CF282" s="126"/>
      <c r="CG282" s="126"/>
      <c r="CH282" s="126"/>
      <c r="CI282" s="126"/>
      <c r="CJ282" s="126"/>
      <c r="CK282" s="126"/>
      <c r="CL282" s="126"/>
      <c r="CM282" s="126"/>
      <c r="CN282" s="126"/>
      <c r="CO282" s="126"/>
      <c r="CP282" s="126"/>
      <c r="CQ282" s="126"/>
      <c r="CR282" s="126"/>
      <c r="CS282" s="126"/>
      <c r="CT282" s="126"/>
      <c r="CU282" s="126"/>
    </row>
    <row r="283" spans="1:99" x14ac:dyDescent="0.3">
      <c r="A283" s="105">
        <v>990</v>
      </c>
      <c r="B283" s="126" t="s">
        <v>318</v>
      </c>
      <c r="C283" s="126"/>
      <c r="D283" s="126">
        <v>0</v>
      </c>
      <c r="E283" s="126">
        <v>0</v>
      </c>
      <c r="F283" s="126">
        <v>0</v>
      </c>
      <c r="G283" s="126">
        <v>0</v>
      </c>
      <c r="H283" s="126">
        <v>0</v>
      </c>
      <c r="I283" s="126">
        <v>0</v>
      </c>
      <c r="J283" s="126">
        <v>0</v>
      </c>
      <c r="K283" s="126">
        <v>0</v>
      </c>
      <c r="L283" s="126">
        <v>0</v>
      </c>
      <c r="M283" s="126">
        <v>0</v>
      </c>
      <c r="N283" s="126">
        <v>0</v>
      </c>
      <c r="O283" s="126">
        <v>0</v>
      </c>
      <c r="P283" s="126">
        <v>0</v>
      </c>
      <c r="Q283" s="126">
        <v>0</v>
      </c>
      <c r="R283" s="126">
        <v>0</v>
      </c>
      <c r="S283" s="126">
        <v>0</v>
      </c>
      <c r="T283" s="126">
        <v>0</v>
      </c>
      <c r="U283" s="126">
        <v>0</v>
      </c>
      <c r="V283" s="126">
        <v>0</v>
      </c>
      <c r="W283" s="126">
        <v>0</v>
      </c>
      <c r="X283" s="126">
        <v>0</v>
      </c>
      <c r="Y283" s="126">
        <v>0</v>
      </c>
      <c r="Z283" s="126">
        <v>0</v>
      </c>
      <c r="AA283" s="126">
        <v>0</v>
      </c>
      <c r="AB283" s="126">
        <v>0</v>
      </c>
      <c r="AC283" s="126">
        <v>0</v>
      </c>
      <c r="AD283" s="126">
        <v>0</v>
      </c>
      <c r="AE283" s="126">
        <v>0</v>
      </c>
      <c r="AF283" s="126">
        <v>0</v>
      </c>
      <c r="AG283" s="126"/>
      <c r="AH283" s="126"/>
      <c r="AI283" s="126"/>
      <c r="AJ283" s="126"/>
      <c r="AK283" s="126"/>
      <c r="AL283" s="126"/>
      <c r="AM283" s="126"/>
      <c r="AN283" s="126"/>
      <c r="AO283" s="126"/>
      <c r="AP283" s="126"/>
      <c r="AQ283" s="126"/>
      <c r="AR283" s="126"/>
      <c r="AS283" s="126"/>
      <c r="AT283" s="126"/>
      <c r="AU283" s="126"/>
      <c r="AV283" s="126"/>
      <c r="AW283" s="126"/>
      <c r="AX283" s="126"/>
      <c r="AY283" s="126"/>
      <c r="AZ283" s="126"/>
      <c r="BA283" s="126"/>
      <c r="BB283" s="126"/>
      <c r="BC283" s="126"/>
      <c r="BD283" s="126"/>
      <c r="BE283" s="126"/>
      <c r="BF283" s="126"/>
      <c r="BG283" s="126"/>
      <c r="BH283" s="126"/>
      <c r="BI283" s="126"/>
      <c r="BJ283" s="126"/>
      <c r="BK283" s="126"/>
      <c r="BL283" s="126"/>
      <c r="BM283" s="126"/>
      <c r="BN283" s="126"/>
      <c r="BO283" s="126"/>
      <c r="BP283" s="126"/>
      <c r="BQ283" s="126"/>
      <c r="BR283" s="126"/>
      <c r="BS283" s="126"/>
      <c r="BT283" s="126"/>
      <c r="BU283" s="126"/>
      <c r="BV283" s="126"/>
      <c r="BW283" s="126"/>
      <c r="BX283" s="126"/>
      <c r="BY283" s="126"/>
      <c r="BZ283" s="126"/>
      <c r="CA283" s="126"/>
      <c r="CB283" s="126"/>
      <c r="CC283" s="126"/>
      <c r="CD283" s="126"/>
      <c r="CE283" s="126"/>
      <c r="CF283" s="126"/>
      <c r="CG283" s="126"/>
      <c r="CH283" s="126"/>
      <c r="CI283" s="126"/>
      <c r="CJ283" s="126"/>
      <c r="CK283" s="126"/>
      <c r="CL283" s="126"/>
      <c r="CM283" s="126"/>
      <c r="CN283" s="126"/>
      <c r="CO283" s="126"/>
      <c r="CP283" s="126"/>
      <c r="CQ283" s="126"/>
      <c r="CR283" s="126"/>
      <c r="CS283" s="126"/>
      <c r="CT283" s="126"/>
      <c r="CU283" s="126"/>
    </row>
    <row r="284" spans="1:99" x14ac:dyDescent="0.3">
      <c r="A284" s="105">
        <v>991</v>
      </c>
      <c r="B284" s="126" t="s">
        <v>569</v>
      </c>
      <c r="C284" s="126"/>
      <c r="D284" s="126">
        <v>0</v>
      </c>
      <c r="E284" s="126">
        <v>0</v>
      </c>
      <c r="F284" s="126">
        <v>0</v>
      </c>
      <c r="G284" s="126">
        <v>0</v>
      </c>
      <c r="H284" s="126">
        <v>0</v>
      </c>
      <c r="I284" s="126">
        <v>0</v>
      </c>
      <c r="J284" s="126">
        <v>0</v>
      </c>
      <c r="K284" s="126">
        <v>0</v>
      </c>
      <c r="L284" s="126">
        <v>0</v>
      </c>
      <c r="M284" s="126">
        <v>0</v>
      </c>
      <c r="N284" s="126">
        <v>0</v>
      </c>
      <c r="O284" s="126">
        <v>0</v>
      </c>
      <c r="P284" s="126">
        <v>0</v>
      </c>
      <c r="Q284" s="126">
        <v>0</v>
      </c>
      <c r="R284" s="126">
        <v>0</v>
      </c>
      <c r="S284" s="126">
        <v>0</v>
      </c>
      <c r="T284" s="126">
        <v>0</v>
      </c>
      <c r="U284" s="126">
        <v>0</v>
      </c>
      <c r="V284" s="126">
        <v>0</v>
      </c>
      <c r="W284" s="126">
        <v>0</v>
      </c>
      <c r="X284" s="126">
        <v>0</v>
      </c>
      <c r="Y284" s="126">
        <v>0</v>
      </c>
      <c r="Z284" s="126">
        <v>0</v>
      </c>
      <c r="AA284" s="126">
        <v>0</v>
      </c>
      <c r="AB284" s="126">
        <v>0</v>
      </c>
      <c r="AC284" s="126">
        <v>0</v>
      </c>
      <c r="AD284" s="126">
        <v>0</v>
      </c>
      <c r="AE284" s="126">
        <v>0</v>
      </c>
      <c r="AF284" s="126">
        <v>0</v>
      </c>
      <c r="AG284" s="126"/>
      <c r="AH284" s="126"/>
      <c r="AI284" s="126"/>
      <c r="AJ284" s="126"/>
      <c r="AK284" s="126"/>
      <c r="AL284" s="126"/>
      <c r="AM284" s="126"/>
      <c r="AN284" s="126"/>
      <c r="AO284" s="126"/>
      <c r="AP284" s="126"/>
      <c r="AQ284" s="126"/>
      <c r="AR284" s="126"/>
      <c r="AS284" s="126"/>
      <c r="AT284" s="126"/>
      <c r="AU284" s="126"/>
      <c r="AV284" s="126"/>
      <c r="AW284" s="126"/>
      <c r="AX284" s="126"/>
      <c r="AY284" s="126"/>
      <c r="AZ284" s="126"/>
      <c r="BA284" s="126"/>
      <c r="BB284" s="126"/>
      <c r="BC284" s="126"/>
      <c r="BD284" s="126"/>
      <c r="BE284" s="126"/>
      <c r="BF284" s="126"/>
      <c r="BG284" s="126"/>
      <c r="BH284" s="126"/>
      <c r="BI284" s="126"/>
      <c r="BJ284" s="126"/>
      <c r="BK284" s="126"/>
      <c r="BL284" s="126"/>
      <c r="BM284" s="126"/>
      <c r="BN284" s="126"/>
      <c r="BO284" s="126"/>
      <c r="BP284" s="126"/>
      <c r="BQ284" s="126"/>
      <c r="BR284" s="126"/>
      <c r="BS284" s="126"/>
      <c r="BT284" s="126"/>
      <c r="BU284" s="126"/>
      <c r="BV284" s="126"/>
      <c r="BW284" s="126"/>
      <c r="BX284" s="126"/>
      <c r="BY284" s="126"/>
      <c r="BZ284" s="126"/>
      <c r="CA284" s="126"/>
      <c r="CB284" s="126"/>
      <c r="CC284" s="126"/>
      <c r="CD284" s="126"/>
      <c r="CE284" s="126"/>
      <c r="CF284" s="126"/>
      <c r="CG284" s="126"/>
      <c r="CH284" s="126"/>
      <c r="CI284" s="126"/>
      <c r="CJ284" s="126"/>
      <c r="CK284" s="126"/>
      <c r="CL284" s="126"/>
      <c r="CM284" s="126"/>
      <c r="CN284" s="126"/>
      <c r="CO284" s="126"/>
      <c r="CP284" s="126"/>
      <c r="CQ284" s="126"/>
      <c r="CR284" s="126"/>
      <c r="CS284" s="126"/>
      <c r="CT284" s="126"/>
      <c r="CU284" s="126"/>
    </row>
    <row r="285" spans="1:99" x14ac:dyDescent="0.3">
      <c r="A285" s="105">
        <v>995</v>
      </c>
      <c r="B285" s="126" t="s">
        <v>178</v>
      </c>
      <c r="C285" s="126"/>
      <c r="D285" s="126">
        <v>0</v>
      </c>
      <c r="E285" s="126">
        <v>0</v>
      </c>
      <c r="F285" s="126">
        <v>0</v>
      </c>
      <c r="G285" s="126">
        <v>0</v>
      </c>
      <c r="H285" s="126">
        <v>0</v>
      </c>
      <c r="I285" s="126">
        <v>0</v>
      </c>
      <c r="J285" s="126">
        <v>0</v>
      </c>
      <c r="K285" s="126">
        <v>0</v>
      </c>
      <c r="L285" s="126">
        <v>0</v>
      </c>
      <c r="M285" s="126">
        <v>0</v>
      </c>
      <c r="N285" s="126">
        <v>0</v>
      </c>
      <c r="O285" s="126">
        <v>0</v>
      </c>
      <c r="P285" s="126">
        <v>0</v>
      </c>
      <c r="Q285" s="126">
        <v>0</v>
      </c>
      <c r="R285" s="126">
        <v>0</v>
      </c>
      <c r="S285" s="126">
        <v>0</v>
      </c>
      <c r="T285" s="126">
        <v>0</v>
      </c>
      <c r="U285" s="126">
        <v>0</v>
      </c>
      <c r="V285" s="126">
        <v>0</v>
      </c>
      <c r="W285" s="126">
        <v>0</v>
      </c>
      <c r="X285" s="126">
        <v>0</v>
      </c>
      <c r="Y285" s="126">
        <v>0</v>
      </c>
      <c r="Z285" s="126">
        <v>0</v>
      </c>
      <c r="AA285" s="126">
        <v>0</v>
      </c>
      <c r="AB285" s="126">
        <v>0</v>
      </c>
      <c r="AC285" s="126">
        <v>0</v>
      </c>
      <c r="AD285" s="126">
        <v>0</v>
      </c>
      <c r="AE285" s="126">
        <v>0</v>
      </c>
      <c r="AF285" s="126">
        <v>0</v>
      </c>
      <c r="AG285" s="126"/>
      <c r="AH285" s="126"/>
      <c r="AI285" s="126"/>
      <c r="AJ285" s="126"/>
      <c r="AK285" s="126"/>
      <c r="AL285" s="126"/>
      <c r="AM285" s="126"/>
      <c r="AN285" s="126"/>
      <c r="AO285" s="126"/>
      <c r="AP285" s="126"/>
      <c r="AQ285" s="126"/>
      <c r="AR285" s="126"/>
      <c r="AS285" s="126"/>
      <c r="AT285" s="126"/>
      <c r="AU285" s="126"/>
      <c r="AV285" s="126"/>
      <c r="AW285" s="126"/>
      <c r="AX285" s="126"/>
      <c r="AY285" s="126"/>
      <c r="AZ285" s="126"/>
      <c r="BA285" s="126"/>
      <c r="BB285" s="126"/>
      <c r="BC285" s="126"/>
      <c r="BD285" s="126"/>
      <c r="BE285" s="126"/>
      <c r="BF285" s="126"/>
      <c r="BG285" s="126"/>
      <c r="BH285" s="126"/>
      <c r="BI285" s="126"/>
      <c r="BJ285" s="126"/>
      <c r="BK285" s="126"/>
      <c r="BL285" s="126"/>
      <c r="BM285" s="126"/>
      <c r="BN285" s="126"/>
      <c r="BO285" s="126"/>
      <c r="BP285" s="126"/>
      <c r="BQ285" s="126"/>
      <c r="BR285" s="126"/>
      <c r="BS285" s="126"/>
      <c r="BT285" s="126"/>
      <c r="BU285" s="126"/>
      <c r="BV285" s="126"/>
      <c r="BW285" s="126"/>
      <c r="BX285" s="126"/>
      <c r="BY285" s="126"/>
      <c r="BZ285" s="126"/>
      <c r="CA285" s="126"/>
      <c r="CB285" s="126"/>
      <c r="CC285" s="126"/>
      <c r="CD285" s="126"/>
      <c r="CE285" s="126"/>
      <c r="CF285" s="126"/>
      <c r="CG285" s="126"/>
      <c r="CH285" s="126"/>
      <c r="CI285" s="126"/>
      <c r="CJ285" s="126"/>
      <c r="CK285" s="126"/>
      <c r="CL285" s="126"/>
      <c r="CM285" s="126"/>
      <c r="CN285" s="126"/>
      <c r="CO285" s="126"/>
      <c r="CP285" s="126"/>
      <c r="CQ285" s="126"/>
      <c r="CR285" s="126"/>
      <c r="CS285" s="126"/>
      <c r="CT285" s="126"/>
      <c r="CU285" s="126"/>
    </row>
    <row r="286" spans="1:99" x14ac:dyDescent="0.3">
      <c r="A286" s="105">
        <v>996</v>
      </c>
      <c r="B286" s="126" t="s">
        <v>179</v>
      </c>
      <c r="C286" s="126"/>
      <c r="D286" s="126">
        <v>0</v>
      </c>
      <c r="E286" s="126">
        <v>0</v>
      </c>
      <c r="F286" s="126">
        <v>0</v>
      </c>
      <c r="G286" s="126">
        <v>0</v>
      </c>
      <c r="H286" s="126">
        <v>0</v>
      </c>
      <c r="I286" s="126">
        <v>0</v>
      </c>
      <c r="J286" s="126">
        <v>0</v>
      </c>
      <c r="K286" s="126">
        <v>0</v>
      </c>
      <c r="L286" s="126">
        <v>0</v>
      </c>
      <c r="M286" s="126">
        <v>0</v>
      </c>
      <c r="N286" s="126">
        <v>0</v>
      </c>
      <c r="O286" s="126">
        <v>0</v>
      </c>
      <c r="P286" s="126">
        <v>0</v>
      </c>
      <c r="Q286" s="126">
        <v>0</v>
      </c>
      <c r="R286" s="126">
        <v>0</v>
      </c>
      <c r="S286" s="126">
        <v>0</v>
      </c>
      <c r="T286" s="126">
        <v>0</v>
      </c>
      <c r="U286" s="126">
        <v>0</v>
      </c>
      <c r="V286" s="126">
        <v>0</v>
      </c>
      <c r="W286" s="126">
        <v>0</v>
      </c>
      <c r="X286" s="126">
        <v>0</v>
      </c>
      <c r="Y286" s="126">
        <v>0</v>
      </c>
      <c r="Z286" s="126">
        <v>0</v>
      </c>
      <c r="AA286" s="126">
        <v>0</v>
      </c>
      <c r="AB286" s="126">
        <v>0</v>
      </c>
      <c r="AC286" s="126">
        <v>0</v>
      </c>
      <c r="AD286" s="126">
        <v>0</v>
      </c>
      <c r="AE286" s="126">
        <v>0</v>
      </c>
      <c r="AF286" s="126">
        <v>0</v>
      </c>
      <c r="AG286" s="126"/>
      <c r="AH286" s="126"/>
      <c r="AI286" s="126"/>
      <c r="AJ286" s="126"/>
      <c r="AK286" s="126"/>
      <c r="AL286" s="126"/>
      <c r="AM286" s="126"/>
      <c r="AN286" s="126"/>
      <c r="AO286" s="126"/>
      <c r="AP286" s="126"/>
      <c r="AQ286" s="126"/>
      <c r="AR286" s="126"/>
      <c r="AS286" s="126"/>
      <c r="AT286" s="126"/>
      <c r="AU286" s="126"/>
      <c r="AV286" s="126"/>
      <c r="AW286" s="126"/>
      <c r="AX286" s="126"/>
      <c r="AY286" s="126"/>
      <c r="AZ286" s="126"/>
      <c r="BA286" s="126"/>
      <c r="BB286" s="126"/>
      <c r="BC286" s="126"/>
      <c r="BD286" s="126"/>
      <c r="BE286" s="126"/>
      <c r="BF286" s="126"/>
      <c r="BG286" s="126"/>
      <c r="BH286" s="126"/>
      <c r="BI286" s="126"/>
      <c r="BJ286" s="126"/>
      <c r="BK286" s="126"/>
      <c r="BL286" s="126"/>
      <c r="BM286" s="126"/>
      <c r="BN286" s="126"/>
      <c r="BO286" s="126"/>
      <c r="BP286" s="126"/>
      <c r="BQ286" s="126"/>
      <c r="BR286" s="126"/>
      <c r="BS286" s="126"/>
      <c r="BT286" s="126"/>
      <c r="BU286" s="126"/>
      <c r="BV286" s="126"/>
      <c r="BW286" s="126"/>
      <c r="BX286" s="126"/>
      <c r="BY286" s="126"/>
      <c r="BZ286" s="126"/>
      <c r="CA286" s="126"/>
      <c r="CB286" s="126"/>
      <c r="CC286" s="126"/>
      <c r="CD286" s="126"/>
      <c r="CE286" s="126"/>
      <c r="CF286" s="126"/>
      <c r="CG286" s="126"/>
      <c r="CH286" s="126"/>
      <c r="CI286" s="126"/>
      <c r="CJ286" s="126"/>
      <c r="CK286" s="126"/>
      <c r="CL286" s="126"/>
      <c r="CM286" s="126"/>
      <c r="CN286" s="126"/>
      <c r="CO286" s="126"/>
      <c r="CP286" s="126"/>
      <c r="CQ286" s="126"/>
      <c r="CR286" s="126"/>
      <c r="CS286" s="126"/>
      <c r="CT286" s="126"/>
      <c r="CU286" s="126"/>
    </row>
    <row r="287" spans="1:99" x14ac:dyDescent="0.3">
      <c r="A287" s="105">
        <v>998</v>
      </c>
      <c r="B287" s="126" t="s">
        <v>180</v>
      </c>
      <c r="C287" s="126"/>
      <c r="D287" s="126">
        <v>54</v>
      </c>
      <c r="E287" s="126">
        <v>54</v>
      </c>
      <c r="F287" s="126">
        <v>54</v>
      </c>
      <c r="G287" s="126">
        <v>54</v>
      </c>
      <c r="H287" s="126">
        <v>54</v>
      </c>
      <c r="I287" s="126">
        <v>54</v>
      </c>
      <c r="J287" s="126">
        <v>54</v>
      </c>
      <c r="K287" s="126">
        <v>54</v>
      </c>
      <c r="L287" s="126">
        <v>54</v>
      </c>
      <c r="M287" s="126">
        <v>54</v>
      </c>
      <c r="N287" s="126">
        <v>54</v>
      </c>
      <c r="O287" s="126">
        <v>54</v>
      </c>
      <c r="P287" s="126">
        <v>54</v>
      </c>
      <c r="Q287" s="126">
        <v>54</v>
      </c>
      <c r="R287" s="126">
        <v>54</v>
      </c>
      <c r="S287" s="126">
        <v>54</v>
      </c>
      <c r="T287" s="126">
        <v>54</v>
      </c>
      <c r="U287" s="126">
        <v>54</v>
      </c>
      <c r="V287" s="126">
        <v>54</v>
      </c>
      <c r="W287" s="126">
        <v>54</v>
      </c>
      <c r="X287" s="126">
        <v>54</v>
      </c>
      <c r="Y287" s="126">
        <v>54</v>
      </c>
      <c r="Z287" s="126">
        <v>54</v>
      </c>
      <c r="AA287" s="126">
        <v>54</v>
      </c>
      <c r="AB287" s="126">
        <v>54</v>
      </c>
      <c r="AC287" s="126">
        <v>54</v>
      </c>
      <c r="AD287" s="126">
        <v>54</v>
      </c>
      <c r="AE287" s="126">
        <v>54</v>
      </c>
      <c r="AF287" s="126">
        <v>54</v>
      </c>
      <c r="AG287" s="126"/>
      <c r="AH287" s="126"/>
      <c r="AI287" s="126"/>
      <c r="AJ287" s="126"/>
      <c r="AK287" s="126"/>
      <c r="AL287" s="126"/>
      <c r="AM287" s="126"/>
      <c r="AN287" s="126"/>
      <c r="AO287" s="126"/>
      <c r="AP287" s="126"/>
      <c r="AQ287" s="126"/>
      <c r="AR287" s="126"/>
      <c r="AS287" s="126"/>
      <c r="AT287" s="126"/>
      <c r="AU287" s="126"/>
      <c r="AV287" s="126"/>
      <c r="AW287" s="126"/>
      <c r="AX287" s="126"/>
      <c r="AY287" s="126"/>
      <c r="AZ287" s="126"/>
      <c r="BA287" s="126"/>
      <c r="BB287" s="126"/>
      <c r="BC287" s="126"/>
      <c r="BD287" s="126"/>
      <c r="BE287" s="126"/>
      <c r="BF287" s="126"/>
      <c r="BG287" s="126"/>
      <c r="BH287" s="126"/>
      <c r="BI287" s="126"/>
      <c r="BJ287" s="126"/>
      <c r="BK287" s="126"/>
      <c r="BL287" s="126"/>
      <c r="BM287" s="126"/>
      <c r="BN287" s="126"/>
      <c r="BO287" s="126"/>
      <c r="BP287" s="126"/>
      <c r="BQ287" s="126"/>
      <c r="BR287" s="126"/>
      <c r="BS287" s="126"/>
      <c r="BT287" s="126"/>
      <c r="BU287" s="126"/>
      <c r="BV287" s="126"/>
      <c r="BW287" s="126"/>
      <c r="BX287" s="126"/>
      <c r="BY287" s="126"/>
      <c r="BZ287" s="126"/>
      <c r="CA287" s="126"/>
      <c r="CB287" s="126"/>
      <c r="CC287" s="126"/>
      <c r="CD287" s="126"/>
      <c r="CE287" s="126"/>
      <c r="CF287" s="126"/>
      <c r="CG287" s="126"/>
      <c r="CH287" s="126"/>
      <c r="CI287" s="126"/>
      <c r="CJ287" s="126"/>
      <c r="CK287" s="126"/>
      <c r="CL287" s="126"/>
      <c r="CM287" s="126"/>
      <c r="CN287" s="126"/>
      <c r="CO287" s="126"/>
      <c r="CP287" s="126"/>
      <c r="CQ287" s="126"/>
      <c r="CR287" s="126"/>
      <c r="CS287" s="126"/>
      <c r="CT287" s="126"/>
      <c r="CU287" s="126"/>
    </row>
    <row r="288" spans="1:99" x14ac:dyDescent="0.3">
      <c r="A288" s="105">
        <v>999</v>
      </c>
      <c r="B288" s="126" t="s">
        <v>181</v>
      </c>
      <c r="C288" s="126"/>
      <c r="D288" s="126">
        <v>541777</v>
      </c>
      <c r="E288" s="126">
        <v>541000</v>
      </c>
      <c r="F288" s="126">
        <v>54949</v>
      </c>
      <c r="G288" s="126">
        <v>541001</v>
      </c>
      <c r="H288" s="126">
        <v>541002</v>
      </c>
      <c r="I288" s="126">
        <v>54937</v>
      </c>
      <c r="J288" s="126">
        <v>541003</v>
      </c>
      <c r="K288" s="126">
        <v>544178</v>
      </c>
      <c r="L288" s="126">
        <v>541004</v>
      </c>
      <c r="M288" s="126">
        <v>541727</v>
      </c>
      <c r="N288" s="126">
        <v>541010</v>
      </c>
      <c r="O288" s="126">
        <v>541025</v>
      </c>
      <c r="P288" s="126">
        <v>541028</v>
      </c>
      <c r="Q288" s="126">
        <v>541007</v>
      </c>
      <c r="R288" s="126">
        <v>541024</v>
      </c>
      <c r="S288" s="126">
        <v>541027</v>
      </c>
      <c r="T288" s="126">
        <v>541026</v>
      </c>
      <c r="U288" s="126">
        <v>541011</v>
      </c>
      <c r="V288" s="126">
        <v>541012</v>
      </c>
      <c r="W288" s="126">
        <v>541013</v>
      </c>
      <c r="X288" s="126">
        <v>541014</v>
      </c>
      <c r="Y288" s="126">
        <v>541015</v>
      </c>
      <c r="Z288" s="126">
        <v>541016</v>
      </c>
      <c r="AA288" s="126">
        <v>541017</v>
      </c>
      <c r="AB288" s="126">
        <v>541018</v>
      </c>
      <c r="AC288" s="126">
        <v>541019</v>
      </c>
      <c r="AD288" s="126">
        <v>541009</v>
      </c>
      <c r="AE288" s="126">
        <v>541020</v>
      </c>
      <c r="AF288" s="126">
        <v>541022</v>
      </c>
      <c r="AG288" s="126"/>
      <c r="AH288" s="126"/>
      <c r="AI288" s="126"/>
      <c r="AJ288" s="126"/>
      <c r="AK288" s="126"/>
      <c r="AL288" s="126"/>
      <c r="AM288" s="126"/>
      <c r="AN288" s="126"/>
      <c r="AO288" s="126"/>
      <c r="AP288" s="126"/>
      <c r="AQ288" s="126"/>
      <c r="AR288" s="126"/>
      <c r="AS288" s="126"/>
      <c r="AT288" s="126"/>
      <c r="AU288" s="126"/>
      <c r="AV288" s="126"/>
      <c r="AW288" s="126"/>
      <c r="AX288" s="126"/>
      <c r="AY288" s="126"/>
      <c r="AZ288" s="126"/>
      <c r="BA288" s="126"/>
      <c r="BB288" s="126"/>
      <c r="BC288" s="126"/>
      <c r="BD288" s="126"/>
      <c r="BE288" s="126"/>
      <c r="BF288" s="126"/>
      <c r="BG288" s="126"/>
      <c r="BH288" s="126"/>
      <c r="BI288" s="126"/>
      <c r="BJ288" s="126"/>
      <c r="BK288" s="126"/>
      <c r="BL288" s="126"/>
      <c r="BM288" s="126"/>
      <c r="BN288" s="126"/>
      <c r="BO288" s="126"/>
      <c r="BP288" s="126"/>
      <c r="BQ288" s="126"/>
      <c r="BR288" s="126"/>
      <c r="BS288" s="126"/>
      <c r="BT288" s="126"/>
      <c r="BU288" s="126"/>
      <c r="BV288" s="126"/>
      <c r="BW288" s="126"/>
      <c r="BX288" s="126"/>
      <c r="BY288" s="126"/>
      <c r="BZ288" s="126"/>
      <c r="CA288" s="126"/>
      <c r="CB288" s="126"/>
      <c r="CC288" s="126"/>
      <c r="CD288" s="126"/>
      <c r="CE288" s="126"/>
      <c r="CF288" s="126"/>
      <c r="CG288" s="126"/>
      <c r="CH288" s="126"/>
      <c r="CI288" s="126"/>
      <c r="CJ288" s="126"/>
      <c r="CK288" s="126"/>
      <c r="CL288" s="126"/>
      <c r="CM288" s="126"/>
      <c r="CN288" s="126"/>
      <c r="CO288" s="126"/>
      <c r="CP288" s="126"/>
      <c r="CQ288" s="126"/>
      <c r="CR288" s="126"/>
      <c r="CS288" s="126"/>
      <c r="CT288" s="126"/>
      <c r="CU288" s="126"/>
    </row>
    <row r="289" spans="1:99" x14ac:dyDescent="0.3">
      <c r="A289" s="105">
        <v>9000</v>
      </c>
      <c r="B289" s="126" t="s">
        <v>570</v>
      </c>
      <c r="C289" s="126" t="s">
        <v>234</v>
      </c>
      <c r="D289" s="126">
        <v>21247717</v>
      </c>
      <c r="E289" s="126">
        <v>267920255</v>
      </c>
      <c r="F289" s="126">
        <v>7286499</v>
      </c>
      <c r="G289" s="126">
        <v>8584267</v>
      </c>
      <c r="H289" s="126">
        <v>13712638</v>
      </c>
      <c r="I289" s="126">
        <v>45613587</v>
      </c>
      <c r="J289" s="126">
        <v>15046274</v>
      </c>
      <c r="K289" s="126">
        <v>18614560</v>
      </c>
      <c r="L289" s="126">
        <v>6661633</v>
      </c>
      <c r="M289" s="126">
        <v>2989723</v>
      </c>
      <c r="N289" s="126">
        <v>7312497</v>
      </c>
      <c r="O289" s="126">
        <v>1723692</v>
      </c>
      <c r="P289" s="126">
        <v>1107880</v>
      </c>
      <c r="Q289" s="126">
        <v>40199234</v>
      </c>
      <c r="R289" s="126">
        <v>3902725</v>
      </c>
      <c r="S289" s="126">
        <v>5805932</v>
      </c>
      <c r="T289" s="126">
        <v>1018697</v>
      </c>
      <c r="U289" s="126">
        <v>13096223</v>
      </c>
      <c r="V289" s="126">
        <v>13817417</v>
      </c>
      <c r="W289" s="126">
        <v>258226336</v>
      </c>
      <c r="X289" s="126">
        <v>308785294</v>
      </c>
      <c r="Y289" s="126">
        <v>53679860</v>
      </c>
      <c r="Z289" s="126">
        <v>1467024654</v>
      </c>
      <c r="AA289" s="126">
        <v>2864709</v>
      </c>
      <c r="AB289" s="126">
        <v>6042714</v>
      </c>
      <c r="AC289" s="126">
        <v>10635546</v>
      </c>
      <c r="AD289" s="126">
        <v>46716972</v>
      </c>
      <c r="AE289" s="126">
        <v>8017284</v>
      </c>
      <c r="AF289" s="126">
        <v>6777566</v>
      </c>
      <c r="AG289" s="126"/>
      <c r="AH289" s="126"/>
      <c r="AI289" s="126"/>
      <c r="AJ289" s="126"/>
      <c r="AK289" s="126"/>
      <c r="AL289" s="126"/>
      <c r="AM289" s="126"/>
      <c r="AN289" s="126"/>
      <c r="AO289" s="126"/>
      <c r="AP289" s="126"/>
      <c r="AQ289" s="126"/>
      <c r="AR289" s="126"/>
      <c r="AS289" s="126"/>
      <c r="AT289" s="126"/>
      <c r="AU289" s="126"/>
      <c r="AV289" s="126"/>
      <c r="AW289" s="126"/>
      <c r="AX289" s="126"/>
      <c r="AY289" s="126"/>
      <c r="AZ289" s="126"/>
      <c r="BA289" s="126"/>
      <c r="BB289" s="126"/>
      <c r="BC289" s="126"/>
      <c r="BD289" s="126"/>
      <c r="BE289" s="126"/>
      <c r="BF289" s="126"/>
      <c r="BG289" s="126"/>
      <c r="BH289" s="126"/>
      <c r="BI289" s="126"/>
      <c r="BJ289" s="126"/>
      <c r="BK289" s="126"/>
      <c r="BL289" s="126"/>
      <c r="BM289" s="126"/>
      <c r="BN289" s="126"/>
      <c r="BO289" s="126"/>
      <c r="BP289" s="126"/>
      <c r="BQ289" s="126"/>
      <c r="BR289" s="126"/>
      <c r="BS289" s="126"/>
      <c r="BT289" s="126"/>
      <c r="BU289" s="126"/>
      <c r="BV289" s="126"/>
      <c r="BW289" s="126"/>
      <c r="BX289" s="126"/>
      <c r="BY289" s="126"/>
      <c r="BZ289" s="126"/>
      <c r="CA289" s="126"/>
      <c r="CB289" s="126"/>
      <c r="CC289" s="126"/>
      <c r="CD289" s="126"/>
      <c r="CE289" s="126"/>
      <c r="CF289" s="126"/>
      <c r="CG289" s="126"/>
      <c r="CH289" s="126"/>
      <c r="CI289" s="126"/>
      <c r="CJ289" s="126"/>
      <c r="CK289" s="126"/>
      <c r="CL289" s="126"/>
      <c r="CM289" s="126"/>
      <c r="CN289" s="126"/>
      <c r="CO289" s="126"/>
      <c r="CP289" s="126"/>
      <c r="CQ289" s="126"/>
      <c r="CR289" s="126"/>
      <c r="CS289" s="126"/>
      <c r="CT289" s="126"/>
      <c r="CU289" s="126"/>
    </row>
    <row r="290" spans="1:99" s="418" customFormat="1" x14ac:dyDescent="0.3">
      <c r="A290" s="105">
        <v>9001</v>
      </c>
      <c r="B290" s="418" t="s">
        <v>571</v>
      </c>
      <c r="C290" s="418" t="s">
        <v>572</v>
      </c>
      <c r="D290" s="418">
        <v>8767801</v>
      </c>
      <c r="E290" s="418">
        <v>0</v>
      </c>
      <c r="F290" s="418">
        <v>0</v>
      </c>
      <c r="G290" s="418">
        <v>0</v>
      </c>
      <c r="H290" s="418">
        <v>0</v>
      </c>
      <c r="I290" s="418">
        <v>18708616</v>
      </c>
      <c r="J290" s="418">
        <v>0</v>
      </c>
      <c r="K290" s="418">
        <v>0</v>
      </c>
      <c r="L290" s="418">
        <v>0</v>
      </c>
      <c r="M290" s="418">
        <v>269403</v>
      </c>
      <c r="N290" s="418">
        <v>0</v>
      </c>
      <c r="O290" s="418">
        <v>0</v>
      </c>
      <c r="P290" s="418">
        <v>0</v>
      </c>
      <c r="Q290" s="418">
        <v>0</v>
      </c>
      <c r="R290" s="418">
        <v>0</v>
      </c>
      <c r="S290" s="418">
        <v>0</v>
      </c>
      <c r="T290" s="418">
        <v>0</v>
      </c>
      <c r="U290" s="418">
        <v>0</v>
      </c>
      <c r="V290" s="418">
        <v>0</v>
      </c>
      <c r="W290" s="418">
        <v>0</v>
      </c>
      <c r="X290" s="418">
        <v>0</v>
      </c>
      <c r="Y290" s="418">
        <v>0</v>
      </c>
      <c r="Z290" s="418">
        <v>0</v>
      </c>
      <c r="AA290" s="418">
        <v>0</v>
      </c>
      <c r="AB290" s="418">
        <v>0</v>
      </c>
      <c r="AC290" s="418">
        <v>0</v>
      </c>
      <c r="AD290" s="418">
        <v>0</v>
      </c>
      <c r="AE290" s="418">
        <v>3367176</v>
      </c>
      <c r="AF290" s="418">
        <v>0</v>
      </c>
    </row>
    <row r="291" spans="1:99" s="418" customFormat="1" x14ac:dyDescent="0.3">
      <c r="A291" s="105">
        <v>9002</v>
      </c>
      <c r="B291" s="418" t="s">
        <v>573</v>
      </c>
      <c r="C291" s="418" t="s">
        <v>574</v>
      </c>
      <c r="D291" s="418">
        <v>44683</v>
      </c>
      <c r="E291" s="418">
        <v>0</v>
      </c>
      <c r="F291" s="418">
        <v>0</v>
      </c>
      <c r="G291" s="418">
        <v>0</v>
      </c>
      <c r="H291" s="418">
        <v>0</v>
      </c>
      <c r="I291" s="418">
        <v>250943</v>
      </c>
      <c r="J291" s="418">
        <v>0</v>
      </c>
      <c r="K291" s="418">
        <v>0</v>
      </c>
      <c r="L291" s="418">
        <v>0</v>
      </c>
      <c r="M291" s="418">
        <v>11040</v>
      </c>
      <c r="N291" s="418">
        <v>0</v>
      </c>
      <c r="O291" s="418">
        <v>0</v>
      </c>
      <c r="P291" s="418">
        <v>0</v>
      </c>
      <c r="Q291" s="418">
        <v>0</v>
      </c>
      <c r="R291" s="418">
        <v>0</v>
      </c>
      <c r="S291" s="418">
        <v>0</v>
      </c>
      <c r="T291" s="418">
        <v>0</v>
      </c>
      <c r="U291" s="418">
        <v>0</v>
      </c>
      <c r="V291" s="418">
        <v>0</v>
      </c>
      <c r="W291" s="418">
        <v>0</v>
      </c>
      <c r="X291" s="418">
        <v>0</v>
      </c>
      <c r="Y291" s="418">
        <v>0</v>
      </c>
      <c r="Z291" s="418">
        <v>0</v>
      </c>
      <c r="AA291" s="418">
        <v>0</v>
      </c>
      <c r="AB291" s="418">
        <v>0</v>
      </c>
      <c r="AC291" s="418">
        <v>0</v>
      </c>
      <c r="AD291" s="418">
        <v>0</v>
      </c>
      <c r="AE291" s="418">
        <v>2664</v>
      </c>
      <c r="AF291" s="418">
        <v>0</v>
      </c>
    </row>
    <row r="292" spans="1:99" s="418" customFormat="1" x14ac:dyDescent="0.3">
      <c r="A292" s="105">
        <v>9003</v>
      </c>
      <c r="B292" s="418" t="s">
        <v>575</v>
      </c>
      <c r="C292" s="418" t="s">
        <v>576</v>
      </c>
      <c r="D292" s="418">
        <v>44683</v>
      </c>
      <c r="E292" s="418">
        <v>0</v>
      </c>
      <c r="F292" s="418">
        <v>0</v>
      </c>
      <c r="G292" s="418">
        <v>0</v>
      </c>
      <c r="H292" s="418">
        <v>0</v>
      </c>
      <c r="I292" s="418">
        <v>700943</v>
      </c>
      <c r="J292" s="418">
        <v>0</v>
      </c>
      <c r="K292" s="418">
        <v>0</v>
      </c>
      <c r="L292" s="418">
        <v>0</v>
      </c>
      <c r="M292" s="418">
        <v>11040</v>
      </c>
      <c r="N292" s="418">
        <v>0</v>
      </c>
      <c r="O292" s="418">
        <v>0</v>
      </c>
      <c r="P292" s="418">
        <v>0</v>
      </c>
      <c r="Q292" s="418">
        <v>0</v>
      </c>
      <c r="R292" s="418">
        <v>0</v>
      </c>
      <c r="S292" s="418">
        <v>0</v>
      </c>
      <c r="T292" s="418">
        <v>0</v>
      </c>
      <c r="U292" s="418">
        <v>0</v>
      </c>
      <c r="V292" s="418">
        <v>0</v>
      </c>
      <c r="W292" s="418">
        <v>0</v>
      </c>
      <c r="X292" s="418">
        <v>0</v>
      </c>
      <c r="Y292" s="418">
        <v>0</v>
      </c>
      <c r="Z292" s="418">
        <v>0</v>
      </c>
      <c r="AA292" s="418">
        <v>0</v>
      </c>
      <c r="AB292" s="418">
        <v>0</v>
      </c>
      <c r="AC292" s="418">
        <v>0</v>
      </c>
      <c r="AD292" s="418">
        <v>0</v>
      </c>
      <c r="AE292" s="418">
        <v>2664</v>
      </c>
      <c r="AF292" s="418">
        <v>0</v>
      </c>
    </row>
    <row r="293" spans="1:99" x14ac:dyDescent="0.3">
      <c r="A293" s="105">
        <v>9004</v>
      </c>
      <c r="B293" s="126" t="s">
        <v>577</v>
      </c>
      <c r="C293" s="126" t="s">
        <v>578</v>
      </c>
      <c r="D293" s="126" t="s">
        <v>234</v>
      </c>
      <c r="E293" s="126" t="s">
        <v>234</v>
      </c>
      <c r="F293" s="126" t="s">
        <v>234</v>
      </c>
      <c r="G293" s="126" t="s">
        <v>234</v>
      </c>
      <c r="H293" s="126" t="s">
        <v>234</v>
      </c>
      <c r="I293" s="126" t="s">
        <v>234</v>
      </c>
      <c r="J293" s="126" t="s">
        <v>234</v>
      </c>
      <c r="K293" s="126" t="s">
        <v>234</v>
      </c>
      <c r="L293" s="126" t="s">
        <v>234</v>
      </c>
      <c r="M293" s="126" t="s">
        <v>234</v>
      </c>
      <c r="N293" s="126" t="s">
        <v>234</v>
      </c>
      <c r="O293" s="126" t="s">
        <v>234</v>
      </c>
      <c r="P293" s="126" t="s">
        <v>234</v>
      </c>
      <c r="Q293" s="126" t="s">
        <v>234</v>
      </c>
      <c r="R293" s="126" t="s">
        <v>234</v>
      </c>
      <c r="S293" s="126" t="s">
        <v>234</v>
      </c>
      <c r="T293" s="126" t="s">
        <v>234</v>
      </c>
      <c r="U293" s="126" t="s">
        <v>234</v>
      </c>
      <c r="V293" s="126" t="s">
        <v>234</v>
      </c>
      <c r="W293" s="126" t="s">
        <v>234</v>
      </c>
      <c r="X293" s="126" t="s">
        <v>234</v>
      </c>
      <c r="Y293" s="126" t="s">
        <v>234</v>
      </c>
      <c r="Z293" s="126" t="s">
        <v>234</v>
      </c>
      <c r="AA293" s="126" t="s">
        <v>234</v>
      </c>
      <c r="AB293" s="126" t="s">
        <v>234</v>
      </c>
      <c r="AC293" s="126" t="s">
        <v>234</v>
      </c>
      <c r="AD293" s="126" t="s">
        <v>234</v>
      </c>
      <c r="AE293" s="126" t="s">
        <v>234</v>
      </c>
      <c r="AF293" s="126" t="s">
        <v>234</v>
      </c>
      <c r="AG293" s="126"/>
      <c r="AH293" s="126"/>
      <c r="AI293" s="126"/>
      <c r="AJ293" s="126"/>
      <c r="AK293" s="126"/>
      <c r="AL293" s="126"/>
      <c r="AM293" s="126"/>
      <c r="AN293" s="126"/>
      <c r="AO293" s="126"/>
      <c r="AP293" s="126"/>
      <c r="AQ293" s="126"/>
      <c r="AR293" s="126"/>
      <c r="AS293" s="126"/>
      <c r="AT293" s="126"/>
      <c r="AU293" s="126"/>
      <c r="AV293" s="126"/>
      <c r="AW293" s="126"/>
      <c r="AX293" s="126"/>
      <c r="AY293" s="126"/>
      <c r="AZ293" s="126"/>
      <c r="BA293" s="126"/>
      <c r="BB293" s="126"/>
      <c r="BC293" s="126"/>
      <c r="BD293" s="126"/>
      <c r="BE293" s="126"/>
      <c r="BF293" s="126"/>
      <c r="BG293" s="126"/>
      <c r="BH293" s="126"/>
      <c r="BI293" s="126"/>
      <c r="BJ293" s="126"/>
      <c r="BK293" s="126"/>
      <c r="BL293" s="126"/>
      <c r="BM293" s="126"/>
      <c r="BN293" s="126"/>
      <c r="BO293" s="126"/>
      <c r="BP293" s="126"/>
      <c r="BQ293" s="126"/>
      <c r="BR293" s="126"/>
      <c r="BS293" s="126"/>
      <c r="BT293" s="126"/>
      <c r="BU293" s="126"/>
      <c r="BV293" s="126"/>
      <c r="BW293" s="126"/>
      <c r="BX293" s="126"/>
      <c r="BY293" s="126"/>
      <c r="BZ293" s="126"/>
      <c r="CA293" s="126"/>
      <c r="CB293" s="126"/>
      <c r="CC293" s="126"/>
      <c r="CD293" s="126"/>
      <c r="CE293" s="126"/>
      <c r="CF293" s="126"/>
      <c r="CG293" s="126"/>
      <c r="CH293" s="126"/>
      <c r="CI293" s="126"/>
      <c r="CJ293" s="126"/>
      <c r="CK293" s="126"/>
      <c r="CL293" s="126"/>
      <c r="CM293" s="126"/>
      <c r="CN293" s="126"/>
      <c r="CO293" s="126"/>
      <c r="CP293" s="126"/>
      <c r="CQ293" s="126"/>
      <c r="CR293" s="126"/>
      <c r="CS293" s="126"/>
      <c r="CT293" s="126"/>
      <c r="CU293" s="126"/>
    </row>
    <row r="294" spans="1:99" x14ac:dyDescent="0.3">
      <c r="A294" s="105">
        <v>9005</v>
      </c>
      <c r="B294" s="425" t="s">
        <v>579</v>
      </c>
      <c r="C294" s="425" t="s">
        <v>580</v>
      </c>
      <c r="D294" s="126">
        <v>265620</v>
      </c>
      <c r="E294" s="126">
        <v>0</v>
      </c>
      <c r="F294" s="126">
        <v>0</v>
      </c>
      <c r="G294" s="126">
        <v>0</v>
      </c>
      <c r="H294" s="126">
        <v>0</v>
      </c>
      <c r="I294" s="126">
        <v>301403</v>
      </c>
      <c r="J294" s="126">
        <v>0</v>
      </c>
      <c r="K294" s="126">
        <v>0</v>
      </c>
      <c r="L294" s="126">
        <v>0</v>
      </c>
      <c r="M294" s="126">
        <v>129980</v>
      </c>
      <c r="N294" s="126">
        <v>0</v>
      </c>
      <c r="O294" s="126">
        <v>0</v>
      </c>
      <c r="P294" s="126">
        <v>0</v>
      </c>
      <c r="Q294" s="126">
        <v>0</v>
      </c>
      <c r="R294" s="126">
        <v>0</v>
      </c>
      <c r="S294" s="126">
        <v>0</v>
      </c>
      <c r="T294" s="126">
        <v>0</v>
      </c>
      <c r="U294" s="126">
        <v>0</v>
      </c>
      <c r="V294" s="126">
        <v>0</v>
      </c>
      <c r="W294" s="126">
        <v>0</v>
      </c>
      <c r="X294" s="126">
        <v>0</v>
      </c>
      <c r="Y294" s="126">
        <v>0</v>
      </c>
      <c r="Z294" s="126">
        <v>0</v>
      </c>
      <c r="AA294" s="126">
        <v>0</v>
      </c>
      <c r="AB294" s="126">
        <v>0</v>
      </c>
      <c r="AC294" s="126">
        <v>0</v>
      </c>
      <c r="AD294" s="126">
        <v>0</v>
      </c>
      <c r="AE294" s="126">
        <v>48286</v>
      </c>
      <c r="AF294" s="126">
        <v>0</v>
      </c>
      <c r="AG294" s="126"/>
      <c r="AH294" s="126"/>
      <c r="AI294" s="126"/>
      <c r="AJ294" s="126"/>
      <c r="AK294" s="126"/>
      <c r="AL294" s="126"/>
      <c r="AM294" s="126"/>
      <c r="AN294" s="126"/>
      <c r="AO294" s="126"/>
      <c r="AP294" s="126"/>
      <c r="AQ294" s="126"/>
      <c r="AR294" s="126"/>
      <c r="AS294" s="126"/>
      <c r="AT294" s="126"/>
      <c r="AU294" s="126"/>
      <c r="AV294" s="126"/>
      <c r="AW294" s="126"/>
      <c r="AX294" s="126"/>
      <c r="AY294" s="126"/>
      <c r="AZ294" s="126"/>
      <c r="BA294" s="126"/>
      <c r="BB294" s="126"/>
      <c r="BC294" s="126"/>
      <c r="BD294" s="126"/>
      <c r="BE294" s="126"/>
      <c r="BF294" s="126"/>
      <c r="BG294" s="126"/>
      <c r="BH294" s="126"/>
      <c r="BI294" s="126"/>
      <c r="BJ294" s="126"/>
      <c r="BK294" s="126"/>
      <c r="BL294" s="126"/>
      <c r="BM294" s="126"/>
      <c r="BN294" s="126"/>
      <c r="BO294" s="126"/>
      <c r="BP294" s="126"/>
      <c r="BQ294" s="126"/>
      <c r="BR294" s="126"/>
      <c r="BS294" s="126"/>
      <c r="BT294" s="126"/>
      <c r="BU294" s="126"/>
      <c r="BV294" s="126"/>
      <c r="BW294" s="126"/>
      <c r="BX294" s="126"/>
      <c r="BY294" s="126"/>
      <c r="BZ294" s="126"/>
      <c r="CA294" s="126"/>
      <c r="CB294" s="126"/>
      <c r="CC294" s="126"/>
      <c r="CD294" s="126"/>
      <c r="CE294" s="126"/>
      <c r="CF294" s="126"/>
      <c r="CG294" s="126"/>
      <c r="CH294" s="126"/>
      <c r="CI294" s="126"/>
      <c r="CJ294" s="126"/>
      <c r="CK294" s="126"/>
      <c r="CL294" s="126"/>
      <c r="CM294" s="126"/>
      <c r="CN294" s="126"/>
      <c r="CO294" s="126"/>
      <c r="CP294" s="126"/>
      <c r="CQ294" s="126"/>
      <c r="CR294" s="126"/>
      <c r="CS294" s="126"/>
      <c r="CT294" s="126"/>
      <c r="CU294" s="126"/>
    </row>
    <row r="295" spans="1:99" x14ac:dyDescent="0.3">
      <c r="A295" s="105">
        <v>9006</v>
      </c>
      <c r="B295" s="425" t="s">
        <v>581</v>
      </c>
      <c r="C295" s="425" t="s">
        <v>582</v>
      </c>
      <c r="D295" s="126">
        <v>163096</v>
      </c>
      <c r="E295" s="126">
        <v>0</v>
      </c>
      <c r="F295" s="126">
        <v>0</v>
      </c>
      <c r="G295" s="126">
        <v>0</v>
      </c>
      <c r="H295" s="126">
        <v>0</v>
      </c>
      <c r="I295" s="126">
        <v>312107</v>
      </c>
      <c r="J295" s="126">
        <v>0</v>
      </c>
      <c r="K295" s="126">
        <v>0</v>
      </c>
      <c r="L295" s="126">
        <v>0</v>
      </c>
      <c r="M295" s="126">
        <v>258915</v>
      </c>
      <c r="N295" s="126">
        <v>0</v>
      </c>
      <c r="O295" s="126">
        <v>0</v>
      </c>
      <c r="P295" s="126">
        <v>0</v>
      </c>
      <c r="Q295" s="126">
        <v>0</v>
      </c>
      <c r="R295" s="126">
        <v>0</v>
      </c>
      <c r="S295" s="126">
        <v>0</v>
      </c>
      <c r="T295" s="126">
        <v>0</v>
      </c>
      <c r="U295" s="126">
        <v>0</v>
      </c>
      <c r="V295" s="126">
        <v>0</v>
      </c>
      <c r="W295" s="126">
        <v>0</v>
      </c>
      <c r="X295" s="126">
        <v>0</v>
      </c>
      <c r="Y295" s="126">
        <v>0</v>
      </c>
      <c r="Z295" s="126">
        <v>0</v>
      </c>
      <c r="AA295" s="126">
        <v>0</v>
      </c>
      <c r="AB295" s="126">
        <v>0</v>
      </c>
      <c r="AC295" s="126">
        <v>0</v>
      </c>
      <c r="AD295" s="126">
        <v>0</v>
      </c>
      <c r="AE295" s="126">
        <v>12983</v>
      </c>
      <c r="AF295" s="126">
        <v>0</v>
      </c>
      <c r="AG295" s="126"/>
      <c r="AH295" s="126"/>
      <c r="AI295" s="126"/>
      <c r="AJ295" s="126"/>
      <c r="AK295" s="126"/>
      <c r="AL295" s="126"/>
      <c r="AM295" s="126"/>
      <c r="AN295" s="126"/>
      <c r="AO295" s="126"/>
      <c r="AP295" s="126"/>
      <c r="AQ295" s="126"/>
      <c r="AR295" s="126"/>
      <c r="AS295" s="126"/>
      <c r="AT295" s="126"/>
      <c r="AU295" s="126"/>
      <c r="AV295" s="126"/>
      <c r="AW295" s="126"/>
      <c r="AX295" s="126"/>
      <c r="AY295" s="126"/>
      <c r="AZ295" s="126"/>
      <c r="BA295" s="126"/>
      <c r="BB295" s="126"/>
      <c r="BC295" s="126"/>
      <c r="BD295" s="126"/>
      <c r="BE295" s="126"/>
      <c r="BF295" s="126"/>
      <c r="BG295" s="126"/>
      <c r="BH295" s="126"/>
      <c r="BI295" s="126"/>
      <c r="BJ295" s="126"/>
      <c r="BK295" s="126"/>
      <c r="BL295" s="126"/>
      <c r="BM295" s="126"/>
      <c r="BN295" s="126"/>
      <c r="BO295" s="126"/>
      <c r="BP295" s="126"/>
      <c r="BQ295" s="126"/>
      <c r="BR295" s="126"/>
      <c r="BS295" s="126"/>
      <c r="BT295" s="126"/>
      <c r="BU295" s="126"/>
      <c r="BV295" s="126"/>
      <c r="BW295" s="126"/>
      <c r="BX295" s="126"/>
      <c r="BY295" s="126"/>
      <c r="BZ295" s="126"/>
      <c r="CA295" s="126"/>
      <c r="CB295" s="126"/>
      <c r="CC295" s="126"/>
      <c r="CD295" s="126"/>
      <c r="CE295" s="126"/>
      <c r="CF295" s="126"/>
      <c r="CG295" s="126"/>
      <c r="CH295" s="126"/>
      <c r="CI295" s="126"/>
      <c r="CJ295" s="126"/>
      <c r="CK295" s="126"/>
      <c r="CL295" s="126"/>
      <c r="CM295" s="126"/>
      <c r="CN295" s="126"/>
      <c r="CO295" s="126"/>
      <c r="CP295" s="126"/>
      <c r="CQ295" s="126"/>
      <c r="CR295" s="126"/>
      <c r="CS295" s="126"/>
      <c r="CT295" s="126"/>
      <c r="CU295" s="126"/>
    </row>
    <row r="296" spans="1:99" x14ac:dyDescent="0.3">
      <c r="A296" s="105">
        <v>9007</v>
      </c>
      <c r="B296" s="425" t="s">
        <v>1033</v>
      </c>
      <c r="C296" s="425" t="s">
        <v>583</v>
      </c>
      <c r="D296" s="126">
        <v>1.6286</v>
      </c>
      <c r="E296" s="126">
        <v>0</v>
      </c>
      <c r="F296" s="126">
        <v>0</v>
      </c>
      <c r="G296" s="126">
        <v>0</v>
      </c>
      <c r="H296" s="126">
        <v>0</v>
      </c>
      <c r="I296" s="126">
        <v>0.9657</v>
      </c>
      <c r="J296" s="126">
        <v>0</v>
      </c>
      <c r="K296" s="126">
        <v>0</v>
      </c>
      <c r="L296" s="126">
        <v>0</v>
      </c>
      <c r="M296" s="126">
        <v>0.502</v>
      </c>
      <c r="N296" s="126">
        <v>0</v>
      </c>
      <c r="O296" s="126">
        <v>0</v>
      </c>
      <c r="P296" s="126">
        <v>0</v>
      </c>
      <c r="Q296" s="126">
        <v>0</v>
      </c>
      <c r="R296" s="126">
        <v>0</v>
      </c>
      <c r="S296" s="126">
        <v>0</v>
      </c>
      <c r="T296" s="126">
        <v>0</v>
      </c>
      <c r="U296" s="126">
        <v>0</v>
      </c>
      <c r="V296" s="126">
        <v>0</v>
      </c>
      <c r="W296" s="126">
        <v>0</v>
      </c>
      <c r="X296" s="126">
        <v>0</v>
      </c>
      <c r="Y296" s="126">
        <v>0</v>
      </c>
      <c r="Z296" s="126">
        <v>0</v>
      </c>
      <c r="AA296" s="126">
        <v>0</v>
      </c>
      <c r="AB296" s="126">
        <v>0</v>
      </c>
      <c r="AC296" s="126">
        <v>0</v>
      </c>
      <c r="AD296" s="126">
        <v>0</v>
      </c>
      <c r="AE296" s="126">
        <v>3.7191999999999998</v>
      </c>
      <c r="AF296" s="126">
        <v>0</v>
      </c>
      <c r="AG296" s="126"/>
      <c r="AH296" s="126"/>
      <c r="AI296" s="126"/>
      <c r="AJ296" s="126"/>
      <c r="AK296" s="126"/>
      <c r="AL296" s="126"/>
      <c r="AM296" s="126"/>
      <c r="AN296" s="126"/>
      <c r="AO296" s="126"/>
      <c r="AP296" s="126"/>
      <c r="AQ296" s="126"/>
      <c r="AR296" s="126"/>
      <c r="AS296" s="126"/>
      <c r="AT296" s="126"/>
      <c r="AU296" s="126"/>
      <c r="AV296" s="126"/>
      <c r="AW296" s="126"/>
      <c r="AX296" s="126"/>
      <c r="AY296" s="126"/>
      <c r="AZ296" s="126"/>
      <c r="BA296" s="126"/>
      <c r="BB296" s="126"/>
      <c r="BC296" s="126"/>
      <c r="BD296" s="126"/>
      <c r="BE296" s="126"/>
      <c r="BF296" s="126"/>
      <c r="BG296" s="126"/>
      <c r="BH296" s="126"/>
      <c r="BI296" s="126"/>
      <c r="BJ296" s="126"/>
      <c r="BK296" s="126"/>
      <c r="BL296" s="126"/>
      <c r="BM296" s="126"/>
      <c r="BN296" s="126"/>
      <c r="BO296" s="126"/>
      <c r="BP296" s="126"/>
      <c r="BQ296" s="126"/>
      <c r="BR296" s="126"/>
      <c r="BS296" s="126"/>
      <c r="BT296" s="126"/>
      <c r="BU296" s="126"/>
      <c r="BV296" s="126"/>
      <c r="BW296" s="126"/>
      <c r="BX296" s="126"/>
      <c r="BY296" s="126"/>
      <c r="BZ296" s="126"/>
      <c r="CA296" s="126"/>
      <c r="CB296" s="126"/>
      <c r="CC296" s="126"/>
      <c r="CD296" s="126"/>
      <c r="CE296" s="126"/>
      <c r="CF296" s="126"/>
      <c r="CG296" s="126"/>
      <c r="CH296" s="126"/>
      <c r="CI296" s="126"/>
      <c r="CJ296" s="126"/>
      <c r="CK296" s="126"/>
      <c r="CL296" s="126"/>
      <c r="CM296" s="126"/>
      <c r="CN296" s="126"/>
      <c r="CO296" s="126"/>
      <c r="CP296" s="126"/>
      <c r="CQ296" s="126"/>
      <c r="CR296" s="126"/>
      <c r="CS296" s="126"/>
      <c r="CT296" s="126"/>
      <c r="CU296" s="126"/>
    </row>
    <row r="297" spans="1:99" x14ac:dyDescent="0.3">
      <c r="A297" s="105">
        <v>9008</v>
      </c>
      <c r="B297" s="425" t="s">
        <v>584</v>
      </c>
      <c r="C297" s="126" t="s">
        <v>234</v>
      </c>
      <c r="D297" s="126">
        <v>0</v>
      </c>
      <c r="E297" s="126">
        <v>1.88</v>
      </c>
      <c r="F297" s="126">
        <v>20</v>
      </c>
      <c r="G297" s="126">
        <v>4.9800000000000004</v>
      </c>
      <c r="H297" s="126">
        <v>1.34</v>
      </c>
      <c r="I297" s="126">
        <v>0</v>
      </c>
      <c r="J297" s="126">
        <v>39.49</v>
      </c>
      <c r="K297" s="126">
        <v>17.510000000000002</v>
      </c>
      <c r="L297" s="126">
        <v>134.49</v>
      </c>
      <c r="M297" s="126">
        <v>0</v>
      </c>
      <c r="N297" s="126">
        <v>12.45</v>
      </c>
      <c r="O297" s="126">
        <v>37.659999999999997</v>
      </c>
      <c r="P297" s="126">
        <v>0</v>
      </c>
      <c r="Q297" s="126">
        <v>16.600000000000001</v>
      </c>
      <c r="R297" s="126">
        <v>16.18</v>
      </c>
      <c r="S297" s="126">
        <v>7.06</v>
      </c>
      <c r="T297" s="126">
        <v>484.75</v>
      </c>
      <c r="U297" s="126">
        <v>9.82</v>
      </c>
      <c r="V297" s="126">
        <v>1.9</v>
      </c>
      <c r="W297" s="126">
        <v>7.17</v>
      </c>
      <c r="X297" s="126">
        <v>2.42</v>
      </c>
      <c r="Y297" s="126">
        <v>28.05</v>
      </c>
      <c r="Z297" s="126">
        <v>8.16</v>
      </c>
      <c r="AA297" s="126">
        <v>2.7</v>
      </c>
      <c r="AB297" s="126">
        <v>12.53</v>
      </c>
      <c r="AC297" s="126">
        <v>2.06</v>
      </c>
      <c r="AD297" s="126">
        <v>63.18</v>
      </c>
      <c r="AE297" s="126">
        <v>0</v>
      </c>
      <c r="AF297" s="126">
        <v>2.38</v>
      </c>
      <c r="AG297" s="126"/>
      <c r="AH297" s="126"/>
      <c r="AI297" s="126"/>
      <c r="AJ297" s="126"/>
      <c r="AK297" s="126"/>
      <c r="AL297" s="126"/>
      <c r="AM297" s="126"/>
      <c r="AN297" s="126"/>
      <c r="AO297" s="126"/>
      <c r="AP297" s="126"/>
      <c r="AQ297" s="126"/>
      <c r="AR297" s="126"/>
      <c r="AS297" s="126"/>
      <c r="AT297" s="126"/>
      <c r="AU297" s="126"/>
      <c r="AV297" s="126"/>
      <c r="AW297" s="126"/>
      <c r="AX297" s="126"/>
      <c r="AY297" s="126"/>
      <c r="AZ297" s="126"/>
      <c r="BA297" s="126"/>
      <c r="BB297" s="126"/>
      <c r="BC297" s="126"/>
      <c r="BD297" s="126"/>
      <c r="BE297" s="126"/>
      <c r="BF297" s="126"/>
      <c r="BG297" s="126"/>
      <c r="BH297" s="126"/>
      <c r="BI297" s="126"/>
      <c r="BJ297" s="126"/>
      <c r="BK297" s="126"/>
      <c r="BL297" s="126"/>
      <c r="BM297" s="126"/>
      <c r="BN297" s="126"/>
      <c r="BO297" s="126"/>
      <c r="BP297" s="126"/>
      <c r="BQ297" s="126"/>
      <c r="BR297" s="126"/>
      <c r="BS297" s="126"/>
      <c r="BT297" s="126"/>
      <c r="BU297" s="126"/>
      <c r="BV297" s="126"/>
      <c r="BW297" s="126"/>
      <c r="BX297" s="126"/>
      <c r="BY297" s="126"/>
      <c r="BZ297" s="126"/>
      <c r="CA297" s="126"/>
      <c r="CB297" s="126"/>
      <c r="CC297" s="126"/>
      <c r="CD297" s="126"/>
      <c r="CE297" s="126"/>
      <c r="CF297" s="126"/>
      <c r="CG297" s="126"/>
      <c r="CH297" s="126"/>
      <c r="CI297" s="126"/>
      <c r="CJ297" s="126"/>
      <c r="CK297" s="126"/>
      <c r="CL297" s="126"/>
      <c r="CM297" s="126"/>
      <c r="CN297" s="126"/>
      <c r="CO297" s="126"/>
      <c r="CP297" s="126"/>
      <c r="CQ297" s="126"/>
      <c r="CR297" s="126"/>
      <c r="CS297" s="126"/>
      <c r="CT297" s="126"/>
      <c r="CU297" s="126"/>
    </row>
    <row r="298" spans="1:99" x14ac:dyDescent="0.3">
      <c r="A298" s="105">
        <v>9010</v>
      </c>
      <c r="B298" s="425" t="s">
        <v>585</v>
      </c>
      <c r="C298" s="425" t="s">
        <v>586</v>
      </c>
      <c r="D298" s="126">
        <v>0</v>
      </c>
      <c r="E298" s="126">
        <v>0</v>
      </c>
      <c r="F298" s="126">
        <v>0</v>
      </c>
      <c r="G298" s="126">
        <v>0</v>
      </c>
      <c r="H298" s="126">
        <v>0</v>
      </c>
      <c r="I298" s="126">
        <v>0</v>
      </c>
      <c r="J298" s="126">
        <v>0</v>
      </c>
      <c r="K298" s="126">
        <v>0</v>
      </c>
      <c r="L298" s="126">
        <v>0</v>
      </c>
      <c r="M298" s="126">
        <v>0</v>
      </c>
      <c r="N298" s="126">
        <v>0</v>
      </c>
      <c r="O298" s="126">
        <v>0</v>
      </c>
      <c r="P298" s="126">
        <v>0</v>
      </c>
      <c r="Q298" s="126">
        <v>0</v>
      </c>
      <c r="R298" s="126">
        <v>0</v>
      </c>
      <c r="S298" s="126">
        <v>0</v>
      </c>
      <c r="T298" s="126">
        <v>0</v>
      </c>
      <c r="U298" s="126">
        <v>0</v>
      </c>
      <c r="V298" s="126">
        <v>0</v>
      </c>
      <c r="W298" s="126">
        <v>0</v>
      </c>
      <c r="X298" s="126">
        <v>0</v>
      </c>
      <c r="Y298" s="126">
        <v>0</v>
      </c>
      <c r="Z298" s="126">
        <v>0</v>
      </c>
      <c r="AA298" s="126">
        <v>0</v>
      </c>
      <c r="AB298" s="126">
        <v>0</v>
      </c>
      <c r="AC298" s="126">
        <v>0</v>
      </c>
      <c r="AD298" s="126">
        <v>0</v>
      </c>
      <c r="AE298" s="126">
        <v>0</v>
      </c>
      <c r="AF298" s="126">
        <v>0</v>
      </c>
      <c r="AG298" s="126"/>
      <c r="AH298" s="126"/>
      <c r="AI298" s="126"/>
      <c r="AJ298" s="126"/>
      <c r="AK298" s="126"/>
      <c r="AL298" s="126"/>
      <c r="AM298" s="126"/>
      <c r="AN298" s="126"/>
      <c r="AO298" s="126"/>
      <c r="AP298" s="126"/>
      <c r="AQ298" s="126"/>
      <c r="AR298" s="126"/>
      <c r="AS298" s="126"/>
      <c r="AT298" s="126"/>
      <c r="AU298" s="126"/>
      <c r="AV298" s="126"/>
      <c r="AW298" s="126"/>
      <c r="AX298" s="126"/>
      <c r="AY298" s="126"/>
      <c r="AZ298" s="126"/>
      <c r="BA298" s="126"/>
      <c r="BB298" s="126"/>
      <c r="BC298" s="126"/>
      <c r="BD298" s="126"/>
      <c r="BE298" s="126"/>
      <c r="BF298" s="126"/>
      <c r="BG298" s="126"/>
      <c r="BH298" s="126"/>
      <c r="BI298" s="126"/>
      <c r="BJ298" s="126"/>
      <c r="BK298" s="126"/>
      <c r="BL298" s="126"/>
      <c r="BM298" s="126"/>
      <c r="BN298" s="126"/>
      <c r="BO298" s="126"/>
      <c r="BP298" s="126"/>
      <c r="BQ298" s="126"/>
      <c r="BR298" s="126"/>
      <c r="BS298" s="126"/>
      <c r="BT298" s="126"/>
      <c r="BU298" s="126"/>
      <c r="BV298" s="126"/>
      <c r="BW298" s="126"/>
      <c r="BX298" s="126"/>
      <c r="BY298" s="126"/>
      <c r="BZ298" s="126"/>
      <c r="CA298" s="126"/>
      <c r="CB298" s="126"/>
      <c r="CC298" s="126"/>
      <c r="CD298" s="126"/>
      <c r="CE298" s="126"/>
      <c r="CF298" s="126"/>
      <c r="CG298" s="126"/>
      <c r="CH298" s="126"/>
      <c r="CI298" s="126"/>
      <c r="CJ298" s="126"/>
      <c r="CK298" s="126"/>
      <c r="CL298" s="126"/>
      <c r="CM298" s="126"/>
      <c r="CN298" s="126"/>
      <c r="CO298" s="126"/>
      <c r="CP298" s="126"/>
      <c r="CQ298" s="126"/>
      <c r="CR298" s="126"/>
      <c r="CS298" s="126"/>
      <c r="CT298" s="126"/>
      <c r="CU298" s="126"/>
    </row>
    <row r="299" spans="1:99" x14ac:dyDescent="0.3">
      <c r="A299" s="105">
        <v>9011</v>
      </c>
      <c r="B299" s="425" t="s">
        <v>587</v>
      </c>
      <c r="C299" s="425" t="s">
        <v>588</v>
      </c>
      <c r="D299" s="126">
        <v>0</v>
      </c>
      <c r="E299" s="126">
        <v>0</v>
      </c>
      <c r="F299" s="126">
        <v>0</v>
      </c>
      <c r="G299" s="126">
        <v>0</v>
      </c>
      <c r="H299" s="126">
        <v>0</v>
      </c>
      <c r="I299" s="126">
        <v>0</v>
      </c>
      <c r="J299" s="126">
        <v>0</v>
      </c>
      <c r="K299" s="126">
        <v>0</v>
      </c>
      <c r="L299" s="126">
        <v>0</v>
      </c>
      <c r="M299" s="126">
        <v>0</v>
      </c>
      <c r="N299" s="126">
        <v>0</v>
      </c>
      <c r="O299" s="126">
        <v>0</v>
      </c>
      <c r="P299" s="126">
        <v>0</v>
      </c>
      <c r="Q299" s="126">
        <v>0</v>
      </c>
      <c r="R299" s="126">
        <v>0</v>
      </c>
      <c r="S299" s="126">
        <v>0</v>
      </c>
      <c r="T299" s="126">
        <v>0</v>
      </c>
      <c r="U299" s="126">
        <v>0</v>
      </c>
      <c r="V299" s="126">
        <v>0</v>
      </c>
      <c r="W299" s="126">
        <v>0</v>
      </c>
      <c r="X299" s="126">
        <v>0</v>
      </c>
      <c r="Y299" s="126">
        <v>0</v>
      </c>
      <c r="Z299" s="126">
        <v>0</v>
      </c>
      <c r="AA299" s="126">
        <v>0</v>
      </c>
      <c r="AB299" s="126">
        <v>0</v>
      </c>
      <c r="AC299" s="126">
        <v>0</v>
      </c>
      <c r="AD299" s="126">
        <v>0</v>
      </c>
      <c r="AE299" s="126">
        <v>0</v>
      </c>
      <c r="AF299" s="126">
        <v>0</v>
      </c>
      <c r="AG299" s="126"/>
      <c r="AH299" s="126"/>
      <c r="AI299" s="126"/>
      <c r="AJ299" s="126"/>
      <c r="AK299" s="126"/>
      <c r="AL299" s="126"/>
      <c r="AM299" s="126"/>
      <c r="AN299" s="126"/>
      <c r="AO299" s="126"/>
      <c r="AP299" s="126"/>
      <c r="AQ299" s="126"/>
      <c r="AR299" s="126"/>
      <c r="AS299" s="126"/>
      <c r="AT299" s="126"/>
      <c r="AU299" s="126"/>
      <c r="AV299" s="126"/>
      <c r="AW299" s="126"/>
      <c r="AX299" s="126"/>
      <c r="AY299" s="126"/>
      <c r="AZ299" s="126"/>
      <c r="BA299" s="126"/>
      <c r="BB299" s="126"/>
      <c r="BC299" s="126"/>
      <c r="BD299" s="126"/>
      <c r="BE299" s="126"/>
      <c r="BF299" s="126"/>
      <c r="BG299" s="126"/>
      <c r="BH299" s="126"/>
      <c r="BI299" s="126"/>
      <c r="BJ299" s="126"/>
      <c r="BK299" s="126"/>
      <c r="BL299" s="126"/>
      <c r="BM299" s="126"/>
      <c r="BN299" s="126"/>
      <c r="BO299" s="126"/>
      <c r="BP299" s="126"/>
      <c r="BQ299" s="126"/>
      <c r="BR299" s="126"/>
      <c r="BS299" s="126"/>
      <c r="BT299" s="126"/>
      <c r="BU299" s="126"/>
      <c r="BV299" s="126"/>
      <c r="BW299" s="126"/>
      <c r="BX299" s="126"/>
      <c r="BY299" s="126"/>
      <c r="BZ299" s="126"/>
      <c r="CA299" s="126"/>
      <c r="CB299" s="126"/>
      <c r="CC299" s="126"/>
      <c r="CD299" s="126"/>
      <c r="CE299" s="126"/>
      <c r="CF299" s="126"/>
      <c r="CG299" s="126"/>
      <c r="CH299" s="126"/>
      <c r="CI299" s="126"/>
      <c r="CJ299" s="126"/>
      <c r="CK299" s="126"/>
      <c r="CL299" s="126"/>
      <c r="CM299" s="126"/>
      <c r="CN299" s="126"/>
      <c r="CO299" s="126"/>
      <c r="CP299" s="126"/>
      <c r="CQ299" s="126"/>
      <c r="CR299" s="126"/>
      <c r="CS299" s="126"/>
      <c r="CT299" s="126"/>
      <c r="CU299" s="126"/>
    </row>
    <row r="300" spans="1:99" x14ac:dyDescent="0.3">
      <c r="A300" s="105">
        <v>9012</v>
      </c>
      <c r="B300" s="425" t="s">
        <v>589</v>
      </c>
      <c r="C300" s="425" t="s">
        <v>588</v>
      </c>
      <c r="D300" s="126">
        <v>0</v>
      </c>
      <c r="E300" s="126">
        <v>0</v>
      </c>
      <c r="F300" s="126">
        <v>0</v>
      </c>
      <c r="G300" s="126">
        <v>0</v>
      </c>
      <c r="H300" s="126">
        <v>0</v>
      </c>
      <c r="I300" s="126">
        <v>0</v>
      </c>
      <c r="J300" s="126">
        <v>0</v>
      </c>
      <c r="K300" s="126">
        <v>0</v>
      </c>
      <c r="L300" s="126">
        <v>0</v>
      </c>
      <c r="M300" s="126">
        <v>0</v>
      </c>
      <c r="N300" s="126">
        <v>0</v>
      </c>
      <c r="O300" s="126">
        <v>0</v>
      </c>
      <c r="P300" s="126">
        <v>0</v>
      </c>
      <c r="Q300" s="126">
        <v>0</v>
      </c>
      <c r="R300" s="126">
        <v>0</v>
      </c>
      <c r="S300" s="126">
        <v>0</v>
      </c>
      <c r="T300" s="126">
        <v>0</v>
      </c>
      <c r="U300" s="126">
        <v>0</v>
      </c>
      <c r="V300" s="126">
        <v>0</v>
      </c>
      <c r="W300" s="126">
        <v>0</v>
      </c>
      <c r="X300" s="126">
        <v>0</v>
      </c>
      <c r="Y300" s="126">
        <v>0</v>
      </c>
      <c r="Z300" s="126">
        <v>0</v>
      </c>
      <c r="AA300" s="126">
        <v>0</v>
      </c>
      <c r="AB300" s="126">
        <v>0</v>
      </c>
      <c r="AC300" s="126">
        <v>0</v>
      </c>
      <c r="AD300" s="126">
        <v>0</v>
      </c>
      <c r="AE300" s="126">
        <v>0</v>
      </c>
      <c r="AF300" s="126">
        <v>0</v>
      </c>
      <c r="AG300" s="126"/>
      <c r="AH300" s="126"/>
      <c r="AI300" s="126"/>
      <c r="AJ300" s="126"/>
      <c r="AK300" s="126"/>
      <c r="AL300" s="126"/>
      <c r="AM300" s="126"/>
      <c r="AN300" s="126"/>
      <c r="AO300" s="126"/>
      <c r="AP300" s="126"/>
      <c r="AQ300" s="126"/>
      <c r="AR300" s="126"/>
      <c r="AS300" s="126"/>
      <c r="AT300" s="126"/>
      <c r="AU300" s="126"/>
      <c r="AV300" s="126"/>
      <c r="AW300" s="126"/>
      <c r="AX300" s="126"/>
      <c r="AY300" s="126"/>
      <c r="AZ300" s="126"/>
      <c r="BA300" s="126"/>
      <c r="BB300" s="126"/>
      <c r="BC300" s="126"/>
      <c r="BD300" s="126"/>
      <c r="BE300" s="126"/>
      <c r="BF300" s="126"/>
      <c r="BG300" s="126"/>
      <c r="BH300" s="126"/>
      <c r="BI300" s="126"/>
      <c r="BJ300" s="126"/>
      <c r="BK300" s="126"/>
      <c r="BL300" s="126"/>
      <c r="BM300" s="126"/>
      <c r="BN300" s="126"/>
      <c r="BO300" s="126"/>
      <c r="BP300" s="126"/>
      <c r="BQ300" s="126"/>
      <c r="BR300" s="126"/>
      <c r="BS300" s="126"/>
      <c r="BT300" s="126"/>
      <c r="BU300" s="126"/>
      <c r="BV300" s="126"/>
      <c r="BW300" s="126"/>
      <c r="BX300" s="126"/>
      <c r="BY300" s="126"/>
      <c r="BZ300" s="126"/>
      <c r="CA300" s="126"/>
      <c r="CB300" s="126"/>
      <c r="CC300" s="126"/>
      <c r="CD300" s="126"/>
      <c r="CE300" s="126"/>
      <c r="CF300" s="126"/>
      <c r="CG300" s="126"/>
      <c r="CH300" s="126"/>
      <c r="CI300" s="126"/>
      <c r="CJ300" s="126"/>
      <c r="CK300" s="126"/>
      <c r="CL300" s="126"/>
      <c r="CM300" s="126"/>
      <c r="CN300" s="126"/>
      <c r="CO300" s="126"/>
      <c r="CP300" s="126"/>
      <c r="CQ300" s="126"/>
      <c r="CR300" s="126"/>
      <c r="CS300" s="126"/>
      <c r="CT300" s="126"/>
      <c r="CU300" s="126"/>
    </row>
    <row r="301" spans="1:99" x14ac:dyDescent="0.3">
      <c r="A301" s="105">
        <v>9013</v>
      </c>
      <c r="B301" s="411" t="s">
        <v>590</v>
      </c>
      <c r="C301" s="411" t="s">
        <v>591</v>
      </c>
      <c r="D301" s="126">
        <v>0</v>
      </c>
      <c r="E301" s="126">
        <v>0</v>
      </c>
      <c r="F301" s="126">
        <v>0</v>
      </c>
      <c r="G301" s="126">
        <v>0</v>
      </c>
      <c r="H301" s="126">
        <v>0</v>
      </c>
      <c r="I301" s="126">
        <v>0</v>
      </c>
      <c r="J301" s="126">
        <v>0</v>
      </c>
      <c r="K301" s="126">
        <v>0</v>
      </c>
      <c r="L301" s="126">
        <v>0</v>
      </c>
      <c r="M301" s="126">
        <v>0</v>
      </c>
      <c r="N301" s="126">
        <v>0</v>
      </c>
      <c r="O301" s="126">
        <v>0</v>
      </c>
      <c r="P301" s="126">
        <v>0</v>
      </c>
      <c r="Q301" s="126">
        <v>0</v>
      </c>
      <c r="R301" s="126">
        <v>0</v>
      </c>
      <c r="S301" s="126">
        <v>0</v>
      </c>
      <c r="T301" s="126">
        <v>0</v>
      </c>
      <c r="U301" s="126">
        <v>0</v>
      </c>
      <c r="V301" s="126">
        <v>0</v>
      </c>
      <c r="W301" s="126">
        <v>0</v>
      </c>
      <c r="X301" s="126">
        <v>0</v>
      </c>
      <c r="Y301" s="126">
        <v>0</v>
      </c>
      <c r="Z301" s="126">
        <v>0</v>
      </c>
      <c r="AA301" s="126">
        <v>0</v>
      </c>
      <c r="AB301" s="126">
        <v>0</v>
      </c>
      <c r="AC301" s="126">
        <v>0</v>
      </c>
      <c r="AD301" s="126">
        <v>0</v>
      </c>
      <c r="AE301" s="126">
        <v>0</v>
      </c>
      <c r="AF301" s="126">
        <v>0</v>
      </c>
      <c r="AG301" s="126"/>
      <c r="AH301" s="126"/>
      <c r="AI301" s="126"/>
      <c r="AJ301" s="126"/>
      <c r="AK301" s="126"/>
      <c r="AL301" s="126"/>
      <c r="AM301" s="126"/>
      <c r="AN301" s="126"/>
      <c r="AO301" s="126"/>
      <c r="AP301" s="126"/>
      <c r="AQ301" s="126"/>
      <c r="AR301" s="126"/>
      <c r="AS301" s="126"/>
      <c r="AT301" s="126"/>
      <c r="AU301" s="126"/>
      <c r="AV301" s="126"/>
      <c r="AW301" s="126"/>
      <c r="AX301" s="126"/>
      <c r="AY301" s="126"/>
      <c r="AZ301" s="126"/>
      <c r="BA301" s="126"/>
      <c r="BB301" s="126"/>
      <c r="BC301" s="126"/>
      <c r="BD301" s="126"/>
      <c r="BE301" s="126"/>
      <c r="BF301" s="126"/>
      <c r="BG301" s="126"/>
      <c r="BH301" s="126"/>
      <c r="BI301" s="126"/>
      <c r="BJ301" s="126"/>
      <c r="BK301" s="126"/>
      <c r="BL301" s="126"/>
      <c r="BM301" s="126"/>
      <c r="BN301" s="126"/>
      <c r="BO301" s="126"/>
      <c r="BP301" s="126"/>
      <c r="BQ301" s="126"/>
      <c r="BR301" s="126"/>
      <c r="BS301" s="126"/>
      <c r="BT301" s="126"/>
      <c r="BU301" s="126"/>
      <c r="BV301" s="126"/>
      <c r="BW301" s="126"/>
      <c r="BX301" s="126"/>
      <c r="BY301" s="126"/>
      <c r="BZ301" s="126"/>
      <c r="CA301" s="126"/>
      <c r="CB301" s="126"/>
      <c r="CC301" s="126"/>
      <c r="CD301" s="126"/>
      <c r="CE301" s="126"/>
      <c r="CF301" s="126"/>
      <c r="CG301" s="126"/>
      <c r="CH301" s="126"/>
      <c r="CI301" s="126"/>
      <c r="CJ301" s="126"/>
      <c r="CK301" s="126"/>
      <c r="CL301" s="126"/>
      <c r="CM301" s="126"/>
      <c r="CN301" s="126"/>
      <c r="CO301" s="126"/>
      <c r="CP301" s="126"/>
      <c r="CQ301" s="126"/>
      <c r="CR301" s="126"/>
      <c r="CS301" s="126"/>
      <c r="CT301" s="126"/>
      <c r="CU301" s="126"/>
    </row>
    <row r="302" spans="1:99" x14ac:dyDescent="0.3">
      <c r="A302" s="105">
        <v>9014</v>
      </c>
      <c r="B302" s="425" t="s">
        <v>592</v>
      </c>
      <c r="C302" s="425" t="s">
        <v>593</v>
      </c>
      <c r="D302" s="126">
        <v>0</v>
      </c>
      <c r="E302" s="126">
        <v>0</v>
      </c>
      <c r="F302" s="126">
        <v>0</v>
      </c>
      <c r="G302" s="126">
        <v>0</v>
      </c>
      <c r="H302" s="126">
        <v>0</v>
      </c>
      <c r="I302" s="126">
        <v>0</v>
      </c>
      <c r="J302" s="126">
        <v>0</v>
      </c>
      <c r="K302" s="126">
        <v>0</v>
      </c>
      <c r="L302" s="126">
        <v>0</v>
      </c>
      <c r="M302" s="126">
        <v>0</v>
      </c>
      <c r="N302" s="126">
        <v>0</v>
      </c>
      <c r="O302" s="126">
        <v>0</v>
      </c>
      <c r="P302" s="126">
        <v>0</v>
      </c>
      <c r="Q302" s="126">
        <v>0</v>
      </c>
      <c r="R302" s="126">
        <v>0</v>
      </c>
      <c r="S302" s="126">
        <v>0</v>
      </c>
      <c r="T302" s="126">
        <v>0</v>
      </c>
      <c r="U302" s="126">
        <v>0</v>
      </c>
      <c r="V302" s="126">
        <v>0</v>
      </c>
      <c r="W302" s="126">
        <v>0</v>
      </c>
      <c r="X302" s="126">
        <v>0</v>
      </c>
      <c r="Y302" s="126">
        <v>0</v>
      </c>
      <c r="Z302" s="126">
        <v>0</v>
      </c>
      <c r="AA302" s="126">
        <v>0</v>
      </c>
      <c r="AB302" s="126">
        <v>0</v>
      </c>
      <c r="AC302" s="126">
        <v>0</v>
      </c>
      <c r="AD302" s="126">
        <v>0</v>
      </c>
      <c r="AE302" s="126">
        <v>0</v>
      </c>
      <c r="AF302" s="126">
        <v>0</v>
      </c>
      <c r="AG302" s="126"/>
      <c r="AH302" s="126"/>
      <c r="AI302" s="126"/>
      <c r="AJ302" s="126"/>
      <c r="AK302" s="126"/>
      <c r="AL302" s="126"/>
      <c r="AM302" s="126"/>
      <c r="AN302" s="126"/>
      <c r="AO302" s="126"/>
      <c r="AP302" s="126"/>
      <c r="AQ302" s="126"/>
      <c r="AR302" s="126"/>
      <c r="AS302" s="126"/>
      <c r="AT302" s="126"/>
      <c r="AU302" s="126"/>
      <c r="AV302" s="126"/>
      <c r="AW302" s="126"/>
      <c r="AX302" s="126"/>
      <c r="AY302" s="126"/>
      <c r="AZ302" s="126"/>
      <c r="BA302" s="126"/>
      <c r="BB302" s="126"/>
      <c r="BC302" s="126"/>
      <c r="BD302" s="126"/>
      <c r="BE302" s="126"/>
      <c r="BF302" s="126"/>
      <c r="BG302" s="126"/>
      <c r="BH302" s="126"/>
      <c r="BI302" s="126"/>
      <c r="BJ302" s="126"/>
      <c r="BK302" s="126"/>
      <c r="BL302" s="126"/>
      <c r="BM302" s="126"/>
      <c r="BN302" s="126"/>
      <c r="BO302" s="126"/>
      <c r="BP302" s="126"/>
      <c r="BQ302" s="126"/>
      <c r="BR302" s="126"/>
      <c r="BS302" s="126"/>
      <c r="BT302" s="126"/>
      <c r="BU302" s="126"/>
      <c r="BV302" s="126"/>
      <c r="BW302" s="126"/>
      <c r="BX302" s="126"/>
      <c r="BY302" s="126"/>
      <c r="BZ302" s="126"/>
      <c r="CA302" s="126"/>
      <c r="CB302" s="126"/>
      <c r="CC302" s="126"/>
      <c r="CD302" s="126"/>
      <c r="CE302" s="126"/>
      <c r="CF302" s="126"/>
      <c r="CG302" s="126"/>
      <c r="CH302" s="126"/>
      <c r="CI302" s="126"/>
      <c r="CJ302" s="126"/>
      <c r="CK302" s="126"/>
      <c r="CL302" s="126"/>
      <c r="CM302" s="126"/>
      <c r="CN302" s="126"/>
      <c r="CO302" s="126"/>
      <c r="CP302" s="126"/>
      <c r="CQ302" s="126"/>
      <c r="CR302" s="126"/>
      <c r="CS302" s="126"/>
      <c r="CT302" s="126"/>
      <c r="CU302" s="126"/>
    </row>
    <row r="303" spans="1:99" x14ac:dyDescent="0.3">
      <c r="A303" s="105">
        <v>9015</v>
      </c>
      <c r="B303" s="425" t="s">
        <v>594</v>
      </c>
      <c r="C303" s="425" t="s">
        <v>234</v>
      </c>
      <c r="D303" s="126">
        <v>0</v>
      </c>
      <c r="E303" s="126">
        <v>0</v>
      </c>
      <c r="F303" s="126">
        <v>0</v>
      </c>
      <c r="G303" s="126">
        <v>0</v>
      </c>
      <c r="H303" s="126">
        <v>0</v>
      </c>
      <c r="I303" s="126">
        <v>0</v>
      </c>
      <c r="J303" s="126">
        <v>0</v>
      </c>
      <c r="K303" s="126">
        <v>0</v>
      </c>
      <c r="L303" s="126">
        <v>0</v>
      </c>
      <c r="M303" s="126">
        <v>0</v>
      </c>
      <c r="N303" s="126">
        <v>0</v>
      </c>
      <c r="O303" s="126">
        <v>0</v>
      </c>
      <c r="P303" s="126">
        <v>0</v>
      </c>
      <c r="Q303" s="126">
        <v>0</v>
      </c>
      <c r="R303" s="126">
        <v>0</v>
      </c>
      <c r="S303" s="126">
        <v>0</v>
      </c>
      <c r="T303" s="126">
        <v>0</v>
      </c>
      <c r="U303" s="126">
        <v>0</v>
      </c>
      <c r="V303" s="126">
        <v>0</v>
      </c>
      <c r="W303" s="126">
        <v>0</v>
      </c>
      <c r="X303" s="126">
        <v>0</v>
      </c>
      <c r="Y303" s="126">
        <v>0</v>
      </c>
      <c r="Z303" s="126">
        <v>0</v>
      </c>
      <c r="AA303" s="126">
        <v>0</v>
      </c>
      <c r="AB303" s="126">
        <v>0</v>
      </c>
      <c r="AC303" s="126">
        <v>0</v>
      </c>
      <c r="AD303" s="126">
        <v>0</v>
      </c>
      <c r="AE303" s="126">
        <v>0</v>
      </c>
      <c r="AF303" s="126">
        <v>0</v>
      </c>
      <c r="AG303" s="126"/>
      <c r="AH303" s="126"/>
      <c r="AI303" s="126"/>
      <c r="AJ303" s="126"/>
      <c r="AK303" s="126"/>
      <c r="AL303" s="126"/>
      <c r="AM303" s="126"/>
      <c r="AN303" s="126"/>
      <c r="AO303" s="126"/>
      <c r="AP303" s="126"/>
      <c r="AQ303" s="126"/>
      <c r="AR303" s="126"/>
      <c r="AS303" s="126"/>
      <c r="AT303" s="126"/>
      <c r="AU303" s="126"/>
      <c r="AV303" s="126"/>
      <c r="AW303" s="126"/>
      <c r="AX303" s="126"/>
      <c r="AY303" s="126"/>
      <c r="AZ303" s="126"/>
      <c r="BA303" s="126"/>
      <c r="BB303" s="126"/>
      <c r="BC303" s="126"/>
      <c r="BD303" s="126"/>
      <c r="BE303" s="126"/>
      <c r="BF303" s="126"/>
      <c r="BG303" s="126"/>
      <c r="BH303" s="126"/>
      <c r="BI303" s="126"/>
      <c r="BJ303" s="126"/>
      <c r="BK303" s="126"/>
      <c r="BL303" s="126"/>
      <c r="BM303" s="126"/>
      <c r="BN303" s="126"/>
      <c r="BO303" s="126"/>
      <c r="BP303" s="126"/>
      <c r="BQ303" s="126"/>
      <c r="BR303" s="126"/>
      <c r="BS303" s="126"/>
      <c r="BT303" s="126"/>
      <c r="BU303" s="126"/>
      <c r="BV303" s="126"/>
      <c r="BW303" s="126"/>
      <c r="BX303" s="126"/>
      <c r="BY303" s="126"/>
      <c r="BZ303" s="126"/>
      <c r="CA303" s="126"/>
      <c r="CB303" s="126"/>
      <c r="CC303" s="126"/>
      <c r="CD303" s="126"/>
      <c r="CE303" s="126"/>
      <c r="CF303" s="126"/>
      <c r="CG303" s="126"/>
      <c r="CH303" s="126"/>
      <c r="CI303" s="126"/>
      <c r="CJ303" s="126"/>
      <c r="CK303" s="126"/>
      <c r="CL303" s="126"/>
      <c r="CM303" s="126"/>
      <c r="CN303" s="126"/>
      <c r="CO303" s="126"/>
      <c r="CP303" s="126"/>
      <c r="CQ303" s="126"/>
      <c r="CR303" s="126"/>
      <c r="CS303" s="126"/>
      <c r="CT303" s="126"/>
      <c r="CU303" s="126"/>
    </row>
    <row r="304" spans="1:99" x14ac:dyDescent="0.3">
      <c r="A304" s="105">
        <v>9016</v>
      </c>
      <c r="B304" s="425" t="s">
        <v>595</v>
      </c>
      <c r="C304" s="425" t="s">
        <v>234</v>
      </c>
      <c r="D304" s="126">
        <v>0</v>
      </c>
      <c r="E304" s="126">
        <v>0</v>
      </c>
      <c r="F304" s="126">
        <v>0</v>
      </c>
      <c r="G304" s="126">
        <v>0</v>
      </c>
      <c r="H304" s="126">
        <v>0</v>
      </c>
      <c r="I304" s="126">
        <v>0</v>
      </c>
      <c r="J304" s="126">
        <v>0</v>
      </c>
      <c r="K304" s="126">
        <v>0</v>
      </c>
      <c r="L304" s="126">
        <v>0</v>
      </c>
      <c r="M304" s="126">
        <v>0</v>
      </c>
      <c r="N304" s="126">
        <v>0</v>
      </c>
      <c r="O304" s="126">
        <v>0</v>
      </c>
      <c r="P304" s="126">
        <v>0</v>
      </c>
      <c r="Q304" s="126">
        <v>0</v>
      </c>
      <c r="R304" s="126">
        <v>0</v>
      </c>
      <c r="S304" s="126">
        <v>0</v>
      </c>
      <c r="T304" s="126">
        <v>0</v>
      </c>
      <c r="U304" s="126">
        <v>0</v>
      </c>
      <c r="V304" s="126">
        <v>0</v>
      </c>
      <c r="W304" s="126">
        <v>0</v>
      </c>
      <c r="X304" s="126">
        <v>0</v>
      </c>
      <c r="Y304" s="126">
        <v>0</v>
      </c>
      <c r="Z304" s="126">
        <v>0</v>
      </c>
      <c r="AA304" s="126">
        <v>0</v>
      </c>
      <c r="AB304" s="126">
        <v>0</v>
      </c>
      <c r="AC304" s="126">
        <v>0</v>
      </c>
      <c r="AD304" s="126">
        <v>0</v>
      </c>
      <c r="AE304" s="126">
        <v>0</v>
      </c>
      <c r="AF304" s="126">
        <v>0</v>
      </c>
      <c r="AG304" s="126"/>
      <c r="AH304" s="126"/>
      <c r="AI304" s="126"/>
      <c r="AJ304" s="126"/>
      <c r="AK304" s="126"/>
      <c r="AL304" s="126"/>
      <c r="AM304" s="126"/>
      <c r="AN304" s="126"/>
      <c r="AO304" s="126"/>
      <c r="AP304" s="126"/>
      <c r="AQ304" s="126"/>
      <c r="AR304" s="126"/>
      <c r="AS304" s="126"/>
      <c r="AT304" s="126"/>
      <c r="AU304" s="126"/>
      <c r="AV304" s="126"/>
      <c r="AW304" s="126"/>
      <c r="AX304" s="126"/>
      <c r="AY304" s="126"/>
      <c r="AZ304" s="126"/>
      <c r="BA304" s="126"/>
      <c r="BB304" s="126"/>
      <c r="BC304" s="126"/>
      <c r="BD304" s="126"/>
      <c r="BE304" s="126"/>
      <c r="BF304" s="126"/>
      <c r="BG304" s="126"/>
      <c r="BH304" s="126"/>
      <c r="BI304" s="126"/>
      <c r="BJ304" s="126"/>
      <c r="BK304" s="126"/>
      <c r="BL304" s="126"/>
      <c r="BM304" s="126"/>
      <c r="BN304" s="126"/>
      <c r="BO304" s="126"/>
      <c r="BP304" s="126"/>
      <c r="BQ304" s="126"/>
      <c r="BR304" s="126"/>
      <c r="BS304" s="126"/>
      <c r="BT304" s="126"/>
      <c r="BU304" s="126"/>
      <c r="BV304" s="126"/>
      <c r="BW304" s="126"/>
      <c r="BX304" s="126"/>
      <c r="BY304" s="126"/>
      <c r="BZ304" s="126"/>
      <c r="CA304" s="126"/>
      <c r="CB304" s="126"/>
      <c r="CC304" s="126"/>
      <c r="CD304" s="126"/>
      <c r="CE304" s="126"/>
      <c r="CF304" s="126"/>
      <c r="CG304" s="126"/>
      <c r="CH304" s="126"/>
      <c r="CI304" s="126"/>
      <c r="CJ304" s="126"/>
      <c r="CK304" s="126"/>
      <c r="CL304" s="126"/>
      <c r="CM304" s="126"/>
      <c r="CN304" s="126"/>
      <c r="CO304" s="126"/>
      <c r="CP304" s="126"/>
      <c r="CQ304" s="126"/>
      <c r="CR304" s="126"/>
      <c r="CS304" s="126"/>
      <c r="CT304" s="126"/>
      <c r="CU304" s="126"/>
    </row>
    <row r="305" spans="1:104" x14ac:dyDescent="0.3">
      <c r="A305" s="105">
        <v>9017</v>
      </c>
      <c r="B305" s="411" t="s">
        <v>596</v>
      </c>
      <c r="C305" s="411" t="s">
        <v>597</v>
      </c>
      <c r="D305" s="126">
        <v>0</v>
      </c>
      <c r="E305" s="126">
        <v>0</v>
      </c>
      <c r="F305" s="126">
        <v>0</v>
      </c>
      <c r="G305" s="126">
        <v>0</v>
      </c>
      <c r="H305" s="126">
        <v>0</v>
      </c>
      <c r="I305" s="126">
        <v>0</v>
      </c>
      <c r="J305" s="126">
        <v>0</v>
      </c>
      <c r="K305" s="126">
        <v>0</v>
      </c>
      <c r="L305" s="126">
        <v>0</v>
      </c>
      <c r="M305" s="126">
        <v>0</v>
      </c>
      <c r="N305" s="126">
        <v>0</v>
      </c>
      <c r="O305" s="126">
        <v>0</v>
      </c>
      <c r="P305" s="126">
        <v>0</v>
      </c>
      <c r="Q305" s="126">
        <v>0</v>
      </c>
      <c r="R305" s="126">
        <v>0</v>
      </c>
      <c r="S305" s="126">
        <v>0</v>
      </c>
      <c r="T305" s="126">
        <v>0</v>
      </c>
      <c r="U305" s="126">
        <v>0</v>
      </c>
      <c r="V305" s="126">
        <v>0</v>
      </c>
      <c r="W305" s="126">
        <v>0</v>
      </c>
      <c r="X305" s="126">
        <v>0</v>
      </c>
      <c r="Y305" s="126">
        <v>0</v>
      </c>
      <c r="Z305" s="126">
        <v>0</v>
      </c>
      <c r="AA305" s="126">
        <v>0</v>
      </c>
      <c r="AB305" s="126">
        <v>0</v>
      </c>
      <c r="AC305" s="126">
        <v>0</v>
      </c>
      <c r="AD305" s="126">
        <v>0</v>
      </c>
      <c r="AE305" s="126">
        <v>0</v>
      </c>
      <c r="AF305" s="126">
        <v>0</v>
      </c>
      <c r="AG305" s="126"/>
      <c r="AH305" s="126"/>
      <c r="AI305" s="126"/>
      <c r="AJ305" s="126"/>
      <c r="AK305" s="126"/>
      <c r="AL305" s="126"/>
      <c r="AM305" s="126"/>
      <c r="AN305" s="126"/>
      <c r="AO305" s="126"/>
      <c r="AP305" s="126"/>
      <c r="AQ305" s="126"/>
      <c r="AR305" s="126"/>
      <c r="AS305" s="126"/>
      <c r="AT305" s="126"/>
      <c r="AU305" s="126"/>
      <c r="AV305" s="126"/>
      <c r="AW305" s="126"/>
      <c r="AX305" s="126"/>
      <c r="AY305" s="126"/>
      <c r="AZ305" s="126"/>
      <c r="BA305" s="126"/>
      <c r="BB305" s="126"/>
      <c r="BC305" s="126"/>
      <c r="BD305" s="126"/>
      <c r="BE305" s="126"/>
      <c r="BF305" s="126"/>
      <c r="BG305" s="126"/>
      <c r="BH305" s="126"/>
      <c r="BI305" s="126"/>
      <c r="BJ305" s="126"/>
      <c r="BK305" s="126"/>
      <c r="BL305" s="126"/>
      <c r="BM305" s="126"/>
      <c r="BN305" s="126"/>
      <c r="BO305" s="126"/>
      <c r="BP305" s="126"/>
      <c r="BQ305" s="126"/>
      <c r="BR305" s="126"/>
      <c r="BS305" s="126"/>
      <c r="BT305" s="126"/>
      <c r="BU305" s="126"/>
      <c r="BV305" s="126"/>
      <c r="BW305" s="126"/>
      <c r="BX305" s="126"/>
      <c r="BY305" s="126"/>
      <c r="BZ305" s="126"/>
      <c r="CA305" s="126"/>
      <c r="CB305" s="126"/>
      <c r="CC305" s="126"/>
      <c r="CD305" s="126"/>
      <c r="CE305" s="126"/>
      <c r="CF305" s="126"/>
      <c r="CG305" s="126"/>
      <c r="CH305" s="126"/>
      <c r="CI305" s="126"/>
      <c r="CJ305" s="126"/>
      <c r="CK305" s="126"/>
      <c r="CL305" s="126"/>
      <c r="CM305" s="126"/>
      <c r="CN305" s="126"/>
      <c r="CO305" s="126"/>
      <c r="CP305" s="126"/>
      <c r="CQ305" s="126"/>
      <c r="CR305" s="126"/>
      <c r="CS305" s="126"/>
      <c r="CT305" s="126"/>
      <c r="CU305" s="126"/>
      <c r="CV305" s="126"/>
      <c r="CW305" s="126"/>
      <c r="CX305" s="126"/>
      <c r="CY305" s="126"/>
      <c r="CZ305" s="126"/>
    </row>
    <row r="306" spans="1:104" ht="57.6" x14ac:dyDescent="0.3">
      <c r="A306" s="105">
        <v>9018</v>
      </c>
      <c r="B306" s="359" t="s">
        <v>598</v>
      </c>
      <c r="C306" s="359" t="s">
        <v>599</v>
      </c>
      <c r="D306" s="126">
        <v>44683</v>
      </c>
      <c r="E306" s="126">
        <v>0</v>
      </c>
      <c r="F306" s="126">
        <v>0</v>
      </c>
      <c r="G306" s="126">
        <v>0</v>
      </c>
      <c r="H306" s="126">
        <v>0</v>
      </c>
      <c r="I306" s="126">
        <v>250943</v>
      </c>
      <c r="J306" s="126">
        <v>0</v>
      </c>
      <c r="K306" s="126">
        <v>0</v>
      </c>
      <c r="L306" s="126">
        <v>0</v>
      </c>
      <c r="M306" s="126">
        <v>9440</v>
      </c>
      <c r="N306" s="126">
        <v>0</v>
      </c>
      <c r="O306" s="126">
        <v>0</v>
      </c>
      <c r="P306" s="126">
        <v>0</v>
      </c>
      <c r="Q306" s="126">
        <v>0</v>
      </c>
      <c r="R306" s="126">
        <v>0</v>
      </c>
      <c r="S306" s="126">
        <v>0</v>
      </c>
      <c r="T306" s="126">
        <v>0</v>
      </c>
      <c r="U306" s="126">
        <v>0</v>
      </c>
      <c r="V306" s="126">
        <v>0</v>
      </c>
      <c r="W306" s="126">
        <v>0</v>
      </c>
      <c r="X306" s="126">
        <v>0</v>
      </c>
      <c r="Y306" s="126">
        <v>0</v>
      </c>
      <c r="Z306" s="126">
        <v>0</v>
      </c>
      <c r="AA306" s="126">
        <v>0</v>
      </c>
      <c r="AB306" s="126">
        <v>0</v>
      </c>
      <c r="AC306" s="126">
        <v>0</v>
      </c>
      <c r="AD306" s="126">
        <v>0</v>
      </c>
      <c r="AE306" s="126">
        <v>2664</v>
      </c>
      <c r="AF306" s="126">
        <v>0</v>
      </c>
      <c r="AG306" s="126"/>
      <c r="AH306" s="126"/>
      <c r="AI306" s="126"/>
      <c r="AJ306" s="126"/>
      <c r="AK306" s="126"/>
      <c r="AL306" s="126"/>
      <c r="AM306" s="126"/>
      <c r="AN306" s="126"/>
      <c r="AO306" s="126"/>
      <c r="AP306" s="126"/>
      <c r="AQ306" s="126"/>
      <c r="AR306" s="126"/>
      <c r="AS306" s="126"/>
      <c r="AT306" s="126"/>
      <c r="AU306" s="126"/>
      <c r="AV306" s="126"/>
      <c r="AW306" s="126"/>
      <c r="AX306" s="126"/>
      <c r="AY306" s="126"/>
      <c r="AZ306" s="126"/>
      <c r="BA306" s="126"/>
      <c r="BB306" s="126"/>
      <c r="BC306" s="126"/>
      <c r="BD306" s="126"/>
      <c r="BE306" s="126"/>
      <c r="BF306" s="126"/>
      <c r="BG306" s="126"/>
      <c r="BH306" s="126"/>
      <c r="BI306" s="126"/>
      <c r="BJ306" s="126"/>
      <c r="BK306" s="126"/>
      <c r="BL306" s="126"/>
      <c r="BM306" s="126"/>
      <c r="BN306" s="126"/>
      <c r="BO306" s="126"/>
      <c r="BP306" s="126"/>
      <c r="BQ306" s="126"/>
      <c r="BR306" s="126"/>
      <c r="BS306" s="126"/>
      <c r="BT306" s="126"/>
      <c r="BU306" s="126"/>
      <c r="BV306" s="126"/>
      <c r="BW306" s="126"/>
      <c r="BX306" s="126"/>
      <c r="BY306" s="126"/>
      <c r="BZ306" s="126"/>
      <c r="CA306" s="126"/>
      <c r="CB306" s="126"/>
      <c r="CC306" s="126"/>
      <c r="CD306" s="126"/>
      <c r="CE306" s="126"/>
      <c r="CF306" s="126"/>
      <c r="CG306" s="126"/>
      <c r="CH306" s="126"/>
      <c r="CI306" s="126"/>
      <c r="CJ306" s="126"/>
      <c r="CK306" s="126"/>
      <c r="CL306" s="126"/>
      <c r="CM306" s="126"/>
      <c r="CN306" s="126"/>
      <c r="CO306" s="126"/>
      <c r="CP306" s="126"/>
      <c r="CQ306" s="126"/>
      <c r="CR306" s="126"/>
      <c r="CS306" s="126"/>
      <c r="CT306" s="126"/>
      <c r="CU306" s="126"/>
      <c r="CV306" s="126"/>
      <c r="CW306" s="126"/>
      <c r="CX306" s="126"/>
      <c r="CY306" s="126"/>
      <c r="CZ306" s="126"/>
    </row>
    <row r="307" spans="1:104" ht="72" x14ac:dyDescent="0.3">
      <c r="A307" s="105">
        <v>9019</v>
      </c>
      <c r="B307" s="411" t="s">
        <v>600</v>
      </c>
      <c r="C307" s="429" t="s">
        <v>601</v>
      </c>
      <c r="D307" s="126">
        <v>44683</v>
      </c>
      <c r="E307" s="126">
        <v>0</v>
      </c>
      <c r="F307" s="126">
        <v>0</v>
      </c>
      <c r="G307" s="126">
        <v>0</v>
      </c>
      <c r="H307" s="126">
        <v>0</v>
      </c>
      <c r="I307" s="126">
        <v>250943</v>
      </c>
      <c r="J307" s="126">
        <v>0</v>
      </c>
      <c r="K307" s="126">
        <v>0</v>
      </c>
      <c r="L307" s="126">
        <v>0</v>
      </c>
      <c r="M307" s="126">
        <v>9440</v>
      </c>
      <c r="N307" s="126">
        <v>0</v>
      </c>
      <c r="O307" s="126">
        <v>0</v>
      </c>
      <c r="P307" s="126">
        <v>0</v>
      </c>
      <c r="Q307" s="126">
        <v>0</v>
      </c>
      <c r="R307" s="126">
        <v>0</v>
      </c>
      <c r="S307" s="126">
        <v>0</v>
      </c>
      <c r="T307" s="126">
        <v>0</v>
      </c>
      <c r="U307" s="126">
        <v>0</v>
      </c>
      <c r="V307" s="126">
        <v>0</v>
      </c>
      <c r="W307" s="126">
        <v>0</v>
      </c>
      <c r="X307" s="126">
        <v>0</v>
      </c>
      <c r="Y307" s="126">
        <v>0</v>
      </c>
      <c r="Z307" s="126">
        <v>0</v>
      </c>
      <c r="AA307" s="126">
        <v>0</v>
      </c>
      <c r="AB307" s="126">
        <v>0</v>
      </c>
      <c r="AC307" s="126">
        <v>0</v>
      </c>
      <c r="AD307" s="126">
        <v>0</v>
      </c>
      <c r="AE307" s="126">
        <v>2664</v>
      </c>
      <c r="AF307" s="126">
        <v>0</v>
      </c>
      <c r="AG307" s="126"/>
      <c r="AH307" s="126"/>
      <c r="AI307" s="126"/>
      <c r="AJ307" s="126"/>
      <c r="AK307" s="126"/>
      <c r="AL307" s="126"/>
      <c r="AM307" s="126"/>
      <c r="AN307" s="126"/>
      <c r="AO307" s="126"/>
      <c r="AP307" s="126"/>
      <c r="AQ307" s="126"/>
      <c r="AR307" s="126"/>
      <c r="AS307" s="126"/>
      <c r="AT307" s="126"/>
      <c r="AU307" s="126"/>
      <c r="AV307" s="126"/>
      <c r="AW307" s="126"/>
      <c r="AX307" s="126"/>
      <c r="AY307" s="126"/>
      <c r="AZ307" s="126"/>
      <c r="BA307" s="126"/>
      <c r="BB307" s="126"/>
      <c r="BC307" s="126"/>
      <c r="BD307" s="126"/>
      <c r="BE307" s="126"/>
      <c r="BF307" s="126"/>
      <c r="BG307" s="126"/>
      <c r="BH307" s="126"/>
      <c r="BI307" s="126"/>
      <c r="BJ307" s="126"/>
      <c r="BK307" s="126"/>
      <c r="BL307" s="126"/>
      <c r="BM307" s="126"/>
      <c r="BN307" s="126"/>
      <c r="BO307" s="126"/>
      <c r="BP307" s="126"/>
      <c r="BQ307" s="126"/>
      <c r="BR307" s="126"/>
      <c r="BS307" s="126"/>
      <c r="BT307" s="126"/>
      <c r="BU307" s="126"/>
      <c r="BV307" s="126"/>
      <c r="BW307" s="126"/>
      <c r="BX307" s="126"/>
      <c r="BY307" s="126"/>
      <c r="BZ307" s="126"/>
      <c r="CA307" s="126"/>
      <c r="CB307" s="126"/>
      <c r="CC307" s="126"/>
      <c r="CD307" s="126"/>
      <c r="CE307" s="126"/>
      <c r="CF307" s="126"/>
      <c r="CG307" s="126"/>
      <c r="CH307" s="126"/>
      <c r="CI307" s="126"/>
      <c r="CJ307" s="126"/>
      <c r="CK307" s="126"/>
      <c r="CL307" s="126"/>
      <c r="CM307" s="126"/>
      <c r="CN307" s="126"/>
      <c r="CO307" s="126"/>
      <c r="CP307" s="126"/>
      <c r="CQ307" s="126"/>
      <c r="CR307" s="126"/>
      <c r="CS307" s="126"/>
      <c r="CT307" s="126"/>
      <c r="CU307" s="126"/>
      <c r="CV307" s="126"/>
      <c r="CW307" s="126"/>
      <c r="CX307" s="126"/>
      <c r="CY307" s="126"/>
      <c r="CZ307" s="126"/>
    </row>
    <row r="308" spans="1:104" x14ac:dyDescent="0.3">
      <c r="B308" s="126"/>
      <c r="C308" s="126"/>
      <c r="D308" s="126"/>
      <c r="E308" s="126"/>
      <c r="F308" s="126"/>
      <c r="G308" s="126"/>
      <c r="H308" s="126"/>
      <c r="I308" s="126"/>
      <c r="J308" s="126"/>
      <c r="K308" s="126"/>
      <c r="L308" s="126"/>
      <c r="M308" s="126"/>
      <c r="N308" s="126"/>
      <c r="O308" s="126"/>
      <c r="P308" s="126"/>
      <c r="Q308" s="126"/>
      <c r="R308" s="126"/>
      <c r="S308" s="126"/>
      <c r="T308" s="126"/>
      <c r="U308" s="126"/>
      <c r="V308" s="126"/>
      <c r="W308" s="126"/>
      <c r="X308" s="126"/>
      <c r="Y308" s="126"/>
      <c r="Z308" s="126"/>
      <c r="AA308" s="126"/>
      <c r="AB308" s="126"/>
      <c r="AC308" s="126"/>
      <c r="AD308" s="126"/>
      <c r="AE308" s="126"/>
      <c r="AF308" s="126"/>
      <c r="AG308" s="126"/>
      <c r="AH308" s="126"/>
      <c r="AI308" s="126"/>
      <c r="AJ308" s="126"/>
      <c r="AK308" s="126"/>
      <c r="AL308" s="126"/>
      <c r="AM308" s="126"/>
      <c r="AN308" s="126"/>
      <c r="AO308" s="126"/>
      <c r="AP308" s="126"/>
      <c r="AQ308" s="126"/>
      <c r="AR308" s="126"/>
      <c r="AS308" s="126"/>
      <c r="AT308" s="126"/>
      <c r="AU308" s="126"/>
      <c r="AV308" s="126"/>
      <c r="AW308" s="126"/>
      <c r="AX308" s="126"/>
      <c r="AY308" s="126"/>
      <c r="AZ308" s="126"/>
      <c r="BA308" s="126"/>
      <c r="BB308" s="126"/>
      <c r="BC308" s="126"/>
      <c r="BD308" s="126"/>
      <c r="BE308" s="126"/>
      <c r="BF308" s="126"/>
      <c r="BG308" s="126"/>
      <c r="BH308" s="126"/>
      <c r="BI308" s="126"/>
      <c r="BJ308" s="126"/>
      <c r="BK308" s="126"/>
      <c r="BL308" s="126"/>
      <c r="BM308" s="126"/>
      <c r="BN308" s="126"/>
      <c r="BO308" s="126"/>
      <c r="BP308" s="126"/>
      <c r="BQ308" s="126"/>
      <c r="BR308" s="126"/>
      <c r="BS308" s="126"/>
      <c r="BT308" s="126"/>
      <c r="BU308" s="126"/>
      <c r="BV308" s="126"/>
      <c r="BW308" s="126"/>
      <c r="BX308" s="126"/>
      <c r="BY308" s="126"/>
      <c r="BZ308" s="126"/>
      <c r="CA308" s="126"/>
      <c r="CB308" s="126"/>
      <c r="CC308" s="126"/>
      <c r="CD308" s="126"/>
      <c r="CE308" s="126"/>
      <c r="CF308" s="126"/>
      <c r="CG308" s="126"/>
      <c r="CH308" s="126"/>
      <c r="CI308" s="126"/>
      <c r="CJ308" s="126"/>
      <c r="CK308" s="126"/>
      <c r="CL308" s="126"/>
      <c r="CM308" s="126"/>
      <c r="CN308" s="126"/>
      <c r="CO308" s="126"/>
      <c r="CP308" s="126"/>
      <c r="CQ308" s="126"/>
      <c r="CR308" s="126"/>
      <c r="CS308" s="126"/>
      <c r="CT308" s="126"/>
      <c r="CU308" s="126"/>
      <c r="CV308" s="126"/>
      <c r="CW308" s="126"/>
      <c r="CX308" s="126"/>
      <c r="CY308" s="126"/>
      <c r="CZ308" s="126"/>
    </row>
    <row r="309" spans="1:104" x14ac:dyDescent="0.3">
      <c r="B309" s="126"/>
      <c r="C309" s="126"/>
      <c r="D309" s="126"/>
      <c r="E309" s="126"/>
      <c r="F309" s="126"/>
      <c r="G309" s="126"/>
      <c r="H309" s="126"/>
      <c r="I309" s="126"/>
      <c r="J309" s="126"/>
      <c r="K309" s="126"/>
      <c r="L309" s="126"/>
      <c r="M309" s="126"/>
      <c r="N309" s="126"/>
      <c r="O309" s="126"/>
      <c r="P309" s="126"/>
      <c r="Q309" s="126"/>
      <c r="R309" s="126"/>
      <c r="S309" s="126"/>
      <c r="T309" s="126"/>
      <c r="U309" s="126"/>
      <c r="V309" s="126"/>
      <c r="W309" s="126"/>
      <c r="X309" s="126"/>
      <c r="Y309" s="126"/>
      <c r="Z309" s="126"/>
      <c r="AA309" s="126"/>
      <c r="AB309" s="126"/>
      <c r="AC309" s="126"/>
      <c r="AD309" s="126"/>
      <c r="AE309" s="126"/>
      <c r="AF309" s="126"/>
      <c r="AG309" s="126"/>
      <c r="AH309" s="126"/>
      <c r="AI309" s="126"/>
      <c r="AJ309" s="126"/>
      <c r="AK309" s="126"/>
      <c r="AL309" s="126"/>
      <c r="AM309" s="126"/>
      <c r="AN309" s="126"/>
      <c r="AO309" s="126"/>
      <c r="AP309" s="126"/>
      <c r="AQ309" s="126"/>
      <c r="AR309" s="126"/>
      <c r="AS309" s="126"/>
      <c r="AT309" s="126"/>
      <c r="AU309" s="126"/>
      <c r="AV309" s="126"/>
      <c r="AW309" s="126"/>
      <c r="AX309" s="126"/>
      <c r="AY309" s="126"/>
      <c r="AZ309" s="126"/>
      <c r="BA309" s="126"/>
      <c r="BB309" s="126"/>
      <c r="BC309" s="126"/>
      <c r="BD309" s="126"/>
      <c r="BE309" s="126"/>
      <c r="BF309" s="126"/>
      <c r="BG309" s="126"/>
      <c r="BH309" s="126"/>
      <c r="BI309" s="126"/>
      <c r="BJ309" s="126"/>
      <c r="BK309" s="126"/>
      <c r="BL309" s="126"/>
      <c r="BM309" s="126"/>
      <c r="BN309" s="126"/>
      <c r="BO309" s="126"/>
      <c r="BP309" s="126"/>
      <c r="BQ309" s="126"/>
      <c r="BR309" s="126"/>
      <c r="BS309" s="126"/>
      <c r="BT309" s="126"/>
      <c r="BU309" s="126"/>
      <c r="BV309" s="126"/>
      <c r="BW309" s="126"/>
      <c r="BX309" s="126"/>
      <c r="BY309" s="126"/>
      <c r="BZ309" s="126"/>
      <c r="CA309" s="126"/>
      <c r="CB309" s="126"/>
      <c r="CC309" s="126"/>
      <c r="CD309" s="126"/>
      <c r="CE309" s="126"/>
      <c r="CF309" s="126"/>
      <c r="CG309" s="126"/>
      <c r="CH309" s="126"/>
      <c r="CI309" s="126"/>
      <c r="CJ309" s="126"/>
      <c r="CK309" s="126"/>
      <c r="CL309" s="126"/>
      <c r="CM309" s="126"/>
      <c r="CN309" s="126"/>
      <c r="CO309" s="126"/>
      <c r="CP309" s="126"/>
      <c r="CQ309" s="126"/>
      <c r="CR309" s="126"/>
      <c r="CS309" s="126"/>
      <c r="CT309" s="126"/>
      <c r="CU309" s="126"/>
      <c r="CV309" s="126"/>
      <c r="CW309" s="126"/>
      <c r="CX309" s="126"/>
      <c r="CY309" s="126"/>
      <c r="CZ309" s="126"/>
    </row>
    <row r="310" spans="1:104" x14ac:dyDescent="0.3">
      <c r="B310" s="126"/>
      <c r="C310" s="126"/>
      <c r="D310" s="126"/>
      <c r="E310" s="126"/>
      <c r="F310" s="126"/>
      <c r="G310" s="126"/>
      <c r="H310" s="126"/>
      <c r="I310" s="126"/>
      <c r="J310" s="126"/>
      <c r="K310" s="126"/>
      <c r="L310" s="126"/>
      <c r="M310" s="126"/>
      <c r="N310" s="126"/>
      <c r="O310" s="126"/>
      <c r="P310" s="126"/>
      <c r="Q310" s="126"/>
      <c r="R310" s="126"/>
      <c r="S310" s="126"/>
      <c r="T310" s="126"/>
      <c r="U310" s="126"/>
      <c r="V310" s="126"/>
      <c r="W310" s="126"/>
      <c r="X310" s="126"/>
      <c r="Y310" s="126"/>
      <c r="Z310" s="126"/>
      <c r="AA310" s="126"/>
      <c r="AB310" s="126"/>
      <c r="AC310" s="126"/>
      <c r="AD310" s="126"/>
      <c r="AE310" s="126"/>
      <c r="AF310" s="126"/>
      <c r="AG310" s="126"/>
      <c r="AH310" s="126"/>
      <c r="AI310" s="126"/>
      <c r="AJ310" s="126"/>
      <c r="AK310" s="126"/>
      <c r="AL310" s="126"/>
      <c r="AM310" s="126"/>
      <c r="AN310" s="126"/>
      <c r="AO310" s="126"/>
      <c r="AP310" s="126"/>
      <c r="AQ310" s="126"/>
      <c r="AR310" s="126"/>
      <c r="AS310" s="126"/>
      <c r="AT310" s="126"/>
      <c r="AU310" s="126"/>
      <c r="AV310" s="126"/>
      <c r="AW310" s="126"/>
      <c r="AX310" s="126"/>
      <c r="AY310" s="126"/>
      <c r="AZ310" s="126"/>
      <c r="BA310" s="126"/>
      <c r="BB310" s="126"/>
      <c r="BC310" s="126"/>
      <c r="BD310" s="126"/>
      <c r="BE310" s="126"/>
      <c r="BF310" s="126"/>
      <c r="BG310" s="126"/>
      <c r="BH310" s="126"/>
      <c r="BI310" s="126"/>
      <c r="BJ310" s="126"/>
      <c r="BK310" s="126"/>
      <c r="BL310" s="126"/>
      <c r="BM310" s="126"/>
      <c r="BN310" s="126"/>
      <c r="BO310" s="126"/>
      <c r="BP310" s="126"/>
      <c r="BQ310" s="126"/>
      <c r="BR310" s="126"/>
      <c r="BS310" s="126"/>
      <c r="BT310" s="126"/>
      <c r="BU310" s="126"/>
      <c r="BV310" s="126"/>
      <c r="BW310" s="126"/>
      <c r="BX310" s="126"/>
      <c r="BY310" s="126"/>
      <c r="BZ310" s="126"/>
      <c r="CA310" s="126"/>
      <c r="CB310" s="126"/>
      <c r="CC310" s="126"/>
      <c r="CD310" s="126"/>
      <c r="CE310" s="126"/>
      <c r="CF310" s="126"/>
      <c r="CG310" s="126"/>
      <c r="CH310" s="126"/>
      <c r="CI310" s="126"/>
      <c r="CJ310" s="126"/>
      <c r="CK310" s="126"/>
      <c r="CL310" s="126"/>
      <c r="CM310" s="126"/>
      <c r="CN310" s="126"/>
      <c r="CO310" s="126"/>
      <c r="CP310" s="126"/>
      <c r="CQ310" s="126"/>
      <c r="CR310" s="126"/>
      <c r="CS310" s="126"/>
      <c r="CT310" s="126"/>
      <c r="CU310" s="126"/>
      <c r="CV310" s="126"/>
      <c r="CW310" s="126"/>
      <c r="CX310" s="126"/>
      <c r="CY310" s="126"/>
      <c r="CZ310" s="126"/>
    </row>
    <row r="311" spans="1:104" x14ac:dyDescent="0.3">
      <c r="A311" s="105">
        <v>0</v>
      </c>
      <c r="B311" s="126" t="s">
        <v>605</v>
      </c>
      <c r="C311" s="126"/>
      <c r="D311" s="126">
        <f>D289</f>
        <v>21247717</v>
      </c>
      <c r="E311" s="126">
        <f t="shared" ref="E311:AF311" si="0">E289</f>
        <v>267920255</v>
      </c>
      <c r="F311" s="126">
        <f t="shared" si="0"/>
        <v>7286499</v>
      </c>
      <c r="G311" s="126">
        <f t="shared" si="0"/>
        <v>8584267</v>
      </c>
      <c r="H311" s="126">
        <f t="shared" si="0"/>
        <v>13712638</v>
      </c>
      <c r="I311" s="126">
        <f t="shared" si="0"/>
        <v>45613587</v>
      </c>
      <c r="J311" s="126">
        <f t="shared" si="0"/>
        <v>15046274</v>
      </c>
      <c r="K311" s="126">
        <f t="shared" si="0"/>
        <v>18614560</v>
      </c>
      <c r="L311" s="126">
        <f t="shared" si="0"/>
        <v>6661633</v>
      </c>
      <c r="M311" s="126">
        <f t="shared" si="0"/>
        <v>2989723</v>
      </c>
      <c r="N311" s="126">
        <f t="shared" si="0"/>
        <v>7312497</v>
      </c>
      <c r="O311" s="126">
        <f t="shared" si="0"/>
        <v>1723692</v>
      </c>
      <c r="P311" s="126">
        <f t="shared" si="0"/>
        <v>1107880</v>
      </c>
      <c r="Q311" s="126">
        <f t="shared" si="0"/>
        <v>40199234</v>
      </c>
      <c r="R311" s="126">
        <f t="shared" si="0"/>
        <v>3902725</v>
      </c>
      <c r="S311" s="126">
        <f t="shared" si="0"/>
        <v>5805932</v>
      </c>
      <c r="T311" s="126">
        <f t="shared" si="0"/>
        <v>1018697</v>
      </c>
      <c r="U311" s="126">
        <f t="shared" si="0"/>
        <v>13096223</v>
      </c>
      <c r="V311" s="126">
        <f t="shared" si="0"/>
        <v>13817417</v>
      </c>
      <c r="W311" s="126">
        <f t="shared" si="0"/>
        <v>258226336</v>
      </c>
      <c r="X311" s="126">
        <f t="shared" si="0"/>
        <v>308785294</v>
      </c>
      <c r="Y311" s="126">
        <f t="shared" si="0"/>
        <v>53679860</v>
      </c>
      <c r="Z311" s="126">
        <f t="shared" si="0"/>
        <v>1467024654</v>
      </c>
      <c r="AA311" s="126">
        <f t="shared" si="0"/>
        <v>2864709</v>
      </c>
      <c r="AB311" s="126">
        <f t="shared" si="0"/>
        <v>6042714</v>
      </c>
      <c r="AC311" s="126">
        <f t="shared" si="0"/>
        <v>10635546</v>
      </c>
      <c r="AD311" s="126">
        <f t="shared" si="0"/>
        <v>46716972</v>
      </c>
      <c r="AE311" s="126">
        <f t="shared" si="0"/>
        <v>8017284</v>
      </c>
      <c r="AF311" s="126">
        <f t="shared" si="0"/>
        <v>6777566</v>
      </c>
      <c r="AG311" s="126"/>
      <c r="AH311" s="126"/>
      <c r="AI311" s="126"/>
      <c r="AJ311" s="126"/>
      <c r="AK311" s="126"/>
      <c r="AL311" s="126"/>
      <c r="AM311" s="126"/>
      <c r="AN311" s="126"/>
      <c r="AO311" s="126"/>
      <c r="AP311" s="126"/>
      <c r="AQ311" s="126"/>
      <c r="AR311" s="126"/>
      <c r="AS311" s="126"/>
      <c r="AT311" s="126"/>
      <c r="AU311" s="126"/>
      <c r="AV311" s="126"/>
      <c r="AW311" s="126"/>
      <c r="AX311" s="126"/>
      <c r="AY311" s="126"/>
      <c r="AZ311" s="126"/>
      <c r="BA311" s="126"/>
      <c r="BB311" s="126"/>
      <c r="BC311" s="126"/>
      <c r="BD311" s="126"/>
      <c r="BE311" s="126"/>
      <c r="BF311" s="126"/>
      <c r="BG311" s="126"/>
      <c r="BH311" s="126"/>
      <c r="BI311" s="126"/>
      <c r="BJ311" s="126"/>
      <c r="BK311" s="126"/>
      <c r="BL311" s="126"/>
      <c r="BM311" s="126"/>
      <c r="BN311" s="126"/>
      <c r="BO311" s="126"/>
      <c r="BP311" s="126"/>
      <c r="BQ311" s="126"/>
      <c r="BR311" s="126"/>
      <c r="BS311" s="126"/>
      <c r="BT311" s="126"/>
      <c r="BU311" s="126"/>
      <c r="BV311" s="126"/>
      <c r="BW311" s="126"/>
      <c r="BX311" s="126"/>
      <c r="BY311" s="126"/>
      <c r="BZ311" s="126"/>
      <c r="CA311" s="126"/>
      <c r="CB311" s="126"/>
      <c r="CC311" s="126"/>
      <c r="CD311" s="126"/>
      <c r="CE311" s="126"/>
      <c r="CF311" s="126"/>
      <c r="CG311" s="126"/>
      <c r="CH311" s="126"/>
      <c r="CI311" s="126"/>
      <c r="CJ311" s="126"/>
      <c r="CK311" s="126"/>
      <c r="CL311" s="126"/>
      <c r="CM311" s="126"/>
      <c r="CN311" s="126"/>
      <c r="CO311" s="126"/>
      <c r="CP311" s="126"/>
      <c r="CQ311" s="126"/>
      <c r="CR311" s="126"/>
      <c r="CS311" s="126"/>
      <c r="CT311" s="126"/>
      <c r="CU311" s="126"/>
      <c r="CV311" s="126"/>
      <c r="CW311" s="126"/>
      <c r="CX311" s="126"/>
      <c r="CY311" s="126"/>
      <c r="CZ311" s="126"/>
    </row>
    <row r="312" spans="1:104" s="126" customFormat="1" x14ac:dyDescent="0.3">
      <c r="A312" s="105"/>
      <c r="B312" s="126" t="s">
        <v>604</v>
      </c>
    </row>
    <row r="313" spans="1:104" x14ac:dyDescent="0.3">
      <c r="A313" s="410">
        <v>906</v>
      </c>
      <c r="B313" s="126"/>
      <c r="C313" s="126"/>
      <c r="D313" s="126">
        <f>D248</f>
        <v>1</v>
      </c>
      <c r="E313" s="126">
        <f t="shared" ref="E313:AF314" si="1">E248</f>
        <v>1</v>
      </c>
      <c r="F313" s="126">
        <f t="shared" si="1"/>
        <v>1</v>
      </c>
      <c r="G313" s="126">
        <f t="shared" si="1"/>
        <v>1</v>
      </c>
      <c r="H313" s="126">
        <f t="shared" si="1"/>
        <v>1</v>
      </c>
      <c r="I313" s="126">
        <f t="shared" si="1"/>
        <v>1</v>
      </c>
      <c r="J313" s="126">
        <f t="shared" si="1"/>
        <v>1</v>
      </c>
      <c r="K313" s="126">
        <f t="shared" si="1"/>
        <v>1</v>
      </c>
      <c r="L313" s="126">
        <f t="shared" si="1"/>
        <v>1</v>
      </c>
      <c r="M313" s="126">
        <f t="shared" si="1"/>
        <v>1</v>
      </c>
      <c r="N313" s="126">
        <f t="shared" si="1"/>
        <v>1</v>
      </c>
      <c r="O313" s="126">
        <f t="shared" si="1"/>
        <v>1</v>
      </c>
      <c r="P313" s="126">
        <f t="shared" si="1"/>
        <v>1</v>
      </c>
      <c r="Q313" s="126">
        <f t="shared" si="1"/>
        <v>1</v>
      </c>
      <c r="R313" s="126">
        <f t="shared" si="1"/>
        <v>1</v>
      </c>
      <c r="S313" s="126">
        <f t="shared" si="1"/>
        <v>1</v>
      </c>
      <c r="T313" s="126">
        <f t="shared" si="1"/>
        <v>1</v>
      </c>
      <c r="U313" s="126">
        <f t="shared" si="1"/>
        <v>1</v>
      </c>
      <c r="V313" s="126">
        <f t="shared" si="1"/>
        <v>1</v>
      </c>
      <c r="W313" s="126">
        <f t="shared" si="1"/>
        <v>1</v>
      </c>
      <c r="X313" s="126">
        <f t="shared" si="1"/>
        <v>1</v>
      </c>
      <c r="Y313" s="126">
        <f t="shared" si="1"/>
        <v>1</v>
      </c>
      <c r="Z313" s="126">
        <f t="shared" si="1"/>
        <v>1</v>
      </c>
      <c r="AA313" s="126">
        <f t="shared" si="1"/>
        <v>1</v>
      </c>
      <c r="AB313" s="126">
        <f t="shared" si="1"/>
        <v>1</v>
      </c>
      <c r="AC313" s="126">
        <f t="shared" si="1"/>
        <v>1</v>
      </c>
      <c r="AD313" s="126">
        <f t="shared" si="1"/>
        <v>1</v>
      </c>
      <c r="AE313" s="126">
        <f t="shared" si="1"/>
        <v>1</v>
      </c>
      <c r="AF313" s="126">
        <f t="shared" si="1"/>
        <v>1</v>
      </c>
      <c r="AG313" s="126"/>
      <c r="AH313" s="126"/>
      <c r="AI313" s="126"/>
      <c r="AJ313" s="126"/>
      <c r="AK313" s="126"/>
      <c r="AL313" s="126"/>
      <c r="AM313" s="126"/>
      <c r="AN313" s="126"/>
      <c r="AO313" s="126"/>
      <c r="AP313" s="126"/>
      <c r="AQ313" s="126"/>
      <c r="AR313" s="126"/>
      <c r="AS313" s="126"/>
      <c r="AT313" s="126"/>
      <c r="AU313" s="126"/>
      <c r="AV313" s="126"/>
      <c r="AW313" s="126"/>
      <c r="AX313" s="126"/>
      <c r="AY313" s="126"/>
      <c r="AZ313" s="126"/>
      <c r="BA313" s="126"/>
      <c r="BB313" s="126"/>
      <c r="BC313" s="126"/>
      <c r="BD313" s="126"/>
      <c r="BE313" s="126"/>
      <c r="BF313" s="126"/>
      <c r="BG313" s="126"/>
      <c r="BH313" s="126"/>
      <c r="BI313" s="126"/>
      <c r="BJ313" s="126"/>
      <c r="BK313" s="126"/>
      <c r="BL313" s="126"/>
      <c r="BM313" s="126"/>
      <c r="BN313" s="126"/>
      <c r="BO313" s="126"/>
      <c r="BP313" s="126"/>
      <c r="BQ313" s="126"/>
      <c r="BR313" s="126"/>
      <c r="BS313" s="126"/>
      <c r="BT313" s="126"/>
      <c r="BU313" s="126"/>
      <c r="BV313" s="126"/>
      <c r="BW313" s="126"/>
      <c r="BX313" s="126"/>
      <c r="BY313" s="126"/>
      <c r="BZ313" s="126"/>
      <c r="CA313" s="126"/>
      <c r="CB313" s="126"/>
      <c r="CC313" s="126"/>
      <c r="CD313" s="126"/>
      <c r="CE313" s="126"/>
      <c r="CF313" s="126"/>
      <c r="CG313" s="126"/>
      <c r="CH313" s="126"/>
      <c r="CI313" s="126"/>
      <c r="CJ313" s="126"/>
      <c r="CK313" s="126"/>
      <c r="CL313" s="126"/>
      <c r="CM313" s="126"/>
      <c r="CN313" s="126"/>
      <c r="CO313" s="126"/>
      <c r="CP313" s="126"/>
      <c r="CQ313" s="126"/>
      <c r="CR313" s="126"/>
      <c r="CS313" s="126"/>
      <c r="CT313" s="126"/>
      <c r="CU313" s="126"/>
      <c r="CV313" s="126"/>
      <c r="CW313" s="126"/>
      <c r="CX313" s="126"/>
      <c r="CY313" s="126"/>
      <c r="CZ313" s="126"/>
    </row>
    <row r="314" spans="1:104" x14ac:dyDescent="0.3">
      <c r="A314" s="410">
        <v>907</v>
      </c>
      <c r="B314" s="126"/>
      <c r="C314" s="126"/>
      <c r="D314" s="126">
        <f>D249</f>
        <v>2</v>
      </c>
      <c r="E314" s="126">
        <f t="shared" si="1"/>
        <v>2</v>
      </c>
      <c r="F314" s="126">
        <f t="shared" si="1"/>
        <v>1</v>
      </c>
      <c r="G314" s="126">
        <f t="shared" si="1"/>
        <v>2</v>
      </c>
      <c r="H314" s="126">
        <f t="shared" si="1"/>
        <v>1</v>
      </c>
      <c r="I314" s="126">
        <f t="shared" si="1"/>
        <v>2</v>
      </c>
      <c r="J314" s="126">
        <f t="shared" si="1"/>
        <v>2</v>
      </c>
      <c r="K314" s="126">
        <f t="shared" si="1"/>
        <v>2</v>
      </c>
      <c r="L314" s="126">
        <f t="shared" si="1"/>
        <v>2</v>
      </c>
      <c r="M314" s="126">
        <f t="shared" si="1"/>
        <v>2</v>
      </c>
      <c r="N314" s="126">
        <f t="shared" si="1"/>
        <v>1</v>
      </c>
      <c r="O314" s="126">
        <f t="shared" si="1"/>
        <v>2</v>
      </c>
      <c r="P314" s="126">
        <f t="shared" si="1"/>
        <v>2</v>
      </c>
      <c r="Q314" s="126">
        <f t="shared" si="1"/>
        <v>2</v>
      </c>
      <c r="R314" s="126">
        <f t="shared" si="1"/>
        <v>1</v>
      </c>
      <c r="S314" s="126">
        <f t="shared" si="1"/>
        <v>2</v>
      </c>
      <c r="T314" s="126">
        <f t="shared" si="1"/>
        <v>2</v>
      </c>
      <c r="U314" s="126">
        <f t="shared" si="1"/>
        <v>2</v>
      </c>
      <c r="V314" s="126">
        <f t="shared" si="1"/>
        <v>2</v>
      </c>
      <c r="W314" s="126">
        <f t="shared" si="1"/>
        <v>2</v>
      </c>
      <c r="X314" s="126">
        <f t="shared" si="1"/>
        <v>2</v>
      </c>
      <c r="Y314" s="126">
        <f t="shared" si="1"/>
        <v>2</v>
      </c>
      <c r="Z314" s="126">
        <f t="shared" si="1"/>
        <v>2</v>
      </c>
      <c r="AA314" s="126">
        <f t="shared" si="1"/>
        <v>2</v>
      </c>
      <c r="AB314" s="126">
        <f t="shared" si="1"/>
        <v>2</v>
      </c>
      <c r="AC314" s="126">
        <f t="shared" si="1"/>
        <v>1</v>
      </c>
      <c r="AD314" s="126">
        <f t="shared" si="1"/>
        <v>1</v>
      </c>
      <c r="AE314" s="126">
        <f t="shared" si="1"/>
        <v>2</v>
      </c>
      <c r="AF314" s="126">
        <f t="shared" si="1"/>
        <v>2</v>
      </c>
      <c r="AG314" s="126"/>
      <c r="AH314" s="126"/>
      <c r="AI314" s="126"/>
      <c r="AJ314" s="126"/>
      <c r="AK314" s="126"/>
      <c r="AL314" s="126"/>
      <c r="AM314" s="126"/>
      <c r="AN314" s="126"/>
      <c r="AO314" s="126"/>
      <c r="AP314" s="126"/>
      <c r="AQ314" s="126"/>
      <c r="AR314" s="126"/>
      <c r="AS314" s="126"/>
      <c r="AT314" s="126"/>
      <c r="AU314" s="126"/>
      <c r="AV314" s="126"/>
      <c r="AW314" s="126"/>
      <c r="AX314" s="126"/>
      <c r="AY314" s="126"/>
      <c r="AZ314" s="126"/>
      <c r="BA314" s="126"/>
      <c r="BB314" s="126"/>
      <c r="BC314" s="126"/>
      <c r="BD314" s="126"/>
      <c r="BE314" s="126"/>
      <c r="BF314" s="126"/>
      <c r="BG314" s="126"/>
      <c r="BH314" s="126"/>
      <c r="BI314" s="126"/>
      <c r="BJ314" s="126"/>
      <c r="BK314" s="126"/>
      <c r="BL314" s="126"/>
      <c r="BM314" s="126"/>
      <c r="BN314" s="126"/>
      <c r="BO314" s="126"/>
      <c r="BP314" s="126"/>
      <c r="BQ314" s="126"/>
      <c r="BR314" s="126"/>
      <c r="BS314" s="126"/>
      <c r="BT314" s="126"/>
      <c r="BU314" s="126"/>
      <c r="BV314" s="126"/>
      <c r="BW314" s="126"/>
      <c r="BX314" s="126"/>
      <c r="BY314" s="126"/>
      <c r="BZ314" s="126"/>
      <c r="CA314" s="126"/>
      <c r="CB314" s="126"/>
      <c r="CC314" s="126"/>
      <c r="CD314" s="126"/>
      <c r="CE314" s="126"/>
      <c r="CF314" s="126"/>
      <c r="CG314" s="126"/>
      <c r="CH314" s="126"/>
      <c r="CI314" s="126"/>
      <c r="CJ314" s="126"/>
      <c r="CK314" s="126"/>
      <c r="CL314" s="126"/>
      <c r="CM314" s="126"/>
      <c r="CN314" s="126"/>
      <c r="CO314" s="126"/>
      <c r="CP314" s="126"/>
      <c r="CQ314" s="126"/>
      <c r="CR314" s="126"/>
      <c r="CS314" s="126"/>
      <c r="CT314" s="126"/>
      <c r="CU314" s="126"/>
      <c r="CV314" s="126"/>
      <c r="CW314" s="126"/>
      <c r="CX314" s="126"/>
      <c r="CY314" s="126"/>
      <c r="CZ314" s="126"/>
    </row>
    <row r="315" spans="1:104" x14ac:dyDescent="0.3">
      <c r="A315" s="410">
        <v>951</v>
      </c>
      <c r="B315" s="126"/>
      <c r="C315" s="126"/>
      <c r="D315" s="126">
        <f>D254</f>
        <v>2</v>
      </c>
      <c r="E315" s="126">
        <f t="shared" ref="E315:AF315" si="2">E254</f>
        <v>2</v>
      </c>
      <c r="F315" s="126">
        <f t="shared" si="2"/>
        <v>2</v>
      </c>
      <c r="G315" s="126">
        <f t="shared" si="2"/>
        <v>2</v>
      </c>
      <c r="H315" s="126">
        <f t="shared" si="2"/>
        <v>2</v>
      </c>
      <c r="I315" s="126">
        <f t="shared" si="2"/>
        <v>2</v>
      </c>
      <c r="J315" s="126">
        <f t="shared" si="2"/>
        <v>2</v>
      </c>
      <c r="K315" s="126">
        <f t="shared" si="2"/>
        <v>2</v>
      </c>
      <c r="L315" s="126">
        <f t="shared" si="2"/>
        <v>2</v>
      </c>
      <c r="M315" s="126">
        <f t="shared" si="2"/>
        <v>2</v>
      </c>
      <c r="N315" s="126">
        <f t="shared" si="2"/>
        <v>1</v>
      </c>
      <c r="O315" s="126">
        <f t="shared" si="2"/>
        <v>2</v>
      </c>
      <c r="P315" s="126">
        <f t="shared" si="2"/>
        <v>2</v>
      </c>
      <c r="Q315" s="126">
        <f t="shared" si="2"/>
        <v>2</v>
      </c>
      <c r="R315" s="126">
        <f t="shared" si="2"/>
        <v>2</v>
      </c>
      <c r="S315" s="126">
        <f t="shared" si="2"/>
        <v>2</v>
      </c>
      <c r="T315" s="126">
        <f t="shared" si="2"/>
        <v>2</v>
      </c>
      <c r="U315" s="126">
        <f t="shared" si="2"/>
        <v>2</v>
      </c>
      <c r="V315" s="126">
        <f t="shared" si="2"/>
        <v>2</v>
      </c>
      <c r="W315" s="126">
        <f t="shared" si="2"/>
        <v>2</v>
      </c>
      <c r="X315" s="126">
        <f t="shared" si="2"/>
        <v>2</v>
      </c>
      <c r="Y315" s="126">
        <f t="shared" si="2"/>
        <v>2</v>
      </c>
      <c r="Z315" s="126">
        <f t="shared" si="2"/>
        <v>2</v>
      </c>
      <c r="AA315" s="126">
        <f t="shared" si="2"/>
        <v>2</v>
      </c>
      <c r="AB315" s="126">
        <f t="shared" si="2"/>
        <v>2</v>
      </c>
      <c r="AC315" s="126">
        <f t="shared" si="2"/>
        <v>2</v>
      </c>
      <c r="AD315" s="126">
        <f t="shared" si="2"/>
        <v>2</v>
      </c>
      <c r="AE315" s="126">
        <f t="shared" si="2"/>
        <v>2</v>
      </c>
      <c r="AF315" s="126">
        <f t="shared" si="2"/>
        <v>2</v>
      </c>
      <c r="AG315" s="126"/>
      <c r="AH315" s="126"/>
      <c r="AI315" s="126"/>
      <c r="AJ315" s="126"/>
      <c r="AK315" s="126"/>
      <c r="AL315" s="126"/>
      <c r="AM315" s="126"/>
      <c r="AN315" s="126"/>
      <c r="AO315" s="126"/>
      <c r="AP315" s="126"/>
      <c r="AQ315" s="126"/>
      <c r="AR315" s="126"/>
      <c r="AS315" s="126"/>
      <c r="AT315" s="126"/>
      <c r="AU315" s="126"/>
      <c r="AV315" s="126"/>
      <c r="AW315" s="126"/>
      <c r="AX315" s="126"/>
      <c r="AY315" s="126"/>
      <c r="AZ315" s="126"/>
      <c r="BA315" s="126"/>
      <c r="BB315" s="126"/>
      <c r="BC315" s="126"/>
      <c r="BD315" s="126"/>
      <c r="BE315" s="126"/>
      <c r="BF315" s="126"/>
      <c r="BG315" s="126"/>
      <c r="BH315" s="126"/>
      <c r="BI315" s="126"/>
      <c r="BJ315" s="126"/>
      <c r="BK315" s="126"/>
      <c r="BL315" s="126"/>
      <c r="BM315" s="126"/>
      <c r="BN315" s="126"/>
      <c r="BO315" s="126"/>
      <c r="BP315" s="126"/>
      <c r="BQ315" s="126"/>
      <c r="BR315" s="126"/>
      <c r="BS315" s="126"/>
      <c r="BT315" s="126"/>
      <c r="BU315" s="126"/>
      <c r="BV315" s="126"/>
      <c r="BW315" s="126"/>
      <c r="BX315" s="126"/>
      <c r="BY315" s="126"/>
      <c r="BZ315" s="126"/>
      <c r="CA315" s="126"/>
      <c r="CB315" s="126"/>
      <c r="CC315" s="126"/>
      <c r="CD315" s="126"/>
      <c r="CE315" s="126"/>
      <c r="CF315" s="126"/>
      <c r="CG315" s="126"/>
      <c r="CH315" s="126"/>
      <c r="CI315" s="126"/>
      <c r="CJ315" s="126"/>
      <c r="CK315" s="126"/>
      <c r="CL315" s="126"/>
      <c r="CM315" s="126"/>
      <c r="CN315" s="126"/>
      <c r="CO315" s="126"/>
      <c r="CP315" s="126"/>
      <c r="CQ315" s="126"/>
      <c r="CR315" s="126"/>
      <c r="CS315" s="126"/>
      <c r="CT315" s="126"/>
      <c r="CU315" s="126"/>
      <c r="CV315" s="126"/>
      <c r="CW315" s="126"/>
      <c r="CX315" s="126"/>
      <c r="CY315" s="126"/>
      <c r="CZ315" s="126"/>
    </row>
    <row r="316" spans="1:104" x14ac:dyDescent="0.3">
      <c r="A316" s="410">
        <v>953</v>
      </c>
      <c r="B316" s="126"/>
      <c r="C316" s="126"/>
      <c r="D316" s="126">
        <f>D256</f>
        <v>2</v>
      </c>
      <c r="E316" s="126">
        <f t="shared" ref="E316:AF316" si="3">E256</f>
        <v>2</v>
      </c>
      <c r="F316" s="126">
        <f t="shared" si="3"/>
        <v>2</v>
      </c>
      <c r="G316" s="126">
        <f t="shared" si="3"/>
        <v>2</v>
      </c>
      <c r="H316" s="126">
        <f t="shared" si="3"/>
        <v>2</v>
      </c>
      <c r="I316" s="126">
        <f t="shared" si="3"/>
        <v>2</v>
      </c>
      <c r="J316" s="126">
        <f t="shared" si="3"/>
        <v>2</v>
      </c>
      <c r="K316" s="126">
        <f t="shared" si="3"/>
        <v>2</v>
      </c>
      <c r="L316" s="126">
        <f t="shared" si="3"/>
        <v>2</v>
      </c>
      <c r="M316" s="126">
        <f t="shared" si="3"/>
        <v>2</v>
      </c>
      <c r="N316" s="126">
        <f t="shared" si="3"/>
        <v>2</v>
      </c>
      <c r="O316" s="126">
        <f t="shared" si="3"/>
        <v>2</v>
      </c>
      <c r="P316" s="126">
        <f t="shared" si="3"/>
        <v>2</v>
      </c>
      <c r="Q316" s="126">
        <f t="shared" si="3"/>
        <v>2</v>
      </c>
      <c r="R316" s="126">
        <f t="shared" si="3"/>
        <v>2</v>
      </c>
      <c r="S316" s="126">
        <f t="shared" si="3"/>
        <v>2</v>
      </c>
      <c r="T316" s="126">
        <f t="shared" si="3"/>
        <v>2</v>
      </c>
      <c r="U316" s="126">
        <f t="shared" si="3"/>
        <v>2</v>
      </c>
      <c r="V316" s="126">
        <f t="shared" si="3"/>
        <v>2</v>
      </c>
      <c r="W316" s="126">
        <f t="shared" si="3"/>
        <v>2</v>
      </c>
      <c r="X316" s="126">
        <f t="shared" si="3"/>
        <v>2</v>
      </c>
      <c r="Y316" s="126">
        <f t="shared" si="3"/>
        <v>2</v>
      </c>
      <c r="Z316" s="126">
        <f t="shared" si="3"/>
        <v>2</v>
      </c>
      <c r="AA316" s="126">
        <f t="shared" si="3"/>
        <v>2</v>
      </c>
      <c r="AB316" s="126">
        <f t="shared" si="3"/>
        <v>2</v>
      </c>
      <c r="AC316" s="126">
        <f t="shared" si="3"/>
        <v>2</v>
      </c>
      <c r="AD316" s="126">
        <f t="shared" si="3"/>
        <v>2</v>
      </c>
      <c r="AE316" s="126">
        <f t="shared" si="3"/>
        <v>2</v>
      </c>
      <c r="AF316" s="126">
        <f t="shared" si="3"/>
        <v>2</v>
      </c>
      <c r="AG316" s="126"/>
      <c r="AH316" s="126"/>
      <c r="AI316" s="126"/>
      <c r="AJ316" s="126"/>
      <c r="AK316" s="126"/>
      <c r="AL316" s="126"/>
      <c r="AM316" s="126"/>
      <c r="AN316" s="126"/>
      <c r="AO316" s="126"/>
      <c r="AP316" s="126"/>
      <c r="AQ316" s="126"/>
      <c r="AR316" s="126"/>
      <c r="AS316" s="126"/>
      <c r="AT316" s="126"/>
      <c r="AU316" s="126"/>
      <c r="AV316" s="126"/>
      <c r="AW316" s="126"/>
      <c r="AX316" s="126"/>
      <c r="AY316" s="126"/>
      <c r="AZ316" s="126"/>
      <c r="BA316" s="126"/>
      <c r="BB316" s="126"/>
      <c r="BC316" s="126"/>
      <c r="BD316" s="126"/>
      <c r="BE316" s="126"/>
      <c r="BF316" s="126"/>
      <c r="BG316" s="126"/>
      <c r="BH316" s="126"/>
      <c r="BI316" s="126"/>
      <c r="BJ316" s="126"/>
      <c r="BK316" s="126"/>
      <c r="BL316" s="126"/>
      <c r="BM316" s="126"/>
      <c r="BN316" s="126"/>
      <c r="BO316" s="126"/>
      <c r="BP316" s="126"/>
      <c r="BQ316" s="126"/>
      <c r="BR316" s="126"/>
      <c r="BS316" s="126"/>
      <c r="BT316" s="126"/>
      <c r="BU316" s="126"/>
      <c r="BV316" s="126"/>
      <c r="BW316" s="126"/>
      <c r="BX316" s="126"/>
      <c r="BY316" s="126"/>
      <c r="BZ316" s="126"/>
      <c r="CA316" s="126"/>
      <c r="CB316" s="126"/>
      <c r="CC316" s="126"/>
      <c r="CD316" s="126"/>
      <c r="CE316" s="126"/>
      <c r="CF316" s="126"/>
      <c r="CG316" s="126"/>
      <c r="CH316" s="126"/>
      <c r="CI316" s="126"/>
      <c r="CJ316" s="126"/>
      <c r="CK316" s="126"/>
      <c r="CL316" s="126"/>
      <c r="CM316" s="126"/>
      <c r="CN316" s="126"/>
      <c r="CO316" s="126"/>
      <c r="CP316" s="126"/>
      <c r="CQ316" s="126"/>
      <c r="CR316" s="126"/>
      <c r="CS316" s="126"/>
      <c r="CT316" s="126"/>
      <c r="CU316" s="126"/>
      <c r="CV316" s="126"/>
      <c r="CW316" s="126"/>
      <c r="CX316" s="126"/>
      <c r="CY316" s="126"/>
      <c r="CZ316" s="126"/>
    </row>
    <row r="317" spans="1:104" x14ac:dyDescent="0.3">
      <c r="A317" s="410">
        <v>955</v>
      </c>
      <c r="B317" s="126"/>
      <c r="C317" s="126"/>
      <c r="D317" s="126">
        <f>D258</f>
        <v>0</v>
      </c>
      <c r="E317" s="126">
        <f t="shared" ref="E317:AF317" si="4">E258</f>
        <v>0</v>
      </c>
      <c r="F317" s="126">
        <f t="shared" si="4"/>
        <v>1</v>
      </c>
      <c r="G317" s="126">
        <f t="shared" si="4"/>
        <v>0</v>
      </c>
      <c r="H317" s="126">
        <f t="shared" si="4"/>
        <v>0</v>
      </c>
      <c r="I317" s="126">
        <f t="shared" si="4"/>
        <v>0</v>
      </c>
      <c r="J317" s="126">
        <f t="shared" si="4"/>
        <v>0</v>
      </c>
      <c r="K317" s="126">
        <f t="shared" si="4"/>
        <v>0</v>
      </c>
      <c r="L317" s="126">
        <f t="shared" si="4"/>
        <v>0</v>
      </c>
      <c r="M317" s="126">
        <f t="shared" si="4"/>
        <v>0</v>
      </c>
      <c r="N317" s="126">
        <f t="shared" si="4"/>
        <v>0</v>
      </c>
      <c r="O317" s="126">
        <f t="shared" si="4"/>
        <v>0</v>
      </c>
      <c r="P317" s="126">
        <f t="shared" si="4"/>
        <v>0</v>
      </c>
      <c r="Q317" s="126">
        <f t="shared" si="4"/>
        <v>0</v>
      </c>
      <c r="R317" s="126">
        <f t="shared" si="4"/>
        <v>0</v>
      </c>
      <c r="S317" s="126">
        <f t="shared" si="4"/>
        <v>0</v>
      </c>
      <c r="T317" s="126">
        <f t="shared" si="4"/>
        <v>0</v>
      </c>
      <c r="U317" s="126">
        <f t="shared" si="4"/>
        <v>0</v>
      </c>
      <c r="V317" s="126">
        <f t="shared" si="4"/>
        <v>0</v>
      </c>
      <c r="W317" s="126">
        <f t="shared" si="4"/>
        <v>0</v>
      </c>
      <c r="X317" s="126">
        <f t="shared" si="4"/>
        <v>0</v>
      </c>
      <c r="Y317" s="126">
        <f t="shared" si="4"/>
        <v>0</v>
      </c>
      <c r="Z317" s="126">
        <f t="shared" si="4"/>
        <v>0</v>
      </c>
      <c r="AA317" s="126">
        <f t="shared" si="4"/>
        <v>0</v>
      </c>
      <c r="AB317" s="126">
        <f t="shared" si="4"/>
        <v>0</v>
      </c>
      <c r="AC317" s="126">
        <f t="shared" si="4"/>
        <v>0</v>
      </c>
      <c r="AD317" s="126">
        <f t="shared" si="4"/>
        <v>1</v>
      </c>
      <c r="AE317" s="126">
        <f t="shared" si="4"/>
        <v>0</v>
      </c>
      <c r="AF317" s="126">
        <f t="shared" si="4"/>
        <v>0</v>
      </c>
      <c r="AG317" s="126"/>
      <c r="AH317" s="126"/>
      <c r="AI317" s="126"/>
      <c r="AJ317" s="126"/>
      <c r="AK317" s="126"/>
      <c r="AL317" s="126"/>
      <c r="AM317" s="126"/>
      <c r="AN317" s="126"/>
      <c r="AO317" s="126"/>
      <c r="AP317" s="126"/>
      <c r="AQ317" s="126"/>
      <c r="AR317" s="126"/>
      <c r="AS317" s="126"/>
      <c r="AT317" s="126"/>
      <c r="AU317" s="126"/>
      <c r="AV317" s="126"/>
      <c r="AW317" s="126"/>
      <c r="AX317" s="126"/>
      <c r="AY317" s="126"/>
      <c r="AZ317" s="126"/>
      <c r="BA317" s="126"/>
      <c r="BB317" s="126"/>
      <c r="BC317" s="126"/>
      <c r="BD317" s="126"/>
      <c r="BE317" s="126"/>
      <c r="BF317" s="126"/>
      <c r="BG317" s="126"/>
      <c r="BH317" s="126"/>
      <c r="BI317" s="126"/>
      <c r="BJ317" s="126"/>
      <c r="BK317" s="126"/>
      <c r="BL317" s="126"/>
      <c r="BM317" s="126"/>
      <c r="BN317" s="126"/>
      <c r="BO317" s="126"/>
      <c r="BP317" s="126"/>
      <c r="BQ317" s="126"/>
      <c r="BR317" s="126"/>
      <c r="BS317" s="126"/>
      <c r="BT317" s="126"/>
      <c r="BU317" s="126"/>
      <c r="BV317" s="126"/>
      <c r="BW317" s="126"/>
      <c r="BX317" s="126"/>
      <c r="BY317" s="126"/>
      <c r="BZ317" s="126"/>
      <c r="CA317" s="126"/>
      <c r="CB317" s="126"/>
      <c r="CC317" s="126"/>
      <c r="CD317" s="126"/>
      <c r="CE317" s="126"/>
      <c r="CF317" s="126"/>
      <c r="CG317" s="126"/>
      <c r="CH317" s="126"/>
      <c r="CI317" s="126"/>
      <c r="CJ317" s="126"/>
      <c r="CK317" s="126"/>
      <c r="CL317" s="126"/>
      <c r="CM317" s="126"/>
      <c r="CN317" s="126"/>
      <c r="CO317" s="126"/>
      <c r="CP317" s="126"/>
      <c r="CQ317" s="126"/>
      <c r="CR317" s="126"/>
      <c r="CS317" s="126"/>
      <c r="CT317" s="126"/>
      <c r="CU317" s="126"/>
      <c r="CV317" s="126"/>
      <c r="CW317" s="126"/>
      <c r="CX317" s="126"/>
      <c r="CY317" s="126"/>
      <c r="CZ317" s="126"/>
    </row>
    <row r="318" spans="1:104" x14ac:dyDescent="0.3">
      <c r="A318" s="410">
        <v>957</v>
      </c>
      <c r="B318" s="126"/>
      <c r="C318" s="126"/>
      <c r="D318" s="126">
        <f>D260</f>
        <v>0</v>
      </c>
      <c r="E318" s="126">
        <f t="shared" ref="E318:AF318" si="5">E260</f>
        <v>0</v>
      </c>
      <c r="F318" s="126">
        <f t="shared" si="5"/>
        <v>0</v>
      </c>
      <c r="G318" s="126">
        <f t="shared" si="5"/>
        <v>0</v>
      </c>
      <c r="H318" s="126">
        <f t="shared" si="5"/>
        <v>0</v>
      </c>
      <c r="I318" s="126">
        <f t="shared" si="5"/>
        <v>0</v>
      </c>
      <c r="J318" s="126">
        <f t="shared" si="5"/>
        <v>0</v>
      </c>
      <c r="K318" s="126">
        <f t="shared" si="5"/>
        <v>0</v>
      </c>
      <c r="L318" s="126">
        <f t="shared" si="5"/>
        <v>0</v>
      </c>
      <c r="M318" s="126">
        <f t="shared" si="5"/>
        <v>0</v>
      </c>
      <c r="N318" s="126">
        <f t="shared" si="5"/>
        <v>0</v>
      </c>
      <c r="O318" s="126">
        <f t="shared" si="5"/>
        <v>0</v>
      </c>
      <c r="P318" s="126">
        <f t="shared" si="5"/>
        <v>0</v>
      </c>
      <c r="Q318" s="126">
        <f t="shared" si="5"/>
        <v>0</v>
      </c>
      <c r="R318" s="126">
        <f t="shared" si="5"/>
        <v>1</v>
      </c>
      <c r="S318" s="126">
        <f t="shared" si="5"/>
        <v>0</v>
      </c>
      <c r="T318" s="126">
        <f t="shared" si="5"/>
        <v>0</v>
      </c>
      <c r="U318" s="126">
        <f t="shared" si="5"/>
        <v>0</v>
      </c>
      <c r="V318" s="126">
        <f t="shared" si="5"/>
        <v>0</v>
      </c>
      <c r="W318" s="126">
        <f t="shared" si="5"/>
        <v>0</v>
      </c>
      <c r="X318" s="126">
        <f t="shared" si="5"/>
        <v>0</v>
      </c>
      <c r="Y318" s="126">
        <f t="shared" si="5"/>
        <v>0</v>
      </c>
      <c r="Z318" s="126">
        <f t="shared" si="5"/>
        <v>0</v>
      </c>
      <c r="AA318" s="126">
        <f t="shared" si="5"/>
        <v>0</v>
      </c>
      <c r="AB318" s="126">
        <f t="shared" si="5"/>
        <v>0</v>
      </c>
      <c r="AC318" s="126">
        <f t="shared" si="5"/>
        <v>1</v>
      </c>
      <c r="AD318" s="126">
        <f t="shared" si="5"/>
        <v>0</v>
      </c>
      <c r="AE318" s="126">
        <f t="shared" si="5"/>
        <v>0</v>
      </c>
      <c r="AF318" s="126">
        <f t="shared" si="5"/>
        <v>0</v>
      </c>
      <c r="AG318" s="126"/>
      <c r="AH318" s="126"/>
      <c r="AI318" s="126"/>
      <c r="AJ318" s="126"/>
      <c r="AK318" s="126"/>
      <c r="AL318" s="126"/>
      <c r="AM318" s="126"/>
      <c r="AN318" s="126"/>
      <c r="AO318" s="126"/>
      <c r="AP318" s="126"/>
      <c r="AQ318" s="126"/>
      <c r="AR318" s="126"/>
      <c r="AS318" s="126"/>
      <c r="AT318" s="126"/>
      <c r="AU318" s="126"/>
      <c r="AV318" s="126"/>
      <c r="AW318" s="126"/>
      <c r="AX318" s="126"/>
      <c r="AY318" s="126"/>
      <c r="AZ318" s="126"/>
      <c r="BA318" s="126"/>
      <c r="BB318" s="126"/>
      <c r="BC318" s="126"/>
      <c r="BD318" s="126"/>
      <c r="BE318" s="126"/>
      <c r="BF318" s="126"/>
      <c r="BG318" s="126"/>
      <c r="BH318" s="126"/>
      <c r="BI318" s="126"/>
      <c r="BJ318" s="126"/>
      <c r="BK318" s="126"/>
      <c r="BL318" s="126"/>
      <c r="BM318" s="126"/>
      <c r="BN318" s="126"/>
      <c r="BO318" s="126"/>
      <c r="BP318" s="126"/>
      <c r="BQ318" s="126"/>
      <c r="BR318" s="126"/>
      <c r="BS318" s="126"/>
      <c r="BT318" s="126"/>
      <c r="BU318" s="126"/>
      <c r="BV318" s="126"/>
      <c r="BW318" s="126"/>
      <c r="BX318" s="126"/>
      <c r="BY318" s="126"/>
      <c r="BZ318" s="126"/>
      <c r="CA318" s="126"/>
      <c r="CB318" s="126"/>
      <c r="CC318" s="126"/>
      <c r="CD318" s="126"/>
      <c r="CE318" s="126"/>
      <c r="CF318" s="126"/>
      <c r="CG318" s="126"/>
      <c r="CH318" s="126"/>
      <c r="CI318" s="126"/>
      <c r="CJ318" s="126"/>
      <c r="CK318" s="126"/>
      <c r="CL318" s="126"/>
      <c r="CM318" s="126"/>
      <c r="CN318" s="126"/>
      <c r="CO318" s="126"/>
      <c r="CP318" s="126"/>
      <c r="CQ318" s="126"/>
      <c r="CR318" s="126"/>
      <c r="CS318" s="126"/>
      <c r="CT318" s="126"/>
      <c r="CU318" s="126"/>
      <c r="CV318" s="126"/>
      <c r="CW318" s="126"/>
      <c r="CX318" s="126"/>
      <c r="CY318" s="126"/>
      <c r="CZ318" s="126"/>
    </row>
    <row r="319" spans="1:104" x14ac:dyDescent="0.3">
      <c r="A319" s="410">
        <v>959</v>
      </c>
      <c r="B319" s="126"/>
      <c r="C319" s="126"/>
      <c r="D319" s="126">
        <f>D262</f>
        <v>3</v>
      </c>
      <c r="E319" s="126">
        <f t="shared" ref="E319:AF319" si="6">E262</f>
        <v>2</v>
      </c>
      <c r="F319" s="126">
        <f t="shared" si="6"/>
        <v>3</v>
      </c>
      <c r="G319" s="126">
        <f t="shared" si="6"/>
        <v>3</v>
      </c>
      <c r="H319" s="126">
        <f t="shared" si="6"/>
        <v>2</v>
      </c>
      <c r="I319" s="126">
        <f t="shared" si="6"/>
        <v>2</v>
      </c>
      <c r="J319" s="126">
        <f t="shared" si="6"/>
        <v>2</v>
      </c>
      <c r="K319" s="126">
        <f t="shared" si="6"/>
        <v>3</v>
      </c>
      <c r="L319" s="126">
        <f t="shared" si="6"/>
        <v>3</v>
      </c>
      <c r="M319" s="126">
        <f t="shared" si="6"/>
        <v>3</v>
      </c>
      <c r="N319" s="126">
        <f t="shared" si="6"/>
        <v>3</v>
      </c>
      <c r="O319" s="126">
        <f t="shared" si="6"/>
        <v>3</v>
      </c>
      <c r="P319" s="126">
        <f t="shared" si="6"/>
        <v>2</v>
      </c>
      <c r="Q319" s="126">
        <f t="shared" si="6"/>
        <v>2</v>
      </c>
      <c r="R319" s="126">
        <f t="shared" si="6"/>
        <v>3</v>
      </c>
      <c r="S319" s="126">
        <f t="shared" si="6"/>
        <v>2</v>
      </c>
      <c r="T319" s="126">
        <f t="shared" si="6"/>
        <v>3</v>
      </c>
      <c r="U319" s="126">
        <f t="shared" si="6"/>
        <v>2</v>
      </c>
      <c r="V319" s="126">
        <f t="shared" si="6"/>
        <v>2</v>
      </c>
      <c r="W319" s="126">
        <f t="shared" si="6"/>
        <v>2</v>
      </c>
      <c r="X319" s="126">
        <f t="shared" si="6"/>
        <v>2</v>
      </c>
      <c r="Y319" s="126">
        <f t="shared" si="6"/>
        <v>2</v>
      </c>
      <c r="Z319" s="126">
        <f t="shared" si="6"/>
        <v>2</v>
      </c>
      <c r="AA319" s="126">
        <f t="shared" si="6"/>
        <v>2</v>
      </c>
      <c r="AB319" s="126">
        <f t="shared" si="6"/>
        <v>3</v>
      </c>
      <c r="AC319" s="126">
        <f t="shared" si="6"/>
        <v>2</v>
      </c>
      <c r="AD319" s="126">
        <f t="shared" si="6"/>
        <v>2</v>
      </c>
      <c r="AE319" s="126">
        <f t="shared" si="6"/>
        <v>3</v>
      </c>
      <c r="AF319" s="126">
        <f t="shared" si="6"/>
        <v>2</v>
      </c>
      <c r="AG319" s="126"/>
      <c r="AH319" s="126"/>
      <c r="AI319" s="126"/>
      <c r="AJ319" s="126"/>
      <c r="AK319" s="126"/>
      <c r="AL319" s="126"/>
      <c r="AM319" s="126"/>
      <c r="AN319" s="126"/>
      <c r="AO319" s="126"/>
      <c r="AP319" s="126"/>
      <c r="AQ319" s="126"/>
      <c r="AR319" s="126"/>
      <c r="AS319" s="126"/>
      <c r="AT319" s="126"/>
      <c r="AU319" s="126"/>
      <c r="AV319" s="126"/>
      <c r="AW319" s="126"/>
      <c r="AX319" s="126"/>
      <c r="AY319" s="126"/>
      <c r="AZ319" s="126"/>
      <c r="BA319" s="126"/>
      <c r="BB319" s="126"/>
      <c r="BC319" s="126"/>
      <c r="BD319" s="126"/>
      <c r="BE319" s="126"/>
      <c r="BF319" s="126"/>
      <c r="BG319" s="126"/>
      <c r="BH319" s="126"/>
      <c r="BI319" s="126"/>
      <c r="BJ319" s="126"/>
      <c r="BK319" s="126"/>
      <c r="BL319" s="126"/>
      <c r="BM319" s="126"/>
      <c r="BN319" s="126"/>
      <c r="BO319" s="126"/>
      <c r="BP319" s="126"/>
      <c r="BQ319" s="126"/>
      <c r="BR319" s="126"/>
      <c r="BS319" s="126"/>
      <c r="BT319" s="126"/>
      <c r="BU319" s="126"/>
      <c r="BV319" s="126"/>
      <c r="BW319" s="126"/>
      <c r="BX319" s="126"/>
      <c r="BY319" s="126"/>
      <c r="BZ319" s="126"/>
      <c r="CA319" s="126"/>
      <c r="CB319" s="126"/>
      <c r="CC319" s="126"/>
      <c r="CD319" s="126"/>
      <c r="CE319" s="126"/>
      <c r="CF319" s="126"/>
      <c r="CG319" s="126"/>
      <c r="CH319" s="126"/>
      <c r="CI319" s="126"/>
      <c r="CJ319" s="126"/>
      <c r="CK319" s="126"/>
      <c r="CL319" s="126"/>
      <c r="CM319" s="126"/>
      <c r="CN319" s="126"/>
      <c r="CO319" s="126"/>
      <c r="CP319" s="126"/>
      <c r="CQ319" s="126"/>
      <c r="CR319" s="126"/>
      <c r="CS319" s="126"/>
      <c r="CT319" s="126"/>
      <c r="CU319" s="126"/>
      <c r="CV319" s="126"/>
      <c r="CW319" s="126"/>
      <c r="CX319" s="126"/>
      <c r="CY319" s="126"/>
      <c r="CZ319" s="126"/>
    </row>
    <row r="320" spans="1:104" x14ac:dyDescent="0.3">
      <c r="A320" s="105">
        <v>965</v>
      </c>
      <c r="B320" s="126"/>
      <c r="C320" s="126"/>
      <c r="D320" s="126">
        <f>D266</f>
        <v>0</v>
      </c>
      <c r="E320" s="126">
        <f t="shared" ref="E320:AF320" si="7">E266</f>
        <v>0</v>
      </c>
      <c r="F320" s="126">
        <f t="shared" si="7"/>
        <v>0</v>
      </c>
      <c r="G320" s="126">
        <f t="shared" si="7"/>
        <v>0</v>
      </c>
      <c r="H320" s="126">
        <f t="shared" si="7"/>
        <v>0</v>
      </c>
      <c r="I320" s="126">
        <f t="shared" si="7"/>
        <v>0</v>
      </c>
      <c r="J320" s="126">
        <f t="shared" si="7"/>
        <v>0</v>
      </c>
      <c r="K320" s="126">
        <f t="shared" si="7"/>
        <v>0</v>
      </c>
      <c r="L320" s="126">
        <f t="shared" si="7"/>
        <v>0</v>
      </c>
      <c r="M320" s="126">
        <f t="shared" si="7"/>
        <v>0</v>
      </c>
      <c r="N320" s="126">
        <f t="shared" si="7"/>
        <v>0</v>
      </c>
      <c r="O320" s="126">
        <f t="shared" si="7"/>
        <v>0</v>
      </c>
      <c r="P320" s="126">
        <f t="shared" si="7"/>
        <v>0</v>
      </c>
      <c r="Q320" s="126">
        <f t="shared" si="7"/>
        <v>0</v>
      </c>
      <c r="R320" s="126">
        <f t="shared" si="7"/>
        <v>0</v>
      </c>
      <c r="S320" s="126">
        <f t="shared" si="7"/>
        <v>0</v>
      </c>
      <c r="T320" s="126">
        <f t="shared" si="7"/>
        <v>0</v>
      </c>
      <c r="U320" s="126">
        <f t="shared" si="7"/>
        <v>0</v>
      </c>
      <c r="V320" s="126">
        <f t="shared" si="7"/>
        <v>0</v>
      </c>
      <c r="W320" s="126">
        <f t="shared" si="7"/>
        <v>0</v>
      </c>
      <c r="X320" s="126">
        <f t="shared" si="7"/>
        <v>0</v>
      </c>
      <c r="Y320" s="126">
        <f t="shared" si="7"/>
        <v>0</v>
      </c>
      <c r="Z320" s="126">
        <f t="shared" si="7"/>
        <v>0</v>
      </c>
      <c r="AA320" s="126">
        <f t="shared" si="7"/>
        <v>0</v>
      </c>
      <c r="AB320" s="126">
        <f t="shared" si="7"/>
        <v>0</v>
      </c>
      <c r="AC320" s="126">
        <f t="shared" si="7"/>
        <v>0</v>
      </c>
      <c r="AD320" s="126">
        <f t="shared" si="7"/>
        <v>0</v>
      </c>
      <c r="AE320" s="126">
        <f t="shared" si="7"/>
        <v>0</v>
      </c>
      <c r="AF320" s="126">
        <f t="shared" si="7"/>
        <v>0</v>
      </c>
      <c r="AG320" s="126"/>
      <c r="AH320" s="126"/>
      <c r="AI320" s="126"/>
      <c r="AJ320" s="126"/>
      <c r="AK320" s="126"/>
      <c r="AL320" s="126"/>
      <c r="AM320" s="126"/>
      <c r="AN320" s="126"/>
      <c r="AO320" s="126"/>
      <c r="AP320" s="126"/>
      <c r="AQ320" s="126"/>
      <c r="AR320" s="126"/>
      <c r="AS320" s="126"/>
      <c r="AT320" s="126"/>
      <c r="AU320" s="126"/>
      <c r="AV320" s="126"/>
      <c r="AW320" s="126"/>
      <c r="AX320" s="126"/>
      <c r="AY320" s="126"/>
      <c r="AZ320" s="126"/>
      <c r="BA320" s="126"/>
      <c r="BB320" s="126"/>
      <c r="BC320" s="126"/>
      <c r="BD320" s="126"/>
      <c r="BE320" s="126"/>
      <c r="BF320" s="126"/>
      <c r="BG320" s="126"/>
      <c r="BH320" s="126"/>
      <c r="BI320" s="126"/>
      <c r="BJ320" s="126"/>
      <c r="BK320" s="126"/>
      <c r="BL320" s="126"/>
      <c r="BM320" s="126"/>
      <c r="BN320" s="126"/>
      <c r="BO320" s="126"/>
      <c r="BP320" s="126"/>
      <c r="BQ320" s="126"/>
      <c r="BR320" s="126"/>
      <c r="BS320" s="126"/>
      <c r="BT320" s="126"/>
      <c r="BU320" s="126"/>
      <c r="BV320" s="126"/>
      <c r="BW320" s="126"/>
      <c r="BX320" s="126"/>
      <c r="BY320" s="126"/>
      <c r="BZ320" s="126"/>
      <c r="CA320" s="126"/>
      <c r="CB320" s="126"/>
      <c r="CC320" s="126"/>
      <c r="CD320" s="126"/>
      <c r="CE320" s="126"/>
      <c r="CF320" s="126"/>
      <c r="CG320" s="126"/>
      <c r="CH320" s="126"/>
      <c r="CI320" s="126"/>
      <c r="CJ320" s="126"/>
      <c r="CK320" s="126"/>
      <c r="CL320" s="126"/>
      <c r="CM320" s="126"/>
      <c r="CN320" s="126"/>
      <c r="CO320" s="126"/>
      <c r="CP320" s="126"/>
      <c r="CQ320" s="126"/>
      <c r="CR320" s="126"/>
      <c r="CS320" s="126"/>
      <c r="CT320" s="126"/>
      <c r="CU320" s="126"/>
      <c r="CV320" s="126"/>
      <c r="CW320" s="126"/>
      <c r="CX320" s="126"/>
      <c r="CY320" s="126"/>
      <c r="CZ320" s="126"/>
    </row>
    <row r="321" spans="1:104" x14ac:dyDescent="0.3">
      <c r="A321" s="410">
        <v>973</v>
      </c>
      <c r="B321" s="126"/>
      <c r="C321" s="126"/>
      <c r="D321" s="126">
        <f>D269</f>
        <v>0</v>
      </c>
      <c r="E321" s="126">
        <f t="shared" ref="E321:AF327" si="8">E269</f>
        <v>0</v>
      </c>
      <c r="F321" s="126">
        <f t="shared" si="8"/>
        <v>0</v>
      </c>
      <c r="G321" s="126">
        <f t="shared" si="8"/>
        <v>0</v>
      </c>
      <c r="H321" s="126">
        <f t="shared" si="8"/>
        <v>0</v>
      </c>
      <c r="I321" s="126">
        <f t="shared" si="8"/>
        <v>0</v>
      </c>
      <c r="J321" s="126">
        <f t="shared" si="8"/>
        <v>0</v>
      </c>
      <c r="K321" s="126">
        <f t="shared" si="8"/>
        <v>0</v>
      </c>
      <c r="L321" s="126">
        <f t="shared" si="8"/>
        <v>0</v>
      </c>
      <c r="M321" s="126">
        <f t="shared" si="8"/>
        <v>0</v>
      </c>
      <c r="N321" s="126">
        <f t="shared" si="8"/>
        <v>0</v>
      </c>
      <c r="O321" s="126">
        <f t="shared" si="8"/>
        <v>0</v>
      </c>
      <c r="P321" s="126">
        <f t="shared" si="8"/>
        <v>0</v>
      </c>
      <c r="Q321" s="126">
        <f t="shared" si="8"/>
        <v>0</v>
      </c>
      <c r="R321" s="126">
        <f t="shared" si="8"/>
        <v>0</v>
      </c>
      <c r="S321" s="126">
        <f t="shared" si="8"/>
        <v>0</v>
      </c>
      <c r="T321" s="126">
        <f t="shared" si="8"/>
        <v>0</v>
      </c>
      <c r="U321" s="126">
        <f t="shared" si="8"/>
        <v>0</v>
      </c>
      <c r="V321" s="126">
        <f t="shared" si="8"/>
        <v>0</v>
      </c>
      <c r="W321" s="126">
        <f t="shared" si="8"/>
        <v>0</v>
      </c>
      <c r="X321" s="126">
        <f t="shared" si="8"/>
        <v>0</v>
      </c>
      <c r="Y321" s="126">
        <f t="shared" si="8"/>
        <v>0</v>
      </c>
      <c r="Z321" s="126">
        <f t="shared" si="8"/>
        <v>0</v>
      </c>
      <c r="AA321" s="126">
        <f t="shared" si="8"/>
        <v>0</v>
      </c>
      <c r="AB321" s="126">
        <f t="shared" si="8"/>
        <v>0</v>
      </c>
      <c r="AC321" s="126">
        <f t="shared" si="8"/>
        <v>0</v>
      </c>
      <c r="AD321" s="126">
        <f t="shared" si="8"/>
        <v>0</v>
      </c>
      <c r="AE321" s="126">
        <f t="shared" si="8"/>
        <v>0</v>
      </c>
      <c r="AF321" s="126">
        <f t="shared" si="8"/>
        <v>0</v>
      </c>
      <c r="AG321" s="126"/>
      <c r="AH321" s="126"/>
      <c r="AI321" s="126"/>
      <c r="AJ321" s="126"/>
      <c r="AK321" s="126"/>
      <c r="AL321" s="126"/>
      <c r="AM321" s="126"/>
      <c r="AN321" s="126"/>
      <c r="AO321" s="126"/>
      <c r="AP321" s="126"/>
      <c r="AQ321" s="126"/>
      <c r="AR321" s="126"/>
      <c r="AS321" s="126"/>
      <c r="AT321" s="126"/>
      <c r="AU321" s="126"/>
      <c r="AV321" s="126"/>
      <c r="AW321" s="126"/>
      <c r="AX321" s="126"/>
      <c r="AY321" s="126"/>
      <c r="AZ321" s="126"/>
      <c r="BA321" s="126"/>
      <c r="BB321" s="126"/>
      <c r="BC321" s="126"/>
      <c r="BD321" s="126"/>
      <c r="BE321" s="126"/>
      <c r="BF321" s="126"/>
      <c r="BG321" s="126"/>
      <c r="BH321" s="126"/>
      <c r="BI321" s="126"/>
      <c r="BJ321" s="126"/>
      <c r="BK321" s="126"/>
      <c r="BL321" s="126"/>
      <c r="BM321" s="126"/>
      <c r="BN321" s="126"/>
      <c r="BO321" s="126"/>
      <c r="BP321" s="126"/>
      <c r="BQ321" s="126"/>
      <c r="BR321" s="126"/>
      <c r="BS321" s="126"/>
      <c r="BT321" s="126"/>
      <c r="BU321" s="126"/>
      <c r="BV321" s="126"/>
      <c r="BW321" s="126"/>
      <c r="BX321" s="126"/>
      <c r="BY321" s="126"/>
      <c r="BZ321" s="126"/>
      <c r="CA321" s="126"/>
      <c r="CB321" s="126"/>
      <c r="CC321" s="126"/>
      <c r="CD321" s="126"/>
      <c r="CE321" s="126"/>
      <c r="CF321" s="126"/>
      <c r="CG321" s="126"/>
      <c r="CH321" s="126"/>
      <c r="CI321" s="126"/>
      <c r="CJ321" s="126"/>
      <c r="CK321" s="126"/>
      <c r="CL321" s="126"/>
      <c r="CM321" s="126"/>
      <c r="CN321" s="126"/>
      <c r="CO321" s="126"/>
      <c r="CP321" s="126"/>
      <c r="CQ321" s="126"/>
      <c r="CR321" s="126"/>
      <c r="CS321" s="126"/>
      <c r="CT321" s="126"/>
      <c r="CU321" s="126"/>
      <c r="CV321" s="126"/>
      <c r="CW321" s="126"/>
      <c r="CX321" s="126"/>
      <c r="CY321" s="126"/>
      <c r="CZ321" s="126"/>
    </row>
    <row r="322" spans="1:104" x14ac:dyDescent="0.3">
      <c r="A322" s="410">
        <v>974</v>
      </c>
      <c r="B322" s="126"/>
      <c r="C322" s="126"/>
      <c r="D322" s="126">
        <f t="shared" ref="D322:S327" si="9">D270</f>
        <v>3</v>
      </c>
      <c r="E322" s="126">
        <f t="shared" si="9"/>
        <v>2</v>
      </c>
      <c r="F322" s="126">
        <f t="shared" si="9"/>
        <v>3</v>
      </c>
      <c r="G322" s="126">
        <f t="shared" si="9"/>
        <v>2</v>
      </c>
      <c r="H322" s="126">
        <f t="shared" si="9"/>
        <v>2</v>
      </c>
      <c r="I322" s="126">
        <f t="shared" si="9"/>
        <v>2</v>
      </c>
      <c r="J322" s="126">
        <f t="shared" si="9"/>
        <v>2</v>
      </c>
      <c r="K322" s="126">
        <f t="shared" si="9"/>
        <v>3</v>
      </c>
      <c r="L322" s="126">
        <f t="shared" si="9"/>
        <v>3</v>
      </c>
      <c r="M322" s="126">
        <f t="shared" si="9"/>
        <v>3</v>
      </c>
      <c r="N322" s="126">
        <f t="shared" si="9"/>
        <v>3</v>
      </c>
      <c r="O322" s="126">
        <f t="shared" si="9"/>
        <v>3</v>
      </c>
      <c r="P322" s="126">
        <f t="shared" si="9"/>
        <v>2</v>
      </c>
      <c r="Q322" s="126">
        <f t="shared" si="9"/>
        <v>2</v>
      </c>
      <c r="R322" s="126">
        <f t="shared" si="9"/>
        <v>3</v>
      </c>
      <c r="S322" s="126">
        <f t="shared" si="9"/>
        <v>2</v>
      </c>
      <c r="T322" s="126">
        <f t="shared" si="8"/>
        <v>3</v>
      </c>
      <c r="U322" s="126">
        <f t="shared" si="8"/>
        <v>2</v>
      </c>
      <c r="V322" s="126">
        <f t="shared" si="8"/>
        <v>2</v>
      </c>
      <c r="W322" s="126">
        <f t="shared" si="8"/>
        <v>2</v>
      </c>
      <c r="X322" s="126">
        <f t="shared" si="8"/>
        <v>2</v>
      </c>
      <c r="Y322" s="126">
        <f t="shared" si="8"/>
        <v>3</v>
      </c>
      <c r="Z322" s="126">
        <f t="shared" si="8"/>
        <v>2</v>
      </c>
      <c r="AA322" s="126">
        <f t="shared" si="8"/>
        <v>2</v>
      </c>
      <c r="AB322" s="126">
        <f t="shared" si="8"/>
        <v>3</v>
      </c>
      <c r="AC322" s="126">
        <f t="shared" si="8"/>
        <v>2</v>
      </c>
      <c r="AD322" s="126">
        <f t="shared" si="8"/>
        <v>3</v>
      </c>
      <c r="AE322" s="126">
        <f t="shared" si="8"/>
        <v>3</v>
      </c>
      <c r="AF322" s="126">
        <f t="shared" si="8"/>
        <v>2</v>
      </c>
      <c r="AG322" s="126"/>
      <c r="AH322" s="126"/>
      <c r="AI322" s="126"/>
      <c r="AJ322" s="126"/>
      <c r="AK322" s="126"/>
      <c r="AL322" s="126"/>
      <c r="AM322" s="126"/>
      <c r="AN322" s="126"/>
      <c r="AO322" s="126"/>
      <c r="AP322" s="126"/>
      <c r="AQ322" s="126"/>
      <c r="AR322" s="126"/>
      <c r="AS322" s="126"/>
      <c r="AT322" s="126"/>
      <c r="AU322" s="126"/>
      <c r="AV322" s="126"/>
      <c r="AW322" s="126"/>
      <c r="AX322" s="126"/>
      <c r="AY322" s="126"/>
      <c r="AZ322" s="126"/>
      <c r="BA322" s="126"/>
      <c r="BB322" s="126"/>
      <c r="BC322" s="126"/>
      <c r="BD322" s="126"/>
      <c r="BE322" s="126"/>
      <c r="BF322" s="126"/>
      <c r="BG322" s="126"/>
      <c r="BH322" s="126"/>
      <c r="BI322" s="126"/>
      <c r="BJ322" s="126"/>
      <c r="BK322" s="126"/>
      <c r="BL322" s="126"/>
      <c r="BM322" s="126"/>
      <c r="BN322" s="126"/>
      <c r="BO322" s="126"/>
      <c r="BP322" s="126"/>
      <c r="BQ322" s="126"/>
      <c r="BR322" s="126"/>
      <c r="BS322" s="126"/>
      <c r="BT322" s="126"/>
      <c r="BU322" s="126"/>
      <c r="BV322" s="126"/>
      <c r="BW322" s="126"/>
      <c r="BX322" s="126"/>
      <c r="BY322" s="126"/>
      <c r="BZ322" s="126"/>
      <c r="CA322" s="126"/>
      <c r="CB322" s="126"/>
      <c r="CC322" s="126"/>
      <c r="CD322" s="126"/>
      <c r="CE322" s="126"/>
      <c r="CF322" s="126"/>
      <c r="CG322" s="126"/>
      <c r="CH322" s="126"/>
      <c r="CI322" s="126"/>
      <c r="CJ322" s="126"/>
      <c r="CK322" s="126"/>
      <c r="CL322" s="126"/>
      <c r="CM322" s="126"/>
      <c r="CN322" s="126"/>
      <c r="CO322" s="126"/>
      <c r="CP322" s="126"/>
      <c r="CQ322" s="126"/>
      <c r="CR322" s="126"/>
      <c r="CS322" s="126"/>
      <c r="CT322" s="126"/>
      <c r="CU322" s="126"/>
      <c r="CV322" s="126"/>
      <c r="CW322" s="126"/>
      <c r="CX322" s="126"/>
      <c r="CY322" s="126"/>
      <c r="CZ322" s="126"/>
    </row>
    <row r="323" spans="1:104" x14ac:dyDescent="0.3">
      <c r="A323" s="410">
        <v>975</v>
      </c>
      <c r="B323" s="126"/>
      <c r="C323" s="126"/>
      <c r="D323" s="126">
        <f t="shared" si="9"/>
        <v>1</v>
      </c>
      <c r="E323" s="126">
        <f t="shared" si="9"/>
        <v>2</v>
      </c>
      <c r="F323" s="126">
        <f t="shared" si="9"/>
        <v>1</v>
      </c>
      <c r="G323" s="126">
        <f t="shared" si="9"/>
        <v>2</v>
      </c>
      <c r="H323" s="126">
        <f t="shared" si="9"/>
        <v>1</v>
      </c>
      <c r="I323" s="126">
        <f t="shared" si="9"/>
        <v>2</v>
      </c>
      <c r="J323" s="126">
        <f t="shared" si="9"/>
        <v>2</v>
      </c>
      <c r="K323" s="126">
        <f t="shared" si="9"/>
        <v>2</v>
      </c>
      <c r="L323" s="126">
        <f t="shared" si="9"/>
        <v>2</v>
      </c>
      <c r="M323" s="126">
        <f t="shared" si="9"/>
        <v>2</v>
      </c>
      <c r="N323" s="126">
        <f t="shared" si="9"/>
        <v>1</v>
      </c>
      <c r="O323" s="126">
        <f t="shared" si="9"/>
        <v>2</v>
      </c>
      <c r="P323" s="126">
        <f t="shared" si="9"/>
        <v>2</v>
      </c>
      <c r="Q323" s="126">
        <f t="shared" si="9"/>
        <v>2</v>
      </c>
      <c r="R323" s="126">
        <f t="shared" si="9"/>
        <v>1</v>
      </c>
      <c r="S323" s="126">
        <f t="shared" si="9"/>
        <v>2</v>
      </c>
      <c r="T323" s="126">
        <f t="shared" si="8"/>
        <v>2</v>
      </c>
      <c r="U323" s="126">
        <f t="shared" si="8"/>
        <v>2</v>
      </c>
      <c r="V323" s="126">
        <f t="shared" si="8"/>
        <v>2</v>
      </c>
      <c r="W323" s="126">
        <f t="shared" si="8"/>
        <v>2</v>
      </c>
      <c r="X323" s="126">
        <f t="shared" si="8"/>
        <v>2</v>
      </c>
      <c r="Y323" s="126">
        <f t="shared" si="8"/>
        <v>1</v>
      </c>
      <c r="Z323" s="126">
        <f t="shared" si="8"/>
        <v>2</v>
      </c>
      <c r="AA323" s="126">
        <f t="shared" si="8"/>
        <v>2</v>
      </c>
      <c r="AB323" s="126">
        <f t="shared" si="8"/>
        <v>1</v>
      </c>
      <c r="AC323" s="126">
        <f t="shared" si="8"/>
        <v>1</v>
      </c>
      <c r="AD323" s="126">
        <f t="shared" si="8"/>
        <v>1</v>
      </c>
      <c r="AE323" s="126">
        <f t="shared" si="8"/>
        <v>2</v>
      </c>
      <c r="AF323" s="126">
        <f t="shared" si="8"/>
        <v>2</v>
      </c>
      <c r="AG323" s="126"/>
      <c r="AH323" s="126"/>
      <c r="AI323" s="126"/>
      <c r="AJ323" s="126"/>
      <c r="AK323" s="126"/>
      <c r="AL323" s="126"/>
      <c r="AM323" s="126"/>
      <c r="AN323" s="126"/>
      <c r="AO323" s="126"/>
      <c r="AP323" s="126"/>
      <c r="AQ323" s="126"/>
      <c r="AR323" s="126"/>
      <c r="AS323" s="126"/>
      <c r="AT323" s="126"/>
      <c r="AU323" s="126"/>
      <c r="AV323" s="126"/>
      <c r="AW323" s="126"/>
      <c r="AX323" s="126"/>
      <c r="AY323" s="126"/>
      <c r="AZ323" s="126"/>
      <c r="BA323" s="126"/>
      <c r="BB323" s="126"/>
      <c r="BC323" s="126"/>
      <c r="BD323" s="126"/>
      <c r="BE323" s="126"/>
      <c r="BF323" s="126"/>
      <c r="BG323" s="126"/>
      <c r="BH323" s="126"/>
      <c r="BI323" s="126"/>
      <c r="BJ323" s="126"/>
      <c r="BK323" s="126"/>
      <c r="BL323" s="126"/>
      <c r="BM323" s="126"/>
      <c r="BN323" s="126"/>
      <c r="BO323" s="126"/>
      <c r="BP323" s="126"/>
      <c r="BQ323" s="126"/>
      <c r="BR323" s="126"/>
      <c r="BS323" s="126"/>
      <c r="BT323" s="126"/>
      <c r="BU323" s="126"/>
      <c r="BV323" s="126"/>
      <c r="BW323" s="126"/>
      <c r="BX323" s="126"/>
      <c r="BY323" s="126"/>
      <c r="BZ323" s="126"/>
      <c r="CA323" s="126"/>
      <c r="CB323" s="126"/>
      <c r="CC323" s="126"/>
      <c r="CD323" s="126"/>
      <c r="CE323" s="126"/>
      <c r="CF323" s="126"/>
      <c r="CG323" s="126"/>
      <c r="CH323" s="126"/>
      <c r="CI323" s="126"/>
      <c r="CJ323" s="126"/>
      <c r="CK323" s="126"/>
      <c r="CL323" s="126"/>
      <c r="CM323" s="126"/>
      <c r="CN323" s="126"/>
      <c r="CO323" s="126"/>
      <c r="CP323" s="126"/>
      <c r="CQ323" s="126"/>
      <c r="CR323" s="126"/>
      <c r="CS323" s="126"/>
      <c r="CT323" s="126"/>
      <c r="CU323" s="126"/>
      <c r="CV323" s="126"/>
      <c r="CW323" s="126"/>
      <c r="CX323" s="126"/>
      <c r="CY323" s="126"/>
      <c r="CZ323" s="126"/>
    </row>
    <row r="324" spans="1:104" x14ac:dyDescent="0.3">
      <c r="A324" s="410">
        <v>976</v>
      </c>
      <c r="B324" s="126"/>
      <c r="C324" s="126"/>
      <c r="D324" s="126">
        <f t="shared" si="9"/>
        <v>1</v>
      </c>
      <c r="E324" s="126">
        <f t="shared" si="8"/>
        <v>3</v>
      </c>
      <c r="F324" s="126">
        <f t="shared" si="8"/>
        <v>1</v>
      </c>
      <c r="G324" s="126">
        <f t="shared" si="8"/>
        <v>3</v>
      </c>
      <c r="H324" s="126">
        <f t="shared" si="8"/>
        <v>1</v>
      </c>
      <c r="I324" s="126">
        <f t="shared" si="8"/>
        <v>3</v>
      </c>
      <c r="J324" s="126">
        <f t="shared" si="8"/>
        <v>3</v>
      </c>
      <c r="K324" s="126">
        <f t="shared" si="8"/>
        <v>3</v>
      </c>
      <c r="L324" s="126">
        <f t="shared" si="8"/>
        <v>3</v>
      </c>
      <c r="M324" s="126">
        <f t="shared" si="8"/>
        <v>3</v>
      </c>
      <c r="N324" s="126">
        <f t="shared" si="8"/>
        <v>1</v>
      </c>
      <c r="O324" s="126">
        <f t="shared" si="8"/>
        <v>3</v>
      </c>
      <c r="P324" s="126">
        <f t="shared" si="8"/>
        <v>3</v>
      </c>
      <c r="Q324" s="126">
        <f t="shared" si="8"/>
        <v>3</v>
      </c>
      <c r="R324" s="126">
        <f t="shared" si="8"/>
        <v>1</v>
      </c>
      <c r="S324" s="126">
        <f t="shared" si="8"/>
        <v>3</v>
      </c>
      <c r="T324" s="126">
        <f t="shared" si="8"/>
        <v>3</v>
      </c>
      <c r="U324" s="126">
        <f t="shared" si="8"/>
        <v>3</v>
      </c>
      <c r="V324" s="126">
        <f t="shared" si="8"/>
        <v>3</v>
      </c>
      <c r="W324" s="126">
        <f t="shared" si="8"/>
        <v>3</v>
      </c>
      <c r="X324" s="126">
        <f t="shared" si="8"/>
        <v>2</v>
      </c>
      <c r="Y324" s="126">
        <f t="shared" si="8"/>
        <v>1</v>
      </c>
      <c r="Z324" s="126">
        <f t="shared" si="8"/>
        <v>3</v>
      </c>
      <c r="AA324" s="126">
        <f t="shared" si="8"/>
        <v>3</v>
      </c>
      <c r="AB324" s="126">
        <f t="shared" si="8"/>
        <v>1</v>
      </c>
      <c r="AC324" s="126">
        <f t="shared" si="8"/>
        <v>1</v>
      </c>
      <c r="AD324" s="126">
        <f t="shared" si="8"/>
        <v>1</v>
      </c>
      <c r="AE324" s="126">
        <f t="shared" si="8"/>
        <v>3</v>
      </c>
      <c r="AF324" s="126">
        <f t="shared" si="8"/>
        <v>3</v>
      </c>
      <c r="AG324" s="126"/>
      <c r="AH324" s="126"/>
      <c r="AI324" s="126"/>
      <c r="AJ324" s="126"/>
      <c r="AK324" s="126"/>
      <c r="AL324" s="126"/>
      <c r="AM324" s="126"/>
      <c r="AN324" s="126"/>
      <c r="AO324" s="126"/>
      <c r="AP324" s="126"/>
      <c r="AQ324" s="126"/>
      <c r="AR324" s="126"/>
      <c r="AS324" s="126"/>
      <c r="AT324" s="126"/>
      <c r="AU324" s="126"/>
      <c r="AV324" s="126"/>
      <c r="AW324" s="126"/>
      <c r="AX324" s="126"/>
      <c r="AY324" s="126"/>
      <c r="AZ324" s="126"/>
      <c r="BA324" s="126"/>
      <c r="BB324" s="126"/>
      <c r="BC324" s="126"/>
      <c r="BD324" s="126"/>
      <c r="BE324" s="126"/>
      <c r="BF324" s="126"/>
      <c r="BG324" s="126"/>
      <c r="BH324" s="126"/>
      <c r="BI324" s="126"/>
      <c r="BJ324" s="126"/>
      <c r="BK324" s="126"/>
      <c r="BL324" s="126"/>
      <c r="BM324" s="126"/>
      <c r="BN324" s="126"/>
      <c r="BO324" s="126"/>
      <c r="BP324" s="126"/>
      <c r="BQ324" s="126"/>
      <c r="BR324" s="126"/>
      <c r="BS324" s="126"/>
      <c r="BT324" s="126"/>
      <c r="BU324" s="126"/>
      <c r="BV324" s="126"/>
      <c r="BW324" s="126"/>
      <c r="BX324" s="126"/>
      <c r="BY324" s="126"/>
      <c r="BZ324" s="126"/>
      <c r="CA324" s="126"/>
      <c r="CB324" s="126"/>
      <c r="CC324" s="126"/>
      <c r="CD324" s="126"/>
      <c r="CE324" s="126"/>
      <c r="CF324" s="126"/>
      <c r="CG324" s="126"/>
      <c r="CH324" s="126"/>
      <c r="CI324" s="126"/>
      <c r="CJ324" s="126"/>
      <c r="CK324" s="126"/>
      <c r="CL324" s="126"/>
      <c r="CM324" s="126"/>
      <c r="CN324" s="126"/>
      <c r="CO324" s="126"/>
      <c r="CP324" s="126"/>
      <c r="CQ324" s="126"/>
      <c r="CR324" s="126"/>
      <c r="CS324" s="126"/>
      <c r="CT324" s="126"/>
      <c r="CU324" s="126"/>
      <c r="CV324" s="126"/>
      <c r="CW324" s="126"/>
      <c r="CX324" s="126"/>
      <c r="CY324" s="126"/>
      <c r="CZ324" s="126"/>
    </row>
    <row r="325" spans="1:104" x14ac:dyDescent="0.3">
      <c r="A325" s="410">
        <v>977</v>
      </c>
      <c r="B325" s="126"/>
      <c r="C325" s="126"/>
      <c r="D325" s="126">
        <f t="shared" si="9"/>
        <v>0</v>
      </c>
      <c r="E325" s="126">
        <f t="shared" si="8"/>
        <v>0</v>
      </c>
      <c r="F325" s="126">
        <f t="shared" si="8"/>
        <v>0</v>
      </c>
      <c r="G325" s="126">
        <f t="shared" si="8"/>
        <v>0</v>
      </c>
      <c r="H325" s="126">
        <f t="shared" si="8"/>
        <v>0</v>
      </c>
      <c r="I325" s="126">
        <f t="shared" si="8"/>
        <v>0</v>
      </c>
      <c r="J325" s="126">
        <f t="shared" si="8"/>
        <v>0</v>
      </c>
      <c r="K325" s="126">
        <f t="shared" si="8"/>
        <v>0</v>
      </c>
      <c r="L325" s="126">
        <f t="shared" si="8"/>
        <v>0</v>
      </c>
      <c r="M325" s="126">
        <f t="shared" si="8"/>
        <v>0</v>
      </c>
      <c r="N325" s="126">
        <f t="shared" si="8"/>
        <v>0</v>
      </c>
      <c r="O325" s="126">
        <f t="shared" si="8"/>
        <v>0</v>
      </c>
      <c r="P325" s="126">
        <f t="shared" si="8"/>
        <v>0</v>
      </c>
      <c r="Q325" s="126">
        <f t="shared" si="8"/>
        <v>0</v>
      </c>
      <c r="R325" s="126">
        <f t="shared" si="8"/>
        <v>0</v>
      </c>
      <c r="S325" s="126">
        <f t="shared" si="8"/>
        <v>0</v>
      </c>
      <c r="T325" s="126">
        <f t="shared" si="8"/>
        <v>0</v>
      </c>
      <c r="U325" s="126">
        <f t="shared" si="8"/>
        <v>0</v>
      </c>
      <c r="V325" s="126">
        <f t="shared" si="8"/>
        <v>0</v>
      </c>
      <c r="W325" s="126">
        <f t="shared" si="8"/>
        <v>0</v>
      </c>
      <c r="X325" s="126">
        <f t="shared" si="8"/>
        <v>0</v>
      </c>
      <c r="Y325" s="126">
        <f t="shared" si="8"/>
        <v>0</v>
      </c>
      <c r="Z325" s="126">
        <f t="shared" si="8"/>
        <v>0</v>
      </c>
      <c r="AA325" s="126">
        <f t="shared" si="8"/>
        <v>0</v>
      </c>
      <c r="AB325" s="126">
        <f t="shared" si="8"/>
        <v>0</v>
      </c>
      <c r="AC325" s="126">
        <f t="shared" si="8"/>
        <v>0</v>
      </c>
      <c r="AD325" s="126">
        <f t="shared" si="8"/>
        <v>0</v>
      </c>
      <c r="AE325" s="126">
        <f t="shared" si="8"/>
        <v>0</v>
      </c>
      <c r="AF325" s="126">
        <f t="shared" si="8"/>
        <v>0</v>
      </c>
      <c r="AG325" s="126"/>
      <c r="AH325" s="126"/>
      <c r="AI325" s="126"/>
      <c r="AJ325" s="126"/>
      <c r="AK325" s="126"/>
      <c r="AL325" s="126"/>
      <c r="AM325" s="126"/>
      <c r="AN325" s="126"/>
      <c r="AO325" s="126"/>
      <c r="AP325" s="126"/>
      <c r="AQ325" s="126"/>
      <c r="AR325" s="126"/>
      <c r="AS325" s="126"/>
      <c r="AT325" s="126"/>
      <c r="AU325" s="126"/>
      <c r="AV325" s="126"/>
      <c r="AW325" s="126"/>
      <c r="AX325" s="126"/>
      <c r="AY325" s="126"/>
      <c r="AZ325" s="126"/>
      <c r="BA325" s="126"/>
      <c r="BB325" s="126"/>
      <c r="BC325" s="126"/>
      <c r="BD325" s="126"/>
      <c r="BE325" s="126"/>
      <c r="BF325" s="126"/>
      <c r="BG325" s="126"/>
      <c r="BH325" s="126"/>
      <c r="BI325" s="126"/>
      <c r="BJ325" s="126"/>
      <c r="BK325" s="126"/>
      <c r="BL325" s="126"/>
      <c r="BM325" s="126"/>
      <c r="BN325" s="126"/>
      <c r="BO325" s="126"/>
      <c r="BP325" s="126"/>
      <c r="BQ325" s="126"/>
      <c r="BR325" s="126"/>
      <c r="BS325" s="126"/>
      <c r="BT325" s="126"/>
      <c r="BU325" s="126"/>
      <c r="BV325" s="126"/>
      <c r="BW325" s="126"/>
      <c r="BX325" s="126"/>
      <c r="BY325" s="126"/>
      <c r="BZ325" s="126"/>
      <c r="CA325" s="126"/>
      <c r="CB325" s="126"/>
      <c r="CC325" s="126"/>
      <c r="CD325" s="126"/>
      <c r="CE325" s="126"/>
      <c r="CF325" s="126"/>
      <c r="CG325" s="126"/>
      <c r="CH325" s="126"/>
      <c r="CI325" s="126"/>
      <c r="CJ325" s="126"/>
      <c r="CK325" s="126"/>
      <c r="CL325" s="126"/>
      <c r="CM325" s="126"/>
      <c r="CN325" s="126"/>
      <c r="CO325" s="126"/>
      <c r="CP325" s="126"/>
      <c r="CQ325" s="126"/>
      <c r="CR325" s="126"/>
      <c r="CS325" s="126"/>
      <c r="CT325" s="126"/>
      <c r="CU325" s="126"/>
      <c r="CV325" s="126"/>
      <c r="CW325" s="126"/>
      <c r="CX325" s="126"/>
      <c r="CY325" s="126"/>
      <c r="CZ325" s="126"/>
    </row>
    <row r="326" spans="1:104" x14ac:dyDescent="0.3">
      <c r="A326" s="410">
        <v>978</v>
      </c>
      <c r="B326" s="126"/>
      <c r="C326" s="126"/>
      <c r="D326" s="126">
        <f t="shared" si="9"/>
        <v>2</v>
      </c>
      <c r="E326" s="126">
        <f t="shared" si="8"/>
        <v>2</v>
      </c>
      <c r="F326" s="126">
        <f t="shared" si="8"/>
        <v>2</v>
      </c>
      <c r="G326" s="126">
        <f t="shared" si="8"/>
        <v>2</v>
      </c>
      <c r="H326" s="126">
        <f t="shared" si="8"/>
        <v>2</v>
      </c>
      <c r="I326" s="126">
        <f t="shared" si="8"/>
        <v>2</v>
      </c>
      <c r="J326" s="126">
        <f t="shared" si="8"/>
        <v>2</v>
      </c>
      <c r="K326" s="126">
        <f t="shared" si="8"/>
        <v>2</v>
      </c>
      <c r="L326" s="126">
        <f t="shared" si="8"/>
        <v>2</v>
      </c>
      <c r="M326" s="126">
        <f t="shared" si="8"/>
        <v>2</v>
      </c>
      <c r="N326" s="126">
        <f t="shared" si="8"/>
        <v>2</v>
      </c>
      <c r="O326" s="126">
        <f t="shared" si="8"/>
        <v>2</v>
      </c>
      <c r="P326" s="126">
        <f t="shared" si="8"/>
        <v>2</v>
      </c>
      <c r="Q326" s="126">
        <f t="shared" si="8"/>
        <v>2</v>
      </c>
      <c r="R326" s="126">
        <f t="shared" si="8"/>
        <v>2</v>
      </c>
      <c r="S326" s="126">
        <f t="shared" si="8"/>
        <v>2</v>
      </c>
      <c r="T326" s="126">
        <f t="shared" si="8"/>
        <v>2</v>
      </c>
      <c r="U326" s="126">
        <f t="shared" si="8"/>
        <v>2</v>
      </c>
      <c r="V326" s="126">
        <f t="shared" si="8"/>
        <v>2</v>
      </c>
      <c r="W326" s="126">
        <f t="shared" si="8"/>
        <v>2</v>
      </c>
      <c r="X326" s="126">
        <f t="shared" si="8"/>
        <v>2</v>
      </c>
      <c r="Y326" s="126">
        <f t="shared" si="8"/>
        <v>2</v>
      </c>
      <c r="Z326" s="126">
        <f t="shared" si="8"/>
        <v>2</v>
      </c>
      <c r="AA326" s="126">
        <f t="shared" si="8"/>
        <v>2</v>
      </c>
      <c r="AB326" s="126">
        <f t="shared" si="8"/>
        <v>2</v>
      </c>
      <c r="AC326" s="126">
        <f t="shared" si="8"/>
        <v>2</v>
      </c>
      <c r="AD326" s="126">
        <f t="shared" si="8"/>
        <v>1</v>
      </c>
      <c r="AE326" s="126">
        <f t="shared" si="8"/>
        <v>2</v>
      </c>
      <c r="AF326" s="126">
        <f t="shared" si="8"/>
        <v>2</v>
      </c>
      <c r="AG326" s="126"/>
      <c r="AH326" s="126"/>
      <c r="AI326" s="126"/>
      <c r="AJ326" s="126"/>
      <c r="AK326" s="126"/>
      <c r="AL326" s="126"/>
      <c r="AM326" s="126"/>
      <c r="AN326" s="126"/>
      <c r="AO326" s="126"/>
      <c r="AP326" s="126"/>
      <c r="AQ326" s="126"/>
      <c r="AR326" s="126"/>
      <c r="AS326" s="126"/>
      <c r="AT326" s="126"/>
      <c r="AU326" s="126"/>
      <c r="AV326" s="126"/>
      <c r="AW326" s="126"/>
      <c r="AX326" s="126"/>
      <c r="AY326" s="126"/>
      <c r="AZ326" s="126"/>
      <c r="BA326" s="126"/>
      <c r="BB326" s="126"/>
      <c r="BC326" s="126"/>
      <c r="BD326" s="126"/>
      <c r="BE326" s="126"/>
      <c r="BF326" s="126"/>
      <c r="BG326" s="126"/>
      <c r="BH326" s="126"/>
      <c r="BI326" s="126"/>
      <c r="BJ326" s="126"/>
      <c r="BK326" s="126"/>
      <c r="BL326" s="126"/>
      <c r="BM326" s="126"/>
      <c r="BN326" s="126"/>
      <c r="BO326" s="126"/>
      <c r="BP326" s="126"/>
      <c r="BQ326" s="126"/>
      <c r="BR326" s="126"/>
      <c r="BS326" s="126"/>
      <c r="BT326" s="126"/>
      <c r="BU326" s="126"/>
      <c r="BV326" s="126"/>
      <c r="BW326" s="126"/>
      <c r="BX326" s="126"/>
      <c r="BY326" s="126"/>
      <c r="BZ326" s="126"/>
      <c r="CA326" s="126"/>
      <c r="CB326" s="126"/>
      <c r="CC326" s="126"/>
      <c r="CD326" s="126"/>
      <c r="CE326" s="126"/>
      <c r="CF326" s="126"/>
      <c r="CG326" s="126"/>
      <c r="CH326" s="126"/>
      <c r="CI326" s="126"/>
      <c r="CJ326" s="126"/>
      <c r="CK326" s="126"/>
      <c r="CL326" s="126"/>
      <c r="CM326" s="126"/>
      <c r="CN326" s="126"/>
      <c r="CO326" s="126"/>
      <c r="CP326" s="126"/>
      <c r="CQ326" s="126"/>
      <c r="CR326" s="126"/>
      <c r="CS326" s="126"/>
      <c r="CT326" s="126"/>
      <c r="CU326" s="126"/>
      <c r="CV326" s="126"/>
      <c r="CW326" s="126"/>
      <c r="CX326" s="126"/>
      <c r="CY326" s="126"/>
      <c r="CZ326" s="126"/>
    </row>
    <row r="327" spans="1:104" x14ac:dyDescent="0.3">
      <c r="A327" s="410">
        <v>979</v>
      </c>
      <c r="B327" s="126"/>
      <c r="C327" s="126"/>
      <c r="D327" s="126">
        <f t="shared" si="9"/>
        <v>2</v>
      </c>
      <c r="E327" s="126">
        <f t="shared" si="8"/>
        <v>1</v>
      </c>
      <c r="F327" s="126">
        <f t="shared" si="8"/>
        <v>1</v>
      </c>
      <c r="G327" s="126">
        <f t="shared" si="8"/>
        <v>1</v>
      </c>
      <c r="H327" s="126">
        <f t="shared" si="8"/>
        <v>1</v>
      </c>
      <c r="I327" s="126">
        <f t="shared" si="8"/>
        <v>1</v>
      </c>
      <c r="J327" s="126">
        <f t="shared" si="8"/>
        <v>1</v>
      </c>
      <c r="K327" s="126">
        <f t="shared" si="8"/>
        <v>1</v>
      </c>
      <c r="L327" s="126">
        <f t="shared" si="8"/>
        <v>1</v>
      </c>
      <c r="M327" s="126">
        <f t="shared" si="8"/>
        <v>1</v>
      </c>
      <c r="N327" s="126">
        <f t="shared" si="8"/>
        <v>1</v>
      </c>
      <c r="O327" s="126">
        <f t="shared" si="8"/>
        <v>1</v>
      </c>
      <c r="P327" s="126">
        <f t="shared" si="8"/>
        <v>1</v>
      </c>
      <c r="Q327" s="126">
        <f t="shared" si="8"/>
        <v>1</v>
      </c>
      <c r="R327" s="126">
        <f t="shared" si="8"/>
        <v>1</v>
      </c>
      <c r="S327" s="126">
        <f t="shared" si="8"/>
        <v>1</v>
      </c>
      <c r="T327" s="126">
        <f t="shared" si="8"/>
        <v>1</v>
      </c>
      <c r="U327" s="126">
        <f t="shared" si="8"/>
        <v>1</v>
      </c>
      <c r="V327" s="126">
        <f t="shared" si="8"/>
        <v>1</v>
      </c>
      <c r="W327" s="126">
        <f t="shared" si="8"/>
        <v>1</v>
      </c>
      <c r="X327" s="126">
        <f t="shared" si="8"/>
        <v>1</v>
      </c>
      <c r="Y327" s="126">
        <f t="shared" si="8"/>
        <v>2</v>
      </c>
      <c r="Z327" s="126">
        <f t="shared" si="8"/>
        <v>1</v>
      </c>
      <c r="AA327" s="126">
        <f t="shared" si="8"/>
        <v>1</v>
      </c>
      <c r="AB327" s="126">
        <f t="shared" si="8"/>
        <v>2</v>
      </c>
      <c r="AC327" s="126">
        <f t="shared" si="8"/>
        <v>1</v>
      </c>
      <c r="AD327" s="126">
        <f t="shared" si="8"/>
        <v>2</v>
      </c>
      <c r="AE327" s="126">
        <f t="shared" si="8"/>
        <v>1</v>
      </c>
      <c r="AF327" s="126">
        <f t="shared" si="8"/>
        <v>1</v>
      </c>
      <c r="AG327" s="126"/>
      <c r="AH327" s="126"/>
      <c r="AI327" s="126"/>
      <c r="AJ327" s="126"/>
      <c r="AK327" s="126"/>
      <c r="AL327" s="126"/>
      <c r="AM327" s="126"/>
      <c r="AN327" s="126"/>
      <c r="AO327" s="126"/>
      <c r="AP327" s="126"/>
      <c r="AQ327" s="126"/>
      <c r="AR327" s="126"/>
      <c r="AS327" s="126"/>
      <c r="AT327" s="126"/>
      <c r="AU327" s="126"/>
      <c r="AV327" s="126"/>
      <c r="AW327" s="126"/>
      <c r="AX327" s="126"/>
      <c r="AY327" s="126"/>
      <c r="AZ327" s="126"/>
      <c r="BA327" s="126"/>
      <c r="BB327" s="126"/>
      <c r="BC327" s="126"/>
      <c r="BD327" s="126"/>
      <c r="BE327" s="126"/>
      <c r="BF327" s="126"/>
      <c r="BG327" s="126"/>
      <c r="BH327" s="126"/>
      <c r="BI327" s="126"/>
      <c r="BJ327" s="126"/>
      <c r="BK327" s="126"/>
      <c r="BL327" s="126"/>
      <c r="BM327" s="126"/>
      <c r="BN327" s="126"/>
      <c r="BO327" s="126"/>
      <c r="BP327" s="126"/>
      <c r="BQ327" s="126"/>
      <c r="BR327" s="126"/>
      <c r="BS327" s="126"/>
      <c r="BT327" s="126"/>
      <c r="BU327" s="126"/>
      <c r="BV327" s="126"/>
      <c r="BW327" s="126"/>
      <c r="BX327" s="126"/>
      <c r="BY327" s="126"/>
      <c r="BZ327" s="126"/>
      <c r="CA327" s="126"/>
      <c r="CB327" s="126"/>
      <c r="CC327" s="126"/>
      <c r="CD327" s="126"/>
      <c r="CE327" s="126"/>
      <c r="CF327" s="126"/>
      <c r="CG327" s="126"/>
      <c r="CH327" s="126"/>
      <c r="CI327" s="126"/>
      <c r="CJ327" s="126"/>
      <c r="CK327" s="126"/>
      <c r="CL327" s="126"/>
      <c r="CM327" s="126"/>
      <c r="CN327" s="126"/>
      <c r="CO327" s="126"/>
      <c r="CP327" s="126"/>
      <c r="CQ327" s="126"/>
      <c r="CR327" s="126"/>
      <c r="CS327" s="126"/>
      <c r="CT327" s="126"/>
      <c r="CU327" s="126"/>
      <c r="CV327" s="126"/>
      <c r="CW327" s="126"/>
      <c r="CX327" s="126"/>
      <c r="CY327" s="126"/>
      <c r="CZ327" s="126"/>
    </row>
    <row r="328" spans="1:104" x14ac:dyDescent="0.3">
      <c r="A328" s="105">
        <v>995</v>
      </c>
      <c r="B328" s="126"/>
      <c r="C328" s="126"/>
      <c r="D328" s="126">
        <f>D285</f>
        <v>0</v>
      </c>
      <c r="E328" s="126">
        <f t="shared" ref="E328:AF331" si="10">E285</f>
        <v>0</v>
      </c>
      <c r="F328" s="126">
        <f t="shared" si="10"/>
        <v>0</v>
      </c>
      <c r="G328" s="126">
        <f t="shared" si="10"/>
        <v>0</v>
      </c>
      <c r="H328" s="126">
        <f t="shared" si="10"/>
        <v>0</v>
      </c>
      <c r="I328" s="126">
        <f t="shared" si="10"/>
        <v>0</v>
      </c>
      <c r="J328" s="126">
        <f t="shared" si="10"/>
        <v>0</v>
      </c>
      <c r="K328" s="126">
        <f t="shared" si="10"/>
        <v>0</v>
      </c>
      <c r="L328" s="126">
        <f t="shared" si="10"/>
        <v>0</v>
      </c>
      <c r="M328" s="126">
        <f t="shared" si="10"/>
        <v>0</v>
      </c>
      <c r="N328" s="126">
        <f t="shared" si="10"/>
        <v>0</v>
      </c>
      <c r="O328" s="126">
        <f t="shared" si="10"/>
        <v>0</v>
      </c>
      <c r="P328" s="126">
        <f t="shared" si="10"/>
        <v>0</v>
      </c>
      <c r="Q328" s="126">
        <f t="shared" si="10"/>
        <v>0</v>
      </c>
      <c r="R328" s="126">
        <f t="shared" si="10"/>
        <v>0</v>
      </c>
      <c r="S328" s="126">
        <f t="shared" si="10"/>
        <v>0</v>
      </c>
      <c r="T328" s="126">
        <f t="shared" si="10"/>
        <v>0</v>
      </c>
      <c r="U328" s="126">
        <f t="shared" si="10"/>
        <v>0</v>
      </c>
      <c r="V328" s="126">
        <f t="shared" si="10"/>
        <v>0</v>
      </c>
      <c r="W328" s="126">
        <f t="shared" si="10"/>
        <v>0</v>
      </c>
      <c r="X328" s="126">
        <f t="shared" si="10"/>
        <v>0</v>
      </c>
      <c r="Y328" s="126">
        <f t="shared" si="10"/>
        <v>0</v>
      </c>
      <c r="Z328" s="126">
        <f t="shared" si="10"/>
        <v>0</v>
      </c>
      <c r="AA328" s="126">
        <f t="shared" si="10"/>
        <v>0</v>
      </c>
      <c r="AB328" s="126">
        <f t="shared" si="10"/>
        <v>0</v>
      </c>
      <c r="AC328" s="126">
        <f t="shared" si="10"/>
        <v>0</v>
      </c>
      <c r="AD328" s="126">
        <f t="shared" si="10"/>
        <v>0</v>
      </c>
      <c r="AE328" s="126">
        <f t="shared" si="10"/>
        <v>0</v>
      </c>
      <c r="AF328" s="126">
        <f t="shared" si="10"/>
        <v>0</v>
      </c>
      <c r="AG328" s="126"/>
      <c r="AH328" s="126"/>
      <c r="AI328" s="126"/>
      <c r="AJ328" s="126"/>
      <c r="AK328" s="126"/>
      <c r="AL328" s="126"/>
      <c r="AM328" s="126"/>
      <c r="AN328" s="126"/>
      <c r="AO328" s="126"/>
      <c r="AP328" s="126"/>
      <c r="AQ328" s="126"/>
      <c r="AR328" s="126"/>
      <c r="AS328" s="126"/>
      <c r="AT328" s="126"/>
      <c r="AU328" s="126"/>
      <c r="AV328" s="126"/>
      <c r="AW328" s="126"/>
      <c r="AX328" s="126"/>
      <c r="AY328" s="126"/>
      <c r="AZ328" s="126"/>
      <c r="BA328" s="126"/>
      <c r="BB328" s="126"/>
      <c r="BC328" s="126"/>
      <c r="BD328" s="126"/>
      <c r="BE328" s="126"/>
      <c r="BF328" s="126"/>
      <c r="BG328" s="126"/>
      <c r="BH328" s="126"/>
      <c r="BI328" s="126"/>
      <c r="BJ328" s="126"/>
      <c r="BK328" s="126"/>
      <c r="BL328" s="126"/>
      <c r="BM328" s="126"/>
      <c r="BN328" s="126"/>
      <c r="BO328" s="126"/>
      <c r="BP328" s="126"/>
      <c r="BQ328" s="126"/>
      <c r="BR328" s="126"/>
      <c r="BS328" s="126"/>
      <c r="BT328" s="126"/>
      <c r="BU328" s="126"/>
      <c r="BV328" s="126"/>
      <c r="BW328" s="126"/>
      <c r="BX328" s="126"/>
      <c r="BY328" s="126"/>
      <c r="BZ328" s="126"/>
      <c r="CA328" s="126"/>
      <c r="CB328" s="126"/>
      <c r="CC328" s="126"/>
      <c r="CD328" s="126"/>
      <c r="CE328" s="126"/>
      <c r="CF328" s="126"/>
      <c r="CG328" s="126"/>
      <c r="CH328" s="126"/>
      <c r="CI328" s="126"/>
      <c r="CJ328" s="126"/>
      <c r="CK328" s="126"/>
      <c r="CL328" s="126"/>
      <c r="CM328" s="126"/>
      <c r="CN328" s="126"/>
      <c r="CO328" s="126"/>
      <c r="CP328" s="126"/>
      <c r="CQ328" s="126"/>
      <c r="CR328" s="126"/>
      <c r="CS328" s="126"/>
      <c r="CT328" s="126"/>
      <c r="CU328" s="126"/>
      <c r="CV328" s="126"/>
      <c r="CW328" s="126"/>
      <c r="CX328" s="126"/>
      <c r="CY328" s="126"/>
      <c r="CZ328" s="126"/>
    </row>
    <row r="329" spans="1:104" x14ac:dyDescent="0.3">
      <c r="A329" s="105">
        <v>996</v>
      </c>
      <c r="B329" s="126"/>
      <c r="C329" s="126"/>
      <c r="D329" s="126">
        <f t="shared" ref="D329:S331" si="11">D286</f>
        <v>0</v>
      </c>
      <c r="E329" s="126">
        <f t="shared" si="11"/>
        <v>0</v>
      </c>
      <c r="F329" s="126">
        <f t="shared" si="11"/>
        <v>0</v>
      </c>
      <c r="G329" s="126">
        <f t="shared" si="11"/>
        <v>0</v>
      </c>
      <c r="H329" s="126">
        <f t="shared" si="11"/>
        <v>0</v>
      </c>
      <c r="I329" s="126">
        <f t="shared" si="11"/>
        <v>0</v>
      </c>
      <c r="J329" s="126">
        <f t="shared" si="11"/>
        <v>0</v>
      </c>
      <c r="K329" s="126">
        <f t="shared" si="11"/>
        <v>0</v>
      </c>
      <c r="L329" s="126">
        <f t="shared" si="11"/>
        <v>0</v>
      </c>
      <c r="M329" s="126">
        <f t="shared" si="11"/>
        <v>0</v>
      </c>
      <c r="N329" s="126">
        <f t="shared" si="11"/>
        <v>0</v>
      </c>
      <c r="O329" s="126">
        <f t="shared" si="11"/>
        <v>0</v>
      </c>
      <c r="P329" s="126">
        <f t="shared" si="11"/>
        <v>0</v>
      </c>
      <c r="Q329" s="126">
        <f t="shared" si="11"/>
        <v>0</v>
      </c>
      <c r="R329" s="126">
        <f t="shared" si="11"/>
        <v>0</v>
      </c>
      <c r="S329" s="126">
        <f t="shared" si="11"/>
        <v>0</v>
      </c>
      <c r="T329" s="126">
        <f t="shared" si="10"/>
        <v>0</v>
      </c>
      <c r="U329" s="126">
        <f t="shared" si="10"/>
        <v>0</v>
      </c>
      <c r="V329" s="126">
        <f t="shared" si="10"/>
        <v>0</v>
      </c>
      <c r="W329" s="126">
        <f t="shared" si="10"/>
        <v>0</v>
      </c>
      <c r="X329" s="126">
        <f t="shared" si="10"/>
        <v>0</v>
      </c>
      <c r="Y329" s="126">
        <f t="shared" si="10"/>
        <v>0</v>
      </c>
      <c r="Z329" s="126">
        <f t="shared" si="10"/>
        <v>0</v>
      </c>
      <c r="AA329" s="126">
        <f t="shared" si="10"/>
        <v>0</v>
      </c>
      <c r="AB329" s="126">
        <f t="shared" si="10"/>
        <v>0</v>
      </c>
      <c r="AC329" s="126">
        <f t="shared" si="10"/>
        <v>0</v>
      </c>
      <c r="AD329" s="126">
        <f t="shared" si="10"/>
        <v>0</v>
      </c>
      <c r="AE329" s="126">
        <f t="shared" si="10"/>
        <v>0</v>
      </c>
      <c r="AF329" s="126">
        <f t="shared" si="10"/>
        <v>0</v>
      </c>
      <c r="AG329" s="126"/>
      <c r="AH329" s="126"/>
      <c r="AI329" s="126"/>
      <c r="AJ329" s="126"/>
      <c r="AK329" s="126"/>
      <c r="AL329" s="126"/>
      <c r="AM329" s="126"/>
      <c r="AN329" s="126"/>
      <c r="AO329" s="126"/>
      <c r="AP329" s="126"/>
      <c r="AQ329" s="126"/>
      <c r="AR329" s="126"/>
      <c r="AS329" s="126"/>
      <c r="AT329" s="126"/>
      <c r="AU329" s="126"/>
      <c r="AV329" s="126"/>
      <c r="AW329" s="126"/>
      <c r="AX329" s="126"/>
      <c r="AY329" s="126"/>
      <c r="AZ329" s="126"/>
      <c r="BA329" s="126"/>
      <c r="BB329" s="126"/>
      <c r="BC329" s="126"/>
      <c r="BD329" s="126"/>
      <c r="BE329" s="126"/>
      <c r="BF329" s="126"/>
      <c r="BG329" s="126"/>
      <c r="BH329" s="126"/>
      <c r="BI329" s="126"/>
      <c r="BJ329" s="126"/>
      <c r="BK329" s="126"/>
      <c r="BL329" s="126"/>
      <c r="BM329" s="126"/>
      <c r="BN329" s="126"/>
      <c r="BO329" s="126"/>
      <c r="BP329" s="126"/>
      <c r="BQ329" s="126"/>
      <c r="BR329" s="126"/>
      <c r="BS329" s="126"/>
      <c r="BT329" s="126"/>
      <c r="BU329" s="126"/>
      <c r="BV329" s="126"/>
      <c r="BW329" s="126"/>
      <c r="BX329" s="126"/>
      <c r="BY329" s="126"/>
      <c r="BZ329" s="126"/>
      <c r="CA329" s="126"/>
      <c r="CB329" s="126"/>
      <c r="CC329" s="126"/>
      <c r="CD329" s="126"/>
      <c r="CE329" s="126"/>
      <c r="CF329" s="126"/>
      <c r="CG329" s="126"/>
      <c r="CH329" s="126"/>
      <c r="CI329" s="126"/>
      <c r="CJ329" s="126"/>
      <c r="CK329" s="126"/>
      <c r="CL329" s="126"/>
      <c r="CM329" s="126"/>
      <c r="CN329" s="126"/>
      <c r="CO329" s="126"/>
      <c r="CP329" s="126"/>
      <c r="CQ329" s="126"/>
      <c r="CR329" s="126"/>
      <c r="CS329" s="126"/>
      <c r="CT329" s="126"/>
      <c r="CU329" s="126"/>
      <c r="CV329" s="126"/>
      <c r="CW329" s="126"/>
      <c r="CX329" s="126"/>
      <c r="CY329" s="126"/>
      <c r="CZ329" s="126"/>
    </row>
    <row r="330" spans="1:104" x14ac:dyDescent="0.3">
      <c r="A330" s="105">
        <v>998</v>
      </c>
      <c r="B330" s="126"/>
      <c r="C330" s="126"/>
      <c r="D330" s="126">
        <f t="shared" si="11"/>
        <v>54</v>
      </c>
      <c r="E330" s="126">
        <f t="shared" si="11"/>
        <v>54</v>
      </c>
      <c r="F330" s="126">
        <f t="shared" si="11"/>
        <v>54</v>
      </c>
      <c r="G330" s="126">
        <f t="shared" si="11"/>
        <v>54</v>
      </c>
      <c r="H330" s="126">
        <f t="shared" si="11"/>
        <v>54</v>
      </c>
      <c r="I330" s="126">
        <f t="shared" si="11"/>
        <v>54</v>
      </c>
      <c r="J330" s="126">
        <f t="shared" si="11"/>
        <v>54</v>
      </c>
      <c r="K330" s="126">
        <f t="shared" si="11"/>
        <v>54</v>
      </c>
      <c r="L330" s="126">
        <f t="shared" si="11"/>
        <v>54</v>
      </c>
      <c r="M330" s="126">
        <f t="shared" si="11"/>
        <v>54</v>
      </c>
      <c r="N330" s="126">
        <f t="shared" si="11"/>
        <v>54</v>
      </c>
      <c r="O330" s="126">
        <f t="shared" si="11"/>
        <v>54</v>
      </c>
      <c r="P330" s="126">
        <f t="shared" si="11"/>
        <v>54</v>
      </c>
      <c r="Q330" s="126">
        <f t="shared" si="11"/>
        <v>54</v>
      </c>
      <c r="R330" s="126">
        <f t="shared" si="11"/>
        <v>54</v>
      </c>
      <c r="S330" s="126">
        <f t="shared" si="11"/>
        <v>54</v>
      </c>
      <c r="T330" s="126">
        <f t="shared" si="10"/>
        <v>54</v>
      </c>
      <c r="U330" s="126">
        <f t="shared" si="10"/>
        <v>54</v>
      </c>
      <c r="V330" s="126">
        <f t="shared" si="10"/>
        <v>54</v>
      </c>
      <c r="W330" s="126">
        <f t="shared" si="10"/>
        <v>54</v>
      </c>
      <c r="X330" s="126">
        <f t="shared" si="10"/>
        <v>54</v>
      </c>
      <c r="Y330" s="126">
        <f t="shared" si="10"/>
        <v>54</v>
      </c>
      <c r="Z330" s="126">
        <f t="shared" si="10"/>
        <v>54</v>
      </c>
      <c r="AA330" s="126">
        <f t="shared" si="10"/>
        <v>54</v>
      </c>
      <c r="AB330" s="126">
        <f t="shared" si="10"/>
        <v>54</v>
      </c>
      <c r="AC330" s="126">
        <f t="shared" si="10"/>
        <v>54</v>
      </c>
      <c r="AD330" s="126">
        <f t="shared" si="10"/>
        <v>54</v>
      </c>
      <c r="AE330" s="126">
        <f t="shared" si="10"/>
        <v>54</v>
      </c>
      <c r="AF330" s="126">
        <f t="shared" si="10"/>
        <v>54</v>
      </c>
      <c r="AG330" s="126"/>
      <c r="AH330" s="126"/>
      <c r="AI330" s="126"/>
      <c r="AJ330" s="126"/>
      <c r="AK330" s="126"/>
      <c r="AL330" s="126"/>
      <c r="AM330" s="126"/>
      <c r="AN330" s="126"/>
      <c r="AO330" s="126"/>
      <c r="AP330" s="126"/>
      <c r="AQ330" s="126"/>
      <c r="AR330" s="126"/>
      <c r="AS330" s="126"/>
      <c r="AT330" s="126"/>
      <c r="AU330" s="126"/>
      <c r="AV330" s="126"/>
      <c r="AW330" s="126"/>
      <c r="AX330" s="126"/>
      <c r="AY330" s="126"/>
      <c r="AZ330" s="126"/>
      <c r="BA330" s="126"/>
      <c r="BB330" s="126"/>
      <c r="BC330" s="126"/>
      <c r="BD330" s="126"/>
      <c r="BE330" s="126"/>
      <c r="BF330" s="126"/>
      <c r="BG330" s="126"/>
      <c r="BH330" s="126"/>
      <c r="BI330" s="126"/>
      <c r="BJ330" s="126"/>
      <c r="BK330" s="126"/>
      <c r="BL330" s="126"/>
      <c r="BM330" s="126"/>
      <c r="BN330" s="126"/>
      <c r="BO330" s="126"/>
      <c r="BP330" s="126"/>
      <c r="BQ330" s="126"/>
      <c r="BR330" s="126"/>
      <c r="BS330" s="126"/>
      <c r="BT330" s="126"/>
      <c r="BU330" s="126"/>
      <c r="BV330" s="126"/>
      <c r="BW330" s="126"/>
      <c r="BX330" s="126"/>
      <c r="BY330" s="126"/>
      <c r="BZ330" s="126"/>
      <c r="CA330" s="126"/>
      <c r="CB330" s="126"/>
      <c r="CC330" s="126"/>
      <c r="CD330" s="126"/>
      <c r="CE330" s="126"/>
      <c r="CF330" s="126"/>
      <c r="CG330" s="126"/>
      <c r="CH330" s="126"/>
      <c r="CI330" s="126"/>
      <c r="CJ330" s="126"/>
      <c r="CK330" s="126"/>
      <c r="CL330" s="126"/>
      <c r="CM330" s="126"/>
      <c r="CN330" s="126"/>
      <c r="CO330" s="126"/>
      <c r="CP330" s="126"/>
      <c r="CQ330" s="126"/>
      <c r="CR330" s="126"/>
      <c r="CS330" s="126"/>
      <c r="CT330" s="126"/>
      <c r="CU330" s="126"/>
      <c r="CV330" s="126"/>
      <c r="CW330" s="126"/>
      <c r="CX330" s="126"/>
      <c r="CY330" s="126"/>
      <c r="CZ330" s="126"/>
    </row>
    <row r="331" spans="1:104" x14ac:dyDescent="0.3">
      <c r="A331" s="105">
        <v>999</v>
      </c>
      <c r="B331" s="126"/>
      <c r="C331" s="126"/>
      <c r="D331" s="126">
        <f t="shared" si="11"/>
        <v>541777</v>
      </c>
      <c r="E331" s="126">
        <f t="shared" si="10"/>
        <v>541000</v>
      </c>
      <c r="F331" s="126">
        <f t="shared" si="10"/>
        <v>54949</v>
      </c>
      <c r="G331" s="126">
        <f t="shared" si="10"/>
        <v>541001</v>
      </c>
      <c r="H331" s="126">
        <f t="shared" si="10"/>
        <v>541002</v>
      </c>
      <c r="I331" s="126">
        <f t="shared" si="10"/>
        <v>54937</v>
      </c>
      <c r="J331" s="126">
        <f t="shared" si="10"/>
        <v>541003</v>
      </c>
      <c r="K331" s="126">
        <f t="shared" si="10"/>
        <v>544178</v>
      </c>
      <c r="L331" s="126">
        <f t="shared" si="10"/>
        <v>541004</v>
      </c>
      <c r="M331" s="126">
        <f t="shared" si="10"/>
        <v>541727</v>
      </c>
      <c r="N331" s="126">
        <f t="shared" si="10"/>
        <v>541010</v>
      </c>
      <c r="O331" s="126">
        <f t="shared" si="10"/>
        <v>541025</v>
      </c>
      <c r="P331" s="126">
        <f t="shared" si="10"/>
        <v>541028</v>
      </c>
      <c r="Q331" s="126">
        <f t="shared" si="10"/>
        <v>541007</v>
      </c>
      <c r="R331" s="126">
        <f t="shared" si="10"/>
        <v>541024</v>
      </c>
      <c r="S331" s="126">
        <f t="shared" si="10"/>
        <v>541027</v>
      </c>
      <c r="T331" s="126">
        <f t="shared" si="10"/>
        <v>541026</v>
      </c>
      <c r="U331" s="126">
        <f t="shared" si="10"/>
        <v>541011</v>
      </c>
      <c r="V331" s="126">
        <f t="shared" si="10"/>
        <v>541012</v>
      </c>
      <c r="W331" s="126">
        <f t="shared" si="10"/>
        <v>541013</v>
      </c>
      <c r="X331" s="126">
        <f t="shared" si="10"/>
        <v>541014</v>
      </c>
      <c r="Y331" s="126">
        <f t="shared" si="10"/>
        <v>541015</v>
      </c>
      <c r="Z331" s="126">
        <f t="shared" si="10"/>
        <v>541016</v>
      </c>
      <c r="AA331" s="126">
        <f t="shared" si="10"/>
        <v>541017</v>
      </c>
      <c r="AB331" s="126">
        <f t="shared" si="10"/>
        <v>541018</v>
      </c>
      <c r="AC331" s="126">
        <f t="shared" si="10"/>
        <v>541019</v>
      </c>
      <c r="AD331" s="126">
        <f t="shared" si="10"/>
        <v>541009</v>
      </c>
      <c r="AE331" s="126">
        <f t="shared" si="10"/>
        <v>541020</v>
      </c>
      <c r="AF331" s="126">
        <f t="shared" si="10"/>
        <v>541022</v>
      </c>
      <c r="AG331" s="126"/>
      <c r="AH331" s="126"/>
      <c r="AI331" s="126"/>
      <c r="AJ331" s="126"/>
      <c r="AK331" s="126"/>
      <c r="AL331" s="126"/>
      <c r="AM331" s="126"/>
      <c r="AN331" s="126"/>
      <c r="AO331" s="126"/>
      <c r="AP331" s="126"/>
      <c r="AQ331" s="126"/>
      <c r="AR331" s="126"/>
      <c r="AS331" s="126"/>
      <c r="AT331" s="126"/>
      <c r="AU331" s="126"/>
      <c r="AV331" s="126"/>
      <c r="AW331" s="126"/>
      <c r="AX331" s="126"/>
      <c r="AY331" s="126"/>
      <c r="AZ331" s="126"/>
      <c r="BA331" s="126"/>
      <c r="BB331" s="126"/>
      <c r="BC331" s="126"/>
      <c r="BD331" s="126"/>
      <c r="BE331" s="126"/>
      <c r="BF331" s="126"/>
      <c r="BG331" s="126"/>
      <c r="BH331" s="126"/>
      <c r="BI331" s="126"/>
      <c r="BJ331" s="126"/>
      <c r="BK331" s="126"/>
      <c r="BL331" s="126"/>
      <c r="BM331" s="126"/>
      <c r="BN331" s="126"/>
      <c r="BO331" s="126"/>
      <c r="BP331" s="126"/>
      <c r="BQ331" s="126"/>
      <c r="BR331" s="126"/>
      <c r="BS331" s="126"/>
      <c r="BT331" s="126"/>
      <c r="BU331" s="126"/>
      <c r="BV331" s="126"/>
      <c r="BW331" s="126"/>
      <c r="BX331" s="126"/>
      <c r="BY331" s="126"/>
      <c r="BZ331" s="126"/>
      <c r="CA331" s="126"/>
      <c r="CB331" s="126"/>
      <c r="CC331" s="126"/>
      <c r="CD331" s="126"/>
      <c r="CE331" s="126"/>
      <c r="CF331" s="126"/>
      <c r="CG331" s="126"/>
      <c r="CH331" s="126"/>
      <c r="CI331" s="126"/>
      <c r="CJ331" s="126"/>
      <c r="CK331" s="126"/>
      <c r="CL331" s="126"/>
      <c r="CM331" s="126"/>
      <c r="CN331" s="126"/>
      <c r="CO331" s="126"/>
      <c r="CP331" s="126"/>
      <c r="CQ331" s="126"/>
      <c r="CR331" s="126"/>
      <c r="CS331" s="126"/>
      <c r="CT331" s="126"/>
      <c r="CU331" s="126"/>
      <c r="CV331" s="126"/>
      <c r="CW331" s="126"/>
      <c r="CX331" s="126"/>
      <c r="CY331" s="126"/>
      <c r="CZ331" s="126"/>
    </row>
    <row r="332" spans="1:104" x14ac:dyDescent="0.3">
      <c r="A332" s="412">
        <v>554</v>
      </c>
      <c r="B332" s="126"/>
      <c r="C332" s="126"/>
      <c r="D332" s="409">
        <f>D169</f>
        <v>0</v>
      </c>
      <c r="E332" s="409">
        <f t="shared" ref="E332:AF335" si="12">E169</f>
        <v>26704532</v>
      </c>
      <c r="F332" s="409">
        <f t="shared" si="12"/>
        <v>553503</v>
      </c>
      <c r="G332" s="409">
        <f t="shared" si="12"/>
        <v>0</v>
      </c>
      <c r="H332" s="409">
        <f t="shared" si="12"/>
        <v>272470</v>
      </c>
      <c r="I332" s="409">
        <f t="shared" si="12"/>
        <v>0</v>
      </c>
      <c r="J332" s="409">
        <f t="shared" si="12"/>
        <v>0</v>
      </c>
      <c r="K332" s="409">
        <f t="shared" si="12"/>
        <v>164428</v>
      </c>
      <c r="L332" s="409">
        <f t="shared" si="12"/>
        <v>0</v>
      </c>
      <c r="M332" s="409">
        <f t="shared" si="12"/>
        <v>0</v>
      </c>
      <c r="N332" s="409">
        <f t="shared" si="12"/>
        <v>945303</v>
      </c>
      <c r="O332" s="409">
        <f t="shared" si="12"/>
        <v>0</v>
      </c>
      <c r="P332" s="409">
        <f t="shared" si="12"/>
        <v>0</v>
      </c>
      <c r="Q332" s="409">
        <f t="shared" si="12"/>
        <v>123710</v>
      </c>
      <c r="R332" s="409">
        <f t="shared" si="12"/>
        <v>0</v>
      </c>
      <c r="S332" s="409">
        <f t="shared" si="12"/>
        <v>354447</v>
      </c>
      <c r="T332" s="409">
        <f t="shared" si="12"/>
        <v>0</v>
      </c>
      <c r="U332" s="409">
        <f t="shared" si="12"/>
        <v>0</v>
      </c>
      <c r="V332" s="409">
        <f t="shared" si="12"/>
        <v>0</v>
      </c>
      <c r="W332" s="409">
        <f t="shared" si="12"/>
        <v>24052894</v>
      </c>
      <c r="X332" s="409">
        <f t="shared" si="12"/>
        <v>9625013</v>
      </c>
      <c r="Y332" s="409">
        <f t="shared" si="12"/>
        <v>8531636</v>
      </c>
      <c r="Z332" s="409">
        <f t="shared" si="12"/>
        <v>33217521</v>
      </c>
      <c r="AA332" s="409">
        <f t="shared" si="12"/>
        <v>0</v>
      </c>
      <c r="AB332" s="409">
        <f t="shared" si="12"/>
        <v>0</v>
      </c>
      <c r="AC332" s="409">
        <f t="shared" si="12"/>
        <v>449849</v>
      </c>
      <c r="AD332" s="409">
        <f t="shared" si="12"/>
        <v>0</v>
      </c>
      <c r="AE332" s="409">
        <f t="shared" si="12"/>
        <v>0</v>
      </c>
      <c r="AF332" s="409">
        <f t="shared" si="12"/>
        <v>554381</v>
      </c>
      <c r="AG332" s="409"/>
      <c r="AH332" s="409"/>
      <c r="AI332" s="409"/>
      <c r="AJ332" s="409"/>
      <c r="AK332" s="409"/>
      <c r="AL332" s="409"/>
      <c r="AM332" s="409"/>
      <c r="AN332" s="409"/>
      <c r="AO332" s="409"/>
      <c r="AP332" s="409"/>
      <c r="AQ332" s="409"/>
      <c r="AR332" s="409"/>
      <c r="AS332" s="409"/>
      <c r="AT332" s="409"/>
      <c r="AU332" s="409"/>
      <c r="AV332" s="409"/>
      <c r="AW332" s="409"/>
      <c r="AX332" s="409"/>
      <c r="AY332" s="409"/>
      <c r="AZ332" s="409"/>
      <c r="BA332" s="409"/>
      <c r="BB332" s="409"/>
      <c r="BC332" s="409"/>
      <c r="BD332" s="409"/>
      <c r="BE332" s="409"/>
      <c r="BF332" s="409"/>
      <c r="BG332" s="409"/>
      <c r="BH332" s="409"/>
      <c r="BI332" s="409"/>
      <c r="BJ332" s="409"/>
      <c r="BK332" s="409"/>
      <c r="BL332" s="409"/>
      <c r="BM332" s="409"/>
      <c r="BN332" s="409"/>
      <c r="BO332" s="409"/>
      <c r="BP332" s="409"/>
      <c r="BQ332" s="409"/>
      <c r="BR332" s="409"/>
      <c r="BS332" s="409"/>
      <c r="BT332" s="409"/>
      <c r="BU332" s="409"/>
      <c r="BV332" s="409"/>
      <c r="BW332" s="409"/>
      <c r="BX332" s="409"/>
      <c r="BY332" s="409"/>
      <c r="BZ332" s="409"/>
      <c r="CA332" s="409"/>
      <c r="CB332" s="409"/>
      <c r="CC332" s="409"/>
      <c r="CD332" s="409"/>
      <c r="CE332" s="409"/>
      <c r="CF332" s="409"/>
      <c r="CG332" s="409"/>
      <c r="CH332" s="409"/>
      <c r="CI332" s="409"/>
      <c r="CJ332" s="409"/>
      <c r="CK332" s="409"/>
      <c r="CL332" s="409"/>
      <c r="CM332" s="409"/>
      <c r="CN332" s="409"/>
      <c r="CO332" s="409"/>
      <c r="CP332" s="409"/>
      <c r="CQ332" s="409"/>
      <c r="CR332" s="409"/>
      <c r="CS332" s="409"/>
      <c r="CT332" s="409"/>
      <c r="CU332" s="409"/>
      <c r="CV332" s="409"/>
      <c r="CW332" s="409"/>
      <c r="CX332" s="409"/>
      <c r="CY332" s="409"/>
      <c r="CZ332" s="409"/>
    </row>
    <row r="333" spans="1:104" x14ac:dyDescent="0.3">
      <c r="A333" s="412">
        <v>555</v>
      </c>
      <c r="B333" s="126"/>
      <c r="C333" s="126"/>
      <c r="D333" s="409">
        <f t="shared" ref="D333:S335" si="13">D170</f>
        <v>0</v>
      </c>
      <c r="E333" s="409">
        <f t="shared" si="13"/>
        <v>26704532</v>
      </c>
      <c r="F333" s="409">
        <f t="shared" si="13"/>
        <v>0</v>
      </c>
      <c r="G333" s="409">
        <f t="shared" si="13"/>
        <v>0</v>
      </c>
      <c r="H333" s="409">
        <f t="shared" si="13"/>
        <v>0</v>
      </c>
      <c r="I333" s="409">
        <f t="shared" si="13"/>
        <v>0</v>
      </c>
      <c r="J333" s="409">
        <f t="shared" si="13"/>
        <v>0</v>
      </c>
      <c r="K333" s="409">
        <f t="shared" si="13"/>
        <v>0</v>
      </c>
      <c r="L333" s="409">
        <f t="shared" si="13"/>
        <v>0</v>
      </c>
      <c r="M333" s="409">
        <f t="shared" si="13"/>
        <v>0</v>
      </c>
      <c r="N333" s="409">
        <f t="shared" si="13"/>
        <v>945303</v>
      </c>
      <c r="O333" s="409">
        <f t="shared" si="13"/>
        <v>0</v>
      </c>
      <c r="P333" s="409">
        <f t="shared" si="13"/>
        <v>0</v>
      </c>
      <c r="Q333" s="409">
        <f t="shared" si="13"/>
        <v>0</v>
      </c>
      <c r="R333" s="409">
        <f t="shared" si="13"/>
        <v>0</v>
      </c>
      <c r="S333" s="409">
        <f t="shared" si="13"/>
        <v>0</v>
      </c>
      <c r="T333" s="409">
        <f t="shared" si="12"/>
        <v>0</v>
      </c>
      <c r="U333" s="409">
        <f t="shared" si="12"/>
        <v>0</v>
      </c>
      <c r="V333" s="409">
        <f t="shared" si="12"/>
        <v>0</v>
      </c>
      <c r="W333" s="409">
        <f t="shared" si="12"/>
        <v>23745115</v>
      </c>
      <c r="X333" s="409">
        <f t="shared" si="12"/>
        <v>9295714</v>
      </c>
      <c r="Y333" s="409">
        <f t="shared" si="12"/>
        <v>8531636</v>
      </c>
      <c r="Z333" s="409">
        <f t="shared" si="12"/>
        <v>32792186</v>
      </c>
      <c r="AA333" s="409">
        <f t="shared" si="12"/>
        <v>0</v>
      </c>
      <c r="AB333" s="409">
        <f t="shared" si="12"/>
        <v>0</v>
      </c>
      <c r="AC333" s="409">
        <f t="shared" si="12"/>
        <v>0</v>
      </c>
      <c r="AD333" s="409">
        <f t="shared" si="12"/>
        <v>0</v>
      </c>
      <c r="AE333" s="409">
        <f t="shared" si="12"/>
        <v>0</v>
      </c>
      <c r="AF333" s="409">
        <f t="shared" si="12"/>
        <v>0</v>
      </c>
      <c r="AG333" s="409"/>
      <c r="AH333" s="409"/>
      <c r="AI333" s="409"/>
      <c r="AJ333" s="409"/>
      <c r="AK333" s="409"/>
      <c r="AL333" s="409"/>
      <c r="AM333" s="409"/>
      <c r="AN333" s="409"/>
      <c r="AO333" s="409"/>
      <c r="AP333" s="409"/>
      <c r="AQ333" s="409"/>
      <c r="AR333" s="409"/>
      <c r="AS333" s="409"/>
      <c r="AT333" s="409"/>
      <c r="AU333" s="409"/>
      <c r="AV333" s="409"/>
      <c r="AW333" s="409"/>
      <c r="AX333" s="409"/>
      <c r="AY333" s="409"/>
      <c r="AZ333" s="409"/>
      <c r="BA333" s="409"/>
      <c r="BB333" s="409"/>
      <c r="BC333" s="409"/>
      <c r="BD333" s="409"/>
      <c r="BE333" s="409"/>
      <c r="BF333" s="409"/>
      <c r="BG333" s="409"/>
      <c r="BH333" s="409"/>
      <c r="BI333" s="409"/>
      <c r="BJ333" s="409"/>
      <c r="BK333" s="409"/>
      <c r="BL333" s="409"/>
      <c r="BM333" s="409"/>
      <c r="BN333" s="409"/>
      <c r="BO333" s="409"/>
      <c r="BP333" s="409"/>
      <c r="BQ333" s="409"/>
      <c r="BR333" s="409"/>
      <c r="BS333" s="409"/>
      <c r="BT333" s="409"/>
      <c r="BU333" s="409"/>
      <c r="BV333" s="409"/>
      <c r="BW333" s="409"/>
      <c r="BX333" s="409"/>
      <c r="BY333" s="409"/>
      <c r="BZ333" s="409"/>
      <c r="CA333" s="409"/>
      <c r="CB333" s="409"/>
      <c r="CC333" s="409"/>
      <c r="CD333" s="409"/>
      <c r="CE333" s="409"/>
      <c r="CF333" s="409"/>
      <c r="CG333" s="409"/>
      <c r="CH333" s="409"/>
      <c r="CI333" s="409"/>
      <c r="CJ333" s="409"/>
      <c r="CK333" s="409"/>
      <c r="CL333" s="409"/>
      <c r="CM333" s="409"/>
      <c r="CN333" s="409"/>
      <c r="CO333" s="409"/>
      <c r="CP333" s="409"/>
      <c r="CQ333" s="409"/>
      <c r="CR333" s="409"/>
      <c r="CS333" s="409"/>
      <c r="CT333" s="409"/>
      <c r="CU333" s="409"/>
      <c r="CV333" s="409"/>
      <c r="CW333" s="409"/>
      <c r="CX333" s="409"/>
      <c r="CY333" s="409"/>
      <c r="CZ333" s="409"/>
    </row>
    <row r="334" spans="1:104" x14ac:dyDescent="0.3">
      <c r="A334" s="412">
        <v>556</v>
      </c>
      <c r="B334" s="126"/>
      <c r="C334" s="126"/>
      <c r="D334" s="409">
        <f t="shared" si="13"/>
        <v>0</v>
      </c>
      <c r="E334" s="409">
        <f t="shared" si="13"/>
        <v>8433832</v>
      </c>
      <c r="F334" s="409">
        <f t="shared" si="13"/>
        <v>867594</v>
      </c>
      <c r="G334" s="409">
        <f t="shared" si="13"/>
        <v>0</v>
      </c>
      <c r="H334" s="409">
        <f t="shared" si="13"/>
        <v>1346818</v>
      </c>
      <c r="I334" s="409">
        <f t="shared" si="13"/>
        <v>0</v>
      </c>
      <c r="J334" s="409">
        <f t="shared" si="13"/>
        <v>0</v>
      </c>
      <c r="K334" s="409">
        <f t="shared" si="13"/>
        <v>2904711</v>
      </c>
      <c r="L334" s="409">
        <f t="shared" si="13"/>
        <v>0</v>
      </c>
      <c r="M334" s="409">
        <f t="shared" si="13"/>
        <v>0</v>
      </c>
      <c r="N334" s="409">
        <f t="shared" si="13"/>
        <v>0</v>
      </c>
      <c r="O334" s="409">
        <f t="shared" si="13"/>
        <v>0</v>
      </c>
      <c r="P334" s="409">
        <f t="shared" si="13"/>
        <v>0</v>
      </c>
      <c r="Q334" s="409">
        <f t="shared" si="13"/>
        <v>2213730</v>
      </c>
      <c r="R334" s="409">
        <f t="shared" si="13"/>
        <v>0</v>
      </c>
      <c r="S334" s="409">
        <f t="shared" si="13"/>
        <v>678730</v>
      </c>
      <c r="T334" s="409">
        <f t="shared" si="12"/>
        <v>0</v>
      </c>
      <c r="U334" s="409">
        <f t="shared" si="12"/>
        <v>0</v>
      </c>
      <c r="V334" s="409">
        <f t="shared" si="12"/>
        <v>0</v>
      </c>
      <c r="W334" s="409">
        <f t="shared" si="12"/>
        <v>3498716</v>
      </c>
      <c r="X334" s="409">
        <f t="shared" si="12"/>
        <v>14336176</v>
      </c>
      <c r="Y334" s="409">
        <f t="shared" si="12"/>
        <v>0</v>
      </c>
      <c r="Z334" s="409">
        <f t="shared" si="12"/>
        <v>18550530</v>
      </c>
      <c r="AA334" s="409">
        <f t="shared" si="12"/>
        <v>0</v>
      </c>
      <c r="AB334" s="409">
        <f t="shared" si="12"/>
        <v>0</v>
      </c>
      <c r="AC334" s="409">
        <f t="shared" si="12"/>
        <v>1558736</v>
      </c>
      <c r="AD334" s="409">
        <f t="shared" si="12"/>
        <v>0</v>
      </c>
      <c r="AE334" s="409">
        <f t="shared" si="12"/>
        <v>0</v>
      </c>
      <c r="AF334" s="409">
        <f t="shared" si="12"/>
        <v>950859</v>
      </c>
      <c r="AG334" s="409"/>
      <c r="AH334" s="409"/>
      <c r="AI334" s="409"/>
      <c r="AJ334" s="409"/>
      <c r="AK334" s="409"/>
      <c r="AL334" s="409"/>
      <c r="AM334" s="409"/>
      <c r="AN334" s="409"/>
      <c r="AO334" s="409"/>
      <c r="AP334" s="409"/>
      <c r="AQ334" s="409"/>
      <c r="AR334" s="409"/>
      <c r="AS334" s="409"/>
      <c r="AT334" s="409"/>
      <c r="AU334" s="409"/>
      <c r="AV334" s="409"/>
      <c r="AW334" s="409"/>
      <c r="AX334" s="409"/>
      <c r="AY334" s="409"/>
      <c r="AZ334" s="409"/>
      <c r="BA334" s="409"/>
      <c r="BB334" s="409"/>
      <c r="BC334" s="409"/>
      <c r="BD334" s="409"/>
      <c r="BE334" s="409"/>
      <c r="BF334" s="409"/>
      <c r="BG334" s="409"/>
      <c r="BH334" s="409"/>
      <c r="BI334" s="409"/>
      <c r="BJ334" s="409"/>
      <c r="BK334" s="409"/>
      <c r="BL334" s="409"/>
      <c r="BM334" s="409"/>
      <c r="BN334" s="409"/>
      <c r="BO334" s="409"/>
      <c r="BP334" s="409"/>
      <c r="BQ334" s="409"/>
      <c r="BR334" s="409"/>
      <c r="BS334" s="409"/>
      <c r="BT334" s="409"/>
      <c r="BU334" s="409"/>
      <c r="BV334" s="409"/>
      <c r="BW334" s="409"/>
      <c r="BX334" s="409"/>
      <c r="BY334" s="409"/>
      <c r="BZ334" s="409"/>
      <c r="CA334" s="409"/>
      <c r="CB334" s="409"/>
      <c r="CC334" s="409"/>
      <c r="CD334" s="409"/>
      <c r="CE334" s="409"/>
      <c r="CF334" s="409"/>
      <c r="CG334" s="409"/>
      <c r="CH334" s="409"/>
      <c r="CI334" s="409"/>
      <c r="CJ334" s="409"/>
      <c r="CK334" s="409"/>
      <c r="CL334" s="409"/>
      <c r="CM334" s="409"/>
      <c r="CN334" s="409"/>
      <c r="CO334" s="409"/>
      <c r="CP334" s="409"/>
      <c r="CQ334" s="409"/>
      <c r="CR334" s="409"/>
      <c r="CS334" s="409"/>
      <c r="CT334" s="409"/>
      <c r="CU334" s="409"/>
      <c r="CV334" s="409"/>
      <c r="CW334" s="409"/>
      <c r="CX334" s="409"/>
      <c r="CY334" s="409"/>
      <c r="CZ334" s="409"/>
    </row>
    <row r="335" spans="1:104" x14ac:dyDescent="0.3">
      <c r="A335" s="412">
        <v>557</v>
      </c>
      <c r="B335" s="126"/>
      <c r="C335" s="126"/>
      <c r="D335" s="409">
        <f t="shared" si="13"/>
        <v>0</v>
      </c>
      <c r="E335" s="409">
        <f t="shared" si="12"/>
        <v>8433832</v>
      </c>
      <c r="F335" s="409">
        <f t="shared" si="12"/>
        <v>847706</v>
      </c>
      <c r="G335" s="409">
        <f t="shared" si="12"/>
        <v>0</v>
      </c>
      <c r="H335" s="409">
        <f t="shared" si="12"/>
        <v>1346818</v>
      </c>
      <c r="I335" s="409">
        <f t="shared" si="12"/>
        <v>0</v>
      </c>
      <c r="J335" s="409">
        <f t="shared" si="12"/>
        <v>0</v>
      </c>
      <c r="K335" s="409">
        <f t="shared" si="12"/>
        <v>2904711</v>
      </c>
      <c r="L335" s="409">
        <f t="shared" si="12"/>
        <v>0</v>
      </c>
      <c r="M335" s="409">
        <f t="shared" si="12"/>
        <v>0</v>
      </c>
      <c r="N335" s="409">
        <f t="shared" si="12"/>
        <v>0</v>
      </c>
      <c r="O335" s="409">
        <f t="shared" si="12"/>
        <v>0</v>
      </c>
      <c r="P335" s="409">
        <f t="shared" si="12"/>
        <v>0</v>
      </c>
      <c r="Q335" s="409">
        <f t="shared" si="12"/>
        <v>2213730</v>
      </c>
      <c r="R335" s="409">
        <f t="shared" si="12"/>
        <v>0</v>
      </c>
      <c r="S335" s="409">
        <f t="shared" si="12"/>
        <v>678730</v>
      </c>
      <c r="T335" s="409">
        <f t="shared" si="12"/>
        <v>0</v>
      </c>
      <c r="U335" s="409">
        <f t="shared" si="12"/>
        <v>0</v>
      </c>
      <c r="V335" s="409">
        <f t="shared" si="12"/>
        <v>0</v>
      </c>
      <c r="W335" s="409">
        <f t="shared" si="12"/>
        <v>3398498</v>
      </c>
      <c r="X335" s="409">
        <f t="shared" si="12"/>
        <v>12773564</v>
      </c>
      <c r="Y335" s="409">
        <f t="shared" si="12"/>
        <v>0</v>
      </c>
      <c r="Z335" s="409">
        <f t="shared" si="12"/>
        <v>18410683</v>
      </c>
      <c r="AA335" s="409">
        <f t="shared" si="12"/>
        <v>0</v>
      </c>
      <c r="AB335" s="409">
        <f t="shared" si="12"/>
        <v>0</v>
      </c>
      <c r="AC335" s="409">
        <f t="shared" si="12"/>
        <v>1558736</v>
      </c>
      <c r="AD335" s="409">
        <f t="shared" si="12"/>
        <v>0</v>
      </c>
      <c r="AE335" s="409">
        <f t="shared" si="12"/>
        <v>0</v>
      </c>
      <c r="AF335" s="409">
        <f t="shared" si="12"/>
        <v>950859</v>
      </c>
      <c r="AG335" s="409"/>
      <c r="AH335" s="409"/>
      <c r="AI335" s="409"/>
      <c r="AJ335" s="409"/>
      <c r="AK335" s="409"/>
      <c r="AL335" s="409"/>
      <c r="AM335" s="409"/>
      <c r="AN335" s="409"/>
      <c r="AO335" s="409"/>
      <c r="AP335" s="409"/>
      <c r="AQ335" s="409"/>
      <c r="AR335" s="409"/>
      <c r="AS335" s="409"/>
      <c r="AT335" s="409"/>
      <c r="AU335" s="409"/>
      <c r="AV335" s="409"/>
      <c r="AW335" s="409"/>
      <c r="AX335" s="409"/>
      <c r="AY335" s="409"/>
      <c r="AZ335" s="409"/>
      <c r="BA335" s="409"/>
      <c r="BB335" s="409"/>
      <c r="BC335" s="409"/>
      <c r="BD335" s="409"/>
      <c r="BE335" s="409"/>
      <c r="BF335" s="409"/>
      <c r="BG335" s="409"/>
      <c r="BH335" s="409"/>
      <c r="BI335" s="409"/>
      <c r="BJ335" s="409"/>
      <c r="BK335" s="409"/>
      <c r="BL335" s="409"/>
      <c r="BM335" s="409"/>
      <c r="BN335" s="409"/>
      <c r="BO335" s="409"/>
      <c r="BP335" s="409"/>
      <c r="BQ335" s="409"/>
      <c r="BR335" s="409"/>
      <c r="BS335" s="409"/>
      <c r="BT335" s="409"/>
      <c r="BU335" s="409"/>
      <c r="BV335" s="409"/>
      <c r="BW335" s="409"/>
      <c r="BX335" s="409"/>
      <c r="BY335" s="409"/>
      <c r="BZ335" s="409"/>
      <c r="CA335" s="409"/>
      <c r="CB335" s="409"/>
      <c r="CC335" s="409"/>
      <c r="CD335" s="409"/>
      <c r="CE335" s="409"/>
      <c r="CF335" s="409"/>
      <c r="CG335" s="409"/>
      <c r="CH335" s="409"/>
      <c r="CI335" s="409"/>
      <c r="CJ335" s="409"/>
      <c r="CK335" s="409"/>
      <c r="CL335" s="409"/>
      <c r="CM335" s="409"/>
      <c r="CN335" s="409"/>
      <c r="CO335" s="409"/>
      <c r="CP335" s="409"/>
      <c r="CQ335" s="409"/>
      <c r="CR335" s="409"/>
      <c r="CS335" s="409"/>
      <c r="CT335" s="409"/>
      <c r="CU335" s="409"/>
      <c r="CV335" s="409"/>
      <c r="CW335" s="409"/>
      <c r="CX335" s="409"/>
      <c r="CY335" s="409"/>
      <c r="CZ335" s="409"/>
    </row>
    <row r="336" spans="1:104" x14ac:dyDescent="0.3">
      <c r="A336" s="412">
        <v>606</v>
      </c>
      <c r="B336" s="126"/>
      <c r="C336" s="126"/>
      <c r="D336" s="409">
        <f>D209</f>
        <v>0</v>
      </c>
      <c r="E336" s="409">
        <f t="shared" ref="E336:AF336" si="14">E209</f>
        <v>1</v>
      </c>
      <c r="F336" s="409">
        <f t="shared" si="14"/>
        <v>1</v>
      </c>
      <c r="G336" s="409">
        <f t="shared" si="14"/>
        <v>0</v>
      </c>
      <c r="H336" s="409">
        <f t="shared" si="14"/>
        <v>1</v>
      </c>
      <c r="I336" s="409">
        <f t="shared" si="14"/>
        <v>0</v>
      </c>
      <c r="J336" s="409">
        <f t="shared" si="14"/>
        <v>0</v>
      </c>
      <c r="K336" s="409">
        <f t="shared" si="14"/>
        <v>1</v>
      </c>
      <c r="L336" s="409">
        <f t="shared" si="14"/>
        <v>0</v>
      </c>
      <c r="M336" s="409">
        <f t="shared" si="14"/>
        <v>0</v>
      </c>
      <c r="N336" s="409">
        <f t="shared" si="14"/>
        <v>1</v>
      </c>
      <c r="O336" s="409">
        <f t="shared" si="14"/>
        <v>0</v>
      </c>
      <c r="P336" s="409">
        <f t="shared" si="14"/>
        <v>0</v>
      </c>
      <c r="Q336" s="409">
        <f t="shared" si="14"/>
        <v>1</v>
      </c>
      <c r="R336" s="409">
        <f t="shared" si="14"/>
        <v>0</v>
      </c>
      <c r="S336" s="409">
        <f t="shared" si="14"/>
        <v>1</v>
      </c>
      <c r="T336" s="409">
        <f t="shared" si="14"/>
        <v>0</v>
      </c>
      <c r="U336" s="409">
        <f t="shared" si="14"/>
        <v>0</v>
      </c>
      <c r="V336" s="409">
        <f t="shared" si="14"/>
        <v>0</v>
      </c>
      <c r="W336" s="409">
        <f t="shared" si="14"/>
        <v>1</v>
      </c>
      <c r="X336" s="409">
        <f t="shared" si="14"/>
        <v>1</v>
      </c>
      <c r="Y336" s="409">
        <f t="shared" si="14"/>
        <v>1</v>
      </c>
      <c r="Z336" s="409">
        <f t="shared" si="14"/>
        <v>1</v>
      </c>
      <c r="AA336" s="409">
        <f t="shared" si="14"/>
        <v>0</v>
      </c>
      <c r="AB336" s="409">
        <f t="shared" si="14"/>
        <v>0</v>
      </c>
      <c r="AC336" s="409">
        <f t="shared" si="14"/>
        <v>1</v>
      </c>
      <c r="AD336" s="409">
        <f t="shared" si="14"/>
        <v>0</v>
      </c>
      <c r="AE336" s="409">
        <f t="shared" si="14"/>
        <v>0</v>
      </c>
      <c r="AF336" s="409">
        <f t="shared" si="14"/>
        <v>1</v>
      </c>
      <c r="AG336" s="409"/>
      <c r="AH336" s="409"/>
      <c r="AI336" s="409"/>
      <c r="AJ336" s="409"/>
      <c r="AK336" s="409"/>
      <c r="AL336" s="409"/>
      <c r="AM336" s="409"/>
      <c r="AN336" s="409"/>
      <c r="AO336" s="409"/>
      <c r="AP336" s="409"/>
      <c r="AQ336" s="409"/>
      <c r="AR336" s="409"/>
      <c r="AS336" s="409"/>
      <c r="AT336" s="409"/>
      <c r="AU336" s="409"/>
      <c r="AV336" s="409"/>
      <c r="AW336" s="409"/>
      <c r="AX336" s="409"/>
      <c r="AY336" s="409"/>
      <c r="AZ336" s="409"/>
      <c r="BA336" s="409"/>
      <c r="BB336" s="409"/>
      <c r="BC336" s="409"/>
      <c r="BD336" s="409"/>
      <c r="BE336" s="409"/>
      <c r="BF336" s="409"/>
      <c r="BG336" s="409"/>
      <c r="BH336" s="409"/>
      <c r="BI336" s="409"/>
      <c r="BJ336" s="409"/>
      <c r="BK336" s="409"/>
      <c r="BL336" s="409"/>
      <c r="BM336" s="409"/>
      <c r="BN336" s="409"/>
      <c r="BO336" s="409"/>
      <c r="BP336" s="409"/>
      <c r="BQ336" s="409"/>
      <c r="BR336" s="409"/>
      <c r="BS336" s="409"/>
      <c r="BT336" s="409"/>
      <c r="BU336" s="409"/>
      <c r="BV336" s="409"/>
      <c r="BW336" s="409"/>
      <c r="BX336" s="409"/>
      <c r="BY336" s="409"/>
      <c r="BZ336" s="409"/>
      <c r="CA336" s="409"/>
      <c r="CB336" s="409"/>
      <c r="CC336" s="409"/>
      <c r="CD336" s="409"/>
      <c r="CE336" s="409"/>
      <c r="CF336" s="409"/>
      <c r="CG336" s="409"/>
      <c r="CH336" s="409"/>
      <c r="CI336" s="409"/>
      <c r="CJ336" s="409"/>
      <c r="CK336" s="409"/>
      <c r="CL336" s="409"/>
      <c r="CM336" s="409"/>
      <c r="CN336" s="409"/>
      <c r="CO336" s="409"/>
      <c r="CP336" s="409"/>
      <c r="CQ336" s="409"/>
      <c r="CR336" s="409"/>
      <c r="CS336" s="409"/>
      <c r="CT336" s="409"/>
      <c r="CU336" s="409"/>
      <c r="CV336" s="409"/>
      <c r="CW336" s="409"/>
      <c r="CX336" s="409"/>
      <c r="CY336" s="409"/>
      <c r="CZ336" s="409"/>
    </row>
    <row r="337" spans="1:104" x14ac:dyDescent="0.3">
      <c r="A337" s="412">
        <v>662</v>
      </c>
      <c r="B337" s="126" t="s">
        <v>294</v>
      </c>
      <c r="C337" s="126"/>
      <c r="D337" s="409">
        <f>D246</f>
        <v>0</v>
      </c>
      <c r="E337" s="409">
        <f t="shared" ref="E337:AF338" si="15">E246</f>
        <v>0</v>
      </c>
      <c r="F337" s="409">
        <f t="shared" si="15"/>
        <v>0</v>
      </c>
      <c r="G337" s="409">
        <f t="shared" si="15"/>
        <v>0</v>
      </c>
      <c r="H337" s="409">
        <f t="shared" si="15"/>
        <v>0</v>
      </c>
      <c r="I337" s="409">
        <f t="shared" si="15"/>
        <v>0</v>
      </c>
      <c r="J337" s="409">
        <f t="shared" si="15"/>
        <v>0</v>
      </c>
      <c r="K337" s="409">
        <f t="shared" si="15"/>
        <v>0</v>
      </c>
      <c r="L337" s="409">
        <f t="shared" si="15"/>
        <v>0</v>
      </c>
      <c r="M337" s="409">
        <f t="shared" si="15"/>
        <v>0</v>
      </c>
      <c r="N337" s="409">
        <f t="shared" si="15"/>
        <v>0</v>
      </c>
      <c r="O337" s="409">
        <f t="shared" si="15"/>
        <v>0</v>
      </c>
      <c r="P337" s="409">
        <f t="shared" si="15"/>
        <v>0</v>
      </c>
      <c r="Q337" s="409">
        <f t="shared" si="15"/>
        <v>0</v>
      </c>
      <c r="R337" s="409">
        <f t="shared" si="15"/>
        <v>0</v>
      </c>
      <c r="S337" s="409">
        <f t="shared" si="15"/>
        <v>0</v>
      </c>
      <c r="T337" s="409">
        <f t="shared" si="15"/>
        <v>0</v>
      </c>
      <c r="U337" s="409">
        <f t="shared" si="15"/>
        <v>0</v>
      </c>
      <c r="V337" s="409">
        <f t="shared" si="15"/>
        <v>0</v>
      </c>
      <c r="W337" s="409">
        <f t="shared" si="15"/>
        <v>0</v>
      </c>
      <c r="X337" s="409">
        <f t="shared" si="15"/>
        <v>0</v>
      </c>
      <c r="Y337" s="409">
        <f t="shared" si="15"/>
        <v>0</v>
      </c>
      <c r="Z337" s="409">
        <f t="shared" si="15"/>
        <v>171495</v>
      </c>
      <c r="AA337" s="409">
        <f t="shared" si="15"/>
        <v>0</v>
      </c>
      <c r="AB337" s="409">
        <f t="shared" si="15"/>
        <v>0</v>
      </c>
      <c r="AC337" s="409">
        <f t="shared" si="15"/>
        <v>0</v>
      </c>
      <c r="AD337" s="409">
        <f t="shared" si="15"/>
        <v>0</v>
      </c>
      <c r="AE337" s="409">
        <f t="shared" si="15"/>
        <v>0</v>
      </c>
      <c r="AF337" s="409">
        <f t="shared" si="15"/>
        <v>0</v>
      </c>
      <c r="AG337" s="409"/>
      <c r="AH337" s="409"/>
      <c r="AI337" s="409"/>
      <c r="AJ337" s="409"/>
      <c r="AK337" s="409"/>
      <c r="AL337" s="409"/>
      <c r="AM337" s="409"/>
      <c r="AN337" s="409"/>
      <c r="AO337" s="409"/>
      <c r="AP337" s="409"/>
      <c r="AQ337" s="409"/>
      <c r="AR337" s="409"/>
      <c r="AS337" s="409"/>
      <c r="AT337" s="409"/>
      <c r="AU337" s="409"/>
      <c r="AV337" s="409"/>
      <c r="AW337" s="409"/>
      <c r="AX337" s="409"/>
      <c r="AY337" s="409"/>
      <c r="AZ337" s="409"/>
      <c r="BA337" s="409"/>
      <c r="BB337" s="409"/>
      <c r="BC337" s="409"/>
      <c r="BD337" s="409"/>
      <c r="BE337" s="409"/>
      <c r="BF337" s="409"/>
      <c r="BG337" s="409"/>
      <c r="BH337" s="409"/>
      <c r="BI337" s="409"/>
      <c r="BJ337" s="409"/>
      <c r="BK337" s="409"/>
      <c r="BL337" s="409"/>
      <c r="BM337" s="409"/>
      <c r="BN337" s="409"/>
      <c r="BO337" s="409"/>
      <c r="BP337" s="409"/>
      <c r="BQ337" s="409"/>
      <c r="BR337" s="409"/>
      <c r="BS337" s="409"/>
      <c r="BT337" s="409"/>
      <c r="BU337" s="409"/>
      <c r="BV337" s="409"/>
      <c r="BW337" s="409"/>
      <c r="BX337" s="409"/>
      <c r="BY337" s="409"/>
      <c r="BZ337" s="409"/>
      <c r="CA337" s="409"/>
      <c r="CB337" s="409"/>
      <c r="CC337" s="409"/>
      <c r="CD337" s="409"/>
      <c r="CE337" s="409"/>
      <c r="CF337" s="409"/>
      <c r="CG337" s="409"/>
      <c r="CH337" s="409"/>
      <c r="CI337" s="409"/>
      <c r="CJ337" s="409"/>
      <c r="CK337" s="409"/>
      <c r="CL337" s="409"/>
      <c r="CM337" s="409"/>
      <c r="CN337" s="409"/>
      <c r="CO337" s="409"/>
      <c r="CP337" s="409"/>
      <c r="CQ337" s="409"/>
      <c r="CR337" s="409"/>
      <c r="CS337" s="409"/>
      <c r="CT337" s="409"/>
      <c r="CU337" s="409"/>
      <c r="CV337" s="409"/>
      <c r="CW337" s="409"/>
      <c r="CX337" s="409"/>
      <c r="CY337" s="409"/>
      <c r="CZ337" s="409"/>
    </row>
    <row r="338" spans="1:104" x14ac:dyDescent="0.3">
      <c r="A338" s="412">
        <v>663</v>
      </c>
      <c r="B338" s="126" t="s">
        <v>520</v>
      </c>
      <c r="C338" s="126"/>
      <c r="D338" s="409">
        <f>D247</f>
        <v>0</v>
      </c>
      <c r="E338" s="409">
        <f t="shared" si="15"/>
        <v>11151386</v>
      </c>
      <c r="F338" s="409">
        <f t="shared" si="15"/>
        <v>30000</v>
      </c>
      <c r="G338" s="409">
        <f t="shared" si="15"/>
        <v>0</v>
      </c>
      <c r="H338" s="409">
        <f t="shared" si="15"/>
        <v>0</v>
      </c>
      <c r="I338" s="409">
        <f t="shared" si="15"/>
        <v>0</v>
      </c>
      <c r="J338" s="409">
        <f t="shared" si="15"/>
        <v>0</v>
      </c>
      <c r="K338" s="409">
        <f t="shared" si="15"/>
        <v>31384</v>
      </c>
      <c r="L338" s="409">
        <f t="shared" si="15"/>
        <v>0</v>
      </c>
      <c r="M338" s="409">
        <f t="shared" si="15"/>
        <v>0</v>
      </c>
      <c r="N338" s="409">
        <f t="shared" si="15"/>
        <v>69000</v>
      </c>
      <c r="O338" s="409">
        <f t="shared" si="15"/>
        <v>0</v>
      </c>
      <c r="P338" s="409">
        <f t="shared" si="15"/>
        <v>0</v>
      </c>
      <c r="Q338" s="409">
        <f t="shared" si="15"/>
        <v>3513</v>
      </c>
      <c r="R338" s="409">
        <f t="shared" si="15"/>
        <v>0</v>
      </c>
      <c r="S338" s="409">
        <f t="shared" si="15"/>
        <v>30000</v>
      </c>
      <c r="T338" s="409">
        <f t="shared" si="15"/>
        <v>0</v>
      </c>
      <c r="U338" s="409">
        <f t="shared" si="15"/>
        <v>0</v>
      </c>
      <c r="V338" s="409">
        <f t="shared" si="15"/>
        <v>0</v>
      </c>
      <c r="W338" s="409">
        <f t="shared" si="15"/>
        <v>0</v>
      </c>
      <c r="X338" s="409">
        <f t="shared" si="15"/>
        <v>0</v>
      </c>
      <c r="Y338" s="409">
        <f t="shared" si="15"/>
        <v>0</v>
      </c>
      <c r="Z338" s="409">
        <f t="shared" si="15"/>
        <v>10372473</v>
      </c>
      <c r="AA338" s="409">
        <f t="shared" si="15"/>
        <v>0</v>
      </c>
      <c r="AB338" s="409">
        <f t="shared" si="15"/>
        <v>0</v>
      </c>
      <c r="AC338" s="409">
        <f t="shared" si="15"/>
        <v>69000</v>
      </c>
      <c r="AD338" s="409">
        <f t="shared" si="15"/>
        <v>0</v>
      </c>
      <c r="AE338" s="409">
        <f t="shared" si="15"/>
        <v>0</v>
      </c>
      <c r="AF338" s="409">
        <f t="shared" si="15"/>
        <v>0</v>
      </c>
      <c r="AG338" s="409"/>
      <c r="AH338" s="409"/>
      <c r="AI338" s="409"/>
      <c r="AJ338" s="409"/>
      <c r="AK338" s="409"/>
      <c r="AL338" s="409"/>
      <c r="AM338" s="409"/>
      <c r="AN338" s="409"/>
      <c r="AO338" s="409"/>
      <c r="AP338" s="409"/>
      <c r="AQ338" s="409"/>
      <c r="AR338" s="409"/>
      <c r="AS338" s="409"/>
      <c r="AT338" s="409"/>
      <c r="AU338" s="409"/>
      <c r="AV338" s="409"/>
      <c r="AW338" s="409"/>
      <c r="AX338" s="409"/>
      <c r="AY338" s="409"/>
      <c r="AZ338" s="409"/>
      <c r="BA338" s="409"/>
      <c r="BB338" s="409"/>
      <c r="BC338" s="409"/>
      <c r="BD338" s="409"/>
      <c r="BE338" s="409"/>
      <c r="BF338" s="409"/>
      <c r="BG338" s="409"/>
      <c r="BH338" s="409"/>
      <c r="BI338" s="409"/>
      <c r="BJ338" s="409"/>
      <c r="BK338" s="409"/>
      <c r="BL338" s="409"/>
      <c r="BM338" s="409"/>
      <c r="BN338" s="409"/>
      <c r="BO338" s="409"/>
      <c r="BP338" s="409"/>
      <c r="BQ338" s="409"/>
      <c r="BR338" s="409"/>
      <c r="BS338" s="409"/>
      <c r="BT338" s="409"/>
      <c r="BU338" s="409"/>
      <c r="BV338" s="409"/>
      <c r="BW338" s="409"/>
      <c r="BX338" s="409"/>
      <c r="BY338" s="409"/>
      <c r="BZ338" s="409"/>
      <c r="CA338" s="409"/>
      <c r="CB338" s="409"/>
      <c r="CC338" s="409"/>
      <c r="CD338" s="409"/>
      <c r="CE338" s="409"/>
      <c r="CF338" s="409"/>
      <c r="CG338" s="409"/>
      <c r="CH338" s="409"/>
      <c r="CI338" s="409"/>
      <c r="CJ338" s="409"/>
      <c r="CK338" s="409"/>
      <c r="CL338" s="409"/>
      <c r="CM338" s="409"/>
      <c r="CN338" s="409"/>
      <c r="CO338" s="409"/>
      <c r="CP338" s="409"/>
      <c r="CQ338" s="409"/>
      <c r="CR338" s="409"/>
      <c r="CS338" s="409"/>
      <c r="CT338" s="409"/>
      <c r="CU338" s="409"/>
      <c r="CV338" s="409"/>
      <c r="CW338" s="409"/>
      <c r="CX338" s="409"/>
      <c r="CY338" s="409"/>
      <c r="CZ338" s="409"/>
    </row>
    <row r="339" spans="1:104" x14ac:dyDescent="0.3">
      <c r="A339" s="413">
        <v>336</v>
      </c>
      <c r="B339" s="126"/>
      <c r="C339" s="126"/>
      <c r="D339" s="414">
        <f>D81</f>
        <v>44683</v>
      </c>
      <c r="E339" s="414">
        <f t="shared" ref="E339:AF339" si="16">E81</f>
        <v>0</v>
      </c>
      <c r="F339" s="414">
        <f t="shared" si="16"/>
        <v>0</v>
      </c>
      <c r="G339" s="414">
        <f t="shared" si="16"/>
        <v>0</v>
      </c>
      <c r="H339" s="414">
        <f t="shared" si="16"/>
        <v>0</v>
      </c>
      <c r="I339" s="414">
        <f t="shared" si="16"/>
        <v>250943</v>
      </c>
      <c r="J339" s="414">
        <f t="shared" si="16"/>
        <v>0</v>
      </c>
      <c r="K339" s="414">
        <f t="shared" si="16"/>
        <v>0</v>
      </c>
      <c r="L339" s="414">
        <f t="shared" si="16"/>
        <v>0</v>
      </c>
      <c r="M339" s="414">
        <f t="shared" si="16"/>
        <v>9440</v>
      </c>
      <c r="N339" s="414">
        <f t="shared" si="16"/>
        <v>0</v>
      </c>
      <c r="O339" s="414">
        <f t="shared" si="16"/>
        <v>0</v>
      </c>
      <c r="P339" s="414">
        <f t="shared" si="16"/>
        <v>0</v>
      </c>
      <c r="Q339" s="414">
        <f t="shared" si="16"/>
        <v>0</v>
      </c>
      <c r="R339" s="414">
        <f t="shared" si="16"/>
        <v>0</v>
      </c>
      <c r="S339" s="414">
        <f t="shared" si="16"/>
        <v>0</v>
      </c>
      <c r="T339" s="414">
        <f t="shared" si="16"/>
        <v>0</v>
      </c>
      <c r="U339" s="414">
        <f t="shared" si="16"/>
        <v>0</v>
      </c>
      <c r="V339" s="414">
        <f t="shared" si="16"/>
        <v>0</v>
      </c>
      <c r="W339" s="414">
        <f t="shared" si="16"/>
        <v>0</v>
      </c>
      <c r="X339" s="414">
        <f t="shared" si="16"/>
        <v>0</v>
      </c>
      <c r="Y339" s="414">
        <f t="shared" si="16"/>
        <v>0</v>
      </c>
      <c r="Z339" s="414">
        <f t="shared" si="16"/>
        <v>0</v>
      </c>
      <c r="AA339" s="414">
        <f t="shared" si="16"/>
        <v>0</v>
      </c>
      <c r="AB339" s="414">
        <f t="shared" si="16"/>
        <v>0</v>
      </c>
      <c r="AC339" s="414">
        <f t="shared" si="16"/>
        <v>0</v>
      </c>
      <c r="AD339" s="414">
        <f t="shared" si="16"/>
        <v>0</v>
      </c>
      <c r="AE339" s="414">
        <f t="shared" si="16"/>
        <v>2664</v>
      </c>
      <c r="AF339" s="414">
        <f t="shared" si="16"/>
        <v>0</v>
      </c>
      <c r="AG339" s="414"/>
      <c r="AH339" s="414"/>
      <c r="AI339" s="414"/>
      <c r="AJ339" s="414"/>
      <c r="AK339" s="414"/>
      <c r="AL339" s="414"/>
      <c r="AM339" s="414"/>
      <c r="AN339" s="414"/>
      <c r="AO339" s="414"/>
      <c r="AP339" s="414"/>
      <c r="AQ339" s="414"/>
      <c r="AR339" s="414"/>
      <c r="AS339" s="414"/>
      <c r="AT339" s="414"/>
      <c r="AU339" s="414"/>
      <c r="AV339" s="414"/>
      <c r="AW339" s="414"/>
      <c r="AX339" s="414"/>
      <c r="AY339" s="414"/>
      <c r="AZ339" s="414"/>
      <c r="BA339" s="414"/>
      <c r="BB339" s="414"/>
      <c r="BC339" s="414"/>
      <c r="BD339" s="414"/>
      <c r="BE339" s="414"/>
      <c r="BF339" s="414"/>
      <c r="BG339" s="414"/>
      <c r="BH339" s="414"/>
      <c r="BI339" s="414"/>
      <c r="BJ339" s="414"/>
      <c r="BK339" s="414"/>
      <c r="BL339" s="414"/>
      <c r="BM339" s="414"/>
      <c r="BN339" s="414"/>
      <c r="BO339" s="414"/>
      <c r="BP339" s="414"/>
      <c r="BQ339" s="414"/>
      <c r="BR339" s="414"/>
      <c r="BS339" s="414"/>
      <c r="BT339" s="414"/>
      <c r="BU339" s="414"/>
      <c r="BV339" s="414"/>
      <c r="BW339" s="414"/>
      <c r="BX339" s="414"/>
      <c r="BY339" s="414"/>
      <c r="BZ339" s="414"/>
      <c r="CA339" s="414"/>
      <c r="CB339" s="414"/>
      <c r="CC339" s="414"/>
      <c r="CD339" s="414"/>
      <c r="CE339" s="414"/>
      <c r="CF339" s="414"/>
      <c r="CG339" s="414"/>
      <c r="CH339" s="414"/>
      <c r="CI339" s="414"/>
      <c r="CJ339" s="414"/>
      <c r="CK339" s="414"/>
      <c r="CL339" s="414"/>
      <c r="CM339" s="414"/>
      <c r="CN339" s="414"/>
      <c r="CO339" s="414"/>
      <c r="CP339" s="414"/>
      <c r="CQ339" s="414"/>
      <c r="CR339" s="414"/>
      <c r="CS339" s="414"/>
      <c r="CT339" s="414"/>
      <c r="CU339" s="414"/>
      <c r="CV339" s="414"/>
      <c r="CW339" s="414"/>
      <c r="CX339" s="414"/>
      <c r="CY339" s="414"/>
      <c r="CZ339" s="414"/>
    </row>
    <row r="340" spans="1:104" x14ac:dyDescent="0.3">
      <c r="A340" s="413">
        <v>44</v>
      </c>
      <c r="B340" s="126"/>
      <c r="C340" s="126"/>
      <c r="D340" s="414">
        <f>D27</f>
        <v>0</v>
      </c>
      <c r="E340" s="414">
        <f t="shared" ref="E340:AF343" si="17">E27</f>
        <v>0</v>
      </c>
      <c r="F340" s="414">
        <f t="shared" si="17"/>
        <v>0</v>
      </c>
      <c r="G340" s="414">
        <f t="shared" si="17"/>
        <v>0</v>
      </c>
      <c r="H340" s="414">
        <f t="shared" si="17"/>
        <v>0</v>
      </c>
      <c r="I340" s="414">
        <f t="shared" si="17"/>
        <v>0</v>
      </c>
      <c r="J340" s="414">
        <f t="shared" si="17"/>
        <v>0</v>
      </c>
      <c r="K340" s="414">
        <f t="shared" si="17"/>
        <v>0</v>
      </c>
      <c r="L340" s="414">
        <f t="shared" si="17"/>
        <v>0</v>
      </c>
      <c r="M340" s="414">
        <f t="shared" si="17"/>
        <v>0</v>
      </c>
      <c r="N340" s="414">
        <f t="shared" si="17"/>
        <v>0</v>
      </c>
      <c r="O340" s="414">
        <f t="shared" si="17"/>
        <v>0</v>
      </c>
      <c r="P340" s="414">
        <f t="shared" si="17"/>
        <v>0</v>
      </c>
      <c r="Q340" s="414">
        <f t="shared" si="17"/>
        <v>0</v>
      </c>
      <c r="R340" s="414">
        <f t="shared" si="17"/>
        <v>0</v>
      </c>
      <c r="S340" s="414">
        <f t="shared" si="17"/>
        <v>0</v>
      </c>
      <c r="T340" s="414">
        <f t="shared" si="17"/>
        <v>0</v>
      </c>
      <c r="U340" s="414">
        <f t="shared" si="17"/>
        <v>0</v>
      </c>
      <c r="V340" s="414">
        <f t="shared" si="17"/>
        <v>0</v>
      </c>
      <c r="W340" s="414">
        <f t="shared" si="17"/>
        <v>0</v>
      </c>
      <c r="X340" s="414">
        <f t="shared" si="17"/>
        <v>0</v>
      </c>
      <c r="Y340" s="414">
        <f t="shared" si="17"/>
        <v>0</v>
      </c>
      <c r="Z340" s="414">
        <f t="shared" si="17"/>
        <v>0</v>
      </c>
      <c r="AA340" s="414">
        <f t="shared" si="17"/>
        <v>0</v>
      </c>
      <c r="AB340" s="414">
        <f t="shared" si="17"/>
        <v>0</v>
      </c>
      <c r="AC340" s="414">
        <f t="shared" si="17"/>
        <v>0</v>
      </c>
      <c r="AD340" s="414">
        <f t="shared" si="17"/>
        <v>0</v>
      </c>
      <c r="AE340" s="414">
        <f t="shared" si="17"/>
        <v>0</v>
      </c>
      <c r="AF340" s="414">
        <f t="shared" si="17"/>
        <v>0</v>
      </c>
      <c r="AG340" s="414"/>
      <c r="AH340" s="414"/>
      <c r="AI340" s="414"/>
      <c r="AJ340" s="414"/>
      <c r="AK340" s="414"/>
      <c r="AL340" s="414"/>
      <c r="AM340" s="414"/>
      <c r="AN340" s="414"/>
      <c r="AO340" s="414"/>
      <c r="AP340" s="414"/>
      <c r="AQ340" s="414"/>
      <c r="AR340" s="414"/>
      <c r="AS340" s="414"/>
      <c r="AT340" s="414"/>
      <c r="AU340" s="414"/>
      <c r="AV340" s="414"/>
      <c r="AW340" s="414"/>
      <c r="AX340" s="414"/>
      <c r="AY340" s="414"/>
      <c r="AZ340" s="414"/>
      <c r="BA340" s="414"/>
      <c r="BB340" s="414"/>
      <c r="BC340" s="414"/>
      <c r="BD340" s="414"/>
      <c r="BE340" s="414"/>
      <c r="BF340" s="414"/>
      <c r="BG340" s="414"/>
      <c r="BH340" s="414"/>
      <c r="BI340" s="414"/>
      <c r="BJ340" s="414"/>
      <c r="BK340" s="414"/>
      <c r="BL340" s="414"/>
      <c r="BM340" s="414"/>
      <c r="BN340" s="414"/>
      <c r="BO340" s="414"/>
      <c r="BP340" s="414"/>
      <c r="BQ340" s="414"/>
      <c r="BR340" s="414"/>
      <c r="BS340" s="414"/>
      <c r="BT340" s="414"/>
      <c r="BU340" s="414"/>
      <c r="BV340" s="414"/>
      <c r="BW340" s="414"/>
      <c r="BX340" s="414"/>
      <c r="BY340" s="414"/>
      <c r="BZ340" s="414"/>
      <c r="CA340" s="414"/>
      <c r="CB340" s="414"/>
      <c r="CC340" s="414"/>
      <c r="CD340" s="414"/>
      <c r="CE340" s="414"/>
      <c r="CF340" s="414"/>
      <c r="CG340" s="414"/>
      <c r="CH340" s="414"/>
      <c r="CI340" s="414"/>
      <c r="CJ340" s="414"/>
      <c r="CK340" s="414"/>
      <c r="CL340" s="414"/>
      <c r="CM340" s="414"/>
      <c r="CN340" s="414"/>
      <c r="CO340" s="414"/>
      <c r="CP340" s="414"/>
      <c r="CQ340" s="414"/>
      <c r="CR340" s="414"/>
      <c r="CS340" s="414"/>
      <c r="CT340" s="414"/>
      <c r="CU340" s="414"/>
      <c r="CV340" s="414"/>
      <c r="CW340" s="414"/>
      <c r="CX340" s="414"/>
      <c r="CY340" s="414"/>
      <c r="CZ340" s="414"/>
    </row>
    <row r="341" spans="1:104" x14ac:dyDescent="0.3">
      <c r="A341" s="413">
        <v>45</v>
      </c>
      <c r="B341" s="126"/>
      <c r="C341" s="126"/>
      <c r="D341" s="414">
        <f t="shared" ref="D341:S343" si="18">D28</f>
        <v>0</v>
      </c>
      <c r="E341" s="414">
        <f t="shared" si="18"/>
        <v>0</v>
      </c>
      <c r="F341" s="414">
        <f t="shared" si="18"/>
        <v>0</v>
      </c>
      <c r="G341" s="414">
        <f t="shared" si="18"/>
        <v>0</v>
      </c>
      <c r="H341" s="414">
        <f t="shared" si="18"/>
        <v>0</v>
      </c>
      <c r="I341" s="414">
        <f t="shared" si="18"/>
        <v>0</v>
      </c>
      <c r="J341" s="414">
        <f t="shared" si="18"/>
        <v>0</v>
      </c>
      <c r="K341" s="414">
        <f t="shared" si="18"/>
        <v>0</v>
      </c>
      <c r="L341" s="414">
        <f t="shared" si="18"/>
        <v>0</v>
      </c>
      <c r="M341" s="414">
        <f t="shared" si="18"/>
        <v>0</v>
      </c>
      <c r="N341" s="414">
        <f t="shared" si="18"/>
        <v>0</v>
      </c>
      <c r="O341" s="414">
        <f t="shared" si="18"/>
        <v>0</v>
      </c>
      <c r="P341" s="414">
        <f t="shared" si="18"/>
        <v>0</v>
      </c>
      <c r="Q341" s="414">
        <f t="shared" si="18"/>
        <v>0</v>
      </c>
      <c r="R341" s="414">
        <f t="shared" si="18"/>
        <v>0</v>
      </c>
      <c r="S341" s="414">
        <f t="shared" si="18"/>
        <v>0</v>
      </c>
      <c r="T341" s="414">
        <f t="shared" si="17"/>
        <v>0</v>
      </c>
      <c r="U341" s="414">
        <f t="shared" si="17"/>
        <v>0</v>
      </c>
      <c r="V341" s="414">
        <f t="shared" si="17"/>
        <v>0</v>
      </c>
      <c r="W341" s="414">
        <f t="shared" si="17"/>
        <v>0</v>
      </c>
      <c r="X341" s="414">
        <f t="shared" si="17"/>
        <v>0</v>
      </c>
      <c r="Y341" s="414">
        <f t="shared" si="17"/>
        <v>0</v>
      </c>
      <c r="Z341" s="414">
        <f t="shared" si="17"/>
        <v>0</v>
      </c>
      <c r="AA341" s="414">
        <f t="shared" si="17"/>
        <v>0</v>
      </c>
      <c r="AB341" s="414">
        <f t="shared" si="17"/>
        <v>0</v>
      </c>
      <c r="AC341" s="414">
        <f t="shared" si="17"/>
        <v>0</v>
      </c>
      <c r="AD341" s="414">
        <f t="shared" si="17"/>
        <v>0</v>
      </c>
      <c r="AE341" s="414">
        <f t="shared" si="17"/>
        <v>0</v>
      </c>
      <c r="AF341" s="414">
        <f t="shared" si="17"/>
        <v>0</v>
      </c>
      <c r="AG341" s="414"/>
      <c r="AH341" s="414"/>
      <c r="AI341" s="414"/>
      <c r="AJ341" s="414"/>
      <c r="AK341" s="414"/>
      <c r="AL341" s="414"/>
      <c r="AM341" s="414"/>
      <c r="AN341" s="414"/>
      <c r="AO341" s="414"/>
      <c r="AP341" s="414"/>
      <c r="AQ341" s="414"/>
      <c r="AR341" s="414"/>
      <c r="AS341" s="414"/>
      <c r="AT341" s="414"/>
      <c r="AU341" s="414"/>
      <c r="AV341" s="414"/>
      <c r="AW341" s="414"/>
      <c r="AX341" s="414"/>
      <c r="AY341" s="414"/>
      <c r="AZ341" s="414"/>
      <c r="BA341" s="414"/>
      <c r="BB341" s="414"/>
      <c r="BC341" s="414"/>
      <c r="BD341" s="414"/>
      <c r="BE341" s="414"/>
      <c r="BF341" s="414"/>
      <c r="BG341" s="414"/>
      <c r="BH341" s="414"/>
      <c r="BI341" s="414"/>
      <c r="BJ341" s="414"/>
      <c r="BK341" s="414"/>
      <c r="BL341" s="414"/>
      <c r="BM341" s="414"/>
      <c r="BN341" s="414"/>
      <c r="BO341" s="414"/>
      <c r="BP341" s="414"/>
      <c r="BQ341" s="414"/>
      <c r="BR341" s="414"/>
      <c r="BS341" s="414"/>
      <c r="BT341" s="414"/>
      <c r="BU341" s="414"/>
      <c r="BV341" s="414"/>
      <c r="BW341" s="414"/>
      <c r="BX341" s="414"/>
      <c r="BY341" s="414"/>
      <c r="BZ341" s="414"/>
      <c r="CA341" s="414"/>
      <c r="CB341" s="414"/>
      <c r="CC341" s="414"/>
      <c r="CD341" s="414"/>
      <c r="CE341" s="414"/>
      <c r="CF341" s="414"/>
      <c r="CG341" s="414"/>
      <c r="CH341" s="414"/>
      <c r="CI341" s="414"/>
      <c r="CJ341" s="414"/>
      <c r="CK341" s="414"/>
      <c r="CL341" s="414"/>
      <c r="CM341" s="414"/>
      <c r="CN341" s="414"/>
      <c r="CO341" s="414"/>
      <c r="CP341" s="414"/>
      <c r="CQ341" s="414"/>
      <c r="CR341" s="414"/>
      <c r="CS341" s="414"/>
      <c r="CT341" s="414"/>
      <c r="CU341" s="414"/>
      <c r="CV341" s="414"/>
      <c r="CW341" s="414"/>
      <c r="CX341" s="414"/>
      <c r="CY341" s="414"/>
      <c r="CZ341" s="414"/>
    </row>
    <row r="342" spans="1:104" x14ac:dyDescent="0.3">
      <c r="A342" s="413">
        <v>47</v>
      </c>
      <c r="B342" s="126"/>
      <c r="C342" s="126"/>
      <c r="D342" s="414">
        <f t="shared" si="18"/>
        <v>0</v>
      </c>
      <c r="E342" s="414">
        <f t="shared" si="18"/>
        <v>0</v>
      </c>
      <c r="F342" s="414">
        <f t="shared" si="18"/>
        <v>0</v>
      </c>
      <c r="G342" s="414">
        <f t="shared" si="18"/>
        <v>0</v>
      </c>
      <c r="H342" s="414">
        <f t="shared" si="18"/>
        <v>0</v>
      </c>
      <c r="I342" s="414">
        <f t="shared" si="18"/>
        <v>0</v>
      </c>
      <c r="J342" s="414">
        <f t="shared" si="18"/>
        <v>0</v>
      </c>
      <c r="K342" s="414">
        <f t="shared" si="18"/>
        <v>0</v>
      </c>
      <c r="L342" s="414">
        <f t="shared" si="18"/>
        <v>0</v>
      </c>
      <c r="M342" s="414">
        <f t="shared" si="18"/>
        <v>0</v>
      </c>
      <c r="N342" s="414">
        <f t="shared" si="18"/>
        <v>0</v>
      </c>
      <c r="O342" s="414">
        <f t="shared" si="18"/>
        <v>0</v>
      </c>
      <c r="P342" s="414">
        <f t="shared" si="18"/>
        <v>0</v>
      </c>
      <c r="Q342" s="414">
        <f t="shared" si="18"/>
        <v>0</v>
      </c>
      <c r="R342" s="414">
        <f t="shared" si="18"/>
        <v>0</v>
      </c>
      <c r="S342" s="414">
        <f t="shared" si="18"/>
        <v>0</v>
      </c>
      <c r="T342" s="414">
        <f t="shared" si="17"/>
        <v>0</v>
      </c>
      <c r="U342" s="414">
        <f t="shared" si="17"/>
        <v>0</v>
      </c>
      <c r="V342" s="414">
        <f t="shared" si="17"/>
        <v>0</v>
      </c>
      <c r="W342" s="414">
        <f t="shared" si="17"/>
        <v>0</v>
      </c>
      <c r="X342" s="414">
        <f t="shared" si="17"/>
        <v>0</v>
      </c>
      <c r="Y342" s="414">
        <f t="shared" si="17"/>
        <v>0</v>
      </c>
      <c r="Z342" s="414">
        <f t="shared" si="17"/>
        <v>0</v>
      </c>
      <c r="AA342" s="414">
        <f t="shared" si="17"/>
        <v>0</v>
      </c>
      <c r="AB342" s="414">
        <f t="shared" si="17"/>
        <v>0</v>
      </c>
      <c r="AC342" s="414">
        <f t="shared" si="17"/>
        <v>0</v>
      </c>
      <c r="AD342" s="414">
        <f t="shared" si="17"/>
        <v>0</v>
      </c>
      <c r="AE342" s="414">
        <f t="shared" si="17"/>
        <v>0</v>
      </c>
      <c r="AF342" s="414">
        <f t="shared" si="17"/>
        <v>0</v>
      </c>
      <c r="AG342" s="414"/>
      <c r="AH342" s="414"/>
      <c r="AI342" s="414"/>
      <c r="AJ342" s="414"/>
      <c r="AK342" s="414"/>
      <c r="AL342" s="414"/>
      <c r="AM342" s="414"/>
      <c r="AN342" s="414"/>
      <c r="AO342" s="414"/>
      <c r="AP342" s="414"/>
      <c r="AQ342" s="414"/>
      <c r="AR342" s="414"/>
      <c r="AS342" s="414"/>
      <c r="AT342" s="414"/>
      <c r="AU342" s="414"/>
      <c r="AV342" s="414"/>
      <c r="AW342" s="414"/>
      <c r="AX342" s="414"/>
      <c r="AY342" s="414"/>
      <c r="AZ342" s="414"/>
      <c r="BA342" s="414"/>
      <c r="BB342" s="414"/>
      <c r="BC342" s="414"/>
      <c r="BD342" s="414"/>
      <c r="BE342" s="414"/>
      <c r="BF342" s="414"/>
      <c r="BG342" s="414"/>
      <c r="BH342" s="414"/>
      <c r="BI342" s="414"/>
      <c r="BJ342" s="414"/>
      <c r="BK342" s="414"/>
      <c r="BL342" s="414"/>
      <c r="BM342" s="414"/>
      <c r="BN342" s="414"/>
      <c r="BO342" s="414"/>
      <c r="BP342" s="414"/>
      <c r="BQ342" s="414"/>
      <c r="BR342" s="414"/>
      <c r="BS342" s="414"/>
      <c r="BT342" s="414"/>
      <c r="BU342" s="414"/>
      <c r="BV342" s="414"/>
      <c r="BW342" s="414"/>
      <c r="BX342" s="414"/>
      <c r="BY342" s="414"/>
      <c r="BZ342" s="414"/>
      <c r="CA342" s="414"/>
      <c r="CB342" s="414"/>
      <c r="CC342" s="414"/>
      <c r="CD342" s="414"/>
      <c r="CE342" s="414"/>
      <c r="CF342" s="414"/>
      <c r="CG342" s="414"/>
      <c r="CH342" s="414"/>
      <c r="CI342" s="414"/>
      <c r="CJ342" s="414"/>
      <c r="CK342" s="414"/>
      <c r="CL342" s="414"/>
      <c r="CM342" s="414"/>
      <c r="CN342" s="414"/>
      <c r="CO342" s="414"/>
      <c r="CP342" s="414"/>
      <c r="CQ342" s="414"/>
      <c r="CR342" s="414"/>
      <c r="CS342" s="414"/>
      <c r="CT342" s="414"/>
      <c r="CU342" s="414"/>
      <c r="CV342" s="414"/>
      <c r="CW342" s="414"/>
      <c r="CX342" s="414"/>
      <c r="CY342" s="414"/>
      <c r="CZ342" s="414"/>
    </row>
    <row r="343" spans="1:104" x14ac:dyDescent="0.3">
      <c r="A343" s="413">
        <v>48</v>
      </c>
      <c r="B343" s="126"/>
      <c r="C343" s="126"/>
      <c r="D343" s="414">
        <f t="shared" si="18"/>
        <v>0</v>
      </c>
      <c r="E343" s="414">
        <f t="shared" si="17"/>
        <v>0</v>
      </c>
      <c r="F343" s="414">
        <f t="shared" si="17"/>
        <v>0</v>
      </c>
      <c r="G343" s="414">
        <f t="shared" si="17"/>
        <v>0</v>
      </c>
      <c r="H343" s="414">
        <f t="shared" si="17"/>
        <v>0</v>
      </c>
      <c r="I343" s="414">
        <f t="shared" si="17"/>
        <v>0</v>
      </c>
      <c r="J343" s="414">
        <f t="shared" si="17"/>
        <v>0</v>
      </c>
      <c r="K343" s="414">
        <f t="shared" si="17"/>
        <v>0</v>
      </c>
      <c r="L343" s="414">
        <f t="shared" si="17"/>
        <v>0</v>
      </c>
      <c r="M343" s="414">
        <f t="shared" si="17"/>
        <v>0</v>
      </c>
      <c r="N343" s="414">
        <f t="shared" si="17"/>
        <v>0</v>
      </c>
      <c r="O343" s="414">
        <f t="shared" si="17"/>
        <v>0</v>
      </c>
      <c r="P343" s="414">
        <f t="shared" si="17"/>
        <v>0</v>
      </c>
      <c r="Q343" s="414">
        <f t="shared" si="17"/>
        <v>0</v>
      </c>
      <c r="R343" s="414">
        <f t="shared" si="17"/>
        <v>0</v>
      </c>
      <c r="S343" s="414">
        <f t="shared" si="17"/>
        <v>0</v>
      </c>
      <c r="T343" s="414">
        <f t="shared" si="17"/>
        <v>0</v>
      </c>
      <c r="U343" s="414">
        <f t="shared" si="17"/>
        <v>0</v>
      </c>
      <c r="V343" s="414">
        <f t="shared" si="17"/>
        <v>0</v>
      </c>
      <c r="W343" s="414">
        <f t="shared" si="17"/>
        <v>0</v>
      </c>
      <c r="X343" s="414">
        <f t="shared" si="17"/>
        <v>0</v>
      </c>
      <c r="Y343" s="414">
        <f t="shared" si="17"/>
        <v>0</v>
      </c>
      <c r="Z343" s="414">
        <f t="shared" si="17"/>
        <v>0</v>
      </c>
      <c r="AA343" s="414">
        <f t="shared" si="17"/>
        <v>0</v>
      </c>
      <c r="AB343" s="414">
        <f t="shared" si="17"/>
        <v>0</v>
      </c>
      <c r="AC343" s="414">
        <f t="shared" si="17"/>
        <v>0</v>
      </c>
      <c r="AD343" s="414">
        <f t="shared" si="17"/>
        <v>0</v>
      </c>
      <c r="AE343" s="414">
        <f t="shared" si="17"/>
        <v>0</v>
      </c>
      <c r="AF343" s="414">
        <f t="shared" si="17"/>
        <v>0</v>
      </c>
      <c r="AG343" s="414"/>
      <c r="AH343" s="414"/>
      <c r="AI343" s="414"/>
      <c r="AJ343" s="414"/>
      <c r="AK343" s="414"/>
      <c r="AL343" s="414"/>
      <c r="AM343" s="414"/>
      <c r="AN343" s="414"/>
      <c r="AO343" s="414"/>
      <c r="AP343" s="414"/>
      <c r="AQ343" s="414"/>
      <c r="AR343" s="414"/>
      <c r="AS343" s="414"/>
      <c r="AT343" s="414"/>
      <c r="AU343" s="414"/>
      <c r="AV343" s="414"/>
      <c r="AW343" s="414"/>
      <c r="AX343" s="414"/>
      <c r="AY343" s="414"/>
      <c r="AZ343" s="414"/>
      <c r="BA343" s="414"/>
      <c r="BB343" s="414"/>
      <c r="BC343" s="414"/>
      <c r="BD343" s="414"/>
      <c r="BE343" s="414"/>
      <c r="BF343" s="414"/>
      <c r="BG343" s="414"/>
      <c r="BH343" s="414"/>
      <c r="BI343" s="414"/>
      <c r="BJ343" s="414"/>
      <c r="BK343" s="414"/>
      <c r="BL343" s="414"/>
      <c r="BM343" s="414"/>
      <c r="BN343" s="414"/>
      <c r="BO343" s="414"/>
      <c r="BP343" s="414"/>
      <c r="BQ343" s="414"/>
      <c r="BR343" s="414"/>
      <c r="BS343" s="414"/>
      <c r="BT343" s="414"/>
      <c r="BU343" s="414"/>
      <c r="BV343" s="414"/>
      <c r="BW343" s="414"/>
      <c r="BX343" s="414"/>
      <c r="BY343" s="414"/>
      <c r="BZ343" s="414"/>
      <c r="CA343" s="414"/>
      <c r="CB343" s="414"/>
      <c r="CC343" s="414"/>
      <c r="CD343" s="414"/>
      <c r="CE343" s="414"/>
      <c r="CF343" s="414"/>
      <c r="CG343" s="414"/>
      <c r="CH343" s="414"/>
      <c r="CI343" s="414"/>
      <c r="CJ343" s="414"/>
      <c r="CK343" s="414"/>
      <c r="CL343" s="414"/>
      <c r="CM343" s="414"/>
      <c r="CN343" s="414"/>
      <c r="CO343" s="414"/>
      <c r="CP343" s="414"/>
      <c r="CQ343" s="414"/>
      <c r="CR343" s="414"/>
      <c r="CS343" s="414"/>
      <c r="CT343" s="414"/>
      <c r="CU343" s="414"/>
      <c r="CV343" s="414"/>
      <c r="CW343" s="414"/>
      <c r="CX343" s="414"/>
      <c r="CY343" s="414"/>
      <c r="CZ343" s="414"/>
    </row>
    <row r="344" spans="1:104" x14ac:dyDescent="0.3">
      <c r="A344" s="417">
        <v>385</v>
      </c>
      <c r="B344" s="126"/>
      <c r="C344" s="126"/>
      <c r="D344" s="418">
        <f>D118</f>
        <v>8767801</v>
      </c>
      <c r="E344" s="418">
        <f t="shared" ref="E344:AF344" si="19">E118</f>
        <v>0</v>
      </c>
      <c r="F344" s="418">
        <f t="shared" si="19"/>
        <v>0</v>
      </c>
      <c r="G344" s="418">
        <f t="shared" si="19"/>
        <v>0</v>
      </c>
      <c r="H344" s="418">
        <f t="shared" si="19"/>
        <v>0</v>
      </c>
      <c r="I344" s="418">
        <f t="shared" si="19"/>
        <v>18708616</v>
      </c>
      <c r="J344" s="418">
        <f t="shared" si="19"/>
        <v>0</v>
      </c>
      <c r="K344" s="418">
        <f t="shared" si="19"/>
        <v>0</v>
      </c>
      <c r="L344" s="418">
        <f t="shared" si="19"/>
        <v>0</v>
      </c>
      <c r="M344" s="418">
        <f t="shared" si="19"/>
        <v>269403</v>
      </c>
      <c r="N344" s="418">
        <f t="shared" si="19"/>
        <v>0</v>
      </c>
      <c r="O344" s="418">
        <f t="shared" si="19"/>
        <v>0</v>
      </c>
      <c r="P344" s="418">
        <f t="shared" si="19"/>
        <v>0</v>
      </c>
      <c r="Q344" s="418">
        <f t="shared" si="19"/>
        <v>0</v>
      </c>
      <c r="R344" s="418">
        <f t="shared" si="19"/>
        <v>0</v>
      </c>
      <c r="S344" s="418">
        <f t="shared" si="19"/>
        <v>0</v>
      </c>
      <c r="T344" s="418">
        <f t="shared" si="19"/>
        <v>0</v>
      </c>
      <c r="U344" s="418">
        <f t="shared" si="19"/>
        <v>0</v>
      </c>
      <c r="V344" s="418">
        <f t="shared" si="19"/>
        <v>0</v>
      </c>
      <c r="W344" s="418">
        <f t="shared" si="19"/>
        <v>0</v>
      </c>
      <c r="X344" s="418">
        <f t="shared" si="19"/>
        <v>0</v>
      </c>
      <c r="Y344" s="418">
        <f t="shared" si="19"/>
        <v>0</v>
      </c>
      <c r="Z344" s="418">
        <f t="shared" si="19"/>
        <v>0</v>
      </c>
      <c r="AA344" s="418">
        <f t="shared" si="19"/>
        <v>0</v>
      </c>
      <c r="AB344" s="418">
        <f t="shared" si="19"/>
        <v>0</v>
      </c>
      <c r="AC344" s="418">
        <f t="shared" si="19"/>
        <v>0</v>
      </c>
      <c r="AD344" s="418">
        <f t="shared" si="19"/>
        <v>0</v>
      </c>
      <c r="AE344" s="418">
        <f t="shared" si="19"/>
        <v>3367176</v>
      </c>
      <c r="AF344" s="418">
        <f t="shared" si="19"/>
        <v>0</v>
      </c>
      <c r="AG344" s="418"/>
      <c r="AH344" s="418"/>
      <c r="AI344" s="418"/>
      <c r="AJ344" s="418"/>
      <c r="AK344" s="418"/>
      <c r="AL344" s="418"/>
      <c r="AM344" s="418"/>
      <c r="AN344" s="418"/>
      <c r="AO344" s="418"/>
      <c r="AP344" s="418"/>
      <c r="AQ344" s="418"/>
      <c r="AR344" s="418"/>
      <c r="AS344" s="418"/>
      <c r="AT344" s="418"/>
      <c r="AU344" s="418"/>
      <c r="AV344" s="418"/>
      <c r="AW344" s="418"/>
      <c r="AX344" s="418"/>
      <c r="AY344" s="418"/>
      <c r="AZ344" s="418"/>
      <c r="BA344" s="418"/>
      <c r="BB344" s="418"/>
      <c r="BC344" s="418"/>
      <c r="BD344" s="418"/>
      <c r="BE344" s="418"/>
      <c r="BF344" s="418"/>
      <c r="BG344" s="418"/>
      <c r="BH344" s="418"/>
      <c r="BI344" s="418"/>
      <c r="BJ344" s="418"/>
      <c r="BK344" s="418"/>
      <c r="BL344" s="418"/>
      <c r="BM344" s="418"/>
      <c r="BN344" s="418"/>
      <c r="BO344" s="418"/>
      <c r="BP344" s="418"/>
      <c r="BQ344" s="418"/>
      <c r="BR344" s="418"/>
      <c r="BS344" s="418"/>
      <c r="BT344" s="418"/>
      <c r="BU344" s="418"/>
      <c r="BV344" s="418"/>
      <c r="BW344" s="418"/>
      <c r="BX344" s="418"/>
      <c r="BY344" s="418"/>
      <c r="BZ344" s="418"/>
      <c r="CA344" s="418"/>
      <c r="CB344" s="418"/>
      <c r="CC344" s="418"/>
      <c r="CD344" s="418"/>
      <c r="CE344" s="418"/>
      <c r="CF344" s="418"/>
      <c r="CG344" s="418"/>
      <c r="CH344" s="418"/>
      <c r="CI344" s="418"/>
      <c r="CJ344" s="418"/>
      <c r="CK344" s="418"/>
      <c r="CL344" s="418"/>
      <c r="CM344" s="418"/>
      <c r="CN344" s="418"/>
      <c r="CO344" s="418"/>
      <c r="CP344" s="418"/>
      <c r="CQ344" s="418"/>
      <c r="CR344" s="418"/>
      <c r="CS344" s="418"/>
      <c r="CT344" s="418"/>
      <c r="CU344" s="418"/>
      <c r="CV344" s="418"/>
      <c r="CW344" s="418"/>
      <c r="CX344" s="418"/>
      <c r="CY344" s="418"/>
      <c r="CZ344" s="418"/>
    </row>
    <row r="345" spans="1:104" x14ac:dyDescent="0.3">
      <c r="A345" s="417">
        <v>626</v>
      </c>
      <c r="B345" s="126"/>
      <c r="C345" s="126"/>
      <c r="D345" s="418">
        <f>D215</f>
        <v>44683</v>
      </c>
      <c r="E345" s="418">
        <f t="shared" ref="E345:AF345" si="20">E215</f>
        <v>0</v>
      </c>
      <c r="F345" s="418">
        <f t="shared" si="20"/>
        <v>0</v>
      </c>
      <c r="G345" s="418">
        <f t="shared" si="20"/>
        <v>0</v>
      </c>
      <c r="H345" s="418">
        <f t="shared" si="20"/>
        <v>0</v>
      </c>
      <c r="I345" s="418">
        <f t="shared" si="20"/>
        <v>250943</v>
      </c>
      <c r="J345" s="418">
        <f t="shared" si="20"/>
        <v>0</v>
      </c>
      <c r="K345" s="418">
        <f t="shared" si="20"/>
        <v>0</v>
      </c>
      <c r="L345" s="418">
        <f t="shared" si="20"/>
        <v>0</v>
      </c>
      <c r="M345" s="418">
        <f t="shared" si="20"/>
        <v>11040</v>
      </c>
      <c r="N345" s="418">
        <f t="shared" si="20"/>
        <v>0</v>
      </c>
      <c r="O345" s="418">
        <f t="shared" si="20"/>
        <v>0</v>
      </c>
      <c r="P345" s="418">
        <f t="shared" si="20"/>
        <v>0</v>
      </c>
      <c r="Q345" s="418">
        <f t="shared" si="20"/>
        <v>0</v>
      </c>
      <c r="R345" s="418">
        <f t="shared" si="20"/>
        <v>0</v>
      </c>
      <c r="S345" s="418">
        <f t="shared" si="20"/>
        <v>0</v>
      </c>
      <c r="T345" s="418">
        <f t="shared" si="20"/>
        <v>0</v>
      </c>
      <c r="U345" s="418">
        <f t="shared" si="20"/>
        <v>0</v>
      </c>
      <c r="V345" s="418">
        <f t="shared" si="20"/>
        <v>0</v>
      </c>
      <c r="W345" s="418">
        <f t="shared" si="20"/>
        <v>0</v>
      </c>
      <c r="X345" s="418">
        <f t="shared" si="20"/>
        <v>0</v>
      </c>
      <c r="Y345" s="418">
        <f t="shared" si="20"/>
        <v>0</v>
      </c>
      <c r="Z345" s="418">
        <f t="shared" si="20"/>
        <v>0</v>
      </c>
      <c r="AA345" s="418">
        <f t="shared" si="20"/>
        <v>0</v>
      </c>
      <c r="AB345" s="418">
        <f t="shared" si="20"/>
        <v>0</v>
      </c>
      <c r="AC345" s="418">
        <f t="shared" si="20"/>
        <v>0</v>
      </c>
      <c r="AD345" s="418">
        <f t="shared" si="20"/>
        <v>0</v>
      </c>
      <c r="AE345" s="418">
        <f t="shared" si="20"/>
        <v>2664</v>
      </c>
      <c r="AF345" s="418">
        <f t="shared" si="20"/>
        <v>0</v>
      </c>
      <c r="AG345" s="418"/>
      <c r="AH345" s="418"/>
      <c r="AI345" s="418"/>
      <c r="AJ345" s="418"/>
      <c r="AK345" s="418"/>
      <c r="AL345" s="418"/>
      <c r="AM345" s="418"/>
      <c r="AN345" s="418"/>
      <c r="AO345" s="418"/>
      <c r="AP345" s="418"/>
      <c r="AQ345" s="418"/>
      <c r="AR345" s="418"/>
      <c r="AS345" s="418"/>
      <c r="AT345" s="418"/>
      <c r="AU345" s="418"/>
      <c r="AV345" s="418"/>
      <c r="AW345" s="418"/>
      <c r="AX345" s="418"/>
      <c r="AY345" s="418"/>
      <c r="AZ345" s="418"/>
      <c r="BA345" s="418"/>
      <c r="BB345" s="418"/>
      <c r="BC345" s="418"/>
      <c r="BD345" s="418"/>
      <c r="BE345" s="418"/>
      <c r="BF345" s="418"/>
      <c r="BG345" s="418"/>
      <c r="BH345" s="418"/>
      <c r="BI345" s="418"/>
      <c r="BJ345" s="418"/>
      <c r="BK345" s="418"/>
      <c r="BL345" s="418"/>
      <c r="BM345" s="418"/>
      <c r="BN345" s="418"/>
      <c r="BO345" s="418"/>
      <c r="BP345" s="418"/>
      <c r="BQ345" s="418"/>
      <c r="BR345" s="418"/>
      <c r="BS345" s="418"/>
      <c r="BT345" s="418"/>
      <c r="BU345" s="418"/>
      <c r="BV345" s="418"/>
      <c r="BW345" s="418"/>
      <c r="BX345" s="418"/>
      <c r="BY345" s="418"/>
      <c r="BZ345" s="418"/>
      <c r="CA345" s="418"/>
      <c r="CB345" s="418"/>
      <c r="CC345" s="418"/>
      <c r="CD345" s="418"/>
      <c r="CE345" s="418"/>
      <c r="CF345" s="418"/>
      <c r="CG345" s="418"/>
      <c r="CH345" s="418"/>
      <c r="CI345" s="418"/>
      <c r="CJ345" s="418"/>
      <c r="CK345" s="418"/>
      <c r="CL345" s="418"/>
      <c r="CM345" s="418"/>
      <c r="CN345" s="418"/>
      <c r="CO345" s="418"/>
      <c r="CP345" s="418"/>
      <c r="CQ345" s="418"/>
      <c r="CR345" s="418"/>
      <c r="CS345" s="418"/>
      <c r="CT345" s="418"/>
      <c r="CU345" s="418"/>
      <c r="CV345" s="418"/>
      <c r="CW345" s="418"/>
      <c r="CX345" s="418"/>
      <c r="CY345" s="418"/>
      <c r="CZ345" s="418"/>
    </row>
    <row r="346" spans="1:104" x14ac:dyDescent="0.3">
      <c r="A346" s="417">
        <v>338</v>
      </c>
      <c r="B346" s="126"/>
      <c r="C346" s="126"/>
      <c r="D346" s="418">
        <f>D83</f>
        <v>44683</v>
      </c>
      <c r="E346" s="418">
        <f t="shared" ref="E346:AF346" si="21">E83</f>
        <v>0</v>
      </c>
      <c r="F346" s="418">
        <f t="shared" si="21"/>
        <v>0</v>
      </c>
      <c r="G346" s="418">
        <f t="shared" si="21"/>
        <v>0</v>
      </c>
      <c r="H346" s="418">
        <f t="shared" si="21"/>
        <v>0</v>
      </c>
      <c r="I346" s="418">
        <f t="shared" si="21"/>
        <v>700943</v>
      </c>
      <c r="J346" s="418">
        <f t="shared" si="21"/>
        <v>0</v>
      </c>
      <c r="K346" s="418">
        <f t="shared" si="21"/>
        <v>0</v>
      </c>
      <c r="L346" s="418">
        <f t="shared" si="21"/>
        <v>0</v>
      </c>
      <c r="M346" s="418">
        <f t="shared" si="21"/>
        <v>11040</v>
      </c>
      <c r="N346" s="418">
        <f t="shared" si="21"/>
        <v>0</v>
      </c>
      <c r="O346" s="418">
        <f t="shared" si="21"/>
        <v>0</v>
      </c>
      <c r="P346" s="418">
        <f t="shared" si="21"/>
        <v>0</v>
      </c>
      <c r="Q346" s="418">
        <f t="shared" si="21"/>
        <v>0</v>
      </c>
      <c r="R346" s="418">
        <f t="shared" si="21"/>
        <v>0</v>
      </c>
      <c r="S346" s="418">
        <f t="shared" si="21"/>
        <v>0</v>
      </c>
      <c r="T346" s="418">
        <f t="shared" si="21"/>
        <v>0</v>
      </c>
      <c r="U346" s="418">
        <f t="shared" si="21"/>
        <v>0</v>
      </c>
      <c r="V346" s="418">
        <f t="shared" si="21"/>
        <v>0</v>
      </c>
      <c r="W346" s="418">
        <f t="shared" si="21"/>
        <v>0</v>
      </c>
      <c r="X346" s="418">
        <f t="shared" si="21"/>
        <v>0</v>
      </c>
      <c r="Y346" s="418">
        <f t="shared" si="21"/>
        <v>0</v>
      </c>
      <c r="Z346" s="418">
        <f t="shared" si="21"/>
        <v>0</v>
      </c>
      <c r="AA346" s="418">
        <f t="shared" si="21"/>
        <v>0</v>
      </c>
      <c r="AB346" s="418">
        <f t="shared" si="21"/>
        <v>0</v>
      </c>
      <c r="AC346" s="418">
        <f t="shared" si="21"/>
        <v>0</v>
      </c>
      <c r="AD346" s="418">
        <f t="shared" si="21"/>
        <v>0</v>
      </c>
      <c r="AE346" s="418">
        <f t="shared" si="21"/>
        <v>2664</v>
      </c>
      <c r="AF346" s="418">
        <f t="shared" si="21"/>
        <v>0</v>
      </c>
      <c r="AG346" s="418"/>
      <c r="AH346" s="418"/>
      <c r="AI346" s="418"/>
      <c r="AJ346" s="418"/>
      <c r="AK346" s="418"/>
      <c r="AL346" s="418"/>
      <c r="AM346" s="418"/>
      <c r="AN346" s="422"/>
      <c r="AO346" s="422"/>
      <c r="AP346" s="422"/>
      <c r="AQ346" s="422"/>
      <c r="AR346" s="422"/>
      <c r="AS346" s="422"/>
      <c r="AT346" s="422"/>
      <c r="AU346" s="422"/>
      <c r="AV346" s="422"/>
      <c r="AW346" s="422"/>
      <c r="AX346" s="422"/>
      <c r="AY346" s="422"/>
      <c r="AZ346" s="422"/>
      <c r="BA346" s="422"/>
      <c r="BB346" s="422"/>
      <c r="BC346" s="422"/>
      <c r="BD346" s="422"/>
      <c r="BE346" s="422"/>
      <c r="BF346" s="422"/>
      <c r="BG346" s="422"/>
      <c r="BH346" s="422"/>
      <c r="BI346" s="422"/>
      <c r="BJ346" s="422"/>
      <c r="BK346" s="422"/>
      <c r="BL346" s="422"/>
      <c r="BM346" s="422"/>
      <c r="BN346" s="422"/>
      <c r="BO346" s="422"/>
      <c r="BP346" s="422"/>
      <c r="BQ346" s="422"/>
      <c r="BR346" s="422"/>
      <c r="BS346" s="422"/>
      <c r="BT346" s="422"/>
      <c r="BU346" s="422"/>
      <c r="BV346" s="422"/>
      <c r="BW346" s="422"/>
      <c r="BX346" s="422"/>
      <c r="BY346" s="422"/>
      <c r="BZ346" s="422"/>
      <c r="CA346" s="422"/>
      <c r="CB346" s="422"/>
      <c r="CC346" s="422"/>
      <c r="CD346" s="422"/>
      <c r="CE346" s="422"/>
      <c r="CF346" s="422"/>
      <c r="CG346" s="422"/>
      <c r="CH346" s="422"/>
      <c r="CI346" s="422"/>
      <c r="CJ346" s="422"/>
      <c r="CK346" s="422"/>
      <c r="CL346" s="422"/>
      <c r="CM346" s="422"/>
      <c r="CN346" s="422"/>
      <c r="CO346" s="422"/>
      <c r="CP346" s="422"/>
      <c r="CQ346" s="422"/>
      <c r="CR346" s="422"/>
      <c r="CS346" s="422"/>
      <c r="CT346" s="422"/>
      <c r="CU346" s="422"/>
      <c r="CV346" s="422"/>
      <c r="CW346" s="422"/>
      <c r="CX346" s="422"/>
      <c r="CY346" s="422"/>
      <c r="CZ346" s="422"/>
    </row>
    <row r="347" spans="1:104" s="126" customFormat="1" x14ac:dyDescent="0.3">
      <c r="A347" s="420">
        <v>620</v>
      </c>
      <c r="D347" s="421">
        <f>D211</f>
        <v>2</v>
      </c>
      <c r="E347" s="421">
        <f t="shared" ref="E347:AF347" si="22">E211</f>
        <v>1</v>
      </c>
      <c r="F347" s="421">
        <f t="shared" si="22"/>
        <v>2</v>
      </c>
      <c r="G347" s="421">
        <f t="shared" si="22"/>
        <v>2</v>
      </c>
      <c r="H347" s="421">
        <f t="shared" si="22"/>
        <v>2</v>
      </c>
      <c r="I347" s="421">
        <f t="shared" si="22"/>
        <v>2</v>
      </c>
      <c r="J347" s="421">
        <f t="shared" si="22"/>
        <v>2</v>
      </c>
      <c r="K347" s="421">
        <f t="shared" si="22"/>
        <v>1</v>
      </c>
      <c r="L347" s="421">
        <f t="shared" si="22"/>
        <v>2</v>
      </c>
      <c r="M347" s="421">
        <f t="shared" si="22"/>
        <v>2</v>
      </c>
      <c r="N347" s="421">
        <f t="shared" si="22"/>
        <v>2</v>
      </c>
      <c r="O347" s="421">
        <f t="shared" si="22"/>
        <v>2</v>
      </c>
      <c r="P347" s="421">
        <f t="shared" si="22"/>
        <v>2</v>
      </c>
      <c r="Q347" s="421">
        <f t="shared" si="22"/>
        <v>2</v>
      </c>
      <c r="R347" s="421">
        <f t="shared" si="22"/>
        <v>2</v>
      </c>
      <c r="S347" s="421">
        <f t="shared" si="22"/>
        <v>2</v>
      </c>
      <c r="T347" s="421">
        <f t="shared" si="22"/>
        <v>2</v>
      </c>
      <c r="U347" s="421">
        <f t="shared" si="22"/>
        <v>1</v>
      </c>
      <c r="V347" s="421">
        <f t="shared" si="22"/>
        <v>2</v>
      </c>
      <c r="W347" s="421">
        <f t="shared" si="22"/>
        <v>2</v>
      </c>
      <c r="X347" s="421">
        <f t="shared" si="22"/>
        <v>1</v>
      </c>
      <c r="Y347" s="421">
        <f t="shared" si="22"/>
        <v>2</v>
      </c>
      <c r="Z347" s="421">
        <f t="shared" si="22"/>
        <v>2</v>
      </c>
      <c r="AA347" s="421">
        <f t="shared" si="22"/>
        <v>2</v>
      </c>
      <c r="AB347" s="421">
        <f t="shared" si="22"/>
        <v>2</v>
      </c>
      <c r="AC347" s="421">
        <f t="shared" si="22"/>
        <v>2</v>
      </c>
      <c r="AD347" s="421">
        <f t="shared" si="22"/>
        <v>2</v>
      </c>
      <c r="AE347" s="421">
        <f t="shared" si="22"/>
        <v>2</v>
      </c>
      <c r="AF347" s="421">
        <f t="shared" si="22"/>
        <v>2</v>
      </c>
      <c r="AG347" s="421"/>
      <c r="AH347" s="421"/>
      <c r="AI347" s="421"/>
      <c r="AJ347" s="421"/>
      <c r="AK347" s="421"/>
      <c r="AL347" s="421"/>
      <c r="AM347" s="421"/>
      <c r="AN347" s="421"/>
      <c r="AO347" s="421"/>
      <c r="AP347" s="421"/>
      <c r="AQ347" s="421"/>
      <c r="AR347" s="421"/>
      <c r="AS347" s="421"/>
      <c r="AT347" s="421"/>
      <c r="AU347" s="421"/>
      <c r="AV347" s="421"/>
      <c r="AW347" s="421"/>
      <c r="AX347" s="421"/>
      <c r="AY347" s="421"/>
      <c r="AZ347" s="421"/>
      <c r="BA347" s="421"/>
      <c r="BB347" s="421"/>
      <c r="BC347" s="421"/>
      <c r="BD347" s="421"/>
      <c r="BE347" s="421"/>
      <c r="BF347" s="421"/>
      <c r="BG347" s="421"/>
      <c r="BH347" s="421"/>
      <c r="BI347" s="421"/>
      <c r="BJ347" s="421"/>
      <c r="BK347" s="421"/>
      <c r="BL347" s="421"/>
      <c r="BM347" s="421"/>
      <c r="BN347" s="421"/>
      <c r="BO347" s="421"/>
      <c r="BP347" s="421"/>
      <c r="BQ347" s="421"/>
      <c r="BR347" s="421"/>
      <c r="BS347" s="421"/>
      <c r="BT347" s="421"/>
      <c r="BU347" s="421"/>
      <c r="BV347" s="421"/>
      <c r="BW347" s="421"/>
      <c r="BX347" s="421"/>
      <c r="BY347" s="421"/>
      <c r="BZ347" s="421"/>
      <c r="CA347" s="421"/>
      <c r="CB347" s="421"/>
      <c r="CC347" s="421"/>
      <c r="CD347" s="421"/>
      <c r="CE347" s="421"/>
      <c r="CF347" s="421"/>
      <c r="CG347" s="421"/>
      <c r="CH347" s="421"/>
      <c r="CI347" s="421"/>
      <c r="CJ347" s="421"/>
      <c r="CK347" s="421"/>
      <c r="CL347" s="421"/>
      <c r="CM347" s="421"/>
      <c r="CN347" s="421"/>
      <c r="CO347" s="421"/>
      <c r="CP347" s="421"/>
      <c r="CQ347" s="421"/>
      <c r="CR347" s="421"/>
      <c r="CS347" s="421"/>
      <c r="CT347" s="421"/>
      <c r="CU347" s="421"/>
      <c r="CV347" s="421"/>
      <c r="CW347" s="421"/>
      <c r="CX347" s="421"/>
      <c r="CY347" s="421"/>
      <c r="CZ347" s="421"/>
    </row>
    <row r="348" spans="1:104" s="126" customFormat="1" x14ac:dyDescent="0.3">
      <c r="A348" s="105">
        <v>545</v>
      </c>
      <c r="D348" s="421">
        <f>D166</f>
        <v>0</v>
      </c>
      <c r="E348" s="421">
        <f t="shared" ref="E348:AF348" si="23">E166</f>
        <v>0</v>
      </c>
      <c r="F348" s="421">
        <f t="shared" si="23"/>
        <v>0</v>
      </c>
      <c r="G348" s="421">
        <f t="shared" si="23"/>
        <v>0</v>
      </c>
      <c r="H348" s="421">
        <f t="shared" si="23"/>
        <v>0</v>
      </c>
      <c r="I348" s="421">
        <f t="shared" si="23"/>
        <v>0</v>
      </c>
      <c r="J348" s="421">
        <f t="shared" si="23"/>
        <v>0</v>
      </c>
      <c r="K348" s="421">
        <f t="shared" si="23"/>
        <v>0</v>
      </c>
      <c r="L348" s="421">
        <f t="shared" si="23"/>
        <v>0</v>
      </c>
      <c r="M348" s="421">
        <f t="shared" si="23"/>
        <v>0</v>
      </c>
      <c r="N348" s="421">
        <f t="shared" si="23"/>
        <v>0</v>
      </c>
      <c r="O348" s="421">
        <f t="shared" si="23"/>
        <v>0</v>
      </c>
      <c r="P348" s="421">
        <f t="shared" si="23"/>
        <v>0</v>
      </c>
      <c r="Q348" s="421">
        <f t="shared" si="23"/>
        <v>0</v>
      </c>
      <c r="R348" s="421">
        <f t="shared" si="23"/>
        <v>0</v>
      </c>
      <c r="S348" s="421">
        <f t="shared" si="23"/>
        <v>0</v>
      </c>
      <c r="T348" s="421">
        <f t="shared" si="23"/>
        <v>0</v>
      </c>
      <c r="U348" s="421">
        <f t="shared" si="23"/>
        <v>0</v>
      </c>
      <c r="V348" s="421">
        <f t="shared" si="23"/>
        <v>0</v>
      </c>
      <c r="W348" s="421">
        <f t="shared" si="23"/>
        <v>0</v>
      </c>
      <c r="X348" s="421">
        <f t="shared" si="23"/>
        <v>0</v>
      </c>
      <c r="Y348" s="421">
        <f t="shared" si="23"/>
        <v>0</v>
      </c>
      <c r="Z348" s="421">
        <f t="shared" si="23"/>
        <v>0</v>
      </c>
      <c r="AA348" s="421">
        <f t="shared" si="23"/>
        <v>0</v>
      </c>
      <c r="AB348" s="421">
        <f t="shared" si="23"/>
        <v>0</v>
      </c>
      <c r="AC348" s="421">
        <f t="shared" si="23"/>
        <v>0</v>
      </c>
      <c r="AD348" s="421">
        <f t="shared" si="23"/>
        <v>0</v>
      </c>
      <c r="AE348" s="421">
        <f t="shared" si="23"/>
        <v>0</v>
      </c>
      <c r="AF348" s="421">
        <f t="shared" si="23"/>
        <v>0</v>
      </c>
      <c r="AG348" s="421"/>
      <c r="AH348" s="421"/>
      <c r="AI348" s="421"/>
      <c r="AJ348" s="421"/>
      <c r="AK348" s="421"/>
      <c r="AL348" s="421"/>
      <c r="AM348" s="421"/>
      <c r="AN348" s="421"/>
      <c r="AO348" s="421"/>
      <c r="AP348" s="421"/>
      <c r="AQ348" s="421"/>
      <c r="AR348" s="421"/>
      <c r="AS348" s="421"/>
      <c r="AT348" s="421"/>
      <c r="AU348" s="421"/>
      <c r="AV348" s="421"/>
      <c r="AW348" s="421"/>
      <c r="AX348" s="421"/>
      <c r="AY348" s="421"/>
      <c r="AZ348" s="421"/>
      <c r="BA348" s="421"/>
      <c r="BB348" s="421"/>
      <c r="BC348" s="421"/>
      <c r="BD348" s="421"/>
      <c r="BE348" s="421"/>
      <c r="BF348" s="421"/>
      <c r="BG348" s="421"/>
      <c r="BH348" s="421"/>
      <c r="BI348" s="421"/>
      <c r="BJ348" s="421"/>
      <c r="BK348" s="421"/>
      <c r="BL348" s="421"/>
      <c r="BM348" s="421"/>
      <c r="BN348" s="421"/>
      <c r="BO348" s="421"/>
      <c r="BP348" s="421"/>
      <c r="BQ348" s="421"/>
      <c r="BR348" s="421"/>
      <c r="BS348" s="421"/>
      <c r="BT348" s="421"/>
      <c r="BU348" s="421"/>
      <c r="BV348" s="421"/>
      <c r="BW348" s="421"/>
      <c r="BX348" s="421"/>
      <c r="BY348" s="421"/>
      <c r="BZ348" s="421"/>
      <c r="CA348" s="421"/>
      <c r="CB348" s="421"/>
      <c r="CC348" s="421"/>
      <c r="CD348" s="421"/>
      <c r="CE348" s="421"/>
      <c r="CF348" s="421"/>
      <c r="CG348" s="421"/>
      <c r="CH348" s="421"/>
      <c r="CI348" s="421"/>
      <c r="CJ348" s="421"/>
      <c r="CK348" s="421"/>
      <c r="CL348" s="421"/>
      <c r="CM348" s="421"/>
      <c r="CN348" s="421"/>
      <c r="CO348" s="421"/>
      <c r="CP348" s="421"/>
      <c r="CQ348" s="421"/>
      <c r="CR348" s="421"/>
      <c r="CS348" s="421"/>
      <c r="CT348" s="421"/>
      <c r="CU348" s="421"/>
      <c r="CV348" s="421"/>
      <c r="CW348" s="421"/>
      <c r="CX348" s="421"/>
      <c r="CY348" s="421"/>
      <c r="CZ348" s="421"/>
    </row>
    <row r="349" spans="1:104" s="126" customFormat="1" x14ac:dyDescent="0.3">
      <c r="A349" s="420">
        <v>624</v>
      </c>
      <c r="D349" s="421">
        <f>D214</f>
        <v>0</v>
      </c>
      <c r="E349" s="421">
        <f t="shared" ref="E349:AF349" si="24">E214</f>
        <v>0</v>
      </c>
      <c r="F349" s="421">
        <f t="shared" si="24"/>
        <v>0</v>
      </c>
      <c r="G349" s="421">
        <f t="shared" si="24"/>
        <v>0</v>
      </c>
      <c r="H349" s="421">
        <f t="shared" si="24"/>
        <v>0</v>
      </c>
      <c r="I349" s="421">
        <f t="shared" si="24"/>
        <v>0</v>
      </c>
      <c r="J349" s="421">
        <f t="shared" si="24"/>
        <v>0</v>
      </c>
      <c r="K349" s="421">
        <f t="shared" si="24"/>
        <v>0</v>
      </c>
      <c r="L349" s="421">
        <f t="shared" si="24"/>
        <v>0</v>
      </c>
      <c r="M349" s="421">
        <f t="shared" si="24"/>
        <v>0</v>
      </c>
      <c r="N349" s="421">
        <f t="shared" si="24"/>
        <v>0</v>
      </c>
      <c r="O349" s="421">
        <f t="shared" si="24"/>
        <v>0</v>
      </c>
      <c r="P349" s="421">
        <f t="shared" si="24"/>
        <v>0</v>
      </c>
      <c r="Q349" s="421">
        <f t="shared" si="24"/>
        <v>0</v>
      </c>
      <c r="R349" s="421">
        <f t="shared" si="24"/>
        <v>0</v>
      </c>
      <c r="S349" s="421">
        <f t="shared" si="24"/>
        <v>0</v>
      </c>
      <c r="T349" s="421">
        <f t="shared" si="24"/>
        <v>0</v>
      </c>
      <c r="U349" s="421">
        <f t="shared" si="24"/>
        <v>0</v>
      </c>
      <c r="V349" s="421">
        <f t="shared" si="24"/>
        <v>0</v>
      </c>
      <c r="W349" s="421">
        <f t="shared" si="24"/>
        <v>0</v>
      </c>
      <c r="X349" s="421">
        <f t="shared" si="24"/>
        <v>0</v>
      </c>
      <c r="Y349" s="421">
        <f t="shared" si="24"/>
        <v>0</v>
      </c>
      <c r="Z349" s="421">
        <f t="shared" si="24"/>
        <v>0</v>
      </c>
      <c r="AA349" s="421">
        <f t="shared" si="24"/>
        <v>0</v>
      </c>
      <c r="AB349" s="421">
        <f t="shared" si="24"/>
        <v>0</v>
      </c>
      <c r="AC349" s="421">
        <f t="shared" si="24"/>
        <v>0</v>
      </c>
      <c r="AD349" s="421">
        <f t="shared" si="24"/>
        <v>0</v>
      </c>
      <c r="AE349" s="421">
        <f t="shared" si="24"/>
        <v>0</v>
      </c>
      <c r="AF349" s="421">
        <f t="shared" si="24"/>
        <v>0</v>
      </c>
      <c r="AG349" s="421"/>
      <c r="AH349" s="421"/>
      <c r="AI349" s="421"/>
      <c r="AJ349" s="421"/>
      <c r="AK349" s="421"/>
      <c r="AL349" s="421"/>
      <c r="AM349" s="421"/>
      <c r="AN349" s="421"/>
      <c r="AO349" s="421"/>
      <c r="AP349" s="421"/>
      <c r="AQ349" s="421"/>
      <c r="AR349" s="421"/>
      <c r="AS349" s="421"/>
      <c r="AT349" s="421"/>
      <c r="AU349" s="421"/>
      <c r="AV349" s="421"/>
      <c r="AW349" s="421"/>
      <c r="AX349" s="421"/>
      <c r="AY349" s="421"/>
      <c r="AZ349" s="421"/>
      <c r="BA349" s="421"/>
      <c r="BB349" s="421"/>
      <c r="BC349" s="421"/>
      <c r="BD349" s="421"/>
      <c r="BE349" s="421"/>
      <c r="BF349" s="421"/>
      <c r="BG349" s="421"/>
      <c r="BH349" s="421"/>
      <c r="BI349" s="421"/>
      <c r="BJ349" s="421"/>
      <c r="BK349" s="421"/>
      <c r="BL349" s="421"/>
      <c r="BM349" s="421"/>
      <c r="BN349" s="421"/>
      <c r="BO349" s="421"/>
      <c r="BP349" s="421"/>
      <c r="BQ349" s="421"/>
      <c r="BR349" s="421"/>
      <c r="BS349" s="421"/>
      <c r="BT349" s="421"/>
      <c r="BU349" s="421"/>
      <c r="BV349" s="421"/>
      <c r="BW349" s="421"/>
      <c r="BX349" s="421"/>
      <c r="BY349" s="421"/>
      <c r="BZ349" s="421"/>
      <c r="CA349" s="421"/>
      <c r="CB349" s="421"/>
      <c r="CC349" s="421"/>
      <c r="CD349" s="421"/>
      <c r="CE349" s="421"/>
      <c r="CF349" s="421"/>
      <c r="CG349" s="421"/>
      <c r="CH349" s="421"/>
      <c r="CI349" s="421"/>
      <c r="CJ349" s="421"/>
      <c r="CK349" s="421"/>
      <c r="CL349" s="421"/>
      <c r="CM349" s="421"/>
      <c r="CN349" s="421"/>
      <c r="CO349" s="421"/>
      <c r="CP349" s="421"/>
      <c r="CQ349" s="421"/>
      <c r="CR349" s="421"/>
      <c r="CS349" s="421"/>
      <c r="CT349" s="421"/>
      <c r="CU349" s="421"/>
      <c r="CV349" s="421"/>
      <c r="CW349" s="421"/>
      <c r="CX349" s="421"/>
      <c r="CY349" s="421"/>
      <c r="CZ349" s="421"/>
    </row>
    <row r="350" spans="1:104" s="126" customFormat="1" x14ac:dyDescent="0.3">
      <c r="A350" s="420">
        <v>577</v>
      </c>
      <c r="D350" s="421">
        <f>D190</f>
        <v>2</v>
      </c>
      <c r="E350" s="421">
        <f t="shared" ref="E350:AF350" si="25">E190</f>
        <v>2</v>
      </c>
      <c r="F350" s="421">
        <f t="shared" si="25"/>
        <v>2</v>
      </c>
      <c r="G350" s="421">
        <f t="shared" si="25"/>
        <v>2</v>
      </c>
      <c r="H350" s="421">
        <f t="shared" si="25"/>
        <v>0</v>
      </c>
      <c r="I350" s="421">
        <f t="shared" si="25"/>
        <v>2</v>
      </c>
      <c r="J350" s="421">
        <f t="shared" si="25"/>
        <v>2</v>
      </c>
      <c r="K350" s="421">
        <f t="shared" si="25"/>
        <v>2</v>
      </c>
      <c r="L350" s="421">
        <f t="shared" si="25"/>
        <v>2</v>
      </c>
      <c r="M350" s="421">
        <f t="shared" si="25"/>
        <v>2</v>
      </c>
      <c r="N350" s="421">
        <f t="shared" si="25"/>
        <v>2</v>
      </c>
      <c r="O350" s="421">
        <f t="shared" si="25"/>
        <v>0</v>
      </c>
      <c r="P350" s="421">
        <f t="shared" si="25"/>
        <v>2</v>
      </c>
      <c r="Q350" s="421">
        <f t="shared" si="25"/>
        <v>2</v>
      </c>
      <c r="R350" s="421">
        <f t="shared" si="25"/>
        <v>0</v>
      </c>
      <c r="S350" s="421">
        <f t="shared" si="25"/>
        <v>2</v>
      </c>
      <c r="T350" s="421">
        <f t="shared" si="25"/>
        <v>2</v>
      </c>
      <c r="U350" s="421">
        <f t="shared" si="25"/>
        <v>2</v>
      </c>
      <c r="V350" s="421">
        <f t="shared" si="25"/>
        <v>2</v>
      </c>
      <c r="W350" s="421">
        <f t="shared" si="25"/>
        <v>1</v>
      </c>
      <c r="X350" s="421">
        <f t="shared" si="25"/>
        <v>1</v>
      </c>
      <c r="Y350" s="421">
        <f t="shared" si="25"/>
        <v>2</v>
      </c>
      <c r="Z350" s="421">
        <f t="shared" si="25"/>
        <v>0</v>
      </c>
      <c r="AA350" s="421">
        <f t="shared" si="25"/>
        <v>2</v>
      </c>
      <c r="AB350" s="421">
        <f t="shared" si="25"/>
        <v>2</v>
      </c>
      <c r="AC350" s="421">
        <f t="shared" si="25"/>
        <v>0</v>
      </c>
      <c r="AD350" s="421">
        <f t="shared" si="25"/>
        <v>2</v>
      </c>
      <c r="AE350" s="421">
        <f t="shared" si="25"/>
        <v>2</v>
      </c>
      <c r="AF350" s="421">
        <f t="shared" si="25"/>
        <v>0</v>
      </c>
      <c r="AG350" s="421"/>
      <c r="AH350" s="421"/>
      <c r="AI350" s="421"/>
      <c r="AJ350" s="421"/>
      <c r="AK350" s="421"/>
      <c r="AL350" s="421"/>
      <c r="AM350" s="421"/>
      <c r="AN350" s="421"/>
      <c r="AO350" s="421"/>
      <c r="AP350" s="421"/>
      <c r="AQ350" s="421"/>
      <c r="AR350" s="421"/>
      <c r="AS350" s="421"/>
      <c r="AT350" s="421"/>
      <c r="AU350" s="421"/>
      <c r="AV350" s="421"/>
      <c r="AW350" s="421"/>
      <c r="AX350" s="421"/>
      <c r="AY350" s="421"/>
      <c r="AZ350" s="421"/>
      <c r="BA350" s="421"/>
      <c r="BB350" s="421"/>
      <c r="BC350" s="421"/>
      <c r="BD350" s="421"/>
      <c r="BE350" s="421"/>
      <c r="BF350" s="421"/>
      <c r="BG350" s="421"/>
      <c r="BH350" s="421"/>
      <c r="BI350" s="421"/>
      <c r="BJ350" s="421"/>
      <c r="BK350" s="421"/>
      <c r="BL350" s="421"/>
      <c r="BM350" s="421"/>
      <c r="BN350" s="421"/>
      <c r="BO350" s="421"/>
      <c r="BP350" s="421"/>
      <c r="BQ350" s="421"/>
      <c r="BR350" s="421"/>
      <c r="BS350" s="421"/>
      <c r="BT350" s="421"/>
      <c r="BU350" s="421"/>
      <c r="BV350" s="421"/>
      <c r="BW350" s="421"/>
      <c r="BX350" s="421"/>
      <c r="BY350" s="421"/>
      <c r="BZ350" s="421"/>
      <c r="CA350" s="421"/>
      <c r="CB350" s="421"/>
      <c r="CC350" s="421"/>
      <c r="CD350" s="421"/>
      <c r="CE350" s="421"/>
      <c r="CF350" s="421"/>
      <c r="CG350" s="421"/>
      <c r="CH350" s="421"/>
      <c r="CI350" s="421"/>
      <c r="CJ350" s="421"/>
      <c r="CK350" s="421"/>
      <c r="CL350" s="421"/>
      <c r="CM350" s="421"/>
      <c r="CN350" s="421"/>
      <c r="CO350" s="421"/>
      <c r="CP350" s="421"/>
      <c r="CQ350" s="421"/>
      <c r="CR350" s="421"/>
      <c r="CS350" s="421"/>
      <c r="CT350" s="421"/>
      <c r="CU350" s="421"/>
      <c r="CV350" s="421"/>
      <c r="CW350" s="421"/>
      <c r="CX350" s="421"/>
      <c r="CY350" s="421"/>
      <c r="CZ350" s="421"/>
    </row>
    <row r="351" spans="1:104" s="416" customFormat="1" x14ac:dyDescent="0.3">
      <c r="A351" s="105" t="s">
        <v>602</v>
      </c>
      <c r="B351" s="126"/>
      <c r="C351" s="126"/>
      <c r="D351" s="126">
        <f>SUM(D313:D350)</f>
        <v>9443704</v>
      </c>
      <c r="E351" s="126">
        <f t="shared" ref="E351:AF351" si="26">SUM(E313:E350)</f>
        <v>81969191</v>
      </c>
      <c r="F351" s="126">
        <f t="shared" si="26"/>
        <v>2353829</v>
      </c>
      <c r="G351" s="126">
        <f t="shared" si="26"/>
        <v>541079</v>
      </c>
      <c r="H351" s="126">
        <f t="shared" si="26"/>
        <v>3507180</v>
      </c>
      <c r="I351" s="126">
        <f t="shared" si="26"/>
        <v>19966459</v>
      </c>
      <c r="J351" s="126">
        <f t="shared" si="26"/>
        <v>541080</v>
      </c>
      <c r="K351" s="126">
        <f t="shared" si="26"/>
        <v>6549491</v>
      </c>
      <c r="L351" s="126">
        <f t="shared" si="26"/>
        <v>541083</v>
      </c>
      <c r="M351" s="126">
        <f t="shared" si="26"/>
        <v>842729</v>
      </c>
      <c r="N351" s="126">
        <f t="shared" si="26"/>
        <v>2500691</v>
      </c>
      <c r="O351" s="126">
        <f t="shared" si="26"/>
        <v>541102</v>
      </c>
      <c r="P351" s="126">
        <f t="shared" si="26"/>
        <v>541105</v>
      </c>
      <c r="Q351" s="126">
        <f t="shared" si="26"/>
        <v>5095768</v>
      </c>
      <c r="R351" s="126">
        <f t="shared" si="26"/>
        <v>541098</v>
      </c>
      <c r="S351" s="126">
        <f t="shared" si="26"/>
        <v>2283012</v>
      </c>
      <c r="T351" s="126">
        <f t="shared" si="26"/>
        <v>541105</v>
      </c>
      <c r="U351" s="126">
        <f t="shared" si="26"/>
        <v>541087</v>
      </c>
      <c r="V351" s="126">
        <f t="shared" si="26"/>
        <v>541089</v>
      </c>
      <c r="W351" s="126">
        <f t="shared" si="26"/>
        <v>55236313</v>
      </c>
      <c r="X351" s="126">
        <f t="shared" si="26"/>
        <v>46571556</v>
      </c>
      <c r="Y351" s="126">
        <f t="shared" si="26"/>
        <v>17604364</v>
      </c>
      <c r="Z351" s="126">
        <f t="shared" si="26"/>
        <v>114055980</v>
      </c>
      <c r="AA351" s="126">
        <f t="shared" si="26"/>
        <v>541094</v>
      </c>
      <c r="AB351" s="126">
        <f t="shared" si="26"/>
        <v>541095</v>
      </c>
      <c r="AC351" s="126">
        <f t="shared" si="26"/>
        <v>4177413</v>
      </c>
      <c r="AD351" s="126">
        <f t="shared" si="26"/>
        <v>541084</v>
      </c>
      <c r="AE351" s="126">
        <f t="shared" si="26"/>
        <v>3916267</v>
      </c>
      <c r="AF351" s="126">
        <f t="shared" si="26"/>
        <v>2997197</v>
      </c>
      <c r="AG351" s="126"/>
      <c r="AH351" s="126"/>
      <c r="AI351" s="126"/>
      <c r="AJ351" s="126"/>
      <c r="AK351" s="126"/>
      <c r="AL351" s="126"/>
      <c r="AM351" s="126"/>
    </row>
    <row r="352" spans="1:104" s="416" customFormat="1" x14ac:dyDescent="0.3">
      <c r="A352" s="105"/>
      <c r="B352" s="126"/>
      <c r="C352" s="126"/>
      <c r="D352" s="126"/>
      <c r="E352" s="126"/>
      <c r="F352" s="126"/>
      <c r="G352" s="126"/>
      <c r="H352" s="126"/>
      <c r="I352" s="126"/>
      <c r="J352" s="126"/>
      <c r="K352" s="126"/>
      <c r="L352" s="126"/>
      <c r="M352" s="126"/>
      <c r="N352" s="126"/>
      <c r="O352" s="126"/>
      <c r="P352" s="126"/>
      <c r="Q352" s="126"/>
      <c r="R352" s="126"/>
      <c r="S352" s="126"/>
      <c r="T352" s="126"/>
      <c r="U352" s="126"/>
      <c r="V352" s="126"/>
      <c r="W352" s="126"/>
      <c r="X352" s="126"/>
      <c r="Y352" s="126"/>
      <c r="Z352" s="126"/>
      <c r="AA352" s="126"/>
      <c r="AB352" s="126"/>
      <c r="AC352" s="126"/>
      <c r="AD352" s="126"/>
      <c r="AE352" s="126"/>
      <c r="AF352" s="126"/>
      <c r="AG352" s="126"/>
      <c r="AH352" s="126"/>
      <c r="AI352" s="126"/>
      <c r="AJ352" s="126"/>
      <c r="AK352" s="126"/>
      <c r="AL352" s="126"/>
      <c r="AM352" s="126"/>
    </row>
    <row r="353" spans="1:104" s="416" customFormat="1" x14ac:dyDescent="0.3">
      <c r="A353" s="105" t="s">
        <v>603</v>
      </c>
      <c r="B353" s="126"/>
      <c r="C353" s="126"/>
      <c r="D353" s="126">
        <f>D311-D351</f>
        <v>11804013</v>
      </c>
      <c r="E353" s="126">
        <f t="shared" ref="E353:AF353" si="27">E311-E351</f>
        <v>185951064</v>
      </c>
      <c r="F353" s="126">
        <f t="shared" si="27"/>
        <v>4932670</v>
      </c>
      <c r="G353" s="126">
        <f t="shared" si="27"/>
        <v>8043188</v>
      </c>
      <c r="H353" s="126">
        <f t="shared" si="27"/>
        <v>10205458</v>
      </c>
      <c r="I353" s="126">
        <f t="shared" si="27"/>
        <v>25647128</v>
      </c>
      <c r="J353" s="126">
        <f t="shared" si="27"/>
        <v>14505194</v>
      </c>
      <c r="K353" s="126">
        <f t="shared" si="27"/>
        <v>12065069</v>
      </c>
      <c r="L353" s="126">
        <f t="shared" si="27"/>
        <v>6120550</v>
      </c>
      <c r="M353" s="126">
        <f t="shared" si="27"/>
        <v>2146994</v>
      </c>
      <c r="N353" s="126">
        <f t="shared" si="27"/>
        <v>4811806</v>
      </c>
      <c r="O353" s="126">
        <f t="shared" si="27"/>
        <v>1182590</v>
      </c>
      <c r="P353" s="126">
        <f t="shared" si="27"/>
        <v>566775</v>
      </c>
      <c r="Q353" s="126">
        <f t="shared" si="27"/>
        <v>35103466</v>
      </c>
      <c r="R353" s="126">
        <f t="shared" si="27"/>
        <v>3361627</v>
      </c>
      <c r="S353" s="126">
        <f t="shared" si="27"/>
        <v>3522920</v>
      </c>
      <c r="T353" s="126">
        <f t="shared" si="27"/>
        <v>477592</v>
      </c>
      <c r="U353" s="126">
        <f t="shared" si="27"/>
        <v>12555136</v>
      </c>
      <c r="V353" s="126">
        <f t="shared" si="27"/>
        <v>13276328</v>
      </c>
      <c r="W353" s="126">
        <f t="shared" si="27"/>
        <v>202990023</v>
      </c>
      <c r="X353" s="126">
        <f t="shared" si="27"/>
        <v>262213738</v>
      </c>
      <c r="Y353" s="126">
        <f t="shared" si="27"/>
        <v>36075496</v>
      </c>
      <c r="Z353" s="126">
        <f t="shared" si="27"/>
        <v>1352968674</v>
      </c>
      <c r="AA353" s="126">
        <f t="shared" si="27"/>
        <v>2323615</v>
      </c>
      <c r="AB353" s="126">
        <f t="shared" si="27"/>
        <v>5501619</v>
      </c>
      <c r="AC353" s="126">
        <f t="shared" si="27"/>
        <v>6458133</v>
      </c>
      <c r="AD353" s="126">
        <f t="shared" si="27"/>
        <v>46175888</v>
      </c>
      <c r="AE353" s="126">
        <f t="shared" si="27"/>
        <v>4101017</v>
      </c>
      <c r="AF353" s="126">
        <f t="shared" si="27"/>
        <v>3780369</v>
      </c>
      <c r="AG353" s="126"/>
      <c r="AH353" s="126"/>
      <c r="AI353" s="126"/>
      <c r="AJ353" s="126"/>
      <c r="AK353" s="126"/>
      <c r="AL353" s="126"/>
      <c r="AM353" s="126"/>
    </row>
    <row r="354" spans="1:104" s="416" customFormat="1" x14ac:dyDescent="0.3">
      <c r="A354" s="105"/>
      <c r="B354" s="126"/>
      <c r="C354" s="126"/>
      <c r="D354" s="126"/>
      <c r="E354" s="126"/>
      <c r="F354" s="126"/>
      <c r="G354" s="126"/>
      <c r="H354" s="126"/>
      <c r="I354" s="126"/>
      <c r="J354" s="126"/>
      <c r="K354" s="126"/>
      <c r="L354" s="126"/>
      <c r="M354" s="126"/>
      <c r="N354" s="126"/>
      <c r="O354" s="126"/>
      <c r="P354" s="126"/>
      <c r="Q354" s="126"/>
      <c r="R354" s="126"/>
      <c r="S354" s="126"/>
      <c r="T354" s="126"/>
      <c r="U354" s="126"/>
      <c r="V354" s="126"/>
      <c r="W354" s="126"/>
      <c r="X354" s="126"/>
      <c r="Y354" s="126"/>
      <c r="Z354" s="126"/>
      <c r="AA354" s="126"/>
      <c r="AB354" s="126"/>
      <c r="AC354" s="126"/>
      <c r="AD354" s="126"/>
      <c r="AE354" s="126"/>
      <c r="AF354" s="126"/>
      <c r="AG354" s="126"/>
      <c r="AH354" s="126"/>
      <c r="AI354" s="126"/>
      <c r="AJ354" s="126"/>
      <c r="AK354" s="126"/>
      <c r="AL354" s="126"/>
      <c r="AM354" s="126"/>
    </row>
    <row r="355" spans="1:104" x14ac:dyDescent="0.3">
      <c r="A355" s="417">
        <v>1</v>
      </c>
      <c r="B355" s="126"/>
      <c r="C355" s="126"/>
      <c r="D355" s="418">
        <f>D290</f>
        <v>8767801</v>
      </c>
      <c r="E355" s="418">
        <f t="shared" ref="E355:AF357" si="28">E290</f>
        <v>0</v>
      </c>
      <c r="F355" s="418">
        <f t="shared" si="28"/>
        <v>0</v>
      </c>
      <c r="G355" s="418">
        <f t="shared" si="28"/>
        <v>0</v>
      </c>
      <c r="H355" s="418">
        <f t="shared" si="28"/>
        <v>0</v>
      </c>
      <c r="I355" s="418">
        <f t="shared" si="28"/>
        <v>18708616</v>
      </c>
      <c r="J355" s="418">
        <f t="shared" si="28"/>
        <v>0</v>
      </c>
      <c r="K355" s="418">
        <f t="shared" si="28"/>
        <v>0</v>
      </c>
      <c r="L355" s="418">
        <f t="shared" si="28"/>
        <v>0</v>
      </c>
      <c r="M355" s="418">
        <f t="shared" si="28"/>
        <v>269403</v>
      </c>
      <c r="N355" s="418">
        <f t="shared" si="28"/>
        <v>0</v>
      </c>
      <c r="O355" s="418">
        <f t="shared" si="28"/>
        <v>0</v>
      </c>
      <c r="P355" s="418">
        <f t="shared" si="28"/>
        <v>0</v>
      </c>
      <c r="Q355" s="418">
        <f t="shared" si="28"/>
        <v>0</v>
      </c>
      <c r="R355" s="418">
        <f t="shared" si="28"/>
        <v>0</v>
      </c>
      <c r="S355" s="418">
        <f t="shared" si="28"/>
        <v>0</v>
      </c>
      <c r="T355" s="418">
        <f t="shared" si="28"/>
        <v>0</v>
      </c>
      <c r="U355" s="418">
        <f t="shared" si="28"/>
        <v>0</v>
      </c>
      <c r="V355" s="418">
        <f t="shared" si="28"/>
        <v>0</v>
      </c>
      <c r="W355" s="418">
        <f t="shared" si="28"/>
        <v>0</v>
      </c>
      <c r="X355" s="418">
        <f t="shared" si="28"/>
        <v>0</v>
      </c>
      <c r="Y355" s="418">
        <f t="shared" si="28"/>
        <v>0</v>
      </c>
      <c r="Z355" s="418">
        <f t="shared" si="28"/>
        <v>0</v>
      </c>
      <c r="AA355" s="418">
        <f t="shared" si="28"/>
        <v>0</v>
      </c>
      <c r="AB355" s="418">
        <f t="shared" si="28"/>
        <v>0</v>
      </c>
      <c r="AC355" s="418">
        <f t="shared" si="28"/>
        <v>0</v>
      </c>
      <c r="AD355" s="418">
        <f t="shared" si="28"/>
        <v>0</v>
      </c>
      <c r="AE355" s="418">
        <f t="shared" si="28"/>
        <v>3367176</v>
      </c>
      <c r="AF355" s="418">
        <f t="shared" si="28"/>
        <v>0</v>
      </c>
      <c r="AG355" s="418"/>
      <c r="AH355" s="418"/>
      <c r="AI355" s="418"/>
      <c r="AJ355" s="418"/>
      <c r="AK355" s="418"/>
      <c r="AL355" s="418"/>
      <c r="AM355" s="418"/>
      <c r="AN355" s="418"/>
      <c r="AO355" s="418"/>
      <c r="AP355" s="418"/>
      <c r="AQ355" s="418"/>
      <c r="AR355" s="418"/>
      <c r="AS355" s="418"/>
      <c r="AT355" s="418"/>
      <c r="AU355" s="418"/>
      <c r="AV355" s="418"/>
      <c r="AW355" s="418"/>
      <c r="AX355" s="418"/>
      <c r="AY355" s="418"/>
      <c r="AZ355" s="418"/>
      <c r="BA355" s="418"/>
      <c r="BB355" s="418"/>
      <c r="BC355" s="418"/>
      <c r="BD355" s="418"/>
      <c r="BE355" s="418"/>
      <c r="BF355" s="418"/>
      <c r="BG355" s="418"/>
      <c r="BH355" s="418"/>
      <c r="BI355" s="418"/>
      <c r="BJ355" s="418"/>
      <c r="BK355" s="418"/>
      <c r="BL355" s="418"/>
      <c r="BM355" s="418"/>
      <c r="BN355" s="418"/>
      <c r="BO355" s="418"/>
      <c r="BP355" s="418"/>
      <c r="BQ355" s="418"/>
      <c r="BR355" s="418"/>
      <c r="BS355" s="418"/>
      <c r="BT355" s="418"/>
      <c r="BU355" s="418"/>
      <c r="BV355" s="418"/>
      <c r="BW355" s="418"/>
      <c r="BX355" s="418"/>
      <c r="BY355" s="418"/>
      <c r="BZ355" s="418"/>
      <c r="CA355" s="418"/>
      <c r="CB355" s="418"/>
      <c r="CC355" s="418"/>
      <c r="CD355" s="418"/>
      <c r="CE355" s="418"/>
      <c r="CF355" s="418"/>
      <c r="CG355" s="418"/>
      <c r="CH355" s="418"/>
      <c r="CI355" s="418"/>
      <c r="CJ355" s="418"/>
      <c r="CK355" s="418"/>
      <c r="CL355" s="418"/>
      <c r="CM355" s="418"/>
      <c r="CN355" s="418"/>
      <c r="CO355" s="418"/>
      <c r="CP355" s="418"/>
      <c r="CQ355" s="418"/>
      <c r="CR355" s="418"/>
      <c r="CS355" s="418"/>
      <c r="CT355" s="418"/>
      <c r="CU355" s="418"/>
      <c r="CV355" s="418"/>
      <c r="CW355" s="418"/>
      <c r="CX355" s="418"/>
      <c r="CY355" s="418"/>
      <c r="CZ355" s="418"/>
    </row>
    <row r="356" spans="1:104" x14ac:dyDescent="0.3">
      <c r="A356" s="417">
        <v>2</v>
      </c>
      <c r="B356" s="126"/>
      <c r="C356" s="126"/>
      <c r="D356" s="418">
        <f>D291</f>
        <v>44683</v>
      </c>
      <c r="E356" s="418">
        <f t="shared" si="28"/>
        <v>0</v>
      </c>
      <c r="F356" s="418">
        <f t="shared" si="28"/>
        <v>0</v>
      </c>
      <c r="G356" s="418">
        <f t="shared" si="28"/>
        <v>0</v>
      </c>
      <c r="H356" s="418">
        <f t="shared" si="28"/>
        <v>0</v>
      </c>
      <c r="I356" s="418">
        <f t="shared" si="28"/>
        <v>250943</v>
      </c>
      <c r="J356" s="418">
        <f t="shared" si="28"/>
        <v>0</v>
      </c>
      <c r="K356" s="418">
        <f t="shared" si="28"/>
        <v>0</v>
      </c>
      <c r="L356" s="418">
        <f t="shared" si="28"/>
        <v>0</v>
      </c>
      <c r="M356" s="418">
        <f t="shared" si="28"/>
        <v>11040</v>
      </c>
      <c r="N356" s="418">
        <f t="shared" si="28"/>
        <v>0</v>
      </c>
      <c r="O356" s="418">
        <f t="shared" si="28"/>
        <v>0</v>
      </c>
      <c r="P356" s="418">
        <f t="shared" si="28"/>
        <v>0</v>
      </c>
      <c r="Q356" s="418">
        <f t="shared" si="28"/>
        <v>0</v>
      </c>
      <c r="R356" s="418">
        <f t="shared" si="28"/>
        <v>0</v>
      </c>
      <c r="S356" s="418">
        <f t="shared" si="28"/>
        <v>0</v>
      </c>
      <c r="T356" s="418">
        <f t="shared" si="28"/>
        <v>0</v>
      </c>
      <c r="U356" s="418">
        <f t="shared" si="28"/>
        <v>0</v>
      </c>
      <c r="V356" s="418">
        <f t="shared" si="28"/>
        <v>0</v>
      </c>
      <c r="W356" s="418">
        <f t="shared" si="28"/>
        <v>0</v>
      </c>
      <c r="X356" s="418">
        <f t="shared" si="28"/>
        <v>0</v>
      </c>
      <c r="Y356" s="418">
        <f t="shared" si="28"/>
        <v>0</v>
      </c>
      <c r="Z356" s="418">
        <f t="shared" si="28"/>
        <v>0</v>
      </c>
      <c r="AA356" s="418">
        <f t="shared" si="28"/>
        <v>0</v>
      </c>
      <c r="AB356" s="418">
        <f t="shared" si="28"/>
        <v>0</v>
      </c>
      <c r="AC356" s="418">
        <f t="shared" si="28"/>
        <v>0</v>
      </c>
      <c r="AD356" s="418">
        <f t="shared" si="28"/>
        <v>0</v>
      </c>
      <c r="AE356" s="418">
        <f t="shared" si="28"/>
        <v>2664</v>
      </c>
      <c r="AF356" s="418">
        <f t="shared" si="28"/>
        <v>0</v>
      </c>
      <c r="AG356" s="418"/>
      <c r="AH356" s="418"/>
      <c r="AI356" s="418"/>
      <c r="AJ356" s="418"/>
      <c r="AK356" s="418"/>
      <c r="AL356" s="418"/>
      <c r="AM356" s="418"/>
      <c r="AN356" s="418"/>
      <c r="AO356" s="418"/>
      <c r="AP356" s="418"/>
      <c r="AQ356" s="418"/>
      <c r="AR356" s="418"/>
      <c r="AS356" s="418"/>
      <c r="AT356" s="418"/>
      <c r="AU356" s="418"/>
      <c r="AV356" s="418"/>
      <c r="AW356" s="418"/>
      <c r="AX356" s="418"/>
      <c r="AY356" s="418"/>
      <c r="AZ356" s="418"/>
      <c r="BA356" s="418"/>
      <c r="BB356" s="418"/>
      <c r="BC356" s="418"/>
      <c r="BD356" s="418"/>
      <c r="BE356" s="418"/>
      <c r="BF356" s="418"/>
      <c r="BG356" s="418"/>
      <c r="BH356" s="418"/>
      <c r="BI356" s="418"/>
      <c r="BJ356" s="418"/>
      <c r="BK356" s="418"/>
      <c r="BL356" s="418"/>
      <c r="BM356" s="418"/>
      <c r="BN356" s="418"/>
      <c r="BO356" s="418"/>
      <c r="BP356" s="418"/>
      <c r="BQ356" s="418"/>
      <c r="BR356" s="418"/>
      <c r="BS356" s="418"/>
      <c r="BT356" s="418"/>
      <c r="BU356" s="418"/>
      <c r="BV356" s="418"/>
      <c r="BW356" s="418"/>
      <c r="BX356" s="418"/>
      <c r="BY356" s="418"/>
      <c r="BZ356" s="418"/>
      <c r="CA356" s="418"/>
      <c r="CB356" s="418"/>
      <c r="CC356" s="418"/>
      <c r="CD356" s="418"/>
      <c r="CE356" s="418"/>
      <c r="CF356" s="418"/>
      <c r="CG356" s="418"/>
      <c r="CH356" s="418"/>
      <c r="CI356" s="418"/>
      <c r="CJ356" s="418"/>
      <c r="CK356" s="418"/>
      <c r="CL356" s="418"/>
      <c r="CM356" s="418"/>
      <c r="CN356" s="418"/>
      <c r="CO356" s="418"/>
      <c r="CP356" s="418"/>
      <c r="CQ356" s="418"/>
      <c r="CR356" s="418"/>
      <c r="CS356" s="418"/>
      <c r="CT356" s="418"/>
      <c r="CU356" s="418"/>
      <c r="CV356" s="418"/>
      <c r="CW356" s="418"/>
      <c r="CX356" s="418"/>
      <c r="CY356" s="418"/>
      <c r="CZ356" s="418"/>
    </row>
    <row r="357" spans="1:104" x14ac:dyDescent="0.3">
      <c r="A357" s="417">
        <v>3</v>
      </c>
      <c r="B357" s="126"/>
      <c r="C357" s="126"/>
      <c r="D357" s="418">
        <f>D292</f>
        <v>44683</v>
      </c>
      <c r="E357" s="418">
        <f t="shared" si="28"/>
        <v>0</v>
      </c>
      <c r="F357" s="418">
        <f t="shared" si="28"/>
        <v>0</v>
      </c>
      <c r="G357" s="418">
        <f t="shared" si="28"/>
        <v>0</v>
      </c>
      <c r="H357" s="418">
        <f t="shared" si="28"/>
        <v>0</v>
      </c>
      <c r="I357" s="418">
        <f t="shared" si="28"/>
        <v>700943</v>
      </c>
      <c r="J357" s="418">
        <f t="shared" si="28"/>
        <v>0</v>
      </c>
      <c r="K357" s="418">
        <f t="shared" si="28"/>
        <v>0</v>
      </c>
      <c r="L357" s="418">
        <f t="shared" si="28"/>
        <v>0</v>
      </c>
      <c r="M357" s="418">
        <f t="shared" si="28"/>
        <v>11040</v>
      </c>
      <c r="N357" s="418">
        <f t="shared" si="28"/>
        <v>0</v>
      </c>
      <c r="O357" s="418">
        <f t="shared" si="28"/>
        <v>0</v>
      </c>
      <c r="P357" s="418">
        <f t="shared" si="28"/>
        <v>0</v>
      </c>
      <c r="Q357" s="418">
        <f t="shared" si="28"/>
        <v>0</v>
      </c>
      <c r="R357" s="418">
        <f t="shared" si="28"/>
        <v>0</v>
      </c>
      <c r="S357" s="418">
        <f t="shared" si="28"/>
        <v>0</v>
      </c>
      <c r="T357" s="418">
        <f t="shared" si="28"/>
        <v>0</v>
      </c>
      <c r="U357" s="418">
        <f t="shared" si="28"/>
        <v>0</v>
      </c>
      <c r="V357" s="418">
        <f t="shared" si="28"/>
        <v>0</v>
      </c>
      <c r="W357" s="418">
        <f t="shared" si="28"/>
        <v>0</v>
      </c>
      <c r="X357" s="418">
        <f t="shared" si="28"/>
        <v>0</v>
      </c>
      <c r="Y357" s="418">
        <f t="shared" si="28"/>
        <v>0</v>
      </c>
      <c r="Z357" s="418">
        <f t="shared" si="28"/>
        <v>0</v>
      </c>
      <c r="AA357" s="418">
        <f t="shared" si="28"/>
        <v>0</v>
      </c>
      <c r="AB357" s="418">
        <f t="shared" si="28"/>
        <v>0</v>
      </c>
      <c r="AC357" s="418">
        <f t="shared" si="28"/>
        <v>0</v>
      </c>
      <c r="AD357" s="418">
        <f t="shared" si="28"/>
        <v>0</v>
      </c>
      <c r="AE357" s="418">
        <f t="shared" si="28"/>
        <v>2664</v>
      </c>
      <c r="AF357" s="418">
        <f t="shared" si="28"/>
        <v>0</v>
      </c>
      <c r="AG357" s="418"/>
      <c r="AH357" s="418"/>
      <c r="AI357" s="418"/>
      <c r="AJ357" s="418"/>
      <c r="AK357" s="418"/>
      <c r="AL357" s="418"/>
      <c r="AM357" s="418"/>
      <c r="AN357" s="418"/>
      <c r="AO357" s="418"/>
      <c r="AP357" s="418"/>
      <c r="AQ357" s="418"/>
      <c r="AR357" s="418"/>
      <c r="AS357" s="418"/>
      <c r="AT357" s="418"/>
      <c r="AU357" s="418"/>
      <c r="AV357" s="418"/>
      <c r="AW357" s="418"/>
      <c r="AX357" s="418"/>
      <c r="AY357" s="418"/>
      <c r="AZ357" s="418"/>
      <c r="BA357" s="418"/>
      <c r="BB357" s="418"/>
      <c r="BC357" s="418"/>
      <c r="BD357" s="418"/>
      <c r="BE357" s="418"/>
      <c r="BF357" s="418"/>
      <c r="BG357" s="418"/>
      <c r="BH357" s="418"/>
      <c r="BI357" s="418"/>
      <c r="BJ357" s="418"/>
      <c r="BK357" s="418"/>
      <c r="BL357" s="418"/>
      <c r="BM357" s="418"/>
      <c r="BN357" s="418"/>
      <c r="BO357" s="418"/>
      <c r="BP357" s="418"/>
      <c r="BQ357" s="418"/>
      <c r="BR357" s="418"/>
      <c r="BS357" s="418"/>
      <c r="BT357" s="418"/>
      <c r="BU357" s="418"/>
      <c r="BV357" s="418"/>
      <c r="BW357" s="418"/>
      <c r="BX357" s="418"/>
      <c r="BY357" s="418"/>
      <c r="BZ357" s="418"/>
      <c r="CA357" s="418"/>
      <c r="CB357" s="418"/>
      <c r="CC357" s="418"/>
      <c r="CD357" s="418"/>
      <c r="CE357" s="418"/>
      <c r="CF357" s="418"/>
      <c r="CG357" s="418"/>
      <c r="CH357" s="418"/>
      <c r="CI357" s="418"/>
      <c r="CJ357" s="418"/>
      <c r="CK357" s="418"/>
      <c r="CL357" s="418"/>
      <c r="CM357" s="418"/>
      <c r="CN357" s="418"/>
      <c r="CO357" s="418"/>
      <c r="CP357" s="418"/>
      <c r="CQ357" s="418"/>
      <c r="CR357" s="418"/>
      <c r="CS357" s="418"/>
      <c r="CT357" s="418"/>
      <c r="CU357" s="418"/>
      <c r="CV357" s="418"/>
      <c r="CW357" s="418"/>
      <c r="CX357" s="418"/>
      <c r="CY357" s="418"/>
      <c r="CZ357" s="418"/>
    </row>
    <row r="358" spans="1:104" x14ac:dyDescent="0.3">
      <c r="B358" s="126"/>
      <c r="C358" s="126"/>
      <c r="D358" s="126"/>
      <c r="E358" s="126"/>
      <c r="F358" s="126"/>
      <c r="G358" s="126"/>
      <c r="H358" s="126"/>
      <c r="I358" s="126"/>
      <c r="J358" s="126"/>
      <c r="K358" s="126"/>
      <c r="L358" s="126"/>
      <c r="M358" s="126"/>
      <c r="N358" s="126"/>
      <c r="O358" s="126"/>
      <c r="P358" s="126"/>
      <c r="Q358" s="126"/>
      <c r="R358" s="126"/>
      <c r="S358" s="126"/>
      <c r="T358" s="126"/>
      <c r="U358" s="126"/>
      <c r="V358" s="126"/>
      <c r="W358" s="126"/>
      <c r="X358" s="126"/>
      <c r="Y358" s="126"/>
      <c r="Z358" s="126"/>
      <c r="AA358" s="126"/>
      <c r="AB358" s="126"/>
      <c r="AC358" s="126"/>
      <c r="AD358" s="126"/>
      <c r="AE358" s="126"/>
      <c r="AF358" s="126"/>
      <c r="AG358" s="126"/>
      <c r="AH358" s="126"/>
      <c r="AI358" s="126"/>
      <c r="AJ358" s="126"/>
      <c r="AK358" s="126"/>
      <c r="AL358" s="126"/>
      <c r="AM358" s="126"/>
      <c r="AN358" s="126"/>
      <c r="AO358" s="126"/>
      <c r="AP358" s="126"/>
      <c r="AQ358" s="126"/>
      <c r="AR358" s="126"/>
      <c r="AS358" s="126"/>
      <c r="AT358" s="126"/>
      <c r="AU358" s="126"/>
      <c r="AV358" s="126"/>
      <c r="AW358" s="126"/>
      <c r="AX358" s="126"/>
      <c r="AY358" s="126"/>
      <c r="AZ358" s="126"/>
      <c r="BA358" s="126"/>
      <c r="BB358" s="126"/>
      <c r="BC358" s="126"/>
      <c r="BD358" s="126"/>
      <c r="BE358" s="126"/>
      <c r="BF358" s="126"/>
      <c r="BG358" s="126"/>
      <c r="BH358" s="126"/>
      <c r="BI358" s="126"/>
      <c r="BJ358" s="126"/>
      <c r="BK358" s="126"/>
      <c r="BL358" s="126"/>
      <c r="BM358" s="126"/>
      <c r="BN358" s="126"/>
      <c r="BO358" s="126"/>
      <c r="BP358" s="126"/>
      <c r="BQ358" s="126"/>
      <c r="BR358" s="126"/>
      <c r="BS358" s="126"/>
      <c r="BT358" s="126"/>
      <c r="BU358" s="126"/>
      <c r="BV358" s="126"/>
      <c r="BW358" s="126"/>
      <c r="BX358" s="126"/>
      <c r="BY358" s="126"/>
      <c r="BZ358" s="126"/>
      <c r="CA358" s="126"/>
      <c r="CB358" s="126"/>
      <c r="CC358" s="126"/>
      <c r="CD358" s="126"/>
      <c r="CE358" s="126"/>
      <c r="CF358" s="126"/>
      <c r="CG358" s="126"/>
      <c r="CH358" s="126"/>
      <c r="CI358" s="126"/>
      <c r="CJ358" s="126"/>
      <c r="CK358" s="126"/>
      <c r="CL358" s="126"/>
      <c r="CM358" s="126"/>
      <c r="CN358" s="126"/>
      <c r="CO358" s="126"/>
      <c r="CP358" s="126"/>
      <c r="CQ358" s="126"/>
      <c r="CR358" s="126"/>
      <c r="CS358" s="126"/>
      <c r="CT358" s="126"/>
      <c r="CU358" s="126"/>
      <c r="CV358" s="126"/>
      <c r="CW358" s="126"/>
      <c r="CX358" s="126"/>
      <c r="CY358" s="126"/>
      <c r="CZ358" s="126"/>
    </row>
    <row r="359" spans="1:104" x14ac:dyDescent="0.3">
      <c r="B359" s="126"/>
      <c r="C359" s="126"/>
      <c r="D359" s="427">
        <f>D353+D355+D356+D357</f>
        <v>20661180</v>
      </c>
      <c r="E359" s="427">
        <f t="shared" ref="E359:AF359" si="29">E353+E355+E356+E357</f>
        <v>185951064</v>
      </c>
      <c r="F359" s="427">
        <f t="shared" si="29"/>
        <v>4932670</v>
      </c>
      <c r="G359" s="427">
        <f t="shared" si="29"/>
        <v>8043188</v>
      </c>
      <c r="H359" s="427">
        <f t="shared" si="29"/>
        <v>10205458</v>
      </c>
      <c r="I359" s="427">
        <f t="shared" si="29"/>
        <v>45307630</v>
      </c>
      <c r="J359" s="427">
        <f t="shared" si="29"/>
        <v>14505194</v>
      </c>
      <c r="K359" s="427">
        <f t="shared" si="29"/>
        <v>12065069</v>
      </c>
      <c r="L359" s="427">
        <f t="shared" si="29"/>
        <v>6120550</v>
      </c>
      <c r="M359" s="427">
        <f t="shared" si="29"/>
        <v>2438477</v>
      </c>
      <c r="N359" s="427">
        <f t="shared" si="29"/>
        <v>4811806</v>
      </c>
      <c r="O359" s="427">
        <f t="shared" si="29"/>
        <v>1182590</v>
      </c>
      <c r="P359" s="427">
        <f t="shared" si="29"/>
        <v>566775</v>
      </c>
      <c r="Q359" s="427">
        <f t="shared" si="29"/>
        <v>35103466</v>
      </c>
      <c r="R359" s="427">
        <f t="shared" si="29"/>
        <v>3361627</v>
      </c>
      <c r="S359" s="427">
        <f t="shared" si="29"/>
        <v>3522920</v>
      </c>
      <c r="T359" s="427">
        <f t="shared" si="29"/>
        <v>477592</v>
      </c>
      <c r="U359" s="427">
        <f t="shared" si="29"/>
        <v>12555136</v>
      </c>
      <c r="V359" s="427">
        <f t="shared" si="29"/>
        <v>13276328</v>
      </c>
      <c r="W359" s="427">
        <f t="shared" si="29"/>
        <v>202990023</v>
      </c>
      <c r="X359" s="427">
        <f t="shared" si="29"/>
        <v>262213738</v>
      </c>
      <c r="Y359" s="427">
        <f t="shared" si="29"/>
        <v>36075496</v>
      </c>
      <c r="Z359" s="427">
        <f t="shared" si="29"/>
        <v>1352968674</v>
      </c>
      <c r="AA359" s="427">
        <f t="shared" si="29"/>
        <v>2323615</v>
      </c>
      <c r="AB359" s="427">
        <f t="shared" si="29"/>
        <v>5501619</v>
      </c>
      <c r="AC359" s="427">
        <f t="shared" si="29"/>
        <v>6458133</v>
      </c>
      <c r="AD359" s="427">
        <f t="shared" si="29"/>
        <v>46175888</v>
      </c>
      <c r="AE359" s="427">
        <f t="shared" si="29"/>
        <v>7473521</v>
      </c>
      <c r="AF359" s="427">
        <f t="shared" si="29"/>
        <v>3780369</v>
      </c>
      <c r="AG359" s="427"/>
      <c r="AH359" s="427"/>
      <c r="AI359" s="427"/>
      <c r="AJ359" s="427"/>
      <c r="AK359" s="427"/>
      <c r="AL359" s="427"/>
      <c r="AM359" s="427"/>
      <c r="AN359" s="427"/>
      <c r="AO359" s="427"/>
      <c r="AP359" s="427"/>
      <c r="AQ359" s="427"/>
      <c r="AR359" s="427"/>
      <c r="AS359" s="427"/>
      <c r="AT359" s="427"/>
      <c r="AU359" s="427"/>
      <c r="AV359" s="427"/>
      <c r="AW359" s="427"/>
      <c r="AX359" s="427"/>
      <c r="AY359" s="427"/>
      <c r="AZ359" s="427"/>
      <c r="BA359" s="427"/>
      <c r="BB359" s="427"/>
      <c r="BC359" s="427"/>
      <c r="BD359" s="427"/>
      <c r="BE359" s="427"/>
      <c r="BF359" s="427"/>
      <c r="BG359" s="427"/>
      <c r="BH359" s="427"/>
      <c r="BI359" s="427"/>
      <c r="BJ359" s="427"/>
      <c r="BK359" s="427"/>
      <c r="BL359" s="427"/>
      <c r="BM359" s="427"/>
      <c r="BN359" s="427"/>
      <c r="BO359" s="427"/>
      <c r="BP359" s="427"/>
      <c r="BQ359" s="427"/>
      <c r="BR359" s="427"/>
      <c r="BS359" s="427"/>
      <c r="BT359" s="427"/>
      <c r="BU359" s="427"/>
      <c r="BV359" s="427"/>
      <c r="BW359" s="427"/>
      <c r="BX359" s="427"/>
      <c r="BY359" s="427"/>
      <c r="BZ359" s="427"/>
      <c r="CA359" s="427"/>
      <c r="CB359" s="427"/>
      <c r="CC359" s="427"/>
      <c r="CD359" s="427"/>
      <c r="CE359" s="427"/>
      <c r="CF359" s="427"/>
      <c r="CG359" s="427"/>
      <c r="CH359" s="427"/>
      <c r="CI359" s="427"/>
      <c r="CJ359" s="427"/>
      <c r="CK359" s="427"/>
      <c r="CL359" s="427"/>
      <c r="CM359" s="427"/>
      <c r="CN359" s="427"/>
      <c r="CO359" s="427"/>
      <c r="CP359" s="427"/>
      <c r="CQ359" s="427"/>
      <c r="CR359" s="427"/>
      <c r="CS359" s="427"/>
      <c r="CT359" s="427"/>
      <c r="CU359" s="427"/>
      <c r="CV359" s="427"/>
      <c r="CW359" s="427"/>
      <c r="CX359" s="427"/>
      <c r="CY359" s="427"/>
      <c r="CZ359" s="427"/>
    </row>
    <row r="360" spans="1:104" x14ac:dyDescent="0.3">
      <c r="B360" s="126"/>
      <c r="C360" s="126"/>
      <c r="D360" s="427"/>
      <c r="E360" s="427"/>
      <c r="F360" s="427"/>
      <c r="G360" s="427"/>
      <c r="H360" s="427"/>
      <c r="I360" s="427"/>
      <c r="J360" s="427"/>
      <c r="K360" s="427"/>
      <c r="L360" s="427"/>
      <c r="M360" s="427"/>
      <c r="N360" s="427"/>
      <c r="O360" s="427"/>
      <c r="P360" s="427"/>
      <c r="Q360" s="427"/>
      <c r="R360" s="427"/>
      <c r="S360" s="427"/>
      <c r="T360" s="427"/>
      <c r="U360" s="427"/>
      <c r="V360" s="427"/>
      <c r="W360" s="427"/>
      <c r="X360" s="427"/>
      <c r="Y360" s="427"/>
      <c r="Z360" s="427"/>
      <c r="AA360" s="427"/>
      <c r="AB360" s="427"/>
      <c r="AC360" s="427"/>
      <c r="AD360" s="427"/>
      <c r="AE360" s="427"/>
      <c r="AF360" s="427"/>
      <c r="AG360" s="427"/>
      <c r="AH360" s="427"/>
      <c r="AI360" s="427"/>
      <c r="AJ360" s="427"/>
      <c r="AK360" s="427"/>
      <c r="AL360" s="427"/>
      <c r="AM360" s="427"/>
      <c r="AN360" s="427"/>
      <c r="AO360" s="427"/>
      <c r="AP360" s="427"/>
      <c r="AQ360" s="427"/>
      <c r="AR360" s="427"/>
      <c r="AS360" s="427"/>
      <c r="AT360" s="427"/>
      <c r="AU360" s="427"/>
      <c r="AV360" s="427"/>
      <c r="AW360" s="427"/>
      <c r="AX360" s="427"/>
      <c r="AY360" s="427"/>
      <c r="AZ360" s="427"/>
      <c r="BA360" s="427"/>
      <c r="BB360" s="427"/>
      <c r="BC360" s="427"/>
      <c r="BD360" s="427"/>
      <c r="BE360" s="427"/>
      <c r="BF360" s="427"/>
      <c r="BG360" s="427"/>
      <c r="BH360" s="427"/>
      <c r="BI360" s="427"/>
      <c r="BJ360" s="427"/>
      <c r="BK360" s="427"/>
      <c r="BL360" s="427"/>
      <c r="BM360" s="427"/>
      <c r="BN360" s="427"/>
      <c r="BO360" s="427"/>
      <c r="BP360" s="427"/>
      <c r="BQ360" s="427"/>
      <c r="BR360" s="427"/>
      <c r="BS360" s="427"/>
      <c r="BT360" s="427"/>
      <c r="BU360" s="427"/>
      <c r="BV360" s="427"/>
      <c r="BW360" s="427"/>
      <c r="BX360" s="427"/>
      <c r="BY360" s="427"/>
      <c r="BZ360" s="427"/>
      <c r="CA360" s="427"/>
      <c r="CB360" s="427"/>
      <c r="CC360" s="427"/>
      <c r="CD360" s="427"/>
      <c r="CE360" s="427"/>
      <c r="CF360" s="427"/>
      <c r="CG360" s="427"/>
      <c r="CH360" s="427"/>
      <c r="CI360" s="427"/>
      <c r="CJ360" s="427"/>
      <c r="CK360" s="427"/>
      <c r="CL360" s="427"/>
      <c r="CM360" s="427"/>
      <c r="CN360" s="427"/>
      <c r="CO360" s="427"/>
      <c r="CP360" s="427"/>
      <c r="CQ360" s="427"/>
      <c r="CR360" s="427"/>
      <c r="CS360" s="427"/>
      <c r="CT360" s="427"/>
      <c r="CU360" s="427"/>
      <c r="CV360" s="427"/>
      <c r="CW360" s="427"/>
      <c r="CX360" s="427"/>
      <c r="CY360" s="427"/>
      <c r="CZ360" s="427"/>
    </row>
    <row r="361" spans="1:104" x14ac:dyDescent="0.3">
      <c r="B361" s="126"/>
      <c r="C361" s="126"/>
      <c r="D361" s="427" t="str">
        <f>IF(D364=FALSE,"N/A",'Unit Data from Audit Worksheet'!$E$115)</f>
        <v>N/A</v>
      </c>
      <c r="E361" s="427" t="str">
        <f>IF(E364=FALSE,"N/A",'Unit Data from Audit Worksheet'!$E$115)</f>
        <v>N/A</v>
      </c>
      <c r="F361" s="427" t="str">
        <f>IF(F364=FALSE,"N/A",'Unit Data from Audit Worksheet'!$E$115)</f>
        <v>N/A</v>
      </c>
      <c r="G361" s="427" t="str">
        <f>IF(G364=FALSE,"N/A",'Unit Data from Audit Worksheet'!$E$115)</f>
        <v>N/A</v>
      </c>
      <c r="H361" s="427" t="str">
        <f>IF(H364=FALSE,"N/A",'Unit Data from Audit Worksheet'!$E$115)</f>
        <v>N/A</v>
      </c>
      <c r="I361" s="427" t="str">
        <f>IF(I364=FALSE,"N/A",'Unit Data from Audit Worksheet'!$E$115)</f>
        <v>N/A</v>
      </c>
      <c r="J361" s="427" t="str">
        <f>IF(J364=FALSE,"N/A",'Unit Data from Audit Worksheet'!$E$115)</f>
        <v>N/A</v>
      </c>
      <c r="K361" s="427" t="str">
        <f>IF(K364=FALSE,"N/A",'Unit Data from Audit Worksheet'!$E$115)</f>
        <v>N/A</v>
      </c>
      <c r="L361" s="427" t="str">
        <f>IF(L364=FALSE,"N/A",'Unit Data from Audit Worksheet'!$E$115)</f>
        <v>N/A</v>
      </c>
      <c r="M361" s="427" t="str">
        <f>IF(M364=FALSE,"N/A",'Unit Data from Audit Worksheet'!$E$115)</f>
        <v>N/A</v>
      </c>
      <c r="N361" s="427" t="str">
        <f>IF(N364=FALSE,"N/A",'Unit Data from Audit Worksheet'!$E$115)</f>
        <v>N/A</v>
      </c>
      <c r="O361" s="427" t="str">
        <f>IF(O364=FALSE,"N/A",'Unit Data from Audit Worksheet'!$E$115)</f>
        <v>N/A</v>
      </c>
      <c r="P361" s="427" t="str">
        <f>IF(P364=FALSE,"N/A",'Unit Data from Audit Worksheet'!$E$115)</f>
        <v>N/A</v>
      </c>
      <c r="Q361" s="427" t="str">
        <f>IF(Q364=FALSE,"N/A",'Unit Data from Audit Worksheet'!$E$115)</f>
        <v>N/A</v>
      </c>
      <c r="R361" s="427" t="str">
        <f>IF(R364=FALSE,"N/A",'Unit Data from Audit Worksheet'!$E$115)</f>
        <v>N/A</v>
      </c>
      <c r="S361" s="427" t="str">
        <f>IF(S364=FALSE,"N/A",'Unit Data from Audit Worksheet'!$E$115)</f>
        <v>N/A</v>
      </c>
      <c r="T361" s="427" t="str">
        <f>IF(T364=FALSE,"N/A",'Unit Data from Audit Worksheet'!$E$115)</f>
        <v>N/A</v>
      </c>
      <c r="U361" s="427" t="str">
        <f>IF(U364=FALSE,"N/A",'Unit Data from Audit Worksheet'!$E$115)</f>
        <v>N/A</v>
      </c>
      <c r="V361" s="427" t="str">
        <f>IF(V364=FALSE,"N/A",'Unit Data from Audit Worksheet'!$E$115)</f>
        <v>N/A</v>
      </c>
      <c r="W361" s="427" t="str">
        <f>IF(W364=FALSE,"N/A",'Unit Data from Audit Worksheet'!$E$115)</f>
        <v>N/A</v>
      </c>
      <c r="X361" s="427" t="str">
        <f>IF(X364=FALSE,"N/A",'Unit Data from Audit Worksheet'!$E$115)</f>
        <v>N/A</v>
      </c>
      <c r="Y361" s="427" t="str">
        <f>IF(Y364=FALSE,"N/A",'Unit Data from Audit Worksheet'!$E$115)</f>
        <v>N/A</v>
      </c>
      <c r="Z361" s="427" t="str">
        <f>IF(Z364=FALSE,"N/A",'Unit Data from Audit Worksheet'!$E$115)</f>
        <v>N/A</v>
      </c>
      <c r="AA361" s="427" t="str">
        <f>IF(AA364=FALSE,"N/A",'Unit Data from Audit Worksheet'!$E$115)</f>
        <v>N/A</v>
      </c>
      <c r="AB361" s="427" t="str">
        <f>IF(AB364=FALSE,"N/A",'Unit Data from Audit Worksheet'!$E$115)</f>
        <v>N/A</v>
      </c>
      <c r="AC361" s="427" t="str">
        <f>IF(AC364=FALSE,"N/A",'Unit Data from Audit Worksheet'!$E$115)</f>
        <v>N/A</v>
      </c>
      <c r="AD361" s="427" t="str">
        <f>IF(AD364=FALSE,"N/A",'Unit Data from Audit Worksheet'!$E$115)</f>
        <v>N/A</v>
      </c>
      <c r="AE361" s="427" t="str">
        <f>IF(AE364=FALSE,"N/A",'Unit Data from Audit Worksheet'!$E$115)</f>
        <v>N/A</v>
      </c>
      <c r="AF361" s="427" t="str">
        <f>IF(AF364=FALSE,"N/A",'Unit Data from Audit Worksheet'!$E$115)</f>
        <v>N/A</v>
      </c>
      <c r="AG361" s="427"/>
      <c r="AH361" s="427"/>
      <c r="AI361" s="427"/>
      <c r="AJ361" s="427"/>
      <c r="AK361" s="427"/>
      <c r="AL361" s="427"/>
      <c r="AM361" s="427"/>
      <c r="AN361" s="427"/>
      <c r="AO361" s="427"/>
      <c r="AP361" s="427"/>
      <c r="AQ361" s="427"/>
      <c r="AR361" s="427"/>
      <c r="AS361" s="427"/>
      <c r="AT361" s="427"/>
      <c r="AU361" s="427"/>
      <c r="AV361" s="427"/>
      <c r="AW361" s="427"/>
      <c r="AX361" s="427"/>
      <c r="AY361" s="427"/>
      <c r="AZ361" s="427"/>
      <c r="BA361" s="427"/>
      <c r="BB361" s="427"/>
      <c r="BC361" s="427"/>
      <c r="BD361" s="427"/>
      <c r="BE361" s="427"/>
      <c r="BF361" s="427"/>
      <c r="BG361" s="427"/>
      <c r="BH361" s="427"/>
      <c r="BI361" s="427"/>
      <c r="BJ361" s="427"/>
      <c r="BK361" s="427"/>
      <c r="BL361" s="427"/>
      <c r="BM361" s="427"/>
      <c r="BN361" s="427"/>
      <c r="BO361" s="427"/>
      <c r="BP361" s="427"/>
      <c r="BQ361" s="427"/>
      <c r="BR361" s="427"/>
      <c r="BS361" s="427"/>
      <c r="BT361" s="427"/>
      <c r="BU361" s="427"/>
      <c r="BV361" s="427"/>
      <c r="BW361" s="427"/>
      <c r="BX361" s="427"/>
      <c r="BY361" s="427"/>
      <c r="BZ361" s="427"/>
      <c r="CA361" s="427"/>
      <c r="CB361" s="427"/>
      <c r="CC361" s="427"/>
      <c r="CD361" s="427"/>
      <c r="CE361" s="427"/>
      <c r="CF361" s="427"/>
      <c r="CG361" s="427"/>
      <c r="CH361" s="427"/>
      <c r="CI361" s="427"/>
      <c r="CJ361" s="427"/>
      <c r="CK361" s="427"/>
      <c r="CL361" s="427"/>
      <c r="CM361" s="427"/>
      <c r="CN361" s="427"/>
      <c r="CO361" s="427"/>
      <c r="CP361" s="427"/>
      <c r="CQ361" s="427"/>
      <c r="CR361" s="427"/>
      <c r="CS361" s="427"/>
      <c r="CT361" s="427"/>
      <c r="CU361" s="427"/>
      <c r="CV361" s="427"/>
      <c r="CW361" s="427"/>
      <c r="CX361" s="427"/>
      <c r="CY361" s="427"/>
      <c r="CZ361" s="427"/>
    </row>
    <row r="362" spans="1:104" x14ac:dyDescent="0.3">
      <c r="B362" s="126"/>
      <c r="C362" s="126"/>
      <c r="D362" s="427"/>
      <c r="E362" s="427"/>
      <c r="F362" s="427"/>
      <c r="G362" s="427"/>
      <c r="H362" s="427"/>
      <c r="I362" s="427"/>
      <c r="J362" s="427"/>
      <c r="K362" s="427"/>
      <c r="L362" s="427"/>
      <c r="M362" s="427"/>
      <c r="N362" s="427"/>
      <c r="O362" s="427"/>
      <c r="P362" s="427"/>
      <c r="Q362" s="427"/>
      <c r="R362" s="427"/>
      <c r="S362" s="427"/>
      <c r="T362" s="427"/>
      <c r="U362" s="427"/>
      <c r="V362" s="427"/>
      <c r="W362" s="427"/>
      <c r="X362" s="427"/>
      <c r="Y362" s="427"/>
      <c r="Z362" s="427"/>
      <c r="AA362" s="427"/>
      <c r="AB362" s="427"/>
      <c r="AC362" s="427"/>
      <c r="AD362" s="427"/>
      <c r="AE362" s="427"/>
      <c r="AF362" s="427"/>
      <c r="AG362" s="427"/>
      <c r="AH362" s="427"/>
      <c r="AI362" s="427"/>
      <c r="AJ362" s="427"/>
      <c r="AK362" s="427"/>
      <c r="AL362" s="427"/>
      <c r="AM362" s="427"/>
      <c r="AN362" s="427"/>
      <c r="AO362" s="427"/>
      <c r="AP362" s="427"/>
      <c r="AQ362" s="427"/>
      <c r="AR362" s="427"/>
      <c r="AS362" s="427"/>
      <c r="AT362" s="427"/>
      <c r="AU362" s="427"/>
      <c r="AV362" s="427"/>
      <c r="AW362" s="427"/>
      <c r="AX362" s="427"/>
      <c r="AY362" s="427"/>
      <c r="AZ362" s="427"/>
      <c r="BA362" s="427"/>
      <c r="BB362" s="427"/>
      <c r="BC362" s="427"/>
      <c r="BD362" s="427"/>
      <c r="BE362" s="427"/>
      <c r="BF362" s="427"/>
      <c r="BG362" s="427"/>
      <c r="BH362" s="427"/>
      <c r="BI362" s="427"/>
      <c r="BJ362" s="427"/>
      <c r="BK362" s="427"/>
      <c r="BL362" s="427"/>
      <c r="BM362" s="427"/>
      <c r="BN362" s="427"/>
      <c r="BO362" s="427"/>
      <c r="BP362" s="427"/>
      <c r="BQ362" s="427"/>
      <c r="BR362" s="427"/>
      <c r="BS362" s="427"/>
      <c r="BT362" s="427"/>
      <c r="BU362" s="427"/>
      <c r="BV362" s="427"/>
      <c r="BW362" s="427"/>
      <c r="BX362" s="427"/>
      <c r="BY362" s="427"/>
      <c r="BZ362" s="427"/>
      <c r="CA362" s="427"/>
      <c r="CB362" s="427"/>
      <c r="CC362" s="427"/>
      <c r="CD362" s="427"/>
      <c r="CE362" s="427"/>
      <c r="CF362" s="427"/>
      <c r="CG362" s="427"/>
      <c r="CH362" s="427"/>
      <c r="CI362" s="427"/>
      <c r="CJ362" s="427"/>
      <c r="CK362" s="427"/>
      <c r="CL362" s="427"/>
      <c r="CM362" s="427"/>
      <c r="CN362" s="427"/>
      <c r="CO362" s="427"/>
      <c r="CP362" s="427"/>
      <c r="CQ362" s="427"/>
      <c r="CR362" s="427"/>
      <c r="CS362" s="427"/>
      <c r="CT362" s="427"/>
      <c r="CU362" s="427"/>
      <c r="CV362" s="427"/>
      <c r="CW362" s="427"/>
      <c r="CX362" s="427"/>
      <c r="CY362" s="427"/>
      <c r="CZ362" s="427"/>
    </row>
    <row r="363" spans="1:104" x14ac:dyDescent="0.3">
      <c r="B363" s="126"/>
      <c r="C363" s="126"/>
      <c r="D363" s="427" t="str">
        <f>IF(D364=FALSE,"N/A",D359-D361)</f>
        <v>N/A</v>
      </c>
      <c r="E363" s="427" t="str">
        <f t="shared" ref="E363:AF363" si="30">IF(E364=FALSE,"N/A",E359-E361)</f>
        <v>N/A</v>
      </c>
      <c r="F363" s="427" t="str">
        <f t="shared" si="30"/>
        <v>N/A</v>
      </c>
      <c r="G363" s="427" t="str">
        <f t="shared" si="30"/>
        <v>N/A</v>
      </c>
      <c r="H363" s="427" t="str">
        <f t="shared" si="30"/>
        <v>N/A</v>
      </c>
      <c r="I363" s="427" t="str">
        <f t="shared" si="30"/>
        <v>N/A</v>
      </c>
      <c r="J363" s="427" t="str">
        <f t="shared" si="30"/>
        <v>N/A</v>
      </c>
      <c r="K363" s="427" t="str">
        <f t="shared" si="30"/>
        <v>N/A</v>
      </c>
      <c r="L363" s="427" t="str">
        <f t="shared" si="30"/>
        <v>N/A</v>
      </c>
      <c r="M363" s="427" t="str">
        <f t="shared" si="30"/>
        <v>N/A</v>
      </c>
      <c r="N363" s="427" t="str">
        <f t="shared" si="30"/>
        <v>N/A</v>
      </c>
      <c r="O363" s="427" t="str">
        <f t="shared" si="30"/>
        <v>N/A</v>
      </c>
      <c r="P363" s="427" t="str">
        <f t="shared" si="30"/>
        <v>N/A</v>
      </c>
      <c r="Q363" s="427" t="str">
        <f t="shared" si="30"/>
        <v>N/A</v>
      </c>
      <c r="R363" s="427" t="str">
        <f t="shared" si="30"/>
        <v>N/A</v>
      </c>
      <c r="S363" s="427" t="str">
        <f t="shared" si="30"/>
        <v>N/A</v>
      </c>
      <c r="T363" s="427" t="str">
        <f t="shared" si="30"/>
        <v>N/A</v>
      </c>
      <c r="U363" s="427" t="str">
        <f t="shared" si="30"/>
        <v>N/A</v>
      </c>
      <c r="V363" s="427" t="str">
        <f t="shared" si="30"/>
        <v>N/A</v>
      </c>
      <c r="W363" s="427" t="str">
        <f t="shared" si="30"/>
        <v>N/A</v>
      </c>
      <c r="X363" s="427" t="str">
        <f t="shared" si="30"/>
        <v>N/A</v>
      </c>
      <c r="Y363" s="427" t="str">
        <f t="shared" si="30"/>
        <v>N/A</v>
      </c>
      <c r="Z363" s="427" t="str">
        <f t="shared" si="30"/>
        <v>N/A</v>
      </c>
      <c r="AA363" s="427" t="str">
        <f t="shared" si="30"/>
        <v>N/A</v>
      </c>
      <c r="AB363" s="427" t="str">
        <f t="shared" si="30"/>
        <v>N/A</v>
      </c>
      <c r="AC363" s="427" t="str">
        <f t="shared" si="30"/>
        <v>N/A</v>
      </c>
      <c r="AD363" s="427" t="str">
        <f t="shared" si="30"/>
        <v>N/A</v>
      </c>
      <c r="AE363" s="427" t="str">
        <f t="shared" si="30"/>
        <v>N/A</v>
      </c>
      <c r="AF363" s="427" t="str">
        <f t="shared" si="30"/>
        <v>N/A</v>
      </c>
      <c r="AG363" s="427"/>
      <c r="AH363" s="427"/>
      <c r="AI363" s="427"/>
      <c r="AJ363" s="427"/>
      <c r="AK363" s="427"/>
      <c r="AL363" s="427"/>
      <c r="AM363" s="427"/>
      <c r="AN363" s="427"/>
      <c r="AO363" s="427"/>
      <c r="AP363" s="427"/>
      <c r="AQ363" s="427"/>
      <c r="AR363" s="427"/>
      <c r="AS363" s="427"/>
      <c r="AT363" s="427"/>
      <c r="AU363" s="427"/>
      <c r="AV363" s="427"/>
      <c r="AW363" s="427"/>
      <c r="AX363" s="427"/>
      <c r="AY363" s="427"/>
      <c r="AZ363" s="427"/>
      <c r="BA363" s="427"/>
      <c r="BB363" s="427"/>
      <c r="BC363" s="427"/>
      <c r="BD363" s="427"/>
      <c r="BE363" s="427"/>
      <c r="BF363" s="427"/>
      <c r="BG363" s="427"/>
      <c r="BH363" s="427"/>
      <c r="BI363" s="427"/>
      <c r="BJ363" s="427"/>
      <c r="BK363" s="427"/>
      <c r="BL363" s="427"/>
      <c r="BM363" s="427"/>
      <c r="BN363" s="427"/>
      <c r="BO363" s="427"/>
      <c r="BP363" s="427"/>
      <c r="BQ363" s="427"/>
      <c r="BR363" s="427"/>
      <c r="BS363" s="427"/>
      <c r="BT363" s="427"/>
      <c r="BU363" s="427"/>
      <c r="BV363" s="427"/>
      <c r="BW363" s="427"/>
      <c r="BX363" s="427"/>
      <c r="BY363" s="427"/>
      <c r="BZ363" s="427"/>
      <c r="CA363" s="427"/>
      <c r="CB363" s="427"/>
      <c r="CC363" s="427"/>
      <c r="CD363" s="427"/>
      <c r="CE363" s="427"/>
      <c r="CF363" s="427"/>
      <c r="CG363" s="427"/>
      <c r="CH363" s="427"/>
      <c r="CI363" s="427"/>
      <c r="CJ363" s="427"/>
      <c r="CK363" s="427"/>
      <c r="CL363" s="427"/>
      <c r="CM363" s="427"/>
      <c r="CN363" s="427"/>
      <c r="CO363" s="427"/>
      <c r="CP363" s="427"/>
      <c r="CQ363" s="427"/>
      <c r="CR363" s="427"/>
      <c r="CS363" s="427"/>
      <c r="CT363" s="427"/>
      <c r="CU363" s="427"/>
      <c r="CV363" s="427"/>
      <c r="CW363" s="427"/>
      <c r="CX363" s="427"/>
      <c r="CY363" s="427"/>
      <c r="CZ363" s="427"/>
    </row>
    <row r="364" spans="1:104" x14ac:dyDescent="0.3">
      <c r="B364" s="126"/>
      <c r="C364" s="126"/>
      <c r="D364" s="126" t="b">
        <f>'Unit Data from Audit Worksheet'!$D$2='PY1 Data(H)'!D365</f>
        <v>0</v>
      </c>
      <c r="E364" s="126" t="b">
        <f>'Unit Data from Audit Worksheet'!$D$2='PY1 Data(H)'!E365</f>
        <v>0</v>
      </c>
      <c r="F364" s="126" t="b">
        <f>'Unit Data from Audit Worksheet'!$D$2='PY1 Data(H)'!F365</f>
        <v>0</v>
      </c>
      <c r="G364" s="126" t="b">
        <f>'Unit Data from Audit Worksheet'!$D$2='PY1 Data(H)'!G365</f>
        <v>0</v>
      </c>
      <c r="H364" s="126" t="b">
        <f>'Unit Data from Audit Worksheet'!$D$2='PY1 Data(H)'!H365</f>
        <v>0</v>
      </c>
      <c r="I364" s="126" t="b">
        <f>'Unit Data from Audit Worksheet'!$D$2='PY1 Data(H)'!I365</f>
        <v>0</v>
      </c>
      <c r="J364" s="126" t="b">
        <f>'Unit Data from Audit Worksheet'!$D$2='PY1 Data(H)'!J365</f>
        <v>0</v>
      </c>
      <c r="K364" s="126" t="b">
        <f>'Unit Data from Audit Worksheet'!$D$2='PY1 Data(H)'!K365</f>
        <v>0</v>
      </c>
      <c r="L364" s="126" t="b">
        <f>'Unit Data from Audit Worksheet'!$D$2='PY1 Data(H)'!L365</f>
        <v>0</v>
      </c>
      <c r="M364" s="126" t="b">
        <f>'Unit Data from Audit Worksheet'!$D$2='PY1 Data(H)'!M365</f>
        <v>0</v>
      </c>
      <c r="N364" s="126" t="b">
        <f>'Unit Data from Audit Worksheet'!$D$2='PY1 Data(H)'!N365</f>
        <v>0</v>
      </c>
      <c r="O364" s="126" t="b">
        <f>'Unit Data from Audit Worksheet'!$D$2='PY1 Data(H)'!O365</f>
        <v>0</v>
      </c>
      <c r="P364" s="126" t="b">
        <f>'Unit Data from Audit Worksheet'!$D$2='PY1 Data(H)'!P365</f>
        <v>0</v>
      </c>
      <c r="Q364" s="126" t="b">
        <f>'Unit Data from Audit Worksheet'!$D$2='PY1 Data(H)'!Q365</f>
        <v>0</v>
      </c>
      <c r="R364" s="126" t="b">
        <f>'Unit Data from Audit Worksheet'!$D$2='PY1 Data(H)'!R365</f>
        <v>0</v>
      </c>
      <c r="S364" s="126" t="b">
        <f>'Unit Data from Audit Worksheet'!$D$2='PY1 Data(H)'!S365</f>
        <v>0</v>
      </c>
      <c r="T364" s="126" t="b">
        <f>'Unit Data from Audit Worksheet'!$D$2='PY1 Data(H)'!T365</f>
        <v>0</v>
      </c>
      <c r="U364" s="126" t="b">
        <f>'Unit Data from Audit Worksheet'!$D$2='PY1 Data(H)'!U365</f>
        <v>0</v>
      </c>
      <c r="V364" s="126" t="b">
        <f>'Unit Data from Audit Worksheet'!$D$2='PY1 Data(H)'!V365</f>
        <v>0</v>
      </c>
      <c r="W364" s="126" t="b">
        <f>'Unit Data from Audit Worksheet'!$D$2='PY1 Data(H)'!W365</f>
        <v>0</v>
      </c>
      <c r="X364" s="126" t="b">
        <f>'Unit Data from Audit Worksheet'!$D$2='PY1 Data(H)'!X365</f>
        <v>0</v>
      </c>
      <c r="Y364" s="126" t="b">
        <f>'Unit Data from Audit Worksheet'!$D$2='PY1 Data(H)'!Y365</f>
        <v>0</v>
      </c>
      <c r="Z364" s="126" t="b">
        <f>'Unit Data from Audit Worksheet'!$D$2='PY1 Data(H)'!Z365</f>
        <v>0</v>
      </c>
      <c r="AA364" s="126" t="b">
        <f>'Unit Data from Audit Worksheet'!$D$2='PY1 Data(H)'!AA365</f>
        <v>0</v>
      </c>
      <c r="AB364" s="126" t="b">
        <f>'Unit Data from Audit Worksheet'!$D$2='PY1 Data(H)'!AB365</f>
        <v>0</v>
      </c>
      <c r="AC364" s="126" t="b">
        <f>'Unit Data from Audit Worksheet'!$D$2='PY1 Data(H)'!AC365</f>
        <v>0</v>
      </c>
      <c r="AD364" s="126" t="b">
        <f>'Unit Data from Audit Worksheet'!$D$2='PY1 Data(H)'!AD365</f>
        <v>0</v>
      </c>
      <c r="AE364" s="126" t="b">
        <f>'Unit Data from Audit Worksheet'!$D$2='PY1 Data(H)'!AE365</f>
        <v>0</v>
      </c>
      <c r="AF364" s="126" t="b">
        <f>'Unit Data from Audit Worksheet'!$D$2='PY1 Data(H)'!AF365</f>
        <v>0</v>
      </c>
      <c r="AG364" s="126"/>
      <c r="AH364" s="126"/>
      <c r="AI364" s="126"/>
      <c r="AJ364" s="126"/>
      <c r="AK364" s="126"/>
      <c r="AL364" s="126"/>
      <c r="AM364" s="126"/>
    </row>
    <row r="365" spans="1:104" ht="43.2" x14ac:dyDescent="0.3">
      <c r="B365" s="126"/>
      <c r="C365" s="126"/>
      <c r="D365" s="359" t="str">
        <f>D1</f>
        <v>Aeronautics Authority of The City of Henderson</v>
      </c>
      <c r="E365" s="359" t="str">
        <f t="shared" ref="E365:AF365" si="31">E1</f>
        <v>Asheville Regional Airport</v>
      </c>
      <c r="F365" s="359" t="str">
        <f t="shared" si="31"/>
        <v>Avery County Airport Authority</v>
      </c>
      <c r="G365" s="359" t="str">
        <f t="shared" si="31"/>
        <v>Brunswick County Airport</v>
      </c>
      <c r="H365" s="359" t="str">
        <f t="shared" si="31"/>
        <v>Burlington-Alamance Airport</v>
      </c>
      <c r="I365" s="359" t="str">
        <f t="shared" si="31"/>
        <v>Carteret County - Beaufort Airport Authority</v>
      </c>
      <c r="J365" s="359" t="str">
        <f t="shared" si="31"/>
        <v>Dare County Airport</v>
      </c>
      <c r="K365" s="359" t="str">
        <f t="shared" si="31"/>
        <v>Davidson County Airport Authority</v>
      </c>
      <c r="L365" s="359" t="str">
        <f t="shared" si="31"/>
        <v>Elizabeth City-Pasquotank County Airport</v>
      </c>
      <c r="M365" s="359" t="str">
        <f t="shared" si="31"/>
        <v>Elizabethtown Airport Economic Development Commission</v>
      </c>
      <c r="N365" s="359" t="str">
        <f t="shared" si="31"/>
        <v>Foothills Regional Airport Authority</v>
      </c>
      <c r="O365" s="359" t="str">
        <f t="shared" si="31"/>
        <v>Halifax Northampton Regional Airport Authority</v>
      </c>
      <c r="P365" s="359" t="str">
        <f t="shared" si="31"/>
        <v>Jackson County Airport Authority</v>
      </c>
      <c r="Q365" s="359" t="str">
        <f t="shared" si="31"/>
        <v>Johnston County Airport</v>
      </c>
      <c r="R365" s="359" t="str">
        <f t="shared" si="31"/>
        <v>Lincoln County Airport Authority</v>
      </c>
      <c r="S365" s="359" t="str">
        <f t="shared" si="31"/>
        <v>Lumberton Airport Commission</v>
      </c>
      <c r="T365" s="359" t="str">
        <f t="shared" si="31"/>
        <v>Macon County Airport Authority</v>
      </c>
      <c r="U365" s="359" t="str">
        <f t="shared" si="31"/>
        <v>Moore County Airport Authority</v>
      </c>
      <c r="V365" s="359" t="str">
        <f t="shared" si="31"/>
        <v>Mount Airy-Surry County Airport Authority</v>
      </c>
      <c r="W365" s="359" t="str">
        <f t="shared" si="31"/>
        <v>New Hanover County Airport Authority</v>
      </c>
      <c r="X365" s="359" t="str">
        <f t="shared" si="31"/>
        <v>Piedmont Triad Airport Authority</v>
      </c>
      <c r="Y365" s="359" t="str">
        <f t="shared" si="31"/>
        <v>Pitt County Greenville Airport Authority</v>
      </c>
      <c r="Z365" s="359" t="str">
        <f t="shared" si="31"/>
        <v>Raleigh-Durham Airport Authority</v>
      </c>
      <c r="AA365" s="359" t="str">
        <f t="shared" si="31"/>
        <v>Rockingham County Airport Authority</v>
      </c>
      <c r="AB365" s="359" t="str">
        <f t="shared" si="31"/>
        <v>Rocky Mount-Wilson Airport Authority</v>
      </c>
      <c r="AC365" s="359" t="str">
        <f t="shared" si="31"/>
        <v>Sanford-Lee County Regional Airport Authority</v>
      </c>
      <c r="AD365" s="359" t="str">
        <f t="shared" si="31"/>
        <v>Southeast Regional Airport Authority</v>
      </c>
      <c r="AE365" s="359" t="str">
        <f t="shared" si="31"/>
        <v>Tarboro-Edgecombe Airport</v>
      </c>
      <c r="AF365" s="359" t="str">
        <f t="shared" si="31"/>
        <v>Tri-County Airport Authority</v>
      </c>
      <c r="AG365" s="126"/>
      <c r="AH365" s="126"/>
      <c r="AI365" s="126"/>
      <c r="AJ365" s="126"/>
      <c r="AK365" s="126"/>
      <c r="AL365" s="126"/>
      <c r="AM365" s="126"/>
      <c r="AN365" s="126"/>
      <c r="AO365" s="126"/>
      <c r="AP365" s="126"/>
      <c r="AQ365" s="126"/>
      <c r="AR365" s="126"/>
      <c r="AS365" s="126"/>
      <c r="AT365" s="126"/>
      <c r="AU365" s="126"/>
      <c r="AV365" s="126"/>
      <c r="AW365" s="126"/>
      <c r="AX365" s="126"/>
      <c r="AY365" s="126"/>
      <c r="AZ365" s="126"/>
      <c r="BA365" s="126"/>
      <c r="BB365" s="126"/>
      <c r="BC365" s="126"/>
      <c r="BD365" s="126"/>
      <c r="BE365" s="126"/>
      <c r="BF365" s="126"/>
      <c r="BG365" s="126"/>
      <c r="BH365" s="126"/>
      <c r="BI365" s="126"/>
      <c r="BJ365" s="126"/>
      <c r="BK365" s="126"/>
      <c r="BL365" s="126"/>
      <c r="BM365" s="126"/>
      <c r="BN365" s="126"/>
      <c r="BO365" s="126"/>
      <c r="BP365" s="126"/>
      <c r="BQ365" s="126"/>
      <c r="BR365" s="126"/>
      <c r="BS365" s="126"/>
      <c r="BT365" s="126"/>
      <c r="BU365" s="126"/>
      <c r="BV365" s="126"/>
      <c r="BW365" s="126"/>
      <c r="BX365" s="126"/>
      <c r="BY365" s="126"/>
      <c r="BZ365" s="126"/>
      <c r="CA365" s="126"/>
      <c r="CB365" s="126"/>
      <c r="CC365" s="126"/>
      <c r="CD365" s="126"/>
      <c r="CE365" s="126"/>
      <c r="CF365" s="126"/>
      <c r="CG365" s="126"/>
      <c r="CH365" s="126"/>
      <c r="CI365" s="126"/>
      <c r="CJ365" s="126"/>
      <c r="CK365" s="126"/>
      <c r="CL365" s="126"/>
      <c r="CM365" s="126"/>
      <c r="CN365" s="126"/>
      <c r="CO365" s="126"/>
      <c r="CP365" s="126"/>
      <c r="CQ365" s="126"/>
      <c r="CR365" s="126"/>
      <c r="CS365" s="126"/>
      <c r="CT365" s="126"/>
      <c r="CU365" s="126"/>
      <c r="CV365" s="126"/>
      <c r="CW365" s="126"/>
      <c r="CX365" s="126"/>
      <c r="CY365" s="126"/>
      <c r="CZ365" s="126"/>
    </row>
  </sheetData>
  <sheetProtection algorithmName="SHA-512" hashValue="vtIrIxn1jpIv+nYkWS8Yh4O1WyG6h2NklFckircO6X5XA5M9824egrX4rHzNq8+lcTdDQY9jg2jlzW8XjAUnIQ==" saltValue="dbl7LhzcgtzB+BfE7xUOrw==" spinCount="100000" sheet="1" objects="1" scenarios="1"/>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dimension ref="A1:AE274"/>
  <sheetViews>
    <sheetView workbookViewId="0">
      <pane xSplit="2" ySplit="2" topLeftCell="C138" activePane="bottomRight" state="frozen"/>
      <selection pane="topRight" activeCell="C1" sqref="C1"/>
      <selection pane="bottomLeft" activeCell="A3" sqref="A3"/>
      <selection pane="bottomRight" activeCell="B149" sqref="B149"/>
    </sheetView>
  </sheetViews>
  <sheetFormatPr defaultRowHeight="14.4" x14ac:dyDescent="0.3"/>
  <cols>
    <col min="1" max="1" width="29.33203125" style="105" customWidth="1"/>
    <col min="2" max="2" width="72.6640625" style="359" customWidth="1"/>
    <col min="3" max="3" width="50.5546875" customWidth="1"/>
    <col min="4" max="97" width="20.6640625" customWidth="1"/>
  </cols>
  <sheetData>
    <row r="1" spans="1:31" x14ac:dyDescent="0.3">
      <c r="A1" s="129" t="s">
        <v>1034</v>
      </c>
      <c r="B1" s="359" t="s">
        <v>234</v>
      </c>
      <c r="C1" t="s">
        <v>234</v>
      </c>
      <c r="D1" t="s">
        <v>833</v>
      </c>
      <c r="E1" t="s">
        <v>834</v>
      </c>
      <c r="F1" t="s">
        <v>835</v>
      </c>
      <c r="G1" t="s">
        <v>836</v>
      </c>
      <c r="H1" t="s">
        <v>837</v>
      </c>
      <c r="I1" t="s">
        <v>838</v>
      </c>
      <c r="J1" t="s">
        <v>839</v>
      </c>
      <c r="K1" t="s">
        <v>840</v>
      </c>
      <c r="L1" t="s">
        <v>841</v>
      </c>
      <c r="M1" t="s">
        <v>842</v>
      </c>
      <c r="N1" t="s">
        <v>843</v>
      </c>
      <c r="O1" t="s">
        <v>844</v>
      </c>
      <c r="P1" t="s">
        <v>846</v>
      </c>
      <c r="Q1" t="s">
        <v>847</v>
      </c>
      <c r="R1" t="s">
        <v>848</v>
      </c>
      <c r="S1" t="s">
        <v>849</v>
      </c>
      <c r="T1" t="s">
        <v>850</v>
      </c>
      <c r="U1" t="s">
        <v>851</v>
      </c>
      <c r="V1" t="s">
        <v>852</v>
      </c>
      <c r="W1" t="s">
        <v>853</v>
      </c>
      <c r="X1" t="s">
        <v>854</v>
      </c>
      <c r="Y1" t="s">
        <v>855</v>
      </c>
      <c r="Z1" t="s">
        <v>856</v>
      </c>
      <c r="AA1" t="s">
        <v>857</v>
      </c>
      <c r="AB1" t="s">
        <v>858</v>
      </c>
      <c r="AC1" t="s">
        <v>859</v>
      </c>
      <c r="AD1" t="s">
        <v>860</v>
      </c>
      <c r="AE1" t="s">
        <v>861</v>
      </c>
    </row>
    <row r="2" spans="1:31" x14ac:dyDescent="0.3">
      <c r="A2" s="105" t="s">
        <v>432</v>
      </c>
      <c r="B2" s="359" t="s">
        <v>10</v>
      </c>
      <c r="C2" t="s">
        <v>2</v>
      </c>
      <c r="D2">
        <v>541777</v>
      </c>
      <c r="E2">
        <v>541000</v>
      </c>
      <c r="F2">
        <v>54949</v>
      </c>
      <c r="G2">
        <v>541001</v>
      </c>
      <c r="H2">
        <v>541002</v>
      </c>
      <c r="I2">
        <v>54937</v>
      </c>
      <c r="J2">
        <v>541003</v>
      </c>
      <c r="K2">
        <v>544178</v>
      </c>
      <c r="L2">
        <v>541004</v>
      </c>
      <c r="M2">
        <v>541727</v>
      </c>
      <c r="N2">
        <v>541010</v>
      </c>
      <c r="O2">
        <v>541025</v>
      </c>
      <c r="P2">
        <v>541007</v>
      </c>
      <c r="Q2">
        <v>541024</v>
      </c>
      <c r="R2">
        <v>541027</v>
      </c>
      <c r="S2">
        <v>541026</v>
      </c>
      <c r="T2">
        <v>541011</v>
      </c>
      <c r="U2">
        <v>541012</v>
      </c>
      <c r="V2">
        <v>541013</v>
      </c>
      <c r="W2">
        <v>541014</v>
      </c>
      <c r="X2">
        <v>541015</v>
      </c>
      <c r="Y2">
        <v>541016</v>
      </c>
      <c r="Z2">
        <v>541017</v>
      </c>
      <c r="AA2">
        <v>541018</v>
      </c>
      <c r="AB2">
        <v>541019</v>
      </c>
      <c r="AC2">
        <v>541009</v>
      </c>
      <c r="AD2">
        <v>541020</v>
      </c>
      <c r="AE2">
        <v>541022</v>
      </c>
    </row>
    <row r="3" spans="1:31" x14ac:dyDescent="0.3">
      <c r="A3" s="105">
        <v>4</v>
      </c>
      <c r="B3" s="359" t="s">
        <v>48</v>
      </c>
      <c r="D3">
        <v>43410</v>
      </c>
      <c r="E3">
        <v>0</v>
      </c>
      <c r="F3">
        <v>0</v>
      </c>
      <c r="G3">
        <v>0</v>
      </c>
      <c r="H3">
        <v>0</v>
      </c>
      <c r="I3">
        <v>7413</v>
      </c>
      <c r="J3">
        <v>0</v>
      </c>
      <c r="K3">
        <v>0</v>
      </c>
      <c r="L3">
        <v>0</v>
      </c>
      <c r="M3">
        <v>9535</v>
      </c>
      <c r="N3">
        <v>0</v>
      </c>
      <c r="O3">
        <v>0</v>
      </c>
      <c r="P3">
        <v>0</v>
      </c>
      <c r="Q3">
        <v>0</v>
      </c>
      <c r="R3">
        <v>0</v>
      </c>
      <c r="S3">
        <v>0</v>
      </c>
      <c r="T3">
        <v>0</v>
      </c>
      <c r="U3">
        <v>0</v>
      </c>
      <c r="V3">
        <v>0</v>
      </c>
      <c r="W3">
        <v>0</v>
      </c>
      <c r="X3">
        <v>0</v>
      </c>
      <c r="Y3">
        <v>0</v>
      </c>
      <c r="Z3">
        <v>0</v>
      </c>
      <c r="AA3">
        <v>0</v>
      </c>
      <c r="AB3">
        <v>0</v>
      </c>
      <c r="AC3">
        <v>0</v>
      </c>
      <c r="AD3">
        <v>71</v>
      </c>
      <c r="AE3">
        <v>0</v>
      </c>
    </row>
    <row r="4" spans="1:31" x14ac:dyDescent="0.3">
      <c r="A4" s="105">
        <v>5</v>
      </c>
      <c r="B4" s="359" t="s">
        <v>49</v>
      </c>
      <c r="D4">
        <v>0</v>
      </c>
      <c r="E4">
        <v>0</v>
      </c>
      <c r="F4">
        <v>0</v>
      </c>
      <c r="G4">
        <v>0</v>
      </c>
      <c r="H4">
        <v>0</v>
      </c>
      <c r="I4">
        <v>17325</v>
      </c>
      <c r="J4">
        <v>0</v>
      </c>
      <c r="K4">
        <v>0</v>
      </c>
      <c r="L4">
        <v>0</v>
      </c>
      <c r="M4">
        <v>0</v>
      </c>
      <c r="N4">
        <v>0</v>
      </c>
      <c r="O4">
        <v>0</v>
      </c>
      <c r="P4">
        <v>0</v>
      </c>
      <c r="Q4">
        <v>0</v>
      </c>
      <c r="R4">
        <v>0</v>
      </c>
      <c r="S4">
        <v>0</v>
      </c>
      <c r="T4">
        <v>0</v>
      </c>
      <c r="U4">
        <v>0</v>
      </c>
      <c r="V4">
        <v>0</v>
      </c>
      <c r="W4">
        <v>0</v>
      </c>
      <c r="X4">
        <v>0</v>
      </c>
      <c r="Y4">
        <v>0</v>
      </c>
      <c r="Z4">
        <v>0</v>
      </c>
      <c r="AA4">
        <v>0</v>
      </c>
      <c r="AB4">
        <v>0</v>
      </c>
      <c r="AC4">
        <v>0</v>
      </c>
      <c r="AD4">
        <v>0</v>
      </c>
      <c r="AE4">
        <v>0</v>
      </c>
    </row>
    <row r="5" spans="1:31" x14ac:dyDescent="0.3">
      <c r="A5" s="105">
        <v>6</v>
      </c>
      <c r="B5" s="359" t="s">
        <v>155</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row>
    <row r="6" spans="1:31" x14ac:dyDescent="0.3">
      <c r="A6" s="105">
        <v>7</v>
      </c>
      <c r="B6" s="359" t="s">
        <v>101</v>
      </c>
      <c r="D6">
        <v>7013</v>
      </c>
      <c r="E6">
        <v>0</v>
      </c>
      <c r="F6">
        <v>0</v>
      </c>
      <c r="G6">
        <v>0</v>
      </c>
      <c r="H6">
        <v>0</v>
      </c>
      <c r="I6">
        <v>1108</v>
      </c>
      <c r="J6">
        <v>0</v>
      </c>
      <c r="K6">
        <v>0</v>
      </c>
      <c r="L6">
        <v>0</v>
      </c>
      <c r="M6">
        <v>18015</v>
      </c>
      <c r="N6">
        <v>0</v>
      </c>
      <c r="O6">
        <v>0</v>
      </c>
      <c r="P6">
        <v>0</v>
      </c>
      <c r="Q6">
        <v>0</v>
      </c>
      <c r="R6">
        <v>0</v>
      </c>
      <c r="S6">
        <v>0</v>
      </c>
      <c r="T6">
        <v>0</v>
      </c>
      <c r="U6">
        <v>0</v>
      </c>
      <c r="V6">
        <v>0</v>
      </c>
      <c r="W6">
        <v>0</v>
      </c>
      <c r="X6">
        <v>0</v>
      </c>
      <c r="Y6">
        <v>0</v>
      </c>
      <c r="Z6">
        <v>0</v>
      </c>
      <c r="AA6">
        <v>0</v>
      </c>
      <c r="AB6">
        <v>0</v>
      </c>
      <c r="AC6">
        <v>0</v>
      </c>
      <c r="AD6">
        <v>3035</v>
      </c>
      <c r="AE6">
        <v>0</v>
      </c>
    </row>
    <row r="7" spans="1:31" x14ac:dyDescent="0.3">
      <c r="A7" s="105">
        <v>9</v>
      </c>
      <c r="B7" s="359" t="s">
        <v>103</v>
      </c>
      <c r="D7">
        <v>192281</v>
      </c>
      <c r="E7">
        <v>0</v>
      </c>
      <c r="F7">
        <v>0</v>
      </c>
      <c r="G7">
        <v>0</v>
      </c>
      <c r="H7">
        <v>0</v>
      </c>
      <c r="I7">
        <v>218684</v>
      </c>
      <c r="J7">
        <v>0</v>
      </c>
      <c r="K7">
        <v>0</v>
      </c>
      <c r="L7">
        <v>0</v>
      </c>
      <c r="M7">
        <v>143570</v>
      </c>
      <c r="N7">
        <v>0</v>
      </c>
      <c r="O7">
        <v>0</v>
      </c>
      <c r="P7">
        <v>0</v>
      </c>
      <c r="Q7">
        <v>0</v>
      </c>
      <c r="R7">
        <v>0</v>
      </c>
      <c r="S7">
        <v>0</v>
      </c>
      <c r="T7">
        <v>0</v>
      </c>
      <c r="U7">
        <v>0</v>
      </c>
      <c r="V7">
        <v>0</v>
      </c>
      <c r="W7">
        <v>0</v>
      </c>
      <c r="X7">
        <v>0</v>
      </c>
      <c r="Y7">
        <v>0</v>
      </c>
      <c r="Z7">
        <v>0</v>
      </c>
      <c r="AA7">
        <v>0</v>
      </c>
      <c r="AB7">
        <v>0</v>
      </c>
      <c r="AC7">
        <v>0</v>
      </c>
      <c r="AD7">
        <v>41038</v>
      </c>
      <c r="AE7">
        <v>0</v>
      </c>
    </row>
    <row r="8" spans="1:31" x14ac:dyDescent="0.3">
      <c r="A8" s="105">
        <v>13</v>
      </c>
      <c r="B8" s="359" t="s">
        <v>433</v>
      </c>
      <c r="D8">
        <v>0</v>
      </c>
      <c r="E8">
        <v>16773027</v>
      </c>
      <c r="F8">
        <v>381385</v>
      </c>
      <c r="G8">
        <v>649968</v>
      </c>
      <c r="H8">
        <v>1240776</v>
      </c>
      <c r="I8">
        <v>0</v>
      </c>
      <c r="J8">
        <v>5331497</v>
      </c>
      <c r="K8">
        <v>1977821</v>
      </c>
      <c r="L8">
        <v>2383259</v>
      </c>
      <c r="M8">
        <v>0</v>
      </c>
      <c r="N8">
        <v>1642111</v>
      </c>
      <c r="O8">
        <v>305813</v>
      </c>
      <c r="P8">
        <v>1286336</v>
      </c>
      <c r="Q8">
        <v>892965</v>
      </c>
      <c r="R8">
        <v>413880</v>
      </c>
      <c r="S8">
        <v>103296</v>
      </c>
      <c r="T8">
        <v>2754959</v>
      </c>
      <c r="U8">
        <v>1180254</v>
      </c>
      <c r="V8">
        <v>30402712</v>
      </c>
      <c r="W8">
        <v>78134533</v>
      </c>
      <c r="X8">
        <v>3604655</v>
      </c>
      <c r="Y8">
        <v>331888213</v>
      </c>
      <c r="Z8">
        <v>346367</v>
      </c>
      <c r="AA8">
        <v>200227</v>
      </c>
      <c r="AB8">
        <v>733562</v>
      </c>
      <c r="AC8">
        <v>3444758</v>
      </c>
      <c r="AD8">
        <v>0</v>
      </c>
      <c r="AE8">
        <v>122806</v>
      </c>
    </row>
    <row r="9" spans="1:31" x14ac:dyDescent="0.3">
      <c r="A9" s="105">
        <v>14</v>
      </c>
      <c r="B9" s="359" t="s">
        <v>434</v>
      </c>
      <c r="D9">
        <v>0</v>
      </c>
      <c r="E9">
        <v>6185732</v>
      </c>
      <c r="F9">
        <v>82014</v>
      </c>
      <c r="G9">
        <v>117470</v>
      </c>
      <c r="H9">
        <v>1161774</v>
      </c>
      <c r="I9">
        <v>0</v>
      </c>
      <c r="J9">
        <v>97576</v>
      </c>
      <c r="K9">
        <v>1470271</v>
      </c>
      <c r="L9">
        <v>43898</v>
      </c>
      <c r="M9">
        <v>0</v>
      </c>
      <c r="N9">
        <v>308054</v>
      </c>
      <c r="O9">
        <v>19247</v>
      </c>
      <c r="P9">
        <v>544909</v>
      </c>
      <c r="Q9">
        <v>371603</v>
      </c>
      <c r="R9">
        <v>492190</v>
      </c>
      <c r="S9">
        <v>1282</v>
      </c>
      <c r="T9">
        <v>139570</v>
      </c>
      <c r="U9">
        <v>665901</v>
      </c>
      <c r="V9">
        <v>5660535</v>
      </c>
      <c r="W9">
        <v>13543358</v>
      </c>
      <c r="X9">
        <v>322780</v>
      </c>
      <c r="Y9">
        <v>40830799</v>
      </c>
      <c r="Z9">
        <v>961000</v>
      </c>
      <c r="AA9">
        <v>89911</v>
      </c>
      <c r="AB9">
        <v>429915</v>
      </c>
      <c r="AC9">
        <v>80309</v>
      </c>
      <c r="AD9">
        <v>0</v>
      </c>
      <c r="AE9">
        <v>167</v>
      </c>
    </row>
    <row r="10" spans="1:31" x14ac:dyDescent="0.3">
      <c r="A10" s="105">
        <v>16</v>
      </c>
      <c r="B10" s="359" t="s">
        <v>105</v>
      </c>
      <c r="D10">
        <v>227331</v>
      </c>
      <c r="E10">
        <v>0</v>
      </c>
      <c r="F10">
        <v>0</v>
      </c>
      <c r="G10">
        <v>0</v>
      </c>
      <c r="H10">
        <v>0</v>
      </c>
      <c r="I10">
        <v>250849</v>
      </c>
      <c r="J10">
        <v>0</v>
      </c>
      <c r="K10">
        <v>0</v>
      </c>
      <c r="L10">
        <v>0</v>
      </c>
      <c r="M10">
        <v>265887</v>
      </c>
      <c r="N10">
        <v>0</v>
      </c>
      <c r="O10">
        <v>0</v>
      </c>
      <c r="P10">
        <v>0</v>
      </c>
      <c r="Q10">
        <v>0</v>
      </c>
      <c r="R10">
        <v>0</v>
      </c>
      <c r="S10">
        <v>0</v>
      </c>
      <c r="T10">
        <v>0</v>
      </c>
      <c r="U10">
        <v>0</v>
      </c>
      <c r="V10">
        <v>0</v>
      </c>
      <c r="W10">
        <v>0</v>
      </c>
      <c r="X10">
        <v>0</v>
      </c>
      <c r="Y10">
        <v>0</v>
      </c>
      <c r="Z10">
        <v>0</v>
      </c>
      <c r="AA10">
        <v>0</v>
      </c>
      <c r="AB10">
        <v>0</v>
      </c>
      <c r="AC10">
        <v>0</v>
      </c>
      <c r="AD10">
        <v>27534</v>
      </c>
      <c r="AE10">
        <v>0</v>
      </c>
    </row>
    <row r="11" spans="1:31" x14ac:dyDescent="0.3">
      <c r="A11" s="105">
        <v>17</v>
      </c>
      <c r="B11" s="359" t="s">
        <v>107</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row>
    <row r="12" spans="1:31" x14ac:dyDescent="0.3">
      <c r="A12" s="105">
        <v>20</v>
      </c>
      <c r="B12" s="359" t="s">
        <v>108</v>
      </c>
      <c r="D12">
        <v>158756</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row>
    <row r="13" spans="1:31" x14ac:dyDescent="0.3">
      <c r="A13" s="105">
        <v>22</v>
      </c>
      <c r="B13" s="359" t="s">
        <v>109</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row>
    <row r="14" spans="1:31" x14ac:dyDescent="0.3">
      <c r="A14" s="105">
        <v>23</v>
      </c>
      <c r="B14" s="359" t="s">
        <v>112</v>
      </c>
      <c r="D14">
        <v>-82942</v>
      </c>
      <c r="E14">
        <v>0</v>
      </c>
      <c r="F14">
        <v>0</v>
      </c>
      <c r="G14">
        <v>0</v>
      </c>
      <c r="H14">
        <v>0</v>
      </c>
      <c r="I14">
        <v>59012</v>
      </c>
      <c r="J14">
        <v>0</v>
      </c>
      <c r="K14">
        <v>0</v>
      </c>
      <c r="L14">
        <v>0</v>
      </c>
      <c r="M14">
        <v>-43253</v>
      </c>
      <c r="N14">
        <v>0</v>
      </c>
      <c r="O14">
        <v>0</v>
      </c>
      <c r="P14">
        <v>0</v>
      </c>
      <c r="Q14">
        <v>0</v>
      </c>
      <c r="R14">
        <v>0</v>
      </c>
      <c r="S14">
        <v>0</v>
      </c>
      <c r="T14">
        <v>0</v>
      </c>
      <c r="U14">
        <v>0</v>
      </c>
      <c r="V14">
        <v>0</v>
      </c>
      <c r="W14">
        <v>0</v>
      </c>
      <c r="X14">
        <v>0</v>
      </c>
      <c r="Y14">
        <v>0</v>
      </c>
      <c r="Z14">
        <v>0</v>
      </c>
      <c r="AA14">
        <v>0</v>
      </c>
      <c r="AB14">
        <v>0</v>
      </c>
      <c r="AC14">
        <v>0</v>
      </c>
      <c r="AD14">
        <v>9936</v>
      </c>
      <c r="AE14">
        <v>0</v>
      </c>
    </row>
    <row r="15" spans="1:31" x14ac:dyDescent="0.3">
      <c r="A15" s="105">
        <v>31</v>
      </c>
      <c r="B15" s="359" t="s">
        <v>435</v>
      </c>
      <c r="D15">
        <v>0</v>
      </c>
      <c r="E15">
        <v>14272935</v>
      </c>
      <c r="F15">
        <v>288505</v>
      </c>
      <c r="G15">
        <v>3165378</v>
      </c>
      <c r="H15">
        <v>600894</v>
      </c>
      <c r="I15">
        <v>0</v>
      </c>
      <c r="J15">
        <v>356644</v>
      </c>
      <c r="K15">
        <v>2059161</v>
      </c>
      <c r="L15">
        <v>159893</v>
      </c>
      <c r="M15">
        <v>0</v>
      </c>
      <c r="N15">
        <v>-282368</v>
      </c>
      <c r="O15">
        <v>-600987</v>
      </c>
      <c r="P15">
        <v>3297234</v>
      </c>
      <c r="Q15">
        <v>-32047</v>
      </c>
      <c r="R15">
        <v>2312997</v>
      </c>
      <c r="S15">
        <v>-632398</v>
      </c>
      <c r="T15">
        <v>419639</v>
      </c>
      <c r="U15">
        <v>3221472</v>
      </c>
      <c r="V15">
        <v>3646077</v>
      </c>
      <c r="W15">
        <v>22017612</v>
      </c>
      <c r="X15">
        <v>5291</v>
      </c>
      <c r="Y15">
        <v>19823505</v>
      </c>
      <c r="Z15">
        <v>1782706</v>
      </c>
      <c r="AA15">
        <v>11969980</v>
      </c>
      <c r="AB15">
        <v>3068974</v>
      </c>
      <c r="AC15">
        <v>219323</v>
      </c>
      <c r="AD15">
        <v>0</v>
      </c>
      <c r="AE15">
        <v>475797</v>
      </c>
    </row>
    <row r="16" spans="1:31" x14ac:dyDescent="0.3">
      <c r="A16" s="105">
        <v>32</v>
      </c>
      <c r="B16" s="359" t="s">
        <v>436</v>
      </c>
      <c r="D16">
        <v>0</v>
      </c>
      <c r="E16">
        <v>5273175</v>
      </c>
      <c r="F16">
        <v>189481</v>
      </c>
      <c r="G16">
        <v>396213</v>
      </c>
      <c r="H16">
        <v>1023047</v>
      </c>
      <c r="I16">
        <v>0</v>
      </c>
      <c r="J16">
        <v>524998</v>
      </c>
      <c r="K16">
        <v>755037</v>
      </c>
      <c r="L16">
        <v>317937</v>
      </c>
      <c r="M16">
        <v>0</v>
      </c>
      <c r="N16">
        <v>393059</v>
      </c>
      <c r="O16">
        <v>684824</v>
      </c>
      <c r="P16">
        <v>579187</v>
      </c>
      <c r="Q16">
        <v>577291</v>
      </c>
      <c r="R16">
        <v>509295</v>
      </c>
      <c r="S16">
        <v>820706</v>
      </c>
      <c r="T16">
        <v>185126</v>
      </c>
      <c r="U16">
        <v>490840</v>
      </c>
      <c r="V16">
        <v>7645907</v>
      </c>
      <c r="W16">
        <v>19217447</v>
      </c>
      <c r="X16">
        <v>1615788</v>
      </c>
      <c r="Y16">
        <v>53202700</v>
      </c>
      <c r="Z16">
        <v>277754</v>
      </c>
      <c r="AA16">
        <v>451410</v>
      </c>
      <c r="AB16">
        <v>779587</v>
      </c>
      <c r="AC16">
        <v>740265</v>
      </c>
      <c r="AD16">
        <v>0</v>
      </c>
      <c r="AE16">
        <v>134199</v>
      </c>
    </row>
    <row r="17" spans="1:31" x14ac:dyDescent="0.3">
      <c r="A17" s="105">
        <v>33</v>
      </c>
      <c r="B17" s="359" t="s">
        <v>185</v>
      </c>
      <c r="D17">
        <v>0</v>
      </c>
      <c r="E17">
        <v>6633975</v>
      </c>
      <c r="F17">
        <v>35801</v>
      </c>
      <c r="G17">
        <v>180861</v>
      </c>
      <c r="H17">
        <v>291219</v>
      </c>
      <c r="I17">
        <v>0</v>
      </c>
      <c r="J17">
        <v>-317760</v>
      </c>
      <c r="K17">
        <v>226187</v>
      </c>
      <c r="L17">
        <v>-49077</v>
      </c>
      <c r="M17">
        <v>0</v>
      </c>
      <c r="N17">
        <v>-354664</v>
      </c>
      <c r="O17">
        <v>-348670</v>
      </c>
      <c r="P17">
        <v>306229</v>
      </c>
      <c r="Q17">
        <v>232073</v>
      </c>
      <c r="R17">
        <v>-322231</v>
      </c>
      <c r="S17">
        <v>8299</v>
      </c>
      <c r="T17">
        <v>226029</v>
      </c>
      <c r="U17">
        <v>-357817</v>
      </c>
      <c r="V17">
        <v>2514183</v>
      </c>
      <c r="W17">
        <v>4233687</v>
      </c>
      <c r="X17">
        <v>-1135636</v>
      </c>
      <c r="Y17">
        <v>2591819</v>
      </c>
      <c r="Z17">
        <v>29132</v>
      </c>
      <c r="AA17">
        <v>163937</v>
      </c>
      <c r="AB17">
        <v>209573</v>
      </c>
      <c r="AC17">
        <v>730441</v>
      </c>
      <c r="AD17">
        <v>0</v>
      </c>
      <c r="AE17">
        <v>-71490</v>
      </c>
    </row>
    <row r="18" spans="1:31" x14ac:dyDescent="0.3">
      <c r="A18" s="105">
        <v>44</v>
      </c>
      <c r="B18" s="359" t="s">
        <v>445</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row>
    <row r="19" spans="1:31" x14ac:dyDescent="0.3">
      <c r="A19" s="105">
        <v>45</v>
      </c>
      <c r="B19" s="359" t="s">
        <v>446</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row>
    <row r="20" spans="1:31" x14ac:dyDescent="0.3">
      <c r="A20" s="105">
        <v>47</v>
      </c>
      <c r="B20" s="359" t="s">
        <v>447</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row>
    <row r="21" spans="1:31" x14ac:dyDescent="0.3">
      <c r="A21" s="105">
        <v>48</v>
      </c>
      <c r="B21" s="359" t="s">
        <v>52</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row>
    <row r="22" spans="1:31" x14ac:dyDescent="0.3">
      <c r="A22" s="105">
        <v>193</v>
      </c>
      <c r="B22" s="359" t="s">
        <v>186</v>
      </c>
      <c r="D22">
        <v>0</v>
      </c>
      <c r="E22">
        <v>10328288</v>
      </c>
      <c r="F22">
        <v>440704</v>
      </c>
      <c r="G22">
        <v>3416519</v>
      </c>
      <c r="H22">
        <v>1324497</v>
      </c>
      <c r="I22">
        <v>0</v>
      </c>
      <c r="J22">
        <v>464196</v>
      </c>
      <c r="K22">
        <v>643446</v>
      </c>
      <c r="L22">
        <v>402101</v>
      </c>
      <c r="M22">
        <v>0</v>
      </c>
      <c r="N22">
        <v>721190</v>
      </c>
      <c r="O22">
        <v>0</v>
      </c>
      <c r="P22">
        <v>3773696</v>
      </c>
      <c r="Q22">
        <v>435504</v>
      </c>
      <c r="R22">
        <v>1811868</v>
      </c>
      <c r="S22">
        <v>181049</v>
      </c>
      <c r="T22">
        <v>323376</v>
      </c>
      <c r="U22">
        <v>3745895</v>
      </c>
      <c r="V22">
        <v>6269565</v>
      </c>
      <c r="W22">
        <v>28037633</v>
      </c>
      <c r="X22">
        <v>981594</v>
      </c>
      <c r="Y22">
        <v>27955720</v>
      </c>
      <c r="Z22">
        <v>1893470</v>
      </c>
      <c r="AA22">
        <v>12028434</v>
      </c>
      <c r="AB22">
        <v>0</v>
      </c>
      <c r="AC22">
        <v>415253</v>
      </c>
      <c r="AD22">
        <v>0</v>
      </c>
      <c r="AE22">
        <v>671744</v>
      </c>
    </row>
    <row r="23" spans="1:31" x14ac:dyDescent="0.3">
      <c r="A23" s="105">
        <v>252</v>
      </c>
      <c r="B23" s="359" t="s">
        <v>33</v>
      </c>
      <c r="D23">
        <v>8415010</v>
      </c>
      <c r="E23">
        <v>0</v>
      </c>
      <c r="F23">
        <v>0</v>
      </c>
      <c r="G23">
        <v>0</v>
      </c>
      <c r="H23">
        <v>0</v>
      </c>
      <c r="I23">
        <v>16410264</v>
      </c>
      <c r="J23">
        <v>0</v>
      </c>
      <c r="K23">
        <v>0</v>
      </c>
      <c r="L23">
        <v>0</v>
      </c>
      <c r="M23">
        <v>96868</v>
      </c>
      <c r="N23">
        <v>0</v>
      </c>
      <c r="O23">
        <v>0</v>
      </c>
      <c r="P23">
        <v>0</v>
      </c>
      <c r="Q23">
        <v>0</v>
      </c>
      <c r="R23">
        <v>0</v>
      </c>
      <c r="S23">
        <v>0</v>
      </c>
      <c r="T23">
        <v>0</v>
      </c>
      <c r="U23">
        <v>0</v>
      </c>
      <c r="V23">
        <v>0</v>
      </c>
      <c r="W23">
        <v>0</v>
      </c>
      <c r="X23">
        <v>0</v>
      </c>
      <c r="Y23">
        <v>0</v>
      </c>
      <c r="Z23">
        <v>0</v>
      </c>
      <c r="AA23">
        <v>0</v>
      </c>
      <c r="AB23">
        <v>0</v>
      </c>
      <c r="AC23">
        <v>0</v>
      </c>
      <c r="AD23">
        <v>3205948</v>
      </c>
      <c r="AE23">
        <v>0</v>
      </c>
    </row>
    <row r="24" spans="1:31" x14ac:dyDescent="0.3">
      <c r="A24" s="105">
        <v>253</v>
      </c>
      <c r="B24" s="359" t="s">
        <v>34</v>
      </c>
      <c r="D24">
        <v>2354</v>
      </c>
      <c r="E24">
        <v>0</v>
      </c>
      <c r="F24">
        <v>0</v>
      </c>
      <c r="G24">
        <v>0</v>
      </c>
      <c r="H24">
        <v>0</v>
      </c>
      <c r="I24">
        <v>26533</v>
      </c>
      <c r="J24">
        <v>0</v>
      </c>
      <c r="K24">
        <v>0</v>
      </c>
      <c r="L24">
        <v>0</v>
      </c>
      <c r="M24">
        <v>671</v>
      </c>
      <c r="N24">
        <v>0</v>
      </c>
      <c r="O24">
        <v>0</v>
      </c>
      <c r="P24">
        <v>0</v>
      </c>
      <c r="Q24">
        <v>0</v>
      </c>
      <c r="R24">
        <v>0</v>
      </c>
      <c r="S24">
        <v>0</v>
      </c>
      <c r="T24">
        <v>0</v>
      </c>
      <c r="U24">
        <v>0</v>
      </c>
      <c r="V24">
        <v>0</v>
      </c>
      <c r="W24">
        <v>0</v>
      </c>
      <c r="X24">
        <v>0</v>
      </c>
      <c r="Y24">
        <v>0</v>
      </c>
      <c r="Z24">
        <v>0</v>
      </c>
      <c r="AA24">
        <v>0</v>
      </c>
      <c r="AB24">
        <v>0</v>
      </c>
      <c r="AC24">
        <v>0</v>
      </c>
      <c r="AD24">
        <v>60</v>
      </c>
      <c r="AE24">
        <v>0</v>
      </c>
    </row>
    <row r="25" spans="1:31" x14ac:dyDescent="0.3">
      <c r="A25" s="105">
        <v>254</v>
      </c>
      <c r="B25" s="359" t="s">
        <v>35</v>
      </c>
      <c r="D25">
        <v>189927</v>
      </c>
      <c r="E25">
        <v>0</v>
      </c>
      <c r="F25">
        <v>0</v>
      </c>
      <c r="G25">
        <v>0</v>
      </c>
      <c r="H25">
        <v>0</v>
      </c>
      <c r="I25">
        <v>480492</v>
      </c>
      <c r="J25">
        <v>0</v>
      </c>
      <c r="K25">
        <v>0</v>
      </c>
      <c r="L25">
        <v>0</v>
      </c>
      <c r="M25">
        <v>142899</v>
      </c>
      <c r="N25">
        <v>0</v>
      </c>
      <c r="O25">
        <v>0</v>
      </c>
      <c r="P25">
        <v>0</v>
      </c>
      <c r="Q25">
        <v>0</v>
      </c>
      <c r="R25">
        <v>0</v>
      </c>
      <c r="S25">
        <v>0</v>
      </c>
      <c r="T25">
        <v>0</v>
      </c>
      <c r="U25">
        <v>0</v>
      </c>
      <c r="V25">
        <v>0</v>
      </c>
      <c r="W25">
        <v>0</v>
      </c>
      <c r="X25">
        <v>0</v>
      </c>
      <c r="Y25">
        <v>0</v>
      </c>
      <c r="Z25">
        <v>0</v>
      </c>
      <c r="AA25">
        <v>0</v>
      </c>
      <c r="AB25">
        <v>0</v>
      </c>
      <c r="AC25">
        <v>0</v>
      </c>
      <c r="AD25">
        <v>98146</v>
      </c>
      <c r="AE25">
        <v>0</v>
      </c>
    </row>
    <row r="26" spans="1:31" x14ac:dyDescent="0.3">
      <c r="A26" s="105">
        <v>255</v>
      </c>
      <c r="B26" s="359" t="s">
        <v>96</v>
      </c>
      <c r="D26">
        <v>1360634</v>
      </c>
      <c r="E26">
        <v>0</v>
      </c>
      <c r="F26">
        <v>0</v>
      </c>
      <c r="G26">
        <v>0</v>
      </c>
      <c r="H26">
        <v>0</v>
      </c>
      <c r="I26">
        <v>2813190</v>
      </c>
      <c r="J26">
        <v>0</v>
      </c>
      <c r="K26">
        <v>0</v>
      </c>
      <c r="L26">
        <v>0</v>
      </c>
      <c r="M26">
        <v>-55136</v>
      </c>
      <c r="N26">
        <v>0</v>
      </c>
      <c r="O26">
        <v>0</v>
      </c>
      <c r="P26">
        <v>0</v>
      </c>
      <c r="Q26">
        <v>0</v>
      </c>
      <c r="R26">
        <v>0</v>
      </c>
      <c r="S26">
        <v>0</v>
      </c>
      <c r="T26">
        <v>0</v>
      </c>
      <c r="U26">
        <v>0</v>
      </c>
      <c r="V26">
        <v>0</v>
      </c>
      <c r="W26">
        <v>0</v>
      </c>
      <c r="X26">
        <v>0</v>
      </c>
      <c r="Y26">
        <v>0</v>
      </c>
      <c r="Z26">
        <v>0</v>
      </c>
      <c r="AA26">
        <v>0</v>
      </c>
      <c r="AB26">
        <v>0</v>
      </c>
      <c r="AC26">
        <v>0</v>
      </c>
      <c r="AD26">
        <v>579261</v>
      </c>
      <c r="AE26">
        <v>0</v>
      </c>
    </row>
    <row r="27" spans="1:31" x14ac:dyDescent="0.3">
      <c r="A27" s="105">
        <v>333</v>
      </c>
      <c r="B27" s="359" t="s">
        <v>84</v>
      </c>
      <c r="D27">
        <v>226324</v>
      </c>
      <c r="E27">
        <v>0</v>
      </c>
      <c r="F27">
        <v>0</v>
      </c>
      <c r="G27">
        <v>0</v>
      </c>
      <c r="H27">
        <v>0</v>
      </c>
      <c r="I27">
        <v>226051</v>
      </c>
      <c r="J27">
        <v>0</v>
      </c>
      <c r="K27">
        <v>0</v>
      </c>
      <c r="L27">
        <v>0</v>
      </c>
      <c r="M27">
        <v>133189</v>
      </c>
      <c r="N27">
        <v>0</v>
      </c>
      <c r="O27">
        <v>0</v>
      </c>
      <c r="P27">
        <v>0</v>
      </c>
      <c r="Q27">
        <v>0</v>
      </c>
      <c r="R27">
        <v>0</v>
      </c>
      <c r="S27">
        <v>0</v>
      </c>
      <c r="T27">
        <v>0</v>
      </c>
      <c r="U27">
        <v>0</v>
      </c>
      <c r="V27">
        <v>0</v>
      </c>
      <c r="W27">
        <v>0</v>
      </c>
      <c r="X27">
        <v>0</v>
      </c>
      <c r="Y27">
        <v>0</v>
      </c>
      <c r="Z27">
        <v>0</v>
      </c>
      <c r="AA27">
        <v>0</v>
      </c>
      <c r="AB27">
        <v>0</v>
      </c>
      <c r="AC27">
        <v>0</v>
      </c>
      <c r="AD27">
        <v>75090</v>
      </c>
      <c r="AE27">
        <v>0</v>
      </c>
    </row>
    <row r="28" spans="1:31" x14ac:dyDescent="0.3">
      <c r="A28" s="105">
        <v>335</v>
      </c>
      <c r="B28" s="359" t="s">
        <v>46</v>
      </c>
      <c r="D28">
        <v>12851</v>
      </c>
      <c r="E28">
        <v>0</v>
      </c>
      <c r="F28">
        <v>0</v>
      </c>
      <c r="G28">
        <v>0</v>
      </c>
      <c r="H28">
        <v>0</v>
      </c>
      <c r="I28">
        <v>17325</v>
      </c>
      <c r="J28">
        <v>0</v>
      </c>
      <c r="K28">
        <v>0</v>
      </c>
      <c r="L28">
        <v>0</v>
      </c>
      <c r="M28">
        <v>5883</v>
      </c>
      <c r="N28">
        <v>0</v>
      </c>
      <c r="O28">
        <v>0</v>
      </c>
      <c r="P28">
        <v>0</v>
      </c>
      <c r="Q28">
        <v>0</v>
      </c>
      <c r="R28">
        <v>0</v>
      </c>
      <c r="S28">
        <v>0</v>
      </c>
      <c r="T28">
        <v>0</v>
      </c>
      <c r="U28">
        <v>0</v>
      </c>
      <c r="V28">
        <v>0</v>
      </c>
      <c r="W28">
        <v>0</v>
      </c>
      <c r="X28">
        <v>0</v>
      </c>
      <c r="Y28">
        <v>0</v>
      </c>
      <c r="Z28">
        <v>0</v>
      </c>
      <c r="AA28">
        <v>0</v>
      </c>
      <c r="AB28">
        <v>0</v>
      </c>
      <c r="AC28">
        <v>0</v>
      </c>
      <c r="AD28">
        <v>0</v>
      </c>
      <c r="AE28">
        <v>0</v>
      </c>
    </row>
    <row r="29" spans="1:31" x14ac:dyDescent="0.3">
      <c r="A29" s="105">
        <v>336</v>
      </c>
      <c r="B29" s="359" t="s">
        <v>458</v>
      </c>
      <c r="D29">
        <v>28061</v>
      </c>
      <c r="E29">
        <v>0</v>
      </c>
      <c r="F29">
        <v>0</v>
      </c>
      <c r="G29">
        <v>0</v>
      </c>
      <c r="H29">
        <v>0</v>
      </c>
      <c r="I29">
        <v>49134</v>
      </c>
      <c r="J29">
        <v>0</v>
      </c>
      <c r="K29">
        <v>0</v>
      </c>
      <c r="L29">
        <v>0</v>
      </c>
      <c r="M29">
        <v>8305</v>
      </c>
      <c r="N29">
        <v>0</v>
      </c>
      <c r="O29">
        <v>0</v>
      </c>
      <c r="P29">
        <v>0</v>
      </c>
      <c r="Q29">
        <v>0</v>
      </c>
      <c r="R29">
        <v>0</v>
      </c>
      <c r="S29">
        <v>0</v>
      </c>
      <c r="T29">
        <v>0</v>
      </c>
      <c r="U29">
        <v>0</v>
      </c>
      <c r="V29">
        <v>0</v>
      </c>
      <c r="W29">
        <v>0</v>
      </c>
      <c r="X29">
        <v>0</v>
      </c>
      <c r="Y29">
        <v>0</v>
      </c>
      <c r="Z29">
        <v>0</v>
      </c>
      <c r="AA29">
        <v>0</v>
      </c>
      <c r="AB29">
        <v>0</v>
      </c>
      <c r="AC29">
        <v>0</v>
      </c>
      <c r="AD29">
        <v>9746</v>
      </c>
      <c r="AE29">
        <v>0</v>
      </c>
    </row>
    <row r="30" spans="1:31" x14ac:dyDescent="0.3">
      <c r="A30" s="105">
        <v>338</v>
      </c>
      <c r="B30" s="359" t="s">
        <v>45</v>
      </c>
      <c r="D30">
        <v>181552</v>
      </c>
      <c r="E30">
        <v>0</v>
      </c>
      <c r="F30">
        <v>0</v>
      </c>
      <c r="G30">
        <v>0</v>
      </c>
      <c r="H30">
        <v>0</v>
      </c>
      <c r="I30">
        <v>67611</v>
      </c>
      <c r="J30">
        <v>0</v>
      </c>
      <c r="K30">
        <v>0</v>
      </c>
      <c r="L30">
        <v>0</v>
      </c>
      <c r="M30">
        <v>9535</v>
      </c>
      <c r="N30">
        <v>0</v>
      </c>
      <c r="O30">
        <v>0</v>
      </c>
      <c r="P30">
        <v>0</v>
      </c>
      <c r="Q30">
        <v>0</v>
      </c>
      <c r="R30">
        <v>0</v>
      </c>
      <c r="S30">
        <v>0</v>
      </c>
      <c r="T30">
        <v>0</v>
      </c>
      <c r="U30">
        <v>0</v>
      </c>
      <c r="V30">
        <v>0</v>
      </c>
      <c r="W30">
        <v>0</v>
      </c>
      <c r="X30">
        <v>0</v>
      </c>
      <c r="Y30">
        <v>0</v>
      </c>
      <c r="Z30">
        <v>0</v>
      </c>
      <c r="AA30">
        <v>0</v>
      </c>
      <c r="AB30">
        <v>0</v>
      </c>
      <c r="AC30">
        <v>0</v>
      </c>
      <c r="AD30">
        <v>9746</v>
      </c>
      <c r="AE30">
        <v>0</v>
      </c>
    </row>
    <row r="31" spans="1:31" x14ac:dyDescent="0.3">
      <c r="A31" s="105">
        <v>339</v>
      </c>
      <c r="B31" s="359" t="s">
        <v>89</v>
      </c>
      <c r="D31">
        <v>112318</v>
      </c>
      <c r="E31">
        <v>0</v>
      </c>
      <c r="F31">
        <v>0</v>
      </c>
      <c r="G31">
        <v>0</v>
      </c>
      <c r="H31">
        <v>0</v>
      </c>
      <c r="I31">
        <v>205645</v>
      </c>
      <c r="J31">
        <v>0</v>
      </c>
      <c r="K31">
        <v>0</v>
      </c>
      <c r="L31">
        <v>0</v>
      </c>
      <c r="M31">
        <v>146373</v>
      </c>
      <c r="N31">
        <v>0</v>
      </c>
      <c r="O31">
        <v>0</v>
      </c>
      <c r="P31">
        <v>0</v>
      </c>
      <c r="Q31">
        <v>0</v>
      </c>
      <c r="R31">
        <v>0</v>
      </c>
      <c r="S31">
        <v>0</v>
      </c>
      <c r="T31">
        <v>0</v>
      </c>
      <c r="U31">
        <v>0</v>
      </c>
      <c r="V31">
        <v>0</v>
      </c>
      <c r="W31">
        <v>0</v>
      </c>
      <c r="X31">
        <v>0</v>
      </c>
      <c r="Y31">
        <v>0</v>
      </c>
      <c r="Z31">
        <v>0</v>
      </c>
      <c r="AA31">
        <v>0</v>
      </c>
      <c r="AB31">
        <v>0</v>
      </c>
      <c r="AC31">
        <v>0</v>
      </c>
      <c r="AD31">
        <v>15784</v>
      </c>
      <c r="AE31">
        <v>0</v>
      </c>
    </row>
    <row r="32" spans="1:31" x14ac:dyDescent="0.3">
      <c r="A32" s="105">
        <v>341</v>
      </c>
      <c r="B32" s="359" t="s">
        <v>459</v>
      </c>
      <c r="D32">
        <v>115012</v>
      </c>
      <c r="E32">
        <v>0</v>
      </c>
      <c r="F32">
        <v>0</v>
      </c>
      <c r="G32">
        <v>0</v>
      </c>
      <c r="H32">
        <v>0</v>
      </c>
      <c r="I32">
        <v>4478</v>
      </c>
      <c r="J32">
        <v>0</v>
      </c>
      <c r="K32">
        <v>0</v>
      </c>
      <c r="L32">
        <v>0</v>
      </c>
      <c r="M32">
        <v>847</v>
      </c>
      <c r="N32">
        <v>0</v>
      </c>
      <c r="O32">
        <v>0</v>
      </c>
      <c r="P32">
        <v>0</v>
      </c>
      <c r="Q32">
        <v>0</v>
      </c>
      <c r="R32">
        <v>0</v>
      </c>
      <c r="S32">
        <v>0</v>
      </c>
      <c r="T32">
        <v>0</v>
      </c>
      <c r="U32">
        <v>0</v>
      </c>
      <c r="V32">
        <v>0</v>
      </c>
      <c r="W32">
        <v>0</v>
      </c>
      <c r="X32">
        <v>0</v>
      </c>
      <c r="Y32">
        <v>0</v>
      </c>
      <c r="Z32">
        <v>0</v>
      </c>
      <c r="AA32">
        <v>0</v>
      </c>
      <c r="AB32">
        <v>0</v>
      </c>
      <c r="AC32">
        <v>0</v>
      </c>
      <c r="AD32">
        <v>0</v>
      </c>
      <c r="AE32">
        <v>0</v>
      </c>
    </row>
    <row r="33" spans="1:31" x14ac:dyDescent="0.3">
      <c r="A33" s="105">
        <v>376</v>
      </c>
      <c r="B33" s="359" t="s">
        <v>38</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row>
    <row r="34" spans="1:31" x14ac:dyDescent="0.3">
      <c r="A34" s="105">
        <v>379</v>
      </c>
      <c r="B34" s="359" t="s">
        <v>47</v>
      </c>
      <c r="D34">
        <v>235691</v>
      </c>
      <c r="E34">
        <v>0</v>
      </c>
      <c r="F34">
        <v>0</v>
      </c>
      <c r="G34">
        <v>0</v>
      </c>
      <c r="H34">
        <v>0</v>
      </c>
      <c r="I34">
        <v>243422</v>
      </c>
      <c r="J34">
        <v>0</v>
      </c>
      <c r="K34">
        <v>0</v>
      </c>
      <c r="L34">
        <v>0</v>
      </c>
      <c r="M34">
        <v>153105</v>
      </c>
      <c r="N34">
        <v>0</v>
      </c>
      <c r="O34">
        <v>0</v>
      </c>
      <c r="P34">
        <v>0</v>
      </c>
      <c r="Q34">
        <v>0</v>
      </c>
      <c r="R34">
        <v>0</v>
      </c>
      <c r="S34">
        <v>0</v>
      </c>
      <c r="T34">
        <v>0</v>
      </c>
      <c r="U34">
        <v>0</v>
      </c>
      <c r="V34">
        <v>0</v>
      </c>
      <c r="W34">
        <v>0</v>
      </c>
      <c r="X34">
        <v>0</v>
      </c>
      <c r="Y34">
        <v>0</v>
      </c>
      <c r="Z34">
        <v>0</v>
      </c>
      <c r="AA34">
        <v>0</v>
      </c>
      <c r="AB34">
        <v>0</v>
      </c>
      <c r="AC34">
        <v>0</v>
      </c>
      <c r="AD34">
        <v>41109</v>
      </c>
      <c r="AE34">
        <v>0</v>
      </c>
    </row>
    <row r="35" spans="1:31" x14ac:dyDescent="0.3">
      <c r="A35" s="105">
        <v>380</v>
      </c>
      <c r="B35" s="359" t="s">
        <v>50</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row>
    <row r="36" spans="1:31" x14ac:dyDescent="0.3">
      <c r="A36" s="105">
        <v>385</v>
      </c>
      <c r="B36" s="359" t="s">
        <v>44</v>
      </c>
      <c r="D36">
        <v>8788843</v>
      </c>
      <c r="E36">
        <v>0</v>
      </c>
      <c r="F36">
        <v>0</v>
      </c>
      <c r="G36">
        <v>0</v>
      </c>
      <c r="H36">
        <v>0</v>
      </c>
      <c r="I36">
        <v>16984900</v>
      </c>
      <c r="J36">
        <v>0</v>
      </c>
      <c r="K36">
        <v>0</v>
      </c>
      <c r="L36">
        <v>0</v>
      </c>
      <c r="M36">
        <v>249973</v>
      </c>
      <c r="N36">
        <v>0</v>
      </c>
      <c r="O36">
        <v>0</v>
      </c>
      <c r="P36">
        <v>0</v>
      </c>
      <c r="Q36">
        <v>0</v>
      </c>
      <c r="R36">
        <v>0</v>
      </c>
      <c r="S36">
        <v>0</v>
      </c>
      <c r="T36">
        <v>0</v>
      </c>
      <c r="U36">
        <v>0</v>
      </c>
      <c r="V36">
        <v>0</v>
      </c>
      <c r="W36">
        <v>0</v>
      </c>
      <c r="X36">
        <v>0</v>
      </c>
      <c r="Y36">
        <v>0</v>
      </c>
      <c r="Z36">
        <v>0</v>
      </c>
      <c r="AA36">
        <v>0</v>
      </c>
      <c r="AB36">
        <v>0</v>
      </c>
      <c r="AC36">
        <v>0</v>
      </c>
      <c r="AD36">
        <v>3313900</v>
      </c>
      <c r="AE36">
        <v>0</v>
      </c>
    </row>
    <row r="37" spans="1:31" x14ac:dyDescent="0.3">
      <c r="A37" s="105">
        <v>386</v>
      </c>
      <c r="B37" s="359" t="s">
        <v>93</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row>
    <row r="38" spans="1:31" x14ac:dyDescent="0.3">
      <c r="A38" s="105">
        <v>387</v>
      </c>
      <c r="B38" s="359" t="s">
        <v>94</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row>
    <row r="39" spans="1:31" x14ac:dyDescent="0.3">
      <c r="A39" s="105">
        <v>388</v>
      </c>
      <c r="B39" s="359" t="s">
        <v>88</v>
      </c>
      <c r="D39">
        <v>294787</v>
      </c>
      <c r="E39">
        <v>0</v>
      </c>
      <c r="F39">
        <v>0</v>
      </c>
      <c r="G39">
        <v>0</v>
      </c>
      <c r="H39">
        <v>0</v>
      </c>
      <c r="I39">
        <v>642068</v>
      </c>
      <c r="J39">
        <v>0</v>
      </c>
      <c r="K39">
        <v>0</v>
      </c>
      <c r="L39">
        <v>0</v>
      </c>
      <c r="M39">
        <v>321023</v>
      </c>
      <c r="N39">
        <v>0</v>
      </c>
      <c r="O39">
        <v>0</v>
      </c>
      <c r="P39">
        <v>0</v>
      </c>
      <c r="Q39">
        <v>0</v>
      </c>
      <c r="R39">
        <v>0</v>
      </c>
      <c r="S39">
        <v>0</v>
      </c>
      <c r="T39">
        <v>0</v>
      </c>
      <c r="U39">
        <v>0</v>
      </c>
      <c r="V39">
        <v>0</v>
      </c>
      <c r="W39">
        <v>0</v>
      </c>
      <c r="X39">
        <v>0</v>
      </c>
      <c r="Y39">
        <v>0</v>
      </c>
      <c r="Z39">
        <v>0</v>
      </c>
      <c r="AA39">
        <v>0</v>
      </c>
      <c r="AB39">
        <v>0</v>
      </c>
      <c r="AC39">
        <v>0</v>
      </c>
      <c r="AD39">
        <v>96119</v>
      </c>
      <c r="AE39">
        <v>0</v>
      </c>
    </row>
    <row r="40" spans="1:31" x14ac:dyDescent="0.3">
      <c r="A40" s="105">
        <v>389</v>
      </c>
      <c r="B40" s="359" t="s">
        <v>95</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row>
    <row r="41" spans="1:31" x14ac:dyDescent="0.3">
      <c r="A41" s="105">
        <v>391</v>
      </c>
      <c r="B41" s="359" t="s">
        <v>100</v>
      </c>
      <c r="D41">
        <v>2354</v>
      </c>
      <c r="E41">
        <v>0</v>
      </c>
      <c r="F41">
        <v>0</v>
      </c>
      <c r="G41">
        <v>0</v>
      </c>
      <c r="H41">
        <v>0</v>
      </c>
      <c r="I41">
        <v>16263</v>
      </c>
      <c r="J41">
        <v>0</v>
      </c>
      <c r="K41">
        <v>0</v>
      </c>
      <c r="L41">
        <v>0</v>
      </c>
      <c r="M41">
        <v>671</v>
      </c>
      <c r="N41">
        <v>0</v>
      </c>
      <c r="O41">
        <v>0</v>
      </c>
      <c r="P41">
        <v>0</v>
      </c>
      <c r="Q41">
        <v>0</v>
      </c>
      <c r="R41">
        <v>0</v>
      </c>
      <c r="S41">
        <v>0</v>
      </c>
      <c r="T41">
        <v>0</v>
      </c>
      <c r="U41">
        <v>0</v>
      </c>
      <c r="V41">
        <v>0</v>
      </c>
      <c r="W41">
        <v>0</v>
      </c>
      <c r="X41">
        <v>0</v>
      </c>
      <c r="Y41">
        <v>0</v>
      </c>
      <c r="Z41">
        <v>0</v>
      </c>
      <c r="AA41">
        <v>0</v>
      </c>
      <c r="AB41">
        <v>0</v>
      </c>
      <c r="AC41">
        <v>0</v>
      </c>
      <c r="AD41">
        <v>60</v>
      </c>
      <c r="AE41">
        <v>0</v>
      </c>
    </row>
    <row r="42" spans="1:31" x14ac:dyDescent="0.3">
      <c r="A42" s="105">
        <v>500</v>
      </c>
      <c r="B42" s="359" t="s">
        <v>83</v>
      </c>
      <c r="D42">
        <v>0</v>
      </c>
      <c r="E42">
        <v>0</v>
      </c>
      <c r="F42">
        <v>0</v>
      </c>
      <c r="G42">
        <v>0</v>
      </c>
      <c r="H42">
        <v>0</v>
      </c>
      <c r="I42">
        <v>283990</v>
      </c>
      <c r="J42">
        <v>0</v>
      </c>
      <c r="K42">
        <v>0</v>
      </c>
      <c r="L42">
        <v>0</v>
      </c>
      <c r="M42">
        <v>1230</v>
      </c>
      <c r="N42">
        <v>0</v>
      </c>
      <c r="O42">
        <v>0</v>
      </c>
      <c r="P42">
        <v>0</v>
      </c>
      <c r="Q42">
        <v>0</v>
      </c>
      <c r="R42">
        <v>0</v>
      </c>
      <c r="S42">
        <v>0</v>
      </c>
      <c r="T42">
        <v>0</v>
      </c>
      <c r="U42">
        <v>0</v>
      </c>
      <c r="V42">
        <v>0</v>
      </c>
      <c r="W42">
        <v>0</v>
      </c>
      <c r="X42">
        <v>0</v>
      </c>
      <c r="Y42">
        <v>0</v>
      </c>
      <c r="Z42">
        <v>0</v>
      </c>
      <c r="AA42">
        <v>0</v>
      </c>
      <c r="AB42">
        <v>0</v>
      </c>
      <c r="AC42">
        <v>0</v>
      </c>
      <c r="AD42">
        <v>0</v>
      </c>
      <c r="AE42">
        <v>0</v>
      </c>
    </row>
    <row r="43" spans="1:31" x14ac:dyDescent="0.3">
      <c r="A43" s="105">
        <v>502</v>
      </c>
      <c r="B43" s="359" t="s">
        <v>85</v>
      </c>
      <c r="D43">
        <v>0</v>
      </c>
      <c r="E43">
        <v>12313161</v>
      </c>
      <c r="F43">
        <v>169805</v>
      </c>
      <c r="G43">
        <v>565441</v>
      </c>
      <c r="H43">
        <v>808252</v>
      </c>
      <c r="I43">
        <v>0</v>
      </c>
      <c r="J43">
        <v>5233546</v>
      </c>
      <c r="K43">
        <v>0</v>
      </c>
      <c r="L43">
        <v>2191060</v>
      </c>
      <c r="M43">
        <v>0</v>
      </c>
      <c r="N43">
        <v>1269105</v>
      </c>
      <c r="O43">
        <v>176100</v>
      </c>
      <c r="P43">
        <v>685615</v>
      </c>
      <c r="Q43">
        <v>820820</v>
      </c>
      <c r="R43">
        <v>291076</v>
      </c>
      <c r="S43">
        <v>103296</v>
      </c>
      <c r="T43">
        <v>2460971</v>
      </c>
      <c r="U43">
        <v>573384</v>
      </c>
      <c r="V43">
        <v>28826421</v>
      </c>
      <c r="W43">
        <v>71168403</v>
      </c>
      <c r="X43">
        <v>2351823</v>
      </c>
      <c r="Y43">
        <v>319428675</v>
      </c>
      <c r="Z43">
        <v>303891</v>
      </c>
      <c r="AA43">
        <v>194063</v>
      </c>
      <c r="AB43">
        <v>551271</v>
      </c>
      <c r="AC43">
        <v>3237613</v>
      </c>
      <c r="AD43">
        <v>0</v>
      </c>
      <c r="AE43">
        <v>106516</v>
      </c>
    </row>
    <row r="44" spans="1:31" x14ac:dyDescent="0.3">
      <c r="A44" s="105">
        <v>503</v>
      </c>
      <c r="B44" s="359" t="s">
        <v>86</v>
      </c>
      <c r="D44">
        <v>0</v>
      </c>
      <c r="E44">
        <v>14644366</v>
      </c>
      <c r="F44">
        <v>0</v>
      </c>
      <c r="G44">
        <v>13276</v>
      </c>
      <c r="H44">
        <v>0</v>
      </c>
      <c r="I44">
        <v>0</v>
      </c>
      <c r="J44">
        <v>0</v>
      </c>
      <c r="K44">
        <v>0</v>
      </c>
      <c r="L44">
        <v>0</v>
      </c>
      <c r="M44">
        <v>0</v>
      </c>
      <c r="N44">
        <v>0</v>
      </c>
      <c r="O44">
        <v>0</v>
      </c>
      <c r="P44">
        <v>0</v>
      </c>
      <c r="Q44">
        <v>0</v>
      </c>
      <c r="R44">
        <v>735893</v>
      </c>
      <c r="S44">
        <v>0</v>
      </c>
      <c r="T44">
        <v>0</v>
      </c>
      <c r="U44">
        <v>4750</v>
      </c>
      <c r="V44">
        <v>3100825</v>
      </c>
      <c r="W44">
        <v>14648922</v>
      </c>
      <c r="X44">
        <v>693880</v>
      </c>
      <c r="Y44">
        <v>118311145</v>
      </c>
      <c r="Z44">
        <v>0</v>
      </c>
      <c r="AA44">
        <v>76529</v>
      </c>
      <c r="AB44">
        <v>39134</v>
      </c>
      <c r="AC44">
        <v>0</v>
      </c>
      <c r="AD44">
        <v>0</v>
      </c>
      <c r="AE44">
        <v>0</v>
      </c>
    </row>
    <row r="45" spans="1:31" x14ac:dyDescent="0.3">
      <c r="A45" s="105">
        <v>504</v>
      </c>
      <c r="B45" s="359" t="s">
        <v>90</v>
      </c>
      <c r="D45">
        <v>0</v>
      </c>
      <c r="E45">
        <v>0</v>
      </c>
      <c r="F45">
        <v>0</v>
      </c>
      <c r="G45">
        <v>0</v>
      </c>
      <c r="H45">
        <v>0</v>
      </c>
      <c r="I45">
        <v>42090</v>
      </c>
      <c r="J45">
        <v>0</v>
      </c>
      <c r="K45">
        <v>0</v>
      </c>
      <c r="L45">
        <v>0</v>
      </c>
      <c r="M45">
        <v>118667</v>
      </c>
      <c r="N45">
        <v>0</v>
      </c>
      <c r="O45">
        <v>0</v>
      </c>
      <c r="P45">
        <v>0</v>
      </c>
      <c r="Q45">
        <v>0</v>
      </c>
      <c r="R45">
        <v>0</v>
      </c>
      <c r="S45">
        <v>0</v>
      </c>
      <c r="T45">
        <v>0</v>
      </c>
      <c r="U45">
        <v>0</v>
      </c>
      <c r="V45">
        <v>0</v>
      </c>
      <c r="W45">
        <v>0</v>
      </c>
      <c r="X45">
        <v>0</v>
      </c>
      <c r="Y45">
        <v>0</v>
      </c>
      <c r="Z45">
        <v>0</v>
      </c>
      <c r="AA45">
        <v>0</v>
      </c>
      <c r="AB45">
        <v>0</v>
      </c>
      <c r="AC45">
        <v>0</v>
      </c>
      <c r="AD45">
        <v>11750</v>
      </c>
      <c r="AE45">
        <v>0</v>
      </c>
    </row>
    <row r="46" spans="1:31" x14ac:dyDescent="0.3">
      <c r="A46" s="105">
        <v>505</v>
      </c>
      <c r="B46" s="359" t="s">
        <v>91</v>
      </c>
      <c r="D46">
        <v>1428091</v>
      </c>
      <c r="E46">
        <v>0</v>
      </c>
      <c r="F46">
        <v>0</v>
      </c>
      <c r="G46">
        <v>0</v>
      </c>
      <c r="H46">
        <v>0</v>
      </c>
      <c r="I46">
        <v>3203045</v>
      </c>
      <c r="J46">
        <v>0</v>
      </c>
      <c r="K46">
        <v>0</v>
      </c>
      <c r="L46">
        <v>0</v>
      </c>
      <c r="M46">
        <v>0</v>
      </c>
      <c r="N46">
        <v>0</v>
      </c>
      <c r="O46">
        <v>0</v>
      </c>
      <c r="P46">
        <v>0</v>
      </c>
      <c r="Q46">
        <v>0</v>
      </c>
      <c r="R46">
        <v>0</v>
      </c>
      <c r="S46">
        <v>0</v>
      </c>
      <c r="T46">
        <v>0</v>
      </c>
      <c r="U46">
        <v>0</v>
      </c>
      <c r="V46">
        <v>0</v>
      </c>
      <c r="W46">
        <v>0</v>
      </c>
      <c r="X46">
        <v>0</v>
      </c>
      <c r="Y46">
        <v>0</v>
      </c>
      <c r="Z46">
        <v>0</v>
      </c>
      <c r="AA46">
        <v>0</v>
      </c>
      <c r="AB46">
        <v>0</v>
      </c>
      <c r="AC46">
        <v>0</v>
      </c>
      <c r="AD46">
        <v>647846</v>
      </c>
      <c r="AE46">
        <v>0</v>
      </c>
    </row>
    <row r="47" spans="1:31" x14ac:dyDescent="0.3">
      <c r="A47" s="105">
        <v>506</v>
      </c>
      <c r="B47" s="359" t="s">
        <v>97</v>
      </c>
      <c r="D47">
        <v>226324</v>
      </c>
      <c r="E47">
        <v>0</v>
      </c>
      <c r="F47">
        <v>0</v>
      </c>
      <c r="G47">
        <v>0</v>
      </c>
      <c r="H47">
        <v>0</v>
      </c>
      <c r="I47">
        <v>226051</v>
      </c>
      <c r="J47">
        <v>0</v>
      </c>
      <c r="K47">
        <v>0</v>
      </c>
      <c r="L47">
        <v>0</v>
      </c>
      <c r="M47">
        <v>133189</v>
      </c>
      <c r="N47">
        <v>0</v>
      </c>
      <c r="O47">
        <v>0</v>
      </c>
      <c r="P47">
        <v>0</v>
      </c>
      <c r="Q47">
        <v>0</v>
      </c>
      <c r="R47">
        <v>0</v>
      </c>
      <c r="S47">
        <v>0</v>
      </c>
      <c r="T47">
        <v>0</v>
      </c>
      <c r="U47">
        <v>0</v>
      </c>
      <c r="V47">
        <v>0</v>
      </c>
      <c r="W47">
        <v>0</v>
      </c>
      <c r="X47">
        <v>0</v>
      </c>
      <c r="Y47">
        <v>0</v>
      </c>
      <c r="Z47">
        <v>0</v>
      </c>
      <c r="AA47">
        <v>0</v>
      </c>
      <c r="AB47">
        <v>0</v>
      </c>
      <c r="AC47">
        <v>0</v>
      </c>
      <c r="AD47">
        <v>38014</v>
      </c>
      <c r="AE47">
        <v>0</v>
      </c>
    </row>
    <row r="48" spans="1:31" x14ac:dyDescent="0.3">
      <c r="A48" s="105">
        <v>507</v>
      </c>
      <c r="B48" s="359" t="s">
        <v>462</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row>
    <row r="49" spans="1:31" x14ac:dyDescent="0.3">
      <c r="A49" s="105">
        <v>508</v>
      </c>
      <c r="B49" s="359" t="s">
        <v>110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row>
    <row r="50" spans="1:31" x14ac:dyDescent="0.3">
      <c r="A50" s="105">
        <v>509</v>
      </c>
      <c r="B50" s="359" t="s">
        <v>111</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row>
    <row r="51" spans="1:31" x14ac:dyDescent="0.3">
      <c r="A51" s="105">
        <v>512</v>
      </c>
      <c r="B51" s="359" t="s">
        <v>147</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row>
    <row r="52" spans="1:31" x14ac:dyDescent="0.3">
      <c r="A52" s="105">
        <v>532</v>
      </c>
      <c r="B52" s="359" t="s">
        <v>463</v>
      </c>
      <c r="D52">
        <v>151517</v>
      </c>
      <c r="E52">
        <v>0</v>
      </c>
      <c r="F52">
        <v>0</v>
      </c>
      <c r="G52">
        <v>0</v>
      </c>
      <c r="H52">
        <v>0</v>
      </c>
      <c r="I52">
        <v>191837</v>
      </c>
      <c r="J52">
        <v>0</v>
      </c>
      <c r="K52">
        <v>0</v>
      </c>
      <c r="L52">
        <v>0</v>
      </c>
      <c r="M52">
        <v>309140</v>
      </c>
      <c r="N52">
        <v>0</v>
      </c>
      <c r="O52">
        <v>0</v>
      </c>
      <c r="P52">
        <v>0</v>
      </c>
      <c r="Q52">
        <v>0</v>
      </c>
      <c r="R52">
        <v>0</v>
      </c>
      <c r="S52">
        <v>0</v>
      </c>
      <c r="T52">
        <v>0</v>
      </c>
      <c r="U52">
        <v>0</v>
      </c>
      <c r="V52">
        <v>0</v>
      </c>
      <c r="W52">
        <v>0</v>
      </c>
      <c r="X52">
        <v>0</v>
      </c>
      <c r="Y52">
        <v>0</v>
      </c>
      <c r="Z52">
        <v>0</v>
      </c>
      <c r="AA52">
        <v>0</v>
      </c>
      <c r="AB52">
        <v>0</v>
      </c>
      <c r="AC52">
        <v>0</v>
      </c>
      <c r="AD52">
        <v>17598</v>
      </c>
      <c r="AE52">
        <v>0</v>
      </c>
    </row>
    <row r="53" spans="1:31" x14ac:dyDescent="0.3">
      <c r="A53" s="105">
        <v>533</v>
      </c>
      <c r="B53" s="359" t="s">
        <v>464</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row>
    <row r="54" spans="1:31" x14ac:dyDescent="0.3">
      <c r="A54" s="105">
        <v>534</v>
      </c>
      <c r="B54" s="359" t="s">
        <v>465</v>
      </c>
      <c r="D54">
        <v>0</v>
      </c>
      <c r="E54">
        <v>1052702</v>
      </c>
      <c r="F54">
        <v>0</v>
      </c>
      <c r="G54">
        <v>74589</v>
      </c>
      <c r="H54">
        <v>16979</v>
      </c>
      <c r="I54">
        <v>0</v>
      </c>
      <c r="J54">
        <v>47523</v>
      </c>
      <c r="K54">
        <v>0</v>
      </c>
      <c r="L54">
        <v>60703</v>
      </c>
      <c r="M54">
        <v>0</v>
      </c>
      <c r="N54">
        <v>64378</v>
      </c>
      <c r="O54">
        <v>0</v>
      </c>
      <c r="P54">
        <v>38556</v>
      </c>
      <c r="Q54">
        <v>27715</v>
      </c>
      <c r="R54">
        <v>75483</v>
      </c>
      <c r="S54">
        <v>0</v>
      </c>
      <c r="T54">
        <v>42333</v>
      </c>
      <c r="U54">
        <v>0</v>
      </c>
      <c r="V54">
        <v>12940</v>
      </c>
      <c r="W54">
        <v>206214</v>
      </c>
      <c r="X54">
        <v>137452</v>
      </c>
      <c r="Y54">
        <v>672526</v>
      </c>
      <c r="Z54">
        <v>31113</v>
      </c>
      <c r="AA54">
        <v>0</v>
      </c>
      <c r="AB54">
        <v>44788</v>
      </c>
      <c r="AC54">
        <v>26700</v>
      </c>
      <c r="AD54">
        <v>0</v>
      </c>
      <c r="AE54">
        <v>5441</v>
      </c>
    </row>
    <row r="55" spans="1:31" x14ac:dyDescent="0.3">
      <c r="A55" s="105">
        <v>536</v>
      </c>
      <c r="B55" s="359" t="s">
        <v>98</v>
      </c>
      <c r="D55">
        <v>0</v>
      </c>
      <c r="E55">
        <v>0</v>
      </c>
      <c r="F55">
        <v>0</v>
      </c>
      <c r="G55">
        <v>0</v>
      </c>
      <c r="H55">
        <v>0</v>
      </c>
      <c r="I55">
        <v>0</v>
      </c>
      <c r="J55">
        <v>0</v>
      </c>
      <c r="K55">
        <v>0</v>
      </c>
      <c r="L55">
        <v>0</v>
      </c>
      <c r="M55">
        <v>1230</v>
      </c>
      <c r="N55">
        <v>0</v>
      </c>
      <c r="O55">
        <v>0</v>
      </c>
      <c r="P55">
        <v>0</v>
      </c>
      <c r="Q55">
        <v>0</v>
      </c>
      <c r="R55">
        <v>0</v>
      </c>
      <c r="S55">
        <v>0</v>
      </c>
      <c r="T55">
        <v>0</v>
      </c>
      <c r="U55">
        <v>0</v>
      </c>
      <c r="V55">
        <v>0</v>
      </c>
      <c r="W55">
        <v>0</v>
      </c>
      <c r="X55">
        <v>0</v>
      </c>
      <c r="Y55">
        <v>0</v>
      </c>
      <c r="Z55">
        <v>0</v>
      </c>
      <c r="AA55">
        <v>0</v>
      </c>
      <c r="AB55">
        <v>0</v>
      </c>
      <c r="AC55">
        <v>0</v>
      </c>
      <c r="AD55">
        <v>0</v>
      </c>
      <c r="AE55">
        <v>0</v>
      </c>
    </row>
    <row r="56" spans="1:31" ht="72" x14ac:dyDescent="0.3">
      <c r="A56" s="105">
        <v>547</v>
      </c>
      <c r="B56" s="359" t="s">
        <v>468</v>
      </c>
      <c r="D56">
        <v>2</v>
      </c>
      <c r="E56">
        <v>3</v>
      </c>
      <c r="F56">
        <v>2</v>
      </c>
      <c r="G56">
        <v>2</v>
      </c>
      <c r="H56">
        <v>2</v>
      </c>
      <c r="I56">
        <v>2</v>
      </c>
      <c r="J56">
        <v>3</v>
      </c>
      <c r="K56">
        <v>2</v>
      </c>
      <c r="L56">
        <v>2</v>
      </c>
      <c r="M56">
        <v>2</v>
      </c>
      <c r="N56">
        <v>2</v>
      </c>
      <c r="O56">
        <v>2</v>
      </c>
      <c r="P56">
        <v>3</v>
      </c>
      <c r="Q56">
        <v>2</v>
      </c>
      <c r="R56">
        <v>2</v>
      </c>
      <c r="S56">
        <v>2</v>
      </c>
      <c r="T56">
        <v>3</v>
      </c>
      <c r="U56">
        <v>2</v>
      </c>
      <c r="V56">
        <v>3</v>
      </c>
      <c r="W56">
        <v>2</v>
      </c>
      <c r="X56">
        <v>3</v>
      </c>
      <c r="Y56">
        <v>1</v>
      </c>
      <c r="Z56">
        <v>2</v>
      </c>
      <c r="AA56">
        <v>2</v>
      </c>
      <c r="AB56">
        <v>2</v>
      </c>
      <c r="AC56">
        <v>1</v>
      </c>
      <c r="AD56">
        <v>2</v>
      </c>
      <c r="AE56">
        <v>2</v>
      </c>
    </row>
    <row r="57" spans="1:31" ht="28.8" x14ac:dyDescent="0.3">
      <c r="A57" s="105">
        <v>554</v>
      </c>
      <c r="B57" s="359" t="s">
        <v>208</v>
      </c>
      <c r="D57">
        <v>43613</v>
      </c>
      <c r="E57">
        <v>7980718</v>
      </c>
      <c r="H57">
        <v>308147</v>
      </c>
      <c r="I57">
        <v>3984</v>
      </c>
      <c r="K57">
        <v>247501</v>
      </c>
      <c r="P57">
        <v>158999</v>
      </c>
      <c r="R57">
        <v>447490</v>
      </c>
      <c r="W57">
        <v>20905579</v>
      </c>
      <c r="X57">
        <v>1645558</v>
      </c>
      <c r="Y57">
        <v>40505140</v>
      </c>
      <c r="Z57">
        <v>343786</v>
      </c>
      <c r="AA57">
        <v>5725991</v>
      </c>
      <c r="AB57">
        <v>110229</v>
      </c>
      <c r="AD57">
        <v>0</v>
      </c>
    </row>
    <row r="58" spans="1:31" ht="28.8" x14ac:dyDescent="0.3">
      <c r="A58" s="105">
        <v>555</v>
      </c>
      <c r="B58" s="359" t="s">
        <v>209</v>
      </c>
      <c r="D58">
        <v>0</v>
      </c>
      <c r="E58">
        <v>7980718</v>
      </c>
      <c r="H58">
        <v>0</v>
      </c>
      <c r="I58">
        <v>0</v>
      </c>
      <c r="K58">
        <v>0</v>
      </c>
      <c r="P58">
        <v>0</v>
      </c>
      <c r="R58">
        <v>0</v>
      </c>
      <c r="W58">
        <v>20698048</v>
      </c>
      <c r="X58">
        <v>1645558</v>
      </c>
      <c r="Y58">
        <v>40238764</v>
      </c>
      <c r="AA58">
        <v>5725991</v>
      </c>
      <c r="AB58">
        <v>0</v>
      </c>
      <c r="AD58">
        <v>0</v>
      </c>
    </row>
    <row r="59" spans="1:31" ht="28.8" x14ac:dyDescent="0.3">
      <c r="A59" s="105">
        <v>556</v>
      </c>
      <c r="B59" s="359" t="s">
        <v>210</v>
      </c>
      <c r="D59">
        <v>1384487</v>
      </c>
      <c r="E59">
        <v>2866463</v>
      </c>
      <c r="H59">
        <v>1016347</v>
      </c>
      <c r="I59">
        <v>3182396</v>
      </c>
      <c r="K59">
        <v>1942946</v>
      </c>
      <c r="P59">
        <v>3310089</v>
      </c>
      <c r="R59">
        <v>1364378</v>
      </c>
      <c r="W59">
        <v>7132054</v>
      </c>
      <c r="X59">
        <v>0</v>
      </c>
      <c r="Y59">
        <v>35806943</v>
      </c>
      <c r="Z59">
        <v>1438725</v>
      </c>
      <c r="AA59">
        <v>5229851</v>
      </c>
      <c r="AB59">
        <v>3772297</v>
      </c>
      <c r="AD59">
        <v>635141</v>
      </c>
    </row>
    <row r="60" spans="1:31" ht="28.8" x14ac:dyDescent="0.3">
      <c r="A60" s="105">
        <v>557</v>
      </c>
      <c r="B60" s="359" t="s">
        <v>211</v>
      </c>
      <c r="D60">
        <v>1384487</v>
      </c>
      <c r="E60">
        <v>2816598</v>
      </c>
      <c r="H60">
        <v>1016347</v>
      </c>
      <c r="I60">
        <v>3182396</v>
      </c>
      <c r="K60">
        <v>1942946</v>
      </c>
      <c r="P60">
        <v>3288140</v>
      </c>
      <c r="R60">
        <v>987018</v>
      </c>
      <c r="W60">
        <v>7132054</v>
      </c>
      <c r="X60">
        <v>0</v>
      </c>
      <c r="Y60">
        <v>35806943</v>
      </c>
      <c r="Z60">
        <v>1355549</v>
      </c>
      <c r="AA60">
        <v>5229851</v>
      </c>
      <c r="AB60">
        <v>3772297</v>
      </c>
      <c r="AD60">
        <v>635141</v>
      </c>
    </row>
    <row r="61" spans="1:31" x14ac:dyDescent="0.3">
      <c r="A61" s="105">
        <v>575</v>
      </c>
      <c r="B61" s="359" t="s">
        <v>196</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row>
    <row r="62" spans="1:31" x14ac:dyDescent="0.3">
      <c r="A62" s="105">
        <v>576</v>
      </c>
      <c r="B62" s="359" t="s">
        <v>197</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row>
    <row r="63" spans="1:31" x14ac:dyDescent="0.3">
      <c r="A63" s="105">
        <v>577</v>
      </c>
      <c r="B63" s="359" t="s">
        <v>481</v>
      </c>
      <c r="D63">
        <v>0</v>
      </c>
      <c r="E63">
        <v>0</v>
      </c>
      <c r="F63">
        <v>0</v>
      </c>
      <c r="G63">
        <v>0</v>
      </c>
      <c r="H63">
        <v>0</v>
      </c>
      <c r="I63">
        <v>0</v>
      </c>
      <c r="J63">
        <v>0</v>
      </c>
      <c r="K63">
        <v>0</v>
      </c>
      <c r="L63">
        <v>0</v>
      </c>
      <c r="M63">
        <v>0</v>
      </c>
      <c r="N63">
        <v>0</v>
      </c>
      <c r="O63">
        <v>0</v>
      </c>
      <c r="P63">
        <v>0</v>
      </c>
      <c r="Q63">
        <v>0</v>
      </c>
      <c r="R63">
        <v>0</v>
      </c>
      <c r="S63">
        <v>0</v>
      </c>
      <c r="T63">
        <v>0</v>
      </c>
      <c r="V63">
        <v>1</v>
      </c>
      <c r="W63">
        <v>1</v>
      </c>
      <c r="X63">
        <v>0</v>
      </c>
      <c r="Z63">
        <v>0</v>
      </c>
      <c r="AA63">
        <v>0</v>
      </c>
      <c r="AB63">
        <v>0</v>
      </c>
      <c r="AC63">
        <v>0</v>
      </c>
      <c r="AD63">
        <v>0</v>
      </c>
      <c r="AE63">
        <v>0</v>
      </c>
    </row>
    <row r="64" spans="1:31" x14ac:dyDescent="0.3">
      <c r="A64" s="105">
        <v>586</v>
      </c>
      <c r="B64" s="359" t="s">
        <v>487</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row>
    <row r="65" spans="1:31" x14ac:dyDescent="0.3">
      <c r="A65" s="105">
        <v>591</v>
      </c>
      <c r="B65" s="359" t="s">
        <v>218</v>
      </c>
      <c r="D65">
        <v>0</v>
      </c>
      <c r="E65">
        <v>14588104</v>
      </c>
      <c r="F65">
        <v>269276</v>
      </c>
      <c r="G65">
        <v>1488804</v>
      </c>
      <c r="H65">
        <v>1524175</v>
      </c>
      <c r="I65">
        <v>0</v>
      </c>
      <c r="J65">
        <v>1893894</v>
      </c>
      <c r="K65">
        <v>1392034</v>
      </c>
      <c r="L65">
        <v>1235432</v>
      </c>
      <c r="M65">
        <v>0</v>
      </c>
      <c r="N65">
        <v>1569863</v>
      </c>
      <c r="O65">
        <v>1152699</v>
      </c>
      <c r="P65">
        <v>2091070</v>
      </c>
      <c r="Q65">
        <v>1324771</v>
      </c>
      <c r="R65">
        <v>1124718</v>
      </c>
      <c r="S65">
        <v>847097</v>
      </c>
      <c r="T65">
        <v>2667757</v>
      </c>
      <c r="U65">
        <v>986250</v>
      </c>
      <c r="V65">
        <v>16748101</v>
      </c>
      <c r="W65">
        <v>38031041</v>
      </c>
      <c r="X65">
        <v>4902022</v>
      </c>
      <c r="Y65">
        <v>138412465</v>
      </c>
      <c r="Z65">
        <v>607571</v>
      </c>
      <c r="AA65">
        <v>1637262</v>
      </c>
      <c r="AB65">
        <v>0</v>
      </c>
      <c r="AC65">
        <v>1773179</v>
      </c>
      <c r="AD65">
        <v>0</v>
      </c>
      <c r="AE65">
        <v>213189</v>
      </c>
    </row>
    <row r="66" spans="1:31" x14ac:dyDescent="0.3">
      <c r="A66" s="105">
        <v>592</v>
      </c>
      <c r="B66" s="359" t="s">
        <v>219</v>
      </c>
      <c r="D66">
        <v>0</v>
      </c>
      <c r="E66">
        <v>14272935</v>
      </c>
      <c r="F66">
        <v>288505</v>
      </c>
      <c r="G66">
        <v>3165378</v>
      </c>
      <c r="H66">
        <v>600894</v>
      </c>
      <c r="I66">
        <v>0</v>
      </c>
      <c r="J66">
        <v>356644</v>
      </c>
      <c r="K66">
        <v>2059161</v>
      </c>
      <c r="L66">
        <v>159893</v>
      </c>
      <c r="M66">
        <v>0</v>
      </c>
      <c r="N66">
        <v>-282368</v>
      </c>
      <c r="O66">
        <v>-600987</v>
      </c>
      <c r="P66">
        <v>3297234</v>
      </c>
      <c r="Q66">
        <v>-32047</v>
      </c>
      <c r="R66">
        <v>2340778</v>
      </c>
      <c r="S66">
        <v>-632398</v>
      </c>
      <c r="T66">
        <v>419639</v>
      </c>
      <c r="U66">
        <v>3221472</v>
      </c>
      <c r="V66">
        <v>3646077</v>
      </c>
      <c r="W66">
        <v>22017612</v>
      </c>
      <c r="X66">
        <v>5291</v>
      </c>
      <c r="Y66">
        <v>19823505</v>
      </c>
      <c r="Z66">
        <v>1782706</v>
      </c>
      <c r="AA66">
        <v>11969980</v>
      </c>
      <c r="AB66">
        <v>0</v>
      </c>
      <c r="AC66">
        <v>219323</v>
      </c>
      <c r="AD66">
        <v>0</v>
      </c>
      <c r="AE66">
        <v>475797</v>
      </c>
    </row>
    <row r="67" spans="1:31" ht="129.6" x14ac:dyDescent="0.3">
      <c r="A67" s="105">
        <v>603</v>
      </c>
      <c r="B67" s="359" t="s">
        <v>639</v>
      </c>
      <c r="D67">
        <v>1</v>
      </c>
      <c r="E67">
        <v>0</v>
      </c>
      <c r="F67">
        <v>0</v>
      </c>
      <c r="G67">
        <v>2</v>
      </c>
      <c r="H67">
        <v>0</v>
      </c>
      <c r="I67">
        <v>0</v>
      </c>
      <c r="J67">
        <v>0</v>
      </c>
      <c r="K67">
        <v>0</v>
      </c>
      <c r="L67">
        <v>0</v>
      </c>
      <c r="M67">
        <v>0</v>
      </c>
      <c r="N67">
        <v>0</v>
      </c>
      <c r="O67">
        <v>0</v>
      </c>
      <c r="P67">
        <v>0</v>
      </c>
      <c r="Q67">
        <v>0</v>
      </c>
      <c r="R67">
        <v>0</v>
      </c>
      <c r="S67">
        <v>0</v>
      </c>
      <c r="T67">
        <v>0</v>
      </c>
      <c r="U67">
        <v>1</v>
      </c>
      <c r="V67">
        <v>0</v>
      </c>
      <c r="W67">
        <v>0</v>
      </c>
      <c r="X67">
        <v>2</v>
      </c>
      <c r="Y67">
        <v>0</v>
      </c>
      <c r="Z67">
        <v>1</v>
      </c>
      <c r="AA67">
        <v>2</v>
      </c>
      <c r="AB67">
        <v>0</v>
      </c>
      <c r="AC67">
        <v>0</v>
      </c>
      <c r="AD67">
        <v>0</v>
      </c>
      <c r="AE67">
        <v>0</v>
      </c>
    </row>
    <row r="68" spans="1:31" x14ac:dyDescent="0.3">
      <c r="A68" s="105">
        <v>606</v>
      </c>
      <c r="B68" s="359" t="s">
        <v>493</v>
      </c>
      <c r="D68">
        <v>1</v>
      </c>
      <c r="E68">
        <v>1</v>
      </c>
      <c r="H68">
        <v>1</v>
      </c>
      <c r="I68">
        <v>1</v>
      </c>
      <c r="K68">
        <v>1</v>
      </c>
      <c r="P68">
        <v>1</v>
      </c>
      <c r="R68">
        <v>1</v>
      </c>
      <c r="W68">
        <v>1</v>
      </c>
      <c r="X68">
        <v>1</v>
      </c>
      <c r="Y68">
        <v>1</v>
      </c>
      <c r="Z68">
        <v>1</v>
      </c>
      <c r="AA68">
        <v>1</v>
      </c>
      <c r="AB68">
        <v>1</v>
      </c>
      <c r="AD68">
        <v>1</v>
      </c>
    </row>
    <row r="69" spans="1:31" ht="28.8" x14ac:dyDescent="0.3">
      <c r="A69" s="105">
        <v>620</v>
      </c>
      <c r="B69" s="359" t="s">
        <v>495</v>
      </c>
      <c r="D69">
        <v>2</v>
      </c>
      <c r="E69">
        <v>2</v>
      </c>
      <c r="F69">
        <v>2</v>
      </c>
      <c r="G69">
        <v>2</v>
      </c>
      <c r="H69">
        <v>2</v>
      </c>
      <c r="I69">
        <v>2</v>
      </c>
      <c r="J69">
        <v>2</v>
      </c>
      <c r="K69">
        <v>2</v>
      </c>
      <c r="L69">
        <v>2</v>
      </c>
      <c r="M69">
        <v>2</v>
      </c>
      <c r="N69">
        <v>2</v>
      </c>
      <c r="O69">
        <v>2</v>
      </c>
      <c r="P69">
        <v>2</v>
      </c>
      <c r="Q69">
        <v>2</v>
      </c>
      <c r="R69">
        <v>2</v>
      </c>
      <c r="S69">
        <v>2</v>
      </c>
      <c r="T69">
        <v>2</v>
      </c>
      <c r="U69">
        <v>2</v>
      </c>
      <c r="V69">
        <v>2</v>
      </c>
      <c r="W69">
        <v>2</v>
      </c>
      <c r="X69">
        <v>2</v>
      </c>
      <c r="Y69">
        <v>2</v>
      </c>
      <c r="Z69">
        <v>2</v>
      </c>
      <c r="AA69">
        <v>2</v>
      </c>
      <c r="AB69">
        <v>2</v>
      </c>
      <c r="AC69">
        <v>2</v>
      </c>
      <c r="AD69">
        <v>2</v>
      </c>
      <c r="AE69">
        <v>2</v>
      </c>
    </row>
    <row r="70" spans="1:31" ht="57.6" x14ac:dyDescent="0.3">
      <c r="A70" s="105">
        <v>622</v>
      </c>
      <c r="B70" s="359" t="s">
        <v>497</v>
      </c>
      <c r="D70">
        <v>0</v>
      </c>
      <c r="E70">
        <v>1275614</v>
      </c>
      <c r="F70">
        <v>0</v>
      </c>
      <c r="G70">
        <v>0</v>
      </c>
      <c r="H70">
        <v>0</v>
      </c>
      <c r="I70">
        <v>0</v>
      </c>
      <c r="J70">
        <v>160308</v>
      </c>
      <c r="K70">
        <v>0</v>
      </c>
      <c r="L70">
        <v>81108</v>
      </c>
      <c r="M70">
        <v>0</v>
      </c>
      <c r="N70">
        <v>0</v>
      </c>
      <c r="O70">
        <v>0</v>
      </c>
      <c r="P70">
        <v>126665</v>
      </c>
      <c r="Q70">
        <v>0</v>
      </c>
      <c r="R70">
        <v>68000</v>
      </c>
      <c r="S70">
        <v>0</v>
      </c>
      <c r="T70">
        <v>122618</v>
      </c>
      <c r="U70">
        <v>0</v>
      </c>
      <c r="V70">
        <v>1114762</v>
      </c>
      <c r="W70">
        <v>393253</v>
      </c>
      <c r="X70">
        <v>316515</v>
      </c>
      <c r="Y70">
        <v>13511124</v>
      </c>
      <c r="Z70">
        <v>0</v>
      </c>
      <c r="AA70">
        <v>54887</v>
      </c>
      <c r="AB70">
        <v>0</v>
      </c>
      <c r="AC70">
        <v>43968</v>
      </c>
      <c r="AD70">
        <v>0</v>
      </c>
      <c r="AE70">
        <v>0</v>
      </c>
    </row>
    <row r="71" spans="1:31" x14ac:dyDescent="0.3">
      <c r="A71" s="105">
        <v>626</v>
      </c>
      <c r="B71" s="359" t="s">
        <v>498</v>
      </c>
      <c r="D71">
        <v>181552</v>
      </c>
      <c r="E71">
        <v>0</v>
      </c>
      <c r="F71">
        <v>0</v>
      </c>
      <c r="G71">
        <v>0</v>
      </c>
      <c r="H71">
        <v>0</v>
      </c>
      <c r="I71">
        <v>49134</v>
      </c>
      <c r="J71">
        <v>0</v>
      </c>
      <c r="K71">
        <v>0</v>
      </c>
      <c r="L71">
        <v>0</v>
      </c>
      <c r="M71">
        <v>9535</v>
      </c>
      <c r="N71">
        <v>0</v>
      </c>
      <c r="O71">
        <v>0</v>
      </c>
      <c r="P71">
        <v>0</v>
      </c>
      <c r="Q71">
        <v>0</v>
      </c>
      <c r="R71">
        <v>0</v>
      </c>
      <c r="S71">
        <v>0</v>
      </c>
      <c r="T71">
        <v>0</v>
      </c>
      <c r="U71">
        <v>0</v>
      </c>
      <c r="V71">
        <v>0</v>
      </c>
      <c r="W71">
        <v>0</v>
      </c>
      <c r="X71">
        <v>0</v>
      </c>
      <c r="Y71">
        <v>0</v>
      </c>
      <c r="Z71">
        <v>0</v>
      </c>
      <c r="AA71">
        <v>0</v>
      </c>
      <c r="AB71">
        <v>0</v>
      </c>
      <c r="AC71">
        <v>0</v>
      </c>
      <c r="AD71">
        <v>9746</v>
      </c>
      <c r="AE71">
        <v>0</v>
      </c>
    </row>
    <row r="72" spans="1:31" x14ac:dyDescent="0.3">
      <c r="A72" s="105">
        <v>627</v>
      </c>
      <c r="B72" s="359" t="s">
        <v>499</v>
      </c>
      <c r="D72">
        <v>0</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row>
    <row r="73" spans="1:31" x14ac:dyDescent="0.3">
      <c r="A73" s="105">
        <v>628</v>
      </c>
      <c r="B73" s="359" t="s">
        <v>500</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row>
    <row r="74" spans="1:31" x14ac:dyDescent="0.3">
      <c r="A74" s="105">
        <v>629</v>
      </c>
      <c r="B74" s="359" t="s">
        <v>501</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row>
    <row r="75" spans="1:31" x14ac:dyDescent="0.3">
      <c r="A75" s="105">
        <v>630</v>
      </c>
      <c r="B75" s="359" t="s">
        <v>502</v>
      </c>
      <c r="D75">
        <v>153491</v>
      </c>
      <c r="E75">
        <v>0</v>
      </c>
      <c r="F75">
        <v>0</v>
      </c>
      <c r="G75">
        <v>0</v>
      </c>
      <c r="H75">
        <v>0</v>
      </c>
      <c r="I75">
        <v>0</v>
      </c>
      <c r="J75">
        <v>0</v>
      </c>
      <c r="K75">
        <v>0</v>
      </c>
      <c r="L75">
        <v>0</v>
      </c>
      <c r="M75">
        <v>1230</v>
      </c>
      <c r="N75">
        <v>0</v>
      </c>
      <c r="O75">
        <v>0</v>
      </c>
      <c r="P75">
        <v>0</v>
      </c>
      <c r="Q75">
        <v>0</v>
      </c>
      <c r="R75">
        <v>0</v>
      </c>
      <c r="S75">
        <v>0</v>
      </c>
      <c r="T75">
        <v>0</v>
      </c>
      <c r="U75">
        <v>0</v>
      </c>
      <c r="V75">
        <v>0</v>
      </c>
      <c r="W75">
        <v>0</v>
      </c>
      <c r="X75">
        <v>0</v>
      </c>
      <c r="Y75">
        <v>0</v>
      </c>
      <c r="Z75">
        <v>0</v>
      </c>
      <c r="AA75">
        <v>0</v>
      </c>
      <c r="AB75">
        <v>0</v>
      </c>
      <c r="AC75">
        <v>0</v>
      </c>
      <c r="AD75">
        <v>0</v>
      </c>
      <c r="AE75">
        <v>0</v>
      </c>
    </row>
    <row r="76" spans="1:31" x14ac:dyDescent="0.3">
      <c r="A76" s="105">
        <v>631</v>
      </c>
      <c r="B76" s="359" t="s">
        <v>503</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row>
    <row r="77" spans="1:31" x14ac:dyDescent="0.3">
      <c r="A77" s="105">
        <v>645</v>
      </c>
      <c r="B77" s="359" t="s">
        <v>256</v>
      </c>
      <c r="D77">
        <v>3235</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row>
    <row r="78" spans="1:31" x14ac:dyDescent="0.3">
      <c r="A78" s="105">
        <v>646</v>
      </c>
      <c r="B78" s="359" t="s">
        <v>240</v>
      </c>
      <c r="D78">
        <v>175688</v>
      </c>
      <c r="E78">
        <v>0</v>
      </c>
      <c r="F78">
        <v>0</v>
      </c>
      <c r="G78">
        <v>0</v>
      </c>
      <c r="H78">
        <v>0</v>
      </c>
      <c r="I78">
        <v>201313</v>
      </c>
      <c r="J78">
        <v>0</v>
      </c>
      <c r="K78">
        <v>0</v>
      </c>
      <c r="L78">
        <v>0</v>
      </c>
      <c r="M78">
        <v>124884</v>
      </c>
      <c r="N78">
        <v>0</v>
      </c>
      <c r="O78">
        <v>0</v>
      </c>
      <c r="P78">
        <v>0</v>
      </c>
      <c r="Q78">
        <v>0</v>
      </c>
      <c r="R78">
        <v>0</v>
      </c>
      <c r="S78">
        <v>0</v>
      </c>
      <c r="T78">
        <v>0</v>
      </c>
      <c r="U78">
        <v>0</v>
      </c>
      <c r="V78">
        <v>0</v>
      </c>
      <c r="W78">
        <v>0</v>
      </c>
      <c r="X78">
        <v>0</v>
      </c>
      <c r="Y78">
        <v>0</v>
      </c>
      <c r="Z78">
        <v>0</v>
      </c>
      <c r="AA78">
        <v>0</v>
      </c>
      <c r="AB78">
        <v>0</v>
      </c>
      <c r="AC78">
        <v>0</v>
      </c>
      <c r="AD78">
        <v>37943</v>
      </c>
      <c r="AE78">
        <v>0</v>
      </c>
    </row>
    <row r="79" spans="1:31" x14ac:dyDescent="0.3">
      <c r="A79" s="105">
        <v>647</v>
      </c>
      <c r="B79" s="359" t="s">
        <v>514</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row>
    <row r="80" spans="1:31" x14ac:dyDescent="0.3">
      <c r="A80" s="105">
        <v>659</v>
      </c>
      <c r="B80" s="359" t="s">
        <v>518</v>
      </c>
      <c r="D80">
        <v>0</v>
      </c>
      <c r="E80">
        <v>1098901</v>
      </c>
      <c r="F80">
        <v>0</v>
      </c>
      <c r="G80">
        <v>0</v>
      </c>
      <c r="H80">
        <v>0</v>
      </c>
      <c r="I80">
        <v>0</v>
      </c>
      <c r="J80">
        <v>0</v>
      </c>
      <c r="K80">
        <v>0</v>
      </c>
      <c r="L80">
        <v>0</v>
      </c>
      <c r="M80">
        <v>0</v>
      </c>
      <c r="N80">
        <v>0</v>
      </c>
      <c r="O80">
        <v>0</v>
      </c>
      <c r="P80">
        <v>1361610</v>
      </c>
      <c r="Q80">
        <v>0</v>
      </c>
      <c r="R80">
        <v>0</v>
      </c>
      <c r="S80">
        <v>0</v>
      </c>
      <c r="T80">
        <v>147617</v>
      </c>
      <c r="U80">
        <v>0</v>
      </c>
      <c r="V80">
        <v>273615</v>
      </c>
      <c r="W80">
        <v>0</v>
      </c>
      <c r="X80">
        <v>972279</v>
      </c>
      <c r="Y80">
        <v>11113333</v>
      </c>
      <c r="Z80">
        <v>0</v>
      </c>
      <c r="AA80">
        <v>0</v>
      </c>
      <c r="AB80">
        <v>0</v>
      </c>
      <c r="AC80">
        <v>82763</v>
      </c>
      <c r="AD80">
        <v>0</v>
      </c>
      <c r="AE80">
        <v>0</v>
      </c>
    </row>
    <row r="81" spans="1:31" x14ac:dyDescent="0.3">
      <c r="A81" s="105">
        <v>660</v>
      </c>
      <c r="B81" s="359" t="s">
        <v>519</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row>
    <row r="82" spans="1:31" x14ac:dyDescent="0.3">
      <c r="A82" s="105">
        <v>661</v>
      </c>
      <c r="B82" s="359" t="s">
        <v>275</v>
      </c>
      <c r="D82">
        <v>0</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row>
    <row r="83" spans="1:31" x14ac:dyDescent="0.3">
      <c r="A83" s="105">
        <v>662</v>
      </c>
      <c r="B83" s="359" t="s">
        <v>294</v>
      </c>
      <c r="D83">
        <v>0</v>
      </c>
      <c r="E83">
        <v>0</v>
      </c>
      <c r="H83">
        <v>0</v>
      </c>
      <c r="I83">
        <v>0</v>
      </c>
      <c r="K83">
        <v>0</v>
      </c>
      <c r="P83">
        <v>0</v>
      </c>
      <c r="R83">
        <v>0</v>
      </c>
      <c r="W83">
        <v>0</v>
      </c>
      <c r="X83">
        <v>0</v>
      </c>
      <c r="Y83">
        <v>13226</v>
      </c>
      <c r="AA83">
        <v>0</v>
      </c>
      <c r="AB83">
        <v>0</v>
      </c>
      <c r="AD83">
        <v>0</v>
      </c>
    </row>
    <row r="84" spans="1:31" x14ac:dyDescent="0.3">
      <c r="A84" s="105">
        <v>663</v>
      </c>
      <c r="B84" s="359" t="s">
        <v>520</v>
      </c>
      <c r="D84">
        <v>0</v>
      </c>
      <c r="E84">
        <v>0</v>
      </c>
      <c r="H84">
        <v>0</v>
      </c>
      <c r="I84">
        <v>0</v>
      </c>
      <c r="K84">
        <v>0</v>
      </c>
      <c r="P84">
        <v>65487</v>
      </c>
      <c r="R84">
        <v>0</v>
      </c>
      <c r="W84">
        <v>0</v>
      </c>
      <c r="X84">
        <v>618445</v>
      </c>
      <c r="Y84">
        <v>0</v>
      </c>
      <c r="AA84">
        <v>0</v>
      </c>
      <c r="AB84">
        <v>0</v>
      </c>
      <c r="AD84">
        <v>0</v>
      </c>
    </row>
    <row r="85" spans="1:31" ht="28.8" x14ac:dyDescent="0.3">
      <c r="A85" s="105">
        <v>900</v>
      </c>
      <c r="B85" s="359" t="s">
        <v>640</v>
      </c>
      <c r="D85" t="s">
        <v>18</v>
      </c>
      <c r="E85" t="s">
        <v>17</v>
      </c>
      <c r="F85" t="s">
        <v>17</v>
      </c>
      <c r="G85" t="s">
        <v>17</v>
      </c>
      <c r="H85" t="s">
        <v>17</v>
      </c>
      <c r="I85" t="s">
        <v>17</v>
      </c>
      <c r="J85" t="s">
        <v>17</v>
      </c>
      <c r="K85" t="s">
        <v>17</v>
      </c>
      <c r="L85" t="s">
        <v>17</v>
      </c>
      <c r="M85" t="s">
        <v>17</v>
      </c>
      <c r="N85" t="s">
        <v>17</v>
      </c>
      <c r="O85" t="s">
        <v>17</v>
      </c>
      <c r="P85" t="s">
        <v>17</v>
      </c>
      <c r="Q85" t="s">
        <v>18</v>
      </c>
      <c r="R85" t="s">
        <v>17</v>
      </c>
      <c r="S85" t="s">
        <v>17</v>
      </c>
      <c r="T85" t="s">
        <v>17</v>
      </c>
      <c r="U85" t="s">
        <v>17</v>
      </c>
      <c r="V85" t="s">
        <v>18</v>
      </c>
      <c r="W85" t="s">
        <v>17</v>
      </c>
      <c r="X85" t="s">
        <v>17</v>
      </c>
      <c r="Y85" t="s">
        <v>17</v>
      </c>
      <c r="Z85" t="s">
        <v>17</v>
      </c>
      <c r="AA85" t="s">
        <v>17</v>
      </c>
      <c r="AB85" t="s">
        <v>18</v>
      </c>
      <c r="AC85" t="s">
        <v>17</v>
      </c>
      <c r="AD85" t="s">
        <v>17</v>
      </c>
      <c r="AE85" t="s">
        <v>18</v>
      </c>
    </row>
    <row r="86" spans="1:31" ht="28.8" x14ac:dyDescent="0.3">
      <c r="A86" s="105">
        <v>901</v>
      </c>
      <c r="B86" s="359" t="s">
        <v>641</v>
      </c>
      <c r="D86" t="s">
        <v>1035</v>
      </c>
      <c r="E86" t="s">
        <v>999</v>
      </c>
      <c r="F86" t="s">
        <v>1000</v>
      </c>
      <c r="G86" t="s">
        <v>1001</v>
      </c>
      <c r="H86" t="s">
        <v>1036</v>
      </c>
      <c r="I86" t="s">
        <v>1037</v>
      </c>
      <c r="J86" t="s">
        <v>1038</v>
      </c>
      <c r="K86" t="s">
        <v>1005</v>
      </c>
      <c r="L86" t="s">
        <v>1006</v>
      </c>
      <c r="M86" t="s">
        <v>1007</v>
      </c>
      <c r="N86" t="s">
        <v>1008</v>
      </c>
      <c r="O86" t="s">
        <v>1009</v>
      </c>
      <c r="P86" t="s">
        <v>1039</v>
      </c>
      <c r="Q86" t="s">
        <v>1012</v>
      </c>
      <c r="R86" t="s">
        <v>1013</v>
      </c>
      <c r="S86" t="s">
        <v>1014</v>
      </c>
      <c r="T86" t="s">
        <v>1015</v>
      </c>
      <c r="U86" t="s">
        <v>1016</v>
      </c>
      <c r="V86" t="s">
        <v>1040</v>
      </c>
      <c r="W86" t="s">
        <v>1041</v>
      </c>
      <c r="X86" t="s">
        <v>1019</v>
      </c>
      <c r="Y86" t="s">
        <v>1042</v>
      </c>
      <c r="Z86" t="s">
        <v>1043</v>
      </c>
      <c r="AA86" t="s">
        <v>1021</v>
      </c>
      <c r="AB86" t="s">
        <v>1022</v>
      </c>
      <c r="AC86" t="s">
        <v>1023</v>
      </c>
      <c r="AD86" t="s">
        <v>632</v>
      </c>
      <c r="AE86" t="s">
        <v>1044</v>
      </c>
    </row>
    <row r="87" spans="1:31" x14ac:dyDescent="0.3">
      <c r="A87" s="105">
        <v>902</v>
      </c>
      <c r="B87" s="359" t="s">
        <v>642</v>
      </c>
      <c r="D87" t="s">
        <v>646</v>
      </c>
      <c r="E87" t="s">
        <v>1045</v>
      </c>
      <c r="F87" t="s">
        <v>650</v>
      </c>
      <c r="G87" t="s">
        <v>645</v>
      </c>
      <c r="H87" t="s">
        <v>654</v>
      </c>
      <c r="I87" t="s">
        <v>644</v>
      </c>
      <c r="J87" t="s">
        <v>643</v>
      </c>
      <c r="K87" t="s">
        <v>645</v>
      </c>
      <c r="L87" t="s">
        <v>1046</v>
      </c>
      <c r="M87" t="s">
        <v>647</v>
      </c>
      <c r="N87" t="s">
        <v>650</v>
      </c>
      <c r="O87" t="s">
        <v>1047</v>
      </c>
      <c r="P87" t="s">
        <v>1048</v>
      </c>
      <c r="Q87" t="s">
        <v>645</v>
      </c>
      <c r="R87" t="s">
        <v>1048</v>
      </c>
      <c r="S87" t="s">
        <v>645</v>
      </c>
      <c r="T87" t="s">
        <v>1049</v>
      </c>
      <c r="U87" t="s">
        <v>651</v>
      </c>
      <c r="V87" t="s">
        <v>1050</v>
      </c>
      <c r="W87" t="s">
        <v>1050</v>
      </c>
      <c r="X87" t="s">
        <v>645</v>
      </c>
      <c r="Y87" t="s">
        <v>1049</v>
      </c>
      <c r="Z87" t="s">
        <v>1051</v>
      </c>
      <c r="AA87" t="s">
        <v>1052</v>
      </c>
      <c r="AB87" t="s">
        <v>653</v>
      </c>
      <c r="AC87" t="s">
        <v>649</v>
      </c>
      <c r="AD87" t="s">
        <v>648</v>
      </c>
      <c r="AE87" t="s">
        <v>652</v>
      </c>
    </row>
    <row r="88" spans="1:31" x14ac:dyDescent="0.3">
      <c r="A88" s="105">
        <v>903</v>
      </c>
      <c r="B88" s="359" t="s">
        <v>655</v>
      </c>
      <c r="D88" t="s">
        <v>657</v>
      </c>
      <c r="E88" t="s">
        <v>1053</v>
      </c>
      <c r="F88" t="s">
        <v>663</v>
      </c>
      <c r="G88" t="s">
        <v>656</v>
      </c>
      <c r="H88" t="s">
        <v>660</v>
      </c>
      <c r="I88" t="s">
        <v>1054</v>
      </c>
      <c r="J88" t="s">
        <v>1055</v>
      </c>
      <c r="K88" t="s">
        <v>656</v>
      </c>
      <c r="L88" t="s">
        <v>1046</v>
      </c>
      <c r="M88" t="s">
        <v>661</v>
      </c>
      <c r="N88" t="s">
        <v>663</v>
      </c>
      <c r="O88" t="s">
        <v>1056</v>
      </c>
      <c r="P88" t="s">
        <v>1057</v>
      </c>
      <c r="Q88" t="s">
        <v>656</v>
      </c>
      <c r="R88" t="s">
        <v>1057</v>
      </c>
      <c r="S88" t="s">
        <v>656</v>
      </c>
      <c r="T88" t="s">
        <v>1058</v>
      </c>
      <c r="U88" t="s">
        <v>666</v>
      </c>
      <c r="V88" t="s">
        <v>665</v>
      </c>
      <c r="W88" t="s">
        <v>1059</v>
      </c>
      <c r="X88" t="s">
        <v>656</v>
      </c>
      <c r="Y88" t="s">
        <v>1058</v>
      </c>
      <c r="Z88" t="s">
        <v>658</v>
      </c>
      <c r="AA88" t="s">
        <v>1060</v>
      </c>
      <c r="AB88" t="s">
        <v>664</v>
      </c>
      <c r="AC88" t="s">
        <v>662</v>
      </c>
      <c r="AD88" t="s">
        <v>1061</v>
      </c>
      <c r="AE88" t="s">
        <v>659</v>
      </c>
    </row>
    <row r="89" spans="1:31" x14ac:dyDescent="0.3">
      <c r="A89" s="105">
        <v>904</v>
      </c>
      <c r="B89" s="359" t="s">
        <v>667</v>
      </c>
      <c r="D89" t="s">
        <v>669</v>
      </c>
      <c r="E89" t="s">
        <v>1062</v>
      </c>
      <c r="F89" t="s">
        <v>677</v>
      </c>
      <c r="G89" t="s">
        <v>668</v>
      </c>
      <c r="H89" t="s">
        <v>672</v>
      </c>
      <c r="I89" t="s">
        <v>1063</v>
      </c>
      <c r="J89" t="s">
        <v>1064</v>
      </c>
      <c r="K89" t="s">
        <v>668</v>
      </c>
      <c r="L89" t="s">
        <v>1065</v>
      </c>
      <c r="M89" t="s">
        <v>673</v>
      </c>
      <c r="N89" t="s">
        <v>677</v>
      </c>
      <c r="O89" t="s">
        <v>1066</v>
      </c>
      <c r="P89" t="s">
        <v>1067</v>
      </c>
      <c r="Q89" t="s">
        <v>668</v>
      </c>
      <c r="R89" t="s">
        <v>1067</v>
      </c>
      <c r="S89" t="s">
        <v>668</v>
      </c>
      <c r="T89" t="s">
        <v>1068</v>
      </c>
      <c r="U89" t="s">
        <v>679</v>
      </c>
      <c r="V89" t="s">
        <v>1069</v>
      </c>
      <c r="W89" t="s">
        <v>1070</v>
      </c>
      <c r="X89" t="s">
        <v>668</v>
      </c>
      <c r="Y89" t="s">
        <v>1042</v>
      </c>
      <c r="Z89" t="s">
        <v>670</v>
      </c>
      <c r="AA89" t="s">
        <v>676</v>
      </c>
      <c r="AB89" t="s">
        <v>678</v>
      </c>
      <c r="AC89" t="s">
        <v>675</v>
      </c>
      <c r="AD89" t="s">
        <v>674</v>
      </c>
      <c r="AE89" t="s">
        <v>671</v>
      </c>
    </row>
    <row r="90" spans="1:31" x14ac:dyDescent="0.3">
      <c r="A90" s="105">
        <v>905</v>
      </c>
      <c r="B90" s="359" t="s">
        <v>680</v>
      </c>
      <c r="D90" t="s">
        <v>669</v>
      </c>
      <c r="E90" t="s">
        <v>1062</v>
      </c>
      <c r="F90" t="s">
        <v>683</v>
      </c>
      <c r="G90" t="s">
        <v>681</v>
      </c>
      <c r="H90" t="s">
        <v>672</v>
      </c>
      <c r="I90" t="s">
        <v>1063</v>
      </c>
      <c r="J90" t="s">
        <v>1071</v>
      </c>
      <c r="K90" t="s">
        <v>681</v>
      </c>
      <c r="L90" t="s">
        <v>1065</v>
      </c>
      <c r="M90" t="s">
        <v>673</v>
      </c>
      <c r="N90" t="s">
        <v>683</v>
      </c>
      <c r="O90" t="s">
        <v>1066</v>
      </c>
      <c r="P90" t="s">
        <v>1072</v>
      </c>
      <c r="Q90" t="s">
        <v>681</v>
      </c>
      <c r="R90" t="s">
        <v>1072</v>
      </c>
      <c r="S90" t="s">
        <v>681</v>
      </c>
      <c r="T90" t="s">
        <v>1073</v>
      </c>
      <c r="U90" t="s">
        <v>679</v>
      </c>
      <c r="V90" t="s">
        <v>1074</v>
      </c>
      <c r="W90" t="s">
        <v>1070</v>
      </c>
      <c r="X90" t="s">
        <v>681</v>
      </c>
      <c r="Y90" t="s">
        <v>1073</v>
      </c>
      <c r="Z90" t="s">
        <v>670</v>
      </c>
      <c r="AA90" t="s">
        <v>676</v>
      </c>
      <c r="AB90" t="s">
        <v>678</v>
      </c>
      <c r="AC90" t="s">
        <v>682</v>
      </c>
      <c r="AD90" t="s">
        <v>1075</v>
      </c>
      <c r="AE90" t="s">
        <v>671</v>
      </c>
    </row>
    <row r="91" spans="1:31" x14ac:dyDescent="0.3">
      <c r="A91" s="105">
        <v>906</v>
      </c>
      <c r="B91" s="359" t="s">
        <v>521</v>
      </c>
      <c r="D91">
        <v>1</v>
      </c>
      <c r="E91">
        <v>1</v>
      </c>
      <c r="F91">
        <v>1</v>
      </c>
      <c r="G91">
        <v>1</v>
      </c>
      <c r="H91">
        <v>1</v>
      </c>
      <c r="I91">
        <v>1</v>
      </c>
      <c r="J91">
        <v>1</v>
      </c>
      <c r="K91">
        <v>1</v>
      </c>
      <c r="L91">
        <v>1</v>
      </c>
      <c r="M91">
        <v>1</v>
      </c>
      <c r="N91">
        <v>1</v>
      </c>
      <c r="O91">
        <v>1</v>
      </c>
      <c r="P91">
        <v>1</v>
      </c>
      <c r="Q91">
        <v>1</v>
      </c>
      <c r="R91">
        <v>1</v>
      </c>
      <c r="S91">
        <v>1</v>
      </c>
      <c r="T91">
        <v>1</v>
      </c>
      <c r="U91">
        <v>1</v>
      </c>
      <c r="V91">
        <v>1</v>
      </c>
      <c r="W91">
        <v>1</v>
      </c>
      <c r="X91">
        <v>1</v>
      </c>
      <c r="Y91">
        <v>1</v>
      </c>
      <c r="Z91">
        <v>1</v>
      </c>
      <c r="AA91">
        <v>1</v>
      </c>
      <c r="AB91">
        <v>1</v>
      </c>
      <c r="AC91">
        <v>1</v>
      </c>
      <c r="AD91">
        <v>1</v>
      </c>
      <c r="AE91">
        <v>1</v>
      </c>
    </row>
    <row r="92" spans="1:31" x14ac:dyDescent="0.3">
      <c r="A92" s="105">
        <v>907</v>
      </c>
      <c r="B92" s="359" t="s">
        <v>522</v>
      </c>
      <c r="D92">
        <v>2</v>
      </c>
      <c r="E92">
        <v>2</v>
      </c>
      <c r="F92">
        <v>1</v>
      </c>
      <c r="G92">
        <v>1</v>
      </c>
      <c r="H92">
        <v>1</v>
      </c>
      <c r="I92">
        <v>2</v>
      </c>
      <c r="J92">
        <v>2</v>
      </c>
      <c r="K92">
        <v>2</v>
      </c>
      <c r="L92">
        <v>1</v>
      </c>
      <c r="M92">
        <v>2</v>
      </c>
      <c r="N92">
        <v>1</v>
      </c>
      <c r="O92">
        <v>2</v>
      </c>
      <c r="P92">
        <v>2</v>
      </c>
      <c r="Q92">
        <v>2</v>
      </c>
      <c r="R92">
        <v>2</v>
      </c>
      <c r="S92">
        <v>2</v>
      </c>
      <c r="T92">
        <v>2</v>
      </c>
      <c r="U92">
        <v>2</v>
      </c>
      <c r="V92">
        <v>2</v>
      </c>
      <c r="W92">
        <v>2</v>
      </c>
      <c r="X92">
        <v>2</v>
      </c>
      <c r="Y92">
        <v>2</v>
      </c>
      <c r="Z92">
        <v>2</v>
      </c>
      <c r="AA92">
        <v>2</v>
      </c>
      <c r="AB92">
        <v>1</v>
      </c>
      <c r="AC92">
        <v>1</v>
      </c>
      <c r="AD92">
        <v>2</v>
      </c>
      <c r="AE92">
        <v>2</v>
      </c>
    </row>
    <row r="93" spans="1:31" x14ac:dyDescent="0.3">
      <c r="A93" s="105">
        <v>917</v>
      </c>
      <c r="B93" s="359" t="s">
        <v>684</v>
      </c>
      <c r="D93" t="s">
        <v>1076</v>
      </c>
      <c r="E93" t="s">
        <v>690</v>
      </c>
      <c r="F93" t="s">
        <v>1077</v>
      </c>
      <c r="G93" t="s">
        <v>711</v>
      </c>
      <c r="H93" t="s">
        <v>1078</v>
      </c>
      <c r="I93" t="s">
        <v>1079</v>
      </c>
      <c r="J93" t="s">
        <v>686</v>
      </c>
      <c r="K93" t="s">
        <v>722</v>
      </c>
      <c r="L93" t="s">
        <v>742</v>
      </c>
      <c r="M93" t="s">
        <v>696</v>
      </c>
      <c r="N93" t="s">
        <v>731</v>
      </c>
      <c r="O93" t="s">
        <v>705</v>
      </c>
      <c r="P93" t="s">
        <v>709</v>
      </c>
      <c r="Q93" t="s">
        <v>1080</v>
      </c>
      <c r="R93" t="s">
        <v>692</v>
      </c>
      <c r="S93" t="s">
        <v>751</v>
      </c>
      <c r="T93" t="s">
        <v>798</v>
      </c>
      <c r="U93" t="s">
        <v>727</v>
      </c>
      <c r="V93" t="s">
        <v>1081</v>
      </c>
      <c r="W93" t="s">
        <v>688</v>
      </c>
      <c r="X93" t="s">
        <v>719</v>
      </c>
      <c r="Y93" t="s">
        <v>785</v>
      </c>
      <c r="Z93" t="s">
        <v>698</v>
      </c>
      <c r="AA93" t="s">
        <v>740</v>
      </c>
      <c r="AB93" t="s">
        <v>726</v>
      </c>
      <c r="AC93" t="s">
        <v>685</v>
      </c>
      <c r="AD93" t="s">
        <v>1082</v>
      </c>
      <c r="AE93" t="s">
        <v>689</v>
      </c>
    </row>
    <row r="94" spans="1:31" x14ac:dyDescent="0.3">
      <c r="A94" s="105">
        <v>920</v>
      </c>
      <c r="B94" s="359" t="s">
        <v>713</v>
      </c>
      <c r="D94" t="s">
        <v>714</v>
      </c>
      <c r="E94" t="s">
        <v>715</v>
      </c>
      <c r="F94" t="s">
        <v>714</v>
      </c>
      <c r="G94" t="s">
        <v>714</v>
      </c>
      <c r="H94" t="s">
        <v>714</v>
      </c>
      <c r="I94" t="s">
        <v>714</v>
      </c>
      <c r="J94" t="s">
        <v>714</v>
      </c>
      <c r="K94" t="s">
        <v>714</v>
      </c>
      <c r="L94" t="s">
        <v>714</v>
      </c>
      <c r="M94" t="s">
        <v>714</v>
      </c>
      <c r="N94" t="s">
        <v>714</v>
      </c>
      <c r="O94" t="s">
        <v>714</v>
      </c>
      <c r="P94" t="s">
        <v>714</v>
      </c>
      <c r="Q94" t="s">
        <v>714</v>
      </c>
      <c r="R94" t="s">
        <v>714</v>
      </c>
      <c r="S94" t="s">
        <v>714</v>
      </c>
      <c r="T94" t="s">
        <v>714</v>
      </c>
      <c r="U94" t="s">
        <v>714</v>
      </c>
      <c r="V94" t="s">
        <v>714</v>
      </c>
      <c r="W94" t="s">
        <v>714</v>
      </c>
      <c r="X94" t="s">
        <v>714</v>
      </c>
      <c r="Y94" t="s">
        <v>714</v>
      </c>
      <c r="Z94" t="s">
        <v>714</v>
      </c>
      <c r="AA94" t="s">
        <v>714</v>
      </c>
      <c r="AB94" t="s">
        <v>714</v>
      </c>
      <c r="AC94" t="s">
        <v>714</v>
      </c>
      <c r="AD94" t="s">
        <v>714</v>
      </c>
      <c r="AE94" t="s">
        <v>714</v>
      </c>
    </row>
    <row r="95" spans="1:31" x14ac:dyDescent="0.3">
      <c r="A95" s="105">
        <v>921</v>
      </c>
      <c r="B95" s="359" t="s">
        <v>716</v>
      </c>
      <c r="D95" t="s">
        <v>739</v>
      </c>
      <c r="E95" t="s">
        <v>706</v>
      </c>
      <c r="F95" t="s">
        <v>745</v>
      </c>
      <c r="G95" t="s">
        <v>707</v>
      </c>
      <c r="H95" t="s">
        <v>712</v>
      </c>
      <c r="I95" t="s">
        <v>698</v>
      </c>
      <c r="J95" t="s">
        <v>686</v>
      </c>
      <c r="K95" t="s">
        <v>700</v>
      </c>
      <c r="L95" t="s">
        <v>1083</v>
      </c>
      <c r="M95" t="s">
        <v>748</v>
      </c>
      <c r="N95" t="s">
        <v>1084</v>
      </c>
      <c r="O95" t="s">
        <v>705</v>
      </c>
      <c r="P95" t="s">
        <v>730</v>
      </c>
      <c r="Q95" t="s">
        <v>798</v>
      </c>
      <c r="R95" t="s">
        <v>704</v>
      </c>
      <c r="S95" t="s">
        <v>722</v>
      </c>
      <c r="T95" t="s">
        <v>693</v>
      </c>
      <c r="U95" t="s">
        <v>727</v>
      </c>
      <c r="V95" t="s">
        <v>707</v>
      </c>
      <c r="W95" t="s">
        <v>717</v>
      </c>
      <c r="X95" t="s">
        <v>744</v>
      </c>
      <c r="Y95" t="s">
        <v>785</v>
      </c>
      <c r="Z95" t="s">
        <v>698</v>
      </c>
      <c r="AA95" t="s">
        <v>697</v>
      </c>
      <c r="AB95" t="s">
        <v>726</v>
      </c>
      <c r="AC95" t="s">
        <v>685</v>
      </c>
      <c r="AD95" t="s">
        <v>1085</v>
      </c>
      <c r="AE95" t="s">
        <v>689</v>
      </c>
    </row>
    <row r="96" spans="1:31" x14ac:dyDescent="0.3">
      <c r="A96" s="105">
        <v>922</v>
      </c>
      <c r="B96" s="359" t="s">
        <v>723</v>
      </c>
      <c r="D96" t="s">
        <v>739</v>
      </c>
      <c r="E96" t="s">
        <v>706</v>
      </c>
      <c r="F96" t="s">
        <v>741</v>
      </c>
      <c r="G96" t="s">
        <v>707</v>
      </c>
      <c r="H96" t="s">
        <v>1086</v>
      </c>
      <c r="I96" t="s">
        <v>1077</v>
      </c>
      <c r="J96" t="s">
        <v>705</v>
      </c>
      <c r="K96" t="s">
        <v>687</v>
      </c>
      <c r="L96" t="s">
        <v>742</v>
      </c>
      <c r="M96" t="s">
        <v>748</v>
      </c>
      <c r="N96" t="s">
        <v>1084</v>
      </c>
      <c r="O96" t="s">
        <v>1087</v>
      </c>
      <c r="P96" t="s">
        <v>730</v>
      </c>
      <c r="Q96" t="s">
        <v>693</v>
      </c>
      <c r="R96" t="s">
        <v>685</v>
      </c>
      <c r="S96" t="s">
        <v>717</v>
      </c>
      <c r="T96" t="s">
        <v>701</v>
      </c>
      <c r="U96" t="s">
        <v>727</v>
      </c>
      <c r="V96" t="s">
        <v>710</v>
      </c>
      <c r="W96" t="s">
        <v>724</v>
      </c>
      <c r="X96" t="s">
        <v>689</v>
      </c>
      <c r="Y96" t="s">
        <v>1088</v>
      </c>
      <c r="Z96" t="s">
        <v>711</v>
      </c>
      <c r="AA96" t="s">
        <v>728</v>
      </c>
      <c r="AB96" t="s">
        <v>726</v>
      </c>
      <c r="AC96" t="s">
        <v>620</v>
      </c>
      <c r="AD96" t="s">
        <v>1085</v>
      </c>
      <c r="AE96" t="s">
        <v>702</v>
      </c>
    </row>
    <row r="97" spans="1:31" x14ac:dyDescent="0.3">
      <c r="A97" s="105">
        <v>923</v>
      </c>
      <c r="B97" s="359" t="s">
        <v>732</v>
      </c>
      <c r="D97" t="s">
        <v>733</v>
      </c>
      <c r="E97" t="s">
        <v>733</v>
      </c>
      <c r="F97" t="s">
        <v>733</v>
      </c>
      <c r="G97" t="s">
        <v>735</v>
      </c>
      <c r="H97" t="s">
        <v>734</v>
      </c>
      <c r="I97" t="s">
        <v>733</v>
      </c>
      <c r="J97" t="s">
        <v>733</v>
      </c>
      <c r="K97" t="s">
        <v>733</v>
      </c>
      <c r="L97" t="s">
        <v>733</v>
      </c>
      <c r="M97" t="s">
        <v>734</v>
      </c>
      <c r="N97" t="s">
        <v>737</v>
      </c>
      <c r="O97" t="s">
        <v>733</v>
      </c>
      <c r="P97" t="s">
        <v>733</v>
      </c>
      <c r="Q97" t="s">
        <v>733</v>
      </c>
      <c r="R97" t="s">
        <v>734</v>
      </c>
      <c r="S97" t="s">
        <v>733</v>
      </c>
      <c r="T97" t="s">
        <v>733</v>
      </c>
      <c r="U97" t="s">
        <v>733</v>
      </c>
      <c r="V97" t="s">
        <v>733</v>
      </c>
      <c r="W97" t="s">
        <v>733</v>
      </c>
      <c r="X97" t="s">
        <v>736</v>
      </c>
      <c r="Y97" t="s">
        <v>733</v>
      </c>
      <c r="Z97" t="s">
        <v>774</v>
      </c>
      <c r="AA97" t="s">
        <v>733</v>
      </c>
      <c r="AB97" t="s">
        <v>734</v>
      </c>
      <c r="AC97" t="s">
        <v>733</v>
      </c>
      <c r="AD97" t="s">
        <v>734</v>
      </c>
      <c r="AE97" t="s">
        <v>733</v>
      </c>
    </row>
    <row r="98" spans="1:31" x14ac:dyDescent="0.3">
      <c r="A98" s="105">
        <v>924</v>
      </c>
      <c r="B98" s="359" t="s">
        <v>738</v>
      </c>
      <c r="D98" t="s">
        <v>742</v>
      </c>
      <c r="E98" t="s">
        <v>696</v>
      </c>
      <c r="F98" t="s">
        <v>1089</v>
      </c>
      <c r="G98" t="s">
        <v>718</v>
      </c>
      <c r="H98" t="s">
        <v>1090</v>
      </c>
      <c r="I98" t="s">
        <v>1077</v>
      </c>
      <c r="J98" t="s">
        <v>725</v>
      </c>
      <c r="K98" t="s">
        <v>705</v>
      </c>
      <c r="L98" t="s">
        <v>1091</v>
      </c>
      <c r="M98" t="s">
        <v>730</v>
      </c>
      <c r="N98" t="s">
        <v>729</v>
      </c>
      <c r="O98" t="s">
        <v>747</v>
      </c>
      <c r="P98" t="s">
        <v>760</v>
      </c>
      <c r="Q98" t="s">
        <v>693</v>
      </c>
      <c r="R98" t="s">
        <v>695</v>
      </c>
      <c r="S98" t="s">
        <v>746</v>
      </c>
      <c r="T98" t="s">
        <v>746</v>
      </c>
      <c r="U98" t="s">
        <v>1092</v>
      </c>
      <c r="V98" t="s">
        <v>696</v>
      </c>
      <c r="W98" t="s">
        <v>746</v>
      </c>
      <c r="X98" t="s">
        <v>1093</v>
      </c>
      <c r="Y98" t="s">
        <v>615</v>
      </c>
      <c r="Z98" t="s">
        <v>707</v>
      </c>
      <c r="AA98" t="s">
        <v>1091</v>
      </c>
      <c r="AB98" t="s">
        <v>687</v>
      </c>
      <c r="AC98" t="s">
        <v>776</v>
      </c>
      <c r="AD98" t="s">
        <v>1094</v>
      </c>
      <c r="AE98" t="s">
        <v>694</v>
      </c>
    </row>
    <row r="99" spans="1:31" x14ac:dyDescent="0.3">
      <c r="A99" s="105">
        <v>925</v>
      </c>
      <c r="B99" s="359" t="s">
        <v>752</v>
      </c>
      <c r="D99" t="s">
        <v>714</v>
      </c>
      <c r="E99" t="s">
        <v>714</v>
      </c>
      <c r="F99" t="s">
        <v>714</v>
      </c>
      <c r="G99" t="s">
        <v>715</v>
      </c>
      <c r="H99" t="s">
        <v>714</v>
      </c>
      <c r="I99" t="s">
        <v>714</v>
      </c>
      <c r="J99" t="s">
        <v>714</v>
      </c>
      <c r="K99" t="s">
        <v>714</v>
      </c>
      <c r="L99" t="s">
        <v>714</v>
      </c>
      <c r="M99" t="s">
        <v>714</v>
      </c>
      <c r="N99" t="s">
        <v>714</v>
      </c>
      <c r="O99" t="s">
        <v>714</v>
      </c>
      <c r="P99" t="s">
        <v>714</v>
      </c>
      <c r="Q99" t="s">
        <v>714</v>
      </c>
      <c r="R99" t="s">
        <v>714</v>
      </c>
      <c r="S99" t="s">
        <v>714</v>
      </c>
      <c r="T99" t="s">
        <v>714</v>
      </c>
      <c r="U99" t="s">
        <v>714</v>
      </c>
      <c r="V99" t="s">
        <v>714</v>
      </c>
      <c r="W99" t="s">
        <v>714</v>
      </c>
      <c r="X99" t="s">
        <v>715</v>
      </c>
      <c r="Y99" t="s">
        <v>714</v>
      </c>
      <c r="Z99" t="s">
        <v>1095</v>
      </c>
      <c r="AA99" t="s">
        <v>714</v>
      </c>
      <c r="AB99" t="s">
        <v>714</v>
      </c>
      <c r="AC99" t="s">
        <v>714</v>
      </c>
      <c r="AD99" t="s">
        <v>714</v>
      </c>
      <c r="AE99" t="s">
        <v>714</v>
      </c>
    </row>
    <row r="100" spans="1:31" x14ac:dyDescent="0.3">
      <c r="A100" s="105">
        <v>926</v>
      </c>
      <c r="B100" s="359" t="s">
        <v>753</v>
      </c>
      <c r="D100" t="s">
        <v>755</v>
      </c>
      <c r="E100" t="s">
        <v>755</v>
      </c>
      <c r="F100" t="s">
        <v>755</v>
      </c>
      <c r="G100" t="s">
        <v>754</v>
      </c>
      <c r="H100" t="s">
        <v>755</v>
      </c>
      <c r="I100" t="s">
        <v>755</v>
      </c>
      <c r="J100" t="s">
        <v>755</v>
      </c>
      <c r="K100" t="s">
        <v>755</v>
      </c>
      <c r="L100" t="s">
        <v>755</v>
      </c>
      <c r="M100" t="s">
        <v>754</v>
      </c>
      <c r="N100" t="s">
        <v>755</v>
      </c>
      <c r="O100" t="s">
        <v>755</v>
      </c>
      <c r="P100" t="s">
        <v>755</v>
      </c>
      <c r="Q100" t="s">
        <v>755</v>
      </c>
      <c r="R100" t="s">
        <v>755</v>
      </c>
      <c r="S100" t="s">
        <v>754</v>
      </c>
      <c r="T100" t="s">
        <v>755</v>
      </c>
      <c r="U100" t="s">
        <v>755</v>
      </c>
      <c r="V100" t="s">
        <v>755</v>
      </c>
      <c r="W100" t="s">
        <v>755</v>
      </c>
      <c r="X100" t="s">
        <v>755</v>
      </c>
      <c r="Y100" t="s">
        <v>755</v>
      </c>
      <c r="Z100" t="s">
        <v>755</v>
      </c>
      <c r="AA100" t="s">
        <v>755</v>
      </c>
      <c r="AB100" t="s">
        <v>755</v>
      </c>
      <c r="AC100" t="s">
        <v>755</v>
      </c>
      <c r="AD100" t="s">
        <v>755</v>
      </c>
      <c r="AE100" t="s">
        <v>755</v>
      </c>
    </row>
    <row r="101" spans="1:31" x14ac:dyDescent="0.3">
      <c r="A101" s="105">
        <v>927</v>
      </c>
      <c r="B101" s="359" t="s">
        <v>757</v>
      </c>
      <c r="D101" t="s">
        <v>742</v>
      </c>
      <c r="E101" t="s">
        <v>696</v>
      </c>
      <c r="F101" t="s">
        <v>743</v>
      </c>
      <c r="G101" t="s">
        <v>718</v>
      </c>
      <c r="H101" t="s">
        <v>1090</v>
      </c>
      <c r="I101" t="s">
        <v>1077</v>
      </c>
      <c r="J101" t="s">
        <v>725</v>
      </c>
      <c r="K101" t="s">
        <v>705</v>
      </c>
      <c r="L101" t="s">
        <v>1091</v>
      </c>
      <c r="M101" t="s">
        <v>730</v>
      </c>
      <c r="N101" t="s">
        <v>729</v>
      </c>
      <c r="O101" t="s">
        <v>747</v>
      </c>
      <c r="P101" t="s">
        <v>760</v>
      </c>
      <c r="Q101" t="s">
        <v>693</v>
      </c>
      <c r="S101" t="s">
        <v>746</v>
      </c>
      <c r="T101" t="s">
        <v>746</v>
      </c>
      <c r="U101" t="s">
        <v>1096</v>
      </c>
      <c r="V101" t="s">
        <v>696</v>
      </c>
      <c r="W101" t="s">
        <v>746</v>
      </c>
      <c r="Y101" t="s">
        <v>615</v>
      </c>
      <c r="Z101" t="s">
        <v>707</v>
      </c>
      <c r="AA101" t="s">
        <v>1091</v>
      </c>
      <c r="AB101" t="s">
        <v>687</v>
      </c>
      <c r="AC101" t="s">
        <v>776</v>
      </c>
      <c r="AE101" t="s">
        <v>694</v>
      </c>
    </row>
    <row r="102" spans="1:31" x14ac:dyDescent="0.3">
      <c r="A102" s="105">
        <v>928</v>
      </c>
      <c r="B102" s="359" t="s">
        <v>761</v>
      </c>
      <c r="D102">
        <v>0</v>
      </c>
      <c r="E102">
        <v>0</v>
      </c>
      <c r="F102">
        <v>0</v>
      </c>
      <c r="G102" t="s">
        <v>754</v>
      </c>
      <c r="H102">
        <v>0</v>
      </c>
      <c r="I102">
        <v>0</v>
      </c>
      <c r="J102">
        <v>0</v>
      </c>
      <c r="K102">
        <v>0</v>
      </c>
      <c r="L102">
        <v>0</v>
      </c>
      <c r="M102">
        <v>0</v>
      </c>
      <c r="N102">
        <v>0</v>
      </c>
      <c r="O102">
        <v>0</v>
      </c>
      <c r="P102">
        <v>0</v>
      </c>
      <c r="Q102">
        <v>0</v>
      </c>
      <c r="R102">
        <v>0</v>
      </c>
      <c r="S102">
        <v>0</v>
      </c>
      <c r="T102">
        <v>0</v>
      </c>
      <c r="U102">
        <v>0</v>
      </c>
      <c r="V102">
        <v>0</v>
      </c>
      <c r="W102">
        <v>0</v>
      </c>
      <c r="X102" t="s">
        <v>754</v>
      </c>
      <c r="Y102">
        <v>0</v>
      </c>
      <c r="Z102" t="s">
        <v>754</v>
      </c>
      <c r="AA102">
        <v>0</v>
      </c>
      <c r="AB102">
        <v>0</v>
      </c>
      <c r="AC102">
        <v>0</v>
      </c>
      <c r="AD102">
        <v>0</v>
      </c>
      <c r="AE102">
        <v>0</v>
      </c>
    </row>
    <row r="103" spans="1:31" x14ac:dyDescent="0.3">
      <c r="A103" s="105">
        <v>929</v>
      </c>
      <c r="B103" s="359" t="s">
        <v>762</v>
      </c>
      <c r="D103">
        <v>0</v>
      </c>
      <c r="E103">
        <v>0</v>
      </c>
      <c r="F103">
        <v>0</v>
      </c>
      <c r="G103">
        <v>2</v>
      </c>
      <c r="H103">
        <v>0</v>
      </c>
      <c r="I103">
        <v>0</v>
      </c>
      <c r="J103">
        <v>0</v>
      </c>
      <c r="K103">
        <v>0</v>
      </c>
      <c r="L103">
        <v>0</v>
      </c>
      <c r="M103">
        <v>0</v>
      </c>
      <c r="N103">
        <v>0</v>
      </c>
      <c r="O103">
        <v>0</v>
      </c>
      <c r="P103">
        <v>0</v>
      </c>
      <c r="Q103">
        <v>0</v>
      </c>
      <c r="R103">
        <v>0</v>
      </c>
      <c r="S103">
        <v>0</v>
      </c>
      <c r="T103">
        <v>0</v>
      </c>
      <c r="U103">
        <v>0</v>
      </c>
      <c r="V103">
        <v>0</v>
      </c>
      <c r="W103">
        <v>0</v>
      </c>
      <c r="X103">
        <v>2</v>
      </c>
      <c r="Y103">
        <v>0</v>
      </c>
      <c r="Z103">
        <v>2</v>
      </c>
      <c r="AA103">
        <v>0</v>
      </c>
      <c r="AB103">
        <v>0</v>
      </c>
      <c r="AC103">
        <v>0</v>
      </c>
      <c r="AD103">
        <v>0</v>
      </c>
      <c r="AE103">
        <v>0</v>
      </c>
    </row>
    <row r="104" spans="1:31" x14ac:dyDescent="0.3">
      <c r="A104" s="105">
        <v>930</v>
      </c>
      <c r="B104" s="359" t="s">
        <v>763</v>
      </c>
      <c r="D104">
        <v>1</v>
      </c>
      <c r="E104">
        <v>0</v>
      </c>
      <c r="F104">
        <v>0</v>
      </c>
      <c r="G104">
        <v>2</v>
      </c>
      <c r="H104">
        <v>0</v>
      </c>
      <c r="I104">
        <v>0</v>
      </c>
      <c r="J104">
        <v>0</v>
      </c>
      <c r="K104">
        <v>0</v>
      </c>
      <c r="L104">
        <v>0</v>
      </c>
      <c r="M104">
        <v>0</v>
      </c>
      <c r="N104">
        <v>0</v>
      </c>
      <c r="O104">
        <v>0</v>
      </c>
      <c r="P104">
        <v>0</v>
      </c>
      <c r="Q104">
        <v>0</v>
      </c>
      <c r="R104">
        <v>0</v>
      </c>
      <c r="S104">
        <v>0</v>
      </c>
      <c r="T104">
        <v>0</v>
      </c>
      <c r="U104">
        <v>1</v>
      </c>
      <c r="V104">
        <v>0</v>
      </c>
      <c r="W104">
        <v>0</v>
      </c>
      <c r="X104">
        <v>1</v>
      </c>
      <c r="Y104">
        <v>0</v>
      </c>
      <c r="Z104">
        <v>2</v>
      </c>
      <c r="AA104">
        <v>1</v>
      </c>
      <c r="AB104">
        <v>0</v>
      </c>
      <c r="AC104">
        <v>0</v>
      </c>
      <c r="AD104">
        <v>0</v>
      </c>
      <c r="AE104">
        <v>0</v>
      </c>
    </row>
    <row r="105" spans="1:31" x14ac:dyDescent="0.3">
      <c r="A105" s="105">
        <v>931</v>
      </c>
      <c r="B105" s="359" t="s">
        <v>764</v>
      </c>
      <c r="D105">
        <v>0</v>
      </c>
      <c r="E105">
        <v>0</v>
      </c>
      <c r="F105">
        <v>0</v>
      </c>
      <c r="G105">
        <v>2</v>
      </c>
      <c r="H105">
        <v>0</v>
      </c>
      <c r="I105">
        <v>0</v>
      </c>
      <c r="J105">
        <v>0</v>
      </c>
      <c r="K105">
        <v>0</v>
      </c>
      <c r="L105">
        <v>0</v>
      </c>
      <c r="M105">
        <v>0</v>
      </c>
      <c r="N105">
        <v>0</v>
      </c>
      <c r="O105">
        <v>0</v>
      </c>
      <c r="P105">
        <v>0</v>
      </c>
      <c r="Q105">
        <v>0</v>
      </c>
      <c r="R105">
        <v>0</v>
      </c>
      <c r="S105">
        <v>0</v>
      </c>
      <c r="T105">
        <v>0</v>
      </c>
      <c r="U105">
        <v>0</v>
      </c>
      <c r="V105">
        <v>0</v>
      </c>
      <c r="W105">
        <v>0</v>
      </c>
      <c r="X105">
        <v>2</v>
      </c>
      <c r="Y105">
        <v>0</v>
      </c>
      <c r="Z105">
        <v>2</v>
      </c>
      <c r="AA105">
        <v>0</v>
      </c>
      <c r="AB105">
        <v>0</v>
      </c>
      <c r="AC105">
        <v>0</v>
      </c>
      <c r="AD105">
        <v>0</v>
      </c>
      <c r="AE105">
        <v>0</v>
      </c>
    </row>
    <row r="106" spans="1:31" x14ac:dyDescent="0.3">
      <c r="A106" s="105">
        <v>932</v>
      </c>
      <c r="B106" s="359" t="s">
        <v>765</v>
      </c>
      <c r="D106">
        <v>0</v>
      </c>
      <c r="E106">
        <v>0</v>
      </c>
      <c r="F106">
        <v>0</v>
      </c>
      <c r="G106">
        <v>2</v>
      </c>
      <c r="H106">
        <v>0</v>
      </c>
      <c r="I106">
        <v>0</v>
      </c>
      <c r="J106">
        <v>0</v>
      </c>
      <c r="K106">
        <v>0</v>
      </c>
      <c r="L106">
        <v>0</v>
      </c>
      <c r="M106">
        <v>0</v>
      </c>
      <c r="N106">
        <v>0</v>
      </c>
      <c r="O106">
        <v>0</v>
      </c>
      <c r="P106">
        <v>0</v>
      </c>
      <c r="Q106">
        <v>0</v>
      </c>
      <c r="R106">
        <v>0</v>
      </c>
      <c r="S106">
        <v>0</v>
      </c>
      <c r="T106">
        <v>0</v>
      </c>
      <c r="U106">
        <v>0</v>
      </c>
      <c r="V106">
        <v>0</v>
      </c>
      <c r="W106">
        <v>0</v>
      </c>
      <c r="X106">
        <v>2</v>
      </c>
      <c r="Y106">
        <v>0</v>
      </c>
      <c r="Z106">
        <v>2</v>
      </c>
      <c r="AA106">
        <v>0</v>
      </c>
      <c r="AB106">
        <v>0</v>
      </c>
      <c r="AC106">
        <v>0</v>
      </c>
      <c r="AD106">
        <v>0</v>
      </c>
      <c r="AE106">
        <v>0</v>
      </c>
    </row>
    <row r="107" spans="1:31" x14ac:dyDescent="0.3">
      <c r="A107" s="105">
        <v>933</v>
      </c>
      <c r="B107" s="359" t="s">
        <v>766</v>
      </c>
      <c r="D107">
        <v>0</v>
      </c>
      <c r="E107">
        <v>0</v>
      </c>
      <c r="F107">
        <v>0</v>
      </c>
      <c r="G107" t="s">
        <v>755</v>
      </c>
      <c r="H107">
        <v>0</v>
      </c>
      <c r="I107">
        <v>0</v>
      </c>
      <c r="J107">
        <v>0</v>
      </c>
      <c r="K107">
        <v>0</v>
      </c>
      <c r="L107">
        <v>0</v>
      </c>
      <c r="M107">
        <v>0</v>
      </c>
      <c r="N107">
        <v>0</v>
      </c>
      <c r="O107">
        <v>0</v>
      </c>
      <c r="P107">
        <v>0</v>
      </c>
      <c r="Q107">
        <v>0</v>
      </c>
      <c r="R107">
        <v>0</v>
      </c>
      <c r="S107">
        <v>0</v>
      </c>
      <c r="T107">
        <v>0</v>
      </c>
      <c r="U107">
        <v>0</v>
      </c>
      <c r="V107">
        <v>0</v>
      </c>
      <c r="W107">
        <v>0</v>
      </c>
      <c r="X107" t="s">
        <v>755</v>
      </c>
      <c r="Y107">
        <v>0</v>
      </c>
      <c r="Z107" t="s">
        <v>755</v>
      </c>
      <c r="AA107">
        <v>0</v>
      </c>
      <c r="AB107">
        <v>0</v>
      </c>
      <c r="AC107">
        <v>0</v>
      </c>
      <c r="AD107">
        <v>0</v>
      </c>
      <c r="AE107">
        <v>0</v>
      </c>
    </row>
    <row r="108" spans="1:31" x14ac:dyDescent="0.3">
      <c r="A108" s="105">
        <v>934</v>
      </c>
      <c r="B108" s="359" t="s">
        <v>767</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row>
    <row r="109" spans="1:31" x14ac:dyDescent="0.3">
      <c r="A109" s="105">
        <v>936</v>
      </c>
      <c r="B109" s="359" t="s">
        <v>768</v>
      </c>
    </row>
    <row r="110" spans="1:31" x14ac:dyDescent="0.3">
      <c r="A110" s="105">
        <v>937</v>
      </c>
      <c r="B110" s="359" t="s">
        <v>770</v>
      </c>
    </row>
    <row r="111" spans="1:31" x14ac:dyDescent="0.3">
      <c r="A111" s="105">
        <v>938</v>
      </c>
      <c r="B111" s="359" t="s">
        <v>771</v>
      </c>
    </row>
    <row r="112" spans="1:31" x14ac:dyDescent="0.3">
      <c r="A112" s="105">
        <v>939</v>
      </c>
      <c r="B112" s="359" t="s">
        <v>772</v>
      </c>
      <c r="D112" t="s">
        <v>774</v>
      </c>
      <c r="E112" t="s">
        <v>735</v>
      </c>
      <c r="F112" t="s">
        <v>774</v>
      </c>
      <c r="G112" t="s">
        <v>773</v>
      </c>
      <c r="H112" t="s">
        <v>735</v>
      </c>
      <c r="I112" t="s">
        <v>774</v>
      </c>
      <c r="J112" t="s">
        <v>774</v>
      </c>
      <c r="K112" t="s">
        <v>735</v>
      </c>
      <c r="L112" t="s">
        <v>774</v>
      </c>
      <c r="M112" t="s">
        <v>773</v>
      </c>
      <c r="N112" t="s">
        <v>735</v>
      </c>
      <c r="O112" t="s">
        <v>774</v>
      </c>
      <c r="P112" t="s">
        <v>735</v>
      </c>
      <c r="Q112" t="s">
        <v>735</v>
      </c>
      <c r="R112" t="s">
        <v>774</v>
      </c>
      <c r="S112" t="s">
        <v>773</v>
      </c>
      <c r="T112" t="s">
        <v>774</v>
      </c>
      <c r="U112" t="s">
        <v>735</v>
      </c>
      <c r="V112" t="s">
        <v>735</v>
      </c>
      <c r="W112" t="s">
        <v>735</v>
      </c>
      <c r="X112" t="s">
        <v>774</v>
      </c>
      <c r="Y112" t="s">
        <v>735</v>
      </c>
      <c r="Z112" t="s">
        <v>774</v>
      </c>
      <c r="AA112" t="s">
        <v>774</v>
      </c>
      <c r="AB112" t="s">
        <v>735</v>
      </c>
      <c r="AC112" t="s">
        <v>774</v>
      </c>
      <c r="AD112" t="s">
        <v>735</v>
      </c>
      <c r="AE112" t="s">
        <v>774</v>
      </c>
    </row>
    <row r="113" spans="1:31" x14ac:dyDescent="0.3">
      <c r="A113" s="105">
        <v>940</v>
      </c>
      <c r="B113" s="359" t="s">
        <v>775</v>
      </c>
      <c r="D113" t="s">
        <v>691</v>
      </c>
      <c r="E113" t="s">
        <v>699</v>
      </c>
      <c r="F113" t="s">
        <v>758</v>
      </c>
      <c r="H113" t="s">
        <v>750</v>
      </c>
      <c r="I113" t="s">
        <v>1077</v>
      </c>
      <c r="J113" t="s">
        <v>719</v>
      </c>
      <c r="K113" t="s">
        <v>1097</v>
      </c>
      <c r="L113" t="s">
        <v>691</v>
      </c>
      <c r="N113" t="s">
        <v>1079</v>
      </c>
      <c r="O113" t="s">
        <v>720</v>
      </c>
      <c r="P113" t="s">
        <v>749</v>
      </c>
      <c r="Q113" t="s">
        <v>693</v>
      </c>
      <c r="R113" t="s">
        <v>695</v>
      </c>
      <c r="T113" t="s">
        <v>722</v>
      </c>
      <c r="U113" t="s">
        <v>727</v>
      </c>
      <c r="V113" t="s">
        <v>710</v>
      </c>
      <c r="W113" t="s">
        <v>759</v>
      </c>
      <c r="X113" t="s">
        <v>694</v>
      </c>
      <c r="Y113" t="s">
        <v>619</v>
      </c>
      <c r="Z113" t="s">
        <v>1077</v>
      </c>
      <c r="AA113" t="s">
        <v>691</v>
      </c>
      <c r="AB113" t="s">
        <v>700</v>
      </c>
      <c r="AC113" t="s">
        <v>695</v>
      </c>
      <c r="AD113" t="s">
        <v>1098</v>
      </c>
      <c r="AE113" t="s">
        <v>694</v>
      </c>
    </row>
    <row r="114" spans="1:31" x14ac:dyDescent="0.3">
      <c r="A114" s="105">
        <v>941</v>
      </c>
      <c r="B114" s="359" t="s">
        <v>777</v>
      </c>
      <c r="D114" t="s">
        <v>691</v>
      </c>
      <c r="E114" t="s">
        <v>699</v>
      </c>
      <c r="F114" t="s">
        <v>758</v>
      </c>
      <c r="H114" t="s">
        <v>750</v>
      </c>
      <c r="I114" t="s">
        <v>1077</v>
      </c>
      <c r="J114" t="s">
        <v>719</v>
      </c>
      <c r="K114" t="s">
        <v>1097</v>
      </c>
      <c r="L114" t="s">
        <v>691</v>
      </c>
      <c r="N114" t="s">
        <v>1079</v>
      </c>
      <c r="O114" t="s">
        <v>720</v>
      </c>
      <c r="P114" t="s">
        <v>749</v>
      </c>
      <c r="Q114" t="s">
        <v>693</v>
      </c>
      <c r="R114" t="s">
        <v>695</v>
      </c>
      <c r="T114" t="s">
        <v>722</v>
      </c>
      <c r="U114" t="s">
        <v>727</v>
      </c>
      <c r="V114" t="s">
        <v>710</v>
      </c>
      <c r="W114" t="s">
        <v>759</v>
      </c>
      <c r="X114" t="s">
        <v>697</v>
      </c>
      <c r="Y114" t="s">
        <v>619</v>
      </c>
      <c r="Z114" t="s">
        <v>703</v>
      </c>
      <c r="AA114" t="s">
        <v>691</v>
      </c>
      <c r="AB114" t="s">
        <v>700</v>
      </c>
      <c r="AC114" t="s">
        <v>695</v>
      </c>
      <c r="AD114" t="s">
        <v>1098</v>
      </c>
      <c r="AE114" t="s">
        <v>694</v>
      </c>
    </row>
    <row r="115" spans="1:31" x14ac:dyDescent="0.3">
      <c r="A115" s="105">
        <v>942</v>
      </c>
      <c r="B115" s="359" t="s">
        <v>778</v>
      </c>
      <c r="D115">
        <v>2</v>
      </c>
      <c r="E115">
        <v>2</v>
      </c>
      <c r="F115">
        <v>0</v>
      </c>
      <c r="G115">
        <v>0</v>
      </c>
      <c r="H115">
        <v>1</v>
      </c>
      <c r="I115">
        <v>1</v>
      </c>
      <c r="J115">
        <v>0</v>
      </c>
      <c r="K115">
        <v>1</v>
      </c>
      <c r="L115">
        <v>0</v>
      </c>
      <c r="M115">
        <v>0</v>
      </c>
      <c r="N115">
        <v>0</v>
      </c>
      <c r="O115">
        <v>0</v>
      </c>
      <c r="P115">
        <v>1</v>
      </c>
      <c r="Q115">
        <v>0</v>
      </c>
      <c r="R115">
        <v>1</v>
      </c>
      <c r="S115">
        <v>0</v>
      </c>
      <c r="T115">
        <v>0</v>
      </c>
      <c r="U115">
        <v>0</v>
      </c>
      <c r="V115">
        <v>2</v>
      </c>
      <c r="W115">
        <v>3</v>
      </c>
      <c r="X115">
        <v>1</v>
      </c>
      <c r="Y115">
        <v>2</v>
      </c>
      <c r="Z115">
        <v>2</v>
      </c>
      <c r="AA115">
        <v>2</v>
      </c>
      <c r="AB115">
        <v>1</v>
      </c>
      <c r="AC115">
        <v>0</v>
      </c>
      <c r="AD115">
        <v>1</v>
      </c>
      <c r="AE115">
        <v>0</v>
      </c>
    </row>
    <row r="116" spans="1:31" x14ac:dyDescent="0.3">
      <c r="A116" s="105">
        <v>943</v>
      </c>
      <c r="B116" s="359" t="s">
        <v>779</v>
      </c>
      <c r="D116" t="s">
        <v>781</v>
      </c>
      <c r="E116" t="s">
        <v>781</v>
      </c>
      <c r="F116" t="s">
        <v>780</v>
      </c>
      <c r="G116">
        <v>0</v>
      </c>
      <c r="H116" t="s">
        <v>781</v>
      </c>
      <c r="I116" t="s">
        <v>781</v>
      </c>
      <c r="J116" t="s">
        <v>780</v>
      </c>
      <c r="K116" t="s">
        <v>781</v>
      </c>
      <c r="L116" t="s">
        <v>780</v>
      </c>
      <c r="M116">
        <v>0</v>
      </c>
      <c r="N116" t="s">
        <v>780</v>
      </c>
      <c r="O116" t="s">
        <v>780</v>
      </c>
      <c r="P116" t="s">
        <v>781</v>
      </c>
      <c r="Q116" t="s">
        <v>780</v>
      </c>
      <c r="R116" t="s">
        <v>781</v>
      </c>
      <c r="S116">
        <v>0</v>
      </c>
      <c r="T116" t="s">
        <v>780</v>
      </c>
      <c r="U116" t="s">
        <v>780</v>
      </c>
      <c r="V116" t="s">
        <v>781</v>
      </c>
      <c r="W116" t="s">
        <v>781</v>
      </c>
      <c r="X116" t="s">
        <v>781</v>
      </c>
      <c r="Y116" t="s">
        <v>781</v>
      </c>
      <c r="Z116" t="s">
        <v>781</v>
      </c>
      <c r="AA116" t="s">
        <v>781</v>
      </c>
      <c r="AB116" t="s">
        <v>781</v>
      </c>
      <c r="AC116" t="s">
        <v>780</v>
      </c>
      <c r="AD116" t="s">
        <v>781</v>
      </c>
      <c r="AE116" t="s">
        <v>780</v>
      </c>
    </row>
    <row r="117" spans="1:31" x14ac:dyDescent="0.3">
      <c r="A117" s="105">
        <v>944</v>
      </c>
      <c r="B117" s="359" t="s">
        <v>782</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t="s">
        <v>783</v>
      </c>
      <c r="AA117">
        <v>0</v>
      </c>
      <c r="AB117">
        <v>0</v>
      </c>
      <c r="AC117">
        <v>0</v>
      </c>
      <c r="AD117">
        <v>0</v>
      </c>
      <c r="AE117">
        <v>0</v>
      </c>
    </row>
    <row r="118" spans="1:31" x14ac:dyDescent="0.3">
      <c r="A118" s="105">
        <v>945</v>
      </c>
      <c r="B118" s="359" t="s">
        <v>784</v>
      </c>
      <c r="Z118" t="s">
        <v>706</v>
      </c>
    </row>
    <row r="119" spans="1:31" x14ac:dyDescent="0.3">
      <c r="A119" s="105">
        <v>946</v>
      </c>
      <c r="B119" s="359" t="s">
        <v>786</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t="s">
        <v>756</v>
      </c>
      <c r="AA119">
        <v>0</v>
      </c>
      <c r="AB119">
        <v>0</v>
      </c>
      <c r="AC119">
        <v>0</v>
      </c>
      <c r="AD119">
        <v>0</v>
      </c>
      <c r="AE119">
        <v>0</v>
      </c>
    </row>
    <row r="120" spans="1:31" ht="28.8" x14ac:dyDescent="0.3">
      <c r="A120" s="105">
        <v>947</v>
      </c>
      <c r="B120" s="359" t="s">
        <v>787</v>
      </c>
      <c r="D120" t="s">
        <v>862</v>
      </c>
      <c r="E120" t="s">
        <v>607</v>
      </c>
      <c r="F120" t="s">
        <v>863</v>
      </c>
      <c r="G120" t="s">
        <v>864</v>
      </c>
      <c r="H120" t="s">
        <v>865</v>
      </c>
      <c r="I120" t="s">
        <v>1099</v>
      </c>
      <c r="J120" t="s">
        <v>866</v>
      </c>
      <c r="K120" t="s">
        <v>867</v>
      </c>
      <c r="L120" t="s">
        <v>868</v>
      </c>
      <c r="M120" t="s">
        <v>1100</v>
      </c>
      <c r="N120" t="s">
        <v>870</v>
      </c>
      <c r="O120" t="s">
        <v>606</v>
      </c>
      <c r="P120" t="s">
        <v>872</v>
      </c>
      <c r="Q120" t="s">
        <v>873</v>
      </c>
      <c r="R120" t="s">
        <v>874</v>
      </c>
      <c r="S120" t="s">
        <v>875</v>
      </c>
      <c r="T120" t="s">
        <v>876</v>
      </c>
      <c r="U120" t="s">
        <v>877</v>
      </c>
      <c r="V120" t="s">
        <v>609</v>
      </c>
      <c r="W120" t="s">
        <v>878</v>
      </c>
      <c r="X120" t="s">
        <v>879</v>
      </c>
      <c r="Y120" t="s">
        <v>1101</v>
      </c>
      <c r="Z120" t="s">
        <v>1102</v>
      </c>
      <c r="AA120" t="s">
        <v>881</v>
      </c>
      <c r="AB120" t="s">
        <v>882</v>
      </c>
      <c r="AC120" t="s">
        <v>1103</v>
      </c>
      <c r="AD120" t="s">
        <v>608</v>
      </c>
      <c r="AE120" t="s">
        <v>612</v>
      </c>
    </row>
    <row r="121" spans="1:31" ht="28.8" x14ac:dyDescent="0.3">
      <c r="A121" s="105">
        <v>948</v>
      </c>
      <c r="B121" s="359" t="s">
        <v>788</v>
      </c>
      <c r="D121" t="s">
        <v>884</v>
      </c>
      <c r="E121" t="s">
        <v>885</v>
      </c>
      <c r="F121" t="s">
        <v>886</v>
      </c>
      <c r="G121" t="s">
        <v>822</v>
      </c>
      <c r="H121" t="s">
        <v>610</v>
      </c>
      <c r="I121" t="s">
        <v>1104</v>
      </c>
      <c r="J121" t="s">
        <v>888</v>
      </c>
      <c r="K121" t="s">
        <v>889</v>
      </c>
      <c r="L121" t="s">
        <v>890</v>
      </c>
      <c r="M121" t="s">
        <v>1105</v>
      </c>
      <c r="N121" t="s">
        <v>892</v>
      </c>
      <c r="O121" t="s">
        <v>893</v>
      </c>
      <c r="P121" t="s">
        <v>895</v>
      </c>
      <c r="Q121" t="s">
        <v>896</v>
      </c>
      <c r="R121" t="s">
        <v>897</v>
      </c>
      <c r="S121" t="s">
        <v>898</v>
      </c>
      <c r="T121" t="s">
        <v>899</v>
      </c>
      <c r="U121" t="s">
        <v>900</v>
      </c>
      <c r="V121" t="s">
        <v>901</v>
      </c>
      <c r="W121" t="s">
        <v>902</v>
      </c>
      <c r="X121" t="s">
        <v>903</v>
      </c>
      <c r="Y121" t="s">
        <v>1106</v>
      </c>
      <c r="Z121" t="s">
        <v>904</v>
      </c>
      <c r="AA121" t="s">
        <v>905</v>
      </c>
      <c r="AB121" t="s">
        <v>906</v>
      </c>
      <c r="AC121" t="s">
        <v>1107</v>
      </c>
      <c r="AD121" t="s">
        <v>611</v>
      </c>
      <c r="AE121" t="s">
        <v>908</v>
      </c>
    </row>
    <row r="122" spans="1:31" ht="28.8" x14ac:dyDescent="0.3">
      <c r="A122" s="105">
        <v>949</v>
      </c>
      <c r="B122" s="359" t="s">
        <v>526</v>
      </c>
      <c r="D122" t="s">
        <v>789</v>
      </c>
      <c r="E122" t="s">
        <v>269</v>
      </c>
      <c r="F122" t="s">
        <v>269</v>
      </c>
      <c r="G122" t="s">
        <v>269</v>
      </c>
      <c r="H122" t="s">
        <v>269</v>
      </c>
      <c r="I122" t="s">
        <v>284</v>
      </c>
      <c r="J122" t="s">
        <v>789</v>
      </c>
      <c r="K122" t="s">
        <v>269</v>
      </c>
      <c r="L122" t="s">
        <v>269</v>
      </c>
      <c r="M122" t="s">
        <v>269</v>
      </c>
      <c r="N122" t="s">
        <v>269</v>
      </c>
      <c r="O122" t="s">
        <v>269</v>
      </c>
      <c r="P122" t="s">
        <v>269</v>
      </c>
      <c r="Q122" t="s">
        <v>790</v>
      </c>
      <c r="R122" t="s">
        <v>269</v>
      </c>
      <c r="S122" t="s">
        <v>269</v>
      </c>
      <c r="T122" t="s">
        <v>269</v>
      </c>
      <c r="U122" t="s">
        <v>269</v>
      </c>
      <c r="V122" t="s">
        <v>269</v>
      </c>
      <c r="W122" t="s">
        <v>269</v>
      </c>
      <c r="X122" t="s">
        <v>269</v>
      </c>
      <c r="Y122" t="s">
        <v>790</v>
      </c>
      <c r="Z122" t="s">
        <v>269</v>
      </c>
      <c r="AA122" t="s">
        <v>269</v>
      </c>
      <c r="AB122" t="s">
        <v>269</v>
      </c>
      <c r="AC122" t="s">
        <v>269</v>
      </c>
      <c r="AD122" t="s">
        <v>269</v>
      </c>
      <c r="AE122" t="s">
        <v>269</v>
      </c>
    </row>
    <row r="123" spans="1:31" ht="28.8" x14ac:dyDescent="0.3">
      <c r="A123" s="105">
        <v>950</v>
      </c>
      <c r="B123" s="359" t="s">
        <v>527</v>
      </c>
      <c r="D123" t="s">
        <v>17</v>
      </c>
      <c r="E123" t="s">
        <v>17</v>
      </c>
      <c r="F123" t="s">
        <v>17</v>
      </c>
      <c r="G123" t="s">
        <v>17</v>
      </c>
      <c r="H123" t="s">
        <v>17</v>
      </c>
      <c r="I123" t="s">
        <v>17</v>
      </c>
      <c r="J123" t="s">
        <v>791</v>
      </c>
      <c r="K123" t="s">
        <v>17</v>
      </c>
      <c r="L123" t="s">
        <v>17</v>
      </c>
      <c r="N123" t="s">
        <v>613</v>
      </c>
      <c r="O123" t="s">
        <v>17</v>
      </c>
      <c r="P123" t="s">
        <v>17</v>
      </c>
      <c r="Q123" t="s">
        <v>17</v>
      </c>
      <c r="R123" t="s">
        <v>17</v>
      </c>
      <c r="S123" t="s">
        <v>17</v>
      </c>
      <c r="T123" t="s">
        <v>17</v>
      </c>
      <c r="U123" t="s">
        <v>17</v>
      </c>
      <c r="V123" t="s">
        <v>17</v>
      </c>
      <c r="W123" t="s">
        <v>17</v>
      </c>
      <c r="X123" t="s">
        <v>17</v>
      </c>
      <c r="Y123" t="s">
        <v>17</v>
      </c>
      <c r="Z123" t="s">
        <v>17</v>
      </c>
      <c r="AA123" t="s">
        <v>17</v>
      </c>
      <c r="AB123" t="s">
        <v>17</v>
      </c>
      <c r="AC123" t="s">
        <v>17</v>
      </c>
      <c r="AD123" t="s">
        <v>17</v>
      </c>
      <c r="AE123" t="s">
        <v>17</v>
      </c>
    </row>
    <row r="124" spans="1:31" ht="28.8" x14ac:dyDescent="0.3">
      <c r="A124" s="105">
        <v>951</v>
      </c>
      <c r="B124" s="359" t="s">
        <v>528</v>
      </c>
      <c r="D124">
        <v>2</v>
      </c>
      <c r="E124">
        <v>2</v>
      </c>
      <c r="F124">
        <v>1</v>
      </c>
      <c r="G124">
        <v>2</v>
      </c>
      <c r="H124">
        <v>2</v>
      </c>
      <c r="I124">
        <v>2</v>
      </c>
      <c r="J124">
        <v>2</v>
      </c>
      <c r="K124">
        <v>2</v>
      </c>
      <c r="L124">
        <v>2</v>
      </c>
      <c r="M124">
        <v>2</v>
      </c>
      <c r="N124">
        <v>2</v>
      </c>
      <c r="O124">
        <v>2</v>
      </c>
      <c r="P124">
        <v>2</v>
      </c>
      <c r="Q124">
        <v>2</v>
      </c>
      <c r="R124">
        <v>2</v>
      </c>
      <c r="S124">
        <v>2</v>
      </c>
      <c r="T124">
        <v>2</v>
      </c>
      <c r="U124">
        <v>2</v>
      </c>
      <c r="V124">
        <v>2</v>
      </c>
      <c r="W124">
        <v>2</v>
      </c>
      <c r="X124">
        <v>2</v>
      </c>
      <c r="Y124">
        <v>2</v>
      </c>
      <c r="Z124">
        <v>2</v>
      </c>
      <c r="AA124">
        <v>2</v>
      </c>
      <c r="AB124">
        <v>2</v>
      </c>
      <c r="AC124">
        <v>2</v>
      </c>
      <c r="AD124">
        <v>2</v>
      </c>
      <c r="AE124">
        <v>2</v>
      </c>
    </row>
    <row r="125" spans="1:31" ht="43.2" x14ac:dyDescent="0.3">
      <c r="A125" s="105">
        <v>952</v>
      </c>
      <c r="B125" s="359" t="s">
        <v>529</v>
      </c>
      <c r="D125" t="s">
        <v>1108</v>
      </c>
      <c r="E125" t="s">
        <v>909</v>
      </c>
      <c r="F125" t="s">
        <v>910</v>
      </c>
      <c r="G125" t="s">
        <v>911</v>
      </c>
      <c r="H125" t="s">
        <v>532</v>
      </c>
      <c r="I125" t="s">
        <v>532</v>
      </c>
      <c r="J125" t="s">
        <v>913</v>
      </c>
      <c r="K125" t="s">
        <v>914</v>
      </c>
      <c r="L125" t="s">
        <v>1109</v>
      </c>
      <c r="N125" t="s">
        <v>616</v>
      </c>
      <c r="O125" t="s">
        <v>910</v>
      </c>
      <c r="P125" t="s">
        <v>917</v>
      </c>
      <c r="Q125" t="s">
        <v>918</v>
      </c>
      <c r="R125" t="s">
        <v>919</v>
      </c>
      <c r="S125" t="s">
        <v>920</v>
      </c>
      <c r="T125" t="s">
        <v>921</v>
      </c>
      <c r="U125" t="s">
        <v>794</v>
      </c>
      <c r="V125" t="s">
        <v>922</v>
      </c>
      <c r="W125" t="s">
        <v>923</v>
      </c>
      <c r="X125" t="s">
        <v>924</v>
      </c>
      <c r="Z125" t="s">
        <v>1110</v>
      </c>
      <c r="AA125" t="s">
        <v>616</v>
      </c>
      <c r="AB125" t="s">
        <v>618</v>
      </c>
      <c r="AC125" t="s">
        <v>614</v>
      </c>
      <c r="AD125" t="s">
        <v>617</v>
      </c>
      <c r="AE125" t="s">
        <v>926</v>
      </c>
    </row>
    <row r="126" spans="1:31" x14ac:dyDescent="0.3">
      <c r="A126" s="105">
        <v>953</v>
      </c>
      <c r="B126" s="359" t="s">
        <v>533</v>
      </c>
      <c r="D126">
        <v>2</v>
      </c>
      <c r="E126">
        <v>2</v>
      </c>
      <c r="F126">
        <v>2</v>
      </c>
      <c r="G126">
        <v>2</v>
      </c>
      <c r="H126">
        <v>2</v>
      </c>
      <c r="I126">
        <v>2</v>
      </c>
      <c r="J126">
        <v>2</v>
      </c>
      <c r="K126">
        <v>2</v>
      </c>
      <c r="L126">
        <v>2</v>
      </c>
      <c r="M126">
        <v>2</v>
      </c>
      <c r="N126">
        <v>2</v>
      </c>
      <c r="O126">
        <v>2</v>
      </c>
      <c r="P126">
        <v>2</v>
      </c>
      <c r="Q126">
        <v>2</v>
      </c>
      <c r="R126">
        <v>2</v>
      </c>
      <c r="S126">
        <v>2</v>
      </c>
      <c r="T126">
        <v>2</v>
      </c>
      <c r="U126">
        <v>2</v>
      </c>
      <c r="V126">
        <v>2</v>
      </c>
      <c r="W126">
        <v>2</v>
      </c>
      <c r="X126">
        <v>2</v>
      </c>
      <c r="Y126">
        <v>2</v>
      </c>
      <c r="Z126">
        <v>1</v>
      </c>
      <c r="AA126">
        <v>2</v>
      </c>
      <c r="AB126">
        <v>2</v>
      </c>
      <c r="AC126">
        <v>2</v>
      </c>
      <c r="AD126">
        <v>2</v>
      </c>
      <c r="AE126">
        <v>2</v>
      </c>
    </row>
    <row r="127" spans="1:31" ht="43.2" x14ac:dyDescent="0.3">
      <c r="A127" s="105">
        <v>954</v>
      </c>
      <c r="B127" s="359" t="s">
        <v>267</v>
      </c>
      <c r="D127" t="s">
        <v>17</v>
      </c>
      <c r="E127" t="s">
        <v>17</v>
      </c>
      <c r="F127" t="s">
        <v>17</v>
      </c>
      <c r="G127" t="s">
        <v>17</v>
      </c>
      <c r="H127" t="s">
        <v>17</v>
      </c>
      <c r="I127" t="s">
        <v>17</v>
      </c>
      <c r="J127" t="s">
        <v>791</v>
      </c>
      <c r="K127" t="s">
        <v>17</v>
      </c>
      <c r="L127" t="s">
        <v>17</v>
      </c>
      <c r="M127" t="s">
        <v>17</v>
      </c>
      <c r="N127" t="s">
        <v>17</v>
      </c>
      <c r="O127" t="s">
        <v>17</v>
      </c>
      <c r="P127" t="s">
        <v>17</v>
      </c>
      <c r="Q127" t="s">
        <v>17</v>
      </c>
      <c r="R127" t="s">
        <v>17</v>
      </c>
      <c r="S127" t="s">
        <v>17</v>
      </c>
      <c r="T127" t="s">
        <v>17</v>
      </c>
      <c r="U127" t="s">
        <v>17</v>
      </c>
      <c r="V127" t="s">
        <v>17</v>
      </c>
      <c r="W127" t="s">
        <v>17</v>
      </c>
      <c r="X127" t="s">
        <v>17</v>
      </c>
      <c r="Y127" t="s">
        <v>17</v>
      </c>
      <c r="Z127" t="s">
        <v>17</v>
      </c>
      <c r="AA127" t="s">
        <v>17</v>
      </c>
      <c r="AB127" t="s">
        <v>18</v>
      </c>
      <c r="AC127" t="s">
        <v>17</v>
      </c>
      <c r="AD127" t="s">
        <v>17</v>
      </c>
      <c r="AE127" t="s">
        <v>17</v>
      </c>
    </row>
    <row r="128" spans="1:31" x14ac:dyDescent="0.3">
      <c r="A128" s="105">
        <v>955</v>
      </c>
      <c r="B128" s="359" t="s">
        <v>534</v>
      </c>
      <c r="D128">
        <v>0</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1</v>
      </c>
      <c r="AA128">
        <v>1</v>
      </c>
      <c r="AB128">
        <v>0</v>
      </c>
      <c r="AC128">
        <v>0</v>
      </c>
      <c r="AD128">
        <v>0</v>
      </c>
      <c r="AE128">
        <v>0</v>
      </c>
    </row>
    <row r="129" spans="1:31" ht="43.2" x14ac:dyDescent="0.3">
      <c r="A129" s="105">
        <v>956</v>
      </c>
      <c r="B129" s="359" t="s">
        <v>268</v>
      </c>
      <c r="D129" t="s">
        <v>17</v>
      </c>
      <c r="E129" t="s">
        <v>17</v>
      </c>
      <c r="F129" t="s">
        <v>17</v>
      </c>
      <c r="G129" t="s">
        <v>17</v>
      </c>
      <c r="H129" t="s">
        <v>17</v>
      </c>
      <c r="I129" t="s">
        <v>17</v>
      </c>
      <c r="J129" t="s">
        <v>791</v>
      </c>
      <c r="K129" t="s">
        <v>17</v>
      </c>
      <c r="L129" t="s">
        <v>17</v>
      </c>
      <c r="M129" t="s">
        <v>17</v>
      </c>
      <c r="N129" t="s">
        <v>17</v>
      </c>
      <c r="O129" t="s">
        <v>17</v>
      </c>
      <c r="P129" t="s">
        <v>17</v>
      </c>
      <c r="Q129" t="s">
        <v>17</v>
      </c>
      <c r="R129" t="s">
        <v>17</v>
      </c>
      <c r="S129" t="s">
        <v>17</v>
      </c>
      <c r="T129" t="s">
        <v>17</v>
      </c>
      <c r="U129" t="s">
        <v>17</v>
      </c>
      <c r="V129" t="s">
        <v>17</v>
      </c>
      <c r="W129" t="s">
        <v>17</v>
      </c>
      <c r="X129" t="s">
        <v>17</v>
      </c>
      <c r="Y129" t="s">
        <v>17</v>
      </c>
      <c r="Z129" t="s">
        <v>17</v>
      </c>
      <c r="AA129" t="s">
        <v>17</v>
      </c>
      <c r="AB129" t="s">
        <v>17</v>
      </c>
      <c r="AC129" t="s">
        <v>17</v>
      </c>
      <c r="AD129" t="s">
        <v>17</v>
      </c>
      <c r="AE129" t="s">
        <v>17</v>
      </c>
    </row>
    <row r="130" spans="1:31" x14ac:dyDescent="0.3">
      <c r="A130" s="105">
        <v>957</v>
      </c>
      <c r="B130" s="359" t="s">
        <v>535</v>
      </c>
      <c r="D130">
        <v>0</v>
      </c>
      <c r="E130">
        <v>0</v>
      </c>
      <c r="F130">
        <v>0</v>
      </c>
      <c r="G130">
        <v>1</v>
      </c>
      <c r="H130">
        <v>0</v>
      </c>
      <c r="I130">
        <v>0</v>
      </c>
      <c r="J130">
        <v>0</v>
      </c>
      <c r="K130">
        <v>0</v>
      </c>
      <c r="L130">
        <v>0</v>
      </c>
      <c r="M130">
        <v>0</v>
      </c>
      <c r="N130">
        <v>0</v>
      </c>
      <c r="O130">
        <v>0</v>
      </c>
      <c r="P130">
        <v>0</v>
      </c>
      <c r="Q130">
        <v>0</v>
      </c>
      <c r="R130">
        <v>0</v>
      </c>
      <c r="S130">
        <v>0</v>
      </c>
      <c r="T130">
        <v>0</v>
      </c>
      <c r="U130">
        <v>0</v>
      </c>
      <c r="V130">
        <v>0</v>
      </c>
      <c r="W130">
        <v>0</v>
      </c>
      <c r="X130">
        <v>1</v>
      </c>
      <c r="Y130">
        <v>0</v>
      </c>
      <c r="Z130">
        <v>0</v>
      </c>
      <c r="AA130">
        <v>0</v>
      </c>
      <c r="AB130">
        <v>0</v>
      </c>
      <c r="AC130">
        <v>0</v>
      </c>
      <c r="AD130">
        <v>0</v>
      </c>
      <c r="AE130">
        <v>0</v>
      </c>
    </row>
    <row r="131" spans="1:31" ht="57.6" x14ac:dyDescent="0.3">
      <c r="A131" s="105">
        <v>958</v>
      </c>
      <c r="B131" s="359" t="s">
        <v>795</v>
      </c>
      <c r="D131" t="s">
        <v>17</v>
      </c>
      <c r="E131" t="s">
        <v>17</v>
      </c>
      <c r="F131" t="s">
        <v>17</v>
      </c>
      <c r="G131" t="s">
        <v>17</v>
      </c>
      <c r="H131" t="s">
        <v>17</v>
      </c>
      <c r="I131" t="s">
        <v>17</v>
      </c>
      <c r="J131" t="s">
        <v>791</v>
      </c>
      <c r="K131" t="s">
        <v>17</v>
      </c>
      <c r="L131" t="s">
        <v>17</v>
      </c>
      <c r="M131" t="s">
        <v>17</v>
      </c>
      <c r="N131" t="s">
        <v>17</v>
      </c>
      <c r="O131" t="s">
        <v>17</v>
      </c>
      <c r="P131" t="s">
        <v>17</v>
      </c>
      <c r="Q131" t="s">
        <v>17</v>
      </c>
      <c r="R131" t="s">
        <v>17</v>
      </c>
      <c r="S131" t="s">
        <v>17</v>
      </c>
      <c r="T131" t="s">
        <v>17</v>
      </c>
      <c r="U131" t="s">
        <v>17</v>
      </c>
      <c r="V131" t="s">
        <v>17</v>
      </c>
      <c r="W131" t="s">
        <v>17</v>
      </c>
      <c r="X131" t="s">
        <v>17</v>
      </c>
      <c r="Y131" t="s">
        <v>17</v>
      </c>
      <c r="Z131" t="s">
        <v>17</v>
      </c>
      <c r="AA131" t="s">
        <v>17</v>
      </c>
      <c r="AB131" t="s">
        <v>17</v>
      </c>
      <c r="AC131" t="s">
        <v>17</v>
      </c>
      <c r="AD131" t="s">
        <v>17</v>
      </c>
      <c r="AE131" t="s">
        <v>17</v>
      </c>
    </row>
    <row r="132" spans="1:31" ht="28.8" x14ac:dyDescent="0.3">
      <c r="A132" s="105">
        <v>959</v>
      </c>
      <c r="B132" s="359" t="s">
        <v>537</v>
      </c>
      <c r="D132">
        <v>2</v>
      </c>
      <c r="E132">
        <v>2</v>
      </c>
      <c r="F132">
        <v>2</v>
      </c>
      <c r="G132">
        <v>3</v>
      </c>
      <c r="H132">
        <v>2</v>
      </c>
      <c r="I132">
        <v>2</v>
      </c>
      <c r="J132">
        <v>2</v>
      </c>
      <c r="K132">
        <v>3</v>
      </c>
      <c r="L132">
        <v>2</v>
      </c>
      <c r="M132">
        <v>2</v>
      </c>
      <c r="N132">
        <v>3</v>
      </c>
      <c r="O132">
        <v>2</v>
      </c>
      <c r="P132">
        <v>2</v>
      </c>
      <c r="Q132">
        <v>2</v>
      </c>
      <c r="R132">
        <v>2</v>
      </c>
      <c r="S132">
        <v>3</v>
      </c>
      <c r="T132">
        <v>2</v>
      </c>
      <c r="U132">
        <v>3</v>
      </c>
      <c r="V132">
        <v>2</v>
      </c>
      <c r="W132">
        <v>2</v>
      </c>
      <c r="X132">
        <v>2</v>
      </c>
      <c r="Y132">
        <v>2</v>
      </c>
      <c r="Z132">
        <v>2</v>
      </c>
      <c r="AA132">
        <v>3</v>
      </c>
      <c r="AB132">
        <v>2</v>
      </c>
      <c r="AC132">
        <v>2</v>
      </c>
      <c r="AD132">
        <v>3</v>
      </c>
      <c r="AE132">
        <v>3</v>
      </c>
    </row>
    <row r="133" spans="1:31" x14ac:dyDescent="0.3">
      <c r="A133" s="105">
        <v>960</v>
      </c>
      <c r="B133" s="359" t="s">
        <v>538</v>
      </c>
      <c r="D133" t="s">
        <v>1111</v>
      </c>
      <c r="E133" t="s">
        <v>928</v>
      </c>
      <c r="F133" t="s">
        <v>929</v>
      </c>
      <c r="G133" t="s">
        <v>930</v>
      </c>
      <c r="H133" t="s">
        <v>931</v>
      </c>
      <c r="I133" t="s">
        <v>1112</v>
      </c>
      <c r="J133" t="s">
        <v>1113</v>
      </c>
      <c r="K133" t="s">
        <v>1114</v>
      </c>
      <c r="L133" t="s">
        <v>935</v>
      </c>
      <c r="M133" t="s">
        <v>1115</v>
      </c>
      <c r="N133" t="s">
        <v>1116</v>
      </c>
      <c r="O133" t="s">
        <v>938</v>
      </c>
      <c r="P133" t="s">
        <v>1117</v>
      </c>
      <c r="Q133" t="s">
        <v>941</v>
      </c>
      <c r="R133" t="s">
        <v>942</v>
      </c>
      <c r="S133" t="s">
        <v>943</v>
      </c>
      <c r="T133" t="s">
        <v>944</v>
      </c>
      <c r="U133" t="s">
        <v>945</v>
      </c>
      <c r="V133" t="s">
        <v>946</v>
      </c>
      <c r="W133" t="s">
        <v>947</v>
      </c>
      <c r="X133" t="s">
        <v>948</v>
      </c>
      <c r="Y133" t="s">
        <v>1118</v>
      </c>
      <c r="Z133" t="s">
        <v>1119</v>
      </c>
      <c r="AA133" t="s">
        <v>950</v>
      </c>
      <c r="AB133" t="s">
        <v>951</v>
      </c>
      <c r="AC133" t="s">
        <v>1120</v>
      </c>
      <c r="AD133" t="s">
        <v>621</v>
      </c>
      <c r="AE133" t="s">
        <v>954</v>
      </c>
    </row>
    <row r="134" spans="1:31" ht="28.8" x14ac:dyDescent="0.3">
      <c r="A134" s="105">
        <v>961</v>
      </c>
      <c r="B134" s="359" t="s">
        <v>796</v>
      </c>
      <c r="D134">
        <v>2</v>
      </c>
      <c r="E134">
        <v>2</v>
      </c>
      <c r="F134">
        <v>2</v>
      </c>
      <c r="G134">
        <v>3</v>
      </c>
      <c r="H134">
        <v>3</v>
      </c>
      <c r="I134">
        <v>3</v>
      </c>
      <c r="J134">
        <v>2</v>
      </c>
      <c r="K134">
        <v>3</v>
      </c>
      <c r="L134">
        <v>2</v>
      </c>
      <c r="M134">
        <v>2</v>
      </c>
      <c r="N134">
        <v>3</v>
      </c>
      <c r="O134">
        <v>2</v>
      </c>
      <c r="P134">
        <v>2</v>
      </c>
      <c r="Q134">
        <v>2</v>
      </c>
      <c r="R134">
        <v>2</v>
      </c>
      <c r="S134">
        <v>3</v>
      </c>
      <c r="T134">
        <v>3</v>
      </c>
      <c r="U134">
        <v>3</v>
      </c>
      <c r="V134">
        <v>2</v>
      </c>
      <c r="W134">
        <v>2</v>
      </c>
      <c r="X134">
        <v>2</v>
      </c>
      <c r="Y134">
        <v>2</v>
      </c>
      <c r="Z134">
        <v>2</v>
      </c>
      <c r="AA134">
        <v>3</v>
      </c>
      <c r="AB134">
        <v>2</v>
      </c>
      <c r="AC134">
        <v>3</v>
      </c>
      <c r="AD134">
        <v>3</v>
      </c>
      <c r="AE134">
        <v>3</v>
      </c>
    </row>
    <row r="135" spans="1:31" x14ac:dyDescent="0.3">
      <c r="A135" s="105">
        <v>962</v>
      </c>
      <c r="B135" s="359" t="s">
        <v>539</v>
      </c>
      <c r="D135" t="s">
        <v>542</v>
      </c>
      <c r="E135" t="s">
        <v>955</v>
      </c>
      <c r="F135" t="s">
        <v>1121</v>
      </c>
      <c r="G135" t="s">
        <v>956</v>
      </c>
      <c r="H135" t="s">
        <v>541</v>
      </c>
      <c r="I135" t="s">
        <v>1121</v>
      </c>
      <c r="J135" t="s">
        <v>542</v>
      </c>
      <c r="K135" t="s">
        <v>540</v>
      </c>
      <c r="L135" t="s">
        <v>541</v>
      </c>
      <c r="M135" t="s">
        <v>541</v>
      </c>
      <c r="N135" t="s">
        <v>1122</v>
      </c>
      <c r="O135" t="s">
        <v>540</v>
      </c>
      <c r="P135" t="s">
        <v>957</v>
      </c>
      <c r="Q135" t="s">
        <v>540</v>
      </c>
      <c r="R135" t="s">
        <v>540</v>
      </c>
      <c r="S135" t="s">
        <v>540</v>
      </c>
      <c r="T135" t="s">
        <v>958</v>
      </c>
      <c r="U135" t="s">
        <v>540</v>
      </c>
      <c r="V135" t="s">
        <v>540</v>
      </c>
      <c r="W135" t="s">
        <v>1123</v>
      </c>
      <c r="X135" t="s">
        <v>540</v>
      </c>
      <c r="Y135" t="s">
        <v>1124</v>
      </c>
      <c r="Z135" t="s">
        <v>541</v>
      </c>
      <c r="AA135" t="s">
        <v>959</v>
      </c>
      <c r="AB135" t="s">
        <v>542</v>
      </c>
      <c r="AC135" t="s">
        <v>1125</v>
      </c>
      <c r="AD135" t="s">
        <v>540</v>
      </c>
      <c r="AE135" t="s">
        <v>1126</v>
      </c>
    </row>
    <row r="136" spans="1:31" x14ac:dyDescent="0.3">
      <c r="A136" s="105">
        <v>963</v>
      </c>
      <c r="B136" s="359" t="s">
        <v>797</v>
      </c>
      <c r="D136">
        <v>3</v>
      </c>
      <c r="E136">
        <v>1</v>
      </c>
      <c r="F136">
        <v>3</v>
      </c>
      <c r="G136">
        <v>3</v>
      </c>
      <c r="H136">
        <v>3</v>
      </c>
      <c r="I136">
        <v>3</v>
      </c>
      <c r="J136">
        <v>3</v>
      </c>
      <c r="K136">
        <v>3</v>
      </c>
      <c r="L136">
        <v>3</v>
      </c>
      <c r="M136">
        <v>3</v>
      </c>
      <c r="N136">
        <v>3</v>
      </c>
      <c r="O136">
        <v>3</v>
      </c>
      <c r="P136">
        <v>3</v>
      </c>
      <c r="Q136">
        <v>3</v>
      </c>
      <c r="R136">
        <v>3</v>
      </c>
      <c r="S136">
        <v>3</v>
      </c>
      <c r="T136">
        <v>3</v>
      </c>
      <c r="U136">
        <v>3</v>
      </c>
      <c r="V136">
        <v>1</v>
      </c>
      <c r="W136">
        <v>1</v>
      </c>
      <c r="X136">
        <v>3</v>
      </c>
      <c r="Y136">
        <v>1</v>
      </c>
      <c r="Z136">
        <v>1</v>
      </c>
      <c r="AA136">
        <v>3</v>
      </c>
      <c r="AB136">
        <v>3</v>
      </c>
      <c r="AC136">
        <v>3</v>
      </c>
      <c r="AD136">
        <v>3</v>
      </c>
      <c r="AE136">
        <v>3</v>
      </c>
    </row>
    <row r="137" spans="1:31" x14ac:dyDescent="0.3">
      <c r="A137" s="105">
        <v>964</v>
      </c>
      <c r="B137" s="359" t="s">
        <v>544</v>
      </c>
      <c r="D137" t="s">
        <v>1127</v>
      </c>
      <c r="E137" t="s">
        <v>720</v>
      </c>
      <c r="F137" t="s">
        <v>1077</v>
      </c>
      <c r="G137" t="s">
        <v>711</v>
      </c>
      <c r="H137" t="s">
        <v>712</v>
      </c>
      <c r="I137" t="s">
        <v>751</v>
      </c>
      <c r="J137" t="s">
        <v>700</v>
      </c>
      <c r="K137" t="s">
        <v>717</v>
      </c>
      <c r="L137" t="s">
        <v>728</v>
      </c>
      <c r="M137" t="s">
        <v>705</v>
      </c>
      <c r="N137" t="s">
        <v>731</v>
      </c>
      <c r="O137" t="s">
        <v>705</v>
      </c>
      <c r="P137" t="s">
        <v>709</v>
      </c>
      <c r="Q137" t="s">
        <v>799</v>
      </c>
      <c r="R137" t="s">
        <v>692</v>
      </c>
      <c r="S137" t="s">
        <v>769</v>
      </c>
      <c r="T137" t="s">
        <v>798</v>
      </c>
      <c r="U137" t="s">
        <v>727</v>
      </c>
      <c r="V137" t="s">
        <v>1081</v>
      </c>
      <c r="W137" t="s">
        <v>688</v>
      </c>
      <c r="X137" t="s">
        <v>721</v>
      </c>
      <c r="Y137" t="s">
        <v>1128</v>
      </c>
      <c r="Z137" t="s">
        <v>1079</v>
      </c>
      <c r="AA137" t="s">
        <v>740</v>
      </c>
      <c r="AB137" t="s">
        <v>726</v>
      </c>
      <c r="AC137" t="s">
        <v>685</v>
      </c>
      <c r="AD137" t="s">
        <v>1082</v>
      </c>
      <c r="AE137" t="s">
        <v>689</v>
      </c>
    </row>
    <row r="138" spans="1:31" x14ac:dyDescent="0.3">
      <c r="A138" s="105">
        <v>965</v>
      </c>
      <c r="B138" s="359" t="s">
        <v>553</v>
      </c>
      <c r="D138">
        <v>1</v>
      </c>
      <c r="E138">
        <v>1</v>
      </c>
      <c r="F138">
        <v>1</v>
      </c>
      <c r="G138">
        <v>1</v>
      </c>
      <c r="H138">
        <v>1</v>
      </c>
      <c r="I138">
        <v>1</v>
      </c>
      <c r="J138">
        <v>1</v>
      </c>
      <c r="K138">
        <v>1</v>
      </c>
      <c r="L138">
        <v>1</v>
      </c>
      <c r="M138">
        <v>1</v>
      </c>
      <c r="N138">
        <v>1</v>
      </c>
      <c r="O138">
        <v>1</v>
      </c>
      <c r="P138">
        <v>1</v>
      </c>
      <c r="Q138">
        <v>1</v>
      </c>
      <c r="R138">
        <v>1</v>
      </c>
      <c r="S138">
        <v>1</v>
      </c>
      <c r="T138">
        <v>1</v>
      </c>
      <c r="U138">
        <v>1</v>
      </c>
      <c r="V138">
        <v>1</v>
      </c>
      <c r="W138">
        <v>1</v>
      </c>
      <c r="X138">
        <v>1</v>
      </c>
      <c r="Y138">
        <v>1</v>
      </c>
      <c r="Z138">
        <v>1</v>
      </c>
      <c r="AA138">
        <v>1</v>
      </c>
      <c r="AB138">
        <v>1</v>
      </c>
      <c r="AC138">
        <v>1</v>
      </c>
      <c r="AD138">
        <v>1</v>
      </c>
      <c r="AE138">
        <v>1</v>
      </c>
    </row>
    <row r="139" spans="1:31" x14ac:dyDescent="0.3">
      <c r="A139" s="105">
        <v>966</v>
      </c>
      <c r="B139" s="359" t="s">
        <v>554</v>
      </c>
      <c r="D139" t="s">
        <v>971</v>
      </c>
      <c r="E139" t="s">
        <v>972</v>
      </c>
      <c r="F139" t="s">
        <v>1129</v>
      </c>
      <c r="G139" t="s">
        <v>974</v>
      </c>
      <c r="H139" t="s">
        <v>975</v>
      </c>
      <c r="I139" t="s">
        <v>1130</v>
      </c>
      <c r="J139" t="s">
        <v>977</v>
      </c>
      <c r="K139" t="s">
        <v>978</v>
      </c>
      <c r="L139" t="s">
        <v>979</v>
      </c>
      <c r="M139" t="s">
        <v>1131</v>
      </c>
      <c r="N139" t="s">
        <v>1132</v>
      </c>
      <c r="O139" t="s">
        <v>1133</v>
      </c>
      <c r="P139" t="s">
        <v>984</v>
      </c>
      <c r="Q139" t="s">
        <v>1134</v>
      </c>
      <c r="R139" t="s">
        <v>986</v>
      </c>
      <c r="S139" t="s">
        <v>987</v>
      </c>
      <c r="T139" t="s">
        <v>988</v>
      </c>
      <c r="U139" t="s">
        <v>989</v>
      </c>
      <c r="V139" t="s">
        <v>990</v>
      </c>
      <c r="W139" t="s">
        <v>991</v>
      </c>
      <c r="X139" t="s">
        <v>992</v>
      </c>
      <c r="Y139" t="s">
        <v>1135</v>
      </c>
      <c r="Z139" t="s">
        <v>1136</v>
      </c>
      <c r="AA139" t="s">
        <v>994</v>
      </c>
      <c r="AB139" t="s">
        <v>995</v>
      </c>
      <c r="AC139" t="s">
        <v>996</v>
      </c>
      <c r="AD139" t="s">
        <v>631</v>
      </c>
      <c r="AE139" t="s">
        <v>997</v>
      </c>
    </row>
    <row r="140" spans="1:31" x14ac:dyDescent="0.3">
      <c r="A140" s="105">
        <v>967</v>
      </c>
      <c r="B140" s="359" t="s">
        <v>800</v>
      </c>
      <c r="D140" t="s">
        <v>781</v>
      </c>
      <c r="E140" t="s">
        <v>780</v>
      </c>
      <c r="F140" t="s">
        <v>780</v>
      </c>
      <c r="G140" t="s">
        <v>801</v>
      </c>
      <c r="H140" t="s">
        <v>781</v>
      </c>
      <c r="I140" t="s">
        <v>781</v>
      </c>
      <c r="J140" t="s">
        <v>780</v>
      </c>
      <c r="K140" t="s">
        <v>781</v>
      </c>
      <c r="L140" t="s">
        <v>780</v>
      </c>
      <c r="M140" t="s">
        <v>801</v>
      </c>
      <c r="N140" t="s">
        <v>780</v>
      </c>
      <c r="O140" t="s">
        <v>780</v>
      </c>
      <c r="P140" t="s">
        <v>781</v>
      </c>
      <c r="Q140" t="s">
        <v>780</v>
      </c>
      <c r="R140" t="s">
        <v>781</v>
      </c>
      <c r="S140" t="s">
        <v>801</v>
      </c>
      <c r="T140" t="s">
        <v>780</v>
      </c>
      <c r="U140" t="s">
        <v>780</v>
      </c>
      <c r="V140" t="s">
        <v>780</v>
      </c>
      <c r="W140" t="s">
        <v>781</v>
      </c>
      <c r="X140" t="s">
        <v>781</v>
      </c>
      <c r="Y140" t="s">
        <v>781</v>
      </c>
      <c r="Z140" t="s">
        <v>781</v>
      </c>
      <c r="AA140" t="s">
        <v>781</v>
      </c>
      <c r="AB140" t="s">
        <v>781</v>
      </c>
      <c r="AC140" t="s">
        <v>780</v>
      </c>
      <c r="AD140" t="s">
        <v>781</v>
      </c>
      <c r="AE140" t="s">
        <v>780</v>
      </c>
    </row>
    <row r="141" spans="1:31" x14ac:dyDescent="0.3">
      <c r="A141" s="105">
        <v>968</v>
      </c>
      <c r="B141" s="359" t="s">
        <v>555</v>
      </c>
      <c r="D141" t="s">
        <v>998</v>
      </c>
      <c r="E141" t="s">
        <v>999</v>
      </c>
      <c r="F141" t="s">
        <v>1000</v>
      </c>
      <c r="G141" t="s">
        <v>1001</v>
      </c>
      <c r="H141" t="s">
        <v>1002</v>
      </c>
      <c r="I141" t="s">
        <v>1037</v>
      </c>
      <c r="J141" t="s">
        <v>1137</v>
      </c>
      <c r="K141" t="s">
        <v>1005</v>
      </c>
      <c r="L141" t="s">
        <v>1006</v>
      </c>
      <c r="M141" t="s">
        <v>1007</v>
      </c>
      <c r="N141" t="s">
        <v>1008</v>
      </c>
      <c r="O141" t="s">
        <v>1009</v>
      </c>
      <c r="P141" t="s">
        <v>1011</v>
      </c>
      <c r="Q141" t="s">
        <v>1012</v>
      </c>
      <c r="R141" t="s">
        <v>1013</v>
      </c>
      <c r="S141" t="s">
        <v>1014</v>
      </c>
      <c r="T141" t="s">
        <v>1015</v>
      </c>
      <c r="U141" t="s">
        <v>1016</v>
      </c>
      <c r="V141" t="s">
        <v>1040</v>
      </c>
      <c r="W141" t="s">
        <v>1041</v>
      </c>
      <c r="X141" t="s">
        <v>1019</v>
      </c>
      <c r="Y141" t="s">
        <v>1138</v>
      </c>
      <c r="Z141" t="s">
        <v>1020</v>
      </c>
      <c r="AA141" t="s">
        <v>1139</v>
      </c>
      <c r="AB141" t="s">
        <v>1022</v>
      </c>
      <c r="AC141" t="s">
        <v>1023</v>
      </c>
      <c r="AD141" t="s">
        <v>632</v>
      </c>
      <c r="AE141" t="s">
        <v>1024</v>
      </c>
    </row>
    <row r="142" spans="1:31" x14ac:dyDescent="0.3">
      <c r="A142" s="105">
        <v>969</v>
      </c>
      <c r="B142" s="359" t="s">
        <v>802</v>
      </c>
      <c r="D142" t="s">
        <v>18</v>
      </c>
      <c r="E142" t="s">
        <v>17</v>
      </c>
      <c r="F142" t="s">
        <v>17</v>
      </c>
      <c r="G142" t="s">
        <v>17</v>
      </c>
      <c r="H142" t="s">
        <v>17</v>
      </c>
      <c r="I142" t="s">
        <v>17</v>
      </c>
      <c r="J142" t="s">
        <v>17</v>
      </c>
      <c r="K142" t="s">
        <v>17</v>
      </c>
      <c r="L142" t="s">
        <v>17</v>
      </c>
      <c r="M142" t="s">
        <v>17</v>
      </c>
      <c r="N142" t="s">
        <v>17</v>
      </c>
      <c r="O142" t="s">
        <v>17</v>
      </c>
      <c r="P142" t="s">
        <v>17</v>
      </c>
      <c r="Q142" t="s">
        <v>18</v>
      </c>
      <c r="R142" t="s">
        <v>17</v>
      </c>
      <c r="S142" t="s">
        <v>17</v>
      </c>
      <c r="T142" t="s">
        <v>17</v>
      </c>
      <c r="U142" t="s">
        <v>17</v>
      </c>
      <c r="V142" t="s">
        <v>18</v>
      </c>
      <c r="W142" t="s">
        <v>17</v>
      </c>
      <c r="X142" t="s">
        <v>17</v>
      </c>
      <c r="Y142" t="s">
        <v>17</v>
      </c>
      <c r="Z142" t="s">
        <v>17</v>
      </c>
      <c r="AA142" t="s">
        <v>17</v>
      </c>
      <c r="AB142" t="s">
        <v>18</v>
      </c>
      <c r="AC142" t="s">
        <v>17</v>
      </c>
      <c r="AD142" t="s">
        <v>17</v>
      </c>
      <c r="AE142" t="s">
        <v>18</v>
      </c>
    </row>
    <row r="143" spans="1:31" ht="28.8" x14ac:dyDescent="0.3">
      <c r="A143" s="105">
        <v>970</v>
      </c>
      <c r="B143" s="359" t="s">
        <v>803</v>
      </c>
      <c r="D143">
        <v>0</v>
      </c>
      <c r="E143" t="s">
        <v>928</v>
      </c>
      <c r="F143" t="s">
        <v>929</v>
      </c>
      <c r="G143">
        <v>0</v>
      </c>
      <c r="H143" t="s">
        <v>1140</v>
      </c>
      <c r="I143" t="s">
        <v>1141</v>
      </c>
      <c r="J143" t="s">
        <v>933</v>
      </c>
      <c r="K143" t="s">
        <v>1114</v>
      </c>
      <c r="L143" t="s">
        <v>1142</v>
      </c>
      <c r="M143">
        <v>0</v>
      </c>
      <c r="N143" t="s">
        <v>937</v>
      </c>
      <c r="O143" t="s">
        <v>938</v>
      </c>
      <c r="P143" t="s">
        <v>1143</v>
      </c>
      <c r="Q143">
        <v>0</v>
      </c>
      <c r="R143" t="s">
        <v>942</v>
      </c>
      <c r="S143" t="s">
        <v>943</v>
      </c>
      <c r="T143" t="s">
        <v>944</v>
      </c>
      <c r="U143" t="s">
        <v>945</v>
      </c>
      <c r="V143">
        <v>0</v>
      </c>
      <c r="W143" t="s">
        <v>947</v>
      </c>
      <c r="X143" t="s">
        <v>948</v>
      </c>
      <c r="Y143" t="s">
        <v>1058</v>
      </c>
      <c r="Z143" t="s">
        <v>1119</v>
      </c>
      <c r="AA143" t="s">
        <v>1144</v>
      </c>
      <c r="AB143">
        <v>0</v>
      </c>
      <c r="AC143" t="s">
        <v>1145</v>
      </c>
      <c r="AD143" t="s">
        <v>621</v>
      </c>
      <c r="AE143">
        <v>0</v>
      </c>
    </row>
    <row r="144" spans="1:31" x14ac:dyDescent="0.3">
      <c r="A144" s="105">
        <v>971</v>
      </c>
      <c r="B144" s="359" t="s">
        <v>804</v>
      </c>
      <c r="D144">
        <v>0</v>
      </c>
      <c r="E144" t="s">
        <v>955</v>
      </c>
      <c r="F144" t="s">
        <v>1121</v>
      </c>
      <c r="G144">
        <v>0</v>
      </c>
      <c r="H144" t="s">
        <v>1125</v>
      </c>
      <c r="I144" t="s">
        <v>1146</v>
      </c>
      <c r="J144" t="s">
        <v>1147</v>
      </c>
      <c r="K144" t="s">
        <v>540</v>
      </c>
      <c r="L144" t="s">
        <v>1148</v>
      </c>
      <c r="M144">
        <v>0</v>
      </c>
      <c r="N144" t="s">
        <v>1121</v>
      </c>
      <c r="O144" t="s">
        <v>540</v>
      </c>
      <c r="P144" t="s">
        <v>1149</v>
      </c>
      <c r="Q144">
        <v>0</v>
      </c>
      <c r="R144" t="s">
        <v>540</v>
      </c>
      <c r="S144" t="s">
        <v>540</v>
      </c>
      <c r="T144" t="s">
        <v>958</v>
      </c>
      <c r="U144" t="s">
        <v>540</v>
      </c>
      <c r="V144">
        <v>0</v>
      </c>
      <c r="W144" t="s">
        <v>1150</v>
      </c>
      <c r="X144" t="s">
        <v>1125</v>
      </c>
      <c r="Y144" t="s">
        <v>1151</v>
      </c>
      <c r="Z144" t="s">
        <v>541</v>
      </c>
      <c r="AA144" t="s">
        <v>1152</v>
      </c>
      <c r="AB144">
        <v>0</v>
      </c>
      <c r="AC144" t="s">
        <v>805</v>
      </c>
      <c r="AD144" t="s">
        <v>540</v>
      </c>
      <c r="AE144">
        <v>0</v>
      </c>
    </row>
    <row r="145" spans="1:31" x14ac:dyDescent="0.3">
      <c r="A145" s="105">
        <v>972</v>
      </c>
      <c r="B145" s="359" t="s">
        <v>806</v>
      </c>
      <c r="D145">
        <v>0</v>
      </c>
      <c r="E145" t="s">
        <v>1153</v>
      </c>
      <c r="F145" t="s">
        <v>835</v>
      </c>
      <c r="G145">
        <v>0</v>
      </c>
      <c r="H145" t="s">
        <v>1154</v>
      </c>
      <c r="I145" t="s">
        <v>1155</v>
      </c>
      <c r="J145" t="s">
        <v>1156</v>
      </c>
      <c r="K145" t="s">
        <v>1157</v>
      </c>
      <c r="L145" t="s">
        <v>1142</v>
      </c>
      <c r="M145">
        <v>0</v>
      </c>
      <c r="N145" t="s">
        <v>843</v>
      </c>
      <c r="O145" t="s">
        <v>1158</v>
      </c>
      <c r="P145" t="s">
        <v>1159</v>
      </c>
      <c r="Q145">
        <v>0</v>
      </c>
      <c r="R145" t="s">
        <v>1160</v>
      </c>
      <c r="S145" t="s">
        <v>1161</v>
      </c>
      <c r="T145" t="s">
        <v>850</v>
      </c>
      <c r="U145" t="s">
        <v>1162</v>
      </c>
      <c r="V145">
        <v>0</v>
      </c>
      <c r="W145" t="s">
        <v>853</v>
      </c>
      <c r="X145" t="s">
        <v>1163</v>
      </c>
      <c r="Y145" t="s">
        <v>1164</v>
      </c>
      <c r="Z145" t="s">
        <v>1165</v>
      </c>
      <c r="AA145" t="s">
        <v>1166</v>
      </c>
      <c r="AB145">
        <v>0</v>
      </c>
      <c r="AC145" t="s">
        <v>1167</v>
      </c>
      <c r="AD145" t="s">
        <v>807</v>
      </c>
      <c r="AE145">
        <v>0</v>
      </c>
    </row>
    <row r="146" spans="1:31" x14ac:dyDescent="0.3">
      <c r="A146" s="105">
        <v>998</v>
      </c>
      <c r="B146" s="359" t="s">
        <v>180</v>
      </c>
      <c r="D146">
        <v>54</v>
      </c>
      <c r="E146">
        <v>54</v>
      </c>
      <c r="F146">
        <v>54</v>
      </c>
      <c r="G146">
        <v>54</v>
      </c>
      <c r="H146">
        <v>54</v>
      </c>
      <c r="I146">
        <v>54</v>
      </c>
      <c r="J146">
        <v>54</v>
      </c>
      <c r="K146">
        <v>54</v>
      </c>
      <c r="L146">
        <v>54</v>
      </c>
      <c r="M146">
        <v>54</v>
      </c>
      <c r="N146">
        <v>54</v>
      </c>
      <c r="O146">
        <v>54</v>
      </c>
      <c r="P146">
        <v>54</v>
      </c>
      <c r="Q146">
        <v>54</v>
      </c>
      <c r="R146">
        <v>54</v>
      </c>
      <c r="S146">
        <v>54</v>
      </c>
      <c r="T146">
        <v>54</v>
      </c>
      <c r="U146">
        <v>54</v>
      </c>
      <c r="V146">
        <v>54</v>
      </c>
      <c r="W146">
        <v>54</v>
      </c>
      <c r="X146">
        <v>54</v>
      </c>
      <c r="Y146">
        <v>54</v>
      </c>
      <c r="Z146">
        <v>54</v>
      </c>
      <c r="AA146">
        <v>54</v>
      </c>
      <c r="AB146">
        <v>54</v>
      </c>
      <c r="AC146">
        <v>54</v>
      </c>
      <c r="AD146">
        <v>54</v>
      </c>
      <c r="AE146">
        <v>54</v>
      </c>
    </row>
    <row r="147" spans="1:31" x14ac:dyDescent="0.3">
      <c r="A147" s="105">
        <v>999</v>
      </c>
      <c r="B147" s="359" t="s">
        <v>181</v>
      </c>
      <c r="D147">
        <v>541777</v>
      </c>
      <c r="E147">
        <v>541000</v>
      </c>
      <c r="F147">
        <v>54949</v>
      </c>
      <c r="G147">
        <v>541001</v>
      </c>
      <c r="H147">
        <v>541002</v>
      </c>
      <c r="I147">
        <v>54937</v>
      </c>
      <c r="J147">
        <v>541003</v>
      </c>
      <c r="K147">
        <v>544178</v>
      </c>
      <c r="L147">
        <v>541004</v>
      </c>
      <c r="M147">
        <v>541727</v>
      </c>
      <c r="N147">
        <v>541010</v>
      </c>
      <c r="O147">
        <v>541025</v>
      </c>
      <c r="P147">
        <v>541007</v>
      </c>
      <c r="Q147">
        <v>541024</v>
      </c>
      <c r="R147">
        <v>541027</v>
      </c>
      <c r="S147">
        <v>541026</v>
      </c>
      <c r="T147">
        <v>541011</v>
      </c>
      <c r="U147">
        <v>541012</v>
      </c>
      <c r="V147">
        <v>541013</v>
      </c>
      <c r="W147">
        <v>541014</v>
      </c>
      <c r="X147">
        <v>541015</v>
      </c>
      <c r="Y147">
        <v>541016</v>
      </c>
      <c r="Z147">
        <v>541017</v>
      </c>
      <c r="AA147">
        <v>541018</v>
      </c>
      <c r="AB147">
        <v>541019</v>
      </c>
      <c r="AC147">
        <v>541009</v>
      </c>
      <c r="AD147">
        <v>541020</v>
      </c>
      <c r="AE147">
        <v>541022</v>
      </c>
    </row>
    <row r="148" spans="1:31" x14ac:dyDescent="0.3">
      <c r="A148" s="105">
        <v>9000</v>
      </c>
      <c r="B148" s="359" t="s">
        <v>570</v>
      </c>
      <c r="C148" t="s">
        <v>234</v>
      </c>
      <c r="D148">
        <v>26185907</v>
      </c>
      <c r="E148">
        <v>140898487</v>
      </c>
      <c r="F148">
        <v>2200496</v>
      </c>
      <c r="G148">
        <v>13774983</v>
      </c>
      <c r="H148">
        <v>11474425</v>
      </c>
      <c r="I148">
        <v>49363016</v>
      </c>
      <c r="J148">
        <v>14690143</v>
      </c>
      <c r="K148">
        <v>15260766</v>
      </c>
      <c r="L148">
        <v>7527283</v>
      </c>
      <c r="M148">
        <v>2848865</v>
      </c>
      <c r="N148">
        <v>5589444</v>
      </c>
      <c r="O148">
        <v>1329137</v>
      </c>
      <c r="P148">
        <v>24752139</v>
      </c>
      <c r="Q148">
        <v>5159745</v>
      </c>
      <c r="R148">
        <v>13193935</v>
      </c>
      <c r="S148">
        <v>1341330</v>
      </c>
      <c r="T148">
        <v>10450720</v>
      </c>
      <c r="U148">
        <v>14273490</v>
      </c>
      <c r="V148">
        <v>110402808</v>
      </c>
      <c r="W148">
        <v>368058540</v>
      </c>
      <c r="X148">
        <v>19224396</v>
      </c>
      <c r="Y148">
        <v>1250477634</v>
      </c>
      <c r="Z148">
        <v>11694870</v>
      </c>
      <c r="AA148">
        <v>61289404</v>
      </c>
      <c r="AB148">
        <v>14052720</v>
      </c>
      <c r="AC148">
        <v>11554976</v>
      </c>
      <c r="AD148">
        <v>10100859</v>
      </c>
      <c r="AE148">
        <v>2675263</v>
      </c>
    </row>
    <row r="149" spans="1:31" x14ac:dyDescent="0.3">
      <c r="A149" s="105">
        <v>9001</v>
      </c>
      <c r="B149" s="359" t="s">
        <v>571</v>
      </c>
      <c r="C149" t="s">
        <v>572</v>
      </c>
      <c r="D149">
        <v>8788843</v>
      </c>
      <c r="E149">
        <v>0</v>
      </c>
      <c r="F149">
        <v>0</v>
      </c>
      <c r="G149">
        <v>0</v>
      </c>
      <c r="H149">
        <v>0</v>
      </c>
      <c r="I149">
        <v>16984900</v>
      </c>
      <c r="J149">
        <v>0</v>
      </c>
      <c r="K149">
        <v>0</v>
      </c>
      <c r="L149">
        <v>0</v>
      </c>
      <c r="M149">
        <v>249973</v>
      </c>
      <c r="N149">
        <v>0</v>
      </c>
      <c r="O149">
        <v>0</v>
      </c>
      <c r="P149">
        <v>0</v>
      </c>
      <c r="Q149">
        <v>0</v>
      </c>
      <c r="R149">
        <v>0</v>
      </c>
      <c r="S149">
        <v>0</v>
      </c>
      <c r="T149">
        <v>0</v>
      </c>
      <c r="U149">
        <v>0</v>
      </c>
      <c r="V149">
        <v>0</v>
      </c>
      <c r="W149">
        <v>0</v>
      </c>
      <c r="X149">
        <v>0</v>
      </c>
      <c r="Y149">
        <v>0</v>
      </c>
      <c r="Z149">
        <v>0</v>
      </c>
      <c r="AA149">
        <v>0</v>
      </c>
      <c r="AB149">
        <v>0</v>
      </c>
      <c r="AC149">
        <v>0</v>
      </c>
      <c r="AD149">
        <v>3313900</v>
      </c>
      <c r="AE149">
        <v>0</v>
      </c>
    </row>
    <row r="150" spans="1:31" x14ac:dyDescent="0.3">
      <c r="A150" s="105">
        <v>9002</v>
      </c>
      <c r="B150" s="359" t="s">
        <v>573</v>
      </c>
      <c r="C150" t="s">
        <v>574</v>
      </c>
      <c r="D150">
        <v>181552</v>
      </c>
      <c r="E150">
        <v>0</v>
      </c>
      <c r="F150">
        <v>0</v>
      </c>
      <c r="G150">
        <v>0</v>
      </c>
      <c r="H150">
        <v>0</v>
      </c>
      <c r="I150">
        <v>49134</v>
      </c>
      <c r="J150">
        <v>0</v>
      </c>
      <c r="K150">
        <v>0</v>
      </c>
      <c r="L150">
        <v>0</v>
      </c>
      <c r="M150">
        <v>9535</v>
      </c>
      <c r="N150">
        <v>0</v>
      </c>
      <c r="O150">
        <v>0</v>
      </c>
      <c r="P150">
        <v>0</v>
      </c>
      <c r="Q150">
        <v>0</v>
      </c>
      <c r="R150">
        <v>0</v>
      </c>
      <c r="S150">
        <v>0</v>
      </c>
      <c r="T150">
        <v>0</v>
      </c>
      <c r="U150">
        <v>0</v>
      </c>
      <c r="V150">
        <v>0</v>
      </c>
      <c r="W150">
        <v>0</v>
      </c>
      <c r="X150">
        <v>0</v>
      </c>
      <c r="Y150">
        <v>0</v>
      </c>
      <c r="Z150">
        <v>0</v>
      </c>
      <c r="AA150">
        <v>0</v>
      </c>
      <c r="AB150">
        <v>0</v>
      </c>
      <c r="AC150">
        <v>0</v>
      </c>
      <c r="AD150">
        <v>9746</v>
      </c>
      <c r="AE150">
        <v>0</v>
      </c>
    </row>
    <row r="151" spans="1:31" x14ac:dyDescent="0.3">
      <c r="A151" s="105">
        <v>9003</v>
      </c>
      <c r="B151" s="359" t="s">
        <v>575</v>
      </c>
      <c r="C151" t="s">
        <v>576</v>
      </c>
      <c r="D151">
        <v>181552</v>
      </c>
      <c r="E151">
        <v>0</v>
      </c>
      <c r="F151">
        <v>0</v>
      </c>
      <c r="G151">
        <v>0</v>
      </c>
      <c r="H151">
        <v>0</v>
      </c>
      <c r="I151">
        <v>67611</v>
      </c>
      <c r="J151">
        <v>0</v>
      </c>
      <c r="K151">
        <v>0</v>
      </c>
      <c r="L151">
        <v>0</v>
      </c>
      <c r="M151">
        <v>9535</v>
      </c>
      <c r="N151">
        <v>0</v>
      </c>
      <c r="O151">
        <v>0</v>
      </c>
      <c r="P151">
        <v>0</v>
      </c>
      <c r="Q151">
        <v>0</v>
      </c>
      <c r="R151">
        <v>0</v>
      </c>
      <c r="S151">
        <v>0</v>
      </c>
      <c r="T151">
        <v>0</v>
      </c>
      <c r="U151">
        <v>0</v>
      </c>
      <c r="V151">
        <v>0</v>
      </c>
      <c r="W151">
        <v>0</v>
      </c>
      <c r="X151">
        <v>0</v>
      </c>
      <c r="Y151">
        <v>0</v>
      </c>
      <c r="Z151">
        <v>0</v>
      </c>
      <c r="AA151">
        <v>0</v>
      </c>
      <c r="AB151">
        <v>0</v>
      </c>
      <c r="AC151">
        <v>0</v>
      </c>
      <c r="AD151">
        <v>9746</v>
      </c>
      <c r="AE151">
        <v>0</v>
      </c>
    </row>
    <row r="152" spans="1:31" ht="43.2" x14ac:dyDescent="0.3">
      <c r="A152" s="105">
        <v>9004</v>
      </c>
      <c r="B152" s="359" t="s">
        <v>577</v>
      </c>
      <c r="C152" t="s">
        <v>578</v>
      </c>
      <c r="D152" t="s">
        <v>234</v>
      </c>
      <c r="E152" t="s">
        <v>234</v>
      </c>
      <c r="F152" t="s">
        <v>234</v>
      </c>
      <c r="G152" t="s">
        <v>234</v>
      </c>
      <c r="H152" t="s">
        <v>234</v>
      </c>
      <c r="I152" t="s">
        <v>234</v>
      </c>
      <c r="J152" t="s">
        <v>234</v>
      </c>
      <c r="K152" t="s">
        <v>234</v>
      </c>
      <c r="L152" t="s">
        <v>234</v>
      </c>
      <c r="M152" t="s">
        <v>234</v>
      </c>
      <c r="N152" t="s">
        <v>234</v>
      </c>
      <c r="O152" t="s">
        <v>234</v>
      </c>
      <c r="P152" t="s">
        <v>234</v>
      </c>
      <c r="Q152" t="s">
        <v>234</v>
      </c>
      <c r="R152" t="s">
        <v>234</v>
      </c>
      <c r="S152" t="s">
        <v>234</v>
      </c>
      <c r="T152" t="s">
        <v>234</v>
      </c>
      <c r="U152" t="s">
        <v>234</v>
      </c>
      <c r="V152" t="s">
        <v>234</v>
      </c>
      <c r="W152" t="s">
        <v>234</v>
      </c>
      <c r="X152" t="s">
        <v>234</v>
      </c>
      <c r="Y152" t="s">
        <v>234</v>
      </c>
      <c r="Z152" t="s">
        <v>234</v>
      </c>
      <c r="AA152" t="s">
        <v>234</v>
      </c>
      <c r="AB152" t="s">
        <v>234</v>
      </c>
      <c r="AC152" t="s">
        <v>234</v>
      </c>
      <c r="AD152" t="s">
        <v>234</v>
      </c>
      <c r="AE152" t="s">
        <v>234</v>
      </c>
    </row>
    <row r="153" spans="1:31" x14ac:dyDescent="0.3">
      <c r="A153" s="105">
        <v>9005</v>
      </c>
      <c r="B153" s="359" t="s">
        <v>579</v>
      </c>
      <c r="C153" t="s">
        <v>580</v>
      </c>
      <c r="D153">
        <v>182914</v>
      </c>
      <c r="E153">
        <v>0</v>
      </c>
      <c r="F153">
        <v>0</v>
      </c>
      <c r="G153">
        <v>0</v>
      </c>
      <c r="H153">
        <v>0</v>
      </c>
      <c r="I153">
        <v>201313</v>
      </c>
      <c r="J153">
        <v>0</v>
      </c>
      <c r="K153">
        <v>0</v>
      </c>
      <c r="L153">
        <v>0</v>
      </c>
      <c r="M153">
        <v>124884</v>
      </c>
      <c r="N153">
        <v>0</v>
      </c>
      <c r="O153">
        <v>0</v>
      </c>
      <c r="P153">
        <v>0</v>
      </c>
      <c r="Q153">
        <v>0</v>
      </c>
      <c r="R153">
        <v>0</v>
      </c>
      <c r="S153">
        <v>0</v>
      </c>
      <c r="T153">
        <v>0</v>
      </c>
      <c r="U153">
        <v>0</v>
      </c>
      <c r="V153">
        <v>0</v>
      </c>
      <c r="W153">
        <v>0</v>
      </c>
      <c r="X153">
        <v>0</v>
      </c>
      <c r="Y153">
        <v>0</v>
      </c>
      <c r="Z153">
        <v>0</v>
      </c>
      <c r="AA153">
        <v>0</v>
      </c>
      <c r="AB153">
        <v>0</v>
      </c>
      <c r="AC153">
        <v>0</v>
      </c>
      <c r="AD153">
        <v>37943</v>
      </c>
      <c r="AE153">
        <v>0</v>
      </c>
    </row>
    <row r="154" spans="1:31" x14ac:dyDescent="0.3">
      <c r="A154" s="105">
        <v>9006</v>
      </c>
      <c r="B154" s="359" t="s">
        <v>581</v>
      </c>
      <c r="C154" t="s">
        <v>582</v>
      </c>
      <c r="D154">
        <v>310273</v>
      </c>
      <c r="E154">
        <v>0</v>
      </c>
      <c r="F154">
        <v>0</v>
      </c>
      <c r="G154">
        <v>0</v>
      </c>
      <c r="H154">
        <v>0</v>
      </c>
      <c r="I154">
        <v>191837</v>
      </c>
      <c r="J154">
        <v>0</v>
      </c>
      <c r="K154">
        <v>0</v>
      </c>
      <c r="L154">
        <v>0</v>
      </c>
      <c r="M154">
        <v>309140</v>
      </c>
      <c r="N154">
        <v>0</v>
      </c>
      <c r="O154">
        <v>0</v>
      </c>
      <c r="P154">
        <v>0</v>
      </c>
      <c r="Q154">
        <v>0</v>
      </c>
      <c r="R154">
        <v>0</v>
      </c>
      <c r="S154">
        <v>0</v>
      </c>
      <c r="T154">
        <v>0</v>
      </c>
      <c r="U154">
        <v>0</v>
      </c>
      <c r="V154">
        <v>0</v>
      </c>
      <c r="W154">
        <v>0</v>
      </c>
      <c r="X154">
        <v>0</v>
      </c>
      <c r="Y154">
        <v>0</v>
      </c>
      <c r="Z154">
        <v>0</v>
      </c>
      <c r="AA154">
        <v>0</v>
      </c>
      <c r="AB154">
        <v>0</v>
      </c>
      <c r="AC154">
        <v>0</v>
      </c>
      <c r="AD154">
        <v>17598</v>
      </c>
      <c r="AE154">
        <v>0</v>
      </c>
    </row>
    <row r="155" spans="1:31" ht="28.8" x14ac:dyDescent="0.3">
      <c r="A155" s="105">
        <v>9007</v>
      </c>
      <c r="B155" s="359" t="s">
        <v>1033</v>
      </c>
      <c r="C155" t="s">
        <v>583</v>
      </c>
      <c r="D155">
        <v>0.58950000000000002</v>
      </c>
      <c r="E155">
        <v>0</v>
      </c>
      <c r="F155">
        <v>0</v>
      </c>
      <c r="G155">
        <v>0</v>
      </c>
      <c r="H155">
        <v>0</v>
      </c>
      <c r="I155">
        <v>1.0494000000000001</v>
      </c>
      <c r="J155">
        <v>0</v>
      </c>
      <c r="K155">
        <v>0</v>
      </c>
      <c r="L155">
        <v>0</v>
      </c>
      <c r="M155">
        <v>0.40400000000000003</v>
      </c>
      <c r="N155">
        <v>0</v>
      </c>
      <c r="O155">
        <v>0</v>
      </c>
      <c r="P155">
        <v>0</v>
      </c>
      <c r="Q155">
        <v>0</v>
      </c>
      <c r="R155">
        <v>0</v>
      </c>
      <c r="S155">
        <v>0</v>
      </c>
      <c r="T155">
        <v>0</v>
      </c>
      <c r="U155">
        <v>0</v>
      </c>
      <c r="V155">
        <v>0</v>
      </c>
      <c r="W155">
        <v>0</v>
      </c>
      <c r="X155">
        <v>0</v>
      </c>
      <c r="Y155">
        <v>0</v>
      </c>
      <c r="Z155">
        <v>0</v>
      </c>
      <c r="AA155">
        <v>0</v>
      </c>
      <c r="AB155">
        <v>0</v>
      </c>
      <c r="AC155">
        <v>0</v>
      </c>
      <c r="AD155">
        <v>2.1560999999999999</v>
      </c>
      <c r="AE155">
        <v>0</v>
      </c>
    </row>
    <row r="156" spans="1:31" x14ac:dyDescent="0.3">
      <c r="A156" s="105">
        <v>9008</v>
      </c>
      <c r="B156" s="359" t="s">
        <v>584</v>
      </c>
      <c r="C156" t="s">
        <v>234</v>
      </c>
      <c r="D156">
        <v>0</v>
      </c>
      <c r="E156">
        <v>2.54</v>
      </c>
      <c r="F156">
        <v>4.6500000000000004</v>
      </c>
      <c r="G156">
        <v>4.9000000000000004</v>
      </c>
      <c r="H156">
        <v>1.05</v>
      </c>
      <c r="I156">
        <v>0</v>
      </c>
      <c r="J156">
        <v>54.15</v>
      </c>
      <c r="K156">
        <v>1.35</v>
      </c>
      <c r="L156">
        <v>52.91</v>
      </c>
      <c r="M156">
        <v>0</v>
      </c>
      <c r="N156">
        <v>5.12</v>
      </c>
      <c r="O156">
        <v>15.89</v>
      </c>
      <c r="P156">
        <v>2.29</v>
      </c>
      <c r="Q156">
        <v>2.33</v>
      </c>
      <c r="R156">
        <v>0.69</v>
      </c>
      <c r="S156">
        <v>80.569999999999993</v>
      </c>
      <c r="T156">
        <v>19.440000000000001</v>
      </c>
      <c r="U156">
        <v>1.77</v>
      </c>
      <c r="V156">
        <v>5.37</v>
      </c>
      <c r="W156">
        <v>5.75</v>
      </c>
      <c r="X156">
        <v>10.74</v>
      </c>
      <c r="Y156">
        <v>8.11</v>
      </c>
      <c r="Z156">
        <v>0.33</v>
      </c>
      <c r="AA156">
        <v>2.23</v>
      </c>
      <c r="AB156">
        <v>1.6</v>
      </c>
      <c r="AC156">
        <v>42.56</v>
      </c>
      <c r="AD156">
        <v>0</v>
      </c>
      <c r="AE156">
        <v>702.78</v>
      </c>
    </row>
    <row r="157" spans="1:31" x14ac:dyDescent="0.3">
      <c r="A157" s="105">
        <v>9010</v>
      </c>
      <c r="B157" s="359" t="s">
        <v>585</v>
      </c>
      <c r="C157" t="s">
        <v>586</v>
      </c>
      <c r="D157">
        <v>0</v>
      </c>
      <c r="E157">
        <v>0</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row>
    <row r="158" spans="1:31" ht="43.2" x14ac:dyDescent="0.3">
      <c r="A158" s="105">
        <v>9011</v>
      </c>
      <c r="B158" s="359" t="s">
        <v>587</v>
      </c>
      <c r="C158" t="s">
        <v>588</v>
      </c>
      <c r="D158">
        <v>0</v>
      </c>
      <c r="E158">
        <v>0</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row>
    <row r="159" spans="1:31" ht="43.2" x14ac:dyDescent="0.3">
      <c r="A159" s="105">
        <v>9012</v>
      </c>
      <c r="B159" s="359" t="s">
        <v>589</v>
      </c>
      <c r="C159" t="s">
        <v>588</v>
      </c>
      <c r="D159">
        <v>0</v>
      </c>
      <c r="E159">
        <v>0</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row>
    <row r="160" spans="1:31" x14ac:dyDescent="0.3">
      <c r="A160" s="105">
        <v>9013</v>
      </c>
      <c r="B160" s="359" t="s">
        <v>590</v>
      </c>
      <c r="C160" t="s">
        <v>591</v>
      </c>
      <c r="D160">
        <v>0</v>
      </c>
      <c r="E160">
        <v>0</v>
      </c>
      <c r="F160">
        <v>0</v>
      </c>
      <c r="G160">
        <v>0</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c r="AB160">
        <v>0</v>
      </c>
      <c r="AC160">
        <v>0</v>
      </c>
      <c r="AD160">
        <v>0</v>
      </c>
      <c r="AE160">
        <v>0</v>
      </c>
    </row>
    <row r="161" spans="1:31" x14ac:dyDescent="0.3">
      <c r="A161" s="105">
        <v>9014</v>
      </c>
      <c r="B161" s="359" t="s">
        <v>592</v>
      </c>
      <c r="C161" t="s">
        <v>593</v>
      </c>
      <c r="D161">
        <v>0</v>
      </c>
      <c r="E161">
        <v>0</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row>
    <row r="162" spans="1:31" ht="43.2" x14ac:dyDescent="0.3">
      <c r="A162" s="105">
        <v>9015</v>
      </c>
      <c r="B162" s="359" t="s">
        <v>594</v>
      </c>
      <c r="C162" t="s">
        <v>234</v>
      </c>
      <c r="D162">
        <v>0</v>
      </c>
      <c r="E162">
        <v>0</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row>
    <row r="163" spans="1:31" ht="43.2" x14ac:dyDescent="0.3">
      <c r="A163" s="105">
        <v>9016</v>
      </c>
      <c r="B163" s="359" t="s">
        <v>595</v>
      </c>
      <c r="C163" t="s">
        <v>234</v>
      </c>
      <c r="D163">
        <v>0</v>
      </c>
      <c r="E163">
        <v>0</v>
      </c>
      <c r="F163">
        <v>0</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row>
    <row r="164" spans="1:31" x14ac:dyDescent="0.3">
      <c r="A164" s="105">
        <v>9017</v>
      </c>
      <c r="B164" s="359" t="s">
        <v>596</v>
      </c>
      <c r="C164" t="s">
        <v>597</v>
      </c>
      <c r="D164">
        <v>0</v>
      </c>
      <c r="E164">
        <v>0</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row>
    <row r="165" spans="1:31" ht="28.8" x14ac:dyDescent="0.3">
      <c r="A165" s="105">
        <v>9018</v>
      </c>
      <c r="B165" s="359" t="s">
        <v>598</v>
      </c>
      <c r="C165" t="s">
        <v>599</v>
      </c>
      <c r="D165">
        <v>28061</v>
      </c>
      <c r="E165">
        <v>0</v>
      </c>
      <c r="F165">
        <v>0</v>
      </c>
      <c r="G165">
        <v>0</v>
      </c>
      <c r="H165">
        <v>0</v>
      </c>
      <c r="I165">
        <v>49134</v>
      </c>
      <c r="J165">
        <v>0</v>
      </c>
      <c r="K165">
        <v>0</v>
      </c>
      <c r="L165">
        <v>0</v>
      </c>
      <c r="M165">
        <v>8305</v>
      </c>
      <c r="N165">
        <v>0</v>
      </c>
      <c r="O165">
        <v>0</v>
      </c>
      <c r="P165">
        <v>0</v>
      </c>
      <c r="Q165">
        <v>0</v>
      </c>
      <c r="R165">
        <v>0</v>
      </c>
      <c r="S165">
        <v>0</v>
      </c>
      <c r="T165">
        <v>0</v>
      </c>
      <c r="U165">
        <v>0</v>
      </c>
      <c r="V165">
        <v>0</v>
      </c>
      <c r="W165">
        <v>0</v>
      </c>
      <c r="X165">
        <v>0</v>
      </c>
      <c r="Y165">
        <v>0</v>
      </c>
      <c r="Z165">
        <v>0</v>
      </c>
      <c r="AA165">
        <v>0</v>
      </c>
      <c r="AB165">
        <v>0</v>
      </c>
      <c r="AC165">
        <v>0</v>
      </c>
      <c r="AD165">
        <v>9746</v>
      </c>
      <c r="AE165">
        <v>0</v>
      </c>
    </row>
    <row r="166" spans="1:31" x14ac:dyDescent="0.3">
      <c r="A166" s="105">
        <v>9019</v>
      </c>
      <c r="B166" s="359" t="s">
        <v>600</v>
      </c>
      <c r="C166" t="s">
        <v>601</v>
      </c>
      <c r="D166">
        <v>28061</v>
      </c>
      <c r="E166">
        <v>0</v>
      </c>
      <c r="F166">
        <v>0</v>
      </c>
      <c r="G166">
        <v>0</v>
      </c>
      <c r="H166">
        <v>0</v>
      </c>
      <c r="I166">
        <v>49134</v>
      </c>
      <c r="J166">
        <v>0</v>
      </c>
      <c r="K166">
        <v>0</v>
      </c>
      <c r="L166">
        <v>0</v>
      </c>
      <c r="M166">
        <v>8305</v>
      </c>
      <c r="N166">
        <v>0</v>
      </c>
      <c r="O166">
        <v>0</v>
      </c>
      <c r="P166">
        <v>0</v>
      </c>
      <c r="Q166">
        <v>0</v>
      </c>
      <c r="R166">
        <v>0</v>
      </c>
      <c r="S166">
        <v>0</v>
      </c>
      <c r="T166">
        <v>0</v>
      </c>
      <c r="U166">
        <v>0</v>
      </c>
      <c r="V166">
        <v>0</v>
      </c>
      <c r="W166">
        <v>0</v>
      </c>
      <c r="X166">
        <v>0</v>
      </c>
      <c r="Y166">
        <v>0</v>
      </c>
      <c r="Z166">
        <v>0</v>
      </c>
      <c r="AA166">
        <v>0</v>
      </c>
      <c r="AB166">
        <v>0</v>
      </c>
      <c r="AC166">
        <v>0</v>
      </c>
      <c r="AD166">
        <v>9746</v>
      </c>
      <c r="AE166">
        <v>0</v>
      </c>
    </row>
    <row r="274" spans="6:6" x14ac:dyDescent="0.3">
      <c r="F274" s="461"/>
    </row>
  </sheetData>
  <sheetProtection algorithmName="SHA-512" hashValue="hzEPbU++p1Bh2TZ+hz4+yz78yZNM+wOulLNd+sCyNnkPtcbyvx5F8uZKMPgWcvuXQljtvSPm+Cw9YFy2+PPqFA==" saltValue="m55iqIJR9uXbmJw6oc8TQA=="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68"/>
  <sheetViews>
    <sheetView workbookViewId="0">
      <selection activeCell="D5" sqref="D5"/>
    </sheetView>
  </sheetViews>
  <sheetFormatPr defaultColWidth="9.109375" defaultRowHeight="14.4" x14ac:dyDescent="0.3"/>
  <cols>
    <col min="1" max="1" width="52.5546875" style="216" customWidth="1"/>
    <col min="2" max="12" width="9.109375" style="276"/>
    <col min="13" max="13" width="21.6640625" style="276" customWidth="1"/>
    <col min="14" max="14" width="16.88671875" style="276" customWidth="1"/>
    <col min="15" max="16" width="9.109375" style="276"/>
    <col min="17" max="17" width="18.109375" style="276" customWidth="1"/>
    <col min="18" max="18" width="11" style="276" customWidth="1"/>
    <col min="19" max="16384" width="9.109375" style="276"/>
  </cols>
  <sheetData>
    <row r="1" spans="1:20" x14ac:dyDescent="0.3">
      <c r="A1" s="216" t="s">
        <v>403</v>
      </c>
    </row>
    <row r="2" spans="1:20" ht="15" thickBot="1" x14ac:dyDescent="0.35">
      <c r="A2" s="274" t="s">
        <v>833</v>
      </c>
      <c r="B2" s="106">
        <v>541777</v>
      </c>
      <c r="C2" s="272">
        <v>54</v>
      </c>
      <c r="D2" s="35"/>
      <c r="E2" s="35"/>
      <c r="G2" s="276">
        <v>100</v>
      </c>
      <c r="I2" s="276" t="s">
        <v>221</v>
      </c>
    </row>
    <row r="3" spans="1:20" ht="15" customHeight="1" thickBot="1" x14ac:dyDescent="0.35">
      <c r="A3" s="275" t="s">
        <v>834</v>
      </c>
      <c r="B3" s="106">
        <v>541000</v>
      </c>
      <c r="C3" s="272">
        <v>54</v>
      </c>
      <c r="D3" s="34"/>
      <c r="E3" s="35"/>
      <c r="G3" s="276">
        <v>200</v>
      </c>
      <c r="I3" s="276" t="s">
        <v>222</v>
      </c>
      <c r="O3" s="278"/>
      <c r="P3" s="278"/>
      <c r="S3" s="278"/>
      <c r="T3" s="278"/>
    </row>
    <row r="4" spans="1:20" ht="15" customHeight="1" thickBot="1" x14ac:dyDescent="0.35">
      <c r="A4" s="275" t="s">
        <v>835</v>
      </c>
      <c r="B4" s="106">
        <v>54949</v>
      </c>
      <c r="C4" s="272">
        <v>54</v>
      </c>
      <c r="D4" s="34"/>
      <c r="E4" s="35"/>
      <c r="G4" s="276">
        <v>300</v>
      </c>
      <c r="I4" s="276" t="s">
        <v>223</v>
      </c>
      <c r="O4" s="278"/>
      <c r="P4" s="278"/>
      <c r="S4" s="278"/>
      <c r="T4" s="278"/>
    </row>
    <row r="5" spans="1:20" ht="15" thickBot="1" x14ac:dyDescent="0.35">
      <c r="A5" s="275" t="s">
        <v>836</v>
      </c>
      <c r="B5" s="106">
        <v>541001</v>
      </c>
      <c r="C5" s="272">
        <v>54</v>
      </c>
      <c r="D5" s="34"/>
      <c r="E5" s="35"/>
      <c r="G5" s="276">
        <v>400</v>
      </c>
      <c r="O5" s="278"/>
      <c r="P5" s="278"/>
      <c r="S5" s="278"/>
      <c r="T5" s="278"/>
    </row>
    <row r="6" spans="1:20" ht="15" thickBot="1" x14ac:dyDescent="0.35">
      <c r="A6" s="275" t="s">
        <v>837</v>
      </c>
      <c r="B6" s="106">
        <v>541002</v>
      </c>
      <c r="C6" s="272">
        <v>54</v>
      </c>
      <c r="D6" s="34"/>
      <c r="E6" s="35"/>
      <c r="G6" s="276">
        <v>500</v>
      </c>
      <c r="O6" s="278"/>
      <c r="P6" s="278"/>
      <c r="S6" s="278"/>
      <c r="T6" s="278"/>
    </row>
    <row r="7" spans="1:20" ht="15" thickBot="1" x14ac:dyDescent="0.35">
      <c r="A7" s="275" t="s">
        <v>838</v>
      </c>
      <c r="B7" s="106">
        <v>54937</v>
      </c>
      <c r="C7" s="272">
        <v>54</v>
      </c>
      <c r="D7" s="34"/>
      <c r="E7" s="35"/>
      <c r="O7" s="278"/>
      <c r="P7" s="278"/>
      <c r="S7" s="278"/>
      <c r="T7" s="278"/>
    </row>
    <row r="8" spans="1:20" ht="15" thickBot="1" x14ac:dyDescent="0.35">
      <c r="A8" s="275" t="s">
        <v>839</v>
      </c>
      <c r="B8" s="106">
        <v>541003</v>
      </c>
      <c r="C8" s="272">
        <v>54</v>
      </c>
      <c r="D8" s="34"/>
      <c r="E8" s="35"/>
      <c r="O8" s="278"/>
      <c r="P8" s="278"/>
      <c r="S8" s="278"/>
      <c r="T8" s="278"/>
    </row>
    <row r="9" spans="1:20" ht="15" thickBot="1" x14ac:dyDescent="0.35">
      <c r="A9" s="275" t="s">
        <v>840</v>
      </c>
      <c r="B9" s="106">
        <v>544178</v>
      </c>
      <c r="C9" s="272">
        <v>54</v>
      </c>
      <c r="D9" s="34"/>
      <c r="E9" s="35"/>
      <c r="O9" s="278"/>
      <c r="P9" s="278"/>
      <c r="S9" s="278"/>
      <c r="T9" s="278"/>
    </row>
    <row r="10" spans="1:20" ht="15" thickBot="1" x14ac:dyDescent="0.35">
      <c r="A10" s="275" t="s">
        <v>841</v>
      </c>
      <c r="B10" s="106">
        <v>541004</v>
      </c>
      <c r="C10" s="272">
        <v>54</v>
      </c>
      <c r="D10" s="34"/>
      <c r="E10" s="35"/>
      <c r="O10" s="278"/>
      <c r="P10" s="278"/>
      <c r="S10" s="278"/>
      <c r="T10" s="278"/>
    </row>
    <row r="11" spans="1:20" ht="15" thickBot="1" x14ac:dyDescent="0.35">
      <c r="A11" s="275" t="s">
        <v>842</v>
      </c>
      <c r="B11" s="106">
        <v>541727</v>
      </c>
      <c r="C11" s="272">
        <v>54</v>
      </c>
      <c r="D11" s="34"/>
      <c r="E11" s="35"/>
      <c r="O11" s="278"/>
      <c r="P11" s="278"/>
      <c r="S11" s="278"/>
      <c r="T11" s="278"/>
    </row>
    <row r="12" spans="1:20" ht="15" thickBot="1" x14ac:dyDescent="0.35">
      <c r="A12" s="275" t="s">
        <v>843</v>
      </c>
      <c r="B12" s="106">
        <v>541010</v>
      </c>
      <c r="C12" s="272">
        <v>54</v>
      </c>
      <c r="D12" s="34"/>
      <c r="E12" s="35"/>
      <c r="O12" s="278"/>
      <c r="P12" s="278"/>
      <c r="S12" s="278"/>
      <c r="T12" s="278"/>
    </row>
    <row r="13" spans="1:20" ht="15" thickBot="1" x14ac:dyDescent="0.35">
      <c r="A13" s="275" t="s">
        <v>844</v>
      </c>
      <c r="B13" s="106">
        <v>541025</v>
      </c>
      <c r="C13" s="272">
        <v>54</v>
      </c>
      <c r="D13" s="34"/>
      <c r="E13" s="35"/>
      <c r="O13" s="278"/>
      <c r="P13" s="278"/>
      <c r="S13" s="278"/>
      <c r="T13" s="278"/>
    </row>
    <row r="14" spans="1:20" ht="33" customHeight="1" thickBot="1" x14ac:dyDescent="0.35">
      <c r="A14" s="275" t="s">
        <v>845</v>
      </c>
      <c r="B14" s="106">
        <v>541028</v>
      </c>
      <c r="C14" s="272">
        <v>54</v>
      </c>
      <c r="D14" s="34"/>
      <c r="E14" s="35"/>
      <c r="O14" s="278"/>
      <c r="P14" s="278"/>
      <c r="S14" s="278"/>
      <c r="T14" s="278"/>
    </row>
    <row r="15" spans="1:20" ht="15" thickBot="1" x14ac:dyDescent="0.35">
      <c r="A15" s="275" t="s">
        <v>846</v>
      </c>
      <c r="B15" s="106">
        <v>541007</v>
      </c>
      <c r="C15" s="272">
        <v>54</v>
      </c>
      <c r="D15" s="34"/>
      <c r="E15" s="35"/>
      <c r="O15" s="278"/>
      <c r="P15" s="278"/>
      <c r="S15" s="278"/>
      <c r="T15" s="278"/>
    </row>
    <row r="16" spans="1:20" ht="15" thickBot="1" x14ac:dyDescent="0.35">
      <c r="A16" s="275" t="s">
        <v>847</v>
      </c>
      <c r="B16" s="106">
        <v>541024</v>
      </c>
      <c r="C16" s="272">
        <v>54</v>
      </c>
      <c r="D16" s="34"/>
      <c r="E16" s="35"/>
      <c r="O16" s="278"/>
      <c r="P16" s="278"/>
      <c r="S16" s="278"/>
      <c r="T16" s="278"/>
    </row>
    <row r="17" spans="1:20" ht="15" thickBot="1" x14ac:dyDescent="0.35">
      <c r="A17" s="275" t="s">
        <v>848</v>
      </c>
      <c r="B17" s="106">
        <v>541027</v>
      </c>
      <c r="C17" s="272">
        <v>54</v>
      </c>
      <c r="D17" s="34"/>
      <c r="E17" s="35"/>
      <c r="O17" s="278"/>
      <c r="P17" s="278"/>
      <c r="S17" s="278"/>
      <c r="T17" s="278"/>
    </row>
    <row r="18" spans="1:20" ht="15" thickBot="1" x14ac:dyDescent="0.35">
      <c r="A18" s="275" t="s">
        <v>849</v>
      </c>
      <c r="B18" s="106">
        <v>541026</v>
      </c>
      <c r="C18" s="272">
        <v>54</v>
      </c>
      <c r="D18" s="34"/>
      <c r="E18" s="35"/>
      <c r="O18" s="278"/>
      <c r="P18" s="278"/>
      <c r="S18" s="278"/>
      <c r="T18" s="278"/>
    </row>
    <row r="19" spans="1:20" ht="15" thickBot="1" x14ac:dyDescent="0.35">
      <c r="A19" s="275" t="s">
        <v>850</v>
      </c>
      <c r="B19" s="106">
        <v>541011</v>
      </c>
      <c r="C19" s="272">
        <v>54</v>
      </c>
      <c r="D19" s="34"/>
      <c r="E19" s="35"/>
      <c r="O19" s="278"/>
      <c r="P19" s="278"/>
      <c r="S19" s="278"/>
      <c r="T19" s="278"/>
    </row>
    <row r="20" spans="1:20" ht="15" thickBot="1" x14ac:dyDescent="0.35">
      <c r="A20" s="275" t="s">
        <v>851</v>
      </c>
      <c r="B20" s="106">
        <v>541012</v>
      </c>
      <c r="C20" s="272">
        <v>54</v>
      </c>
      <c r="D20" s="34"/>
      <c r="E20" s="35"/>
      <c r="O20" s="278"/>
      <c r="P20" s="278"/>
      <c r="S20" s="278"/>
      <c r="T20" s="278"/>
    </row>
    <row r="21" spans="1:20" ht="15" thickBot="1" x14ac:dyDescent="0.35">
      <c r="A21" s="275" t="s">
        <v>852</v>
      </c>
      <c r="B21" s="106">
        <v>541013</v>
      </c>
      <c r="C21" s="272">
        <v>54</v>
      </c>
      <c r="D21" s="34"/>
      <c r="E21" s="35"/>
      <c r="O21" s="278"/>
      <c r="P21" s="278"/>
      <c r="S21" s="278"/>
      <c r="T21" s="278"/>
    </row>
    <row r="22" spans="1:20" ht="15" thickBot="1" x14ac:dyDescent="0.35">
      <c r="A22" s="275" t="s">
        <v>853</v>
      </c>
      <c r="B22" s="106">
        <v>541014</v>
      </c>
      <c r="C22" s="272">
        <v>54</v>
      </c>
      <c r="D22" s="34"/>
      <c r="E22" s="35"/>
      <c r="O22" s="278"/>
      <c r="P22" s="278"/>
      <c r="S22" s="278"/>
      <c r="T22" s="278"/>
    </row>
    <row r="23" spans="1:20" ht="15" thickBot="1" x14ac:dyDescent="0.35">
      <c r="A23" s="275" t="s">
        <v>854</v>
      </c>
      <c r="B23" s="106">
        <v>541015</v>
      </c>
      <c r="C23" s="272">
        <v>54</v>
      </c>
      <c r="D23" s="34"/>
      <c r="E23" s="35"/>
      <c r="O23" s="278"/>
      <c r="P23" s="278"/>
      <c r="S23" s="278"/>
      <c r="T23" s="278"/>
    </row>
    <row r="24" spans="1:20" ht="15" thickBot="1" x14ac:dyDescent="0.35">
      <c r="A24" s="275" t="s">
        <v>855</v>
      </c>
      <c r="B24" s="106">
        <v>541016</v>
      </c>
      <c r="C24" s="272">
        <v>54</v>
      </c>
      <c r="D24" s="34"/>
      <c r="E24" s="35"/>
      <c r="O24" s="278"/>
      <c r="P24" s="278"/>
      <c r="S24" s="278"/>
      <c r="T24" s="278"/>
    </row>
    <row r="25" spans="1:20" ht="15" thickBot="1" x14ac:dyDescent="0.35">
      <c r="A25" s="275" t="s">
        <v>856</v>
      </c>
      <c r="B25" s="106">
        <v>541017</v>
      </c>
      <c r="C25" s="272">
        <v>54</v>
      </c>
      <c r="D25" s="34"/>
      <c r="E25" s="35"/>
      <c r="O25" s="278"/>
      <c r="P25" s="278"/>
      <c r="S25" s="278"/>
      <c r="T25" s="278"/>
    </row>
    <row r="26" spans="1:20" ht="15" thickBot="1" x14ac:dyDescent="0.35">
      <c r="A26" s="275" t="s">
        <v>857</v>
      </c>
      <c r="B26" s="106">
        <v>541018</v>
      </c>
      <c r="C26" s="272">
        <v>54</v>
      </c>
      <c r="D26" s="34"/>
      <c r="E26" s="35"/>
      <c r="O26" s="278"/>
      <c r="P26" s="278"/>
      <c r="S26" s="278"/>
      <c r="T26" s="278"/>
    </row>
    <row r="27" spans="1:20" ht="15" thickBot="1" x14ac:dyDescent="0.35">
      <c r="A27" s="275" t="s">
        <v>858</v>
      </c>
      <c r="B27" s="106">
        <v>541019</v>
      </c>
      <c r="C27" s="272">
        <v>54</v>
      </c>
      <c r="D27" s="34"/>
      <c r="E27" s="35"/>
      <c r="O27" s="278"/>
      <c r="P27" s="278"/>
      <c r="S27" s="278"/>
      <c r="T27" s="278"/>
    </row>
    <row r="28" spans="1:20" ht="15" thickBot="1" x14ac:dyDescent="0.35">
      <c r="A28" s="275" t="s">
        <v>859</v>
      </c>
      <c r="B28" s="106">
        <v>541009</v>
      </c>
      <c r="C28" s="272">
        <v>54</v>
      </c>
      <c r="D28" s="34"/>
      <c r="E28" s="35"/>
      <c r="O28" s="278"/>
      <c r="P28" s="278"/>
      <c r="S28" s="278"/>
      <c r="T28" s="278"/>
    </row>
    <row r="29" spans="1:20" ht="21.6" customHeight="1" thickBot="1" x14ac:dyDescent="0.35">
      <c r="A29" s="275" t="s">
        <v>860</v>
      </c>
      <c r="B29" s="106">
        <v>541020</v>
      </c>
      <c r="C29" s="272">
        <v>54</v>
      </c>
      <c r="D29" s="34"/>
      <c r="E29" s="35"/>
      <c r="O29" s="278"/>
      <c r="P29" s="278"/>
      <c r="S29" s="278"/>
      <c r="T29" s="278"/>
    </row>
    <row r="30" spans="1:20" ht="22.95" customHeight="1" thickBot="1" x14ac:dyDescent="0.35">
      <c r="A30" s="275" t="s">
        <v>861</v>
      </c>
      <c r="B30" s="106">
        <v>541022</v>
      </c>
      <c r="C30" s="272">
        <v>54</v>
      </c>
      <c r="D30" s="34"/>
      <c r="E30" s="35"/>
      <c r="O30" s="278"/>
      <c r="P30" s="278"/>
      <c r="S30" s="278"/>
      <c r="T30" s="278"/>
    </row>
    <row r="31" spans="1:20" ht="15" thickBot="1" x14ac:dyDescent="0.35">
      <c r="A31" s="275"/>
      <c r="B31" s="106"/>
      <c r="C31" s="272"/>
      <c r="D31" s="34"/>
      <c r="E31" s="35"/>
      <c r="O31" s="278"/>
      <c r="P31" s="278"/>
      <c r="S31" s="278"/>
      <c r="T31" s="278"/>
    </row>
    <row r="32" spans="1:20" ht="15" thickBot="1" x14ac:dyDescent="0.35">
      <c r="A32" s="275"/>
      <c r="B32" s="106"/>
      <c r="C32" s="272"/>
      <c r="D32" s="34"/>
      <c r="E32" s="35"/>
      <c r="O32" s="278"/>
      <c r="P32" s="278"/>
      <c r="S32" s="278"/>
      <c r="T32" s="278"/>
    </row>
    <row r="33" spans="1:20" ht="15" thickBot="1" x14ac:dyDescent="0.35">
      <c r="A33" s="275"/>
      <c r="B33" s="106"/>
      <c r="C33" s="272"/>
      <c r="D33" s="34"/>
      <c r="E33" s="35"/>
      <c r="O33" s="278"/>
      <c r="P33" s="278"/>
      <c r="S33" s="278"/>
      <c r="T33" s="278"/>
    </row>
    <row r="34" spans="1:20" ht="15" thickBot="1" x14ac:dyDescent="0.35">
      <c r="A34" s="275"/>
      <c r="B34" s="106"/>
      <c r="C34" s="272"/>
      <c r="D34" s="34"/>
      <c r="E34" s="35"/>
      <c r="O34" s="278"/>
      <c r="P34" s="278"/>
      <c r="S34" s="278"/>
      <c r="T34" s="278"/>
    </row>
    <row r="35" spans="1:20" ht="15" thickBot="1" x14ac:dyDescent="0.35">
      <c r="A35" s="275"/>
      <c r="B35" s="106"/>
      <c r="C35" s="272"/>
      <c r="D35" s="34"/>
      <c r="E35" s="35"/>
      <c r="O35" s="278"/>
      <c r="P35" s="278"/>
      <c r="S35" s="278"/>
      <c r="T35" s="278"/>
    </row>
    <row r="36" spans="1:20" ht="15" thickBot="1" x14ac:dyDescent="0.35">
      <c r="A36" s="275"/>
      <c r="B36" s="106"/>
      <c r="C36" s="272"/>
      <c r="D36" s="34"/>
      <c r="E36" s="35"/>
      <c r="O36" s="278"/>
      <c r="P36" s="278"/>
      <c r="S36" s="278"/>
      <c r="T36" s="278"/>
    </row>
    <row r="37" spans="1:20" ht="15" thickBot="1" x14ac:dyDescent="0.35">
      <c r="A37" s="275"/>
      <c r="B37" s="106"/>
      <c r="C37" s="272"/>
      <c r="D37" s="34"/>
      <c r="E37" s="35"/>
      <c r="O37" s="278"/>
      <c r="P37" s="278"/>
      <c r="S37" s="278"/>
      <c r="T37" s="278"/>
    </row>
    <row r="38" spans="1:20" ht="15" thickBot="1" x14ac:dyDescent="0.35">
      <c r="A38" s="275"/>
      <c r="B38" s="106"/>
      <c r="C38" s="272"/>
      <c r="D38" s="34"/>
      <c r="E38" s="35"/>
      <c r="O38" s="278"/>
      <c r="P38" s="278"/>
      <c r="S38" s="278"/>
      <c r="T38" s="278"/>
    </row>
    <row r="39" spans="1:20" ht="15" thickBot="1" x14ac:dyDescent="0.35">
      <c r="A39" s="275"/>
      <c r="B39" s="106"/>
      <c r="C39" s="272"/>
      <c r="D39" s="34"/>
      <c r="E39" s="35"/>
      <c r="O39" s="278"/>
      <c r="P39" s="278"/>
      <c r="S39" s="278"/>
      <c r="T39" s="278"/>
    </row>
    <row r="40" spans="1:20" ht="15" thickBot="1" x14ac:dyDescent="0.35">
      <c r="A40" s="275"/>
      <c r="B40" s="106"/>
      <c r="C40" s="272"/>
      <c r="D40" s="34"/>
      <c r="E40" s="35"/>
      <c r="O40" s="278"/>
      <c r="P40" s="278"/>
      <c r="S40" s="278"/>
      <c r="T40" s="278"/>
    </row>
    <row r="41" spans="1:20" ht="15" thickBot="1" x14ac:dyDescent="0.35">
      <c r="A41" s="275"/>
      <c r="B41" s="106"/>
      <c r="C41" s="272"/>
      <c r="D41" s="34"/>
      <c r="E41" s="35"/>
      <c r="O41" s="278"/>
      <c r="P41" s="278"/>
      <c r="S41" s="278"/>
      <c r="T41" s="278"/>
    </row>
    <row r="42" spans="1:20" ht="15" thickBot="1" x14ac:dyDescent="0.35">
      <c r="A42" s="275"/>
      <c r="B42" s="106"/>
      <c r="C42" s="272"/>
      <c r="D42" s="34"/>
      <c r="E42" s="35"/>
      <c r="O42" s="278"/>
      <c r="P42" s="278"/>
      <c r="S42" s="278"/>
      <c r="T42" s="278"/>
    </row>
    <row r="43" spans="1:20" ht="15" thickBot="1" x14ac:dyDescent="0.35">
      <c r="A43" s="275"/>
      <c r="B43" s="106"/>
      <c r="C43" s="272"/>
      <c r="D43" s="34"/>
      <c r="E43" s="35"/>
      <c r="O43" s="278"/>
      <c r="P43" s="278"/>
      <c r="S43" s="278"/>
      <c r="T43" s="278"/>
    </row>
    <row r="44" spans="1:20" ht="15" thickBot="1" x14ac:dyDescent="0.35">
      <c r="A44" s="275"/>
      <c r="B44" s="106"/>
      <c r="C44" s="272"/>
      <c r="D44" s="34"/>
      <c r="E44" s="35"/>
      <c r="O44" s="278"/>
      <c r="P44" s="278"/>
      <c r="S44" s="278"/>
      <c r="T44" s="278"/>
    </row>
    <row r="45" spans="1:20" ht="15" thickBot="1" x14ac:dyDescent="0.35">
      <c r="A45" s="275"/>
      <c r="B45" s="106"/>
      <c r="C45" s="272"/>
      <c r="D45" s="34"/>
      <c r="E45" s="35"/>
      <c r="O45" s="278"/>
      <c r="P45" s="278"/>
      <c r="S45" s="278"/>
      <c r="T45" s="278"/>
    </row>
    <row r="46" spans="1:20" ht="15" thickBot="1" x14ac:dyDescent="0.35">
      <c r="A46" s="275"/>
      <c r="B46" s="106"/>
      <c r="C46" s="272"/>
      <c r="D46" s="34"/>
      <c r="E46" s="35"/>
      <c r="O46" s="278"/>
      <c r="P46" s="278"/>
      <c r="S46" s="278"/>
      <c r="T46" s="278"/>
    </row>
    <row r="47" spans="1:20" ht="15" thickBot="1" x14ac:dyDescent="0.35">
      <c r="A47" s="275"/>
      <c r="B47" s="106"/>
      <c r="C47" s="272"/>
      <c r="D47" s="34"/>
      <c r="E47" s="35"/>
      <c r="O47" s="278"/>
      <c r="P47" s="278"/>
      <c r="S47" s="278"/>
      <c r="T47" s="278"/>
    </row>
    <row r="48" spans="1:20" ht="15" thickBot="1" x14ac:dyDescent="0.35">
      <c r="A48" s="275"/>
      <c r="B48" s="106"/>
      <c r="C48" s="272"/>
      <c r="D48" s="34"/>
      <c r="E48" s="35"/>
      <c r="O48" s="278"/>
      <c r="P48" s="278"/>
      <c r="S48" s="278"/>
      <c r="T48" s="278"/>
    </row>
    <row r="49" spans="1:20" ht="15" thickBot="1" x14ac:dyDescent="0.35">
      <c r="A49" s="275"/>
      <c r="B49" s="106"/>
      <c r="C49" s="272"/>
      <c r="D49" s="34"/>
      <c r="E49" s="35"/>
      <c r="O49" s="278"/>
      <c r="P49" s="278"/>
      <c r="S49" s="278"/>
      <c r="T49" s="278"/>
    </row>
    <row r="50" spans="1:20" ht="15" thickBot="1" x14ac:dyDescent="0.35">
      <c r="A50" s="275"/>
      <c r="B50" s="106"/>
      <c r="C50" s="272"/>
      <c r="D50" s="34"/>
      <c r="E50" s="35"/>
      <c r="O50" s="278"/>
      <c r="P50" s="278"/>
      <c r="S50" s="278"/>
      <c r="T50" s="278"/>
    </row>
    <row r="51" spans="1:20" ht="15" thickBot="1" x14ac:dyDescent="0.35">
      <c r="A51" s="275"/>
      <c r="B51" s="106"/>
      <c r="C51" s="272"/>
      <c r="D51" s="34"/>
      <c r="E51" s="35"/>
      <c r="O51" s="278"/>
      <c r="P51" s="278"/>
      <c r="S51" s="278"/>
      <c r="T51" s="278"/>
    </row>
    <row r="52" spans="1:20" ht="15" thickBot="1" x14ac:dyDescent="0.35">
      <c r="A52" s="275"/>
      <c r="B52" s="106"/>
      <c r="C52" s="272"/>
      <c r="D52" s="34"/>
      <c r="E52" s="35"/>
      <c r="O52" s="278"/>
      <c r="P52" s="278"/>
      <c r="S52" s="278"/>
      <c r="T52" s="278"/>
    </row>
    <row r="53" spans="1:20" ht="15" thickBot="1" x14ac:dyDescent="0.35">
      <c r="A53" s="275"/>
      <c r="B53" s="106"/>
      <c r="C53" s="272"/>
      <c r="D53" s="34"/>
      <c r="E53" s="35"/>
      <c r="O53" s="278"/>
      <c r="P53" s="278"/>
      <c r="S53" s="278"/>
      <c r="T53" s="278"/>
    </row>
    <row r="54" spans="1:20" ht="15" thickBot="1" x14ac:dyDescent="0.35">
      <c r="A54" s="275"/>
      <c r="B54" s="106"/>
      <c r="C54" s="272"/>
      <c r="D54" s="34"/>
      <c r="E54" s="35"/>
      <c r="O54" s="278"/>
      <c r="P54" s="278"/>
      <c r="S54" s="278"/>
      <c r="T54" s="278"/>
    </row>
    <row r="55" spans="1:20" ht="15" thickBot="1" x14ac:dyDescent="0.35">
      <c r="A55" s="275"/>
      <c r="B55" s="106"/>
      <c r="C55" s="272"/>
      <c r="D55" s="34"/>
      <c r="E55" s="35"/>
      <c r="O55" s="278"/>
      <c r="P55" s="278"/>
      <c r="S55" s="278"/>
      <c r="T55" s="278"/>
    </row>
    <row r="56" spans="1:20" ht="15" thickBot="1" x14ac:dyDescent="0.35">
      <c r="A56" s="275"/>
      <c r="B56" s="106"/>
      <c r="C56" s="272"/>
      <c r="D56" s="34"/>
      <c r="E56" s="35"/>
      <c r="O56" s="278"/>
      <c r="P56" s="278"/>
      <c r="S56" s="278"/>
      <c r="T56" s="278"/>
    </row>
    <row r="57" spans="1:20" ht="15" thickBot="1" x14ac:dyDescent="0.35">
      <c r="A57" s="275"/>
      <c r="B57" s="106"/>
      <c r="C57" s="272"/>
      <c r="D57" s="34"/>
      <c r="E57" s="35"/>
      <c r="O57" s="278"/>
      <c r="P57" s="278"/>
      <c r="S57" s="278"/>
      <c r="T57" s="278"/>
    </row>
    <row r="58" spans="1:20" ht="15" thickBot="1" x14ac:dyDescent="0.35">
      <c r="A58" s="275"/>
      <c r="B58" s="106"/>
      <c r="C58" s="272"/>
      <c r="D58" s="34"/>
      <c r="E58" s="35"/>
      <c r="O58" s="278"/>
      <c r="P58" s="278"/>
      <c r="S58" s="278"/>
      <c r="T58" s="278"/>
    </row>
    <row r="59" spans="1:20" ht="15" thickBot="1" x14ac:dyDescent="0.35">
      <c r="A59" s="275"/>
      <c r="B59" s="106"/>
      <c r="C59" s="272"/>
      <c r="D59" s="34"/>
      <c r="E59" s="35"/>
      <c r="O59" s="278"/>
      <c r="P59" s="278"/>
      <c r="S59" s="278"/>
      <c r="T59" s="278"/>
    </row>
    <row r="60" spans="1:20" ht="15" thickBot="1" x14ac:dyDescent="0.35">
      <c r="A60" s="275"/>
      <c r="B60" s="106"/>
      <c r="C60" s="272"/>
      <c r="D60" s="34"/>
      <c r="E60" s="35"/>
      <c r="O60" s="278"/>
      <c r="P60" s="278"/>
      <c r="S60" s="278"/>
      <c r="T60" s="278"/>
    </row>
    <row r="61" spans="1:20" ht="15" thickBot="1" x14ac:dyDescent="0.35">
      <c r="A61" s="275"/>
      <c r="B61" s="106"/>
      <c r="C61" s="272"/>
      <c r="D61" s="34"/>
      <c r="E61" s="35"/>
      <c r="O61" s="278"/>
      <c r="P61" s="278"/>
      <c r="S61" s="278"/>
      <c r="T61" s="278"/>
    </row>
    <row r="62" spans="1:20" ht="15" thickBot="1" x14ac:dyDescent="0.35">
      <c r="A62" s="275"/>
      <c r="B62" s="106"/>
      <c r="C62" s="272"/>
      <c r="D62" s="34"/>
      <c r="E62" s="35"/>
      <c r="O62" s="278"/>
      <c r="P62" s="278"/>
      <c r="S62" s="278"/>
      <c r="T62" s="278"/>
    </row>
    <row r="63" spans="1:20" ht="15" thickBot="1" x14ac:dyDescent="0.35">
      <c r="A63" s="275"/>
      <c r="B63" s="106"/>
      <c r="C63" s="272"/>
      <c r="D63" s="34"/>
      <c r="E63" s="35"/>
      <c r="O63" s="278"/>
      <c r="P63" s="278"/>
      <c r="S63" s="278"/>
      <c r="T63" s="278"/>
    </row>
    <row r="64" spans="1:20" ht="15" thickBot="1" x14ac:dyDescent="0.35">
      <c r="A64" s="275"/>
      <c r="B64" s="106"/>
      <c r="C64" s="272"/>
      <c r="D64" s="34"/>
      <c r="E64" s="35"/>
      <c r="O64" s="278"/>
      <c r="P64" s="278"/>
      <c r="S64" s="278"/>
      <c r="T64" s="278"/>
    </row>
    <row r="65" spans="1:20" ht="15" thickBot="1" x14ac:dyDescent="0.35">
      <c r="A65" s="275"/>
      <c r="B65" s="106"/>
      <c r="C65" s="272"/>
      <c r="D65" s="34"/>
      <c r="E65" s="35"/>
      <c r="O65" s="278"/>
      <c r="P65" s="278"/>
      <c r="S65" s="278"/>
      <c r="T65" s="278"/>
    </row>
    <row r="66" spans="1:20" ht="15" thickBot="1" x14ac:dyDescent="0.35">
      <c r="A66" s="275"/>
      <c r="B66" s="106"/>
      <c r="C66" s="272"/>
      <c r="D66" s="34"/>
      <c r="E66" s="35"/>
      <c r="O66" s="278"/>
      <c r="P66" s="278"/>
      <c r="S66" s="278"/>
      <c r="T66" s="278"/>
    </row>
    <row r="67" spans="1:20" ht="15" thickBot="1" x14ac:dyDescent="0.35">
      <c r="A67" s="275"/>
      <c r="B67" s="106"/>
      <c r="C67" s="272"/>
      <c r="D67" s="34"/>
      <c r="E67" s="35"/>
      <c r="O67" s="278"/>
      <c r="P67" s="278"/>
      <c r="S67" s="278"/>
      <c r="T67" s="278"/>
    </row>
    <row r="68" spans="1:20" ht="15" thickBot="1" x14ac:dyDescent="0.35">
      <c r="A68" s="275"/>
      <c r="B68" s="106"/>
      <c r="C68" s="272"/>
      <c r="D68" s="34"/>
      <c r="E68" s="35"/>
      <c r="O68" s="278"/>
      <c r="P68" s="278"/>
      <c r="S68" s="278"/>
      <c r="T68" s="278"/>
    </row>
  </sheetData>
  <sheetProtection algorithmName="SHA-512" hashValue="lk3KXOC95bDFiaRRKQf67a+QgJMY8hk+rXBvKQRp/jO9bPDn/qP+E9AFHCUmMyBGdAp87RcV4KwvWq8WUz9C9g==" saltValue="RBO+5YKg/fHwWu7yNKB+R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H230"/>
  <sheetViews>
    <sheetView zoomScaleNormal="100" workbookViewId="0">
      <pane ySplit="5" topLeftCell="A6" activePane="bottomLeft" state="frozen"/>
      <selection activeCell="K179" sqref="K179"/>
      <selection pane="bottomLeft" activeCell="H2" sqref="H2"/>
    </sheetView>
  </sheetViews>
  <sheetFormatPr defaultColWidth="9.109375" defaultRowHeight="14.4" x14ac:dyDescent="0.3"/>
  <cols>
    <col min="1" max="1" width="10.33203125" style="16" customWidth="1"/>
    <col min="2" max="2" width="16.33203125" style="4" customWidth="1"/>
    <col min="3" max="3" width="17.44140625" style="4" customWidth="1"/>
    <col min="4" max="4" width="46.33203125" style="278" customWidth="1"/>
    <col min="5" max="5" width="17.109375" style="16" customWidth="1"/>
    <col min="6" max="6" width="21.5546875" style="278" customWidth="1"/>
    <col min="7" max="7" width="26.6640625" style="318" customWidth="1"/>
    <col min="8" max="8" width="25.109375" style="216" customWidth="1"/>
    <col min="9" max="9" width="24" style="278" customWidth="1"/>
    <col min="10" max="10" width="13.5546875" style="16" customWidth="1"/>
    <col min="11" max="11" width="11.6640625" style="16" customWidth="1"/>
    <col min="12" max="12" width="4" hidden="1" customWidth="1"/>
    <col min="13" max="13" width="11" style="16" hidden="1" customWidth="1"/>
    <col min="14" max="14" width="3.33203125" style="133" hidden="1" customWidth="1"/>
    <col min="15" max="15" width="2.109375" style="16" hidden="1" customWidth="1"/>
    <col min="16" max="16" width="13.44140625" style="16" hidden="1" customWidth="1"/>
    <col min="17" max="17" width="13.109375" style="16" customWidth="1"/>
    <col min="18" max="24" width="9.109375" style="16"/>
    <col min="25" max="25" width="8.88671875" customWidth="1"/>
    <col min="26" max="28" width="10.5546875" customWidth="1"/>
    <col min="29" max="95" width="20.6640625" customWidth="1"/>
    <col min="123" max="1880" width="9.109375" style="16"/>
    <col min="1881" max="16384" width="9.109375" style="278"/>
  </cols>
  <sheetData>
    <row r="1" spans="1:122" ht="15" thickBot="1" x14ac:dyDescent="0.35">
      <c r="B1" s="320" t="s">
        <v>257</v>
      </c>
      <c r="C1" s="320"/>
      <c r="E1" s="279" t="s">
        <v>7</v>
      </c>
      <c r="F1" s="280">
        <v>2022</v>
      </c>
      <c r="G1" s="79" t="s">
        <v>55</v>
      </c>
      <c r="H1" s="281"/>
      <c r="I1" s="282"/>
      <c r="J1" s="283"/>
      <c r="M1" s="16" t="s">
        <v>17</v>
      </c>
      <c r="O1" s="16">
        <v>1</v>
      </c>
    </row>
    <row r="2" spans="1:122" ht="44.25" customHeight="1" thickBot="1" x14ac:dyDescent="0.35">
      <c r="B2" s="707" t="s">
        <v>187</v>
      </c>
      <c r="C2" s="708"/>
      <c r="D2" s="549" t="s">
        <v>403</v>
      </c>
      <c r="E2" s="705" t="s">
        <v>191</v>
      </c>
      <c r="F2" s="705"/>
      <c r="G2" s="706"/>
      <c r="H2" s="404" t="s">
        <v>1288</v>
      </c>
      <c r="M2" s="16" t="s">
        <v>18</v>
      </c>
      <c r="N2" s="133">
        <v>50</v>
      </c>
      <c r="O2" s="16">
        <v>2</v>
      </c>
    </row>
    <row r="3" spans="1:122" ht="15" thickBot="1" x14ac:dyDescent="0.35">
      <c r="B3" s="321" t="s">
        <v>0</v>
      </c>
      <c r="C3" s="322"/>
      <c r="D3" s="285" t="e">
        <f>VLOOKUP(D2,'Unit Names(H)'!A2:B139,2,FALSE)</f>
        <v>#N/A</v>
      </c>
      <c r="E3" s="358"/>
      <c r="F3" s="286"/>
      <c r="G3" s="287"/>
      <c r="H3" s="284"/>
      <c r="N3" s="133">
        <v>51</v>
      </c>
      <c r="O3" s="16">
        <v>3</v>
      </c>
    </row>
    <row r="4" spans="1:122" ht="15" thickBot="1" x14ac:dyDescent="0.35">
      <c r="B4" s="323" t="s">
        <v>364</v>
      </c>
      <c r="C4" s="324"/>
      <c r="D4" s="288"/>
      <c r="E4" s="288"/>
      <c r="F4" s="289"/>
      <c r="G4" s="290"/>
      <c r="H4" s="284"/>
      <c r="I4" s="1"/>
      <c r="M4" s="16" t="s">
        <v>213</v>
      </c>
      <c r="N4" s="133">
        <v>52</v>
      </c>
      <c r="O4" s="16">
        <v>4</v>
      </c>
    </row>
    <row r="5" spans="1:122" ht="37.5" customHeight="1" x14ac:dyDescent="0.3">
      <c r="A5" s="268" t="s">
        <v>255</v>
      </c>
      <c r="B5" s="189" t="s">
        <v>41</v>
      </c>
      <c r="C5" s="189" t="s">
        <v>57</v>
      </c>
      <c r="D5" s="291" t="s">
        <v>1</v>
      </c>
      <c r="E5" s="291">
        <v>2021</v>
      </c>
      <c r="F5" s="292">
        <v>2022</v>
      </c>
      <c r="G5" s="293" t="s">
        <v>398</v>
      </c>
      <c r="H5" s="294" t="s">
        <v>195</v>
      </c>
      <c r="I5" s="280" t="s">
        <v>2</v>
      </c>
      <c r="M5" s="16" t="s">
        <v>283</v>
      </c>
    </row>
    <row r="6" spans="1:122" ht="22.5" customHeight="1" x14ac:dyDescent="0.3">
      <c r="A6" s="188"/>
      <c r="B6" s="336" t="s">
        <v>56</v>
      </c>
      <c r="C6" s="337"/>
      <c r="D6" s="342"/>
      <c r="E6" s="338"/>
      <c r="F6" s="339"/>
      <c r="G6" s="550"/>
      <c r="H6" s="551"/>
      <c r="M6" s="16" t="s">
        <v>269</v>
      </c>
    </row>
    <row r="7" spans="1:122" s="16" customFormat="1" ht="63.75" customHeight="1" x14ac:dyDescent="0.3">
      <c r="A7" s="407">
        <v>333</v>
      </c>
      <c r="B7" s="268" t="s">
        <v>26</v>
      </c>
      <c r="C7" s="268" t="s">
        <v>58</v>
      </c>
      <c r="D7" s="277" t="s">
        <v>365</v>
      </c>
      <c r="E7" s="267" t="e">
        <f>INDEX('PY1 Data(H)'!$A$1:$CZ$258,MATCH('Unit Data from Audit Worksheet'!$A7,'PY1 Data(H)'!$A$1:$A$258,0),MATCH('Unit Data from Audit Worksheet'!$D$2,'PY1 Data(H)'!$A$1:$CZ$1,0))</f>
        <v>#N/A</v>
      </c>
      <c r="F7" s="132">
        <v>0</v>
      </c>
      <c r="G7" s="533">
        <f>IF(F7&lt;0,"Note: Number is normally positive.",)</f>
        <v>0</v>
      </c>
      <c r="H7" s="36"/>
      <c r="I7" s="296"/>
      <c r="J7" s="203"/>
      <c r="K7" s="403"/>
      <c r="L7"/>
      <c r="M7" s="16" t="s">
        <v>284</v>
      </c>
      <c r="N7" s="133"/>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6" customFormat="1" ht="51" customHeight="1" x14ac:dyDescent="0.3">
      <c r="A8" s="68">
        <v>500</v>
      </c>
      <c r="B8" s="268" t="s">
        <v>21</v>
      </c>
      <c r="C8" s="268" t="s">
        <v>58</v>
      </c>
      <c r="D8" s="277" t="s">
        <v>366</v>
      </c>
      <c r="E8" s="267" t="e">
        <f>INDEX('PY1 Data(H)'!$A$1:$CZ$258,MATCH('Unit Data from Audit Worksheet'!$A8,'PY1 Data(H)'!$A$1:$A$258,0),MATCH('Unit Data from Audit Worksheet'!$D$2,'PY1 Data(H)'!$A$1:$CZ$1,0))</f>
        <v>#N/A</v>
      </c>
      <c r="F8" s="132">
        <v>0</v>
      </c>
      <c r="G8" s="533">
        <f>IF(F8&lt;0,"Note: Number is normally positive.",)</f>
        <v>0</v>
      </c>
      <c r="H8" s="36"/>
      <c r="I8" s="295"/>
      <c r="J8" s="203"/>
      <c r="K8" s="403"/>
      <c r="L8"/>
      <c r="M8" s="16" t="s">
        <v>285</v>
      </c>
      <c r="N8" s="133"/>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ht="51" customHeight="1" x14ac:dyDescent="0.3">
      <c r="A9" s="419">
        <v>385</v>
      </c>
      <c r="B9" s="3" t="s">
        <v>24</v>
      </c>
      <c r="C9" s="268" t="s">
        <v>58</v>
      </c>
      <c r="D9" s="67" t="s">
        <v>59</v>
      </c>
      <c r="E9" s="267" t="e">
        <f>INDEX('PY1 Data(H)'!$A$1:$CZ$258,MATCH('Unit Data from Audit Worksheet'!$A9,'PY1 Data(H)'!$A$1:$A$258,0),MATCH('Unit Data from Audit Worksheet'!$D$2,'PY1 Data(H)'!$A$1:$CZ$1,0))-INDEX('PY1 Data(H)'!$A$1:$CZ$258,MATCH('Unit Data from Audit Worksheet'!$A11,'PY1 Data(H)'!$A$1:$A$258,0),MATCH('Unit Data from Audit Worksheet'!$D$2,'PY1 Data(H)'!$A$1:$CZ$1,0))</f>
        <v>#N/A</v>
      </c>
      <c r="F9" s="132">
        <v>0</v>
      </c>
      <c r="G9" s="533">
        <f>IF((F7+F8)&gt;F9,"Error: Please review Account numbers (333+500)&gt;385",)</f>
        <v>0</v>
      </c>
      <c r="H9" s="551"/>
      <c r="I9" s="295"/>
      <c r="J9"/>
      <c r="K9" s="403"/>
    </row>
    <row r="10" spans="1:122" s="16" customFormat="1" ht="90" customHeight="1" x14ac:dyDescent="0.3">
      <c r="A10" s="68">
        <v>575</v>
      </c>
      <c r="B10" s="268" t="s">
        <v>28</v>
      </c>
      <c r="C10" s="268" t="s">
        <v>58</v>
      </c>
      <c r="D10" s="325" t="s">
        <v>367</v>
      </c>
      <c r="E10" s="267" t="e">
        <f>INDEX('PY1 Data(H)'!$A$1:$CZ$258,MATCH('Unit Data from Audit Worksheet'!$A10,'PY1 Data(H)'!$A$1:$A$258,0),MATCH('Unit Data from Audit Worksheet'!$D$2,'PY1 Data(H)'!$A$1:$CZ$1,0))</f>
        <v>#N/A</v>
      </c>
      <c r="F10" s="132">
        <v>0</v>
      </c>
      <c r="G10" s="533">
        <f>IF(F10&lt;0,"Note: Number is normally positive.",)</f>
        <v>0</v>
      </c>
      <c r="H10" s="552"/>
      <c r="I10" s="297"/>
      <c r="J10"/>
      <c r="K10" s="403"/>
      <c r="L10"/>
      <c r="N10" s="133"/>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6" customFormat="1" ht="93.75" customHeight="1" x14ac:dyDescent="0.3">
      <c r="A11" s="68">
        <v>576</v>
      </c>
      <c r="B11" s="268" t="s">
        <v>28</v>
      </c>
      <c r="C11" s="268" t="s">
        <v>58</v>
      </c>
      <c r="D11" s="325" t="s">
        <v>368</v>
      </c>
      <c r="E11" s="267" t="e">
        <f>INDEX('PY1 Data(H)'!$A$1:$CZ$258,MATCH('Unit Data from Audit Worksheet'!$A11,'PY1 Data(H)'!$A$1:$A$258,0),MATCH('Unit Data from Audit Worksheet'!$D$2,'PY1 Data(H)'!$A$1:$CZ$1,0))</f>
        <v>#N/A</v>
      </c>
      <c r="F11" s="132">
        <v>0</v>
      </c>
      <c r="G11" s="533">
        <f>IF(F11&lt;0,"Error: Enter as positive.",)</f>
        <v>0</v>
      </c>
      <c r="H11" s="552"/>
      <c r="I11" s="297"/>
      <c r="J11"/>
      <c r="K11" s="403"/>
      <c r="L11"/>
      <c r="N11" s="133"/>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85.5" customHeight="1" x14ac:dyDescent="0.3">
      <c r="A12" s="419">
        <v>626</v>
      </c>
      <c r="B12" s="326" t="s">
        <v>292</v>
      </c>
      <c r="C12" s="326" t="s">
        <v>58</v>
      </c>
      <c r="D12" s="154" t="s">
        <v>369</v>
      </c>
      <c r="E12" s="267" t="e">
        <f>INDEX('PY1 Data(H)'!$A$1:$CZ$258,MATCH('Unit Data from Audit Worksheet'!$A12,'PY1 Data(H)'!$A$1:$A$258,0),MATCH('Unit Data from Audit Worksheet'!$D$2,'PY1 Data(H)'!$A$1:$CZ$1,0))-INDEX('PY1 Data(H)'!$A$1:$CZ$258,MATCH('Unit Data from Audit Worksheet'!$A11,'PY1 Data(H)'!$A$1:$A$258,0),MATCH('Unit Data from Audit Worksheet'!$D$2,'PY1 Data(H)'!$A$1:$CZ$1,0))</f>
        <v>#N/A</v>
      </c>
      <c r="F12" s="132">
        <v>0</v>
      </c>
      <c r="G12" s="533">
        <f>IF(F12&lt;0,"Error: Enter as positive.",)</f>
        <v>0</v>
      </c>
      <c r="H12" s="240"/>
      <c r="I12" s="298"/>
      <c r="J12"/>
      <c r="K12" s="403"/>
    </row>
    <row r="13" spans="1:122" ht="89.25" customHeight="1" x14ac:dyDescent="0.3">
      <c r="A13" s="136">
        <v>627</v>
      </c>
      <c r="B13" s="600" t="s">
        <v>239</v>
      </c>
      <c r="C13" s="326" t="s">
        <v>58</v>
      </c>
      <c r="D13" s="154" t="s">
        <v>370</v>
      </c>
      <c r="E13" s="267" t="e">
        <f>INDEX('PY1 Data(H)'!$A$1:$CZ$258,MATCH('Unit Data from Audit Worksheet'!$A13,'PY1 Data(H)'!$A$1:$A$258,0),MATCH('Unit Data from Audit Worksheet'!$D$2,'PY1 Data(H)'!$A$1:$CZ$1,0))</f>
        <v>#N/A</v>
      </c>
      <c r="F13" s="132">
        <v>0</v>
      </c>
      <c r="G13" s="533">
        <f>IF(F13&gt;F12,"Please review account numbers 627 &gt;626",)</f>
        <v>0</v>
      </c>
      <c r="H13" s="240"/>
      <c r="I13" s="298"/>
      <c r="J13"/>
      <c r="K13" s="403"/>
    </row>
    <row r="14" spans="1:122" ht="105" customHeight="1" x14ac:dyDescent="0.3">
      <c r="A14" s="136">
        <v>628</v>
      </c>
      <c r="B14" s="600" t="s">
        <v>239</v>
      </c>
      <c r="C14" s="326" t="s">
        <v>58</v>
      </c>
      <c r="D14" s="154" t="s">
        <v>371</v>
      </c>
      <c r="E14" s="267" t="e">
        <f>INDEX('PY1 Data(H)'!$A$1:$CZ$258,MATCH('Unit Data from Audit Worksheet'!$A14,'PY1 Data(H)'!$A$1:$A$258,0),MATCH('Unit Data from Audit Worksheet'!$D$2,'PY1 Data(H)'!$A$1:$CZ$1,0))</f>
        <v>#N/A</v>
      </c>
      <c r="F14" s="132">
        <v>0</v>
      </c>
      <c r="G14" s="533">
        <f>IF(F14&gt;F12,"Please review account numbers 628 &gt; 626",)</f>
        <v>0</v>
      </c>
      <c r="H14" s="240"/>
      <c r="I14" s="298"/>
      <c r="J14"/>
      <c r="K14" s="403"/>
    </row>
    <row r="15" spans="1:122" ht="95.25" customHeight="1" x14ac:dyDescent="0.3">
      <c r="A15" s="136">
        <v>629</v>
      </c>
      <c r="B15" s="600" t="s">
        <v>239</v>
      </c>
      <c r="C15" s="326" t="s">
        <v>58</v>
      </c>
      <c r="D15" s="154" t="s">
        <v>372</v>
      </c>
      <c r="E15" s="267" t="e">
        <f>INDEX('PY1 Data(H)'!$A$1:$CZ$258,MATCH('Unit Data from Audit Worksheet'!$A15,'PY1 Data(H)'!$A$1:$A$258,0),MATCH('Unit Data from Audit Worksheet'!$D$2,'PY1 Data(H)'!$A$1:$CZ$1,0))</f>
        <v>#N/A</v>
      </c>
      <c r="F15" s="132">
        <v>0</v>
      </c>
      <c r="G15" s="533">
        <f>IF(F15&gt;F12,"Please review account numbers 629 &gt; 626",)</f>
        <v>0</v>
      </c>
      <c r="H15" s="240"/>
      <c r="I15" s="298"/>
      <c r="J15"/>
      <c r="K15" s="403"/>
    </row>
    <row r="16" spans="1:122" ht="69" customHeight="1" x14ac:dyDescent="0.3">
      <c r="A16" s="136">
        <v>630</v>
      </c>
      <c r="B16" s="600" t="s">
        <v>239</v>
      </c>
      <c r="C16" s="326" t="s">
        <v>58</v>
      </c>
      <c r="D16" s="154" t="s">
        <v>280</v>
      </c>
      <c r="E16" s="267" t="e">
        <f>INDEX('PY1 Data(H)'!$A$1:$CZ$258,MATCH('Unit Data from Audit Worksheet'!$A16,'PY1 Data(H)'!$A$1:$A$258,0),MATCH('Unit Data from Audit Worksheet'!$D$2,'PY1 Data(H)'!$A$1:$CZ$1,0))</f>
        <v>#N/A</v>
      </c>
      <c r="F16" s="132">
        <v>0</v>
      </c>
      <c r="G16" s="533">
        <f>IF(F16&gt;F12,"Please review account numbers 630 &gt; 626",)</f>
        <v>0</v>
      </c>
      <c r="H16" s="240"/>
      <c r="I16" s="298"/>
      <c r="J16"/>
      <c r="K16" s="403"/>
    </row>
    <row r="17" spans="1:11" ht="95.25" customHeight="1" x14ac:dyDescent="0.3">
      <c r="A17" s="136">
        <v>631</v>
      </c>
      <c r="B17" s="600" t="s">
        <v>239</v>
      </c>
      <c r="C17" s="326" t="s">
        <v>58</v>
      </c>
      <c r="D17" s="154" t="s">
        <v>373</v>
      </c>
      <c r="E17" s="267" t="e">
        <f>INDEX('PY1 Data(H)'!$A$1:$CZ$258,MATCH('Unit Data from Audit Worksheet'!$A17,'PY1 Data(H)'!$A$1:$A$258,0),MATCH('Unit Data from Audit Worksheet'!$D$2,'PY1 Data(H)'!$A$1:$CZ$1,0))</f>
        <v>#N/A</v>
      </c>
      <c r="F17" s="132">
        <v>0</v>
      </c>
      <c r="G17" s="533">
        <f>IF(F17&gt;F12,"Please review account numbers 631 &gt; 626",)</f>
        <v>0</v>
      </c>
      <c r="H17" s="240"/>
      <c r="I17" s="298"/>
      <c r="J17"/>
      <c r="K17" s="403"/>
    </row>
    <row r="18" spans="1:11" ht="55.5" customHeight="1" x14ac:dyDescent="0.3">
      <c r="A18" s="419">
        <v>338</v>
      </c>
      <c r="B18" s="3" t="s">
        <v>22</v>
      </c>
      <c r="C18" s="268" t="s">
        <v>58</v>
      </c>
      <c r="D18" s="67" t="s">
        <v>60</v>
      </c>
      <c r="E18" s="267" t="e">
        <f>INDEX('PY1 Data(H)'!$A$1:$CZ$258,MATCH('Unit Data from Audit Worksheet'!$A18,'PY1 Data(H)'!$A$1:$A$258,0),MATCH('Unit Data from Audit Worksheet'!$D$2,'PY1 Data(H)'!$A$1:$CZ$1,0))-INDEX('PY1 Data(H)'!$A$1:$CZ$258,MATCH('Unit Data from Audit Worksheet'!$A11,'PY1 Data(H)'!$A$1:$A$258,0),MATCH('Unit Data from Audit Worksheet'!$D$2,'PY1 Data(H)'!$A$1:$CZ$1,0))</f>
        <v>#N/A</v>
      </c>
      <c r="F18" s="132">
        <v>0</v>
      </c>
      <c r="G18" s="533" t="str">
        <f>IF(F12&gt;F18,"Error: Please review accts 626 &gt; 338","")</f>
        <v/>
      </c>
      <c r="H18" s="551"/>
      <c r="I18" s="295"/>
      <c r="J18"/>
      <c r="K18" s="403"/>
    </row>
    <row r="19" spans="1:11" ht="89.25" customHeight="1" x14ac:dyDescent="0.3">
      <c r="A19" s="68">
        <v>335</v>
      </c>
      <c r="B19" s="3" t="s">
        <v>22</v>
      </c>
      <c r="C19" s="268" t="s">
        <v>58</v>
      </c>
      <c r="D19" s="277" t="s">
        <v>374</v>
      </c>
      <c r="E19" s="267" t="e">
        <f>INDEX('PY1 Data(H)'!$A$1:$CZ$258,MATCH('Unit Data from Audit Worksheet'!$A19,'PY1 Data(H)'!$A$1:$A$258,0),MATCH('Unit Data from Audit Worksheet'!$D$2,'PY1 Data(H)'!$A$1:$CZ$1,0))</f>
        <v>#N/A</v>
      </c>
      <c r="F19" s="132">
        <v>0</v>
      </c>
      <c r="G19" s="533">
        <f>IF(F19&lt;0,"Error: Enter as positive.",)</f>
        <v>0</v>
      </c>
      <c r="H19" s="551"/>
      <c r="I19" s="177"/>
      <c r="J19"/>
      <c r="K19" s="403"/>
    </row>
    <row r="20" spans="1:11" ht="48.75" customHeight="1" x14ac:dyDescent="0.3">
      <c r="A20" s="68">
        <v>252</v>
      </c>
      <c r="B20" s="3" t="s">
        <v>22</v>
      </c>
      <c r="C20" s="268" t="s">
        <v>58</v>
      </c>
      <c r="D20" s="67" t="s">
        <v>61</v>
      </c>
      <c r="E20" s="267" t="e">
        <f>INDEX('PY1 Data(H)'!$A$1:$CZ$258,MATCH('Unit Data from Audit Worksheet'!$A20,'PY1 Data(H)'!$A$1:$A$258,0),MATCH('Unit Data from Audit Worksheet'!$D$2,'PY1 Data(H)'!$A$1:$CZ$1,0))</f>
        <v>#N/A</v>
      </c>
      <c r="F20" s="132">
        <v>0</v>
      </c>
      <c r="G20" s="305"/>
      <c r="H20" s="551"/>
      <c r="I20" s="50"/>
      <c r="J20"/>
      <c r="K20" s="403"/>
    </row>
    <row r="21" spans="1:11" ht="43.2" x14ac:dyDescent="0.3">
      <c r="A21" s="68">
        <v>253</v>
      </c>
      <c r="B21" s="3" t="s">
        <v>22</v>
      </c>
      <c r="C21" s="268" t="s">
        <v>58</v>
      </c>
      <c r="D21" s="67" t="s">
        <v>62</v>
      </c>
      <c r="E21" s="267" t="e">
        <f>INDEX('PY1 Data(H)'!$A$1:$CZ$258,MATCH('Unit Data from Audit Worksheet'!$A21,'PY1 Data(H)'!$A$1:$A$258,0),MATCH('Unit Data from Audit Worksheet'!$D$2,'PY1 Data(H)'!$A$1:$CZ$1,0))</f>
        <v>#N/A</v>
      </c>
      <c r="F21" s="132">
        <v>0</v>
      </c>
      <c r="G21" s="533"/>
      <c r="H21" s="551"/>
      <c r="I21" s="50"/>
      <c r="J21"/>
      <c r="K21" s="403"/>
    </row>
    <row r="22" spans="1:11" ht="73.5" customHeight="1" x14ac:dyDescent="0.3">
      <c r="A22" s="68">
        <v>254</v>
      </c>
      <c r="B22" s="3" t="s">
        <v>22</v>
      </c>
      <c r="C22" s="268" t="s">
        <v>58</v>
      </c>
      <c r="D22" s="67" t="s">
        <v>375</v>
      </c>
      <c r="E22" s="267" t="e">
        <f>INDEX('PY1 Data(H)'!$A$1:$CZ$258,MATCH('Unit Data from Audit Worksheet'!$A22,'PY1 Data(H)'!$A$1:$A$258,0),MATCH('Unit Data from Audit Worksheet'!$D$2,'PY1 Data(H)'!$A$1:$CZ$1,0))</f>
        <v>#N/A</v>
      </c>
      <c r="F22" s="132">
        <v>0</v>
      </c>
      <c r="G22" s="533">
        <f>IF(H22=0,,"Error: Total assets and deferred outflows less total liabilities and deferred inflows do not equal total net position. Account numbers  385-338-252-253-254 = 0.  The amount the formula is off is located in the cell to the right")</f>
        <v>0</v>
      </c>
      <c r="H22" s="584">
        <f>F9-F18-F20-F21-F22</f>
        <v>0</v>
      </c>
      <c r="I22" s="50"/>
      <c r="J22"/>
      <c r="K22" s="403"/>
    </row>
    <row r="23" spans="1:11" ht="21.75" customHeight="1" x14ac:dyDescent="0.3">
      <c r="A23" s="68"/>
      <c r="B23" s="341" t="s">
        <v>63</v>
      </c>
      <c r="C23" s="602"/>
      <c r="D23" s="331"/>
      <c r="E23" s="332"/>
      <c r="F23" s="340"/>
      <c r="G23" s="553"/>
      <c r="H23" s="551"/>
      <c r="I23" s="50"/>
      <c r="J23"/>
      <c r="K23" s="403"/>
    </row>
    <row r="24" spans="1:11" ht="59.25" customHeight="1" x14ac:dyDescent="0.3">
      <c r="A24" s="68">
        <v>502</v>
      </c>
      <c r="B24" s="3" t="s">
        <v>21</v>
      </c>
      <c r="C24" s="268" t="s">
        <v>65</v>
      </c>
      <c r="D24" s="277" t="s">
        <v>376</v>
      </c>
      <c r="E24" s="267" t="e">
        <f>INDEX('PY1 Data(H)'!$A$1:$CZ$258,MATCH('Unit Data from Audit Worksheet'!$A24,'PY1 Data(H)'!$A$1:$A$258,0),MATCH('Unit Data from Audit Worksheet'!$D$2,'PY1 Data(H)'!$A$1:$CZ$1,0))</f>
        <v>#N/A</v>
      </c>
      <c r="F24" s="132">
        <v>0</v>
      </c>
      <c r="G24" s="533">
        <f>IF(F24&lt;0,"Note: Number is normally positive.",)</f>
        <v>0</v>
      </c>
      <c r="H24" s="551"/>
      <c r="I24" s="50"/>
      <c r="J24"/>
      <c r="K24" s="403"/>
    </row>
    <row r="25" spans="1:11" ht="59.25" customHeight="1" x14ac:dyDescent="0.3">
      <c r="A25" s="68">
        <v>503</v>
      </c>
      <c r="B25" s="3" t="s">
        <v>21</v>
      </c>
      <c r="C25" s="268" t="s">
        <v>65</v>
      </c>
      <c r="D25" s="67" t="s">
        <v>64</v>
      </c>
      <c r="E25" s="267" t="e">
        <f>INDEX('PY1 Data(H)'!$A$1:$CZ$258,MATCH('Unit Data from Audit Worksheet'!$A25,'PY1 Data(H)'!$A$1:$A$258,0),MATCH('Unit Data from Audit Worksheet'!$D$2,'PY1 Data(H)'!$A$1:$CZ$1,0))</f>
        <v>#N/A</v>
      </c>
      <c r="F25" s="577">
        <v>0</v>
      </c>
      <c r="G25" s="533">
        <f>IF(F25&lt;0,"Note: Number is normally positive.",)</f>
        <v>0</v>
      </c>
      <c r="H25" s="551"/>
      <c r="I25" s="50"/>
      <c r="J25"/>
      <c r="K25" s="403"/>
    </row>
    <row r="26" spans="1:11" ht="27" customHeight="1" x14ac:dyDescent="0.3">
      <c r="A26" s="68"/>
      <c r="B26" s="341" t="s">
        <v>66</v>
      </c>
      <c r="C26" s="602"/>
      <c r="D26" s="331"/>
      <c r="E26" s="332"/>
      <c r="F26" s="333"/>
      <c r="G26" s="550"/>
      <c r="H26" s="551"/>
      <c r="I26" s="50"/>
      <c r="J26"/>
      <c r="K26" s="403"/>
    </row>
    <row r="27" spans="1:11" ht="49.5" customHeight="1" x14ac:dyDescent="0.3">
      <c r="A27" s="68">
        <v>388</v>
      </c>
      <c r="B27" s="3" t="s">
        <v>24</v>
      </c>
      <c r="C27" s="3" t="s">
        <v>71</v>
      </c>
      <c r="D27" s="67" t="s">
        <v>67</v>
      </c>
      <c r="E27" s="267" t="e">
        <f>INDEX('PY1 Data(H)'!$A$1:$CZ$258,MATCH('Unit Data from Audit Worksheet'!$A27,'PY1 Data(H)'!$A$1:$A$258,0),MATCH('Unit Data from Audit Worksheet'!$D$2,'PY1 Data(H)'!$A$1:$CZ$1,0))</f>
        <v>#N/A</v>
      </c>
      <c r="F27" s="132">
        <v>0</v>
      </c>
      <c r="G27" s="533">
        <f t="shared" ref="G27:G33" si="0">IF(F27&lt;0,"Error: Enter as positive.",)</f>
        <v>0</v>
      </c>
      <c r="H27" s="551"/>
      <c r="I27" s="50"/>
      <c r="J27"/>
      <c r="K27" s="403"/>
    </row>
    <row r="28" spans="1:11" ht="51.75" customHeight="1" x14ac:dyDescent="0.3">
      <c r="A28" s="68">
        <v>339</v>
      </c>
      <c r="B28" s="3" t="s">
        <v>22</v>
      </c>
      <c r="C28" s="3" t="s">
        <v>71</v>
      </c>
      <c r="D28" s="67" t="s">
        <v>68</v>
      </c>
      <c r="E28" s="267" t="e">
        <f>INDEX('PY1 Data(H)'!$A$1:$CZ$258,MATCH('Unit Data from Audit Worksheet'!$A28,'PY1 Data(H)'!$A$1:$A$258,0),MATCH('Unit Data from Audit Worksheet'!$D$2,'PY1 Data(H)'!$A$1:$CZ$1,0))</f>
        <v>#N/A</v>
      </c>
      <c r="F28" s="132">
        <v>0</v>
      </c>
      <c r="G28" s="533">
        <f t="shared" si="0"/>
        <v>0</v>
      </c>
      <c r="H28" s="551"/>
      <c r="I28" s="50"/>
      <c r="J28"/>
      <c r="K28" s="403"/>
    </row>
    <row r="29" spans="1:11" ht="50.25" customHeight="1" x14ac:dyDescent="0.3">
      <c r="A29" s="68">
        <v>504</v>
      </c>
      <c r="B29" s="3" t="s">
        <v>22</v>
      </c>
      <c r="C29" s="3" t="s">
        <v>71</v>
      </c>
      <c r="D29" s="67" t="s">
        <v>69</v>
      </c>
      <c r="E29" s="267" t="e">
        <f>INDEX('PY1 Data(H)'!$A$1:$CZ$258,MATCH('Unit Data from Audit Worksheet'!$A29,'PY1 Data(H)'!$A$1:$A$258,0),MATCH('Unit Data from Audit Worksheet'!$D$2,'PY1 Data(H)'!$A$1:$CZ$1,0))</f>
        <v>#N/A</v>
      </c>
      <c r="F29" s="132">
        <v>0</v>
      </c>
      <c r="G29" s="533">
        <f t="shared" si="0"/>
        <v>0</v>
      </c>
      <c r="H29" s="551"/>
      <c r="I29" s="50"/>
      <c r="J29"/>
      <c r="K29" s="403"/>
    </row>
    <row r="30" spans="1:11" ht="60" customHeight="1" x14ac:dyDescent="0.3">
      <c r="A30" s="68">
        <v>505</v>
      </c>
      <c r="B30" s="3" t="s">
        <v>22</v>
      </c>
      <c r="C30" s="3" t="s">
        <v>71</v>
      </c>
      <c r="D30" s="271" t="s">
        <v>70</v>
      </c>
      <c r="E30" s="267" t="e">
        <f>INDEX('PY1 Data(H)'!$A$1:$CZ$258,MATCH('Unit Data from Audit Worksheet'!$A30,'PY1 Data(H)'!$A$1:$A$258,0),MATCH('Unit Data from Audit Worksheet'!$D$2,'PY1 Data(H)'!$A$1:$CZ$1,0))</f>
        <v>#N/A</v>
      </c>
      <c r="F30" s="132">
        <v>0</v>
      </c>
      <c r="G30" s="533">
        <f t="shared" si="0"/>
        <v>0</v>
      </c>
      <c r="H30" s="551"/>
      <c r="I30" s="50"/>
      <c r="J30"/>
      <c r="K30" s="403"/>
    </row>
    <row r="31" spans="1:11" ht="76.2" customHeight="1" x14ac:dyDescent="0.3">
      <c r="A31" s="68">
        <v>341</v>
      </c>
      <c r="B31" s="3" t="s">
        <v>22</v>
      </c>
      <c r="C31" s="3" t="s">
        <v>71</v>
      </c>
      <c r="D31" s="277" t="s">
        <v>377</v>
      </c>
      <c r="E31" s="267" t="e">
        <f>INDEX('PY1 Data(H)'!$A$1:$CZ$258,MATCH('Unit Data from Audit Worksheet'!$A31,'PY1 Data(H)'!$A$1:$A$258,0),MATCH('Unit Data from Audit Worksheet'!$D$2,'PY1 Data(H)'!$A$1:$CZ$1,0))</f>
        <v>#N/A</v>
      </c>
      <c r="F31" s="132">
        <v>0</v>
      </c>
      <c r="G31" s="533">
        <f t="shared" si="0"/>
        <v>0</v>
      </c>
      <c r="H31" s="551"/>
      <c r="I31" s="50"/>
      <c r="J31"/>
      <c r="K31" s="403"/>
    </row>
    <row r="32" spans="1:11" ht="49.2" customHeight="1" x14ac:dyDescent="0.3">
      <c r="A32" s="68">
        <v>386</v>
      </c>
      <c r="B32" s="3" t="s">
        <v>22</v>
      </c>
      <c r="C32" s="3" t="s">
        <v>71</v>
      </c>
      <c r="D32" s="67" t="s">
        <v>378</v>
      </c>
      <c r="E32" s="267" t="e">
        <f>INDEX('PY1 Data(H)'!$A$1:$CZ$258,MATCH('Unit Data from Audit Worksheet'!$A32,'PY1 Data(H)'!$A$1:$A$258,0),MATCH('Unit Data from Audit Worksheet'!$D$2,'PY1 Data(H)'!$A$1:$CZ$1,0))</f>
        <v>#N/A</v>
      </c>
      <c r="F32" s="132">
        <v>0</v>
      </c>
      <c r="G32" s="533">
        <f t="shared" si="0"/>
        <v>0</v>
      </c>
      <c r="H32" s="551"/>
      <c r="I32" s="50"/>
      <c r="J32"/>
      <c r="K32" s="403"/>
    </row>
    <row r="33" spans="1:122" ht="48.75" customHeight="1" x14ac:dyDescent="0.3">
      <c r="A33" s="68">
        <v>387</v>
      </c>
      <c r="B33" s="3" t="s">
        <v>24</v>
      </c>
      <c r="C33" s="3" t="s">
        <v>71</v>
      </c>
      <c r="D33" s="67" t="s">
        <v>379</v>
      </c>
      <c r="E33" s="267" t="e">
        <f>INDEX('PY1 Data(H)'!$A$1:$CZ$258,MATCH('Unit Data from Audit Worksheet'!$A33,'PY1 Data(H)'!$A$1:$A$258,0),MATCH('Unit Data from Audit Worksheet'!$D$2,'PY1 Data(H)'!$A$1:$CZ$1,0))</f>
        <v>#N/A</v>
      </c>
      <c r="F33" s="132">
        <v>0</v>
      </c>
      <c r="G33" s="533">
        <f t="shared" si="0"/>
        <v>0</v>
      </c>
      <c r="H33" s="551"/>
      <c r="I33" s="50"/>
      <c r="J33"/>
      <c r="K33" s="403"/>
    </row>
    <row r="34" spans="1:122" ht="92.25" customHeight="1" x14ac:dyDescent="0.3">
      <c r="A34" s="68">
        <v>389</v>
      </c>
      <c r="B34" s="3" t="s">
        <v>24</v>
      </c>
      <c r="C34" s="3" t="s">
        <v>71</v>
      </c>
      <c r="D34" s="277" t="s">
        <v>380</v>
      </c>
      <c r="E34" s="267" t="e">
        <f>INDEX('PY1 Data(H)'!$A$1:$CZ$258,MATCH('Unit Data from Audit Worksheet'!$A34,'PY1 Data(H)'!$A$1:$A$258,0),MATCH('Unit Data from Audit Worksheet'!$D$2,'PY1 Data(H)'!$A$1:$CZ$1,0))</f>
        <v>#N/A</v>
      </c>
      <c r="F34" s="132">
        <v>0</v>
      </c>
      <c r="G34" s="533"/>
      <c r="H34" s="551"/>
      <c r="I34" s="50"/>
      <c r="J34"/>
      <c r="K34" s="403"/>
    </row>
    <row r="35" spans="1:122" ht="82.2" customHeight="1" x14ac:dyDescent="0.3">
      <c r="A35" s="68">
        <v>255</v>
      </c>
      <c r="B35" s="3" t="s">
        <v>22</v>
      </c>
      <c r="C35" s="3" t="s">
        <v>71</v>
      </c>
      <c r="D35" s="277" t="s">
        <v>381</v>
      </c>
      <c r="E35" s="267" t="e">
        <f>INDEX('PY1 Data(H)'!$A$1:$CZ$258,MATCH('Unit Data from Audit Worksheet'!$A35,'PY1 Data(H)'!$A$1:$A$258,0),MATCH('Unit Data from Audit Worksheet'!$D$2,'PY1 Data(H)'!$A$1:$CZ$1,0))</f>
        <v>#N/A</v>
      </c>
      <c r="F35" s="132">
        <v>0</v>
      </c>
      <c r="G35" s="533">
        <f>IF(H35=0,,"Error: Total revenues less total expenses do not equal total change in net position. Account numbers 339+504+505+341+386-387+389-388-255 = 0  The amount the formula is off is located in the cell to the right")</f>
        <v>0</v>
      </c>
      <c r="H35" s="552">
        <f>F28+F29+F30+F31+F32-F33+F34-F27-F35</f>
        <v>0</v>
      </c>
      <c r="I35" s="50"/>
      <c r="J35"/>
      <c r="K35" s="403"/>
    </row>
    <row r="36" spans="1:122" ht="123.6" customHeight="1" x14ac:dyDescent="0.3">
      <c r="A36" s="68">
        <v>376</v>
      </c>
      <c r="B36" s="268" t="s">
        <v>22</v>
      </c>
      <c r="C36" s="268" t="s">
        <v>71</v>
      </c>
      <c r="D36" s="277" t="s">
        <v>382</v>
      </c>
      <c r="E36" s="267" t="e">
        <f>INDEX('PY1 Data(H)'!$A$1:$CZ$258,MATCH('Unit Data from Audit Worksheet'!$A36,'PY1 Data(H)'!$A$1:$A$258,0),MATCH('Unit Data from Audit Worksheet'!$D$2,'PY1 Data(H)'!$A$1:$CZ$1,0))</f>
        <v>#N/A</v>
      </c>
      <c r="F36" s="132">
        <v>0</v>
      </c>
      <c r="G36" s="533" t="e">
        <f>IF(H36=0,,"Error: Beginning Balance does not agree with our records.  Account numbers  252+253+254-255-376-(Prior Year 252+253+254)=0  The amount the formula is off is located in the cell to the right")</f>
        <v>#N/A</v>
      </c>
      <c r="H36" s="585" t="e">
        <f>F20+F21+F22-F35-F36-(E20+E21+E22)</f>
        <v>#N/A</v>
      </c>
      <c r="I36" s="576" t="s">
        <v>1199</v>
      </c>
      <c r="J36"/>
      <c r="K36" s="403"/>
    </row>
    <row r="37" spans="1:122" ht="25.5" customHeight="1" x14ac:dyDescent="0.3">
      <c r="A37" s="68"/>
      <c r="B37" s="341" t="s">
        <v>214</v>
      </c>
      <c r="C37" s="602"/>
      <c r="D37" s="331"/>
      <c r="E37" s="332"/>
      <c r="F37" s="333"/>
      <c r="G37" s="550"/>
      <c r="H37" s="551"/>
      <c r="I37" s="50"/>
      <c r="J37"/>
      <c r="K37" s="403"/>
    </row>
    <row r="38" spans="1:122" s="16" customFormat="1" ht="86.25" customHeight="1" x14ac:dyDescent="0.3">
      <c r="A38" s="68">
        <v>592</v>
      </c>
      <c r="B38" s="268" t="s">
        <v>23</v>
      </c>
      <c r="C38" s="268" t="s">
        <v>216</v>
      </c>
      <c r="D38" s="277" t="s">
        <v>383</v>
      </c>
      <c r="E38" s="267" t="e">
        <f>INDEX('PY1 Data(H)'!$A$1:$CZ$258,MATCH('Unit Data from Audit Worksheet'!$A38,'PY1 Data(H)'!$A$1:$A$258,0),MATCH('Unit Data from Audit Worksheet'!$D$2,'PY1 Data(H)'!$A$1:$CZ$1,0))</f>
        <v>#N/A</v>
      </c>
      <c r="F38" s="299">
        <v>0</v>
      </c>
      <c r="G38" s="533"/>
      <c r="H38" s="36"/>
      <c r="J38"/>
      <c r="K38" s="403"/>
      <c r="L38"/>
      <c r="N38" s="133"/>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row>
    <row r="39" spans="1:122" s="16" customFormat="1" ht="71.25" customHeight="1" x14ac:dyDescent="0.3">
      <c r="A39" s="68">
        <v>591</v>
      </c>
      <c r="B39" s="268" t="s">
        <v>23</v>
      </c>
      <c r="C39" s="268" t="s">
        <v>216</v>
      </c>
      <c r="D39" s="67" t="s">
        <v>217</v>
      </c>
      <c r="E39" s="267" t="e">
        <f>INDEX('PY1 Data(H)'!$A$1:$CZ$258,MATCH('Unit Data from Audit Worksheet'!$A39,'PY1 Data(H)'!$A$1:$A$258,0),MATCH('Unit Data from Audit Worksheet'!$D$2,'PY1 Data(H)'!$A$1:$CZ$1,0))</f>
        <v>#N/A</v>
      </c>
      <c r="F39" s="299">
        <v>0</v>
      </c>
      <c r="G39" s="533">
        <f>IF(F39&lt;0,"Error: Enter as positive.",)</f>
        <v>0</v>
      </c>
      <c r="H39" s="36"/>
      <c r="J39"/>
      <c r="K39" s="403"/>
      <c r="L39"/>
      <c r="N39" s="133"/>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row>
    <row r="40" spans="1:122" ht="27" customHeight="1" x14ac:dyDescent="0.3">
      <c r="A40" s="68"/>
      <c r="B40" s="341" t="s">
        <v>72</v>
      </c>
      <c r="C40" s="602"/>
      <c r="D40" s="334"/>
      <c r="E40" s="332"/>
      <c r="F40" s="335"/>
      <c r="G40" s="554"/>
      <c r="H40" s="551"/>
      <c r="I40" s="50"/>
      <c r="J40"/>
      <c r="K40" s="403"/>
    </row>
    <row r="41" spans="1:122" s="16" customFormat="1" ht="55.5" customHeight="1" x14ac:dyDescent="0.3">
      <c r="A41" s="68">
        <v>506</v>
      </c>
      <c r="B41" s="603" t="s">
        <v>21</v>
      </c>
      <c r="C41" s="603" t="s">
        <v>76</v>
      </c>
      <c r="D41" s="67" t="s">
        <v>384</v>
      </c>
      <c r="E41" s="267" t="e">
        <f>INDEX('PY1 Data(H)'!$A$1:$CZ$258,MATCH('Unit Data from Audit Worksheet'!$A41,'PY1 Data(H)'!$A$1:$A$258,0),MATCH('Unit Data from Audit Worksheet'!$D$2,'PY1 Data(H)'!$A$1:$CZ$1,0))</f>
        <v>#N/A</v>
      </c>
      <c r="F41" s="132">
        <v>0</v>
      </c>
      <c r="G41" s="533">
        <f>IF(F41&lt;0,"Note: Number is normally positive.",)</f>
        <v>0</v>
      </c>
      <c r="H41" s="36"/>
      <c r="I41" s="50"/>
      <c r="J41"/>
      <c r="K41" s="403"/>
      <c r="L41"/>
      <c r="N41" s="133"/>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row>
    <row r="42" spans="1:122" s="16" customFormat="1" ht="45.75" customHeight="1" x14ac:dyDescent="0.3">
      <c r="A42" s="68">
        <v>536</v>
      </c>
      <c r="B42" s="603" t="s">
        <v>21</v>
      </c>
      <c r="C42" s="603" t="s">
        <v>76</v>
      </c>
      <c r="D42" s="67" t="s">
        <v>73</v>
      </c>
      <c r="E42" s="267" t="e">
        <f>INDEX('PY1 Data(H)'!$A$1:$CZ$258,MATCH('Unit Data from Audit Worksheet'!$A42,'PY1 Data(H)'!$A$1:$A$258,0),MATCH('Unit Data from Audit Worksheet'!$D$2,'PY1 Data(H)'!$A$1:$CZ$1,0))</f>
        <v>#N/A</v>
      </c>
      <c r="F42" s="132">
        <v>0</v>
      </c>
      <c r="G42" s="533">
        <f>IF(F42&lt;0,"Note: Number is normally positive.",)</f>
        <v>0</v>
      </c>
      <c r="H42" s="36"/>
      <c r="I42" s="296"/>
      <c r="J42"/>
      <c r="K42" s="403"/>
      <c r="L42"/>
      <c r="N42" s="133"/>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row>
    <row r="43" spans="1:122" s="16" customFormat="1" ht="51.75" customHeight="1" x14ac:dyDescent="0.3">
      <c r="A43" s="68">
        <v>586</v>
      </c>
      <c r="B43" s="603" t="s">
        <v>23</v>
      </c>
      <c r="C43" s="603" t="s">
        <v>76</v>
      </c>
      <c r="D43" s="270" t="s">
        <v>206</v>
      </c>
      <c r="E43" s="267" t="e">
        <f>INDEX('PY1 Data(H)'!$A$1:$CZ$258,MATCH('Unit Data from Audit Worksheet'!$A43,'PY1 Data(H)'!$A$1:$A$258,0),MATCH('Unit Data from Audit Worksheet'!$D$2,'PY1 Data(H)'!$A$1:$CZ$1,0))</f>
        <v>#N/A</v>
      </c>
      <c r="F43" s="132">
        <v>0</v>
      </c>
      <c r="G43" s="533">
        <f>IF(F43&lt;0,"Note: Number is normally positive.",)</f>
        <v>0</v>
      </c>
      <c r="H43" s="36"/>
      <c r="I43" s="296"/>
      <c r="J43"/>
      <c r="K43" s="403"/>
      <c r="L43"/>
      <c r="N43" s="13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row>
    <row r="44" spans="1:122" ht="37.5" customHeight="1" x14ac:dyDescent="0.3">
      <c r="A44" s="68">
        <v>379</v>
      </c>
      <c r="B44" s="603" t="s">
        <v>24</v>
      </c>
      <c r="C44" s="603" t="s">
        <v>76</v>
      </c>
      <c r="D44" s="67" t="s">
        <v>59</v>
      </c>
      <c r="E44" s="267" t="e">
        <f>INDEX('PY1 Data(H)'!$A$1:$CZ$258,MATCH('Unit Data from Audit Worksheet'!$A44,'PY1 Data(H)'!$A$1:$A$258,0),MATCH('Unit Data from Audit Worksheet'!$D$2,'PY1 Data(H)'!$A$1:$CZ$1,0))</f>
        <v>#N/A</v>
      </c>
      <c r="F44" s="132">
        <v>0</v>
      </c>
      <c r="G44" s="533">
        <f>IF((F41+F42)&gt;F44,"Error: Please review account numbers (506+536)&gt;379",)</f>
        <v>0</v>
      </c>
      <c r="H44" s="551"/>
      <c r="I44" s="50"/>
      <c r="J44"/>
      <c r="K44" s="403"/>
    </row>
    <row r="45" spans="1:122" ht="99.75" customHeight="1" x14ac:dyDescent="0.3">
      <c r="A45" s="68">
        <v>4</v>
      </c>
      <c r="B45" s="603" t="s">
        <v>21</v>
      </c>
      <c r="C45" s="603" t="s">
        <v>76</v>
      </c>
      <c r="D45" s="135" t="s">
        <v>385</v>
      </c>
      <c r="E45" s="267" t="e">
        <f>INDEX('PY1 Data(H)'!$A$1:$CZ$258,MATCH('Unit Data from Audit Worksheet'!$A45,'PY1 Data(H)'!$A$1:$A$258,0),MATCH('Unit Data from Audit Worksheet'!$D$2,'PY1 Data(H)'!$A$1:$CZ$1,0))</f>
        <v>#N/A</v>
      </c>
      <c r="F45" s="132">
        <v>0</v>
      </c>
      <c r="G45" s="533">
        <f t="shared" ref="G45:G49" si="1">IF(F45&lt;0,"Error: Enter as positive.",)</f>
        <v>0</v>
      </c>
      <c r="H45" s="551"/>
      <c r="I45" s="50"/>
      <c r="J45"/>
      <c r="K45" s="403"/>
    </row>
    <row r="46" spans="1:122" ht="132" customHeight="1" x14ac:dyDescent="0.3">
      <c r="A46" s="68">
        <v>5</v>
      </c>
      <c r="B46" s="603" t="s">
        <v>21</v>
      </c>
      <c r="C46" s="603" t="s">
        <v>76</v>
      </c>
      <c r="D46" s="152" t="s">
        <v>386</v>
      </c>
      <c r="E46" s="267" t="e">
        <f>INDEX('PY1 Data(H)'!$A$1:$CZ$258,MATCH('Unit Data from Audit Worksheet'!$A46,'PY1 Data(H)'!$A$1:$A$258,0),MATCH('Unit Data from Audit Worksheet'!$D$2,'PY1 Data(H)'!$A$1:$CZ$1,0))</f>
        <v>#N/A</v>
      </c>
      <c r="F46" s="132">
        <v>0</v>
      </c>
      <c r="G46" s="533">
        <f t="shared" si="1"/>
        <v>0</v>
      </c>
      <c r="H46" s="551"/>
      <c r="I46" s="50"/>
      <c r="J46"/>
      <c r="K46" s="403"/>
    </row>
    <row r="47" spans="1:122" ht="93.75" customHeight="1" x14ac:dyDescent="0.3">
      <c r="A47" s="68">
        <v>380</v>
      </c>
      <c r="B47" s="603" t="s">
        <v>24</v>
      </c>
      <c r="C47" s="603" t="s">
        <v>76</v>
      </c>
      <c r="D47" s="152" t="s">
        <v>387</v>
      </c>
      <c r="E47" s="267" t="e">
        <f>INDEX('PY1 Data(H)'!$A$1:$CZ$258,MATCH('Unit Data from Audit Worksheet'!$A47,'PY1 Data(H)'!$A$1:$A$258,0),MATCH('Unit Data from Audit Worksheet'!$D$2,'PY1 Data(H)'!$A$1:$CZ$1,0))</f>
        <v>#N/A</v>
      </c>
      <c r="F47" s="132">
        <v>0</v>
      </c>
      <c r="G47" s="533">
        <f t="shared" si="1"/>
        <v>0</v>
      </c>
      <c r="H47" s="551"/>
      <c r="I47" s="50"/>
      <c r="J47"/>
      <c r="K47" s="403"/>
    </row>
    <row r="48" spans="1:122" ht="48.75" customHeight="1" x14ac:dyDescent="0.3">
      <c r="A48" s="68">
        <v>391</v>
      </c>
      <c r="B48" s="603" t="s">
        <v>27</v>
      </c>
      <c r="C48" s="603" t="s">
        <v>76</v>
      </c>
      <c r="D48" s="67" t="s">
        <v>74</v>
      </c>
      <c r="E48" s="267" t="e">
        <f>INDEX('PY1 Data(H)'!$A$1:$CZ$258,MATCH('Unit Data from Audit Worksheet'!$A48,'PY1 Data(H)'!$A$1:$A$258,0),MATCH('Unit Data from Audit Worksheet'!$D$2,'PY1 Data(H)'!$A$1:$CZ$1,0))</f>
        <v>#N/A</v>
      </c>
      <c r="F48" s="132">
        <v>0</v>
      </c>
      <c r="G48" s="533">
        <f t="shared" si="1"/>
        <v>0</v>
      </c>
      <c r="H48" s="551"/>
      <c r="I48" s="50"/>
      <c r="J48"/>
      <c r="K48" s="403"/>
    </row>
    <row r="49" spans="1:122" ht="51.75" customHeight="1" x14ac:dyDescent="0.3">
      <c r="A49" s="68">
        <v>7</v>
      </c>
      <c r="B49" s="603" t="s">
        <v>27</v>
      </c>
      <c r="C49" s="603" t="s">
        <v>76</v>
      </c>
      <c r="D49" s="67" t="s">
        <v>75</v>
      </c>
      <c r="E49" s="267" t="e">
        <f>INDEX('PY1 Data(H)'!$A$1:$CZ$258,MATCH('Unit Data from Audit Worksheet'!$A49,'PY1 Data(H)'!$A$1:$A$258,0),MATCH('Unit Data from Audit Worksheet'!$D$2,'PY1 Data(H)'!$A$1:$CZ$1,0))</f>
        <v>#N/A</v>
      </c>
      <c r="F49" s="132">
        <v>0</v>
      </c>
      <c r="G49" s="533">
        <f t="shared" si="1"/>
        <v>0</v>
      </c>
      <c r="H49" s="551"/>
      <c r="I49" s="50"/>
      <c r="J49"/>
      <c r="K49" s="403"/>
    </row>
    <row r="50" spans="1:122" ht="78.75" customHeight="1" x14ac:dyDescent="0.3">
      <c r="A50" s="136">
        <v>645</v>
      </c>
      <c r="B50" s="600" t="s">
        <v>239</v>
      </c>
      <c r="C50" s="600" t="s">
        <v>76</v>
      </c>
      <c r="D50" s="496" t="s">
        <v>256</v>
      </c>
      <c r="E50" s="267" t="e">
        <f>INDEX('PY1 Data(H)'!$A$1:$CZ$258,MATCH('Unit Data from Audit Worksheet'!$A50,'PY1 Data(H)'!$A$1:$A$258,0),MATCH('Unit Data from Audit Worksheet'!$D$2,'PY1 Data(H)'!$A$1:$CZ$1,0))</f>
        <v>#N/A</v>
      </c>
      <c r="F50" s="132">
        <v>0</v>
      </c>
      <c r="G50" s="533">
        <f>IF(F50&lt;0,"Note: Number is normally positive.",)</f>
        <v>0</v>
      </c>
      <c r="H50" s="36"/>
      <c r="I50" s="296"/>
      <c r="J50"/>
      <c r="K50" s="403"/>
    </row>
    <row r="51" spans="1:122" ht="78.75" customHeight="1" x14ac:dyDescent="0.3">
      <c r="A51" s="136">
        <v>646</v>
      </c>
      <c r="B51" s="600" t="s">
        <v>239</v>
      </c>
      <c r="C51" s="600" t="s">
        <v>76</v>
      </c>
      <c r="D51" s="135" t="s">
        <v>240</v>
      </c>
      <c r="E51" s="267" t="e">
        <f>INDEX('PY1 Data(H)'!$A$1:$CZ$258,MATCH('Unit Data from Audit Worksheet'!$A51,'PY1 Data(H)'!$A$1:$A$258,0),MATCH('Unit Data from Audit Worksheet'!$D$2,'PY1 Data(H)'!$A$1:$CZ$1,0))</f>
        <v>#N/A</v>
      </c>
      <c r="F51" s="132">
        <v>0</v>
      </c>
      <c r="G51" s="533">
        <f>IF(F51&lt;0,"Note: Number is normally positive.",)</f>
        <v>0</v>
      </c>
      <c r="H51" s="36"/>
      <c r="I51" s="296"/>
      <c r="J51"/>
      <c r="K51" s="403"/>
    </row>
    <row r="52" spans="1:122" ht="69.599999999999994" customHeight="1" x14ac:dyDescent="0.3">
      <c r="A52" s="68">
        <v>9</v>
      </c>
      <c r="B52" s="603" t="s">
        <v>24</v>
      </c>
      <c r="C52" s="603" t="s">
        <v>76</v>
      </c>
      <c r="D52" s="277" t="s">
        <v>388</v>
      </c>
      <c r="E52" s="267" t="e">
        <f>INDEX('PY1 Data(H)'!$A$1:$CZ$258,MATCH('Unit Data from Audit Worksheet'!$A52,'PY1 Data(H)'!$A$1:$A$258,0),MATCH('Unit Data from Audit Worksheet'!$D$2,'PY1 Data(H)'!$A$1:$CZ$1,0))</f>
        <v>#N/A</v>
      </c>
      <c r="F52" s="132">
        <v>0</v>
      </c>
      <c r="G52" s="533">
        <f>IF(F44-F45-F46-F47-F52=0,,"Error: Total assets less total liabilities do not equal total fund balance. Account numbers 379-4-5-380-9= 0  The amount of the formula is in the cell to the right")</f>
        <v>0</v>
      </c>
      <c r="H52" s="552">
        <f>F44-F45-F46-F47-F52</f>
        <v>0</v>
      </c>
      <c r="I52" s="50"/>
      <c r="J52"/>
      <c r="K52" s="403"/>
    </row>
    <row r="53" spans="1:122" s="16" customFormat="1" ht="63.75" customHeight="1" x14ac:dyDescent="0.3">
      <c r="A53" s="488">
        <v>1052</v>
      </c>
      <c r="B53" s="505" t="s">
        <v>321</v>
      </c>
      <c r="C53" s="505" t="s">
        <v>79</v>
      </c>
      <c r="D53" s="489" t="s">
        <v>1239</v>
      </c>
      <c r="E53" s="490" t="s">
        <v>823</v>
      </c>
      <c r="F53" s="132">
        <v>0</v>
      </c>
      <c r="G53" s="533"/>
      <c r="H53" s="36"/>
      <c r="I53" s="296"/>
      <c r="J53" s="126"/>
      <c r="K53" s="403"/>
      <c r="L53" s="126"/>
      <c r="N53" s="133"/>
      <c r="Y53" s="126"/>
      <c r="Z53" s="126"/>
      <c r="AA53" s="126"/>
      <c r="AB53" s="126"/>
      <c r="AC53" s="126"/>
      <c r="AD53" s="126"/>
      <c r="AE53" s="126"/>
      <c r="AF53" s="126"/>
      <c r="AG53" s="126"/>
      <c r="AH53" s="126"/>
      <c r="AI53" s="126"/>
      <c r="AJ53" s="126"/>
      <c r="AK53" s="126"/>
      <c r="AL53" s="126"/>
      <c r="AM53" s="126"/>
      <c r="AN53" s="126"/>
      <c r="AO53" s="126"/>
      <c r="AP53" s="126"/>
      <c r="AQ53" s="126"/>
      <c r="AR53" s="126"/>
      <c r="AS53" s="126"/>
      <c r="AT53" s="126"/>
      <c r="AU53" s="126"/>
      <c r="AV53" s="126"/>
      <c r="AW53" s="126"/>
      <c r="AX53" s="126"/>
      <c r="AY53" s="126"/>
      <c r="AZ53" s="126"/>
      <c r="BA53" s="126"/>
      <c r="BB53" s="126"/>
      <c r="BC53" s="126"/>
      <c r="BD53" s="126"/>
      <c r="BE53" s="126"/>
      <c r="BF53" s="126"/>
      <c r="BG53" s="126"/>
      <c r="BH53" s="126"/>
      <c r="BI53" s="126"/>
      <c r="BJ53" s="126"/>
      <c r="BK53" s="126"/>
      <c r="BL53" s="126"/>
      <c r="BM53" s="126"/>
      <c r="BN53" s="126"/>
      <c r="BO53" s="126"/>
      <c r="BP53" s="126"/>
      <c r="BQ53" s="126"/>
      <c r="BR53" s="126"/>
      <c r="BS53" s="126"/>
      <c r="BT53" s="126"/>
      <c r="BU53" s="126"/>
      <c r="BV53" s="126"/>
      <c r="BW53" s="126"/>
      <c r="BX53" s="126"/>
      <c r="BY53" s="126"/>
      <c r="BZ53" s="126"/>
      <c r="CA53" s="126"/>
      <c r="CB53" s="126"/>
      <c r="CC53" s="126"/>
      <c r="CD53" s="126"/>
      <c r="CE53" s="126"/>
      <c r="CF53" s="126"/>
      <c r="CG53" s="126"/>
      <c r="CH53" s="126"/>
      <c r="CI53" s="126"/>
      <c r="CJ53" s="126"/>
      <c r="CK53" s="126"/>
      <c r="CL53" s="126"/>
      <c r="CM53" s="126"/>
      <c r="CN53" s="126"/>
      <c r="CO53" s="126"/>
      <c r="CP53" s="126"/>
      <c r="CQ53" s="126"/>
      <c r="CR53" s="126"/>
      <c r="CS53" s="126"/>
      <c r="CT53" s="126"/>
      <c r="CU53" s="126"/>
      <c r="CV53" s="126"/>
      <c r="CW53" s="126"/>
      <c r="CX53" s="126"/>
      <c r="CY53" s="126"/>
      <c r="CZ53" s="126"/>
      <c r="DA53" s="126"/>
      <c r="DB53" s="126"/>
      <c r="DC53" s="126"/>
      <c r="DD53" s="126"/>
      <c r="DE53" s="126"/>
      <c r="DF53" s="126"/>
      <c r="DG53" s="126"/>
      <c r="DH53" s="126"/>
      <c r="DI53" s="126"/>
      <c r="DJ53" s="126"/>
      <c r="DK53" s="126"/>
      <c r="DL53" s="126"/>
      <c r="DM53" s="126"/>
      <c r="DN53" s="126"/>
      <c r="DO53" s="126"/>
      <c r="DP53" s="126"/>
      <c r="DQ53" s="126"/>
      <c r="DR53" s="126"/>
    </row>
    <row r="54" spans="1:122" ht="30" customHeight="1" x14ac:dyDescent="0.3">
      <c r="A54" s="68"/>
      <c r="B54" s="341" t="s">
        <v>78</v>
      </c>
      <c r="C54" s="602"/>
      <c r="D54" s="331"/>
      <c r="E54" s="332"/>
      <c r="F54" s="333"/>
      <c r="G54" s="550"/>
      <c r="H54" s="551"/>
      <c r="I54" s="50"/>
      <c r="J54"/>
      <c r="K54" s="403"/>
    </row>
    <row r="55" spans="1:122" ht="57.75" customHeight="1" x14ac:dyDescent="0.3">
      <c r="A55" s="68">
        <v>16</v>
      </c>
      <c r="B55" s="3" t="s">
        <v>25</v>
      </c>
      <c r="C55" s="3" t="s">
        <v>79</v>
      </c>
      <c r="D55" s="67" t="s">
        <v>77</v>
      </c>
      <c r="E55" s="267" t="e">
        <f>INDEX('PY1 Data(H)'!$A$1:$CZ$258,MATCH('Unit Data from Audit Worksheet'!$A55,'PY1 Data(H)'!$A$1:$A$258,0),MATCH('Unit Data from Audit Worksheet'!$D$2,'PY1 Data(H)'!$A$1:$CZ$1,0))</f>
        <v>#N/A</v>
      </c>
      <c r="F55" s="132">
        <v>0</v>
      </c>
      <c r="G55" s="533"/>
      <c r="H55" s="551"/>
      <c r="I55" s="50"/>
      <c r="J55"/>
      <c r="K55" s="403"/>
    </row>
    <row r="56" spans="1:122" ht="69.75" customHeight="1" x14ac:dyDescent="0.3">
      <c r="A56" s="68">
        <v>532</v>
      </c>
      <c r="B56" s="3" t="s">
        <v>21</v>
      </c>
      <c r="C56" s="3" t="s">
        <v>79</v>
      </c>
      <c r="D56" s="273" t="s">
        <v>389</v>
      </c>
      <c r="E56" s="267" t="e">
        <f>INDEX('PY1 Data(H)'!$A$1:$CZ$258,MATCH('Unit Data from Audit Worksheet'!$A56,'PY1 Data(H)'!$A$1:$A$258,0),MATCH('Unit Data from Audit Worksheet'!$D$2,'PY1 Data(H)'!$A$1:$CZ$1,0))</f>
        <v>#N/A</v>
      </c>
      <c r="F56" s="132">
        <v>0</v>
      </c>
      <c r="G56" s="533">
        <f>IF(F56&lt;0,"Error: Enter as positive.",)</f>
        <v>0</v>
      </c>
      <c r="H56" s="551"/>
      <c r="I56" s="50"/>
      <c r="J56"/>
      <c r="K56" s="403"/>
    </row>
    <row r="57" spans="1:122" ht="54" customHeight="1" x14ac:dyDescent="0.3">
      <c r="A57" s="68">
        <v>17</v>
      </c>
      <c r="B57" s="3" t="s">
        <v>24</v>
      </c>
      <c r="C57" s="3" t="s">
        <v>79</v>
      </c>
      <c r="D57" s="67" t="s">
        <v>390</v>
      </c>
      <c r="E57" s="267" t="e">
        <f>INDEX('PY1 Data(H)'!$A$1:$CZ$258,MATCH('Unit Data from Audit Worksheet'!$A57,'PY1 Data(H)'!$A$1:$A$258,0),MATCH('Unit Data from Audit Worksheet'!$D$2,'PY1 Data(H)'!$A$1:$CZ$1,0))</f>
        <v>#N/A</v>
      </c>
      <c r="F57" s="132">
        <v>0</v>
      </c>
      <c r="G57" s="533"/>
      <c r="H57" s="551"/>
      <c r="I57" s="50"/>
      <c r="J57"/>
      <c r="K57" s="403"/>
    </row>
    <row r="58" spans="1:122" ht="58.5" customHeight="1" x14ac:dyDescent="0.3">
      <c r="A58" s="68">
        <v>20</v>
      </c>
      <c r="B58" s="3" t="s">
        <v>21</v>
      </c>
      <c r="C58" s="3" t="s">
        <v>79</v>
      </c>
      <c r="D58" s="67" t="s">
        <v>391</v>
      </c>
      <c r="E58" s="267" t="e">
        <f>INDEX('PY1 Data(H)'!$A$1:$CZ$258,MATCH('Unit Data from Audit Worksheet'!$A58,'PY1 Data(H)'!$A$1:$A$258,0),MATCH('Unit Data from Audit Worksheet'!$D$2,'PY1 Data(H)'!$A$1:$CZ$1,0))</f>
        <v>#N/A</v>
      </c>
      <c r="F58" s="132">
        <v>0</v>
      </c>
      <c r="G58" s="533">
        <f>IF(F58&lt;0,"Error: Enter as positive.",)</f>
        <v>0</v>
      </c>
      <c r="H58" s="551"/>
      <c r="I58" s="50"/>
      <c r="J58"/>
      <c r="K58" s="403"/>
    </row>
    <row r="59" spans="1:122" ht="54" customHeight="1" x14ac:dyDescent="0.3">
      <c r="A59" s="68">
        <v>533</v>
      </c>
      <c r="B59" s="3" t="s">
        <v>21</v>
      </c>
      <c r="C59" s="3" t="s">
        <v>79</v>
      </c>
      <c r="D59" s="273" t="s">
        <v>392</v>
      </c>
      <c r="E59" s="267" t="e">
        <f>INDEX('PY1 Data(H)'!$A$1:$CZ$258,MATCH('Unit Data from Audit Worksheet'!$A59,'PY1 Data(H)'!$A$1:$A$258,0),MATCH('Unit Data from Audit Worksheet'!$D$2,'PY1 Data(H)'!$A$1:$CZ$1,0))</f>
        <v>#N/A</v>
      </c>
      <c r="F59" s="132">
        <v>0</v>
      </c>
      <c r="G59" s="555"/>
      <c r="H59" s="551"/>
      <c r="I59" s="50"/>
      <c r="J59"/>
      <c r="K59" s="403"/>
    </row>
    <row r="60" spans="1:122" s="16" customFormat="1" ht="62.25" customHeight="1" x14ac:dyDescent="0.3">
      <c r="A60" s="68">
        <v>508</v>
      </c>
      <c r="B60" s="3" t="s">
        <v>21</v>
      </c>
      <c r="C60" s="3" t="s">
        <v>79</v>
      </c>
      <c r="D60" s="67" t="s">
        <v>190</v>
      </c>
      <c r="E60" s="267" t="e">
        <f>INDEX('PY1 Data(H)'!$A$1:$CZ$258,MATCH('Unit Data from Audit Worksheet'!$A60,'PY1 Data(H)'!$A$1:$A$258,0),MATCH('Unit Data from Audit Worksheet'!$D$2,'PY1 Data(H)'!$A$1:$CZ$1,0))</f>
        <v>#N/A</v>
      </c>
      <c r="F60" s="132">
        <v>0</v>
      </c>
      <c r="G60" s="533"/>
      <c r="H60" s="36"/>
      <c r="I60" s="296"/>
      <c r="J60"/>
      <c r="K60" s="403"/>
      <c r="L60"/>
      <c r="N60" s="133"/>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row>
    <row r="61" spans="1:122" s="16" customFormat="1" ht="81.75" customHeight="1" x14ac:dyDescent="0.3">
      <c r="A61" s="68">
        <v>509</v>
      </c>
      <c r="B61" s="3" t="s">
        <v>21</v>
      </c>
      <c r="C61" s="3" t="s">
        <v>79</v>
      </c>
      <c r="D61" s="67" t="s">
        <v>188</v>
      </c>
      <c r="E61" s="267" t="e">
        <f>INDEX('PY1 Data(H)'!$A$1:$CZ$258,MATCH('Unit Data from Audit Worksheet'!$A61,'PY1 Data(H)'!$A$1:$A$258,0),MATCH('Unit Data from Audit Worksheet'!$D$2,'PY1 Data(H)'!$A$1:$CZ$1,0))</f>
        <v>#N/A</v>
      </c>
      <c r="F61" s="132">
        <v>0</v>
      </c>
      <c r="G61" s="533">
        <f>IF(F61&lt;0,"Error: Enter as positive.",)</f>
        <v>0</v>
      </c>
      <c r="H61" s="36"/>
      <c r="I61" s="296"/>
      <c r="J61"/>
      <c r="K61" s="403"/>
      <c r="L61"/>
      <c r="N61" s="133"/>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row>
    <row r="62" spans="1:122" ht="69" customHeight="1" x14ac:dyDescent="0.3">
      <c r="A62" s="68">
        <v>22</v>
      </c>
      <c r="B62" s="3" t="s">
        <v>24</v>
      </c>
      <c r="C62" s="3" t="s">
        <v>79</v>
      </c>
      <c r="D62" s="67" t="s">
        <v>189</v>
      </c>
      <c r="E62" s="267" t="e">
        <f>INDEX('PY1 Data(H)'!$A$1:$CZ$258,MATCH('Unit Data from Audit Worksheet'!$A62,'PY1 Data(H)'!$A$1:$A$258,0),MATCH('Unit Data from Audit Worksheet'!$D$2,'PY1 Data(H)'!$A$1:$CZ$1,0))</f>
        <v>#N/A</v>
      </c>
      <c r="F62" s="132">
        <v>0</v>
      </c>
      <c r="G62" s="555"/>
      <c r="H62" s="551"/>
      <c r="I62" s="50"/>
      <c r="J62"/>
      <c r="K62" s="403"/>
    </row>
    <row r="63" spans="1:122" ht="72" customHeight="1" x14ac:dyDescent="0.3">
      <c r="A63" s="68">
        <v>23</v>
      </c>
      <c r="B63" s="3" t="s">
        <v>24</v>
      </c>
      <c r="C63" s="3" t="s">
        <v>79</v>
      </c>
      <c r="D63" s="277" t="s">
        <v>393</v>
      </c>
      <c r="E63" s="267" t="e">
        <f>INDEX('PY1 Data(H)'!$A$1:$CZ$258,MATCH('Unit Data from Audit Worksheet'!$A63,'PY1 Data(H)'!$A$1:$A$258,0),MATCH('Unit Data from Audit Worksheet'!$D$2,'PY1 Data(H)'!$A$1:$CZ$1,0))</f>
        <v>#N/A</v>
      </c>
      <c r="F63" s="132">
        <v>0</v>
      </c>
      <c r="G63" s="533">
        <f>IF(H63=0,,"Error: Total revenues less total expenditures do not equal total change in fund balance.  Account numbers 16-532+17-20+533+22+508-509-23=0  The amount of the formula is located in the cell to the right")</f>
        <v>0</v>
      </c>
      <c r="H63" s="552">
        <f>+F55-F56+F57-F58+F59+F62+F60-F61-F63</f>
        <v>0</v>
      </c>
      <c r="I63" s="50"/>
      <c r="J63"/>
      <c r="K63" s="403"/>
    </row>
    <row r="64" spans="1:122" ht="115.5" customHeight="1" x14ac:dyDescent="0.3">
      <c r="A64" s="68">
        <v>507</v>
      </c>
      <c r="B64" s="268" t="s">
        <v>24</v>
      </c>
      <c r="C64" s="268" t="s">
        <v>79</v>
      </c>
      <c r="D64" s="277" t="s">
        <v>394</v>
      </c>
      <c r="E64" s="267" t="e">
        <f>INDEX('PY1 Data(H)'!$A$1:$CZ$258,MATCH('Unit Data from Audit Worksheet'!$A64,'PY1 Data(H)'!$A$1:$A$258,0),MATCH('Unit Data from Audit Worksheet'!$D$2,'PY1 Data(H)'!$A$1:$CZ$1,0))</f>
        <v>#N/A</v>
      </c>
      <c r="F64" s="132">
        <v>0</v>
      </c>
      <c r="G64" s="533" t="e">
        <f>IF(F52-F63-F64=E52,,"Error: Beginning Balance does not agree with our records.  (Acct# 9-23-507)= Prior Years Acct # 9 The amount of the formula is in the cell to the right")</f>
        <v>#N/A</v>
      </c>
      <c r="H64" s="552" t="e">
        <f>+F52-F63-F64-E52</f>
        <v>#N/A</v>
      </c>
      <c r="I64" s="576" t="s">
        <v>1199</v>
      </c>
      <c r="J64"/>
      <c r="K64" s="403"/>
    </row>
    <row r="65" spans="1:1880" ht="82.5" customHeight="1" x14ac:dyDescent="0.3">
      <c r="A65" s="136">
        <v>647</v>
      </c>
      <c r="B65" s="600" t="s">
        <v>239</v>
      </c>
      <c r="C65" s="326" t="s">
        <v>241</v>
      </c>
      <c r="D65" s="135" t="s">
        <v>242</v>
      </c>
      <c r="E65" s="267" t="e">
        <f>INDEX('PY1 Data(H)'!$A$1:$CZ$258,MATCH('Unit Data from Audit Worksheet'!$A65,'PY1 Data(H)'!$A$1:$A$258,0),MATCH('Unit Data from Audit Worksheet'!$D$2,'PY1 Data(H)'!$A$1:$CZ$1,0))</f>
        <v>#N/A</v>
      </c>
      <c r="F65" s="132">
        <v>0</v>
      </c>
      <c r="G65" s="533">
        <f>IF(F65&lt;0,"Error: Enter as positive.",)</f>
        <v>0</v>
      </c>
      <c r="H65" s="556"/>
      <c r="I65" s="50"/>
      <c r="J65"/>
      <c r="K65" s="403"/>
    </row>
    <row r="66" spans="1:1880" ht="40.200000000000003" customHeight="1" x14ac:dyDescent="0.3">
      <c r="A66" s="507"/>
      <c r="B66" s="684" t="s">
        <v>1168</v>
      </c>
      <c r="C66" s="604"/>
      <c r="D66" s="508"/>
      <c r="E66" s="508"/>
      <c r="F66" s="508"/>
      <c r="G66" s="508"/>
      <c r="H66" s="557"/>
      <c r="I66" s="50"/>
      <c r="J66" s="126"/>
      <c r="K66" s="403"/>
      <c r="L66" s="126"/>
      <c r="Y66" s="126"/>
      <c r="Z66" s="126"/>
      <c r="AA66" s="126"/>
      <c r="AB66" s="126"/>
      <c r="AC66" s="126"/>
      <c r="AD66" s="126"/>
      <c r="AE66" s="126"/>
      <c r="AF66" s="126"/>
      <c r="AG66" s="126"/>
      <c r="AH66" s="126"/>
      <c r="AI66" s="126"/>
      <c r="AJ66" s="126"/>
      <c r="AK66" s="126"/>
      <c r="AL66" s="126"/>
      <c r="AM66" s="126"/>
      <c r="AN66" s="126"/>
      <c r="AO66" s="126"/>
      <c r="AP66" s="126"/>
      <c r="AQ66" s="126"/>
      <c r="AR66" s="126"/>
      <c r="AS66" s="126"/>
      <c r="AT66" s="126"/>
      <c r="AU66" s="126"/>
      <c r="AV66" s="126"/>
      <c r="AW66" s="126"/>
      <c r="AX66" s="126"/>
      <c r="AY66" s="126"/>
      <c r="AZ66" s="126"/>
      <c r="BA66" s="126"/>
      <c r="BB66" s="126"/>
      <c r="BC66" s="126"/>
      <c r="BD66" s="126"/>
      <c r="BE66" s="126"/>
      <c r="BF66" s="126"/>
      <c r="BG66" s="126"/>
      <c r="BH66" s="126"/>
      <c r="BI66" s="126"/>
      <c r="BJ66" s="126"/>
      <c r="BK66" s="126"/>
      <c r="BL66" s="126"/>
      <c r="BM66" s="126"/>
      <c r="BN66" s="126"/>
      <c r="BO66" s="126"/>
      <c r="BP66" s="126"/>
      <c r="BQ66" s="126"/>
      <c r="BR66" s="126"/>
      <c r="BS66" s="126"/>
      <c r="BT66" s="126"/>
      <c r="BU66" s="126"/>
      <c r="BV66" s="126"/>
      <c r="BW66" s="126"/>
      <c r="BX66" s="126"/>
      <c r="BY66" s="126"/>
      <c r="BZ66" s="126"/>
      <c r="CA66" s="126"/>
      <c r="CB66" s="126"/>
      <c r="CC66" s="126"/>
      <c r="CD66" s="126"/>
      <c r="CE66" s="126"/>
      <c r="CF66" s="126"/>
      <c r="CG66" s="126"/>
      <c r="CH66" s="126"/>
      <c r="CI66" s="126"/>
      <c r="CJ66" s="126"/>
      <c r="CK66" s="126"/>
      <c r="CL66" s="126"/>
      <c r="CM66" s="126"/>
      <c r="CN66" s="126"/>
      <c r="CO66" s="126"/>
      <c r="CP66" s="126"/>
      <c r="CQ66" s="126"/>
      <c r="CR66" s="126"/>
      <c r="CS66" s="126"/>
      <c r="CT66" s="126"/>
      <c r="CU66" s="126"/>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row>
    <row r="67" spans="1:1880" ht="82.5" customHeight="1" x14ac:dyDescent="0.3">
      <c r="A67" s="509">
        <v>534</v>
      </c>
      <c r="B67" s="510" t="s">
        <v>239</v>
      </c>
      <c r="C67" s="605" t="s">
        <v>1169</v>
      </c>
      <c r="D67" s="511" t="s">
        <v>1170</v>
      </c>
      <c r="E67" s="267" t="e">
        <f>INDEX('PY1 Data(H)'!$A$1:$CZ$258,MATCH('Unit Data from Audit Worksheet'!$A67,'PY1 Data(H)'!$A$1:$A$258,0),MATCH('Unit Data from Audit Worksheet'!$D$2,'PY1 Data(H)'!$A$1:$CZ$1,0))</f>
        <v>#N/A</v>
      </c>
      <c r="F67" s="132">
        <v>0</v>
      </c>
      <c r="G67" s="533"/>
      <c r="H67" s="557"/>
      <c r="I67" s="50"/>
      <c r="J67" s="126"/>
      <c r="K67" s="403"/>
      <c r="L67" s="126"/>
      <c r="Y67" s="126"/>
      <c r="Z67" s="126"/>
      <c r="AA67" s="126"/>
      <c r="AB67" s="126"/>
      <c r="AC67" s="126"/>
      <c r="AD67" s="126"/>
      <c r="AE67" s="126"/>
      <c r="AF67" s="126"/>
      <c r="AG67" s="126"/>
      <c r="AH67" s="126"/>
      <c r="AI67" s="126"/>
      <c r="AJ67" s="126"/>
      <c r="AK67" s="126"/>
      <c r="AL67" s="126"/>
      <c r="AM67" s="126"/>
      <c r="AN67" s="126"/>
      <c r="AO67" s="126"/>
      <c r="AP67" s="126"/>
      <c r="AQ67" s="126"/>
      <c r="AR67" s="126"/>
      <c r="AS67" s="126"/>
      <c r="AT67" s="126"/>
      <c r="AU67" s="126"/>
      <c r="AV67" s="126"/>
      <c r="AW67" s="126"/>
      <c r="AX67" s="126"/>
      <c r="AY67" s="126"/>
      <c r="AZ67" s="126"/>
      <c r="BA67" s="126"/>
      <c r="BB67" s="126"/>
      <c r="BC67" s="126"/>
      <c r="BD67" s="126"/>
      <c r="BE67" s="126"/>
      <c r="BF67" s="126"/>
      <c r="BG67" s="126"/>
      <c r="BH67" s="126"/>
      <c r="BI67" s="126"/>
      <c r="BJ67" s="126"/>
      <c r="BK67" s="126"/>
      <c r="BL67" s="126"/>
      <c r="BM67" s="126"/>
      <c r="BN67" s="126"/>
      <c r="BO67" s="126"/>
      <c r="BP67" s="126"/>
      <c r="BQ67" s="126"/>
      <c r="BR67" s="126"/>
      <c r="BS67" s="126"/>
      <c r="BT67" s="126"/>
      <c r="BU67" s="126"/>
      <c r="BV67" s="126"/>
      <c r="BW67" s="126"/>
      <c r="BX67" s="126"/>
      <c r="BY67" s="126"/>
      <c r="BZ67" s="126"/>
      <c r="CA67" s="126"/>
      <c r="CB67" s="126"/>
      <c r="CC67" s="126"/>
      <c r="CD67" s="126"/>
      <c r="CE67" s="126"/>
      <c r="CF67" s="126"/>
      <c r="CG67" s="126"/>
      <c r="CH67" s="126"/>
      <c r="CI67" s="126"/>
      <c r="CJ67" s="126"/>
      <c r="CK67" s="126"/>
      <c r="CL67" s="126"/>
      <c r="CM67" s="126"/>
      <c r="CN67" s="126"/>
      <c r="CO67" s="126"/>
      <c r="CP67" s="126"/>
      <c r="CQ67" s="126"/>
      <c r="CR67" s="126"/>
      <c r="CS67" s="126"/>
      <c r="CT67" s="126"/>
      <c r="CU67" s="126"/>
      <c r="CV67" s="126"/>
      <c r="CW67" s="126"/>
      <c r="CX67" s="126"/>
      <c r="CY67" s="126"/>
      <c r="CZ67" s="126"/>
      <c r="DA67" s="126"/>
      <c r="DB67" s="126"/>
      <c r="DC67" s="126"/>
      <c r="DD67" s="126"/>
      <c r="DE67" s="126"/>
      <c r="DF67" s="126"/>
      <c r="DG67" s="126"/>
      <c r="DH67" s="126"/>
      <c r="DI67" s="126"/>
      <c r="DJ67" s="126"/>
      <c r="DK67" s="126"/>
      <c r="DL67" s="126"/>
      <c r="DM67" s="126"/>
      <c r="DN67" s="126"/>
      <c r="DO67" s="126"/>
      <c r="DP67" s="126"/>
      <c r="DQ67" s="126"/>
      <c r="DR67" s="126"/>
    </row>
    <row r="68" spans="1:1880" ht="82.5" customHeight="1" x14ac:dyDescent="0.3">
      <c r="A68" s="512">
        <v>13</v>
      </c>
      <c r="B68" s="510" t="s">
        <v>212</v>
      </c>
      <c r="C68" s="606" t="s">
        <v>1171</v>
      </c>
      <c r="D68" s="513" t="s">
        <v>1172</v>
      </c>
      <c r="E68" s="267" t="e">
        <f>INDEX('PY1 Data(H)'!$A$1:$CZ$258,MATCH('Unit Data from Audit Worksheet'!$A68,'PY1 Data(H)'!$A$1:$A$258,0),MATCH('Unit Data from Audit Worksheet'!$D$2,'PY1 Data(H)'!$A$1:$CZ$1,0))</f>
        <v>#N/A</v>
      </c>
      <c r="F68" s="132">
        <v>0</v>
      </c>
      <c r="G68" s="533"/>
      <c r="H68" s="557"/>
      <c r="I68" s="50"/>
      <c r="J68" s="126"/>
      <c r="K68" s="403"/>
      <c r="L68" s="126"/>
      <c r="Y68" s="126"/>
      <c r="Z68" s="126"/>
      <c r="AA68" s="126"/>
      <c r="AB68" s="126"/>
      <c r="AC68" s="126"/>
      <c r="AD68" s="126"/>
      <c r="AE68" s="126"/>
      <c r="AF68" s="126"/>
      <c r="AG68" s="126"/>
      <c r="AH68" s="126"/>
      <c r="AI68" s="126"/>
      <c r="AJ68" s="126"/>
      <c r="AK68" s="126"/>
      <c r="AL68" s="126"/>
      <c r="AM68" s="126"/>
      <c r="AN68" s="126"/>
      <c r="AO68" s="126"/>
      <c r="AP68" s="126"/>
      <c r="AQ68" s="126"/>
      <c r="AR68" s="126"/>
      <c r="AS68" s="126"/>
      <c r="AT68" s="126"/>
      <c r="AU68" s="126"/>
      <c r="AV68" s="126"/>
      <c r="AW68" s="126"/>
      <c r="AX68" s="126"/>
      <c r="AY68" s="126"/>
      <c r="AZ68" s="126"/>
      <c r="BA68" s="126"/>
      <c r="BB68" s="126"/>
      <c r="BC68" s="126"/>
      <c r="BD68" s="126"/>
      <c r="BE68" s="126"/>
      <c r="BF68" s="126"/>
      <c r="BG68" s="126"/>
      <c r="BH68" s="126"/>
      <c r="BI68" s="126"/>
      <c r="BJ68" s="126"/>
      <c r="BK68" s="126"/>
      <c r="BL68" s="126"/>
      <c r="BM68" s="126"/>
      <c r="BN68" s="126"/>
      <c r="BO68" s="126"/>
      <c r="BP68" s="126"/>
      <c r="BQ68" s="126"/>
      <c r="BR68" s="126"/>
      <c r="BS68" s="126"/>
      <c r="BT68" s="126"/>
      <c r="BU68" s="126"/>
      <c r="BV68" s="126"/>
      <c r="BW68" s="126"/>
      <c r="BX68" s="126"/>
      <c r="BY68" s="126"/>
      <c r="BZ68" s="126"/>
      <c r="CA68" s="126"/>
      <c r="CB68" s="126"/>
      <c r="CC68" s="126"/>
      <c r="CD68" s="126"/>
      <c r="CE68" s="126"/>
      <c r="CF68" s="126"/>
      <c r="CG68" s="126"/>
      <c r="CH68" s="126"/>
      <c r="CI68" s="126"/>
      <c r="CJ68" s="126"/>
      <c r="CK68" s="126"/>
      <c r="CL68" s="126"/>
      <c r="CM68" s="126"/>
      <c r="CN68" s="126"/>
      <c r="CO68" s="126"/>
      <c r="CP68" s="126"/>
      <c r="CQ68" s="126"/>
      <c r="CR68" s="126"/>
      <c r="CS68" s="126"/>
      <c r="CT68" s="126"/>
      <c r="CU68" s="126"/>
      <c r="CV68" s="126"/>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row>
    <row r="69" spans="1:1880" ht="178.95" customHeight="1" x14ac:dyDescent="0.3">
      <c r="A69" s="512">
        <v>14</v>
      </c>
      <c r="B69" s="510" t="s">
        <v>212</v>
      </c>
      <c r="C69" s="606" t="s">
        <v>1171</v>
      </c>
      <c r="D69" s="513" t="s">
        <v>1173</v>
      </c>
      <c r="E69" s="267" t="e">
        <f>INDEX('PY1 Data(H)'!$A$1:$CZ$258,MATCH('Unit Data from Audit Worksheet'!$A69,'PY1 Data(H)'!$A$1:$A$258,0),MATCH('Unit Data from Audit Worksheet'!$D$2,'PY1 Data(H)'!$A$1:$CZ$1,0))</f>
        <v>#N/A</v>
      </c>
      <c r="F69" s="132">
        <v>0</v>
      </c>
      <c r="G69" s="533"/>
      <c r="H69" s="557"/>
      <c r="I69" s="50"/>
      <c r="J69" s="126"/>
      <c r="K69" s="403"/>
      <c r="L69" s="126"/>
      <c r="Y69" s="126"/>
      <c r="Z69" s="126"/>
      <c r="AA69" s="126"/>
      <c r="AB69" s="126"/>
      <c r="AC69" s="126"/>
      <c r="AD69" s="126"/>
      <c r="AE69" s="126"/>
      <c r="AF69" s="126"/>
      <c r="AG69" s="126"/>
      <c r="AH69" s="126"/>
      <c r="AI69" s="126"/>
      <c r="AJ69" s="126"/>
      <c r="AK69" s="126"/>
      <c r="AL69" s="126"/>
      <c r="AM69" s="126"/>
      <c r="AN69" s="126"/>
      <c r="AO69" s="126"/>
      <c r="AP69" s="126"/>
      <c r="AQ69" s="126"/>
      <c r="AR69" s="126"/>
      <c r="AS69" s="126"/>
      <c r="AT69" s="126"/>
      <c r="AU69" s="126"/>
      <c r="AV69" s="126"/>
      <c r="AW69" s="126"/>
      <c r="AX69" s="126"/>
      <c r="AY69" s="126"/>
      <c r="AZ69" s="126"/>
      <c r="BA69" s="126"/>
      <c r="BB69" s="126"/>
      <c r="BC69" s="126"/>
      <c r="BD69" s="126"/>
      <c r="BE69" s="126"/>
      <c r="BF69" s="126"/>
      <c r="BG69" s="126"/>
      <c r="BH69" s="126"/>
      <c r="BI69" s="126"/>
      <c r="BJ69" s="126"/>
      <c r="BK69" s="126"/>
      <c r="BL69" s="126"/>
      <c r="BM69" s="126"/>
      <c r="BN69" s="126"/>
      <c r="BO69" s="126"/>
      <c r="BP69" s="126"/>
      <c r="BQ69" s="126"/>
      <c r="BR69" s="126"/>
      <c r="BS69" s="126"/>
      <c r="BT69" s="126"/>
      <c r="BU69" s="126"/>
      <c r="BV69" s="126"/>
      <c r="BW69" s="126"/>
      <c r="BX69" s="126"/>
      <c r="BY69" s="126"/>
      <c r="BZ69" s="126"/>
      <c r="CA69" s="126"/>
      <c r="CB69" s="126"/>
      <c r="CC69" s="126"/>
      <c r="CD69" s="126"/>
      <c r="CE69" s="126"/>
      <c r="CF69" s="126"/>
      <c r="CG69" s="126"/>
      <c r="CH69" s="126"/>
      <c r="CI69" s="126"/>
      <c r="CJ69" s="126"/>
      <c r="CK69" s="126"/>
      <c r="CL69" s="126"/>
      <c r="CM69" s="126"/>
      <c r="CN69" s="126"/>
      <c r="CO69" s="126"/>
      <c r="CP69" s="126"/>
      <c r="CQ69" s="126"/>
      <c r="CR69" s="126"/>
      <c r="CS69" s="126"/>
      <c r="CT69" s="126"/>
      <c r="CU69" s="126"/>
      <c r="CV69" s="126"/>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row>
    <row r="70" spans="1:1880" ht="82.5" customHeight="1" x14ac:dyDescent="0.3">
      <c r="A70" s="512">
        <v>32</v>
      </c>
      <c r="B70" s="510" t="s">
        <v>239</v>
      </c>
      <c r="C70" s="606" t="s">
        <v>1174</v>
      </c>
      <c r="D70" s="513" t="s">
        <v>1175</v>
      </c>
      <c r="E70" s="267" t="e">
        <f>INDEX('PY1 Data(H)'!$A$1:$CZ$258,MATCH('Unit Data from Audit Worksheet'!$A70,'PY1 Data(H)'!$A$1:$A$258,0),MATCH('Unit Data from Audit Worksheet'!$D$2,'PY1 Data(H)'!$A$1:$CZ$1,0))</f>
        <v>#N/A</v>
      </c>
      <c r="F70" s="132">
        <v>0</v>
      </c>
      <c r="G70" s="533"/>
      <c r="H70" s="557"/>
      <c r="I70" s="50"/>
      <c r="J70" s="126"/>
      <c r="K70" s="403"/>
      <c r="L70" s="126"/>
      <c r="Y70" s="126"/>
      <c r="Z70" s="126"/>
      <c r="AA70" s="126"/>
      <c r="AB70" s="126"/>
      <c r="AC70" s="126"/>
      <c r="AD70" s="126"/>
      <c r="AE70" s="126"/>
      <c r="AF70" s="126"/>
      <c r="AG70" s="126"/>
      <c r="AH70" s="126"/>
      <c r="AI70" s="126"/>
      <c r="AJ70" s="126"/>
      <c r="AK70" s="126"/>
      <c r="AL70" s="126"/>
      <c r="AM70" s="126"/>
      <c r="AN70" s="126"/>
      <c r="AO70" s="126"/>
      <c r="AP70" s="126"/>
      <c r="AQ70" s="126"/>
      <c r="AR70" s="126"/>
      <c r="AS70" s="126"/>
      <c r="AT70" s="126"/>
      <c r="AU70" s="126"/>
      <c r="AV70" s="126"/>
      <c r="AW70" s="126"/>
      <c r="AX70" s="126"/>
      <c r="AY70" s="126"/>
      <c r="AZ70" s="126"/>
      <c r="BA70" s="126"/>
      <c r="BB70" s="126"/>
      <c r="BC70" s="126"/>
      <c r="BD70" s="126"/>
      <c r="BE70" s="126"/>
      <c r="BF70" s="126"/>
      <c r="BG70" s="126"/>
      <c r="BH70" s="126"/>
      <c r="BI70" s="126"/>
      <c r="BJ70" s="126"/>
      <c r="BK70" s="126"/>
      <c r="BL70" s="126"/>
      <c r="BM70" s="126"/>
      <c r="BN70" s="126"/>
      <c r="BO70" s="126"/>
      <c r="BP70" s="126"/>
      <c r="BQ70" s="126"/>
      <c r="BR70" s="126"/>
      <c r="BS70" s="126"/>
      <c r="BT70" s="126"/>
      <c r="BU70" s="126"/>
      <c r="BV70" s="126"/>
      <c r="BW70" s="126"/>
      <c r="BX70" s="126"/>
      <c r="BY70" s="126"/>
      <c r="BZ70" s="126"/>
      <c r="CA70" s="126"/>
      <c r="CB70" s="126"/>
      <c r="CC70" s="126"/>
      <c r="CD70" s="126"/>
      <c r="CE70" s="126"/>
      <c r="CF70" s="126"/>
      <c r="CG70" s="126"/>
      <c r="CH70" s="126"/>
      <c r="CI70" s="126"/>
      <c r="CJ70" s="126"/>
      <c r="CK70" s="126"/>
      <c r="CL70" s="126"/>
      <c r="CM70" s="126"/>
      <c r="CN70" s="126"/>
      <c r="CO70" s="126"/>
      <c r="CP70" s="126"/>
      <c r="CQ70" s="126"/>
      <c r="CR70" s="126"/>
      <c r="CS70" s="126"/>
      <c r="CT70" s="126"/>
      <c r="CU70" s="126"/>
      <c r="CV70" s="126"/>
      <c r="CW70" s="126"/>
      <c r="CX70" s="126"/>
      <c r="CY70" s="126"/>
      <c r="CZ70" s="126"/>
      <c r="DA70" s="126"/>
      <c r="DB70" s="126"/>
      <c r="DC70" s="126"/>
      <c r="DD70" s="126"/>
      <c r="DE70" s="126"/>
      <c r="DF70" s="126"/>
      <c r="DG70" s="126"/>
      <c r="DH70" s="126"/>
      <c r="DI70" s="126"/>
      <c r="DJ70" s="126"/>
      <c r="DK70" s="126"/>
      <c r="DL70" s="126"/>
      <c r="DM70" s="126"/>
      <c r="DN70" s="126"/>
      <c r="DO70" s="126"/>
      <c r="DP70" s="126"/>
      <c r="DQ70" s="126"/>
      <c r="DR70" s="126"/>
    </row>
    <row r="71" spans="1:1880" ht="82.5" customHeight="1" x14ac:dyDescent="0.3">
      <c r="A71" s="512">
        <v>31</v>
      </c>
      <c r="B71" s="510" t="s">
        <v>239</v>
      </c>
      <c r="C71" s="606" t="s">
        <v>1174</v>
      </c>
      <c r="D71" s="513" t="s">
        <v>1176</v>
      </c>
      <c r="E71" s="267" t="e">
        <f>INDEX('PY1 Data(H)'!$A$1:$CZ$258,MATCH('Unit Data from Audit Worksheet'!$A71,'PY1 Data(H)'!$A$1:$A$258,0),MATCH('Unit Data from Audit Worksheet'!$D$2,'PY1 Data(H)'!$A$1:$CZ$1,0))</f>
        <v>#N/A</v>
      </c>
      <c r="F71" s="132">
        <v>0</v>
      </c>
      <c r="G71" s="533"/>
      <c r="H71" s="557"/>
      <c r="I71" s="50"/>
      <c r="J71" s="126"/>
      <c r="K71" s="403"/>
      <c r="L71" s="126"/>
      <c r="Y71" s="126"/>
      <c r="Z71" s="126"/>
      <c r="AA71" s="126"/>
      <c r="AB71" s="126"/>
      <c r="AC71" s="126"/>
      <c r="AD71" s="126"/>
      <c r="AE71" s="126"/>
      <c r="AF71" s="126"/>
      <c r="AG71" s="126"/>
      <c r="AH71" s="126"/>
      <c r="AI71" s="126"/>
      <c r="AJ71" s="126"/>
      <c r="AK71" s="126"/>
      <c r="AL71" s="126"/>
      <c r="AM71" s="126"/>
      <c r="AN71" s="126"/>
      <c r="AO71" s="126"/>
      <c r="AP71" s="126"/>
      <c r="AQ71" s="126"/>
      <c r="AR71" s="126"/>
      <c r="AS71" s="126"/>
      <c r="AT71" s="126"/>
      <c r="AU71" s="126"/>
      <c r="AV71" s="126"/>
      <c r="AW71" s="126"/>
      <c r="AX71" s="126"/>
      <c r="AY71" s="126"/>
      <c r="AZ71" s="126"/>
      <c r="BA71" s="126"/>
      <c r="BB71" s="126"/>
      <c r="BC71" s="126"/>
      <c r="BD71" s="126"/>
      <c r="BE71" s="126"/>
      <c r="BF71" s="126"/>
      <c r="BG71" s="126"/>
      <c r="BH71" s="126"/>
      <c r="BI71" s="126"/>
      <c r="BJ71" s="126"/>
      <c r="BK71" s="126"/>
      <c r="BL71" s="126"/>
      <c r="BM71" s="126"/>
      <c r="BN71" s="126"/>
      <c r="BO71" s="126"/>
      <c r="BP71" s="126"/>
      <c r="BQ71" s="126"/>
      <c r="BR71" s="126"/>
      <c r="BS71" s="126"/>
      <c r="BT71" s="126"/>
      <c r="BU71" s="126"/>
      <c r="BV71" s="126"/>
      <c r="BW71" s="126"/>
      <c r="BX71" s="126"/>
      <c r="BY71" s="126"/>
      <c r="BZ71" s="126"/>
      <c r="CA71" s="126"/>
      <c r="CB71" s="126"/>
      <c r="CC71" s="126"/>
      <c r="CD71" s="126"/>
      <c r="CE71" s="126"/>
      <c r="CF71" s="126"/>
      <c r="CG71" s="126"/>
      <c r="CH71" s="126"/>
      <c r="CI71" s="126"/>
      <c r="CJ71" s="126"/>
      <c r="CK71" s="126"/>
      <c r="CL71" s="126"/>
      <c r="CM71" s="126"/>
      <c r="CN71" s="126"/>
      <c r="CO71" s="126"/>
      <c r="CP71" s="126"/>
      <c r="CQ71" s="126"/>
      <c r="CR71" s="126"/>
      <c r="CS71" s="126"/>
      <c r="CT71" s="126"/>
      <c r="CU71" s="126"/>
      <c r="CV71" s="126"/>
      <c r="CW71" s="126"/>
      <c r="CX71" s="126"/>
      <c r="CY71" s="126"/>
      <c r="CZ71" s="126"/>
      <c r="DA71" s="126"/>
      <c r="DB71" s="126"/>
      <c r="DC71" s="126"/>
      <c r="DD71" s="126"/>
      <c r="DE71" s="126"/>
      <c r="DF71" s="126"/>
      <c r="DG71" s="126"/>
      <c r="DH71" s="126"/>
      <c r="DI71" s="126"/>
      <c r="DJ71" s="126"/>
      <c r="DK71" s="126"/>
      <c r="DL71" s="126"/>
      <c r="DM71" s="126"/>
      <c r="DN71" s="126"/>
      <c r="DO71" s="126"/>
      <c r="DP71" s="126"/>
      <c r="DQ71" s="126"/>
      <c r="DR71" s="126"/>
    </row>
    <row r="72" spans="1:1880" ht="82.5" customHeight="1" x14ac:dyDescent="0.3">
      <c r="A72" s="512">
        <v>193</v>
      </c>
      <c r="B72" s="510" t="s">
        <v>239</v>
      </c>
      <c r="C72" s="606" t="s">
        <v>1177</v>
      </c>
      <c r="D72" s="513" t="s">
        <v>186</v>
      </c>
      <c r="E72" s="267" t="e">
        <f>INDEX('PY1 Data(H)'!$A$1:$CZ$258,MATCH('Unit Data from Audit Worksheet'!$A72,'PY1 Data(H)'!$A$1:$A$258,0),MATCH('Unit Data from Audit Worksheet'!$D$2,'PY1 Data(H)'!$A$1:$CZ$1,0))</f>
        <v>#N/A</v>
      </c>
      <c r="F72" s="132">
        <v>0</v>
      </c>
      <c r="G72" s="533"/>
      <c r="H72" s="557"/>
      <c r="I72" s="50"/>
      <c r="J72" s="126"/>
      <c r="K72" s="403"/>
      <c r="L72" s="126"/>
      <c r="Y72" s="126"/>
      <c r="Z72" s="126"/>
      <c r="AA72" s="126"/>
      <c r="AB72" s="126"/>
      <c r="AC72" s="126"/>
      <c r="AD72" s="126"/>
      <c r="AE72" s="126"/>
      <c r="AF72" s="126"/>
      <c r="AG72" s="126"/>
      <c r="AH72" s="126"/>
      <c r="AI72" s="126"/>
      <c r="AJ72" s="126"/>
      <c r="AK72" s="126"/>
      <c r="AL72" s="126"/>
      <c r="AM72" s="126"/>
      <c r="AN72" s="126"/>
      <c r="AO72" s="126"/>
      <c r="AP72" s="126"/>
      <c r="AQ72" s="126"/>
      <c r="AR72" s="126"/>
      <c r="AS72" s="126"/>
      <c r="AT72" s="126"/>
      <c r="AU72" s="126"/>
      <c r="AV72" s="126"/>
      <c r="AW72" s="126"/>
      <c r="AX72" s="126"/>
      <c r="AY72" s="126"/>
      <c r="AZ72" s="126"/>
      <c r="BA72" s="126"/>
      <c r="BB72" s="126"/>
      <c r="BC72" s="126"/>
      <c r="BD72" s="126"/>
      <c r="BE72" s="126"/>
      <c r="BF72" s="126"/>
      <c r="BG72" s="126"/>
      <c r="BH72" s="126"/>
      <c r="BI72" s="126"/>
      <c r="BJ72" s="126"/>
      <c r="BK72" s="126"/>
      <c r="BL72" s="126"/>
      <c r="BM72" s="126"/>
      <c r="BN72" s="126"/>
      <c r="BO72" s="126"/>
      <c r="BP72" s="126"/>
      <c r="BQ72" s="126"/>
      <c r="BR72" s="126"/>
      <c r="BS72" s="126"/>
      <c r="BT72" s="126"/>
      <c r="BU72" s="126"/>
      <c r="BV72" s="126"/>
      <c r="BW72" s="126"/>
      <c r="BX72" s="126"/>
      <c r="BY72" s="126"/>
      <c r="BZ72" s="126"/>
      <c r="CA72" s="126"/>
      <c r="CB72" s="126"/>
      <c r="CC72" s="126"/>
      <c r="CD72" s="126"/>
      <c r="CE72" s="126"/>
      <c r="CF72" s="126"/>
      <c r="CG72" s="126"/>
      <c r="CH72" s="126"/>
      <c r="CI72" s="126"/>
      <c r="CJ72" s="126"/>
      <c r="CK72" s="126"/>
      <c r="CL72" s="126"/>
      <c r="CM72" s="126"/>
      <c r="CN72" s="126"/>
      <c r="CO72" s="126"/>
      <c r="CP72" s="126"/>
      <c r="CQ72" s="126"/>
      <c r="CR72" s="126"/>
      <c r="CS72" s="126"/>
      <c r="CT72" s="126"/>
      <c r="CU72" s="126"/>
      <c r="CV72" s="126"/>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row>
    <row r="73" spans="1:1880" ht="82.5" customHeight="1" x14ac:dyDescent="0.3">
      <c r="A73" s="512">
        <v>33</v>
      </c>
      <c r="B73" s="510" t="s">
        <v>239</v>
      </c>
      <c r="C73" s="606" t="s">
        <v>1177</v>
      </c>
      <c r="D73" s="513" t="s">
        <v>185</v>
      </c>
      <c r="E73" s="267" t="e">
        <f>INDEX('PY1 Data(H)'!$A$1:$CZ$258,MATCH('Unit Data from Audit Worksheet'!$A73,'PY1 Data(H)'!$A$1:$A$258,0),MATCH('Unit Data from Audit Worksheet'!$D$2,'PY1 Data(H)'!$A$1:$CZ$1,0))</f>
        <v>#N/A</v>
      </c>
      <c r="F73" s="132">
        <v>0</v>
      </c>
      <c r="G73" s="533"/>
      <c r="H73" s="557"/>
      <c r="I73" s="50"/>
      <c r="J73" s="126"/>
      <c r="K73" s="403"/>
      <c r="L73" s="126"/>
      <c r="Y73" s="126"/>
      <c r="Z73" s="126"/>
      <c r="AA73" s="126"/>
      <c r="AB73" s="126"/>
      <c r="AC73" s="126"/>
      <c r="AD73" s="126"/>
      <c r="AE73" s="126"/>
      <c r="AF73" s="126"/>
      <c r="AG73" s="126"/>
      <c r="AH73" s="126"/>
      <c r="AI73" s="126"/>
      <c r="AJ73" s="126"/>
      <c r="AK73" s="126"/>
      <c r="AL73" s="126"/>
      <c r="AM73" s="126"/>
      <c r="AN73" s="126"/>
      <c r="AO73" s="126"/>
      <c r="AP73" s="126"/>
      <c r="AQ73" s="126"/>
      <c r="AR73" s="126"/>
      <c r="AS73" s="126"/>
      <c r="AT73" s="126"/>
      <c r="AU73" s="126"/>
      <c r="AV73" s="126"/>
      <c r="AW73" s="126"/>
      <c r="AX73" s="126"/>
      <c r="AY73" s="126"/>
      <c r="AZ73" s="126"/>
      <c r="BA73" s="126"/>
      <c r="BB73" s="126"/>
      <c r="BC73" s="126"/>
      <c r="BD73" s="126"/>
      <c r="BE73" s="126"/>
      <c r="BF73" s="126"/>
      <c r="BG73" s="126"/>
      <c r="BH73" s="126"/>
      <c r="BI73" s="126"/>
      <c r="BJ73" s="126"/>
      <c r="BK73" s="126"/>
      <c r="BL73" s="126"/>
      <c r="BM73" s="126"/>
      <c r="BN73" s="126"/>
      <c r="BO73" s="126"/>
      <c r="BP73" s="126"/>
      <c r="BQ73" s="126"/>
      <c r="BR73" s="126"/>
      <c r="BS73" s="126"/>
      <c r="BT73" s="126"/>
      <c r="BU73" s="126"/>
      <c r="BV73" s="126"/>
      <c r="BW73" s="126"/>
      <c r="BX73" s="126"/>
      <c r="BY73" s="126"/>
      <c r="BZ73" s="126"/>
      <c r="CA73" s="126"/>
      <c r="CB73" s="126"/>
      <c r="CC73" s="126"/>
      <c r="CD73" s="126"/>
      <c r="CE73" s="126"/>
      <c r="CF73" s="126"/>
      <c r="CG73" s="126"/>
      <c r="CH73" s="126"/>
      <c r="CI73" s="126"/>
      <c r="CJ73" s="126"/>
      <c r="CK73" s="126"/>
      <c r="CL73" s="126"/>
      <c r="CM73" s="126"/>
      <c r="CN73" s="126"/>
      <c r="CO73" s="126"/>
      <c r="CP73" s="126"/>
      <c r="CQ73" s="126"/>
      <c r="CR73" s="126"/>
      <c r="CS73" s="126"/>
      <c r="CT73" s="126"/>
      <c r="CU73" s="126"/>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row>
    <row r="74" spans="1:1880" x14ac:dyDescent="0.3">
      <c r="A74" s="68"/>
      <c r="B74" s="601" t="s">
        <v>29</v>
      </c>
      <c r="C74" s="602"/>
      <c r="D74" s="330"/>
      <c r="E74" s="330"/>
      <c r="F74" s="343"/>
      <c r="G74" s="553"/>
      <c r="H74" s="551"/>
      <c r="I74" s="50"/>
      <c r="J74"/>
      <c r="K74" s="403"/>
    </row>
    <row r="75" spans="1:1880" ht="105.6" customHeight="1" x14ac:dyDescent="0.3">
      <c r="A75" s="68">
        <v>512</v>
      </c>
      <c r="B75" s="188"/>
      <c r="C75" s="327" t="s">
        <v>80</v>
      </c>
      <c r="D75" s="17" t="s">
        <v>395</v>
      </c>
      <c r="E75" s="267" t="e">
        <f>INDEX('PY1 Data(H)'!$A$1:$CZ$258,MATCH('Unit Data from Audit Worksheet'!$A75,'PY1 Data(H)'!$A$1:$A$258,0),MATCH('Unit Data from Audit Worksheet'!$D$2,'PY1 Data(H)'!$A$1:$CZ$1,0))</f>
        <v>#N/A</v>
      </c>
      <c r="F75" s="131">
        <v>0</v>
      </c>
      <c r="G75" s="533">
        <f>IF(F75&lt;0,"Error: Enter as positive.",)</f>
        <v>0</v>
      </c>
      <c r="H75" s="551"/>
      <c r="I75" s="50"/>
      <c r="J75"/>
      <c r="K75" s="403"/>
    </row>
    <row r="76" spans="1:1880" s="303" customFormat="1" ht="33" customHeight="1" x14ac:dyDescent="0.3">
      <c r="A76" s="68"/>
      <c r="B76" s="685" t="s">
        <v>236</v>
      </c>
      <c r="C76" s="607"/>
      <c r="D76" s="61"/>
      <c r="E76" s="558"/>
      <c r="F76" s="300"/>
      <c r="G76" s="559"/>
      <c r="H76" s="551"/>
      <c r="I76" s="302"/>
      <c r="J76"/>
      <c r="K76" s="403"/>
      <c r="L76"/>
      <c r="M76" s="16"/>
      <c r="N76" s="133"/>
      <c r="O76" s="16"/>
      <c r="P76" s="16"/>
      <c r="Q76" s="16"/>
      <c r="R76" s="16"/>
      <c r="S76" s="16"/>
      <c r="T76" s="16"/>
      <c r="U76" s="16"/>
      <c r="V76" s="16"/>
      <c r="W76" s="16"/>
      <c r="X76" s="1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c r="FL76" s="16"/>
      <c r="FM76" s="16"/>
      <c r="FN76" s="16"/>
      <c r="FO76" s="16"/>
      <c r="FP76" s="16"/>
      <c r="FQ76" s="16"/>
      <c r="FR76" s="16"/>
      <c r="FS76" s="16"/>
      <c r="FT76" s="16"/>
      <c r="FU76" s="16"/>
      <c r="FV76" s="16"/>
      <c r="FW76" s="16"/>
      <c r="FX76" s="16"/>
      <c r="FY76" s="16"/>
      <c r="FZ76" s="16"/>
      <c r="GA76" s="16"/>
      <c r="GB76" s="16"/>
      <c r="GC76" s="16"/>
      <c r="GD76" s="16"/>
      <c r="GE76" s="16"/>
      <c r="GF76" s="16"/>
      <c r="GG76" s="16"/>
      <c r="GH76" s="16"/>
      <c r="GI76" s="16"/>
      <c r="GJ76" s="16"/>
      <c r="GK76" s="16"/>
      <c r="GL76" s="16"/>
      <c r="GM76" s="16"/>
      <c r="GN76" s="16"/>
      <c r="GO76" s="16"/>
      <c r="GP76" s="16"/>
      <c r="GQ76" s="16"/>
      <c r="GR76" s="16"/>
      <c r="GS76" s="16"/>
      <c r="GT76" s="16"/>
      <c r="GU76" s="16"/>
      <c r="GV76" s="16"/>
      <c r="GW76" s="16"/>
      <c r="GX76" s="16"/>
      <c r="GY76" s="16"/>
      <c r="GZ76" s="16"/>
      <c r="HA76" s="16"/>
      <c r="HB76" s="16"/>
      <c r="HC76" s="16"/>
      <c r="HD76" s="16"/>
      <c r="HE76" s="16"/>
      <c r="HF76" s="16"/>
      <c r="HG76" s="16"/>
      <c r="HH76" s="16"/>
      <c r="HI76" s="16"/>
      <c r="HJ76" s="16"/>
      <c r="HK76" s="16"/>
      <c r="HL76" s="16"/>
      <c r="HM76" s="16"/>
      <c r="HN76" s="16"/>
      <c r="HO76" s="16"/>
      <c r="HP76" s="16"/>
      <c r="HQ76" s="16"/>
      <c r="HR76" s="16"/>
      <c r="HS76" s="16"/>
      <c r="HT76" s="16"/>
      <c r="HU76" s="16"/>
      <c r="HV76" s="16"/>
      <c r="HW76" s="16"/>
      <c r="HX76" s="16"/>
      <c r="HY76" s="16"/>
      <c r="HZ76" s="16"/>
      <c r="IA76" s="16"/>
      <c r="IB76" s="16"/>
      <c r="IC76" s="16"/>
      <c r="ID76" s="16"/>
      <c r="IE76" s="16"/>
      <c r="IF76" s="16"/>
      <c r="IG76" s="16"/>
      <c r="IH76" s="16"/>
      <c r="II76" s="16"/>
      <c r="IJ76" s="16"/>
      <c r="IK76" s="16"/>
      <c r="IL76" s="16"/>
      <c r="IM76" s="16"/>
      <c r="IN76" s="16"/>
      <c r="IO76" s="16"/>
      <c r="IP76" s="16"/>
      <c r="IQ76" s="16"/>
      <c r="IR76" s="16"/>
      <c r="IS76" s="16"/>
      <c r="IT76" s="16"/>
      <c r="IU76" s="16"/>
      <c r="IV76" s="16"/>
      <c r="IW76" s="16"/>
      <c r="IX76" s="16"/>
      <c r="IY76" s="16"/>
      <c r="IZ76" s="16"/>
      <c r="JA76" s="16"/>
      <c r="JB76" s="16"/>
      <c r="JC76" s="16"/>
      <c r="JD76" s="16"/>
      <c r="JE76" s="16"/>
      <c r="JF76" s="16"/>
      <c r="JG76" s="16"/>
      <c r="JH76" s="16"/>
      <c r="JI76" s="16"/>
      <c r="JJ76" s="16"/>
      <c r="JK76" s="16"/>
      <c r="JL76" s="16"/>
      <c r="JM76" s="16"/>
      <c r="JN76" s="16"/>
      <c r="JO76" s="16"/>
      <c r="JP76" s="16"/>
      <c r="JQ76" s="16"/>
      <c r="JR76" s="16"/>
      <c r="JS76" s="16"/>
      <c r="JT76" s="16"/>
      <c r="JU76" s="16"/>
      <c r="JV76" s="16"/>
      <c r="JW76" s="16"/>
      <c r="JX76" s="16"/>
      <c r="JY76" s="16"/>
      <c r="JZ76" s="16"/>
      <c r="KA76" s="16"/>
      <c r="KB76" s="16"/>
      <c r="KC76" s="16"/>
      <c r="KD76" s="16"/>
      <c r="KE76" s="16"/>
      <c r="KF76" s="16"/>
      <c r="KG76" s="16"/>
      <c r="KH76" s="16"/>
      <c r="KI76" s="16"/>
      <c r="KJ76" s="16"/>
      <c r="KK76" s="16"/>
      <c r="KL76" s="16"/>
      <c r="KM76" s="16"/>
      <c r="KN76" s="16"/>
      <c r="KO76" s="16"/>
      <c r="KP76" s="16"/>
      <c r="KQ76" s="16"/>
      <c r="KR76" s="16"/>
      <c r="KS76" s="16"/>
      <c r="KT76" s="16"/>
      <c r="KU76" s="16"/>
      <c r="KV76" s="16"/>
      <c r="KW76" s="16"/>
      <c r="KX76" s="16"/>
      <c r="KY76" s="16"/>
      <c r="KZ76" s="16"/>
      <c r="LA76" s="16"/>
      <c r="LB76" s="16"/>
      <c r="LC76" s="16"/>
      <c r="LD76" s="16"/>
      <c r="LE76" s="16"/>
      <c r="LF76" s="16"/>
      <c r="LG76" s="16"/>
      <c r="LH76" s="16"/>
      <c r="LI76" s="16"/>
      <c r="LJ76" s="16"/>
      <c r="LK76" s="16"/>
      <c r="LL76" s="16"/>
      <c r="LM76" s="16"/>
      <c r="LN76" s="16"/>
      <c r="LO76" s="16"/>
      <c r="LP76" s="16"/>
      <c r="LQ76" s="16"/>
      <c r="LR76" s="16"/>
      <c r="LS76" s="16"/>
      <c r="LT76" s="16"/>
      <c r="LU76" s="16"/>
      <c r="LV76" s="16"/>
      <c r="LW76" s="16"/>
      <c r="LX76" s="16"/>
      <c r="LY76" s="16"/>
      <c r="LZ76" s="16"/>
      <c r="MA76" s="16"/>
      <c r="MB76" s="16"/>
      <c r="MC76" s="16"/>
      <c r="MD76" s="16"/>
      <c r="ME76" s="16"/>
      <c r="MF76" s="16"/>
      <c r="MG76" s="16"/>
      <c r="MH76" s="16"/>
      <c r="MI76" s="16"/>
      <c r="MJ76" s="16"/>
      <c r="MK76" s="16"/>
      <c r="ML76" s="16"/>
      <c r="MM76" s="16"/>
      <c r="MN76" s="16"/>
      <c r="MO76" s="16"/>
      <c r="MP76" s="16"/>
      <c r="MQ76" s="16"/>
      <c r="MR76" s="16"/>
      <c r="MS76" s="16"/>
      <c r="MT76" s="16"/>
      <c r="MU76" s="16"/>
      <c r="MV76" s="16"/>
      <c r="MW76" s="16"/>
      <c r="MX76" s="16"/>
      <c r="MY76" s="16"/>
      <c r="MZ76" s="16"/>
      <c r="NA76" s="16"/>
      <c r="NB76" s="16"/>
      <c r="NC76" s="16"/>
      <c r="ND76" s="16"/>
      <c r="NE76" s="16"/>
      <c r="NF76" s="16"/>
      <c r="NG76" s="16"/>
      <c r="NH76" s="16"/>
      <c r="NI76" s="16"/>
      <c r="NJ76" s="16"/>
      <c r="NK76" s="16"/>
      <c r="NL76" s="16"/>
      <c r="NM76" s="16"/>
      <c r="NN76" s="16"/>
      <c r="NO76" s="16"/>
      <c r="NP76" s="16"/>
      <c r="NQ76" s="16"/>
      <c r="NR76" s="16"/>
      <c r="NS76" s="16"/>
      <c r="NT76" s="16"/>
      <c r="NU76" s="16"/>
      <c r="NV76" s="16"/>
      <c r="NW76" s="16"/>
      <c r="NX76" s="16"/>
      <c r="NY76" s="16"/>
      <c r="NZ76" s="16"/>
      <c r="OA76" s="16"/>
      <c r="OB76" s="16"/>
      <c r="OC76" s="16"/>
      <c r="OD76" s="16"/>
      <c r="OE76" s="16"/>
      <c r="OF76" s="16"/>
      <c r="OG76" s="16"/>
      <c r="OH76" s="16"/>
      <c r="OI76" s="16"/>
      <c r="OJ76" s="16"/>
      <c r="OK76" s="16"/>
      <c r="OL76" s="16"/>
      <c r="OM76" s="16"/>
      <c r="ON76" s="16"/>
      <c r="OO76" s="16"/>
      <c r="OP76" s="16"/>
      <c r="OQ76" s="16"/>
      <c r="OR76" s="16"/>
      <c r="OS76" s="16"/>
      <c r="OT76" s="16"/>
      <c r="OU76" s="16"/>
      <c r="OV76" s="16"/>
      <c r="OW76" s="16"/>
      <c r="OX76" s="16"/>
      <c r="OY76" s="16"/>
      <c r="OZ76" s="16"/>
      <c r="PA76" s="16"/>
      <c r="PB76" s="16"/>
      <c r="PC76" s="16"/>
      <c r="PD76" s="16"/>
      <c r="PE76" s="16"/>
      <c r="PF76" s="16"/>
      <c r="PG76" s="16"/>
      <c r="PH76" s="16"/>
      <c r="PI76" s="16"/>
      <c r="PJ76" s="16"/>
      <c r="PK76" s="16"/>
      <c r="PL76" s="16"/>
      <c r="PM76" s="16"/>
      <c r="PN76" s="16"/>
      <c r="PO76" s="16"/>
      <c r="PP76" s="16"/>
      <c r="PQ76" s="16"/>
      <c r="PR76" s="16"/>
      <c r="PS76" s="16"/>
      <c r="PT76" s="16"/>
      <c r="PU76" s="16"/>
      <c r="PV76" s="16"/>
      <c r="PW76" s="16"/>
      <c r="PX76" s="16"/>
      <c r="PY76" s="16"/>
      <c r="PZ76" s="16"/>
      <c r="QA76" s="16"/>
      <c r="QB76" s="16"/>
      <c r="QC76" s="16"/>
      <c r="QD76" s="16"/>
      <c r="QE76" s="16"/>
      <c r="QF76" s="16"/>
      <c r="QG76" s="16"/>
      <c r="QH76" s="16"/>
      <c r="QI76" s="16"/>
      <c r="QJ76" s="16"/>
      <c r="QK76" s="16"/>
      <c r="QL76" s="16"/>
      <c r="QM76" s="16"/>
      <c r="QN76" s="16"/>
      <c r="QO76" s="16"/>
      <c r="QP76" s="16"/>
      <c r="QQ76" s="16"/>
      <c r="QR76" s="16"/>
      <c r="QS76" s="16"/>
      <c r="QT76" s="16"/>
      <c r="QU76" s="16"/>
      <c r="QV76" s="16"/>
      <c r="QW76" s="16"/>
      <c r="QX76" s="16"/>
      <c r="QY76" s="16"/>
      <c r="QZ76" s="16"/>
      <c r="RA76" s="16"/>
      <c r="RB76" s="16"/>
      <c r="RC76" s="16"/>
      <c r="RD76" s="16"/>
      <c r="RE76" s="16"/>
      <c r="RF76" s="16"/>
      <c r="RG76" s="16"/>
      <c r="RH76" s="16"/>
      <c r="RI76" s="16"/>
      <c r="RJ76" s="16"/>
      <c r="RK76" s="16"/>
      <c r="RL76" s="16"/>
      <c r="RM76" s="16"/>
      <c r="RN76" s="16"/>
      <c r="RO76" s="16"/>
      <c r="RP76" s="16"/>
      <c r="RQ76" s="16"/>
      <c r="RR76" s="16"/>
      <c r="RS76" s="16"/>
      <c r="RT76" s="16"/>
      <c r="RU76" s="16"/>
      <c r="RV76" s="16"/>
      <c r="RW76" s="16"/>
      <c r="RX76" s="16"/>
      <c r="RY76" s="16"/>
      <c r="RZ76" s="16"/>
      <c r="SA76" s="16"/>
      <c r="SB76" s="16"/>
      <c r="SC76" s="16"/>
      <c r="SD76" s="16"/>
      <c r="SE76" s="16"/>
      <c r="SF76" s="16"/>
      <c r="SG76" s="16"/>
      <c r="SH76" s="16"/>
      <c r="SI76" s="16"/>
      <c r="SJ76" s="16"/>
      <c r="SK76" s="16"/>
      <c r="SL76" s="16"/>
      <c r="SM76" s="16"/>
      <c r="SN76" s="16"/>
      <c r="SO76" s="16"/>
      <c r="SP76" s="16"/>
      <c r="SQ76" s="16"/>
      <c r="SR76" s="16"/>
      <c r="SS76" s="16"/>
      <c r="ST76" s="16"/>
      <c r="SU76" s="16"/>
      <c r="SV76" s="16"/>
      <c r="SW76" s="16"/>
      <c r="SX76" s="16"/>
      <c r="SY76" s="16"/>
      <c r="SZ76" s="16"/>
      <c r="TA76" s="16"/>
      <c r="TB76" s="16"/>
      <c r="TC76" s="16"/>
      <c r="TD76" s="16"/>
      <c r="TE76" s="16"/>
      <c r="TF76" s="16"/>
      <c r="TG76" s="16"/>
      <c r="TH76" s="16"/>
      <c r="TI76" s="16"/>
      <c r="TJ76" s="16"/>
      <c r="TK76" s="16"/>
      <c r="TL76" s="16"/>
      <c r="TM76" s="16"/>
      <c r="TN76" s="16"/>
      <c r="TO76" s="16"/>
      <c r="TP76" s="16"/>
      <c r="TQ76" s="16"/>
      <c r="TR76" s="16"/>
      <c r="TS76" s="16"/>
      <c r="TT76" s="16"/>
      <c r="TU76" s="16"/>
      <c r="TV76" s="16"/>
      <c r="TW76" s="16"/>
      <c r="TX76" s="16"/>
      <c r="TY76" s="16"/>
      <c r="TZ76" s="16"/>
      <c r="UA76" s="16"/>
      <c r="UB76" s="16"/>
      <c r="UC76" s="16"/>
      <c r="UD76" s="16"/>
      <c r="UE76" s="16"/>
      <c r="UF76" s="16"/>
      <c r="UG76" s="16"/>
      <c r="UH76" s="16"/>
      <c r="UI76" s="16"/>
      <c r="UJ76" s="16"/>
      <c r="UK76" s="16"/>
      <c r="UL76" s="16"/>
      <c r="UM76" s="16"/>
      <c r="UN76" s="16"/>
      <c r="UO76" s="16"/>
      <c r="UP76" s="16"/>
      <c r="UQ76" s="16"/>
      <c r="UR76" s="16"/>
      <c r="US76" s="16"/>
      <c r="UT76" s="16"/>
      <c r="UU76" s="16"/>
      <c r="UV76" s="16"/>
      <c r="UW76" s="16"/>
      <c r="UX76" s="16"/>
      <c r="UY76" s="16"/>
      <c r="UZ76" s="16"/>
      <c r="VA76" s="16"/>
      <c r="VB76" s="16"/>
      <c r="VC76" s="16"/>
      <c r="VD76" s="16"/>
      <c r="VE76" s="16"/>
      <c r="VF76" s="16"/>
      <c r="VG76" s="16"/>
      <c r="VH76" s="16"/>
      <c r="VI76" s="16"/>
      <c r="VJ76" s="16"/>
      <c r="VK76" s="16"/>
      <c r="VL76" s="16"/>
      <c r="VM76" s="16"/>
      <c r="VN76" s="16"/>
      <c r="VO76" s="16"/>
      <c r="VP76" s="16"/>
      <c r="VQ76" s="16"/>
      <c r="VR76" s="16"/>
      <c r="VS76" s="16"/>
      <c r="VT76" s="16"/>
      <c r="VU76" s="16"/>
      <c r="VV76" s="16"/>
      <c r="VW76" s="16"/>
      <c r="VX76" s="16"/>
      <c r="VY76" s="16"/>
      <c r="VZ76" s="16"/>
      <c r="WA76" s="16"/>
      <c r="WB76" s="16"/>
      <c r="WC76" s="16"/>
      <c r="WD76" s="16"/>
      <c r="WE76" s="16"/>
      <c r="WF76" s="16"/>
      <c r="WG76" s="16"/>
      <c r="WH76" s="16"/>
      <c r="WI76" s="16"/>
      <c r="WJ76" s="16"/>
      <c r="WK76" s="16"/>
      <c r="WL76" s="16"/>
      <c r="WM76" s="16"/>
      <c r="WN76" s="16"/>
      <c r="WO76" s="16"/>
      <c r="WP76" s="16"/>
      <c r="WQ76" s="16"/>
      <c r="WR76" s="16"/>
      <c r="WS76" s="16"/>
      <c r="WT76" s="16"/>
      <c r="WU76" s="16"/>
      <c r="WV76" s="16"/>
      <c r="WW76" s="16"/>
      <c r="WX76" s="16"/>
      <c r="WY76" s="16"/>
      <c r="WZ76" s="16"/>
      <c r="XA76" s="16"/>
      <c r="XB76" s="16"/>
      <c r="XC76" s="16"/>
      <c r="XD76" s="16"/>
      <c r="XE76" s="16"/>
      <c r="XF76" s="16"/>
      <c r="XG76" s="16"/>
      <c r="XH76" s="16"/>
      <c r="XI76" s="16"/>
      <c r="XJ76" s="16"/>
      <c r="XK76" s="16"/>
      <c r="XL76" s="16"/>
      <c r="XM76" s="16"/>
      <c r="XN76" s="16"/>
      <c r="XO76" s="16"/>
      <c r="XP76" s="16"/>
      <c r="XQ76" s="16"/>
      <c r="XR76" s="16"/>
      <c r="XS76" s="16"/>
      <c r="XT76" s="16"/>
      <c r="XU76" s="16"/>
      <c r="XV76" s="16"/>
      <c r="XW76" s="16"/>
      <c r="XX76" s="16"/>
      <c r="XY76" s="16"/>
      <c r="XZ76" s="16"/>
      <c r="YA76" s="16"/>
      <c r="YB76" s="16"/>
      <c r="YC76" s="16"/>
      <c r="YD76" s="16"/>
      <c r="YE76" s="16"/>
      <c r="YF76" s="16"/>
      <c r="YG76" s="16"/>
      <c r="YH76" s="16"/>
      <c r="YI76" s="16"/>
      <c r="YJ76" s="16"/>
      <c r="YK76" s="16"/>
      <c r="YL76" s="16"/>
      <c r="YM76" s="16"/>
      <c r="YN76" s="16"/>
      <c r="YO76" s="16"/>
      <c r="YP76" s="16"/>
      <c r="YQ76" s="16"/>
      <c r="YR76" s="16"/>
      <c r="YS76" s="16"/>
      <c r="YT76" s="16"/>
      <c r="YU76" s="16"/>
      <c r="YV76" s="16"/>
      <c r="YW76" s="16"/>
      <c r="YX76" s="16"/>
      <c r="YY76" s="16"/>
      <c r="YZ76" s="16"/>
      <c r="ZA76" s="16"/>
      <c r="ZB76" s="16"/>
      <c r="ZC76" s="16"/>
      <c r="ZD76" s="16"/>
      <c r="ZE76" s="16"/>
      <c r="ZF76" s="16"/>
      <c r="ZG76" s="16"/>
      <c r="ZH76" s="16"/>
      <c r="ZI76" s="16"/>
      <c r="ZJ76" s="16"/>
      <c r="ZK76" s="16"/>
      <c r="ZL76" s="16"/>
      <c r="ZM76" s="16"/>
      <c r="ZN76" s="16"/>
      <c r="ZO76" s="16"/>
      <c r="ZP76" s="16"/>
      <c r="ZQ76" s="16"/>
      <c r="ZR76" s="16"/>
      <c r="ZS76" s="16"/>
      <c r="ZT76" s="16"/>
      <c r="ZU76" s="16"/>
      <c r="ZV76" s="16"/>
      <c r="ZW76" s="16"/>
      <c r="ZX76" s="16"/>
      <c r="ZY76" s="16"/>
      <c r="ZZ76" s="16"/>
      <c r="AAA76" s="16"/>
      <c r="AAB76" s="16"/>
      <c r="AAC76" s="16"/>
      <c r="AAD76" s="16"/>
      <c r="AAE76" s="16"/>
      <c r="AAF76" s="16"/>
      <c r="AAG76" s="16"/>
      <c r="AAH76" s="16"/>
      <c r="AAI76" s="16"/>
      <c r="AAJ76" s="16"/>
      <c r="AAK76" s="16"/>
      <c r="AAL76" s="16"/>
      <c r="AAM76" s="16"/>
      <c r="AAN76" s="16"/>
      <c r="AAO76" s="16"/>
      <c r="AAP76" s="16"/>
      <c r="AAQ76" s="16"/>
      <c r="AAR76" s="16"/>
      <c r="AAS76" s="16"/>
      <c r="AAT76" s="16"/>
      <c r="AAU76" s="16"/>
      <c r="AAV76" s="16"/>
      <c r="AAW76" s="16"/>
      <c r="AAX76" s="16"/>
      <c r="AAY76" s="16"/>
      <c r="AAZ76" s="16"/>
      <c r="ABA76" s="16"/>
      <c r="ABB76" s="16"/>
      <c r="ABC76" s="16"/>
      <c r="ABD76" s="16"/>
      <c r="ABE76" s="16"/>
      <c r="ABF76" s="16"/>
      <c r="ABG76" s="16"/>
      <c r="ABH76" s="16"/>
      <c r="ABI76" s="16"/>
      <c r="ABJ76" s="16"/>
      <c r="ABK76" s="16"/>
      <c r="ABL76" s="16"/>
      <c r="ABM76" s="16"/>
      <c r="ABN76" s="16"/>
      <c r="ABO76" s="16"/>
      <c r="ABP76" s="16"/>
      <c r="ABQ76" s="16"/>
      <c r="ABR76" s="16"/>
      <c r="ABS76" s="16"/>
      <c r="ABT76" s="16"/>
      <c r="ABU76" s="16"/>
      <c r="ABV76" s="16"/>
      <c r="ABW76" s="16"/>
      <c r="ABX76" s="16"/>
      <c r="ABY76" s="16"/>
      <c r="ABZ76" s="16"/>
      <c r="ACA76" s="16"/>
      <c r="ACB76" s="16"/>
      <c r="ACC76" s="16"/>
      <c r="ACD76" s="16"/>
      <c r="ACE76" s="16"/>
      <c r="ACF76" s="16"/>
      <c r="ACG76" s="16"/>
      <c r="ACH76" s="16"/>
      <c r="ACI76" s="16"/>
      <c r="ACJ76" s="16"/>
      <c r="ACK76" s="16"/>
      <c r="ACL76" s="16"/>
      <c r="ACM76" s="16"/>
      <c r="ACN76" s="16"/>
      <c r="ACO76" s="16"/>
      <c r="ACP76" s="16"/>
      <c r="ACQ76" s="16"/>
      <c r="ACR76" s="16"/>
      <c r="ACS76" s="16"/>
      <c r="ACT76" s="16"/>
      <c r="ACU76" s="16"/>
      <c r="ACV76" s="16"/>
      <c r="ACW76" s="16"/>
      <c r="ACX76" s="16"/>
      <c r="ACY76" s="16"/>
      <c r="ACZ76" s="16"/>
      <c r="ADA76" s="16"/>
      <c r="ADB76" s="16"/>
      <c r="ADC76" s="16"/>
      <c r="ADD76" s="16"/>
      <c r="ADE76" s="16"/>
      <c r="ADF76" s="16"/>
      <c r="ADG76" s="16"/>
      <c r="ADH76" s="16"/>
      <c r="ADI76" s="16"/>
      <c r="ADJ76" s="16"/>
      <c r="ADK76" s="16"/>
      <c r="ADL76" s="16"/>
      <c r="ADM76" s="16"/>
      <c r="ADN76" s="16"/>
      <c r="ADO76" s="16"/>
      <c r="ADP76" s="16"/>
      <c r="ADQ76" s="16"/>
      <c r="ADR76" s="16"/>
      <c r="ADS76" s="16"/>
      <c r="ADT76" s="16"/>
      <c r="ADU76" s="16"/>
      <c r="ADV76" s="16"/>
      <c r="ADW76" s="16"/>
      <c r="ADX76" s="16"/>
      <c r="ADY76" s="16"/>
      <c r="ADZ76" s="16"/>
      <c r="AEA76" s="16"/>
      <c r="AEB76" s="16"/>
      <c r="AEC76" s="16"/>
      <c r="AED76" s="16"/>
      <c r="AEE76" s="16"/>
      <c r="AEF76" s="16"/>
      <c r="AEG76" s="16"/>
      <c r="AEH76" s="16"/>
      <c r="AEI76" s="16"/>
      <c r="AEJ76" s="16"/>
      <c r="AEK76" s="16"/>
      <c r="AEL76" s="16"/>
      <c r="AEM76" s="16"/>
      <c r="AEN76" s="16"/>
      <c r="AEO76" s="16"/>
      <c r="AEP76" s="16"/>
      <c r="AEQ76" s="16"/>
      <c r="AER76" s="16"/>
      <c r="AES76" s="16"/>
      <c r="AET76" s="16"/>
      <c r="AEU76" s="16"/>
      <c r="AEV76" s="16"/>
      <c r="AEW76" s="16"/>
      <c r="AEX76" s="16"/>
      <c r="AEY76" s="16"/>
      <c r="AEZ76" s="16"/>
      <c r="AFA76" s="16"/>
      <c r="AFB76" s="16"/>
      <c r="AFC76" s="16"/>
      <c r="AFD76" s="16"/>
      <c r="AFE76" s="16"/>
      <c r="AFF76" s="16"/>
      <c r="AFG76" s="16"/>
      <c r="AFH76" s="16"/>
      <c r="AFI76" s="16"/>
      <c r="AFJ76" s="16"/>
      <c r="AFK76" s="16"/>
      <c r="AFL76" s="16"/>
      <c r="AFM76" s="16"/>
      <c r="AFN76" s="16"/>
      <c r="AFO76" s="16"/>
      <c r="AFP76" s="16"/>
      <c r="AFQ76" s="16"/>
      <c r="AFR76" s="16"/>
      <c r="AFS76" s="16"/>
      <c r="AFT76" s="16"/>
      <c r="AFU76" s="16"/>
      <c r="AFV76" s="16"/>
      <c r="AFW76" s="16"/>
      <c r="AFX76" s="16"/>
      <c r="AFY76" s="16"/>
      <c r="AFZ76" s="16"/>
      <c r="AGA76" s="16"/>
      <c r="AGB76" s="16"/>
      <c r="AGC76" s="16"/>
      <c r="AGD76" s="16"/>
      <c r="AGE76" s="16"/>
      <c r="AGF76" s="16"/>
      <c r="AGG76" s="16"/>
      <c r="AGH76" s="16"/>
      <c r="AGI76" s="16"/>
      <c r="AGJ76" s="16"/>
      <c r="AGK76" s="16"/>
      <c r="AGL76" s="16"/>
      <c r="AGM76" s="16"/>
      <c r="AGN76" s="16"/>
      <c r="AGO76" s="16"/>
      <c r="AGP76" s="16"/>
      <c r="AGQ76" s="16"/>
      <c r="AGR76" s="16"/>
      <c r="AGS76" s="16"/>
      <c r="AGT76" s="16"/>
      <c r="AGU76" s="16"/>
      <c r="AGV76" s="16"/>
      <c r="AGW76" s="16"/>
      <c r="AGX76" s="16"/>
      <c r="AGY76" s="16"/>
      <c r="AGZ76" s="16"/>
      <c r="AHA76" s="16"/>
      <c r="AHB76" s="16"/>
      <c r="AHC76" s="16"/>
      <c r="AHD76" s="16"/>
      <c r="AHE76" s="16"/>
      <c r="AHF76" s="16"/>
      <c r="AHG76" s="16"/>
      <c r="AHH76" s="16"/>
      <c r="AHI76" s="16"/>
      <c r="AHJ76" s="16"/>
      <c r="AHK76" s="16"/>
      <c r="AHL76" s="16"/>
      <c r="AHM76" s="16"/>
      <c r="AHN76" s="16"/>
      <c r="AHO76" s="16"/>
      <c r="AHP76" s="16"/>
      <c r="AHQ76" s="16"/>
      <c r="AHR76" s="16"/>
      <c r="AHS76" s="16"/>
      <c r="AHT76" s="16"/>
      <c r="AHU76" s="16"/>
      <c r="AHV76" s="16"/>
      <c r="AHW76" s="16"/>
      <c r="AHX76" s="16"/>
      <c r="AHY76" s="16"/>
      <c r="AHZ76" s="16"/>
      <c r="AIA76" s="16"/>
      <c r="AIB76" s="16"/>
      <c r="AIC76" s="16"/>
      <c r="AID76" s="16"/>
      <c r="AIE76" s="16"/>
      <c r="AIF76" s="16"/>
      <c r="AIG76" s="16"/>
      <c r="AIH76" s="16"/>
      <c r="AII76" s="16"/>
      <c r="AIJ76" s="16"/>
      <c r="AIK76" s="16"/>
      <c r="AIL76" s="16"/>
      <c r="AIM76" s="16"/>
      <c r="AIN76" s="16"/>
      <c r="AIO76" s="16"/>
      <c r="AIP76" s="16"/>
      <c r="AIQ76" s="16"/>
      <c r="AIR76" s="16"/>
      <c r="AIS76" s="16"/>
      <c r="AIT76" s="16"/>
      <c r="AIU76" s="16"/>
      <c r="AIV76" s="16"/>
      <c r="AIW76" s="16"/>
      <c r="AIX76" s="16"/>
      <c r="AIY76" s="16"/>
      <c r="AIZ76" s="16"/>
      <c r="AJA76" s="16"/>
      <c r="AJB76" s="16"/>
      <c r="AJC76" s="16"/>
      <c r="AJD76" s="16"/>
      <c r="AJE76" s="16"/>
      <c r="AJF76" s="16"/>
      <c r="AJG76" s="16"/>
      <c r="AJH76" s="16"/>
      <c r="AJI76" s="16"/>
      <c r="AJJ76" s="16"/>
      <c r="AJK76" s="16"/>
      <c r="AJL76" s="16"/>
      <c r="AJM76" s="16"/>
      <c r="AJN76" s="16"/>
      <c r="AJO76" s="16"/>
      <c r="AJP76" s="16"/>
      <c r="AJQ76" s="16"/>
      <c r="AJR76" s="16"/>
      <c r="AJS76" s="16"/>
      <c r="AJT76" s="16"/>
      <c r="AJU76" s="16"/>
      <c r="AJV76" s="16"/>
      <c r="AJW76" s="16"/>
      <c r="AJX76" s="16"/>
      <c r="AJY76" s="16"/>
      <c r="AJZ76" s="16"/>
      <c r="AKA76" s="16"/>
      <c r="AKB76" s="16"/>
      <c r="AKC76" s="16"/>
      <c r="AKD76" s="16"/>
      <c r="AKE76" s="16"/>
      <c r="AKF76" s="16"/>
      <c r="AKG76" s="16"/>
      <c r="AKH76" s="16"/>
      <c r="AKI76" s="16"/>
      <c r="AKJ76" s="16"/>
      <c r="AKK76" s="16"/>
      <c r="AKL76" s="16"/>
      <c r="AKM76" s="16"/>
      <c r="AKN76" s="16"/>
      <c r="AKO76" s="16"/>
      <c r="AKP76" s="16"/>
      <c r="AKQ76" s="16"/>
      <c r="AKR76" s="16"/>
      <c r="AKS76" s="16"/>
      <c r="AKT76" s="16"/>
      <c r="AKU76" s="16"/>
      <c r="AKV76" s="16"/>
      <c r="AKW76" s="16"/>
      <c r="AKX76" s="16"/>
      <c r="AKY76" s="16"/>
      <c r="AKZ76" s="16"/>
      <c r="ALA76" s="16"/>
      <c r="ALB76" s="16"/>
      <c r="ALC76" s="16"/>
      <c r="ALD76" s="16"/>
      <c r="ALE76" s="16"/>
      <c r="ALF76" s="16"/>
      <c r="ALG76" s="16"/>
      <c r="ALH76" s="16"/>
      <c r="ALI76" s="16"/>
      <c r="ALJ76" s="16"/>
      <c r="ALK76" s="16"/>
      <c r="ALL76" s="16"/>
      <c r="ALM76" s="16"/>
      <c r="ALN76" s="16"/>
      <c r="ALO76" s="16"/>
      <c r="ALP76" s="16"/>
      <c r="ALQ76" s="16"/>
      <c r="ALR76" s="16"/>
      <c r="ALS76" s="16"/>
      <c r="ALT76" s="16"/>
      <c r="ALU76" s="16"/>
      <c r="ALV76" s="16"/>
      <c r="ALW76" s="16"/>
      <c r="ALX76" s="16"/>
      <c r="ALY76" s="16"/>
      <c r="ALZ76" s="16"/>
      <c r="AMA76" s="16"/>
      <c r="AMB76" s="16"/>
      <c r="AMC76" s="16"/>
      <c r="AMD76" s="16"/>
      <c r="AME76" s="16"/>
      <c r="AMF76" s="16"/>
      <c r="AMG76" s="16"/>
      <c r="AMH76" s="16"/>
      <c r="AMI76" s="16"/>
      <c r="AMJ76" s="16"/>
      <c r="AMK76" s="16"/>
      <c r="AML76" s="16"/>
      <c r="AMM76" s="16"/>
      <c r="AMN76" s="16"/>
      <c r="AMO76" s="16"/>
      <c r="AMP76" s="16"/>
      <c r="AMQ76" s="16"/>
      <c r="AMR76" s="16"/>
      <c r="AMS76" s="16"/>
      <c r="AMT76" s="16"/>
      <c r="AMU76" s="16"/>
      <c r="AMV76" s="16"/>
      <c r="AMW76" s="16"/>
      <c r="AMX76" s="16"/>
      <c r="AMY76" s="16"/>
      <c r="AMZ76" s="16"/>
      <c r="ANA76" s="16"/>
      <c r="ANB76" s="16"/>
      <c r="ANC76" s="16"/>
      <c r="AND76" s="16"/>
      <c r="ANE76" s="16"/>
      <c r="ANF76" s="16"/>
      <c r="ANG76" s="16"/>
      <c r="ANH76" s="16"/>
      <c r="ANI76" s="16"/>
      <c r="ANJ76" s="16"/>
      <c r="ANK76" s="16"/>
      <c r="ANL76" s="16"/>
      <c r="ANM76" s="16"/>
      <c r="ANN76" s="16"/>
      <c r="ANO76" s="16"/>
      <c r="ANP76" s="16"/>
      <c r="ANQ76" s="16"/>
      <c r="ANR76" s="16"/>
      <c r="ANS76" s="16"/>
      <c r="ANT76" s="16"/>
      <c r="ANU76" s="16"/>
      <c r="ANV76" s="16"/>
      <c r="ANW76" s="16"/>
      <c r="ANX76" s="16"/>
      <c r="ANY76" s="16"/>
      <c r="ANZ76" s="16"/>
      <c r="AOA76" s="16"/>
      <c r="AOB76" s="16"/>
      <c r="AOC76" s="16"/>
      <c r="AOD76" s="16"/>
      <c r="AOE76" s="16"/>
      <c r="AOF76" s="16"/>
      <c r="AOG76" s="16"/>
      <c r="AOH76" s="16"/>
      <c r="AOI76" s="16"/>
      <c r="AOJ76" s="16"/>
      <c r="AOK76" s="16"/>
      <c r="AOL76" s="16"/>
      <c r="AOM76" s="16"/>
      <c r="AON76" s="16"/>
      <c r="AOO76" s="16"/>
      <c r="AOP76" s="16"/>
      <c r="AOQ76" s="16"/>
      <c r="AOR76" s="16"/>
      <c r="AOS76" s="16"/>
      <c r="AOT76" s="16"/>
      <c r="AOU76" s="16"/>
      <c r="AOV76" s="16"/>
      <c r="AOW76" s="16"/>
      <c r="AOX76" s="16"/>
      <c r="AOY76" s="16"/>
      <c r="AOZ76" s="16"/>
      <c r="APA76" s="16"/>
      <c r="APB76" s="16"/>
      <c r="APC76" s="16"/>
      <c r="APD76" s="16"/>
      <c r="APE76" s="16"/>
      <c r="APF76" s="16"/>
      <c r="APG76" s="16"/>
      <c r="APH76" s="16"/>
      <c r="API76" s="16"/>
      <c r="APJ76" s="16"/>
      <c r="APK76" s="16"/>
      <c r="APL76" s="16"/>
      <c r="APM76" s="16"/>
      <c r="APN76" s="16"/>
      <c r="APO76" s="16"/>
      <c r="APP76" s="16"/>
      <c r="APQ76" s="16"/>
      <c r="APR76" s="16"/>
      <c r="APS76" s="16"/>
      <c r="APT76" s="16"/>
      <c r="APU76" s="16"/>
      <c r="APV76" s="16"/>
      <c r="APW76" s="16"/>
      <c r="APX76" s="16"/>
      <c r="APY76" s="16"/>
      <c r="APZ76" s="16"/>
      <c r="AQA76" s="16"/>
      <c r="AQB76" s="16"/>
      <c r="AQC76" s="16"/>
      <c r="AQD76" s="16"/>
      <c r="AQE76" s="16"/>
      <c r="AQF76" s="16"/>
      <c r="AQG76" s="16"/>
      <c r="AQH76" s="16"/>
      <c r="AQI76" s="16"/>
      <c r="AQJ76" s="16"/>
      <c r="AQK76" s="16"/>
      <c r="AQL76" s="16"/>
      <c r="AQM76" s="16"/>
      <c r="AQN76" s="16"/>
      <c r="AQO76" s="16"/>
      <c r="AQP76" s="16"/>
      <c r="AQQ76" s="16"/>
      <c r="AQR76" s="16"/>
      <c r="AQS76" s="16"/>
      <c r="AQT76" s="16"/>
      <c r="AQU76" s="16"/>
      <c r="AQV76" s="16"/>
      <c r="AQW76" s="16"/>
      <c r="AQX76" s="16"/>
      <c r="AQY76" s="16"/>
      <c r="AQZ76" s="16"/>
      <c r="ARA76" s="16"/>
      <c r="ARB76" s="16"/>
      <c r="ARC76" s="16"/>
      <c r="ARD76" s="16"/>
      <c r="ARE76" s="16"/>
      <c r="ARF76" s="16"/>
      <c r="ARG76" s="16"/>
      <c r="ARH76" s="16"/>
      <c r="ARI76" s="16"/>
      <c r="ARJ76" s="16"/>
      <c r="ARK76" s="16"/>
      <c r="ARL76" s="16"/>
      <c r="ARM76" s="16"/>
      <c r="ARN76" s="16"/>
      <c r="ARO76" s="16"/>
      <c r="ARP76" s="16"/>
      <c r="ARQ76" s="16"/>
      <c r="ARR76" s="16"/>
      <c r="ARS76" s="16"/>
      <c r="ART76" s="16"/>
      <c r="ARU76" s="16"/>
      <c r="ARV76" s="16"/>
      <c r="ARW76" s="16"/>
      <c r="ARX76" s="16"/>
      <c r="ARY76" s="16"/>
      <c r="ARZ76" s="16"/>
      <c r="ASA76" s="16"/>
      <c r="ASB76" s="16"/>
      <c r="ASC76" s="16"/>
      <c r="ASD76" s="16"/>
      <c r="ASE76" s="16"/>
      <c r="ASF76" s="16"/>
      <c r="ASG76" s="16"/>
      <c r="ASH76" s="16"/>
      <c r="ASI76" s="16"/>
      <c r="ASJ76" s="16"/>
      <c r="ASK76" s="16"/>
      <c r="ASL76" s="16"/>
      <c r="ASM76" s="16"/>
      <c r="ASN76" s="16"/>
      <c r="ASO76" s="16"/>
      <c r="ASP76" s="16"/>
      <c r="ASQ76" s="16"/>
      <c r="ASR76" s="16"/>
      <c r="ASS76" s="16"/>
      <c r="AST76" s="16"/>
      <c r="ASU76" s="16"/>
      <c r="ASV76" s="16"/>
      <c r="ASW76" s="16"/>
      <c r="ASX76" s="16"/>
      <c r="ASY76" s="16"/>
      <c r="ASZ76" s="16"/>
      <c r="ATA76" s="16"/>
      <c r="ATB76" s="16"/>
      <c r="ATC76" s="16"/>
      <c r="ATD76" s="16"/>
      <c r="ATE76" s="16"/>
      <c r="ATF76" s="16"/>
      <c r="ATG76" s="16"/>
      <c r="ATH76" s="16"/>
      <c r="ATI76" s="16"/>
      <c r="ATJ76" s="16"/>
      <c r="ATK76" s="16"/>
      <c r="ATL76" s="16"/>
      <c r="ATM76" s="16"/>
      <c r="ATN76" s="16"/>
      <c r="ATO76" s="16"/>
      <c r="ATP76" s="16"/>
      <c r="ATQ76" s="16"/>
      <c r="ATR76" s="16"/>
      <c r="ATS76" s="16"/>
      <c r="ATT76" s="16"/>
      <c r="ATU76" s="16"/>
      <c r="ATV76" s="16"/>
      <c r="ATW76" s="16"/>
      <c r="ATX76" s="16"/>
      <c r="ATY76" s="16"/>
      <c r="ATZ76" s="16"/>
      <c r="AUA76" s="16"/>
      <c r="AUB76" s="16"/>
      <c r="AUC76" s="16"/>
      <c r="AUD76" s="16"/>
      <c r="AUE76" s="16"/>
      <c r="AUF76" s="16"/>
      <c r="AUG76" s="16"/>
      <c r="AUH76" s="16"/>
      <c r="AUI76" s="16"/>
      <c r="AUJ76" s="16"/>
      <c r="AUK76" s="16"/>
      <c r="AUL76" s="16"/>
      <c r="AUM76" s="16"/>
      <c r="AUN76" s="16"/>
      <c r="AUO76" s="16"/>
      <c r="AUP76" s="16"/>
      <c r="AUQ76" s="16"/>
      <c r="AUR76" s="16"/>
      <c r="AUS76" s="16"/>
      <c r="AUT76" s="16"/>
      <c r="AUU76" s="16"/>
      <c r="AUV76" s="16"/>
      <c r="AUW76" s="16"/>
      <c r="AUX76" s="16"/>
      <c r="AUY76" s="16"/>
      <c r="AUZ76" s="16"/>
      <c r="AVA76" s="16"/>
      <c r="AVB76" s="16"/>
      <c r="AVC76" s="16"/>
      <c r="AVD76" s="16"/>
      <c r="AVE76" s="16"/>
      <c r="AVF76" s="16"/>
      <c r="AVG76" s="16"/>
      <c r="AVH76" s="16"/>
      <c r="AVI76" s="16"/>
      <c r="AVJ76" s="16"/>
      <c r="AVK76" s="16"/>
      <c r="AVL76" s="16"/>
      <c r="AVM76" s="16"/>
      <c r="AVN76" s="16"/>
      <c r="AVO76" s="16"/>
      <c r="AVP76" s="16"/>
      <c r="AVQ76" s="16"/>
      <c r="AVR76" s="16"/>
      <c r="AVS76" s="16"/>
      <c r="AVT76" s="16"/>
      <c r="AVU76" s="16"/>
      <c r="AVV76" s="16"/>
      <c r="AVW76" s="16"/>
      <c r="AVX76" s="16"/>
      <c r="AVY76" s="16"/>
      <c r="AVZ76" s="16"/>
      <c r="AWA76" s="16"/>
      <c r="AWB76" s="16"/>
      <c r="AWC76" s="16"/>
      <c r="AWD76" s="16"/>
      <c r="AWE76" s="16"/>
      <c r="AWF76" s="16"/>
      <c r="AWG76" s="16"/>
      <c r="AWH76" s="16"/>
      <c r="AWI76" s="16"/>
      <c r="AWJ76" s="16"/>
      <c r="AWK76" s="16"/>
      <c r="AWL76" s="16"/>
      <c r="AWM76" s="16"/>
      <c r="AWN76" s="16"/>
      <c r="AWO76" s="16"/>
      <c r="AWP76" s="16"/>
      <c r="AWQ76" s="16"/>
      <c r="AWR76" s="16"/>
      <c r="AWS76" s="16"/>
      <c r="AWT76" s="16"/>
      <c r="AWU76" s="16"/>
      <c r="AWV76" s="16"/>
      <c r="AWW76" s="16"/>
      <c r="AWX76" s="16"/>
      <c r="AWY76" s="16"/>
      <c r="AWZ76" s="16"/>
      <c r="AXA76" s="16"/>
      <c r="AXB76" s="16"/>
      <c r="AXC76" s="16"/>
      <c r="AXD76" s="16"/>
      <c r="AXE76" s="16"/>
      <c r="AXF76" s="16"/>
      <c r="AXG76" s="16"/>
      <c r="AXH76" s="16"/>
      <c r="AXI76" s="16"/>
      <c r="AXJ76" s="16"/>
      <c r="AXK76" s="16"/>
      <c r="AXL76" s="16"/>
      <c r="AXM76" s="16"/>
      <c r="AXN76" s="16"/>
      <c r="AXO76" s="16"/>
      <c r="AXP76" s="16"/>
      <c r="AXQ76" s="16"/>
      <c r="AXR76" s="16"/>
      <c r="AXS76" s="16"/>
      <c r="AXT76" s="16"/>
      <c r="AXU76" s="16"/>
      <c r="AXV76" s="16"/>
      <c r="AXW76" s="16"/>
      <c r="AXX76" s="16"/>
      <c r="AXY76" s="16"/>
      <c r="AXZ76" s="16"/>
      <c r="AYA76" s="16"/>
      <c r="AYB76" s="16"/>
      <c r="AYC76" s="16"/>
      <c r="AYD76" s="16"/>
      <c r="AYE76" s="16"/>
      <c r="AYF76" s="16"/>
      <c r="AYG76" s="16"/>
      <c r="AYH76" s="16"/>
      <c r="AYI76" s="16"/>
      <c r="AYJ76" s="16"/>
      <c r="AYK76" s="16"/>
      <c r="AYL76" s="16"/>
      <c r="AYM76" s="16"/>
      <c r="AYN76" s="16"/>
      <c r="AYO76" s="16"/>
      <c r="AYP76" s="16"/>
      <c r="AYQ76" s="16"/>
      <c r="AYR76" s="16"/>
      <c r="AYS76" s="16"/>
      <c r="AYT76" s="16"/>
      <c r="AYU76" s="16"/>
      <c r="AYV76" s="16"/>
      <c r="AYW76" s="16"/>
      <c r="AYX76" s="16"/>
      <c r="AYY76" s="16"/>
      <c r="AYZ76" s="16"/>
      <c r="AZA76" s="16"/>
      <c r="AZB76" s="16"/>
      <c r="AZC76" s="16"/>
      <c r="AZD76" s="16"/>
      <c r="AZE76" s="16"/>
      <c r="AZF76" s="16"/>
      <c r="AZG76" s="16"/>
      <c r="AZH76" s="16"/>
      <c r="AZI76" s="16"/>
      <c r="AZJ76" s="16"/>
      <c r="AZK76" s="16"/>
      <c r="AZL76" s="16"/>
      <c r="AZM76" s="16"/>
      <c r="AZN76" s="16"/>
      <c r="AZO76" s="16"/>
      <c r="AZP76" s="16"/>
      <c r="AZQ76" s="16"/>
      <c r="AZR76" s="16"/>
      <c r="AZS76" s="16"/>
      <c r="AZT76" s="16"/>
      <c r="AZU76" s="16"/>
      <c r="AZV76" s="16"/>
      <c r="AZW76" s="16"/>
      <c r="AZX76" s="16"/>
      <c r="AZY76" s="16"/>
      <c r="AZZ76" s="16"/>
      <c r="BAA76" s="16"/>
      <c r="BAB76" s="16"/>
      <c r="BAC76" s="16"/>
      <c r="BAD76" s="16"/>
      <c r="BAE76" s="16"/>
      <c r="BAF76" s="16"/>
      <c r="BAG76" s="16"/>
      <c r="BAH76" s="16"/>
      <c r="BAI76" s="16"/>
      <c r="BAJ76" s="16"/>
      <c r="BAK76" s="16"/>
      <c r="BAL76" s="16"/>
      <c r="BAM76" s="16"/>
      <c r="BAN76" s="16"/>
      <c r="BAO76" s="16"/>
      <c r="BAP76" s="16"/>
      <c r="BAQ76" s="16"/>
      <c r="BAR76" s="16"/>
      <c r="BAS76" s="16"/>
      <c r="BAT76" s="16"/>
      <c r="BAU76" s="16"/>
      <c r="BAV76" s="16"/>
      <c r="BAW76" s="16"/>
      <c r="BAX76" s="16"/>
      <c r="BAY76" s="16"/>
      <c r="BAZ76" s="16"/>
      <c r="BBA76" s="16"/>
      <c r="BBB76" s="16"/>
      <c r="BBC76" s="16"/>
      <c r="BBD76" s="16"/>
      <c r="BBE76" s="16"/>
      <c r="BBF76" s="16"/>
      <c r="BBG76" s="16"/>
      <c r="BBH76" s="16"/>
      <c r="BBI76" s="16"/>
      <c r="BBJ76" s="16"/>
      <c r="BBK76" s="16"/>
      <c r="BBL76" s="16"/>
      <c r="BBM76" s="16"/>
      <c r="BBN76" s="16"/>
      <c r="BBO76" s="16"/>
      <c r="BBP76" s="16"/>
      <c r="BBQ76" s="16"/>
      <c r="BBR76" s="16"/>
      <c r="BBS76" s="16"/>
      <c r="BBT76" s="16"/>
      <c r="BBU76" s="16"/>
      <c r="BBV76" s="16"/>
      <c r="BBW76" s="16"/>
      <c r="BBX76" s="16"/>
      <c r="BBY76" s="16"/>
      <c r="BBZ76" s="16"/>
      <c r="BCA76" s="16"/>
      <c r="BCB76" s="16"/>
      <c r="BCC76" s="16"/>
      <c r="BCD76" s="16"/>
      <c r="BCE76" s="16"/>
      <c r="BCF76" s="16"/>
      <c r="BCG76" s="16"/>
      <c r="BCH76" s="16"/>
      <c r="BCI76" s="16"/>
      <c r="BCJ76" s="16"/>
      <c r="BCK76" s="16"/>
      <c r="BCL76" s="16"/>
      <c r="BCM76" s="16"/>
      <c r="BCN76" s="16"/>
      <c r="BCO76" s="16"/>
      <c r="BCP76" s="16"/>
      <c r="BCQ76" s="16"/>
      <c r="BCR76" s="16"/>
      <c r="BCS76" s="16"/>
      <c r="BCT76" s="16"/>
      <c r="BCU76" s="16"/>
      <c r="BCV76" s="16"/>
      <c r="BCW76" s="16"/>
      <c r="BCX76" s="16"/>
      <c r="BCY76" s="16"/>
      <c r="BCZ76" s="16"/>
      <c r="BDA76" s="16"/>
      <c r="BDB76" s="16"/>
      <c r="BDC76" s="16"/>
      <c r="BDD76" s="16"/>
      <c r="BDE76" s="16"/>
      <c r="BDF76" s="16"/>
      <c r="BDG76" s="16"/>
      <c r="BDH76" s="16"/>
      <c r="BDI76" s="16"/>
      <c r="BDJ76" s="16"/>
      <c r="BDK76" s="16"/>
      <c r="BDL76" s="16"/>
      <c r="BDM76" s="16"/>
      <c r="BDN76" s="16"/>
      <c r="BDO76" s="16"/>
      <c r="BDP76" s="16"/>
      <c r="BDQ76" s="16"/>
      <c r="BDR76" s="16"/>
      <c r="BDS76" s="16"/>
      <c r="BDT76" s="16"/>
      <c r="BDU76" s="16"/>
      <c r="BDV76" s="16"/>
      <c r="BDW76" s="16"/>
      <c r="BDX76" s="16"/>
      <c r="BDY76" s="16"/>
      <c r="BDZ76" s="16"/>
      <c r="BEA76" s="16"/>
      <c r="BEB76" s="16"/>
      <c r="BEC76" s="16"/>
      <c r="BED76" s="16"/>
      <c r="BEE76" s="16"/>
      <c r="BEF76" s="16"/>
      <c r="BEG76" s="16"/>
      <c r="BEH76" s="16"/>
      <c r="BEI76" s="16"/>
      <c r="BEJ76" s="16"/>
      <c r="BEK76" s="16"/>
      <c r="BEL76" s="16"/>
      <c r="BEM76" s="16"/>
      <c r="BEN76" s="16"/>
      <c r="BEO76" s="16"/>
      <c r="BEP76" s="16"/>
      <c r="BEQ76" s="16"/>
      <c r="BER76" s="16"/>
      <c r="BES76" s="16"/>
      <c r="BET76" s="16"/>
      <c r="BEU76" s="16"/>
      <c r="BEV76" s="16"/>
      <c r="BEW76" s="16"/>
      <c r="BEX76" s="16"/>
      <c r="BEY76" s="16"/>
      <c r="BEZ76" s="16"/>
      <c r="BFA76" s="16"/>
      <c r="BFB76" s="16"/>
      <c r="BFC76" s="16"/>
      <c r="BFD76" s="16"/>
      <c r="BFE76" s="16"/>
      <c r="BFF76" s="16"/>
      <c r="BFG76" s="16"/>
      <c r="BFH76" s="16"/>
      <c r="BFI76" s="16"/>
      <c r="BFJ76" s="16"/>
      <c r="BFK76" s="16"/>
      <c r="BFL76" s="16"/>
      <c r="BFM76" s="16"/>
      <c r="BFN76" s="16"/>
      <c r="BFO76" s="16"/>
      <c r="BFP76" s="16"/>
      <c r="BFQ76" s="16"/>
      <c r="BFR76" s="16"/>
      <c r="BFS76" s="16"/>
      <c r="BFT76" s="16"/>
      <c r="BFU76" s="16"/>
      <c r="BFV76" s="16"/>
      <c r="BFW76" s="16"/>
      <c r="BFX76" s="16"/>
      <c r="BFY76" s="16"/>
      <c r="BFZ76" s="16"/>
      <c r="BGA76" s="16"/>
      <c r="BGB76" s="16"/>
      <c r="BGC76" s="16"/>
      <c r="BGD76" s="16"/>
      <c r="BGE76" s="16"/>
      <c r="BGF76" s="16"/>
      <c r="BGG76" s="16"/>
      <c r="BGH76" s="16"/>
      <c r="BGI76" s="16"/>
      <c r="BGJ76" s="16"/>
      <c r="BGK76" s="16"/>
      <c r="BGL76" s="16"/>
      <c r="BGM76" s="16"/>
      <c r="BGN76" s="16"/>
      <c r="BGO76" s="16"/>
      <c r="BGP76" s="16"/>
      <c r="BGQ76" s="16"/>
      <c r="BGR76" s="16"/>
      <c r="BGS76" s="16"/>
      <c r="BGT76" s="16"/>
      <c r="BGU76" s="16"/>
      <c r="BGV76" s="16"/>
      <c r="BGW76" s="16"/>
      <c r="BGX76" s="16"/>
      <c r="BGY76" s="16"/>
      <c r="BGZ76" s="16"/>
      <c r="BHA76" s="16"/>
      <c r="BHB76" s="16"/>
      <c r="BHC76" s="16"/>
      <c r="BHD76" s="16"/>
      <c r="BHE76" s="16"/>
      <c r="BHF76" s="16"/>
      <c r="BHG76" s="16"/>
      <c r="BHH76" s="16"/>
      <c r="BHI76" s="16"/>
      <c r="BHJ76" s="16"/>
      <c r="BHK76" s="16"/>
      <c r="BHL76" s="16"/>
      <c r="BHM76" s="16"/>
      <c r="BHN76" s="16"/>
      <c r="BHO76" s="16"/>
      <c r="BHP76" s="16"/>
      <c r="BHQ76" s="16"/>
      <c r="BHR76" s="16"/>
      <c r="BHS76" s="16"/>
      <c r="BHT76" s="16"/>
      <c r="BHU76" s="16"/>
      <c r="BHV76" s="16"/>
      <c r="BHW76" s="16"/>
      <c r="BHX76" s="16"/>
      <c r="BHY76" s="16"/>
      <c r="BHZ76" s="16"/>
      <c r="BIA76" s="16"/>
      <c r="BIB76" s="16"/>
      <c r="BIC76" s="16"/>
      <c r="BID76" s="16"/>
      <c r="BIE76" s="16"/>
      <c r="BIF76" s="16"/>
      <c r="BIG76" s="16"/>
      <c r="BIH76" s="16"/>
      <c r="BII76" s="16"/>
      <c r="BIJ76" s="16"/>
      <c r="BIK76" s="16"/>
      <c r="BIL76" s="16"/>
      <c r="BIM76" s="16"/>
      <c r="BIN76" s="16"/>
      <c r="BIO76" s="16"/>
      <c r="BIP76" s="16"/>
      <c r="BIQ76" s="16"/>
      <c r="BIR76" s="16"/>
      <c r="BIS76" s="16"/>
      <c r="BIT76" s="16"/>
      <c r="BIU76" s="16"/>
      <c r="BIV76" s="16"/>
      <c r="BIW76" s="16"/>
      <c r="BIX76" s="16"/>
      <c r="BIY76" s="16"/>
      <c r="BIZ76" s="16"/>
      <c r="BJA76" s="16"/>
      <c r="BJB76" s="16"/>
      <c r="BJC76" s="16"/>
      <c r="BJD76" s="16"/>
      <c r="BJE76" s="16"/>
      <c r="BJF76" s="16"/>
      <c r="BJG76" s="16"/>
      <c r="BJH76" s="16"/>
      <c r="BJI76" s="16"/>
      <c r="BJJ76" s="16"/>
      <c r="BJK76" s="16"/>
      <c r="BJL76" s="16"/>
      <c r="BJM76" s="16"/>
      <c r="BJN76" s="16"/>
      <c r="BJO76" s="16"/>
      <c r="BJP76" s="16"/>
      <c r="BJQ76" s="16"/>
      <c r="BJR76" s="16"/>
      <c r="BJS76" s="16"/>
      <c r="BJT76" s="16"/>
      <c r="BJU76" s="16"/>
      <c r="BJV76" s="16"/>
      <c r="BJW76" s="16"/>
      <c r="BJX76" s="16"/>
      <c r="BJY76" s="16"/>
      <c r="BJZ76" s="16"/>
      <c r="BKA76" s="16"/>
      <c r="BKB76" s="16"/>
      <c r="BKC76" s="16"/>
      <c r="BKD76" s="16"/>
      <c r="BKE76" s="16"/>
      <c r="BKF76" s="16"/>
      <c r="BKG76" s="16"/>
      <c r="BKH76" s="16"/>
      <c r="BKI76" s="16"/>
      <c r="BKJ76" s="16"/>
      <c r="BKK76" s="16"/>
      <c r="BKL76" s="16"/>
      <c r="BKM76" s="16"/>
      <c r="BKN76" s="16"/>
      <c r="BKO76" s="16"/>
      <c r="BKP76" s="16"/>
      <c r="BKQ76" s="16"/>
      <c r="BKR76" s="16"/>
      <c r="BKS76" s="16"/>
      <c r="BKT76" s="16"/>
      <c r="BKU76" s="16"/>
      <c r="BKV76" s="16"/>
      <c r="BKW76" s="16"/>
      <c r="BKX76" s="16"/>
      <c r="BKY76" s="16"/>
      <c r="BKZ76" s="16"/>
      <c r="BLA76" s="16"/>
      <c r="BLB76" s="16"/>
      <c r="BLC76" s="16"/>
      <c r="BLD76" s="16"/>
      <c r="BLE76" s="16"/>
      <c r="BLF76" s="16"/>
      <c r="BLG76" s="16"/>
      <c r="BLH76" s="16"/>
      <c r="BLI76" s="16"/>
      <c r="BLJ76" s="16"/>
      <c r="BLK76" s="16"/>
      <c r="BLL76" s="16"/>
      <c r="BLM76" s="16"/>
      <c r="BLN76" s="16"/>
      <c r="BLO76" s="16"/>
      <c r="BLP76" s="16"/>
      <c r="BLQ76" s="16"/>
      <c r="BLR76" s="16"/>
      <c r="BLS76" s="16"/>
      <c r="BLT76" s="16"/>
      <c r="BLU76" s="16"/>
      <c r="BLV76" s="16"/>
      <c r="BLW76" s="16"/>
      <c r="BLX76" s="16"/>
      <c r="BLY76" s="16"/>
      <c r="BLZ76" s="16"/>
      <c r="BMA76" s="16"/>
      <c r="BMB76" s="16"/>
      <c r="BMC76" s="16"/>
      <c r="BMD76" s="16"/>
      <c r="BME76" s="16"/>
      <c r="BMF76" s="16"/>
      <c r="BMG76" s="16"/>
      <c r="BMH76" s="16"/>
      <c r="BMI76" s="16"/>
      <c r="BMJ76" s="16"/>
      <c r="BMK76" s="16"/>
      <c r="BML76" s="16"/>
      <c r="BMM76" s="16"/>
      <c r="BMN76" s="16"/>
      <c r="BMO76" s="16"/>
      <c r="BMP76" s="16"/>
      <c r="BMQ76" s="16"/>
      <c r="BMR76" s="16"/>
      <c r="BMS76" s="16"/>
      <c r="BMT76" s="16"/>
      <c r="BMU76" s="16"/>
      <c r="BMV76" s="16"/>
      <c r="BMW76" s="16"/>
      <c r="BMX76" s="16"/>
      <c r="BMY76" s="16"/>
      <c r="BMZ76" s="16"/>
      <c r="BNA76" s="16"/>
      <c r="BNB76" s="16"/>
      <c r="BNC76" s="16"/>
      <c r="BND76" s="16"/>
      <c r="BNE76" s="16"/>
      <c r="BNF76" s="16"/>
      <c r="BNG76" s="16"/>
      <c r="BNH76" s="16"/>
      <c r="BNI76" s="16"/>
      <c r="BNJ76" s="16"/>
      <c r="BNK76" s="16"/>
      <c r="BNL76" s="16"/>
      <c r="BNM76" s="16"/>
      <c r="BNN76" s="16"/>
      <c r="BNO76" s="16"/>
      <c r="BNP76" s="16"/>
      <c r="BNQ76" s="16"/>
      <c r="BNR76" s="16"/>
      <c r="BNS76" s="16"/>
      <c r="BNT76" s="16"/>
      <c r="BNU76" s="16"/>
      <c r="BNV76" s="16"/>
      <c r="BNW76" s="16"/>
      <c r="BNX76" s="16"/>
      <c r="BNY76" s="16"/>
      <c r="BNZ76" s="16"/>
      <c r="BOA76" s="16"/>
      <c r="BOB76" s="16"/>
      <c r="BOC76" s="16"/>
      <c r="BOD76" s="16"/>
      <c r="BOE76" s="16"/>
      <c r="BOF76" s="16"/>
      <c r="BOG76" s="16"/>
      <c r="BOH76" s="16"/>
      <c r="BOI76" s="16"/>
      <c r="BOJ76" s="16"/>
      <c r="BOK76" s="16"/>
      <c r="BOL76" s="16"/>
      <c r="BOM76" s="16"/>
      <c r="BON76" s="16"/>
      <c r="BOO76" s="16"/>
      <c r="BOP76" s="16"/>
      <c r="BOQ76" s="16"/>
      <c r="BOR76" s="16"/>
      <c r="BOS76" s="16"/>
      <c r="BOT76" s="16"/>
      <c r="BOU76" s="16"/>
      <c r="BOV76" s="16"/>
      <c r="BOW76" s="16"/>
      <c r="BOX76" s="16"/>
      <c r="BOY76" s="16"/>
      <c r="BOZ76" s="16"/>
      <c r="BPA76" s="16"/>
      <c r="BPB76" s="16"/>
      <c r="BPC76" s="16"/>
      <c r="BPD76" s="16"/>
      <c r="BPE76" s="16"/>
      <c r="BPF76" s="16"/>
      <c r="BPG76" s="16"/>
      <c r="BPH76" s="16"/>
      <c r="BPI76" s="16"/>
      <c r="BPJ76" s="16"/>
      <c r="BPK76" s="16"/>
      <c r="BPL76" s="16"/>
      <c r="BPM76" s="16"/>
      <c r="BPN76" s="16"/>
      <c r="BPO76" s="16"/>
      <c r="BPP76" s="16"/>
      <c r="BPQ76" s="16"/>
      <c r="BPR76" s="16"/>
      <c r="BPS76" s="16"/>
      <c r="BPT76" s="16"/>
      <c r="BPU76" s="16"/>
      <c r="BPV76" s="16"/>
      <c r="BPW76" s="16"/>
      <c r="BPX76" s="16"/>
      <c r="BPY76" s="16"/>
      <c r="BPZ76" s="16"/>
      <c r="BQA76" s="16"/>
      <c r="BQB76" s="16"/>
      <c r="BQC76" s="16"/>
      <c r="BQD76" s="16"/>
      <c r="BQE76" s="16"/>
      <c r="BQF76" s="16"/>
      <c r="BQG76" s="16"/>
      <c r="BQH76" s="16"/>
      <c r="BQI76" s="16"/>
      <c r="BQJ76" s="16"/>
      <c r="BQK76" s="16"/>
      <c r="BQL76" s="16"/>
      <c r="BQM76" s="16"/>
      <c r="BQN76" s="16"/>
      <c r="BQO76" s="16"/>
      <c r="BQP76" s="16"/>
      <c r="BQQ76" s="16"/>
      <c r="BQR76" s="16"/>
      <c r="BQS76" s="16"/>
      <c r="BQT76" s="16"/>
      <c r="BQU76" s="16"/>
      <c r="BQV76" s="16"/>
      <c r="BQW76" s="16"/>
      <c r="BQX76" s="16"/>
      <c r="BQY76" s="16"/>
      <c r="BQZ76" s="16"/>
      <c r="BRA76" s="16"/>
      <c r="BRB76" s="16"/>
      <c r="BRC76" s="16"/>
      <c r="BRD76" s="16"/>
      <c r="BRE76" s="16"/>
      <c r="BRF76" s="16"/>
      <c r="BRG76" s="16"/>
      <c r="BRH76" s="16"/>
      <c r="BRI76" s="16"/>
      <c r="BRJ76" s="16"/>
      <c r="BRK76" s="16"/>
      <c r="BRL76" s="16"/>
      <c r="BRM76" s="16"/>
      <c r="BRN76" s="16"/>
      <c r="BRO76" s="16"/>
      <c r="BRP76" s="16"/>
      <c r="BRQ76" s="16"/>
      <c r="BRR76" s="16"/>
      <c r="BRS76" s="16"/>
      <c r="BRT76" s="16"/>
      <c r="BRU76" s="16"/>
      <c r="BRV76" s="16"/>
      <c r="BRW76" s="16"/>
      <c r="BRX76" s="16"/>
      <c r="BRY76" s="16"/>
      <c r="BRZ76" s="16"/>
      <c r="BSA76" s="16"/>
      <c r="BSB76" s="16"/>
      <c r="BSC76" s="16"/>
      <c r="BSD76" s="16"/>
      <c r="BSE76" s="16"/>
      <c r="BSF76" s="16"/>
      <c r="BSG76" s="16"/>
      <c r="BSH76" s="16"/>
      <c r="BSI76" s="16"/>
      <c r="BSJ76" s="16"/>
      <c r="BSK76" s="16"/>
      <c r="BSL76" s="16"/>
      <c r="BSM76" s="16"/>
      <c r="BSN76" s="16"/>
      <c r="BSO76" s="16"/>
      <c r="BSP76" s="16"/>
      <c r="BSQ76" s="16"/>
      <c r="BSR76" s="16"/>
      <c r="BSS76" s="16"/>
      <c r="BST76" s="16"/>
      <c r="BSU76" s="16"/>
      <c r="BSV76" s="16"/>
      <c r="BSW76" s="16"/>
      <c r="BSX76" s="16"/>
      <c r="BSY76" s="16"/>
      <c r="BSZ76" s="16"/>
      <c r="BTA76" s="16"/>
      <c r="BTB76" s="16"/>
      <c r="BTC76" s="16"/>
      <c r="BTD76" s="16"/>
      <c r="BTE76" s="16"/>
      <c r="BTF76" s="16"/>
      <c r="BTG76" s="16"/>
      <c r="BTH76" s="16"/>
    </row>
    <row r="77" spans="1:1880" s="303" customFormat="1" ht="110.25" customHeight="1" x14ac:dyDescent="0.3">
      <c r="A77" s="80">
        <v>622</v>
      </c>
      <c r="B77" s="304" t="s">
        <v>215</v>
      </c>
      <c r="C77" s="608" t="s">
        <v>235</v>
      </c>
      <c r="D77" s="80" t="s">
        <v>359</v>
      </c>
      <c r="E77" s="267" t="e">
        <f>INDEX('PY1 Data(H)'!$A$1:$CZ$258,MATCH('Unit Data from Audit Worksheet'!$A77,'PY1 Data(H)'!$A$1:$A$258,0),MATCH('Unit Data from Audit Worksheet'!$D$2,'PY1 Data(H)'!$A$1:$CZ$1,0))</f>
        <v>#N/A</v>
      </c>
      <c r="F77" s="131">
        <v>0</v>
      </c>
      <c r="G77" s="533"/>
      <c r="H77" s="551"/>
      <c r="I77" s="302"/>
      <c r="J77"/>
      <c r="K77" s="403"/>
      <c r="L77"/>
      <c r="M77" s="16"/>
      <c r="N77" s="133"/>
      <c r="O77" s="16"/>
      <c r="P77" s="16"/>
      <c r="Q77" s="16"/>
      <c r="R77" s="16"/>
      <c r="S77" s="16"/>
      <c r="T77" s="16"/>
      <c r="U77" s="16"/>
      <c r="V77" s="16"/>
      <c r="W77" s="16"/>
      <c r="X77" s="16"/>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s="16"/>
      <c r="DT77" s="16"/>
      <c r="DU77" s="16"/>
      <c r="DV77" s="16"/>
      <c r="DW77" s="16"/>
      <c r="DX77" s="16"/>
      <c r="DY77" s="16"/>
      <c r="DZ77" s="16"/>
      <c r="EA77" s="16"/>
      <c r="EB77" s="16"/>
      <c r="EC77" s="16"/>
      <c r="ED77" s="16"/>
      <c r="EE77" s="16"/>
      <c r="EF77" s="16"/>
      <c r="EG77" s="16"/>
      <c r="EH77" s="16"/>
      <c r="EI77" s="16"/>
      <c r="EJ77" s="16"/>
      <c r="EK77" s="16"/>
      <c r="EL77" s="16"/>
      <c r="EM77" s="16"/>
      <c r="EN77" s="16"/>
      <c r="EO77" s="16"/>
      <c r="EP77" s="16"/>
      <c r="EQ77" s="16"/>
      <c r="ER77" s="16"/>
      <c r="ES77" s="16"/>
      <c r="ET77" s="16"/>
      <c r="EU77" s="16"/>
      <c r="EV77" s="16"/>
      <c r="EW77" s="16"/>
      <c r="EX77" s="16"/>
      <c r="EY77" s="16"/>
      <c r="EZ77" s="16"/>
      <c r="FA77" s="16"/>
      <c r="FB77" s="16"/>
      <c r="FC77" s="16"/>
      <c r="FD77" s="16"/>
      <c r="FE77" s="16"/>
      <c r="FF77" s="16"/>
      <c r="FG77" s="16"/>
      <c r="FH77" s="16"/>
      <c r="FI77" s="16"/>
      <c r="FJ77" s="16"/>
      <c r="FK77" s="16"/>
      <c r="FL77" s="16"/>
      <c r="FM77" s="16"/>
      <c r="FN77" s="16"/>
      <c r="FO77" s="16"/>
      <c r="FP77" s="16"/>
      <c r="FQ77" s="16"/>
      <c r="FR77" s="16"/>
      <c r="FS77" s="16"/>
      <c r="FT77" s="16"/>
      <c r="FU77" s="16"/>
      <c r="FV77" s="16"/>
      <c r="FW77" s="16"/>
      <c r="FX77" s="16"/>
      <c r="FY77" s="16"/>
      <c r="FZ77" s="16"/>
      <c r="GA77" s="16"/>
      <c r="GB77" s="16"/>
      <c r="GC77" s="16"/>
      <c r="GD77" s="16"/>
      <c r="GE77" s="16"/>
      <c r="GF77" s="16"/>
      <c r="GG77" s="16"/>
      <c r="GH77" s="16"/>
      <c r="GI77" s="16"/>
      <c r="GJ77" s="16"/>
      <c r="GK77" s="16"/>
      <c r="GL77" s="16"/>
      <c r="GM77" s="16"/>
      <c r="GN77" s="16"/>
      <c r="GO77" s="16"/>
      <c r="GP77" s="16"/>
      <c r="GQ77" s="16"/>
      <c r="GR77" s="16"/>
      <c r="GS77" s="16"/>
      <c r="GT77" s="16"/>
      <c r="GU77" s="16"/>
      <c r="GV77" s="16"/>
      <c r="GW77" s="16"/>
      <c r="GX77" s="16"/>
      <c r="GY77" s="16"/>
      <c r="GZ77" s="16"/>
      <c r="HA77" s="16"/>
      <c r="HB77" s="16"/>
      <c r="HC77" s="16"/>
      <c r="HD77" s="16"/>
      <c r="HE77" s="16"/>
      <c r="HF77" s="16"/>
      <c r="HG77" s="16"/>
      <c r="HH77" s="16"/>
      <c r="HI77" s="16"/>
      <c r="HJ77" s="16"/>
      <c r="HK77" s="16"/>
      <c r="HL77" s="16"/>
      <c r="HM77" s="16"/>
      <c r="HN77" s="16"/>
      <c r="HO77" s="16"/>
      <c r="HP77" s="16"/>
      <c r="HQ77" s="16"/>
      <c r="HR77" s="16"/>
      <c r="HS77" s="16"/>
      <c r="HT77" s="16"/>
      <c r="HU77" s="16"/>
      <c r="HV77" s="16"/>
      <c r="HW77" s="16"/>
      <c r="HX77" s="16"/>
      <c r="HY77" s="16"/>
      <c r="HZ77" s="16"/>
      <c r="IA77" s="16"/>
      <c r="IB77" s="16"/>
      <c r="IC77" s="16"/>
      <c r="ID77" s="16"/>
      <c r="IE77" s="16"/>
      <c r="IF77" s="16"/>
      <c r="IG77" s="16"/>
      <c r="IH77" s="16"/>
      <c r="II77" s="16"/>
      <c r="IJ77" s="16"/>
      <c r="IK77" s="16"/>
      <c r="IL77" s="16"/>
      <c r="IM77" s="16"/>
      <c r="IN77" s="16"/>
      <c r="IO77" s="16"/>
      <c r="IP77" s="16"/>
      <c r="IQ77" s="16"/>
      <c r="IR77" s="16"/>
      <c r="IS77" s="16"/>
      <c r="IT77" s="16"/>
      <c r="IU77" s="16"/>
      <c r="IV77" s="16"/>
      <c r="IW77" s="16"/>
      <c r="IX77" s="16"/>
      <c r="IY77" s="16"/>
      <c r="IZ77" s="16"/>
      <c r="JA77" s="16"/>
      <c r="JB77" s="16"/>
      <c r="JC77" s="16"/>
      <c r="JD77" s="16"/>
      <c r="JE77" s="16"/>
      <c r="JF77" s="16"/>
      <c r="JG77" s="16"/>
      <c r="JH77" s="16"/>
      <c r="JI77" s="16"/>
      <c r="JJ77" s="16"/>
      <c r="JK77" s="16"/>
      <c r="JL77" s="16"/>
      <c r="JM77" s="16"/>
      <c r="JN77" s="16"/>
      <c r="JO77" s="16"/>
      <c r="JP77" s="16"/>
      <c r="JQ77" s="16"/>
      <c r="JR77" s="16"/>
      <c r="JS77" s="16"/>
      <c r="JT77" s="16"/>
      <c r="JU77" s="16"/>
      <c r="JV77" s="16"/>
      <c r="JW77" s="16"/>
      <c r="JX77" s="16"/>
      <c r="JY77" s="16"/>
      <c r="JZ77" s="16"/>
      <c r="KA77" s="16"/>
      <c r="KB77" s="16"/>
      <c r="KC77" s="16"/>
      <c r="KD77" s="16"/>
      <c r="KE77" s="16"/>
      <c r="KF77" s="16"/>
      <c r="KG77" s="16"/>
      <c r="KH77" s="16"/>
      <c r="KI77" s="16"/>
      <c r="KJ77" s="16"/>
      <c r="KK77" s="16"/>
      <c r="KL77" s="16"/>
      <c r="KM77" s="16"/>
      <c r="KN77" s="16"/>
      <c r="KO77" s="16"/>
      <c r="KP77" s="16"/>
      <c r="KQ77" s="16"/>
      <c r="KR77" s="16"/>
      <c r="KS77" s="16"/>
      <c r="KT77" s="16"/>
      <c r="KU77" s="16"/>
      <c r="KV77" s="16"/>
      <c r="KW77" s="16"/>
      <c r="KX77" s="16"/>
      <c r="KY77" s="16"/>
      <c r="KZ77" s="16"/>
      <c r="LA77" s="16"/>
      <c r="LB77" s="16"/>
      <c r="LC77" s="16"/>
      <c r="LD77" s="16"/>
      <c r="LE77" s="16"/>
      <c r="LF77" s="16"/>
      <c r="LG77" s="16"/>
      <c r="LH77" s="16"/>
      <c r="LI77" s="16"/>
      <c r="LJ77" s="16"/>
      <c r="LK77" s="16"/>
      <c r="LL77" s="16"/>
      <c r="LM77" s="16"/>
      <c r="LN77" s="16"/>
      <c r="LO77" s="16"/>
      <c r="LP77" s="16"/>
      <c r="LQ77" s="16"/>
      <c r="LR77" s="16"/>
      <c r="LS77" s="16"/>
      <c r="LT77" s="16"/>
      <c r="LU77" s="16"/>
      <c r="LV77" s="16"/>
      <c r="LW77" s="16"/>
      <c r="LX77" s="16"/>
      <c r="LY77" s="16"/>
      <c r="LZ77" s="16"/>
      <c r="MA77" s="16"/>
      <c r="MB77" s="16"/>
      <c r="MC77" s="16"/>
      <c r="MD77" s="16"/>
      <c r="ME77" s="16"/>
      <c r="MF77" s="16"/>
      <c r="MG77" s="16"/>
      <c r="MH77" s="16"/>
      <c r="MI77" s="16"/>
      <c r="MJ77" s="16"/>
      <c r="MK77" s="16"/>
      <c r="ML77" s="16"/>
      <c r="MM77" s="16"/>
      <c r="MN77" s="16"/>
      <c r="MO77" s="16"/>
      <c r="MP77" s="16"/>
      <c r="MQ77" s="16"/>
      <c r="MR77" s="16"/>
      <c r="MS77" s="16"/>
      <c r="MT77" s="16"/>
      <c r="MU77" s="16"/>
      <c r="MV77" s="16"/>
      <c r="MW77" s="16"/>
      <c r="MX77" s="16"/>
      <c r="MY77" s="16"/>
      <c r="MZ77" s="16"/>
      <c r="NA77" s="16"/>
      <c r="NB77" s="16"/>
      <c r="NC77" s="16"/>
      <c r="ND77" s="16"/>
      <c r="NE77" s="16"/>
      <c r="NF77" s="16"/>
      <c r="NG77" s="16"/>
      <c r="NH77" s="16"/>
      <c r="NI77" s="16"/>
      <c r="NJ77" s="16"/>
      <c r="NK77" s="16"/>
      <c r="NL77" s="16"/>
      <c r="NM77" s="16"/>
      <c r="NN77" s="16"/>
      <c r="NO77" s="16"/>
      <c r="NP77" s="16"/>
      <c r="NQ77" s="16"/>
      <c r="NR77" s="16"/>
      <c r="NS77" s="16"/>
      <c r="NT77" s="16"/>
      <c r="NU77" s="16"/>
      <c r="NV77" s="16"/>
      <c r="NW77" s="16"/>
      <c r="NX77" s="16"/>
      <c r="NY77" s="16"/>
      <c r="NZ77" s="16"/>
      <c r="OA77" s="16"/>
      <c r="OB77" s="16"/>
      <c r="OC77" s="16"/>
      <c r="OD77" s="16"/>
      <c r="OE77" s="16"/>
      <c r="OF77" s="16"/>
      <c r="OG77" s="16"/>
      <c r="OH77" s="16"/>
      <c r="OI77" s="16"/>
      <c r="OJ77" s="16"/>
      <c r="OK77" s="16"/>
      <c r="OL77" s="16"/>
      <c r="OM77" s="16"/>
      <c r="ON77" s="16"/>
      <c r="OO77" s="16"/>
      <c r="OP77" s="16"/>
      <c r="OQ77" s="16"/>
      <c r="OR77" s="16"/>
      <c r="OS77" s="16"/>
      <c r="OT77" s="16"/>
      <c r="OU77" s="16"/>
      <c r="OV77" s="16"/>
      <c r="OW77" s="16"/>
      <c r="OX77" s="16"/>
      <c r="OY77" s="16"/>
      <c r="OZ77" s="16"/>
      <c r="PA77" s="16"/>
      <c r="PB77" s="16"/>
      <c r="PC77" s="16"/>
      <c r="PD77" s="16"/>
      <c r="PE77" s="16"/>
      <c r="PF77" s="16"/>
      <c r="PG77" s="16"/>
      <c r="PH77" s="16"/>
      <c r="PI77" s="16"/>
      <c r="PJ77" s="16"/>
      <c r="PK77" s="16"/>
      <c r="PL77" s="16"/>
      <c r="PM77" s="16"/>
      <c r="PN77" s="16"/>
      <c r="PO77" s="16"/>
      <c r="PP77" s="16"/>
      <c r="PQ77" s="16"/>
      <c r="PR77" s="16"/>
      <c r="PS77" s="16"/>
      <c r="PT77" s="16"/>
      <c r="PU77" s="16"/>
      <c r="PV77" s="16"/>
      <c r="PW77" s="16"/>
      <c r="PX77" s="16"/>
      <c r="PY77" s="16"/>
      <c r="PZ77" s="16"/>
      <c r="QA77" s="16"/>
      <c r="QB77" s="16"/>
      <c r="QC77" s="16"/>
      <c r="QD77" s="16"/>
      <c r="QE77" s="16"/>
      <c r="QF77" s="16"/>
      <c r="QG77" s="16"/>
      <c r="QH77" s="16"/>
      <c r="QI77" s="16"/>
      <c r="QJ77" s="16"/>
      <c r="QK77" s="16"/>
      <c r="QL77" s="16"/>
      <c r="QM77" s="16"/>
      <c r="QN77" s="16"/>
      <c r="QO77" s="16"/>
      <c r="QP77" s="16"/>
      <c r="QQ77" s="16"/>
      <c r="QR77" s="16"/>
      <c r="QS77" s="16"/>
      <c r="QT77" s="16"/>
      <c r="QU77" s="16"/>
      <c r="QV77" s="16"/>
      <c r="QW77" s="16"/>
      <c r="QX77" s="16"/>
      <c r="QY77" s="16"/>
      <c r="QZ77" s="16"/>
      <c r="RA77" s="16"/>
      <c r="RB77" s="16"/>
      <c r="RC77" s="16"/>
      <c r="RD77" s="16"/>
      <c r="RE77" s="16"/>
      <c r="RF77" s="16"/>
      <c r="RG77" s="16"/>
      <c r="RH77" s="16"/>
      <c r="RI77" s="16"/>
      <c r="RJ77" s="16"/>
      <c r="RK77" s="16"/>
      <c r="RL77" s="16"/>
      <c r="RM77" s="16"/>
      <c r="RN77" s="16"/>
      <c r="RO77" s="16"/>
      <c r="RP77" s="16"/>
      <c r="RQ77" s="16"/>
      <c r="RR77" s="16"/>
      <c r="RS77" s="16"/>
      <c r="RT77" s="16"/>
      <c r="RU77" s="16"/>
      <c r="RV77" s="16"/>
      <c r="RW77" s="16"/>
      <c r="RX77" s="16"/>
      <c r="RY77" s="16"/>
      <c r="RZ77" s="16"/>
      <c r="SA77" s="16"/>
      <c r="SB77" s="16"/>
      <c r="SC77" s="16"/>
      <c r="SD77" s="16"/>
      <c r="SE77" s="16"/>
      <c r="SF77" s="16"/>
      <c r="SG77" s="16"/>
      <c r="SH77" s="16"/>
      <c r="SI77" s="16"/>
      <c r="SJ77" s="16"/>
      <c r="SK77" s="16"/>
      <c r="SL77" s="16"/>
      <c r="SM77" s="16"/>
      <c r="SN77" s="16"/>
      <c r="SO77" s="16"/>
      <c r="SP77" s="16"/>
      <c r="SQ77" s="16"/>
      <c r="SR77" s="16"/>
      <c r="SS77" s="16"/>
      <c r="ST77" s="16"/>
      <c r="SU77" s="16"/>
      <c r="SV77" s="16"/>
      <c r="SW77" s="16"/>
      <c r="SX77" s="16"/>
      <c r="SY77" s="16"/>
      <c r="SZ77" s="16"/>
      <c r="TA77" s="16"/>
      <c r="TB77" s="16"/>
      <c r="TC77" s="16"/>
      <c r="TD77" s="16"/>
      <c r="TE77" s="16"/>
      <c r="TF77" s="16"/>
      <c r="TG77" s="16"/>
      <c r="TH77" s="16"/>
      <c r="TI77" s="16"/>
      <c r="TJ77" s="16"/>
      <c r="TK77" s="16"/>
      <c r="TL77" s="16"/>
      <c r="TM77" s="16"/>
      <c r="TN77" s="16"/>
      <c r="TO77" s="16"/>
      <c r="TP77" s="16"/>
      <c r="TQ77" s="16"/>
      <c r="TR77" s="16"/>
      <c r="TS77" s="16"/>
      <c r="TT77" s="16"/>
      <c r="TU77" s="16"/>
      <c r="TV77" s="16"/>
      <c r="TW77" s="16"/>
      <c r="TX77" s="16"/>
      <c r="TY77" s="16"/>
      <c r="TZ77" s="16"/>
      <c r="UA77" s="16"/>
      <c r="UB77" s="16"/>
      <c r="UC77" s="16"/>
      <c r="UD77" s="16"/>
      <c r="UE77" s="16"/>
      <c r="UF77" s="16"/>
      <c r="UG77" s="16"/>
      <c r="UH77" s="16"/>
      <c r="UI77" s="16"/>
      <c r="UJ77" s="16"/>
      <c r="UK77" s="16"/>
      <c r="UL77" s="16"/>
      <c r="UM77" s="16"/>
      <c r="UN77" s="16"/>
      <c r="UO77" s="16"/>
      <c r="UP77" s="16"/>
      <c r="UQ77" s="16"/>
      <c r="UR77" s="16"/>
      <c r="US77" s="16"/>
      <c r="UT77" s="16"/>
      <c r="UU77" s="16"/>
      <c r="UV77" s="16"/>
      <c r="UW77" s="16"/>
      <c r="UX77" s="16"/>
      <c r="UY77" s="16"/>
      <c r="UZ77" s="16"/>
      <c r="VA77" s="16"/>
      <c r="VB77" s="16"/>
      <c r="VC77" s="16"/>
      <c r="VD77" s="16"/>
      <c r="VE77" s="16"/>
      <c r="VF77" s="16"/>
      <c r="VG77" s="16"/>
      <c r="VH77" s="16"/>
      <c r="VI77" s="16"/>
      <c r="VJ77" s="16"/>
      <c r="VK77" s="16"/>
      <c r="VL77" s="16"/>
      <c r="VM77" s="16"/>
      <c r="VN77" s="16"/>
      <c r="VO77" s="16"/>
      <c r="VP77" s="16"/>
      <c r="VQ77" s="16"/>
      <c r="VR77" s="16"/>
      <c r="VS77" s="16"/>
      <c r="VT77" s="16"/>
      <c r="VU77" s="16"/>
      <c r="VV77" s="16"/>
      <c r="VW77" s="16"/>
      <c r="VX77" s="16"/>
      <c r="VY77" s="16"/>
      <c r="VZ77" s="16"/>
      <c r="WA77" s="16"/>
      <c r="WB77" s="16"/>
      <c r="WC77" s="16"/>
      <c r="WD77" s="16"/>
      <c r="WE77" s="16"/>
      <c r="WF77" s="16"/>
      <c r="WG77" s="16"/>
      <c r="WH77" s="16"/>
      <c r="WI77" s="16"/>
      <c r="WJ77" s="16"/>
      <c r="WK77" s="16"/>
      <c r="WL77" s="16"/>
      <c r="WM77" s="16"/>
      <c r="WN77" s="16"/>
      <c r="WO77" s="16"/>
      <c r="WP77" s="16"/>
      <c r="WQ77" s="16"/>
      <c r="WR77" s="16"/>
      <c r="WS77" s="16"/>
      <c r="WT77" s="16"/>
      <c r="WU77" s="16"/>
      <c r="WV77" s="16"/>
      <c r="WW77" s="16"/>
      <c r="WX77" s="16"/>
      <c r="WY77" s="16"/>
      <c r="WZ77" s="16"/>
      <c r="XA77" s="16"/>
      <c r="XB77" s="16"/>
      <c r="XC77" s="16"/>
      <c r="XD77" s="16"/>
      <c r="XE77" s="16"/>
      <c r="XF77" s="16"/>
      <c r="XG77" s="16"/>
      <c r="XH77" s="16"/>
      <c r="XI77" s="16"/>
      <c r="XJ77" s="16"/>
      <c r="XK77" s="16"/>
      <c r="XL77" s="16"/>
      <c r="XM77" s="16"/>
      <c r="XN77" s="16"/>
      <c r="XO77" s="16"/>
      <c r="XP77" s="16"/>
      <c r="XQ77" s="16"/>
      <c r="XR77" s="16"/>
      <c r="XS77" s="16"/>
      <c r="XT77" s="16"/>
      <c r="XU77" s="16"/>
      <c r="XV77" s="16"/>
      <c r="XW77" s="16"/>
      <c r="XX77" s="16"/>
      <c r="XY77" s="16"/>
      <c r="XZ77" s="16"/>
      <c r="YA77" s="16"/>
      <c r="YB77" s="16"/>
      <c r="YC77" s="16"/>
      <c r="YD77" s="16"/>
      <c r="YE77" s="16"/>
      <c r="YF77" s="16"/>
      <c r="YG77" s="16"/>
      <c r="YH77" s="16"/>
      <c r="YI77" s="16"/>
      <c r="YJ77" s="16"/>
      <c r="YK77" s="16"/>
      <c r="YL77" s="16"/>
      <c r="YM77" s="16"/>
      <c r="YN77" s="16"/>
      <c r="YO77" s="16"/>
      <c r="YP77" s="16"/>
      <c r="YQ77" s="16"/>
      <c r="YR77" s="16"/>
      <c r="YS77" s="16"/>
      <c r="YT77" s="16"/>
      <c r="YU77" s="16"/>
      <c r="YV77" s="16"/>
      <c r="YW77" s="16"/>
      <c r="YX77" s="16"/>
      <c r="YY77" s="16"/>
      <c r="YZ77" s="16"/>
      <c r="ZA77" s="16"/>
      <c r="ZB77" s="16"/>
      <c r="ZC77" s="16"/>
      <c r="ZD77" s="16"/>
      <c r="ZE77" s="16"/>
      <c r="ZF77" s="16"/>
      <c r="ZG77" s="16"/>
      <c r="ZH77" s="16"/>
      <c r="ZI77" s="16"/>
      <c r="ZJ77" s="16"/>
      <c r="ZK77" s="16"/>
      <c r="ZL77" s="16"/>
      <c r="ZM77" s="16"/>
      <c r="ZN77" s="16"/>
      <c r="ZO77" s="16"/>
      <c r="ZP77" s="16"/>
      <c r="ZQ77" s="16"/>
      <c r="ZR77" s="16"/>
      <c r="ZS77" s="16"/>
      <c r="ZT77" s="16"/>
      <c r="ZU77" s="16"/>
      <c r="ZV77" s="16"/>
      <c r="ZW77" s="16"/>
      <c r="ZX77" s="16"/>
      <c r="ZY77" s="16"/>
      <c r="ZZ77" s="16"/>
      <c r="AAA77" s="16"/>
      <c r="AAB77" s="16"/>
      <c r="AAC77" s="16"/>
      <c r="AAD77" s="16"/>
      <c r="AAE77" s="16"/>
      <c r="AAF77" s="16"/>
      <c r="AAG77" s="16"/>
      <c r="AAH77" s="16"/>
      <c r="AAI77" s="16"/>
      <c r="AAJ77" s="16"/>
      <c r="AAK77" s="16"/>
      <c r="AAL77" s="16"/>
      <c r="AAM77" s="16"/>
      <c r="AAN77" s="16"/>
      <c r="AAO77" s="16"/>
      <c r="AAP77" s="16"/>
      <c r="AAQ77" s="16"/>
      <c r="AAR77" s="16"/>
      <c r="AAS77" s="16"/>
      <c r="AAT77" s="16"/>
      <c r="AAU77" s="16"/>
      <c r="AAV77" s="16"/>
      <c r="AAW77" s="16"/>
      <c r="AAX77" s="16"/>
      <c r="AAY77" s="16"/>
      <c r="AAZ77" s="16"/>
      <c r="ABA77" s="16"/>
      <c r="ABB77" s="16"/>
      <c r="ABC77" s="16"/>
      <c r="ABD77" s="16"/>
      <c r="ABE77" s="16"/>
      <c r="ABF77" s="16"/>
      <c r="ABG77" s="16"/>
      <c r="ABH77" s="16"/>
      <c r="ABI77" s="16"/>
      <c r="ABJ77" s="16"/>
      <c r="ABK77" s="16"/>
      <c r="ABL77" s="16"/>
      <c r="ABM77" s="16"/>
      <c r="ABN77" s="16"/>
      <c r="ABO77" s="16"/>
      <c r="ABP77" s="16"/>
      <c r="ABQ77" s="16"/>
      <c r="ABR77" s="16"/>
      <c r="ABS77" s="16"/>
      <c r="ABT77" s="16"/>
      <c r="ABU77" s="16"/>
      <c r="ABV77" s="16"/>
      <c r="ABW77" s="16"/>
      <c r="ABX77" s="16"/>
      <c r="ABY77" s="16"/>
      <c r="ABZ77" s="16"/>
      <c r="ACA77" s="16"/>
      <c r="ACB77" s="16"/>
      <c r="ACC77" s="16"/>
      <c r="ACD77" s="16"/>
      <c r="ACE77" s="16"/>
      <c r="ACF77" s="16"/>
      <c r="ACG77" s="16"/>
      <c r="ACH77" s="16"/>
      <c r="ACI77" s="16"/>
      <c r="ACJ77" s="16"/>
      <c r="ACK77" s="16"/>
      <c r="ACL77" s="16"/>
      <c r="ACM77" s="16"/>
      <c r="ACN77" s="16"/>
      <c r="ACO77" s="16"/>
      <c r="ACP77" s="16"/>
      <c r="ACQ77" s="16"/>
      <c r="ACR77" s="16"/>
      <c r="ACS77" s="16"/>
      <c r="ACT77" s="16"/>
      <c r="ACU77" s="16"/>
      <c r="ACV77" s="16"/>
      <c r="ACW77" s="16"/>
      <c r="ACX77" s="16"/>
      <c r="ACY77" s="16"/>
      <c r="ACZ77" s="16"/>
      <c r="ADA77" s="16"/>
      <c r="ADB77" s="16"/>
      <c r="ADC77" s="16"/>
      <c r="ADD77" s="16"/>
      <c r="ADE77" s="16"/>
      <c r="ADF77" s="16"/>
      <c r="ADG77" s="16"/>
      <c r="ADH77" s="16"/>
      <c r="ADI77" s="16"/>
      <c r="ADJ77" s="16"/>
      <c r="ADK77" s="16"/>
      <c r="ADL77" s="16"/>
      <c r="ADM77" s="16"/>
      <c r="ADN77" s="16"/>
      <c r="ADO77" s="16"/>
      <c r="ADP77" s="16"/>
      <c r="ADQ77" s="16"/>
      <c r="ADR77" s="16"/>
      <c r="ADS77" s="16"/>
      <c r="ADT77" s="16"/>
      <c r="ADU77" s="16"/>
      <c r="ADV77" s="16"/>
      <c r="ADW77" s="16"/>
      <c r="ADX77" s="16"/>
      <c r="ADY77" s="16"/>
      <c r="ADZ77" s="16"/>
      <c r="AEA77" s="16"/>
      <c r="AEB77" s="16"/>
      <c r="AEC77" s="16"/>
      <c r="AED77" s="16"/>
      <c r="AEE77" s="16"/>
      <c r="AEF77" s="16"/>
      <c r="AEG77" s="16"/>
      <c r="AEH77" s="16"/>
      <c r="AEI77" s="16"/>
      <c r="AEJ77" s="16"/>
      <c r="AEK77" s="16"/>
      <c r="AEL77" s="16"/>
      <c r="AEM77" s="16"/>
      <c r="AEN77" s="16"/>
      <c r="AEO77" s="16"/>
      <c r="AEP77" s="16"/>
      <c r="AEQ77" s="16"/>
      <c r="AER77" s="16"/>
      <c r="AES77" s="16"/>
      <c r="AET77" s="16"/>
      <c r="AEU77" s="16"/>
      <c r="AEV77" s="16"/>
      <c r="AEW77" s="16"/>
      <c r="AEX77" s="16"/>
      <c r="AEY77" s="16"/>
      <c r="AEZ77" s="16"/>
      <c r="AFA77" s="16"/>
      <c r="AFB77" s="16"/>
      <c r="AFC77" s="16"/>
      <c r="AFD77" s="16"/>
      <c r="AFE77" s="16"/>
      <c r="AFF77" s="16"/>
      <c r="AFG77" s="16"/>
      <c r="AFH77" s="16"/>
      <c r="AFI77" s="16"/>
      <c r="AFJ77" s="16"/>
      <c r="AFK77" s="16"/>
      <c r="AFL77" s="16"/>
      <c r="AFM77" s="16"/>
      <c r="AFN77" s="16"/>
      <c r="AFO77" s="16"/>
      <c r="AFP77" s="16"/>
      <c r="AFQ77" s="16"/>
      <c r="AFR77" s="16"/>
      <c r="AFS77" s="16"/>
      <c r="AFT77" s="16"/>
      <c r="AFU77" s="16"/>
      <c r="AFV77" s="16"/>
      <c r="AFW77" s="16"/>
      <c r="AFX77" s="16"/>
      <c r="AFY77" s="16"/>
      <c r="AFZ77" s="16"/>
      <c r="AGA77" s="16"/>
      <c r="AGB77" s="16"/>
      <c r="AGC77" s="16"/>
      <c r="AGD77" s="16"/>
      <c r="AGE77" s="16"/>
      <c r="AGF77" s="16"/>
      <c r="AGG77" s="16"/>
      <c r="AGH77" s="16"/>
      <c r="AGI77" s="16"/>
      <c r="AGJ77" s="16"/>
      <c r="AGK77" s="16"/>
      <c r="AGL77" s="16"/>
      <c r="AGM77" s="16"/>
      <c r="AGN77" s="16"/>
      <c r="AGO77" s="16"/>
      <c r="AGP77" s="16"/>
      <c r="AGQ77" s="16"/>
      <c r="AGR77" s="16"/>
      <c r="AGS77" s="16"/>
      <c r="AGT77" s="16"/>
      <c r="AGU77" s="16"/>
      <c r="AGV77" s="16"/>
      <c r="AGW77" s="16"/>
      <c r="AGX77" s="16"/>
      <c r="AGY77" s="16"/>
      <c r="AGZ77" s="16"/>
      <c r="AHA77" s="16"/>
      <c r="AHB77" s="16"/>
      <c r="AHC77" s="16"/>
      <c r="AHD77" s="16"/>
      <c r="AHE77" s="16"/>
      <c r="AHF77" s="16"/>
      <c r="AHG77" s="16"/>
      <c r="AHH77" s="16"/>
      <c r="AHI77" s="16"/>
      <c r="AHJ77" s="16"/>
      <c r="AHK77" s="16"/>
      <c r="AHL77" s="16"/>
      <c r="AHM77" s="16"/>
      <c r="AHN77" s="16"/>
      <c r="AHO77" s="16"/>
      <c r="AHP77" s="16"/>
      <c r="AHQ77" s="16"/>
      <c r="AHR77" s="16"/>
      <c r="AHS77" s="16"/>
      <c r="AHT77" s="16"/>
      <c r="AHU77" s="16"/>
      <c r="AHV77" s="16"/>
      <c r="AHW77" s="16"/>
      <c r="AHX77" s="16"/>
      <c r="AHY77" s="16"/>
      <c r="AHZ77" s="16"/>
      <c r="AIA77" s="16"/>
      <c r="AIB77" s="16"/>
      <c r="AIC77" s="16"/>
      <c r="AID77" s="16"/>
      <c r="AIE77" s="16"/>
      <c r="AIF77" s="16"/>
      <c r="AIG77" s="16"/>
      <c r="AIH77" s="16"/>
      <c r="AII77" s="16"/>
      <c r="AIJ77" s="16"/>
      <c r="AIK77" s="16"/>
      <c r="AIL77" s="16"/>
      <c r="AIM77" s="16"/>
      <c r="AIN77" s="16"/>
      <c r="AIO77" s="16"/>
      <c r="AIP77" s="16"/>
      <c r="AIQ77" s="16"/>
      <c r="AIR77" s="16"/>
      <c r="AIS77" s="16"/>
      <c r="AIT77" s="16"/>
      <c r="AIU77" s="16"/>
      <c r="AIV77" s="16"/>
      <c r="AIW77" s="16"/>
      <c r="AIX77" s="16"/>
      <c r="AIY77" s="16"/>
      <c r="AIZ77" s="16"/>
      <c r="AJA77" s="16"/>
      <c r="AJB77" s="16"/>
      <c r="AJC77" s="16"/>
      <c r="AJD77" s="16"/>
      <c r="AJE77" s="16"/>
      <c r="AJF77" s="16"/>
      <c r="AJG77" s="16"/>
      <c r="AJH77" s="16"/>
      <c r="AJI77" s="16"/>
      <c r="AJJ77" s="16"/>
      <c r="AJK77" s="16"/>
      <c r="AJL77" s="16"/>
      <c r="AJM77" s="16"/>
      <c r="AJN77" s="16"/>
      <c r="AJO77" s="16"/>
      <c r="AJP77" s="16"/>
      <c r="AJQ77" s="16"/>
      <c r="AJR77" s="16"/>
      <c r="AJS77" s="16"/>
      <c r="AJT77" s="16"/>
      <c r="AJU77" s="16"/>
      <c r="AJV77" s="16"/>
      <c r="AJW77" s="16"/>
      <c r="AJX77" s="16"/>
      <c r="AJY77" s="16"/>
      <c r="AJZ77" s="16"/>
      <c r="AKA77" s="16"/>
      <c r="AKB77" s="16"/>
      <c r="AKC77" s="16"/>
      <c r="AKD77" s="16"/>
      <c r="AKE77" s="16"/>
      <c r="AKF77" s="16"/>
      <c r="AKG77" s="16"/>
      <c r="AKH77" s="16"/>
      <c r="AKI77" s="16"/>
      <c r="AKJ77" s="16"/>
      <c r="AKK77" s="16"/>
      <c r="AKL77" s="16"/>
      <c r="AKM77" s="16"/>
      <c r="AKN77" s="16"/>
      <c r="AKO77" s="16"/>
      <c r="AKP77" s="16"/>
      <c r="AKQ77" s="16"/>
      <c r="AKR77" s="16"/>
      <c r="AKS77" s="16"/>
      <c r="AKT77" s="16"/>
      <c r="AKU77" s="16"/>
      <c r="AKV77" s="16"/>
      <c r="AKW77" s="16"/>
      <c r="AKX77" s="16"/>
      <c r="AKY77" s="16"/>
      <c r="AKZ77" s="16"/>
      <c r="ALA77" s="16"/>
      <c r="ALB77" s="16"/>
      <c r="ALC77" s="16"/>
      <c r="ALD77" s="16"/>
      <c r="ALE77" s="16"/>
      <c r="ALF77" s="16"/>
      <c r="ALG77" s="16"/>
      <c r="ALH77" s="16"/>
      <c r="ALI77" s="16"/>
      <c r="ALJ77" s="16"/>
      <c r="ALK77" s="16"/>
      <c r="ALL77" s="16"/>
      <c r="ALM77" s="16"/>
      <c r="ALN77" s="16"/>
      <c r="ALO77" s="16"/>
      <c r="ALP77" s="16"/>
      <c r="ALQ77" s="16"/>
      <c r="ALR77" s="16"/>
      <c r="ALS77" s="16"/>
      <c r="ALT77" s="16"/>
      <c r="ALU77" s="16"/>
      <c r="ALV77" s="16"/>
      <c r="ALW77" s="16"/>
      <c r="ALX77" s="16"/>
      <c r="ALY77" s="16"/>
      <c r="ALZ77" s="16"/>
      <c r="AMA77" s="16"/>
      <c r="AMB77" s="16"/>
      <c r="AMC77" s="16"/>
      <c r="AMD77" s="16"/>
      <c r="AME77" s="16"/>
      <c r="AMF77" s="16"/>
      <c r="AMG77" s="16"/>
      <c r="AMH77" s="16"/>
      <c r="AMI77" s="16"/>
      <c r="AMJ77" s="16"/>
      <c r="AMK77" s="16"/>
      <c r="AML77" s="16"/>
      <c r="AMM77" s="16"/>
      <c r="AMN77" s="16"/>
      <c r="AMO77" s="16"/>
      <c r="AMP77" s="16"/>
      <c r="AMQ77" s="16"/>
      <c r="AMR77" s="16"/>
      <c r="AMS77" s="16"/>
      <c r="AMT77" s="16"/>
      <c r="AMU77" s="16"/>
      <c r="AMV77" s="16"/>
      <c r="AMW77" s="16"/>
      <c r="AMX77" s="16"/>
      <c r="AMY77" s="16"/>
      <c r="AMZ77" s="16"/>
      <c r="ANA77" s="16"/>
      <c r="ANB77" s="16"/>
      <c r="ANC77" s="16"/>
      <c r="AND77" s="16"/>
      <c r="ANE77" s="16"/>
      <c r="ANF77" s="16"/>
      <c r="ANG77" s="16"/>
      <c r="ANH77" s="16"/>
      <c r="ANI77" s="16"/>
      <c r="ANJ77" s="16"/>
      <c r="ANK77" s="16"/>
      <c r="ANL77" s="16"/>
      <c r="ANM77" s="16"/>
      <c r="ANN77" s="16"/>
      <c r="ANO77" s="16"/>
      <c r="ANP77" s="16"/>
      <c r="ANQ77" s="16"/>
      <c r="ANR77" s="16"/>
      <c r="ANS77" s="16"/>
      <c r="ANT77" s="16"/>
      <c r="ANU77" s="16"/>
      <c r="ANV77" s="16"/>
      <c r="ANW77" s="16"/>
      <c r="ANX77" s="16"/>
      <c r="ANY77" s="16"/>
      <c r="ANZ77" s="16"/>
      <c r="AOA77" s="16"/>
      <c r="AOB77" s="16"/>
      <c r="AOC77" s="16"/>
      <c r="AOD77" s="16"/>
      <c r="AOE77" s="16"/>
      <c r="AOF77" s="16"/>
      <c r="AOG77" s="16"/>
      <c r="AOH77" s="16"/>
      <c r="AOI77" s="16"/>
      <c r="AOJ77" s="16"/>
      <c r="AOK77" s="16"/>
      <c r="AOL77" s="16"/>
      <c r="AOM77" s="16"/>
      <c r="AON77" s="16"/>
      <c r="AOO77" s="16"/>
      <c r="AOP77" s="16"/>
      <c r="AOQ77" s="16"/>
      <c r="AOR77" s="16"/>
      <c r="AOS77" s="16"/>
      <c r="AOT77" s="16"/>
      <c r="AOU77" s="16"/>
      <c r="AOV77" s="16"/>
      <c r="AOW77" s="16"/>
      <c r="AOX77" s="16"/>
      <c r="AOY77" s="16"/>
      <c r="AOZ77" s="16"/>
      <c r="APA77" s="16"/>
      <c r="APB77" s="16"/>
      <c r="APC77" s="16"/>
      <c r="APD77" s="16"/>
      <c r="APE77" s="16"/>
      <c r="APF77" s="16"/>
      <c r="APG77" s="16"/>
      <c r="APH77" s="16"/>
      <c r="API77" s="16"/>
      <c r="APJ77" s="16"/>
      <c r="APK77" s="16"/>
      <c r="APL77" s="16"/>
      <c r="APM77" s="16"/>
      <c r="APN77" s="16"/>
      <c r="APO77" s="16"/>
      <c r="APP77" s="16"/>
      <c r="APQ77" s="16"/>
      <c r="APR77" s="16"/>
      <c r="APS77" s="16"/>
      <c r="APT77" s="16"/>
      <c r="APU77" s="16"/>
      <c r="APV77" s="16"/>
      <c r="APW77" s="16"/>
      <c r="APX77" s="16"/>
      <c r="APY77" s="16"/>
      <c r="APZ77" s="16"/>
      <c r="AQA77" s="16"/>
      <c r="AQB77" s="16"/>
      <c r="AQC77" s="16"/>
      <c r="AQD77" s="16"/>
      <c r="AQE77" s="16"/>
      <c r="AQF77" s="16"/>
      <c r="AQG77" s="16"/>
      <c r="AQH77" s="16"/>
      <c r="AQI77" s="16"/>
      <c r="AQJ77" s="16"/>
      <c r="AQK77" s="16"/>
      <c r="AQL77" s="16"/>
      <c r="AQM77" s="16"/>
      <c r="AQN77" s="16"/>
      <c r="AQO77" s="16"/>
      <c r="AQP77" s="16"/>
      <c r="AQQ77" s="16"/>
      <c r="AQR77" s="16"/>
      <c r="AQS77" s="16"/>
      <c r="AQT77" s="16"/>
      <c r="AQU77" s="16"/>
      <c r="AQV77" s="16"/>
      <c r="AQW77" s="16"/>
      <c r="AQX77" s="16"/>
      <c r="AQY77" s="16"/>
      <c r="AQZ77" s="16"/>
      <c r="ARA77" s="16"/>
      <c r="ARB77" s="16"/>
      <c r="ARC77" s="16"/>
      <c r="ARD77" s="16"/>
      <c r="ARE77" s="16"/>
      <c r="ARF77" s="16"/>
      <c r="ARG77" s="16"/>
      <c r="ARH77" s="16"/>
      <c r="ARI77" s="16"/>
      <c r="ARJ77" s="16"/>
      <c r="ARK77" s="16"/>
      <c r="ARL77" s="16"/>
      <c r="ARM77" s="16"/>
      <c r="ARN77" s="16"/>
      <c r="ARO77" s="16"/>
      <c r="ARP77" s="16"/>
      <c r="ARQ77" s="16"/>
      <c r="ARR77" s="16"/>
      <c r="ARS77" s="16"/>
      <c r="ART77" s="16"/>
      <c r="ARU77" s="16"/>
      <c r="ARV77" s="16"/>
      <c r="ARW77" s="16"/>
      <c r="ARX77" s="16"/>
      <c r="ARY77" s="16"/>
      <c r="ARZ77" s="16"/>
      <c r="ASA77" s="16"/>
      <c r="ASB77" s="16"/>
      <c r="ASC77" s="16"/>
      <c r="ASD77" s="16"/>
      <c r="ASE77" s="16"/>
      <c r="ASF77" s="16"/>
      <c r="ASG77" s="16"/>
      <c r="ASH77" s="16"/>
      <c r="ASI77" s="16"/>
      <c r="ASJ77" s="16"/>
      <c r="ASK77" s="16"/>
      <c r="ASL77" s="16"/>
      <c r="ASM77" s="16"/>
      <c r="ASN77" s="16"/>
      <c r="ASO77" s="16"/>
      <c r="ASP77" s="16"/>
      <c r="ASQ77" s="16"/>
      <c r="ASR77" s="16"/>
      <c r="ASS77" s="16"/>
      <c r="AST77" s="16"/>
      <c r="ASU77" s="16"/>
      <c r="ASV77" s="16"/>
      <c r="ASW77" s="16"/>
      <c r="ASX77" s="16"/>
      <c r="ASY77" s="16"/>
      <c r="ASZ77" s="16"/>
      <c r="ATA77" s="16"/>
      <c r="ATB77" s="16"/>
      <c r="ATC77" s="16"/>
      <c r="ATD77" s="16"/>
      <c r="ATE77" s="16"/>
      <c r="ATF77" s="16"/>
      <c r="ATG77" s="16"/>
      <c r="ATH77" s="16"/>
      <c r="ATI77" s="16"/>
      <c r="ATJ77" s="16"/>
      <c r="ATK77" s="16"/>
      <c r="ATL77" s="16"/>
      <c r="ATM77" s="16"/>
      <c r="ATN77" s="16"/>
      <c r="ATO77" s="16"/>
      <c r="ATP77" s="16"/>
      <c r="ATQ77" s="16"/>
      <c r="ATR77" s="16"/>
      <c r="ATS77" s="16"/>
      <c r="ATT77" s="16"/>
      <c r="ATU77" s="16"/>
      <c r="ATV77" s="16"/>
      <c r="ATW77" s="16"/>
      <c r="ATX77" s="16"/>
      <c r="ATY77" s="16"/>
      <c r="ATZ77" s="16"/>
      <c r="AUA77" s="16"/>
      <c r="AUB77" s="16"/>
      <c r="AUC77" s="16"/>
      <c r="AUD77" s="16"/>
      <c r="AUE77" s="16"/>
      <c r="AUF77" s="16"/>
      <c r="AUG77" s="16"/>
      <c r="AUH77" s="16"/>
      <c r="AUI77" s="16"/>
      <c r="AUJ77" s="16"/>
      <c r="AUK77" s="16"/>
      <c r="AUL77" s="16"/>
      <c r="AUM77" s="16"/>
      <c r="AUN77" s="16"/>
      <c r="AUO77" s="16"/>
      <c r="AUP77" s="16"/>
      <c r="AUQ77" s="16"/>
      <c r="AUR77" s="16"/>
      <c r="AUS77" s="16"/>
      <c r="AUT77" s="16"/>
      <c r="AUU77" s="16"/>
      <c r="AUV77" s="16"/>
      <c r="AUW77" s="16"/>
      <c r="AUX77" s="16"/>
      <c r="AUY77" s="16"/>
      <c r="AUZ77" s="16"/>
      <c r="AVA77" s="16"/>
      <c r="AVB77" s="16"/>
      <c r="AVC77" s="16"/>
      <c r="AVD77" s="16"/>
      <c r="AVE77" s="16"/>
      <c r="AVF77" s="16"/>
      <c r="AVG77" s="16"/>
      <c r="AVH77" s="16"/>
      <c r="AVI77" s="16"/>
      <c r="AVJ77" s="16"/>
      <c r="AVK77" s="16"/>
      <c r="AVL77" s="16"/>
      <c r="AVM77" s="16"/>
      <c r="AVN77" s="16"/>
      <c r="AVO77" s="16"/>
      <c r="AVP77" s="16"/>
      <c r="AVQ77" s="16"/>
      <c r="AVR77" s="16"/>
      <c r="AVS77" s="16"/>
      <c r="AVT77" s="16"/>
      <c r="AVU77" s="16"/>
      <c r="AVV77" s="16"/>
      <c r="AVW77" s="16"/>
      <c r="AVX77" s="16"/>
      <c r="AVY77" s="16"/>
      <c r="AVZ77" s="16"/>
      <c r="AWA77" s="16"/>
      <c r="AWB77" s="16"/>
      <c r="AWC77" s="16"/>
      <c r="AWD77" s="16"/>
      <c r="AWE77" s="16"/>
      <c r="AWF77" s="16"/>
      <c r="AWG77" s="16"/>
      <c r="AWH77" s="16"/>
      <c r="AWI77" s="16"/>
      <c r="AWJ77" s="16"/>
      <c r="AWK77" s="16"/>
      <c r="AWL77" s="16"/>
      <c r="AWM77" s="16"/>
      <c r="AWN77" s="16"/>
      <c r="AWO77" s="16"/>
      <c r="AWP77" s="16"/>
      <c r="AWQ77" s="16"/>
      <c r="AWR77" s="16"/>
      <c r="AWS77" s="16"/>
      <c r="AWT77" s="16"/>
      <c r="AWU77" s="16"/>
      <c r="AWV77" s="16"/>
      <c r="AWW77" s="16"/>
      <c r="AWX77" s="16"/>
      <c r="AWY77" s="16"/>
      <c r="AWZ77" s="16"/>
      <c r="AXA77" s="16"/>
      <c r="AXB77" s="16"/>
      <c r="AXC77" s="16"/>
      <c r="AXD77" s="16"/>
      <c r="AXE77" s="16"/>
      <c r="AXF77" s="16"/>
      <c r="AXG77" s="16"/>
      <c r="AXH77" s="16"/>
      <c r="AXI77" s="16"/>
      <c r="AXJ77" s="16"/>
      <c r="AXK77" s="16"/>
      <c r="AXL77" s="16"/>
      <c r="AXM77" s="16"/>
      <c r="AXN77" s="16"/>
      <c r="AXO77" s="16"/>
      <c r="AXP77" s="16"/>
      <c r="AXQ77" s="16"/>
      <c r="AXR77" s="16"/>
      <c r="AXS77" s="16"/>
      <c r="AXT77" s="16"/>
      <c r="AXU77" s="16"/>
      <c r="AXV77" s="16"/>
      <c r="AXW77" s="16"/>
      <c r="AXX77" s="16"/>
      <c r="AXY77" s="16"/>
      <c r="AXZ77" s="16"/>
      <c r="AYA77" s="16"/>
      <c r="AYB77" s="16"/>
      <c r="AYC77" s="16"/>
      <c r="AYD77" s="16"/>
      <c r="AYE77" s="16"/>
      <c r="AYF77" s="16"/>
      <c r="AYG77" s="16"/>
      <c r="AYH77" s="16"/>
      <c r="AYI77" s="16"/>
      <c r="AYJ77" s="16"/>
      <c r="AYK77" s="16"/>
      <c r="AYL77" s="16"/>
      <c r="AYM77" s="16"/>
      <c r="AYN77" s="16"/>
      <c r="AYO77" s="16"/>
      <c r="AYP77" s="16"/>
      <c r="AYQ77" s="16"/>
      <c r="AYR77" s="16"/>
      <c r="AYS77" s="16"/>
      <c r="AYT77" s="16"/>
      <c r="AYU77" s="16"/>
      <c r="AYV77" s="16"/>
      <c r="AYW77" s="16"/>
      <c r="AYX77" s="16"/>
      <c r="AYY77" s="16"/>
      <c r="AYZ77" s="16"/>
      <c r="AZA77" s="16"/>
      <c r="AZB77" s="16"/>
      <c r="AZC77" s="16"/>
      <c r="AZD77" s="16"/>
      <c r="AZE77" s="16"/>
      <c r="AZF77" s="16"/>
      <c r="AZG77" s="16"/>
      <c r="AZH77" s="16"/>
      <c r="AZI77" s="16"/>
      <c r="AZJ77" s="16"/>
      <c r="AZK77" s="16"/>
      <c r="AZL77" s="16"/>
      <c r="AZM77" s="16"/>
      <c r="AZN77" s="16"/>
      <c r="AZO77" s="16"/>
      <c r="AZP77" s="16"/>
      <c r="AZQ77" s="16"/>
      <c r="AZR77" s="16"/>
      <c r="AZS77" s="16"/>
      <c r="AZT77" s="16"/>
      <c r="AZU77" s="16"/>
      <c r="AZV77" s="16"/>
      <c r="AZW77" s="16"/>
      <c r="AZX77" s="16"/>
      <c r="AZY77" s="16"/>
      <c r="AZZ77" s="16"/>
      <c r="BAA77" s="16"/>
      <c r="BAB77" s="16"/>
      <c r="BAC77" s="16"/>
      <c r="BAD77" s="16"/>
      <c r="BAE77" s="16"/>
      <c r="BAF77" s="16"/>
      <c r="BAG77" s="16"/>
      <c r="BAH77" s="16"/>
      <c r="BAI77" s="16"/>
      <c r="BAJ77" s="16"/>
      <c r="BAK77" s="16"/>
      <c r="BAL77" s="16"/>
      <c r="BAM77" s="16"/>
      <c r="BAN77" s="16"/>
      <c r="BAO77" s="16"/>
      <c r="BAP77" s="16"/>
      <c r="BAQ77" s="16"/>
      <c r="BAR77" s="16"/>
      <c r="BAS77" s="16"/>
      <c r="BAT77" s="16"/>
      <c r="BAU77" s="16"/>
      <c r="BAV77" s="16"/>
      <c r="BAW77" s="16"/>
      <c r="BAX77" s="16"/>
      <c r="BAY77" s="16"/>
      <c r="BAZ77" s="16"/>
      <c r="BBA77" s="16"/>
      <c r="BBB77" s="16"/>
      <c r="BBC77" s="16"/>
      <c r="BBD77" s="16"/>
      <c r="BBE77" s="16"/>
      <c r="BBF77" s="16"/>
      <c r="BBG77" s="16"/>
      <c r="BBH77" s="16"/>
      <c r="BBI77" s="16"/>
      <c r="BBJ77" s="16"/>
      <c r="BBK77" s="16"/>
      <c r="BBL77" s="16"/>
      <c r="BBM77" s="16"/>
      <c r="BBN77" s="16"/>
      <c r="BBO77" s="16"/>
      <c r="BBP77" s="16"/>
      <c r="BBQ77" s="16"/>
      <c r="BBR77" s="16"/>
      <c r="BBS77" s="16"/>
      <c r="BBT77" s="16"/>
      <c r="BBU77" s="16"/>
      <c r="BBV77" s="16"/>
      <c r="BBW77" s="16"/>
      <c r="BBX77" s="16"/>
      <c r="BBY77" s="16"/>
      <c r="BBZ77" s="16"/>
      <c r="BCA77" s="16"/>
      <c r="BCB77" s="16"/>
      <c r="BCC77" s="16"/>
      <c r="BCD77" s="16"/>
      <c r="BCE77" s="16"/>
      <c r="BCF77" s="16"/>
      <c r="BCG77" s="16"/>
      <c r="BCH77" s="16"/>
      <c r="BCI77" s="16"/>
      <c r="BCJ77" s="16"/>
      <c r="BCK77" s="16"/>
      <c r="BCL77" s="16"/>
      <c r="BCM77" s="16"/>
      <c r="BCN77" s="16"/>
      <c r="BCO77" s="16"/>
      <c r="BCP77" s="16"/>
      <c r="BCQ77" s="16"/>
      <c r="BCR77" s="16"/>
      <c r="BCS77" s="16"/>
      <c r="BCT77" s="16"/>
      <c r="BCU77" s="16"/>
      <c r="BCV77" s="16"/>
      <c r="BCW77" s="16"/>
      <c r="BCX77" s="16"/>
      <c r="BCY77" s="16"/>
      <c r="BCZ77" s="16"/>
      <c r="BDA77" s="16"/>
      <c r="BDB77" s="16"/>
      <c r="BDC77" s="16"/>
      <c r="BDD77" s="16"/>
      <c r="BDE77" s="16"/>
      <c r="BDF77" s="16"/>
      <c r="BDG77" s="16"/>
      <c r="BDH77" s="16"/>
      <c r="BDI77" s="16"/>
      <c r="BDJ77" s="16"/>
      <c r="BDK77" s="16"/>
      <c r="BDL77" s="16"/>
      <c r="BDM77" s="16"/>
      <c r="BDN77" s="16"/>
      <c r="BDO77" s="16"/>
      <c r="BDP77" s="16"/>
      <c r="BDQ77" s="16"/>
      <c r="BDR77" s="16"/>
      <c r="BDS77" s="16"/>
      <c r="BDT77" s="16"/>
      <c r="BDU77" s="16"/>
      <c r="BDV77" s="16"/>
      <c r="BDW77" s="16"/>
      <c r="BDX77" s="16"/>
      <c r="BDY77" s="16"/>
      <c r="BDZ77" s="16"/>
      <c r="BEA77" s="16"/>
      <c r="BEB77" s="16"/>
      <c r="BEC77" s="16"/>
      <c r="BED77" s="16"/>
      <c r="BEE77" s="16"/>
      <c r="BEF77" s="16"/>
      <c r="BEG77" s="16"/>
      <c r="BEH77" s="16"/>
      <c r="BEI77" s="16"/>
      <c r="BEJ77" s="16"/>
      <c r="BEK77" s="16"/>
      <c r="BEL77" s="16"/>
      <c r="BEM77" s="16"/>
      <c r="BEN77" s="16"/>
      <c r="BEO77" s="16"/>
      <c r="BEP77" s="16"/>
      <c r="BEQ77" s="16"/>
      <c r="BER77" s="16"/>
      <c r="BES77" s="16"/>
      <c r="BET77" s="16"/>
      <c r="BEU77" s="16"/>
      <c r="BEV77" s="16"/>
      <c r="BEW77" s="16"/>
      <c r="BEX77" s="16"/>
      <c r="BEY77" s="16"/>
      <c r="BEZ77" s="16"/>
      <c r="BFA77" s="16"/>
      <c r="BFB77" s="16"/>
      <c r="BFC77" s="16"/>
      <c r="BFD77" s="16"/>
      <c r="BFE77" s="16"/>
      <c r="BFF77" s="16"/>
      <c r="BFG77" s="16"/>
      <c r="BFH77" s="16"/>
      <c r="BFI77" s="16"/>
      <c r="BFJ77" s="16"/>
      <c r="BFK77" s="16"/>
      <c r="BFL77" s="16"/>
      <c r="BFM77" s="16"/>
      <c r="BFN77" s="16"/>
      <c r="BFO77" s="16"/>
      <c r="BFP77" s="16"/>
      <c r="BFQ77" s="16"/>
      <c r="BFR77" s="16"/>
      <c r="BFS77" s="16"/>
      <c r="BFT77" s="16"/>
      <c r="BFU77" s="16"/>
      <c r="BFV77" s="16"/>
      <c r="BFW77" s="16"/>
      <c r="BFX77" s="16"/>
      <c r="BFY77" s="16"/>
      <c r="BFZ77" s="16"/>
      <c r="BGA77" s="16"/>
      <c r="BGB77" s="16"/>
      <c r="BGC77" s="16"/>
      <c r="BGD77" s="16"/>
      <c r="BGE77" s="16"/>
      <c r="BGF77" s="16"/>
      <c r="BGG77" s="16"/>
      <c r="BGH77" s="16"/>
      <c r="BGI77" s="16"/>
      <c r="BGJ77" s="16"/>
      <c r="BGK77" s="16"/>
      <c r="BGL77" s="16"/>
      <c r="BGM77" s="16"/>
      <c r="BGN77" s="16"/>
      <c r="BGO77" s="16"/>
      <c r="BGP77" s="16"/>
      <c r="BGQ77" s="16"/>
      <c r="BGR77" s="16"/>
      <c r="BGS77" s="16"/>
      <c r="BGT77" s="16"/>
      <c r="BGU77" s="16"/>
      <c r="BGV77" s="16"/>
      <c r="BGW77" s="16"/>
      <c r="BGX77" s="16"/>
      <c r="BGY77" s="16"/>
      <c r="BGZ77" s="16"/>
      <c r="BHA77" s="16"/>
      <c r="BHB77" s="16"/>
      <c r="BHC77" s="16"/>
      <c r="BHD77" s="16"/>
      <c r="BHE77" s="16"/>
      <c r="BHF77" s="16"/>
      <c r="BHG77" s="16"/>
      <c r="BHH77" s="16"/>
      <c r="BHI77" s="16"/>
      <c r="BHJ77" s="16"/>
      <c r="BHK77" s="16"/>
      <c r="BHL77" s="16"/>
      <c r="BHM77" s="16"/>
      <c r="BHN77" s="16"/>
      <c r="BHO77" s="16"/>
      <c r="BHP77" s="16"/>
      <c r="BHQ77" s="16"/>
      <c r="BHR77" s="16"/>
      <c r="BHS77" s="16"/>
      <c r="BHT77" s="16"/>
      <c r="BHU77" s="16"/>
      <c r="BHV77" s="16"/>
      <c r="BHW77" s="16"/>
      <c r="BHX77" s="16"/>
      <c r="BHY77" s="16"/>
      <c r="BHZ77" s="16"/>
      <c r="BIA77" s="16"/>
      <c r="BIB77" s="16"/>
      <c r="BIC77" s="16"/>
      <c r="BID77" s="16"/>
      <c r="BIE77" s="16"/>
      <c r="BIF77" s="16"/>
      <c r="BIG77" s="16"/>
      <c r="BIH77" s="16"/>
      <c r="BII77" s="16"/>
      <c r="BIJ77" s="16"/>
      <c r="BIK77" s="16"/>
      <c r="BIL77" s="16"/>
      <c r="BIM77" s="16"/>
      <c r="BIN77" s="16"/>
      <c r="BIO77" s="16"/>
      <c r="BIP77" s="16"/>
      <c r="BIQ77" s="16"/>
      <c r="BIR77" s="16"/>
      <c r="BIS77" s="16"/>
      <c r="BIT77" s="16"/>
      <c r="BIU77" s="16"/>
      <c r="BIV77" s="16"/>
      <c r="BIW77" s="16"/>
      <c r="BIX77" s="16"/>
      <c r="BIY77" s="16"/>
      <c r="BIZ77" s="16"/>
      <c r="BJA77" s="16"/>
      <c r="BJB77" s="16"/>
      <c r="BJC77" s="16"/>
      <c r="BJD77" s="16"/>
      <c r="BJE77" s="16"/>
      <c r="BJF77" s="16"/>
      <c r="BJG77" s="16"/>
      <c r="BJH77" s="16"/>
      <c r="BJI77" s="16"/>
      <c r="BJJ77" s="16"/>
      <c r="BJK77" s="16"/>
      <c r="BJL77" s="16"/>
      <c r="BJM77" s="16"/>
      <c r="BJN77" s="16"/>
      <c r="BJO77" s="16"/>
      <c r="BJP77" s="16"/>
      <c r="BJQ77" s="16"/>
      <c r="BJR77" s="16"/>
      <c r="BJS77" s="16"/>
      <c r="BJT77" s="16"/>
      <c r="BJU77" s="16"/>
      <c r="BJV77" s="16"/>
      <c r="BJW77" s="16"/>
      <c r="BJX77" s="16"/>
      <c r="BJY77" s="16"/>
      <c r="BJZ77" s="16"/>
      <c r="BKA77" s="16"/>
      <c r="BKB77" s="16"/>
      <c r="BKC77" s="16"/>
      <c r="BKD77" s="16"/>
      <c r="BKE77" s="16"/>
      <c r="BKF77" s="16"/>
      <c r="BKG77" s="16"/>
      <c r="BKH77" s="16"/>
      <c r="BKI77" s="16"/>
      <c r="BKJ77" s="16"/>
      <c r="BKK77" s="16"/>
      <c r="BKL77" s="16"/>
      <c r="BKM77" s="16"/>
      <c r="BKN77" s="16"/>
      <c r="BKO77" s="16"/>
      <c r="BKP77" s="16"/>
      <c r="BKQ77" s="16"/>
      <c r="BKR77" s="16"/>
      <c r="BKS77" s="16"/>
      <c r="BKT77" s="16"/>
      <c r="BKU77" s="16"/>
      <c r="BKV77" s="16"/>
      <c r="BKW77" s="16"/>
      <c r="BKX77" s="16"/>
      <c r="BKY77" s="16"/>
      <c r="BKZ77" s="16"/>
      <c r="BLA77" s="16"/>
      <c r="BLB77" s="16"/>
      <c r="BLC77" s="16"/>
      <c r="BLD77" s="16"/>
      <c r="BLE77" s="16"/>
      <c r="BLF77" s="16"/>
      <c r="BLG77" s="16"/>
      <c r="BLH77" s="16"/>
      <c r="BLI77" s="16"/>
      <c r="BLJ77" s="16"/>
      <c r="BLK77" s="16"/>
      <c r="BLL77" s="16"/>
      <c r="BLM77" s="16"/>
      <c r="BLN77" s="16"/>
      <c r="BLO77" s="16"/>
      <c r="BLP77" s="16"/>
      <c r="BLQ77" s="16"/>
      <c r="BLR77" s="16"/>
      <c r="BLS77" s="16"/>
      <c r="BLT77" s="16"/>
      <c r="BLU77" s="16"/>
      <c r="BLV77" s="16"/>
      <c r="BLW77" s="16"/>
      <c r="BLX77" s="16"/>
      <c r="BLY77" s="16"/>
      <c r="BLZ77" s="16"/>
      <c r="BMA77" s="16"/>
      <c r="BMB77" s="16"/>
      <c r="BMC77" s="16"/>
      <c r="BMD77" s="16"/>
      <c r="BME77" s="16"/>
      <c r="BMF77" s="16"/>
      <c r="BMG77" s="16"/>
      <c r="BMH77" s="16"/>
      <c r="BMI77" s="16"/>
      <c r="BMJ77" s="16"/>
      <c r="BMK77" s="16"/>
      <c r="BML77" s="16"/>
      <c r="BMM77" s="16"/>
      <c r="BMN77" s="16"/>
      <c r="BMO77" s="16"/>
      <c r="BMP77" s="16"/>
      <c r="BMQ77" s="16"/>
      <c r="BMR77" s="16"/>
      <c r="BMS77" s="16"/>
      <c r="BMT77" s="16"/>
      <c r="BMU77" s="16"/>
      <c r="BMV77" s="16"/>
      <c r="BMW77" s="16"/>
      <c r="BMX77" s="16"/>
      <c r="BMY77" s="16"/>
      <c r="BMZ77" s="16"/>
      <c r="BNA77" s="16"/>
      <c r="BNB77" s="16"/>
      <c r="BNC77" s="16"/>
      <c r="BND77" s="16"/>
      <c r="BNE77" s="16"/>
      <c r="BNF77" s="16"/>
      <c r="BNG77" s="16"/>
      <c r="BNH77" s="16"/>
      <c r="BNI77" s="16"/>
      <c r="BNJ77" s="16"/>
      <c r="BNK77" s="16"/>
      <c r="BNL77" s="16"/>
      <c r="BNM77" s="16"/>
      <c r="BNN77" s="16"/>
      <c r="BNO77" s="16"/>
      <c r="BNP77" s="16"/>
      <c r="BNQ77" s="16"/>
      <c r="BNR77" s="16"/>
      <c r="BNS77" s="16"/>
      <c r="BNT77" s="16"/>
      <c r="BNU77" s="16"/>
      <c r="BNV77" s="16"/>
      <c r="BNW77" s="16"/>
      <c r="BNX77" s="16"/>
      <c r="BNY77" s="16"/>
      <c r="BNZ77" s="16"/>
      <c r="BOA77" s="16"/>
      <c r="BOB77" s="16"/>
      <c r="BOC77" s="16"/>
      <c r="BOD77" s="16"/>
      <c r="BOE77" s="16"/>
      <c r="BOF77" s="16"/>
      <c r="BOG77" s="16"/>
      <c r="BOH77" s="16"/>
      <c r="BOI77" s="16"/>
      <c r="BOJ77" s="16"/>
      <c r="BOK77" s="16"/>
      <c r="BOL77" s="16"/>
      <c r="BOM77" s="16"/>
      <c r="BON77" s="16"/>
      <c r="BOO77" s="16"/>
      <c r="BOP77" s="16"/>
      <c r="BOQ77" s="16"/>
      <c r="BOR77" s="16"/>
      <c r="BOS77" s="16"/>
      <c r="BOT77" s="16"/>
      <c r="BOU77" s="16"/>
      <c r="BOV77" s="16"/>
      <c r="BOW77" s="16"/>
      <c r="BOX77" s="16"/>
      <c r="BOY77" s="16"/>
      <c r="BOZ77" s="16"/>
      <c r="BPA77" s="16"/>
      <c r="BPB77" s="16"/>
      <c r="BPC77" s="16"/>
      <c r="BPD77" s="16"/>
      <c r="BPE77" s="16"/>
      <c r="BPF77" s="16"/>
      <c r="BPG77" s="16"/>
      <c r="BPH77" s="16"/>
      <c r="BPI77" s="16"/>
      <c r="BPJ77" s="16"/>
      <c r="BPK77" s="16"/>
      <c r="BPL77" s="16"/>
      <c r="BPM77" s="16"/>
      <c r="BPN77" s="16"/>
      <c r="BPO77" s="16"/>
      <c r="BPP77" s="16"/>
      <c r="BPQ77" s="16"/>
      <c r="BPR77" s="16"/>
      <c r="BPS77" s="16"/>
      <c r="BPT77" s="16"/>
      <c r="BPU77" s="16"/>
      <c r="BPV77" s="16"/>
      <c r="BPW77" s="16"/>
      <c r="BPX77" s="16"/>
      <c r="BPY77" s="16"/>
      <c r="BPZ77" s="16"/>
      <c r="BQA77" s="16"/>
      <c r="BQB77" s="16"/>
      <c r="BQC77" s="16"/>
      <c r="BQD77" s="16"/>
      <c r="BQE77" s="16"/>
      <c r="BQF77" s="16"/>
      <c r="BQG77" s="16"/>
      <c r="BQH77" s="16"/>
      <c r="BQI77" s="16"/>
      <c r="BQJ77" s="16"/>
      <c r="BQK77" s="16"/>
      <c r="BQL77" s="16"/>
      <c r="BQM77" s="16"/>
      <c r="BQN77" s="16"/>
      <c r="BQO77" s="16"/>
      <c r="BQP77" s="16"/>
      <c r="BQQ77" s="16"/>
      <c r="BQR77" s="16"/>
      <c r="BQS77" s="16"/>
      <c r="BQT77" s="16"/>
      <c r="BQU77" s="16"/>
      <c r="BQV77" s="16"/>
      <c r="BQW77" s="16"/>
      <c r="BQX77" s="16"/>
      <c r="BQY77" s="16"/>
      <c r="BQZ77" s="16"/>
      <c r="BRA77" s="16"/>
      <c r="BRB77" s="16"/>
      <c r="BRC77" s="16"/>
      <c r="BRD77" s="16"/>
      <c r="BRE77" s="16"/>
      <c r="BRF77" s="16"/>
      <c r="BRG77" s="16"/>
      <c r="BRH77" s="16"/>
      <c r="BRI77" s="16"/>
      <c r="BRJ77" s="16"/>
      <c r="BRK77" s="16"/>
      <c r="BRL77" s="16"/>
      <c r="BRM77" s="16"/>
      <c r="BRN77" s="16"/>
      <c r="BRO77" s="16"/>
      <c r="BRP77" s="16"/>
      <c r="BRQ77" s="16"/>
      <c r="BRR77" s="16"/>
      <c r="BRS77" s="16"/>
      <c r="BRT77" s="16"/>
      <c r="BRU77" s="16"/>
      <c r="BRV77" s="16"/>
      <c r="BRW77" s="16"/>
      <c r="BRX77" s="16"/>
      <c r="BRY77" s="16"/>
      <c r="BRZ77" s="16"/>
      <c r="BSA77" s="16"/>
      <c r="BSB77" s="16"/>
      <c r="BSC77" s="16"/>
      <c r="BSD77" s="16"/>
      <c r="BSE77" s="16"/>
      <c r="BSF77" s="16"/>
      <c r="BSG77" s="16"/>
      <c r="BSH77" s="16"/>
      <c r="BSI77" s="16"/>
      <c r="BSJ77" s="16"/>
      <c r="BSK77" s="16"/>
      <c r="BSL77" s="16"/>
      <c r="BSM77" s="16"/>
      <c r="BSN77" s="16"/>
      <c r="BSO77" s="16"/>
      <c r="BSP77" s="16"/>
      <c r="BSQ77" s="16"/>
      <c r="BSR77" s="16"/>
      <c r="BSS77" s="16"/>
      <c r="BST77" s="16"/>
      <c r="BSU77" s="16"/>
      <c r="BSV77" s="16"/>
      <c r="BSW77" s="16"/>
      <c r="BSX77" s="16"/>
      <c r="BSY77" s="16"/>
      <c r="BSZ77" s="16"/>
      <c r="BTA77" s="16"/>
      <c r="BTB77" s="16"/>
      <c r="BTC77" s="16"/>
      <c r="BTD77" s="16"/>
      <c r="BTE77" s="16"/>
      <c r="BTF77" s="16"/>
      <c r="BTG77" s="16"/>
      <c r="BTH77" s="16"/>
    </row>
    <row r="78" spans="1:1880" s="303" customFormat="1" ht="178.2" customHeight="1" x14ac:dyDescent="0.3">
      <c r="A78" s="68">
        <v>577</v>
      </c>
      <c r="B78" s="268"/>
      <c r="C78" s="268" t="s">
        <v>193</v>
      </c>
      <c r="D78" s="165" t="s">
        <v>1237</v>
      </c>
      <c r="E78" s="385"/>
      <c r="F78" s="132"/>
      <c r="G78" s="386" t="str">
        <f>IF(F78="Yes","In this cell - Please include the name of the plan, a brief description of the benefit and the population group that received the benefits."," ")</f>
        <v xml:space="preserve"> </v>
      </c>
      <c r="H78" s="551"/>
      <c r="I78" s="302"/>
      <c r="J78"/>
      <c r="K78" s="403"/>
      <c r="L78"/>
      <c r="M78" s="16"/>
      <c r="N78" s="133"/>
      <c r="O78" s="16"/>
      <c r="P78" s="16"/>
      <c r="Q78" s="16"/>
      <c r="R78" s="16"/>
      <c r="S78" s="16"/>
      <c r="T78" s="16"/>
      <c r="U78" s="16"/>
      <c r="V78" s="16"/>
      <c r="W78" s="16"/>
      <c r="X78" s="16"/>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s="16"/>
      <c r="DT78" s="16"/>
      <c r="DU78" s="16"/>
      <c r="DV78" s="16"/>
      <c r="DW78" s="16"/>
      <c r="DX78" s="16"/>
      <c r="DY78" s="16"/>
      <c r="DZ78" s="16"/>
      <c r="EA78" s="16"/>
      <c r="EB78" s="16"/>
      <c r="EC78" s="16"/>
      <c r="ED78" s="16"/>
      <c r="EE78" s="16"/>
      <c r="EF78" s="16"/>
      <c r="EG78" s="16"/>
      <c r="EH78" s="16"/>
      <c r="EI78" s="16"/>
      <c r="EJ78" s="16"/>
      <c r="EK78" s="16"/>
      <c r="EL78" s="16"/>
      <c r="EM78" s="16"/>
      <c r="EN78" s="16"/>
      <c r="EO78" s="16"/>
      <c r="EP78" s="16"/>
      <c r="EQ78" s="16"/>
      <c r="ER78" s="16"/>
      <c r="ES78" s="16"/>
      <c r="ET78" s="16"/>
      <c r="EU78" s="16"/>
      <c r="EV78" s="16"/>
      <c r="EW78" s="16"/>
      <c r="EX78" s="16"/>
      <c r="EY78" s="16"/>
      <c r="EZ78" s="16"/>
      <c r="FA78" s="16"/>
      <c r="FB78" s="16"/>
      <c r="FC78" s="16"/>
      <c r="FD78" s="16"/>
      <c r="FE78" s="16"/>
      <c r="FF78" s="16"/>
      <c r="FG78" s="16"/>
      <c r="FH78" s="16"/>
      <c r="FI78" s="16"/>
      <c r="FJ78" s="16"/>
      <c r="FK78" s="16"/>
      <c r="FL78" s="16"/>
      <c r="FM78" s="16"/>
      <c r="FN78" s="16"/>
      <c r="FO78" s="16"/>
      <c r="FP78" s="16"/>
      <c r="FQ78" s="16"/>
      <c r="FR78" s="16"/>
      <c r="FS78" s="16"/>
      <c r="FT78" s="16"/>
      <c r="FU78" s="16"/>
      <c r="FV78" s="16"/>
      <c r="FW78" s="16"/>
      <c r="FX78" s="16"/>
      <c r="FY78" s="16"/>
      <c r="FZ78" s="16"/>
      <c r="GA78" s="16"/>
      <c r="GB78" s="16"/>
      <c r="GC78" s="16"/>
      <c r="GD78" s="16"/>
      <c r="GE78" s="16"/>
      <c r="GF78" s="16"/>
      <c r="GG78" s="16"/>
      <c r="GH78" s="16"/>
      <c r="GI78" s="16"/>
      <c r="GJ78" s="16"/>
      <c r="GK78" s="16"/>
      <c r="GL78" s="16"/>
      <c r="GM78" s="16"/>
      <c r="GN78" s="16"/>
      <c r="GO78" s="16"/>
      <c r="GP78" s="16"/>
      <c r="GQ78" s="16"/>
      <c r="GR78" s="16"/>
      <c r="GS78" s="16"/>
      <c r="GT78" s="16"/>
      <c r="GU78" s="16"/>
      <c r="GV78" s="16"/>
      <c r="GW78" s="16"/>
      <c r="GX78" s="16"/>
      <c r="GY78" s="16"/>
      <c r="GZ78" s="16"/>
      <c r="HA78" s="16"/>
      <c r="HB78" s="16"/>
      <c r="HC78" s="16"/>
      <c r="HD78" s="16"/>
      <c r="HE78" s="16"/>
      <c r="HF78" s="16"/>
      <c r="HG78" s="16"/>
      <c r="HH78" s="16"/>
      <c r="HI78" s="16"/>
      <c r="HJ78" s="16"/>
      <c r="HK78" s="16"/>
      <c r="HL78" s="16"/>
      <c r="HM78" s="16"/>
      <c r="HN78" s="16"/>
      <c r="HO78" s="16"/>
      <c r="HP78" s="16"/>
      <c r="HQ78" s="16"/>
      <c r="HR78" s="16"/>
      <c r="HS78" s="16"/>
      <c r="HT78" s="16"/>
      <c r="HU78" s="16"/>
      <c r="HV78" s="16"/>
      <c r="HW78" s="16"/>
      <c r="HX78" s="16"/>
      <c r="HY78" s="16"/>
      <c r="HZ78" s="16"/>
      <c r="IA78" s="16"/>
      <c r="IB78" s="16"/>
      <c r="IC78" s="16"/>
      <c r="ID78" s="16"/>
      <c r="IE78" s="16"/>
      <c r="IF78" s="16"/>
      <c r="IG78" s="16"/>
      <c r="IH78" s="16"/>
      <c r="II78" s="16"/>
      <c r="IJ78" s="16"/>
      <c r="IK78" s="16"/>
      <c r="IL78" s="16"/>
      <c r="IM78" s="16"/>
      <c r="IN78" s="16"/>
      <c r="IO78" s="16"/>
      <c r="IP78" s="16"/>
      <c r="IQ78" s="16"/>
      <c r="IR78" s="16"/>
      <c r="IS78" s="16"/>
      <c r="IT78" s="16"/>
      <c r="IU78" s="16"/>
      <c r="IV78" s="16"/>
      <c r="IW78" s="16"/>
      <c r="IX78" s="16"/>
      <c r="IY78" s="16"/>
      <c r="IZ78" s="16"/>
      <c r="JA78" s="16"/>
      <c r="JB78" s="16"/>
      <c r="JC78" s="16"/>
      <c r="JD78" s="16"/>
      <c r="JE78" s="16"/>
      <c r="JF78" s="16"/>
      <c r="JG78" s="16"/>
      <c r="JH78" s="16"/>
      <c r="JI78" s="16"/>
      <c r="JJ78" s="16"/>
      <c r="JK78" s="16"/>
      <c r="JL78" s="16"/>
      <c r="JM78" s="16"/>
      <c r="JN78" s="16"/>
      <c r="JO78" s="16"/>
      <c r="JP78" s="16"/>
      <c r="JQ78" s="16"/>
      <c r="JR78" s="16"/>
      <c r="JS78" s="16"/>
      <c r="JT78" s="16"/>
      <c r="JU78" s="16"/>
      <c r="JV78" s="16"/>
      <c r="JW78" s="16"/>
      <c r="JX78" s="16"/>
      <c r="JY78" s="16"/>
      <c r="JZ78" s="16"/>
      <c r="KA78" s="16"/>
      <c r="KB78" s="16"/>
      <c r="KC78" s="16"/>
      <c r="KD78" s="16"/>
      <c r="KE78" s="16"/>
      <c r="KF78" s="16"/>
      <c r="KG78" s="16"/>
      <c r="KH78" s="16"/>
      <c r="KI78" s="16"/>
      <c r="KJ78" s="16"/>
      <c r="KK78" s="16"/>
      <c r="KL78" s="16"/>
      <c r="KM78" s="16"/>
      <c r="KN78" s="16"/>
      <c r="KO78" s="16"/>
      <c r="KP78" s="16"/>
      <c r="KQ78" s="16"/>
      <c r="KR78" s="16"/>
      <c r="KS78" s="16"/>
      <c r="KT78" s="16"/>
      <c r="KU78" s="16"/>
      <c r="KV78" s="16"/>
      <c r="KW78" s="16"/>
      <c r="KX78" s="16"/>
      <c r="KY78" s="16"/>
      <c r="KZ78" s="16"/>
      <c r="LA78" s="16"/>
      <c r="LB78" s="16"/>
      <c r="LC78" s="16"/>
      <c r="LD78" s="16"/>
      <c r="LE78" s="16"/>
      <c r="LF78" s="16"/>
      <c r="LG78" s="16"/>
      <c r="LH78" s="16"/>
      <c r="LI78" s="16"/>
      <c r="LJ78" s="16"/>
      <c r="LK78" s="16"/>
      <c r="LL78" s="16"/>
      <c r="LM78" s="16"/>
      <c r="LN78" s="16"/>
      <c r="LO78" s="16"/>
      <c r="LP78" s="16"/>
      <c r="LQ78" s="16"/>
      <c r="LR78" s="16"/>
      <c r="LS78" s="16"/>
      <c r="LT78" s="16"/>
      <c r="LU78" s="16"/>
      <c r="LV78" s="16"/>
      <c r="LW78" s="16"/>
      <c r="LX78" s="16"/>
      <c r="LY78" s="16"/>
      <c r="LZ78" s="16"/>
      <c r="MA78" s="16"/>
      <c r="MB78" s="16"/>
      <c r="MC78" s="16"/>
      <c r="MD78" s="16"/>
      <c r="ME78" s="16"/>
      <c r="MF78" s="16"/>
      <c r="MG78" s="16"/>
      <c r="MH78" s="16"/>
      <c r="MI78" s="16"/>
      <c r="MJ78" s="16"/>
      <c r="MK78" s="16"/>
      <c r="ML78" s="16"/>
      <c r="MM78" s="16"/>
      <c r="MN78" s="16"/>
      <c r="MO78" s="16"/>
      <c r="MP78" s="16"/>
      <c r="MQ78" s="16"/>
      <c r="MR78" s="16"/>
      <c r="MS78" s="16"/>
      <c r="MT78" s="16"/>
      <c r="MU78" s="16"/>
      <c r="MV78" s="16"/>
      <c r="MW78" s="16"/>
      <c r="MX78" s="16"/>
      <c r="MY78" s="16"/>
      <c r="MZ78" s="16"/>
      <c r="NA78" s="16"/>
      <c r="NB78" s="16"/>
      <c r="NC78" s="16"/>
      <c r="ND78" s="16"/>
      <c r="NE78" s="16"/>
      <c r="NF78" s="16"/>
      <c r="NG78" s="16"/>
      <c r="NH78" s="16"/>
      <c r="NI78" s="16"/>
      <c r="NJ78" s="16"/>
      <c r="NK78" s="16"/>
      <c r="NL78" s="16"/>
      <c r="NM78" s="16"/>
      <c r="NN78" s="16"/>
      <c r="NO78" s="16"/>
      <c r="NP78" s="16"/>
      <c r="NQ78" s="16"/>
      <c r="NR78" s="16"/>
      <c r="NS78" s="16"/>
      <c r="NT78" s="16"/>
      <c r="NU78" s="16"/>
      <c r="NV78" s="16"/>
      <c r="NW78" s="16"/>
      <c r="NX78" s="16"/>
      <c r="NY78" s="16"/>
      <c r="NZ78" s="16"/>
      <c r="OA78" s="16"/>
      <c r="OB78" s="16"/>
      <c r="OC78" s="16"/>
      <c r="OD78" s="16"/>
      <c r="OE78" s="16"/>
      <c r="OF78" s="16"/>
      <c r="OG78" s="16"/>
      <c r="OH78" s="16"/>
      <c r="OI78" s="16"/>
      <c r="OJ78" s="16"/>
      <c r="OK78" s="16"/>
      <c r="OL78" s="16"/>
      <c r="OM78" s="16"/>
      <c r="ON78" s="16"/>
      <c r="OO78" s="16"/>
      <c r="OP78" s="16"/>
      <c r="OQ78" s="16"/>
      <c r="OR78" s="16"/>
      <c r="OS78" s="16"/>
      <c r="OT78" s="16"/>
      <c r="OU78" s="16"/>
      <c r="OV78" s="16"/>
      <c r="OW78" s="16"/>
      <c r="OX78" s="16"/>
      <c r="OY78" s="16"/>
      <c r="OZ78" s="16"/>
      <c r="PA78" s="16"/>
      <c r="PB78" s="16"/>
      <c r="PC78" s="16"/>
      <c r="PD78" s="16"/>
      <c r="PE78" s="16"/>
      <c r="PF78" s="16"/>
      <c r="PG78" s="16"/>
      <c r="PH78" s="16"/>
      <c r="PI78" s="16"/>
      <c r="PJ78" s="16"/>
      <c r="PK78" s="16"/>
      <c r="PL78" s="16"/>
      <c r="PM78" s="16"/>
      <c r="PN78" s="16"/>
      <c r="PO78" s="16"/>
      <c r="PP78" s="16"/>
      <c r="PQ78" s="16"/>
      <c r="PR78" s="16"/>
      <c r="PS78" s="16"/>
      <c r="PT78" s="16"/>
      <c r="PU78" s="16"/>
      <c r="PV78" s="16"/>
      <c r="PW78" s="16"/>
      <c r="PX78" s="16"/>
      <c r="PY78" s="16"/>
      <c r="PZ78" s="16"/>
      <c r="QA78" s="16"/>
      <c r="QB78" s="16"/>
      <c r="QC78" s="16"/>
      <c r="QD78" s="16"/>
      <c r="QE78" s="16"/>
      <c r="QF78" s="16"/>
      <c r="QG78" s="16"/>
      <c r="QH78" s="16"/>
      <c r="QI78" s="16"/>
      <c r="QJ78" s="16"/>
      <c r="QK78" s="16"/>
      <c r="QL78" s="16"/>
      <c r="QM78" s="16"/>
      <c r="QN78" s="16"/>
      <c r="QO78" s="16"/>
      <c r="QP78" s="16"/>
      <c r="QQ78" s="16"/>
      <c r="QR78" s="16"/>
      <c r="QS78" s="16"/>
      <c r="QT78" s="16"/>
      <c r="QU78" s="16"/>
      <c r="QV78" s="16"/>
      <c r="QW78" s="16"/>
      <c r="QX78" s="16"/>
      <c r="QY78" s="16"/>
      <c r="QZ78" s="16"/>
      <c r="RA78" s="16"/>
      <c r="RB78" s="16"/>
      <c r="RC78" s="16"/>
      <c r="RD78" s="16"/>
      <c r="RE78" s="16"/>
      <c r="RF78" s="16"/>
      <c r="RG78" s="16"/>
      <c r="RH78" s="16"/>
      <c r="RI78" s="16"/>
      <c r="RJ78" s="16"/>
      <c r="RK78" s="16"/>
      <c r="RL78" s="16"/>
      <c r="RM78" s="16"/>
      <c r="RN78" s="16"/>
      <c r="RO78" s="16"/>
      <c r="RP78" s="16"/>
      <c r="RQ78" s="16"/>
      <c r="RR78" s="16"/>
      <c r="RS78" s="16"/>
      <c r="RT78" s="16"/>
      <c r="RU78" s="16"/>
      <c r="RV78" s="16"/>
      <c r="RW78" s="16"/>
      <c r="RX78" s="16"/>
      <c r="RY78" s="16"/>
      <c r="RZ78" s="16"/>
      <c r="SA78" s="16"/>
      <c r="SB78" s="16"/>
      <c r="SC78" s="16"/>
      <c r="SD78" s="16"/>
      <c r="SE78" s="16"/>
      <c r="SF78" s="16"/>
      <c r="SG78" s="16"/>
      <c r="SH78" s="16"/>
      <c r="SI78" s="16"/>
      <c r="SJ78" s="16"/>
      <c r="SK78" s="16"/>
      <c r="SL78" s="16"/>
      <c r="SM78" s="16"/>
      <c r="SN78" s="16"/>
      <c r="SO78" s="16"/>
      <c r="SP78" s="16"/>
      <c r="SQ78" s="16"/>
      <c r="SR78" s="16"/>
      <c r="SS78" s="16"/>
      <c r="ST78" s="16"/>
      <c r="SU78" s="16"/>
      <c r="SV78" s="16"/>
      <c r="SW78" s="16"/>
      <c r="SX78" s="16"/>
      <c r="SY78" s="16"/>
      <c r="SZ78" s="16"/>
      <c r="TA78" s="16"/>
      <c r="TB78" s="16"/>
      <c r="TC78" s="16"/>
      <c r="TD78" s="16"/>
      <c r="TE78" s="16"/>
      <c r="TF78" s="16"/>
      <c r="TG78" s="16"/>
      <c r="TH78" s="16"/>
      <c r="TI78" s="16"/>
      <c r="TJ78" s="16"/>
      <c r="TK78" s="16"/>
      <c r="TL78" s="16"/>
      <c r="TM78" s="16"/>
      <c r="TN78" s="16"/>
      <c r="TO78" s="16"/>
      <c r="TP78" s="16"/>
      <c r="TQ78" s="16"/>
      <c r="TR78" s="16"/>
      <c r="TS78" s="16"/>
      <c r="TT78" s="16"/>
      <c r="TU78" s="16"/>
      <c r="TV78" s="16"/>
      <c r="TW78" s="16"/>
      <c r="TX78" s="16"/>
      <c r="TY78" s="16"/>
      <c r="TZ78" s="16"/>
      <c r="UA78" s="16"/>
      <c r="UB78" s="16"/>
      <c r="UC78" s="16"/>
      <c r="UD78" s="16"/>
      <c r="UE78" s="16"/>
      <c r="UF78" s="16"/>
      <c r="UG78" s="16"/>
      <c r="UH78" s="16"/>
      <c r="UI78" s="16"/>
      <c r="UJ78" s="16"/>
      <c r="UK78" s="16"/>
      <c r="UL78" s="16"/>
      <c r="UM78" s="16"/>
      <c r="UN78" s="16"/>
      <c r="UO78" s="16"/>
      <c r="UP78" s="16"/>
      <c r="UQ78" s="16"/>
      <c r="UR78" s="16"/>
      <c r="US78" s="16"/>
      <c r="UT78" s="16"/>
      <c r="UU78" s="16"/>
      <c r="UV78" s="16"/>
      <c r="UW78" s="16"/>
      <c r="UX78" s="16"/>
      <c r="UY78" s="16"/>
      <c r="UZ78" s="16"/>
      <c r="VA78" s="16"/>
      <c r="VB78" s="16"/>
      <c r="VC78" s="16"/>
      <c r="VD78" s="16"/>
      <c r="VE78" s="16"/>
      <c r="VF78" s="16"/>
      <c r="VG78" s="16"/>
      <c r="VH78" s="16"/>
      <c r="VI78" s="16"/>
      <c r="VJ78" s="16"/>
      <c r="VK78" s="16"/>
      <c r="VL78" s="16"/>
      <c r="VM78" s="16"/>
      <c r="VN78" s="16"/>
      <c r="VO78" s="16"/>
      <c r="VP78" s="16"/>
      <c r="VQ78" s="16"/>
      <c r="VR78" s="16"/>
      <c r="VS78" s="16"/>
      <c r="VT78" s="16"/>
      <c r="VU78" s="16"/>
      <c r="VV78" s="16"/>
      <c r="VW78" s="16"/>
      <c r="VX78" s="16"/>
      <c r="VY78" s="16"/>
      <c r="VZ78" s="16"/>
      <c r="WA78" s="16"/>
      <c r="WB78" s="16"/>
      <c r="WC78" s="16"/>
      <c r="WD78" s="16"/>
      <c r="WE78" s="16"/>
      <c r="WF78" s="16"/>
      <c r="WG78" s="16"/>
      <c r="WH78" s="16"/>
      <c r="WI78" s="16"/>
      <c r="WJ78" s="16"/>
      <c r="WK78" s="16"/>
      <c r="WL78" s="16"/>
      <c r="WM78" s="16"/>
      <c r="WN78" s="16"/>
      <c r="WO78" s="16"/>
      <c r="WP78" s="16"/>
      <c r="WQ78" s="16"/>
      <c r="WR78" s="16"/>
      <c r="WS78" s="16"/>
      <c r="WT78" s="16"/>
      <c r="WU78" s="16"/>
      <c r="WV78" s="16"/>
      <c r="WW78" s="16"/>
      <c r="WX78" s="16"/>
      <c r="WY78" s="16"/>
      <c r="WZ78" s="16"/>
      <c r="XA78" s="16"/>
      <c r="XB78" s="16"/>
      <c r="XC78" s="16"/>
      <c r="XD78" s="16"/>
      <c r="XE78" s="16"/>
      <c r="XF78" s="16"/>
      <c r="XG78" s="16"/>
      <c r="XH78" s="16"/>
      <c r="XI78" s="16"/>
      <c r="XJ78" s="16"/>
      <c r="XK78" s="16"/>
      <c r="XL78" s="16"/>
      <c r="XM78" s="16"/>
      <c r="XN78" s="16"/>
      <c r="XO78" s="16"/>
      <c r="XP78" s="16"/>
      <c r="XQ78" s="16"/>
      <c r="XR78" s="16"/>
      <c r="XS78" s="16"/>
      <c r="XT78" s="16"/>
      <c r="XU78" s="16"/>
      <c r="XV78" s="16"/>
      <c r="XW78" s="16"/>
      <c r="XX78" s="16"/>
      <c r="XY78" s="16"/>
      <c r="XZ78" s="16"/>
      <c r="YA78" s="16"/>
      <c r="YB78" s="16"/>
      <c r="YC78" s="16"/>
      <c r="YD78" s="16"/>
      <c r="YE78" s="16"/>
      <c r="YF78" s="16"/>
      <c r="YG78" s="16"/>
      <c r="YH78" s="16"/>
      <c r="YI78" s="16"/>
      <c r="YJ78" s="16"/>
      <c r="YK78" s="16"/>
      <c r="YL78" s="16"/>
      <c r="YM78" s="16"/>
      <c r="YN78" s="16"/>
      <c r="YO78" s="16"/>
      <c r="YP78" s="16"/>
      <c r="YQ78" s="16"/>
      <c r="YR78" s="16"/>
      <c r="YS78" s="16"/>
      <c r="YT78" s="16"/>
      <c r="YU78" s="16"/>
      <c r="YV78" s="16"/>
      <c r="YW78" s="16"/>
      <c r="YX78" s="16"/>
      <c r="YY78" s="16"/>
      <c r="YZ78" s="16"/>
      <c r="ZA78" s="16"/>
      <c r="ZB78" s="16"/>
      <c r="ZC78" s="16"/>
      <c r="ZD78" s="16"/>
      <c r="ZE78" s="16"/>
      <c r="ZF78" s="16"/>
      <c r="ZG78" s="16"/>
      <c r="ZH78" s="16"/>
      <c r="ZI78" s="16"/>
      <c r="ZJ78" s="16"/>
      <c r="ZK78" s="16"/>
      <c r="ZL78" s="16"/>
      <c r="ZM78" s="16"/>
      <c r="ZN78" s="16"/>
      <c r="ZO78" s="16"/>
      <c r="ZP78" s="16"/>
      <c r="ZQ78" s="16"/>
      <c r="ZR78" s="16"/>
      <c r="ZS78" s="16"/>
      <c r="ZT78" s="16"/>
      <c r="ZU78" s="16"/>
      <c r="ZV78" s="16"/>
      <c r="ZW78" s="16"/>
      <c r="ZX78" s="16"/>
      <c r="ZY78" s="16"/>
      <c r="ZZ78" s="16"/>
      <c r="AAA78" s="16"/>
      <c r="AAB78" s="16"/>
      <c r="AAC78" s="16"/>
      <c r="AAD78" s="16"/>
      <c r="AAE78" s="16"/>
      <c r="AAF78" s="16"/>
      <c r="AAG78" s="16"/>
      <c r="AAH78" s="16"/>
      <c r="AAI78" s="16"/>
      <c r="AAJ78" s="16"/>
      <c r="AAK78" s="16"/>
      <c r="AAL78" s="16"/>
      <c r="AAM78" s="16"/>
      <c r="AAN78" s="16"/>
      <c r="AAO78" s="16"/>
      <c r="AAP78" s="16"/>
      <c r="AAQ78" s="16"/>
      <c r="AAR78" s="16"/>
      <c r="AAS78" s="16"/>
      <c r="AAT78" s="16"/>
      <c r="AAU78" s="16"/>
      <c r="AAV78" s="16"/>
      <c r="AAW78" s="16"/>
      <c r="AAX78" s="16"/>
      <c r="AAY78" s="16"/>
      <c r="AAZ78" s="16"/>
      <c r="ABA78" s="16"/>
      <c r="ABB78" s="16"/>
      <c r="ABC78" s="16"/>
      <c r="ABD78" s="16"/>
      <c r="ABE78" s="16"/>
      <c r="ABF78" s="16"/>
      <c r="ABG78" s="16"/>
      <c r="ABH78" s="16"/>
      <c r="ABI78" s="16"/>
      <c r="ABJ78" s="16"/>
      <c r="ABK78" s="16"/>
      <c r="ABL78" s="16"/>
      <c r="ABM78" s="16"/>
      <c r="ABN78" s="16"/>
      <c r="ABO78" s="16"/>
      <c r="ABP78" s="16"/>
      <c r="ABQ78" s="16"/>
      <c r="ABR78" s="16"/>
      <c r="ABS78" s="16"/>
      <c r="ABT78" s="16"/>
      <c r="ABU78" s="16"/>
      <c r="ABV78" s="16"/>
      <c r="ABW78" s="16"/>
      <c r="ABX78" s="16"/>
      <c r="ABY78" s="16"/>
      <c r="ABZ78" s="16"/>
      <c r="ACA78" s="16"/>
      <c r="ACB78" s="16"/>
      <c r="ACC78" s="16"/>
      <c r="ACD78" s="16"/>
      <c r="ACE78" s="16"/>
      <c r="ACF78" s="16"/>
      <c r="ACG78" s="16"/>
      <c r="ACH78" s="16"/>
      <c r="ACI78" s="16"/>
      <c r="ACJ78" s="16"/>
      <c r="ACK78" s="16"/>
      <c r="ACL78" s="16"/>
      <c r="ACM78" s="16"/>
      <c r="ACN78" s="16"/>
      <c r="ACO78" s="16"/>
      <c r="ACP78" s="16"/>
      <c r="ACQ78" s="16"/>
      <c r="ACR78" s="16"/>
      <c r="ACS78" s="16"/>
      <c r="ACT78" s="16"/>
      <c r="ACU78" s="16"/>
      <c r="ACV78" s="16"/>
      <c r="ACW78" s="16"/>
      <c r="ACX78" s="16"/>
      <c r="ACY78" s="16"/>
      <c r="ACZ78" s="16"/>
      <c r="ADA78" s="16"/>
      <c r="ADB78" s="16"/>
      <c r="ADC78" s="16"/>
      <c r="ADD78" s="16"/>
      <c r="ADE78" s="16"/>
      <c r="ADF78" s="16"/>
      <c r="ADG78" s="16"/>
      <c r="ADH78" s="16"/>
      <c r="ADI78" s="16"/>
      <c r="ADJ78" s="16"/>
      <c r="ADK78" s="16"/>
      <c r="ADL78" s="16"/>
      <c r="ADM78" s="16"/>
      <c r="ADN78" s="16"/>
      <c r="ADO78" s="16"/>
      <c r="ADP78" s="16"/>
      <c r="ADQ78" s="16"/>
      <c r="ADR78" s="16"/>
      <c r="ADS78" s="16"/>
      <c r="ADT78" s="16"/>
      <c r="ADU78" s="16"/>
      <c r="ADV78" s="16"/>
      <c r="ADW78" s="16"/>
      <c r="ADX78" s="16"/>
      <c r="ADY78" s="16"/>
      <c r="ADZ78" s="16"/>
      <c r="AEA78" s="16"/>
      <c r="AEB78" s="16"/>
      <c r="AEC78" s="16"/>
      <c r="AED78" s="16"/>
      <c r="AEE78" s="16"/>
      <c r="AEF78" s="16"/>
      <c r="AEG78" s="16"/>
      <c r="AEH78" s="16"/>
      <c r="AEI78" s="16"/>
      <c r="AEJ78" s="16"/>
      <c r="AEK78" s="16"/>
      <c r="AEL78" s="16"/>
      <c r="AEM78" s="16"/>
      <c r="AEN78" s="16"/>
      <c r="AEO78" s="16"/>
      <c r="AEP78" s="16"/>
      <c r="AEQ78" s="16"/>
      <c r="AER78" s="16"/>
      <c r="AES78" s="16"/>
      <c r="AET78" s="16"/>
      <c r="AEU78" s="16"/>
      <c r="AEV78" s="16"/>
      <c r="AEW78" s="16"/>
      <c r="AEX78" s="16"/>
      <c r="AEY78" s="16"/>
      <c r="AEZ78" s="16"/>
      <c r="AFA78" s="16"/>
      <c r="AFB78" s="16"/>
      <c r="AFC78" s="16"/>
      <c r="AFD78" s="16"/>
      <c r="AFE78" s="16"/>
      <c r="AFF78" s="16"/>
      <c r="AFG78" s="16"/>
      <c r="AFH78" s="16"/>
      <c r="AFI78" s="16"/>
      <c r="AFJ78" s="16"/>
      <c r="AFK78" s="16"/>
      <c r="AFL78" s="16"/>
      <c r="AFM78" s="16"/>
      <c r="AFN78" s="16"/>
      <c r="AFO78" s="16"/>
      <c r="AFP78" s="16"/>
      <c r="AFQ78" s="16"/>
      <c r="AFR78" s="16"/>
      <c r="AFS78" s="16"/>
      <c r="AFT78" s="16"/>
      <c r="AFU78" s="16"/>
      <c r="AFV78" s="16"/>
      <c r="AFW78" s="16"/>
      <c r="AFX78" s="16"/>
      <c r="AFY78" s="16"/>
      <c r="AFZ78" s="16"/>
      <c r="AGA78" s="16"/>
      <c r="AGB78" s="16"/>
      <c r="AGC78" s="16"/>
      <c r="AGD78" s="16"/>
      <c r="AGE78" s="16"/>
      <c r="AGF78" s="16"/>
      <c r="AGG78" s="16"/>
      <c r="AGH78" s="16"/>
      <c r="AGI78" s="16"/>
      <c r="AGJ78" s="16"/>
      <c r="AGK78" s="16"/>
      <c r="AGL78" s="16"/>
      <c r="AGM78" s="16"/>
      <c r="AGN78" s="16"/>
      <c r="AGO78" s="16"/>
      <c r="AGP78" s="16"/>
      <c r="AGQ78" s="16"/>
      <c r="AGR78" s="16"/>
      <c r="AGS78" s="16"/>
      <c r="AGT78" s="16"/>
      <c r="AGU78" s="16"/>
      <c r="AGV78" s="16"/>
      <c r="AGW78" s="16"/>
      <c r="AGX78" s="16"/>
      <c r="AGY78" s="16"/>
      <c r="AGZ78" s="16"/>
      <c r="AHA78" s="16"/>
      <c r="AHB78" s="16"/>
      <c r="AHC78" s="16"/>
      <c r="AHD78" s="16"/>
      <c r="AHE78" s="16"/>
      <c r="AHF78" s="16"/>
      <c r="AHG78" s="16"/>
      <c r="AHH78" s="16"/>
      <c r="AHI78" s="16"/>
      <c r="AHJ78" s="16"/>
      <c r="AHK78" s="16"/>
      <c r="AHL78" s="16"/>
      <c r="AHM78" s="16"/>
      <c r="AHN78" s="16"/>
      <c r="AHO78" s="16"/>
      <c r="AHP78" s="16"/>
      <c r="AHQ78" s="16"/>
      <c r="AHR78" s="16"/>
      <c r="AHS78" s="16"/>
      <c r="AHT78" s="16"/>
      <c r="AHU78" s="16"/>
      <c r="AHV78" s="16"/>
      <c r="AHW78" s="16"/>
      <c r="AHX78" s="16"/>
      <c r="AHY78" s="16"/>
      <c r="AHZ78" s="16"/>
      <c r="AIA78" s="16"/>
      <c r="AIB78" s="16"/>
      <c r="AIC78" s="16"/>
      <c r="AID78" s="16"/>
      <c r="AIE78" s="16"/>
      <c r="AIF78" s="16"/>
      <c r="AIG78" s="16"/>
      <c r="AIH78" s="16"/>
      <c r="AII78" s="16"/>
      <c r="AIJ78" s="16"/>
      <c r="AIK78" s="16"/>
      <c r="AIL78" s="16"/>
      <c r="AIM78" s="16"/>
      <c r="AIN78" s="16"/>
      <c r="AIO78" s="16"/>
      <c r="AIP78" s="16"/>
      <c r="AIQ78" s="16"/>
      <c r="AIR78" s="16"/>
      <c r="AIS78" s="16"/>
      <c r="AIT78" s="16"/>
      <c r="AIU78" s="16"/>
      <c r="AIV78" s="16"/>
      <c r="AIW78" s="16"/>
      <c r="AIX78" s="16"/>
      <c r="AIY78" s="16"/>
      <c r="AIZ78" s="16"/>
      <c r="AJA78" s="16"/>
      <c r="AJB78" s="16"/>
      <c r="AJC78" s="16"/>
      <c r="AJD78" s="16"/>
      <c r="AJE78" s="16"/>
      <c r="AJF78" s="16"/>
      <c r="AJG78" s="16"/>
      <c r="AJH78" s="16"/>
      <c r="AJI78" s="16"/>
      <c r="AJJ78" s="16"/>
      <c r="AJK78" s="16"/>
      <c r="AJL78" s="16"/>
      <c r="AJM78" s="16"/>
      <c r="AJN78" s="16"/>
      <c r="AJO78" s="16"/>
      <c r="AJP78" s="16"/>
      <c r="AJQ78" s="16"/>
      <c r="AJR78" s="16"/>
      <c r="AJS78" s="16"/>
      <c r="AJT78" s="16"/>
      <c r="AJU78" s="16"/>
      <c r="AJV78" s="16"/>
      <c r="AJW78" s="16"/>
      <c r="AJX78" s="16"/>
      <c r="AJY78" s="16"/>
      <c r="AJZ78" s="16"/>
      <c r="AKA78" s="16"/>
      <c r="AKB78" s="16"/>
      <c r="AKC78" s="16"/>
      <c r="AKD78" s="16"/>
      <c r="AKE78" s="16"/>
      <c r="AKF78" s="16"/>
      <c r="AKG78" s="16"/>
      <c r="AKH78" s="16"/>
      <c r="AKI78" s="16"/>
      <c r="AKJ78" s="16"/>
      <c r="AKK78" s="16"/>
      <c r="AKL78" s="16"/>
      <c r="AKM78" s="16"/>
      <c r="AKN78" s="16"/>
      <c r="AKO78" s="16"/>
      <c r="AKP78" s="16"/>
      <c r="AKQ78" s="16"/>
      <c r="AKR78" s="16"/>
      <c r="AKS78" s="16"/>
      <c r="AKT78" s="16"/>
      <c r="AKU78" s="16"/>
      <c r="AKV78" s="16"/>
      <c r="AKW78" s="16"/>
      <c r="AKX78" s="16"/>
      <c r="AKY78" s="16"/>
      <c r="AKZ78" s="16"/>
      <c r="ALA78" s="16"/>
      <c r="ALB78" s="16"/>
      <c r="ALC78" s="16"/>
      <c r="ALD78" s="16"/>
      <c r="ALE78" s="16"/>
      <c r="ALF78" s="16"/>
      <c r="ALG78" s="16"/>
      <c r="ALH78" s="16"/>
      <c r="ALI78" s="16"/>
      <c r="ALJ78" s="16"/>
      <c r="ALK78" s="16"/>
      <c r="ALL78" s="16"/>
      <c r="ALM78" s="16"/>
      <c r="ALN78" s="16"/>
      <c r="ALO78" s="16"/>
      <c r="ALP78" s="16"/>
      <c r="ALQ78" s="16"/>
      <c r="ALR78" s="16"/>
      <c r="ALS78" s="16"/>
      <c r="ALT78" s="16"/>
      <c r="ALU78" s="16"/>
      <c r="ALV78" s="16"/>
      <c r="ALW78" s="16"/>
      <c r="ALX78" s="16"/>
      <c r="ALY78" s="16"/>
      <c r="ALZ78" s="16"/>
      <c r="AMA78" s="16"/>
      <c r="AMB78" s="16"/>
      <c r="AMC78" s="16"/>
      <c r="AMD78" s="16"/>
      <c r="AME78" s="16"/>
      <c r="AMF78" s="16"/>
      <c r="AMG78" s="16"/>
      <c r="AMH78" s="16"/>
      <c r="AMI78" s="16"/>
      <c r="AMJ78" s="16"/>
      <c r="AMK78" s="16"/>
      <c r="AML78" s="16"/>
      <c r="AMM78" s="16"/>
      <c r="AMN78" s="16"/>
      <c r="AMO78" s="16"/>
      <c r="AMP78" s="16"/>
      <c r="AMQ78" s="16"/>
      <c r="AMR78" s="16"/>
      <c r="AMS78" s="16"/>
      <c r="AMT78" s="16"/>
      <c r="AMU78" s="16"/>
      <c r="AMV78" s="16"/>
      <c r="AMW78" s="16"/>
      <c r="AMX78" s="16"/>
      <c r="AMY78" s="16"/>
      <c r="AMZ78" s="16"/>
      <c r="ANA78" s="16"/>
      <c r="ANB78" s="16"/>
      <c r="ANC78" s="16"/>
      <c r="AND78" s="16"/>
      <c r="ANE78" s="16"/>
      <c r="ANF78" s="16"/>
      <c r="ANG78" s="16"/>
      <c r="ANH78" s="16"/>
      <c r="ANI78" s="16"/>
      <c r="ANJ78" s="16"/>
      <c r="ANK78" s="16"/>
      <c r="ANL78" s="16"/>
      <c r="ANM78" s="16"/>
      <c r="ANN78" s="16"/>
      <c r="ANO78" s="16"/>
      <c r="ANP78" s="16"/>
      <c r="ANQ78" s="16"/>
      <c r="ANR78" s="16"/>
      <c r="ANS78" s="16"/>
      <c r="ANT78" s="16"/>
      <c r="ANU78" s="16"/>
      <c r="ANV78" s="16"/>
      <c r="ANW78" s="16"/>
      <c r="ANX78" s="16"/>
      <c r="ANY78" s="16"/>
      <c r="ANZ78" s="16"/>
      <c r="AOA78" s="16"/>
      <c r="AOB78" s="16"/>
      <c r="AOC78" s="16"/>
      <c r="AOD78" s="16"/>
      <c r="AOE78" s="16"/>
      <c r="AOF78" s="16"/>
      <c r="AOG78" s="16"/>
      <c r="AOH78" s="16"/>
      <c r="AOI78" s="16"/>
      <c r="AOJ78" s="16"/>
      <c r="AOK78" s="16"/>
      <c r="AOL78" s="16"/>
      <c r="AOM78" s="16"/>
      <c r="AON78" s="16"/>
      <c r="AOO78" s="16"/>
      <c r="AOP78" s="16"/>
      <c r="AOQ78" s="16"/>
      <c r="AOR78" s="16"/>
      <c r="AOS78" s="16"/>
      <c r="AOT78" s="16"/>
      <c r="AOU78" s="16"/>
      <c r="AOV78" s="16"/>
      <c r="AOW78" s="16"/>
      <c r="AOX78" s="16"/>
      <c r="AOY78" s="16"/>
      <c r="AOZ78" s="16"/>
      <c r="APA78" s="16"/>
      <c r="APB78" s="16"/>
      <c r="APC78" s="16"/>
      <c r="APD78" s="16"/>
      <c r="APE78" s="16"/>
      <c r="APF78" s="16"/>
      <c r="APG78" s="16"/>
      <c r="APH78" s="16"/>
      <c r="API78" s="16"/>
      <c r="APJ78" s="16"/>
      <c r="APK78" s="16"/>
      <c r="APL78" s="16"/>
      <c r="APM78" s="16"/>
      <c r="APN78" s="16"/>
      <c r="APO78" s="16"/>
      <c r="APP78" s="16"/>
      <c r="APQ78" s="16"/>
      <c r="APR78" s="16"/>
      <c r="APS78" s="16"/>
      <c r="APT78" s="16"/>
      <c r="APU78" s="16"/>
      <c r="APV78" s="16"/>
      <c r="APW78" s="16"/>
      <c r="APX78" s="16"/>
      <c r="APY78" s="16"/>
      <c r="APZ78" s="16"/>
      <c r="AQA78" s="16"/>
      <c r="AQB78" s="16"/>
      <c r="AQC78" s="16"/>
      <c r="AQD78" s="16"/>
      <c r="AQE78" s="16"/>
      <c r="AQF78" s="16"/>
      <c r="AQG78" s="16"/>
      <c r="AQH78" s="16"/>
      <c r="AQI78" s="16"/>
      <c r="AQJ78" s="16"/>
      <c r="AQK78" s="16"/>
      <c r="AQL78" s="16"/>
      <c r="AQM78" s="16"/>
      <c r="AQN78" s="16"/>
      <c r="AQO78" s="16"/>
      <c r="AQP78" s="16"/>
      <c r="AQQ78" s="16"/>
      <c r="AQR78" s="16"/>
      <c r="AQS78" s="16"/>
      <c r="AQT78" s="16"/>
      <c r="AQU78" s="16"/>
      <c r="AQV78" s="16"/>
      <c r="AQW78" s="16"/>
      <c r="AQX78" s="16"/>
      <c r="AQY78" s="16"/>
      <c r="AQZ78" s="16"/>
      <c r="ARA78" s="16"/>
      <c r="ARB78" s="16"/>
      <c r="ARC78" s="16"/>
      <c r="ARD78" s="16"/>
      <c r="ARE78" s="16"/>
      <c r="ARF78" s="16"/>
      <c r="ARG78" s="16"/>
      <c r="ARH78" s="16"/>
      <c r="ARI78" s="16"/>
      <c r="ARJ78" s="16"/>
      <c r="ARK78" s="16"/>
      <c r="ARL78" s="16"/>
      <c r="ARM78" s="16"/>
      <c r="ARN78" s="16"/>
      <c r="ARO78" s="16"/>
      <c r="ARP78" s="16"/>
      <c r="ARQ78" s="16"/>
      <c r="ARR78" s="16"/>
      <c r="ARS78" s="16"/>
      <c r="ART78" s="16"/>
      <c r="ARU78" s="16"/>
      <c r="ARV78" s="16"/>
      <c r="ARW78" s="16"/>
      <c r="ARX78" s="16"/>
      <c r="ARY78" s="16"/>
      <c r="ARZ78" s="16"/>
      <c r="ASA78" s="16"/>
      <c r="ASB78" s="16"/>
      <c r="ASC78" s="16"/>
      <c r="ASD78" s="16"/>
      <c r="ASE78" s="16"/>
      <c r="ASF78" s="16"/>
      <c r="ASG78" s="16"/>
      <c r="ASH78" s="16"/>
      <c r="ASI78" s="16"/>
      <c r="ASJ78" s="16"/>
      <c r="ASK78" s="16"/>
      <c r="ASL78" s="16"/>
      <c r="ASM78" s="16"/>
      <c r="ASN78" s="16"/>
      <c r="ASO78" s="16"/>
      <c r="ASP78" s="16"/>
      <c r="ASQ78" s="16"/>
      <c r="ASR78" s="16"/>
      <c r="ASS78" s="16"/>
      <c r="AST78" s="16"/>
      <c r="ASU78" s="16"/>
      <c r="ASV78" s="16"/>
      <c r="ASW78" s="16"/>
      <c r="ASX78" s="16"/>
      <c r="ASY78" s="16"/>
      <c r="ASZ78" s="16"/>
      <c r="ATA78" s="16"/>
      <c r="ATB78" s="16"/>
      <c r="ATC78" s="16"/>
      <c r="ATD78" s="16"/>
      <c r="ATE78" s="16"/>
      <c r="ATF78" s="16"/>
      <c r="ATG78" s="16"/>
      <c r="ATH78" s="16"/>
      <c r="ATI78" s="16"/>
      <c r="ATJ78" s="16"/>
      <c r="ATK78" s="16"/>
      <c r="ATL78" s="16"/>
      <c r="ATM78" s="16"/>
      <c r="ATN78" s="16"/>
      <c r="ATO78" s="16"/>
      <c r="ATP78" s="16"/>
      <c r="ATQ78" s="16"/>
      <c r="ATR78" s="16"/>
      <c r="ATS78" s="16"/>
      <c r="ATT78" s="16"/>
      <c r="ATU78" s="16"/>
      <c r="ATV78" s="16"/>
      <c r="ATW78" s="16"/>
      <c r="ATX78" s="16"/>
      <c r="ATY78" s="16"/>
      <c r="ATZ78" s="16"/>
      <c r="AUA78" s="16"/>
      <c r="AUB78" s="16"/>
      <c r="AUC78" s="16"/>
      <c r="AUD78" s="16"/>
      <c r="AUE78" s="16"/>
      <c r="AUF78" s="16"/>
      <c r="AUG78" s="16"/>
      <c r="AUH78" s="16"/>
      <c r="AUI78" s="16"/>
      <c r="AUJ78" s="16"/>
      <c r="AUK78" s="16"/>
      <c r="AUL78" s="16"/>
      <c r="AUM78" s="16"/>
      <c r="AUN78" s="16"/>
      <c r="AUO78" s="16"/>
      <c r="AUP78" s="16"/>
      <c r="AUQ78" s="16"/>
      <c r="AUR78" s="16"/>
      <c r="AUS78" s="16"/>
      <c r="AUT78" s="16"/>
      <c r="AUU78" s="16"/>
      <c r="AUV78" s="16"/>
      <c r="AUW78" s="16"/>
      <c r="AUX78" s="16"/>
      <c r="AUY78" s="16"/>
      <c r="AUZ78" s="16"/>
      <c r="AVA78" s="16"/>
      <c r="AVB78" s="16"/>
      <c r="AVC78" s="16"/>
      <c r="AVD78" s="16"/>
      <c r="AVE78" s="16"/>
      <c r="AVF78" s="16"/>
      <c r="AVG78" s="16"/>
      <c r="AVH78" s="16"/>
      <c r="AVI78" s="16"/>
      <c r="AVJ78" s="16"/>
      <c r="AVK78" s="16"/>
      <c r="AVL78" s="16"/>
      <c r="AVM78" s="16"/>
      <c r="AVN78" s="16"/>
      <c r="AVO78" s="16"/>
      <c r="AVP78" s="16"/>
      <c r="AVQ78" s="16"/>
      <c r="AVR78" s="16"/>
      <c r="AVS78" s="16"/>
      <c r="AVT78" s="16"/>
      <c r="AVU78" s="16"/>
      <c r="AVV78" s="16"/>
      <c r="AVW78" s="16"/>
      <c r="AVX78" s="16"/>
      <c r="AVY78" s="16"/>
      <c r="AVZ78" s="16"/>
      <c r="AWA78" s="16"/>
      <c r="AWB78" s="16"/>
      <c r="AWC78" s="16"/>
      <c r="AWD78" s="16"/>
      <c r="AWE78" s="16"/>
      <c r="AWF78" s="16"/>
      <c r="AWG78" s="16"/>
      <c r="AWH78" s="16"/>
      <c r="AWI78" s="16"/>
      <c r="AWJ78" s="16"/>
      <c r="AWK78" s="16"/>
      <c r="AWL78" s="16"/>
      <c r="AWM78" s="16"/>
      <c r="AWN78" s="16"/>
      <c r="AWO78" s="16"/>
      <c r="AWP78" s="16"/>
      <c r="AWQ78" s="16"/>
      <c r="AWR78" s="16"/>
      <c r="AWS78" s="16"/>
      <c r="AWT78" s="16"/>
      <c r="AWU78" s="16"/>
      <c r="AWV78" s="16"/>
      <c r="AWW78" s="16"/>
      <c r="AWX78" s="16"/>
      <c r="AWY78" s="16"/>
      <c r="AWZ78" s="16"/>
      <c r="AXA78" s="16"/>
      <c r="AXB78" s="16"/>
      <c r="AXC78" s="16"/>
      <c r="AXD78" s="16"/>
      <c r="AXE78" s="16"/>
      <c r="AXF78" s="16"/>
      <c r="AXG78" s="16"/>
      <c r="AXH78" s="16"/>
      <c r="AXI78" s="16"/>
      <c r="AXJ78" s="16"/>
      <c r="AXK78" s="16"/>
      <c r="AXL78" s="16"/>
      <c r="AXM78" s="16"/>
      <c r="AXN78" s="16"/>
      <c r="AXO78" s="16"/>
      <c r="AXP78" s="16"/>
      <c r="AXQ78" s="16"/>
      <c r="AXR78" s="16"/>
      <c r="AXS78" s="16"/>
      <c r="AXT78" s="16"/>
      <c r="AXU78" s="16"/>
      <c r="AXV78" s="16"/>
      <c r="AXW78" s="16"/>
      <c r="AXX78" s="16"/>
      <c r="AXY78" s="16"/>
      <c r="AXZ78" s="16"/>
      <c r="AYA78" s="16"/>
      <c r="AYB78" s="16"/>
      <c r="AYC78" s="16"/>
      <c r="AYD78" s="16"/>
      <c r="AYE78" s="16"/>
      <c r="AYF78" s="16"/>
      <c r="AYG78" s="16"/>
      <c r="AYH78" s="16"/>
      <c r="AYI78" s="16"/>
      <c r="AYJ78" s="16"/>
      <c r="AYK78" s="16"/>
      <c r="AYL78" s="16"/>
      <c r="AYM78" s="16"/>
      <c r="AYN78" s="16"/>
      <c r="AYO78" s="16"/>
      <c r="AYP78" s="16"/>
      <c r="AYQ78" s="16"/>
      <c r="AYR78" s="16"/>
      <c r="AYS78" s="16"/>
      <c r="AYT78" s="16"/>
      <c r="AYU78" s="16"/>
      <c r="AYV78" s="16"/>
      <c r="AYW78" s="16"/>
      <c r="AYX78" s="16"/>
      <c r="AYY78" s="16"/>
      <c r="AYZ78" s="16"/>
      <c r="AZA78" s="16"/>
      <c r="AZB78" s="16"/>
      <c r="AZC78" s="16"/>
      <c r="AZD78" s="16"/>
      <c r="AZE78" s="16"/>
      <c r="AZF78" s="16"/>
      <c r="AZG78" s="16"/>
      <c r="AZH78" s="16"/>
      <c r="AZI78" s="16"/>
      <c r="AZJ78" s="16"/>
      <c r="AZK78" s="16"/>
      <c r="AZL78" s="16"/>
      <c r="AZM78" s="16"/>
      <c r="AZN78" s="16"/>
      <c r="AZO78" s="16"/>
      <c r="AZP78" s="16"/>
      <c r="AZQ78" s="16"/>
      <c r="AZR78" s="16"/>
      <c r="AZS78" s="16"/>
      <c r="AZT78" s="16"/>
      <c r="AZU78" s="16"/>
      <c r="AZV78" s="16"/>
      <c r="AZW78" s="16"/>
      <c r="AZX78" s="16"/>
      <c r="AZY78" s="16"/>
      <c r="AZZ78" s="16"/>
      <c r="BAA78" s="16"/>
      <c r="BAB78" s="16"/>
      <c r="BAC78" s="16"/>
      <c r="BAD78" s="16"/>
      <c r="BAE78" s="16"/>
      <c r="BAF78" s="16"/>
      <c r="BAG78" s="16"/>
      <c r="BAH78" s="16"/>
      <c r="BAI78" s="16"/>
      <c r="BAJ78" s="16"/>
      <c r="BAK78" s="16"/>
      <c r="BAL78" s="16"/>
      <c r="BAM78" s="16"/>
      <c r="BAN78" s="16"/>
      <c r="BAO78" s="16"/>
      <c r="BAP78" s="16"/>
      <c r="BAQ78" s="16"/>
      <c r="BAR78" s="16"/>
      <c r="BAS78" s="16"/>
      <c r="BAT78" s="16"/>
      <c r="BAU78" s="16"/>
      <c r="BAV78" s="16"/>
      <c r="BAW78" s="16"/>
      <c r="BAX78" s="16"/>
      <c r="BAY78" s="16"/>
      <c r="BAZ78" s="16"/>
      <c r="BBA78" s="16"/>
      <c r="BBB78" s="16"/>
      <c r="BBC78" s="16"/>
      <c r="BBD78" s="16"/>
      <c r="BBE78" s="16"/>
      <c r="BBF78" s="16"/>
      <c r="BBG78" s="16"/>
      <c r="BBH78" s="16"/>
      <c r="BBI78" s="16"/>
      <c r="BBJ78" s="16"/>
      <c r="BBK78" s="16"/>
      <c r="BBL78" s="16"/>
      <c r="BBM78" s="16"/>
      <c r="BBN78" s="16"/>
      <c r="BBO78" s="16"/>
      <c r="BBP78" s="16"/>
      <c r="BBQ78" s="16"/>
      <c r="BBR78" s="16"/>
      <c r="BBS78" s="16"/>
      <c r="BBT78" s="16"/>
      <c r="BBU78" s="16"/>
      <c r="BBV78" s="16"/>
      <c r="BBW78" s="16"/>
      <c r="BBX78" s="16"/>
      <c r="BBY78" s="16"/>
      <c r="BBZ78" s="16"/>
      <c r="BCA78" s="16"/>
      <c r="BCB78" s="16"/>
      <c r="BCC78" s="16"/>
      <c r="BCD78" s="16"/>
      <c r="BCE78" s="16"/>
      <c r="BCF78" s="16"/>
      <c r="BCG78" s="16"/>
      <c r="BCH78" s="16"/>
      <c r="BCI78" s="16"/>
      <c r="BCJ78" s="16"/>
      <c r="BCK78" s="16"/>
      <c r="BCL78" s="16"/>
      <c r="BCM78" s="16"/>
      <c r="BCN78" s="16"/>
      <c r="BCO78" s="16"/>
      <c r="BCP78" s="16"/>
      <c r="BCQ78" s="16"/>
      <c r="BCR78" s="16"/>
      <c r="BCS78" s="16"/>
      <c r="BCT78" s="16"/>
      <c r="BCU78" s="16"/>
      <c r="BCV78" s="16"/>
      <c r="BCW78" s="16"/>
      <c r="BCX78" s="16"/>
      <c r="BCY78" s="16"/>
      <c r="BCZ78" s="16"/>
      <c r="BDA78" s="16"/>
      <c r="BDB78" s="16"/>
      <c r="BDC78" s="16"/>
      <c r="BDD78" s="16"/>
      <c r="BDE78" s="16"/>
      <c r="BDF78" s="16"/>
      <c r="BDG78" s="16"/>
      <c r="BDH78" s="16"/>
      <c r="BDI78" s="16"/>
      <c r="BDJ78" s="16"/>
      <c r="BDK78" s="16"/>
      <c r="BDL78" s="16"/>
      <c r="BDM78" s="16"/>
      <c r="BDN78" s="16"/>
      <c r="BDO78" s="16"/>
      <c r="BDP78" s="16"/>
      <c r="BDQ78" s="16"/>
      <c r="BDR78" s="16"/>
      <c r="BDS78" s="16"/>
      <c r="BDT78" s="16"/>
      <c r="BDU78" s="16"/>
      <c r="BDV78" s="16"/>
      <c r="BDW78" s="16"/>
      <c r="BDX78" s="16"/>
      <c r="BDY78" s="16"/>
      <c r="BDZ78" s="16"/>
      <c r="BEA78" s="16"/>
      <c r="BEB78" s="16"/>
      <c r="BEC78" s="16"/>
      <c r="BED78" s="16"/>
      <c r="BEE78" s="16"/>
      <c r="BEF78" s="16"/>
      <c r="BEG78" s="16"/>
      <c r="BEH78" s="16"/>
      <c r="BEI78" s="16"/>
      <c r="BEJ78" s="16"/>
      <c r="BEK78" s="16"/>
      <c r="BEL78" s="16"/>
      <c r="BEM78" s="16"/>
      <c r="BEN78" s="16"/>
      <c r="BEO78" s="16"/>
      <c r="BEP78" s="16"/>
      <c r="BEQ78" s="16"/>
      <c r="BER78" s="16"/>
      <c r="BES78" s="16"/>
      <c r="BET78" s="16"/>
      <c r="BEU78" s="16"/>
      <c r="BEV78" s="16"/>
      <c r="BEW78" s="16"/>
      <c r="BEX78" s="16"/>
      <c r="BEY78" s="16"/>
      <c r="BEZ78" s="16"/>
      <c r="BFA78" s="16"/>
      <c r="BFB78" s="16"/>
      <c r="BFC78" s="16"/>
      <c r="BFD78" s="16"/>
      <c r="BFE78" s="16"/>
      <c r="BFF78" s="16"/>
      <c r="BFG78" s="16"/>
      <c r="BFH78" s="16"/>
      <c r="BFI78" s="16"/>
      <c r="BFJ78" s="16"/>
      <c r="BFK78" s="16"/>
      <c r="BFL78" s="16"/>
      <c r="BFM78" s="16"/>
      <c r="BFN78" s="16"/>
      <c r="BFO78" s="16"/>
      <c r="BFP78" s="16"/>
      <c r="BFQ78" s="16"/>
      <c r="BFR78" s="16"/>
      <c r="BFS78" s="16"/>
      <c r="BFT78" s="16"/>
      <c r="BFU78" s="16"/>
      <c r="BFV78" s="16"/>
      <c r="BFW78" s="16"/>
      <c r="BFX78" s="16"/>
      <c r="BFY78" s="16"/>
      <c r="BFZ78" s="16"/>
      <c r="BGA78" s="16"/>
      <c r="BGB78" s="16"/>
      <c r="BGC78" s="16"/>
      <c r="BGD78" s="16"/>
      <c r="BGE78" s="16"/>
      <c r="BGF78" s="16"/>
      <c r="BGG78" s="16"/>
      <c r="BGH78" s="16"/>
      <c r="BGI78" s="16"/>
      <c r="BGJ78" s="16"/>
      <c r="BGK78" s="16"/>
      <c r="BGL78" s="16"/>
      <c r="BGM78" s="16"/>
      <c r="BGN78" s="16"/>
      <c r="BGO78" s="16"/>
      <c r="BGP78" s="16"/>
      <c r="BGQ78" s="16"/>
      <c r="BGR78" s="16"/>
      <c r="BGS78" s="16"/>
      <c r="BGT78" s="16"/>
      <c r="BGU78" s="16"/>
      <c r="BGV78" s="16"/>
      <c r="BGW78" s="16"/>
      <c r="BGX78" s="16"/>
      <c r="BGY78" s="16"/>
      <c r="BGZ78" s="16"/>
      <c r="BHA78" s="16"/>
      <c r="BHB78" s="16"/>
      <c r="BHC78" s="16"/>
      <c r="BHD78" s="16"/>
      <c r="BHE78" s="16"/>
      <c r="BHF78" s="16"/>
      <c r="BHG78" s="16"/>
      <c r="BHH78" s="16"/>
      <c r="BHI78" s="16"/>
      <c r="BHJ78" s="16"/>
      <c r="BHK78" s="16"/>
      <c r="BHL78" s="16"/>
      <c r="BHM78" s="16"/>
      <c r="BHN78" s="16"/>
      <c r="BHO78" s="16"/>
      <c r="BHP78" s="16"/>
      <c r="BHQ78" s="16"/>
      <c r="BHR78" s="16"/>
      <c r="BHS78" s="16"/>
      <c r="BHT78" s="16"/>
      <c r="BHU78" s="16"/>
      <c r="BHV78" s="16"/>
      <c r="BHW78" s="16"/>
      <c r="BHX78" s="16"/>
      <c r="BHY78" s="16"/>
      <c r="BHZ78" s="16"/>
      <c r="BIA78" s="16"/>
      <c r="BIB78" s="16"/>
      <c r="BIC78" s="16"/>
      <c r="BID78" s="16"/>
      <c r="BIE78" s="16"/>
      <c r="BIF78" s="16"/>
      <c r="BIG78" s="16"/>
      <c r="BIH78" s="16"/>
      <c r="BII78" s="16"/>
      <c r="BIJ78" s="16"/>
      <c r="BIK78" s="16"/>
      <c r="BIL78" s="16"/>
      <c r="BIM78" s="16"/>
      <c r="BIN78" s="16"/>
      <c r="BIO78" s="16"/>
      <c r="BIP78" s="16"/>
      <c r="BIQ78" s="16"/>
      <c r="BIR78" s="16"/>
      <c r="BIS78" s="16"/>
      <c r="BIT78" s="16"/>
      <c r="BIU78" s="16"/>
      <c r="BIV78" s="16"/>
      <c r="BIW78" s="16"/>
      <c r="BIX78" s="16"/>
      <c r="BIY78" s="16"/>
      <c r="BIZ78" s="16"/>
      <c r="BJA78" s="16"/>
      <c r="BJB78" s="16"/>
      <c r="BJC78" s="16"/>
      <c r="BJD78" s="16"/>
      <c r="BJE78" s="16"/>
      <c r="BJF78" s="16"/>
      <c r="BJG78" s="16"/>
      <c r="BJH78" s="16"/>
      <c r="BJI78" s="16"/>
      <c r="BJJ78" s="16"/>
      <c r="BJK78" s="16"/>
      <c r="BJL78" s="16"/>
      <c r="BJM78" s="16"/>
      <c r="BJN78" s="16"/>
      <c r="BJO78" s="16"/>
      <c r="BJP78" s="16"/>
      <c r="BJQ78" s="16"/>
      <c r="BJR78" s="16"/>
      <c r="BJS78" s="16"/>
      <c r="BJT78" s="16"/>
      <c r="BJU78" s="16"/>
      <c r="BJV78" s="16"/>
      <c r="BJW78" s="16"/>
      <c r="BJX78" s="16"/>
      <c r="BJY78" s="16"/>
      <c r="BJZ78" s="16"/>
      <c r="BKA78" s="16"/>
      <c r="BKB78" s="16"/>
      <c r="BKC78" s="16"/>
      <c r="BKD78" s="16"/>
      <c r="BKE78" s="16"/>
      <c r="BKF78" s="16"/>
      <c r="BKG78" s="16"/>
      <c r="BKH78" s="16"/>
      <c r="BKI78" s="16"/>
      <c r="BKJ78" s="16"/>
      <c r="BKK78" s="16"/>
      <c r="BKL78" s="16"/>
      <c r="BKM78" s="16"/>
      <c r="BKN78" s="16"/>
      <c r="BKO78" s="16"/>
      <c r="BKP78" s="16"/>
      <c r="BKQ78" s="16"/>
      <c r="BKR78" s="16"/>
      <c r="BKS78" s="16"/>
      <c r="BKT78" s="16"/>
      <c r="BKU78" s="16"/>
      <c r="BKV78" s="16"/>
      <c r="BKW78" s="16"/>
      <c r="BKX78" s="16"/>
      <c r="BKY78" s="16"/>
      <c r="BKZ78" s="16"/>
      <c r="BLA78" s="16"/>
      <c r="BLB78" s="16"/>
      <c r="BLC78" s="16"/>
      <c r="BLD78" s="16"/>
      <c r="BLE78" s="16"/>
      <c r="BLF78" s="16"/>
      <c r="BLG78" s="16"/>
      <c r="BLH78" s="16"/>
      <c r="BLI78" s="16"/>
      <c r="BLJ78" s="16"/>
      <c r="BLK78" s="16"/>
      <c r="BLL78" s="16"/>
      <c r="BLM78" s="16"/>
      <c r="BLN78" s="16"/>
      <c r="BLO78" s="16"/>
      <c r="BLP78" s="16"/>
      <c r="BLQ78" s="16"/>
      <c r="BLR78" s="16"/>
      <c r="BLS78" s="16"/>
      <c r="BLT78" s="16"/>
      <c r="BLU78" s="16"/>
      <c r="BLV78" s="16"/>
      <c r="BLW78" s="16"/>
      <c r="BLX78" s="16"/>
      <c r="BLY78" s="16"/>
      <c r="BLZ78" s="16"/>
      <c r="BMA78" s="16"/>
      <c r="BMB78" s="16"/>
      <c r="BMC78" s="16"/>
      <c r="BMD78" s="16"/>
      <c r="BME78" s="16"/>
      <c r="BMF78" s="16"/>
      <c r="BMG78" s="16"/>
      <c r="BMH78" s="16"/>
      <c r="BMI78" s="16"/>
      <c r="BMJ78" s="16"/>
      <c r="BMK78" s="16"/>
      <c r="BML78" s="16"/>
      <c r="BMM78" s="16"/>
      <c r="BMN78" s="16"/>
      <c r="BMO78" s="16"/>
      <c r="BMP78" s="16"/>
      <c r="BMQ78" s="16"/>
      <c r="BMR78" s="16"/>
      <c r="BMS78" s="16"/>
      <c r="BMT78" s="16"/>
      <c r="BMU78" s="16"/>
      <c r="BMV78" s="16"/>
      <c r="BMW78" s="16"/>
      <c r="BMX78" s="16"/>
      <c r="BMY78" s="16"/>
      <c r="BMZ78" s="16"/>
      <c r="BNA78" s="16"/>
      <c r="BNB78" s="16"/>
      <c r="BNC78" s="16"/>
      <c r="BND78" s="16"/>
      <c r="BNE78" s="16"/>
      <c r="BNF78" s="16"/>
      <c r="BNG78" s="16"/>
      <c r="BNH78" s="16"/>
      <c r="BNI78" s="16"/>
      <c r="BNJ78" s="16"/>
      <c r="BNK78" s="16"/>
      <c r="BNL78" s="16"/>
      <c r="BNM78" s="16"/>
      <c r="BNN78" s="16"/>
      <c r="BNO78" s="16"/>
      <c r="BNP78" s="16"/>
      <c r="BNQ78" s="16"/>
      <c r="BNR78" s="16"/>
      <c r="BNS78" s="16"/>
      <c r="BNT78" s="16"/>
      <c r="BNU78" s="16"/>
      <c r="BNV78" s="16"/>
      <c r="BNW78" s="16"/>
      <c r="BNX78" s="16"/>
      <c r="BNY78" s="16"/>
      <c r="BNZ78" s="16"/>
      <c r="BOA78" s="16"/>
      <c r="BOB78" s="16"/>
      <c r="BOC78" s="16"/>
      <c r="BOD78" s="16"/>
      <c r="BOE78" s="16"/>
      <c r="BOF78" s="16"/>
      <c r="BOG78" s="16"/>
      <c r="BOH78" s="16"/>
      <c r="BOI78" s="16"/>
      <c r="BOJ78" s="16"/>
      <c r="BOK78" s="16"/>
      <c r="BOL78" s="16"/>
      <c r="BOM78" s="16"/>
      <c r="BON78" s="16"/>
      <c r="BOO78" s="16"/>
      <c r="BOP78" s="16"/>
      <c r="BOQ78" s="16"/>
      <c r="BOR78" s="16"/>
      <c r="BOS78" s="16"/>
      <c r="BOT78" s="16"/>
      <c r="BOU78" s="16"/>
      <c r="BOV78" s="16"/>
      <c r="BOW78" s="16"/>
      <c r="BOX78" s="16"/>
      <c r="BOY78" s="16"/>
      <c r="BOZ78" s="16"/>
      <c r="BPA78" s="16"/>
      <c r="BPB78" s="16"/>
      <c r="BPC78" s="16"/>
      <c r="BPD78" s="16"/>
      <c r="BPE78" s="16"/>
      <c r="BPF78" s="16"/>
      <c r="BPG78" s="16"/>
      <c r="BPH78" s="16"/>
      <c r="BPI78" s="16"/>
      <c r="BPJ78" s="16"/>
      <c r="BPK78" s="16"/>
      <c r="BPL78" s="16"/>
      <c r="BPM78" s="16"/>
      <c r="BPN78" s="16"/>
      <c r="BPO78" s="16"/>
      <c r="BPP78" s="16"/>
      <c r="BPQ78" s="16"/>
      <c r="BPR78" s="16"/>
      <c r="BPS78" s="16"/>
      <c r="BPT78" s="16"/>
      <c r="BPU78" s="16"/>
      <c r="BPV78" s="16"/>
      <c r="BPW78" s="16"/>
      <c r="BPX78" s="16"/>
      <c r="BPY78" s="16"/>
      <c r="BPZ78" s="16"/>
      <c r="BQA78" s="16"/>
      <c r="BQB78" s="16"/>
      <c r="BQC78" s="16"/>
      <c r="BQD78" s="16"/>
      <c r="BQE78" s="16"/>
      <c r="BQF78" s="16"/>
      <c r="BQG78" s="16"/>
      <c r="BQH78" s="16"/>
      <c r="BQI78" s="16"/>
      <c r="BQJ78" s="16"/>
      <c r="BQK78" s="16"/>
      <c r="BQL78" s="16"/>
      <c r="BQM78" s="16"/>
      <c r="BQN78" s="16"/>
      <c r="BQO78" s="16"/>
      <c r="BQP78" s="16"/>
      <c r="BQQ78" s="16"/>
      <c r="BQR78" s="16"/>
      <c r="BQS78" s="16"/>
      <c r="BQT78" s="16"/>
      <c r="BQU78" s="16"/>
      <c r="BQV78" s="16"/>
      <c r="BQW78" s="16"/>
      <c r="BQX78" s="16"/>
      <c r="BQY78" s="16"/>
      <c r="BQZ78" s="16"/>
      <c r="BRA78" s="16"/>
      <c r="BRB78" s="16"/>
      <c r="BRC78" s="16"/>
      <c r="BRD78" s="16"/>
      <c r="BRE78" s="16"/>
      <c r="BRF78" s="16"/>
      <c r="BRG78" s="16"/>
      <c r="BRH78" s="16"/>
      <c r="BRI78" s="16"/>
      <c r="BRJ78" s="16"/>
      <c r="BRK78" s="16"/>
      <c r="BRL78" s="16"/>
      <c r="BRM78" s="16"/>
      <c r="BRN78" s="16"/>
      <c r="BRO78" s="16"/>
      <c r="BRP78" s="16"/>
      <c r="BRQ78" s="16"/>
      <c r="BRR78" s="16"/>
      <c r="BRS78" s="16"/>
      <c r="BRT78" s="16"/>
      <c r="BRU78" s="16"/>
      <c r="BRV78" s="16"/>
      <c r="BRW78" s="16"/>
      <c r="BRX78" s="16"/>
      <c r="BRY78" s="16"/>
      <c r="BRZ78" s="16"/>
      <c r="BSA78" s="16"/>
      <c r="BSB78" s="16"/>
      <c r="BSC78" s="16"/>
      <c r="BSD78" s="16"/>
      <c r="BSE78" s="16"/>
      <c r="BSF78" s="16"/>
      <c r="BSG78" s="16"/>
      <c r="BSH78" s="16"/>
      <c r="BSI78" s="16"/>
      <c r="BSJ78" s="16"/>
      <c r="BSK78" s="16"/>
      <c r="BSL78" s="16"/>
      <c r="BSM78" s="16"/>
      <c r="BSN78" s="16"/>
      <c r="BSO78" s="16"/>
      <c r="BSP78" s="16"/>
      <c r="BSQ78" s="16"/>
      <c r="BSR78" s="16"/>
      <c r="BSS78" s="16"/>
      <c r="BST78" s="16"/>
      <c r="BSU78" s="16"/>
      <c r="BSV78" s="16"/>
      <c r="BSW78" s="16"/>
      <c r="BSX78" s="16"/>
      <c r="BSY78" s="16"/>
      <c r="BSZ78" s="16"/>
      <c r="BTA78" s="16"/>
      <c r="BTB78" s="16"/>
      <c r="BTC78" s="16"/>
      <c r="BTD78" s="16"/>
      <c r="BTE78" s="16"/>
      <c r="BTF78" s="16"/>
      <c r="BTG78" s="16"/>
      <c r="BTH78" s="16"/>
    </row>
    <row r="79" spans="1:1880" ht="35.25" customHeight="1" x14ac:dyDescent="0.3">
      <c r="A79" s="68"/>
      <c r="B79" s="341" t="s">
        <v>3</v>
      </c>
      <c r="C79" s="602"/>
      <c r="D79" s="342"/>
      <c r="E79" s="342"/>
      <c r="F79" s="345"/>
      <c r="G79" s="550"/>
      <c r="H79" s="551"/>
      <c r="I79" s="50"/>
      <c r="J79"/>
      <c r="K79" s="403"/>
    </row>
    <row r="80" spans="1:1880" ht="158.4" customHeight="1" x14ac:dyDescent="0.3">
      <c r="A80" s="68">
        <v>547</v>
      </c>
      <c r="B80" s="268"/>
      <c r="C80" s="268" t="s">
        <v>81</v>
      </c>
      <c r="D80" s="266" t="s">
        <v>1238</v>
      </c>
      <c r="E80" s="267" t="e">
        <f>INDEX('PY1 Data(H)'!$A$1:$CZ$258,MATCH('Unit Data from Audit Worksheet'!$A80,'PY1 Data(H)'!$A$1:$A$258,0),MATCH('Unit Data from Audit Worksheet'!$D$2,'PY1 Data(H)'!$A$1:$CZ$1,0))</f>
        <v>#N/A</v>
      </c>
      <c r="F80" s="299"/>
      <c r="G80" s="305" t="str">
        <f>IF(F80&lt;1,"Please answer this question","")</f>
        <v>Please answer this question</v>
      </c>
      <c r="H80" s="305" t="str">
        <f>IF(G80&lt;1,"Please answer this question","")</f>
        <v/>
      </c>
      <c r="I80" s="296"/>
      <c r="J80"/>
      <c r="K80" s="403"/>
    </row>
    <row r="81" spans="1:122" s="16" customFormat="1" ht="126" customHeight="1" x14ac:dyDescent="0.3">
      <c r="A81" s="136">
        <v>659</v>
      </c>
      <c r="B81" s="326" t="s">
        <v>23</v>
      </c>
      <c r="C81" s="326" t="s">
        <v>230</v>
      </c>
      <c r="D81" s="138" t="s">
        <v>360</v>
      </c>
      <c r="E81" s="267" t="e">
        <f>INDEX('PY1 Data(H)'!$A$1:$CZ$258,MATCH('Unit Data from Audit Worksheet'!$A81,'PY1 Data(H)'!$A$1:$A$258,0),MATCH('Unit Data from Audit Worksheet'!$D$2,'PY1 Data(H)'!$A$1:$CZ$1,0))</f>
        <v>#N/A</v>
      </c>
      <c r="F81" s="132">
        <v>0</v>
      </c>
      <c r="G81" s="306" t="s">
        <v>361</v>
      </c>
      <c r="H81" s="305" t="str">
        <f>IF(F81&lt;1,"Please answer this question if applicable","")</f>
        <v>Please answer this question if applicable</v>
      </c>
      <c r="I81" s="177"/>
      <c r="J81"/>
      <c r="K81" s="403"/>
      <c r="L81"/>
      <c r="N81" s="133"/>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row>
    <row r="82" spans="1:122" ht="65.25" customHeight="1" x14ac:dyDescent="0.3">
      <c r="A82" s="136">
        <v>660</v>
      </c>
      <c r="B82" s="326" t="s">
        <v>23</v>
      </c>
      <c r="C82" s="326" t="s">
        <v>230</v>
      </c>
      <c r="D82" s="138" t="s">
        <v>362</v>
      </c>
      <c r="E82" s="267" t="e">
        <f>INDEX('PY1 Data(H)'!$A$1:$CZ$258,MATCH('Unit Data from Audit Worksheet'!$A82,'PY1 Data(H)'!$A$1:$A$258,0),MATCH('Unit Data from Audit Worksheet'!$D$2,'PY1 Data(H)'!$A$1:$CZ$1,0))</f>
        <v>#N/A</v>
      </c>
      <c r="F82" s="132">
        <v>0</v>
      </c>
      <c r="G82" s="305" t="str">
        <f>IF(F82&lt;1,"Please answer this question if applicable","")</f>
        <v>Please answer this question if applicable</v>
      </c>
      <c r="H82" s="533"/>
      <c r="I82" s="15"/>
      <c r="J82"/>
      <c r="K82" s="403"/>
    </row>
    <row r="83" spans="1:122" ht="94.5" customHeight="1" x14ac:dyDescent="0.3">
      <c r="A83" s="136">
        <v>661</v>
      </c>
      <c r="B83" s="326" t="s">
        <v>23</v>
      </c>
      <c r="C83" s="326" t="s">
        <v>232</v>
      </c>
      <c r="D83" s="238" t="s">
        <v>363</v>
      </c>
      <c r="E83" s="695" t="e">
        <f>INDEX('PY1 Data(H)'!$A$1:$CZ$258,MATCH('Unit Data from Audit Worksheet'!$A83,'PY1 Data(H)'!$A$1:$A$258,0),MATCH('Unit Data from Audit Worksheet'!$D$2,'PY1 Data(H)'!$A$1:$CZ$1,0))</f>
        <v>#N/A</v>
      </c>
      <c r="F83" s="578">
        <v>0</v>
      </c>
      <c r="G83" s="306" t="str">
        <f>IF((F83&lt;1),"Please answer this question if applicable ",IF(F83=H83,"","Please review percentage"))</f>
        <v xml:space="preserve">Please answer this question if applicable </v>
      </c>
      <c r="H83" s="560">
        <f>ROUND(IFERROR((F82/F81)*100,0),1)</f>
        <v>0</v>
      </c>
      <c r="I83" s="307"/>
      <c r="J83"/>
      <c r="K83" s="403"/>
    </row>
    <row r="84" spans="1:122" ht="111.75" customHeight="1" x14ac:dyDescent="0.3">
      <c r="A84" s="68"/>
      <c r="B84" s="268"/>
      <c r="C84" s="268"/>
      <c r="D84" s="19" t="s">
        <v>4</v>
      </c>
      <c r="E84" s="344"/>
      <c r="F84" s="515"/>
      <c r="G84" s="306"/>
      <c r="H84" s="560"/>
      <c r="I84" s="308"/>
      <c r="J84"/>
      <c r="K84" s="403"/>
    </row>
    <row r="85" spans="1:122" ht="32.25" customHeight="1" x14ac:dyDescent="0.3">
      <c r="A85" s="68"/>
      <c r="B85" s="341" t="s">
        <v>5</v>
      </c>
      <c r="C85" s="602"/>
      <c r="D85" s="342"/>
      <c r="E85" s="332"/>
      <c r="F85" s="550"/>
      <c r="G85" s="550"/>
      <c r="H85" s="551"/>
      <c r="I85" s="50"/>
      <c r="J85"/>
      <c r="K85" s="403"/>
    </row>
    <row r="86" spans="1:122" ht="68.25" customHeight="1" x14ac:dyDescent="0.3">
      <c r="A86" s="68">
        <v>6</v>
      </c>
      <c r="B86" s="3" t="s">
        <v>21</v>
      </c>
      <c r="C86" s="3" t="s">
        <v>82</v>
      </c>
      <c r="D86" s="17" t="s">
        <v>396</v>
      </c>
      <c r="E86" s="267" t="e">
        <f>INDEX('PY1 Data(H)'!$A$1:$CZ$258,MATCH('Unit Data from Audit Worksheet'!$A86,'PY1 Data(H)'!$A$1:$A$258,0),MATCH('Unit Data from Audit Worksheet'!$D$2,'PY1 Data(H)'!$A$1:$CZ$1,0))</f>
        <v>#N/A</v>
      </c>
      <c r="F86" s="132">
        <v>0</v>
      </c>
      <c r="G86" s="533">
        <f>IF(F86&lt;0,"Error: Enter as positive.",)</f>
        <v>0</v>
      </c>
      <c r="H86" s="551"/>
      <c r="I86" s="50"/>
      <c r="J86"/>
      <c r="K86" s="403"/>
    </row>
    <row r="87" spans="1:122" ht="27.75" customHeight="1" x14ac:dyDescent="0.3">
      <c r="A87" s="68"/>
      <c r="B87" s="341" t="s">
        <v>233</v>
      </c>
      <c r="C87" s="601"/>
      <c r="D87" s="341"/>
      <c r="E87" s="346"/>
      <c r="F87" s="346"/>
      <c r="G87" s="347"/>
      <c r="H87" s="551"/>
      <c r="I87" s="68"/>
      <c r="J87"/>
      <c r="K87" s="403"/>
      <c r="M87" s="16" t="s">
        <v>319</v>
      </c>
    </row>
    <row r="88" spans="1:122" ht="68.25" customHeight="1" x14ac:dyDescent="0.3">
      <c r="A88" s="68">
        <v>620</v>
      </c>
      <c r="B88" s="268" t="s">
        <v>23</v>
      </c>
      <c r="C88" s="268"/>
      <c r="D88" s="17" t="s">
        <v>1241</v>
      </c>
      <c r="E88" s="357"/>
      <c r="F88" s="127"/>
      <c r="G88" s="305" t="str">
        <f>IF(F88&lt;1,"Please answer this question","")</f>
        <v>Please answer this question</v>
      </c>
      <c r="H88" s="551"/>
      <c r="I88" s="68"/>
      <c r="J88"/>
      <c r="K88" s="403"/>
      <c r="M88" s="16" t="s">
        <v>320</v>
      </c>
    </row>
    <row r="89" spans="1:122" ht="123.75" customHeight="1" x14ac:dyDescent="0.3">
      <c r="A89" s="328"/>
      <c r="B89" s="712" t="s">
        <v>304</v>
      </c>
      <c r="C89" s="712"/>
      <c r="D89" s="712"/>
      <c r="E89" s="355"/>
      <c r="F89" s="355"/>
      <c r="G89" s="355"/>
      <c r="H89" s="551"/>
      <c r="I89" s="68"/>
      <c r="J89"/>
      <c r="M89" s="16" t="s">
        <v>307</v>
      </c>
    </row>
    <row r="90" spans="1:122" ht="63" customHeight="1" x14ac:dyDescent="0.3">
      <c r="A90" s="136">
        <v>947</v>
      </c>
      <c r="B90" s="326"/>
      <c r="C90" s="326"/>
      <c r="D90" s="238" t="s">
        <v>277</v>
      </c>
      <c r="E90" s="426"/>
      <c r="F90" s="580"/>
      <c r="G90" s="305" t="str">
        <f>IF(ISBLANK(F90),"Please do not leave blank","")</f>
        <v>Please do not leave blank</v>
      </c>
      <c r="H90" s="551"/>
      <c r="I90" s="133"/>
      <c r="J90"/>
      <c r="K90" s="133"/>
      <c r="M90" s="133"/>
      <c r="O90" s="133"/>
    </row>
    <row r="91" spans="1:122" ht="65.25" customHeight="1" x14ac:dyDescent="0.3">
      <c r="A91" s="136">
        <v>948</v>
      </c>
      <c r="B91" s="326"/>
      <c r="C91" s="326"/>
      <c r="D91" s="238" t="s">
        <v>278</v>
      </c>
      <c r="E91" s="426"/>
      <c r="F91" s="580"/>
      <c r="G91" s="305" t="str">
        <f t="shared" ref="G91:G97" si="2">IF(ISBLANK(F91),"Please do not leave blank","")</f>
        <v>Please do not leave blank</v>
      </c>
      <c r="H91" s="551"/>
      <c r="I91" s="133"/>
      <c r="J91"/>
      <c r="K91" s="133"/>
      <c r="M91" s="133"/>
      <c r="O91" s="133"/>
    </row>
    <row r="92" spans="1:122" ht="76.5" customHeight="1" x14ac:dyDescent="0.3">
      <c r="A92" s="136">
        <v>949</v>
      </c>
      <c r="B92" s="326"/>
      <c r="C92" s="326"/>
      <c r="D92" s="238" t="s">
        <v>279</v>
      </c>
      <c r="E92" s="426"/>
      <c r="F92" s="580"/>
      <c r="G92" s="305" t="str">
        <f t="shared" si="2"/>
        <v>Please do not leave blank</v>
      </c>
      <c r="H92" s="551"/>
      <c r="I92" s="133"/>
      <c r="J92"/>
      <c r="K92" s="133"/>
      <c r="M92" s="133"/>
      <c r="O92" s="133"/>
    </row>
    <row r="93" spans="1:122" ht="60" customHeight="1" x14ac:dyDescent="0.3">
      <c r="A93" s="136">
        <v>950</v>
      </c>
      <c r="B93" s="326"/>
      <c r="C93" s="326"/>
      <c r="D93" s="238" t="s">
        <v>266</v>
      </c>
      <c r="E93" s="426"/>
      <c r="F93" s="580"/>
      <c r="G93" s="305" t="str">
        <f t="shared" si="2"/>
        <v>Please do not leave blank</v>
      </c>
      <c r="H93" s="551"/>
      <c r="I93" s="133"/>
      <c r="J93"/>
      <c r="K93" s="133"/>
      <c r="M93" s="133"/>
      <c r="O93" s="133"/>
    </row>
    <row r="94" spans="1:122" ht="89.4" customHeight="1" x14ac:dyDescent="0.3">
      <c r="A94" s="136">
        <v>952</v>
      </c>
      <c r="B94" s="326"/>
      <c r="C94" s="326"/>
      <c r="D94" s="301" t="s">
        <v>1240</v>
      </c>
      <c r="E94" s="426"/>
      <c r="F94" s="579"/>
      <c r="G94" s="305" t="s">
        <v>399</v>
      </c>
      <c r="H94" s="551"/>
      <c r="I94" s="309"/>
      <c r="J94"/>
      <c r="K94" s="133"/>
      <c r="M94" s="133"/>
      <c r="O94" s="133"/>
    </row>
    <row r="95" spans="1:122" ht="93" customHeight="1" x14ac:dyDescent="0.3">
      <c r="A95" s="136">
        <v>954</v>
      </c>
      <c r="B95" s="326"/>
      <c r="C95" s="326"/>
      <c r="D95" s="301" t="s">
        <v>267</v>
      </c>
      <c r="E95" s="426"/>
      <c r="F95" s="580"/>
      <c r="G95" s="305" t="str">
        <f t="shared" si="2"/>
        <v>Please do not leave blank</v>
      </c>
      <c r="H95" s="551"/>
      <c r="I95" s="133"/>
      <c r="J95"/>
      <c r="K95" s="133"/>
      <c r="M95" s="133"/>
      <c r="O95" s="133"/>
    </row>
    <row r="96" spans="1:122" ht="98.25" customHeight="1" x14ac:dyDescent="0.3">
      <c r="A96" s="136">
        <v>956</v>
      </c>
      <c r="B96" s="326"/>
      <c r="C96" s="326"/>
      <c r="D96" s="301" t="s">
        <v>268</v>
      </c>
      <c r="E96" s="426"/>
      <c r="F96" s="580"/>
      <c r="G96" s="305" t="str">
        <f t="shared" si="2"/>
        <v>Please do not leave blank</v>
      </c>
      <c r="H96" s="551"/>
      <c r="I96" s="133"/>
      <c r="J96"/>
      <c r="K96" s="133"/>
      <c r="M96" s="133"/>
      <c r="O96" s="133"/>
    </row>
    <row r="97" spans="1:15" ht="218.25" customHeight="1" x14ac:dyDescent="0.3">
      <c r="A97" s="136">
        <v>958</v>
      </c>
      <c r="B97" s="326"/>
      <c r="C97" s="326"/>
      <c r="D97" s="694" t="s">
        <v>1284</v>
      </c>
      <c r="E97" s="426"/>
      <c r="F97" s="580"/>
      <c r="G97" s="305" t="str">
        <f t="shared" si="2"/>
        <v>Please do not leave blank</v>
      </c>
      <c r="H97" s="551"/>
      <c r="I97" s="133"/>
      <c r="J97"/>
      <c r="K97" s="133"/>
      <c r="M97" s="133"/>
      <c r="O97" s="133"/>
    </row>
    <row r="98" spans="1:15" ht="15" thickBot="1" x14ac:dyDescent="0.35">
      <c r="A98" s="68"/>
      <c r="B98" s="338"/>
      <c r="C98" s="348"/>
      <c r="D98" s="349" t="s">
        <v>270</v>
      </c>
      <c r="E98" s="344"/>
      <c r="F98" s="350"/>
      <c r="G98" s="351"/>
      <c r="H98" s="561"/>
      <c r="I98" s="133"/>
      <c r="J98"/>
      <c r="K98" s="133"/>
      <c r="M98" s="133"/>
      <c r="O98" s="133"/>
    </row>
    <row r="99" spans="1:15" ht="15" thickBot="1" x14ac:dyDescent="0.35">
      <c r="A99" s="562"/>
      <c r="B99" s="709" t="s">
        <v>305</v>
      </c>
      <c r="C99" s="710"/>
      <c r="D99" s="710"/>
      <c r="E99" s="711"/>
      <c r="F99" s="259"/>
      <c r="G99" s="305"/>
      <c r="H99" s="551"/>
      <c r="I99" s="68"/>
      <c r="J99"/>
    </row>
    <row r="100" spans="1:15" ht="75.75" customHeight="1" x14ac:dyDescent="0.3">
      <c r="A100" s="562"/>
      <c r="B100" s="713" t="s">
        <v>306</v>
      </c>
      <c r="C100" s="713"/>
      <c r="D100" s="713"/>
      <c r="E100" s="713"/>
      <c r="F100" s="259"/>
      <c r="G100" s="305"/>
      <c r="H100" s="551"/>
      <c r="I100" s="68"/>
      <c r="J100"/>
    </row>
    <row r="101" spans="1:15" ht="15" thickBot="1" x14ac:dyDescent="0.35">
      <c r="A101" s="563"/>
      <c r="B101" s="564"/>
      <c r="C101" s="564"/>
      <c r="D101" s="565"/>
      <c r="E101" s="267"/>
      <c r="F101" s="259"/>
      <c r="G101" s="305"/>
      <c r="H101" s="551"/>
      <c r="I101" s="68"/>
      <c r="J101"/>
    </row>
    <row r="102" spans="1:15" ht="15" thickBot="1" x14ac:dyDescent="0.35">
      <c r="A102" s="562"/>
      <c r="B102" s="566" t="s">
        <v>258</v>
      </c>
      <c r="C102" s="567" t="s">
        <v>259</v>
      </c>
      <c r="D102" s="568"/>
      <c r="E102" s="569"/>
      <c r="F102" s="63"/>
      <c r="G102" s="305"/>
      <c r="H102" s="551"/>
      <c r="I102" s="68"/>
      <c r="J102"/>
    </row>
    <row r="103" spans="1:15" ht="44.25" customHeight="1" thickBot="1" x14ac:dyDescent="0.35">
      <c r="A103" s="562"/>
      <c r="B103" s="104" t="s">
        <v>281</v>
      </c>
      <c r="C103" s="103"/>
      <c r="D103" s="102"/>
      <c r="E103" s="269"/>
      <c r="F103" s="310"/>
      <c r="G103" s="305"/>
      <c r="H103" s="551"/>
      <c r="I103" s="68"/>
      <c r="J103"/>
    </row>
    <row r="104" spans="1:15" ht="44.25" customHeight="1" thickBot="1" x14ac:dyDescent="0.35">
      <c r="A104" s="562"/>
      <c r="B104" s="104"/>
      <c r="C104" s="109"/>
      <c r="D104" s="311" t="s">
        <v>296</v>
      </c>
      <c r="E104" s="312"/>
      <c r="F104" s="313"/>
      <c r="G104" s="313"/>
      <c r="H104" s="551"/>
      <c r="I104" s="68"/>
    </row>
    <row r="105" spans="1:15" ht="32.4" customHeight="1" thickBot="1" x14ac:dyDescent="0.35">
      <c r="A105" s="188">
        <v>960</v>
      </c>
      <c r="B105" s="703" t="s">
        <v>282</v>
      </c>
      <c r="C105" s="704"/>
      <c r="D105" s="570"/>
      <c r="E105" s="501" t="str">
        <f>IF(ISBLANK($D105),"&lt;&lt;&lt;&lt;&lt;&lt;&lt;&lt;&lt;&lt;&lt;&lt;&lt;&lt;&lt;","")</f>
        <v>&lt;&lt;&lt;&lt;&lt;&lt;&lt;&lt;&lt;&lt;&lt;&lt;&lt;&lt;&lt;</v>
      </c>
      <c r="F105" s="502" t="str">
        <f>IF(ISBLANK($D105),"Required","")</f>
        <v>Required</v>
      </c>
      <c r="G105" s="571"/>
      <c r="H105" s="36"/>
      <c r="I105" s="68"/>
    </row>
    <row r="106" spans="1:15" ht="32.4" customHeight="1" thickBot="1" x14ac:dyDescent="0.35">
      <c r="A106" s="188">
        <v>962</v>
      </c>
      <c r="B106" s="701" t="s">
        <v>260</v>
      </c>
      <c r="C106" s="702"/>
      <c r="D106" s="570"/>
      <c r="E106" s="501" t="str">
        <f>IF(ISBLANK($D106),"&lt;&lt;&lt;&lt;&lt;&lt;&lt;&lt;&lt;&lt;&lt;&lt;&lt;&lt;&lt;","")</f>
        <v>&lt;&lt;&lt;&lt;&lt;&lt;&lt;&lt;&lt;&lt;&lt;&lt;&lt;&lt;&lt;</v>
      </c>
      <c r="F106" s="502" t="str">
        <f>IF(ISBLANK($D106),"Required","")</f>
        <v>Required</v>
      </c>
      <c r="G106" s="572"/>
      <c r="H106" s="551"/>
      <c r="I106" s="68"/>
    </row>
    <row r="107" spans="1:15" ht="32.4" customHeight="1" thickBot="1" x14ac:dyDescent="0.35">
      <c r="A107" s="188">
        <v>964</v>
      </c>
      <c r="B107" s="701" t="s">
        <v>261</v>
      </c>
      <c r="C107" s="702"/>
      <c r="D107" s="573"/>
      <c r="E107" s="501" t="str">
        <f>IF(ISBLANK($D107),"&lt;&lt;&lt;&lt;&lt;&lt;&lt;&lt;&lt;&lt;&lt;&lt;&lt;&lt;&lt;","")</f>
        <v>&lt;&lt;&lt;&lt;&lt;&lt;&lt;&lt;&lt;&lt;&lt;&lt;&lt;&lt;&lt;</v>
      </c>
      <c r="F107" s="502" t="str">
        <f>IF(ISBLANK($D107),"Required","")</f>
        <v>Required</v>
      </c>
      <c r="G107" s="572"/>
      <c r="H107" s="551"/>
      <c r="I107" s="174"/>
    </row>
    <row r="108" spans="1:15" ht="32.4" customHeight="1" thickBot="1" x14ac:dyDescent="0.35">
      <c r="A108" s="514">
        <v>966</v>
      </c>
      <c r="B108" s="697" t="s">
        <v>1277</v>
      </c>
      <c r="C108" s="698"/>
      <c r="D108" s="574"/>
      <c r="E108" s="501" t="str">
        <f>IF(ISBLANK($D108),"&lt;&lt;&lt;&lt;&lt;&lt;&lt;&lt;&lt;&lt;&lt;&lt;&lt;&lt;&lt;","")</f>
        <v>&lt;&lt;&lt;&lt;&lt;&lt;&lt;&lt;&lt;&lt;&lt;&lt;&lt;&lt;&lt;</v>
      </c>
      <c r="F108" s="502" t="str">
        <f>IF(ISBLANK($D108),"Required","")</f>
        <v>Required</v>
      </c>
      <c r="G108" s="391"/>
      <c r="H108" s="551"/>
      <c r="I108" s="68"/>
    </row>
    <row r="109" spans="1:15" ht="32.4" customHeight="1" thickBot="1" x14ac:dyDescent="0.35">
      <c r="A109" s="514"/>
      <c r="B109" s="697" t="s">
        <v>1276</v>
      </c>
      <c r="C109" s="698"/>
      <c r="D109" s="570"/>
      <c r="E109" s="503"/>
      <c r="F109" s="502"/>
      <c r="G109" s="391"/>
      <c r="H109" s="551"/>
      <c r="I109" s="68"/>
    </row>
    <row r="110" spans="1:15" ht="32.4" customHeight="1" thickBot="1" x14ac:dyDescent="0.35">
      <c r="A110" s="188">
        <v>968</v>
      </c>
      <c r="B110" s="699" t="s">
        <v>263</v>
      </c>
      <c r="C110" s="700"/>
      <c r="D110" s="575"/>
      <c r="E110" s="504" t="str">
        <f>IF(ISBLANK($D110),"&lt;&lt;&lt;&lt;&lt;&lt;&lt;&lt;&lt;&lt;&lt;&lt;&lt;&lt;&lt;","")</f>
        <v>&lt;&lt;&lt;&lt;&lt;&lt;&lt;&lt;&lt;&lt;&lt;&lt;&lt;&lt;&lt;</v>
      </c>
      <c r="F110" s="502" t="str">
        <f>IF(ISBLANK($D110),"Required","")</f>
        <v>Required</v>
      </c>
      <c r="G110" s="572"/>
      <c r="H110" s="551"/>
      <c r="I110" s="68"/>
    </row>
    <row r="111" spans="1:15" x14ac:dyDescent="0.3">
      <c r="A111" s="68"/>
      <c r="B111" s="352"/>
      <c r="C111" s="352"/>
      <c r="D111" s="356" t="s">
        <v>14</v>
      </c>
      <c r="E111" s="353"/>
      <c r="F111" s="353"/>
      <c r="G111" s="353"/>
      <c r="H111" s="354"/>
      <c r="I111" s="68"/>
    </row>
    <row r="112" spans="1:15" x14ac:dyDescent="0.3">
      <c r="A112" s="68"/>
      <c r="B112" s="268"/>
      <c r="C112" s="268"/>
      <c r="D112" s="107"/>
      <c r="E112" s="134"/>
      <c r="F112" s="314"/>
      <c r="G112" s="314"/>
      <c r="H112" s="15"/>
      <c r="I112" s="68"/>
    </row>
    <row r="113" spans="1:9" x14ac:dyDescent="0.3">
      <c r="A113" s="68"/>
      <c r="B113" s="268"/>
      <c r="C113" s="268"/>
      <c r="D113" s="17"/>
      <c r="E113" s="267"/>
      <c r="F113" s="314"/>
      <c r="G113" s="314"/>
      <c r="H113" s="15"/>
      <c r="I113" s="68"/>
    </row>
    <row r="114" spans="1:9" x14ac:dyDescent="0.3">
      <c r="A114" s="384">
        <f>SUBTOTAL(109,A7:A110)</f>
        <v>40258</v>
      </c>
      <c r="E114" s="403"/>
    </row>
    <row r="115" spans="1:9" x14ac:dyDescent="0.3">
      <c r="A115" s="68"/>
      <c r="B115" s="329"/>
      <c r="C115" s="329"/>
      <c r="D115" s="315"/>
      <c r="E115" s="183"/>
      <c r="F115" s="16"/>
      <c r="G115" s="316"/>
      <c r="H115" s="15"/>
      <c r="I115" s="68"/>
    </row>
    <row r="116" spans="1:9" x14ac:dyDescent="0.3">
      <c r="A116" s="188"/>
      <c r="B116" s="188"/>
      <c r="C116" s="188"/>
      <c r="D116" s="315"/>
      <c r="E116" s="183"/>
      <c r="F116" s="133"/>
      <c r="G116" s="316"/>
      <c r="H116" s="15"/>
      <c r="I116" s="68"/>
    </row>
    <row r="117" spans="1:9" x14ac:dyDescent="0.3">
      <c r="A117" s="188"/>
      <c r="B117" s="188"/>
      <c r="C117" s="188"/>
      <c r="D117" s="317"/>
      <c r="E117" s="183"/>
      <c r="F117" s="133"/>
      <c r="G117" s="316"/>
      <c r="H117" s="15"/>
      <c r="I117" s="68"/>
    </row>
    <row r="118" spans="1:9" x14ac:dyDescent="0.3">
      <c r="A118" s="188"/>
      <c r="B118" s="188"/>
      <c r="C118" s="188"/>
      <c r="D118" s="317"/>
      <c r="E118" s="183"/>
      <c r="F118" s="133"/>
      <c r="G118" s="316"/>
      <c r="H118" s="15"/>
      <c r="I118" s="68"/>
    </row>
    <row r="119" spans="1:9" x14ac:dyDescent="0.3">
      <c r="A119" s="188"/>
      <c r="B119" s="188"/>
      <c r="C119" s="188"/>
      <c r="D119" s="317"/>
      <c r="E119" s="183"/>
      <c r="F119" s="133"/>
      <c r="G119" s="316"/>
      <c r="H119" s="15"/>
      <c r="I119" s="68"/>
    </row>
    <row r="120" spans="1:9" x14ac:dyDescent="0.3">
      <c r="A120" s="188"/>
      <c r="B120" s="188"/>
      <c r="C120" s="188"/>
      <c r="D120" s="317"/>
      <c r="E120" s="183"/>
      <c r="F120" s="133"/>
      <c r="G120" s="316"/>
      <c r="H120" s="15"/>
      <c r="I120" s="68"/>
    </row>
    <row r="121" spans="1:9" x14ac:dyDescent="0.3">
      <c r="A121" s="188"/>
      <c r="D121" s="219"/>
      <c r="E121" s="183"/>
      <c r="F121" s="133"/>
      <c r="H121" s="15"/>
      <c r="I121" s="68"/>
    </row>
    <row r="122" spans="1:9" x14ac:dyDescent="0.3">
      <c r="D122" s="219"/>
      <c r="E122" s="184"/>
      <c r="F122" s="133"/>
      <c r="H122" s="15"/>
      <c r="I122" s="68"/>
    </row>
    <row r="123" spans="1:9" x14ac:dyDescent="0.3">
      <c r="D123" s="219"/>
      <c r="E123" s="183"/>
      <c r="F123" s="133"/>
      <c r="H123" s="15"/>
      <c r="I123" s="68"/>
    </row>
    <row r="124" spans="1:9" x14ac:dyDescent="0.3">
      <c r="D124" s="219"/>
      <c r="E124" s="134"/>
      <c r="F124" s="133"/>
      <c r="I124" s="68"/>
    </row>
    <row r="125" spans="1:9" x14ac:dyDescent="0.3">
      <c r="E125" s="182"/>
      <c r="F125" s="133"/>
      <c r="G125" s="319"/>
      <c r="I125" s="68"/>
    </row>
    <row r="126" spans="1:9" x14ac:dyDescent="0.3">
      <c r="E126" s="134"/>
      <c r="F126" s="133"/>
      <c r="I126" s="68"/>
    </row>
    <row r="127" spans="1:9" x14ac:dyDescent="0.3">
      <c r="E127" s="134"/>
      <c r="F127" s="133"/>
      <c r="I127" s="68"/>
    </row>
    <row r="128" spans="1:9" x14ac:dyDescent="0.3">
      <c r="E128" s="134"/>
      <c r="F128" s="133"/>
      <c r="I128" s="68"/>
    </row>
    <row r="129" spans="9:11" x14ac:dyDescent="0.3">
      <c r="I129" s="68"/>
    </row>
    <row r="130" spans="9:11" x14ac:dyDescent="0.3">
      <c r="I130" s="68"/>
    </row>
    <row r="131" spans="9:11" x14ac:dyDescent="0.3">
      <c r="I131" s="68"/>
    </row>
    <row r="132" spans="9:11" x14ac:dyDescent="0.3">
      <c r="I132" s="68"/>
    </row>
    <row r="133" spans="9:11" x14ac:dyDescent="0.3">
      <c r="I133" s="68"/>
    </row>
    <row r="134" spans="9:11" x14ac:dyDescent="0.3">
      <c r="I134" s="68"/>
    </row>
    <row r="135" spans="9:11" x14ac:dyDescent="0.3">
      <c r="I135" s="68"/>
    </row>
    <row r="136" spans="9:11" x14ac:dyDescent="0.3">
      <c r="I136" s="133"/>
    </row>
    <row r="137" spans="9:11" x14ac:dyDescent="0.3">
      <c r="I137" s="133"/>
      <c r="K137" s="134"/>
    </row>
    <row r="138" spans="9:11" x14ac:dyDescent="0.3">
      <c r="I138" s="133"/>
      <c r="K138" s="134"/>
    </row>
    <row r="139" spans="9:11" x14ac:dyDescent="0.3">
      <c r="I139" s="133"/>
      <c r="K139" s="134"/>
    </row>
    <row r="140" spans="9:11" x14ac:dyDescent="0.3">
      <c r="I140" s="133"/>
      <c r="K140" s="134"/>
    </row>
    <row r="141" spans="9:11" x14ac:dyDescent="0.3">
      <c r="I141" s="133"/>
      <c r="K141" s="134"/>
    </row>
    <row r="142" spans="9:11" x14ac:dyDescent="0.3">
      <c r="I142" s="133"/>
      <c r="K142" s="134"/>
    </row>
    <row r="143" spans="9:11" x14ac:dyDescent="0.3">
      <c r="I143" s="68"/>
      <c r="K143" s="134"/>
    </row>
    <row r="144" spans="9:11" x14ac:dyDescent="0.3">
      <c r="I144" s="68"/>
      <c r="J144" s="134"/>
      <c r="K144" s="134"/>
    </row>
    <row r="145" spans="9:11" x14ac:dyDescent="0.3">
      <c r="I145" s="68"/>
      <c r="J145" s="134"/>
      <c r="K145" s="134"/>
    </row>
    <row r="146" spans="9:11" x14ac:dyDescent="0.3">
      <c r="I146" s="68"/>
      <c r="J146" s="134"/>
      <c r="K146" s="134"/>
    </row>
    <row r="147" spans="9:11" x14ac:dyDescent="0.3">
      <c r="I147" s="68"/>
      <c r="J147" s="134"/>
      <c r="K147" s="134"/>
    </row>
    <row r="148" spans="9:11" x14ac:dyDescent="0.3">
      <c r="I148" s="68"/>
      <c r="J148" s="134"/>
      <c r="K148" s="134"/>
    </row>
    <row r="149" spans="9:11" x14ac:dyDescent="0.3">
      <c r="I149" s="68"/>
      <c r="J149" s="134"/>
      <c r="K149" s="134"/>
    </row>
    <row r="150" spans="9:11" x14ac:dyDescent="0.3">
      <c r="I150" s="68"/>
      <c r="J150" s="134"/>
      <c r="K150" s="134"/>
    </row>
    <row r="151" spans="9:11" x14ac:dyDescent="0.3">
      <c r="I151" s="68"/>
      <c r="J151" s="134"/>
      <c r="K151" s="134"/>
    </row>
    <row r="152" spans="9:11" x14ac:dyDescent="0.3">
      <c r="I152" s="133"/>
      <c r="J152" s="134"/>
      <c r="K152" s="134"/>
    </row>
    <row r="153" spans="9:11" x14ac:dyDescent="0.3">
      <c r="I153" s="133"/>
      <c r="J153" s="134"/>
      <c r="K153" s="134"/>
    </row>
    <row r="154" spans="9:11" x14ac:dyDescent="0.3">
      <c r="I154" s="133"/>
      <c r="J154" s="134"/>
      <c r="K154" s="134"/>
    </row>
    <row r="155" spans="9:11" x14ac:dyDescent="0.3">
      <c r="I155" s="133"/>
      <c r="J155" s="134"/>
      <c r="K155" s="134"/>
    </row>
    <row r="156" spans="9:11" x14ac:dyDescent="0.3">
      <c r="I156" s="133"/>
      <c r="J156" s="134"/>
      <c r="K156" s="134"/>
    </row>
    <row r="157" spans="9:11" x14ac:dyDescent="0.3">
      <c r="I157" s="133"/>
      <c r="J157" s="134"/>
      <c r="K157" s="134"/>
    </row>
    <row r="158" spans="9:11" x14ac:dyDescent="0.3">
      <c r="I158" s="133"/>
      <c r="J158" s="134"/>
      <c r="K158" s="134"/>
    </row>
    <row r="159" spans="9:11" x14ac:dyDescent="0.3">
      <c r="I159" s="133"/>
      <c r="J159" s="134"/>
      <c r="K159" s="134"/>
    </row>
    <row r="160" spans="9:11" x14ac:dyDescent="0.3">
      <c r="I160" s="133"/>
      <c r="J160" s="134"/>
      <c r="K160" s="134"/>
    </row>
    <row r="161" spans="9:11" x14ac:dyDescent="0.3">
      <c r="I161" s="133"/>
      <c r="J161" s="134"/>
      <c r="K161" s="134"/>
    </row>
    <row r="162" spans="9:11" x14ac:dyDescent="0.3">
      <c r="I162" s="133"/>
      <c r="J162" s="134"/>
      <c r="K162" s="134"/>
    </row>
    <row r="163" spans="9:11" x14ac:dyDescent="0.3">
      <c r="I163" s="133"/>
      <c r="J163" s="134"/>
      <c r="K163" s="134"/>
    </row>
    <row r="164" spans="9:11" x14ac:dyDescent="0.3">
      <c r="I164" s="133"/>
      <c r="J164" s="134"/>
      <c r="K164" s="134"/>
    </row>
    <row r="165" spans="9:11" x14ac:dyDescent="0.3">
      <c r="I165" s="133"/>
      <c r="J165" s="134"/>
      <c r="K165" s="134"/>
    </row>
    <row r="166" spans="9:11" x14ac:dyDescent="0.3">
      <c r="I166" s="133"/>
      <c r="J166" s="134"/>
      <c r="K166" s="134"/>
    </row>
    <row r="167" spans="9:11" x14ac:dyDescent="0.3">
      <c r="I167" s="133"/>
      <c r="J167" s="134"/>
      <c r="K167" s="134"/>
    </row>
    <row r="168" spans="9:11" x14ac:dyDescent="0.3">
      <c r="I168" s="133"/>
      <c r="J168" s="134"/>
      <c r="K168" s="134"/>
    </row>
    <row r="169" spans="9:11" x14ac:dyDescent="0.3">
      <c r="I169" s="133"/>
      <c r="J169" s="134"/>
      <c r="K169" s="134"/>
    </row>
    <row r="170" spans="9:11" x14ac:dyDescent="0.3">
      <c r="I170" s="133"/>
      <c r="J170" s="134"/>
      <c r="K170" s="134"/>
    </row>
    <row r="171" spans="9:11" x14ac:dyDescent="0.3">
      <c r="I171" s="133"/>
      <c r="J171" s="134"/>
      <c r="K171" s="134"/>
    </row>
    <row r="172" spans="9:11" x14ac:dyDescent="0.3">
      <c r="I172" s="133"/>
      <c r="J172" s="134"/>
      <c r="K172" s="134"/>
    </row>
    <row r="173" spans="9:11" x14ac:dyDescent="0.3">
      <c r="I173" s="133"/>
      <c r="J173" s="134"/>
      <c r="K173" s="134"/>
    </row>
    <row r="174" spans="9:11" x14ac:dyDescent="0.3">
      <c r="I174" s="133"/>
      <c r="J174" s="134"/>
      <c r="K174" s="134"/>
    </row>
    <row r="175" spans="9:11" x14ac:dyDescent="0.3">
      <c r="I175" s="133"/>
      <c r="J175" s="134"/>
      <c r="K175" s="134"/>
    </row>
    <row r="176" spans="9:11" x14ac:dyDescent="0.3">
      <c r="I176" s="133"/>
      <c r="J176" s="134"/>
      <c r="K176" s="134"/>
    </row>
    <row r="177" spans="9:11" x14ac:dyDescent="0.3">
      <c r="I177" s="133"/>
      <c r="J177" s="134"/>
      <c r="K177" s="134"/>
    </row>
    <row r="178" spans="9:11" x14ac:dyDescent="0.3">
      <c r="I178" s="133"/>
      <c r="J178" s="134"/>
      <c r="K178" s="134"/>
    </row>
    <row r="179" spans="9:11" x14ac:dyDescent="0.3">
      <c r="I179" s="133"/>
      <c r="J179" s="134"/>
      <c r="K179" s="134"/>
    </row>
    <row r="180" spans="9:11" x14ac:dyDescent="0.3">
      <c r="I180" s="133"/>
      <c r="J180" s="134"/>
      <c r="K180" s="134"/>
    </row>
    <row r="181" spans="9:11" x14ac:dyDescent="0.3">
      <c r="I181" s="133"/>
      <c r="J181" s="134"/>
      <c r="K181" s="134"/>
    </row>
    <row r="182" spans="9:11" x14ac:dyDescent="0.3">
      <c r="I182" s="133"/>
      <c r="J182" s="134"/>
      <c r="K182" s="134"/>
    </row>
    <row r="183" spans="9:11" x14ac:dyDescent="0.3">
      <c r="I183" s="133"/>
      <c r="J183" s="134"/>
      <c r="K183" s="134"/>
    </row>
    <row r="184" spans="9:11" x14ac:dyDescent="0.3">
      <c r="I184" s="133"/>
      <c r="J184" s="134"/>
      <c r="K184" s="134"/>
    </row>
    <row r="185" spans="9:11" x14ac:dyDescent="0.3">
      <c r="I185" s="133"/>
      <c r="J185" s="134"/>
      <c r="K185" s="134"/>
    </row>
    <row r="186" spans="9:11" x14ac:dyDescent="0.3">
      <c r="I186" s="133"/>
      <c r="J186" s="134"/>
      <c r="K186" s="134"/>
    </row>
    <row r="187" spans="9:11" x14ac:dyDescent="0.3">
      <c r="I187" s="133"/>
      <c r="J187" s="134"/>
      <c r="K187" s="134"/>
    </row>
    <row r="188" spans="9:11" x14ac:dyDescent="0.3">
      <c r="I188" s="133"/>
      <c r="J188" s="134"/>
      <c r="K188" s="134"/>
    </row>
    <row r="189" spans="9:11" x14ac:dyDescent="0.3">
      <c r="I189" s="133"/>
      <c r="J189" s="134"/>
      <c r="K189" s="134"/>
    </row>
    <row r="190" spans="9:11" x14ac:dyDescent="0.3">
      <c r="I190" s="133"/>
      <c r="J190" s="134"/>
      <c r="K190" s="134"/>
    </row>
    <row r="191" spans="9:11" x14ac:dyDescent="0.3">
      <c r="I191" s="133"/>
      <c r="J191" s="134"/>
      <c r="K191" s="134"/>
    </row>
    <row r="192" spans="9:11" x14ac:dyDescent="0.3">
      <c r="I192" s="133"/>
      <c r="J192" s="134"/>
      <c r="K192" s="134"/>
    </row>
    <row r="193" spans="9:11" x14ac:dyDescent="0.3">
      <c r="I193" s="133"/>
      <c r="J193" s="134"/>
      <c r="K193" s="134"/>
    </row>
    <row r="194" spans="9:11" x14ac:dyDescent="0.3">
      <c r="I194" s="133"/>
      <c r="J194" s="134"/>
      <c r="K194" s="134"/>
    </row>
    <row r="195" spans="9:11" x14ac:dyDescent="0.3">
      <c r="I195" s="133"/>
      <c r="J195" s="134"/>
      <c r="K195" s="134"/>
    </row>
    <row r="196" spans="9:11" x14ac:dyDescent="0.3">
      <c r="I196" s="133"/>
      <c r="J196" s="134"/>
      <c r="K196" s="134"/>
    </row>
    <row r="197" spans="9:11" x14ac:dyDescent="0.3">
      <c r="I197" s="133"/>
      <c r="J197" s="134"/>
      <c r="K197" s="134"/>
    </row>
    <row r="198" spans="9:11" x14ac:dyDescent="0.3">
      <c r="I198" s="133"/>
      <c r="J198" s="134"/>
      <c r="K198" s="134"/>
    </row>
    <row r="199" spans="9:11" x14ac:dyDescent="0.3">
      <c r="I199" s="133"/>
      <c r="J199" s="134"/>
      <c r="K199" s="134"/>
    </row>
    <row r="200" spans="9:11" x14ac:dyDescent="0.3">
      <c r="I200" s="133"/>
      <c r="J200" s="134"/>
      <c r="K200" s="134"/>
    </row>
    <row r="201" spans="9:11" x14ac:dyDescent="0.3">
      <c r="I201" s="133"/>
      <c r="J201" s="134"/>
      <c r="K201" s="134"/>
    </row>
    <row r="202" spans="9:11" x14ac:dyDescent="0.3">
      <c r="I202" s="133"/>
      <c r="J202" s="134"/>
      <c r="K202" s="134"/>
    </row>
    <row r="203" spans="9:11" x14ac:dyDescent="0.3">
      <c r="I203" s="133"/>
      <c r="J203" s="134"/>
      <c r="K203" s="134"/>
    </row>
    <row r="204" spans="9:11" x14ac:dyDescent="0.3">
      <c r="I204" s="133"/>
      <c r="J204" s="134"/>
      <c r="K204" s="134"/>
    </row>
    <row r="205" spans="9:11" x14ac:dyDescent="0.3">
      <c r="I205" s="133"/>
      <c r="J205" s="134"/>
      <c r="K205" s="134"/>
    </row>
    <row r="206" spans="9:11" x14ac:dyDescent="0.3">
      <c r="I206" s="133"/>
      <c r="J206" s="134"/>
    </row>
    <row r="207" spans="9:11" x14ac:dyDescent="0.3">
      <c r="I207" s="133"/>
      <c r="J207" s="134"/>
    </row>
    <row r="208" spans="9:11" x14ac:dyDescent="0.3">
      <c r="I208" s="133"/>
      <c r="J208" s="134"/>
    </row>
    <row r="209" spans="9:10" x14ac:dyDescent="0.3">
      <c r="I209" s="133"/>
      <c r="J209" s="134"/>
    </row>
    <row r="210" spans="9:10" x14ac:dyDescent="0.3">
      <c r="I210" s="133"/>
      <c r="J210" s="134"/>
    </row>
    <row r="211" spans="9:10" x14ac:dyDescent="0.3">
      <c r="I211" s="133"/>
      <c r="J211" s="134"/>
    </row>
    <row r="212" spans="9:10" x14ac:dyDescent="0.3">
      <c r="I212" s="133"/>
      <c r="J212" s="134"/>
    </row>
    <row r="213" spans="9:10" x14ac:dyDescent="0.3">
      <c r="I213" s="133"/>
    </row>
    <row r="214" spans="9:10" x14ac:dyDescent="0.3">
      <c r="I214" s="133"/>
    </row>
    <row r="215" spans="9:10" x14ac:dyDescent="0.3">
      <c r="I215" s="133"/>
    </row>
    <row r="216" spans="9:10" x14ac:dyDescent="0.3">
      <c r="I216" s="133"/>
    </row>
    <row r="217" spans="9:10" x14ac:dyDescent="0.3">
      <c r="I217" s="133"/>
    </row>
    <row r="218" spans="9:10" x14ac:dyDescent="0.3">
      <c r="I218" s="133"/>
    </row>
    <row r="219" spans="9:10" x14ac:dyDescent="0.3">
      <c r="I219" s="133"/>
    </row>
    <row r="220" spans="9:10" x14ac:dyDescent="0.3">
      <c r="I220" s="133"/>
    </row>
    <row r="221" spans="9:10" x14ac:dyDescent="0.3">
      <c r="I221" s="68"/>
    </row>
    <row r="222" spans="9:10" x14ac:dyDescent="0.3">
      <c r="I222" s="68"/>
    </row>
    <row r="223" spans="9:10" x14ac:dyDescent="0.3">
      <c r="I223" s="68"/>
    </row>
    <row r="224" spans="9:10" x14ac:dyDescent="0.3">
      <c r="I224" s="68"/>
    </row>
    <row r="225" spans="9:9" x14ac:dyDescent="0.3">
      <c r="I225" s="68"/>
    </row>
    <row r="226" spans="9:9" x14ac:dyDescent="0.3">
      <c r="I226" s="68"/>
    </row>
    <row r="227" spans="9:9" x14ac:dyDescent="0.3">
      <c r="I227" s="68"/>
    </row>
    <row r="228" spans="9:9" x14ac:dyDescent="0.3">
      <c r="I228" s="68"/>
    </row>
    <row r="229" spans="9:9" x14ac:dyDescent="0.3">
      <c r="I229" s="68"/>
    </row>
    <row r="230" spans="9:9" x14ac:dyDescent="0.3">
      <c r="I230" s="68"/>
    </row>
  </sheetData>
  <sheetProtection algorithmName="SHA-512" hashValue="/RYmoTWyJxNFEQX5U7LQzXRVeP+sK9ARjGaeuUrUzTOOkKI1FGo/h+AEBrEZMZJpZw9feB3Jz/0dacmZKCfYHg==" saltValue="ACG1VIdxqDRTSvV0gKRP0w==" spinCount="100000" sheet="1" formatCells="0"/>
  <dataConsolidate link="1"/>
  <mergeCells count="11">
    <mergeCell ref="E2:G2"/>
    <mergeCell ref="B2:C2"/>
    <mergeCell ref="B99:E99"/>
    <mergeCell ref="B89:D89"/>
    <mergeCell ref="B100:E100"/>
    <mergeCell ref="B108:C108"/>
    <mergeCell ref="B110:C110"/>
    <mergeCell ref="B107:C107"/>
    <mergeCell ref="B105:C105"/>
    <mergeCell ref="B106:C106"/>
    <mergeCell ref="B109:C109"/>
  </mergeCells>
  <phoneticPr fontId="54" type="noConversion"/>
  <conditionalFormatting sqref="H63:H73">
    <cfRule type="cellIs" dxfId="24" priority="107" stopIfTrue="1" operator="notEqual">
      <formula>0</formula>
    </cfRule>
  </conditionalFormatting>
  <conditionalFormatting sqref="H22">
    <cfRule type="cellIs" dxfId="23" priority="103" stopIfTrue="1" operator="notEqual">
      <formula>0</formula>
    </cfRule>
  </conditionalFormatting>
  <conditionalFormatting sqref="H35:H36">
    <cfRule type="cellIs" dxfId="22" priority="102" stopIfTrue="1" operator="notEqual">
      <formula>0</formula>
    </cfRule>
  </conditionalFormatting>
  <conditionalFormatting sqref="H52">
    <cfRule type="cellIs" dxfId="21" priority="101" stopIfTrue="1" operator="notEqual">
      <formula>0</formula>
    </cfRule>
  </conditionalFormatting>
  <conditionalFormatting sqref="G84">
    <cfRule type="cellIs" priority="68" stopIfTrue="1" operator="equal">
      <formula>";;;"</formula>
    </cfRule>
  </conditionalFormatting>
  <conditionalFormatting sqref="G84">
    <cfRule type="cellIs" dxfId="20" priority="67" stopIfTrue="1" operator="equal">
      <formula>0</formula>
    </cfRule>
  </conditionalFormatting>
  <conditionalFormatting sqref="G83">
    <cfRule type="cellIs" priority="65" stopIfTrue="1" operator="equal">
      <formula>";;;"</formula>
    </cfRule>
  </conditionalFormatting>
  <conditionalFormatting sqref="G83">
    <cfRule type="cellIs" dxfId="19" priority="64" stopIfTrue="1" operator="equal">
      <formula>0</formula>
    </cfRule>
  </conditionalFormatting>
  <conditionalFormatting sqref="G83">
    <cfRule type="cellIs" dxfId="18" priority="63" stopIfTrue="1" operator="equal">
      <formula>0</formula>
    </cfRule>
  </conditionalFormatting>
  <conditionalFormatting sqref="G81">
    <cfRule type="cellIs" priority="3" stopIfTrue="1" operator="equal">
      <formula>";;;"</formula>
    </cfRule>
  </conditionalFormatting>
  <conditionalFormatting sqref="G81">
    <cfRule type="cellIs" dxfId="17" priority="2" stopIfTrue="1" operator="equal">
      <formula>0</formula>
    </cfRule>
  </conditionalFormatting>
  <conditionalFormatting sqref="G81">
    <cfRule type="cellIs" dxfId="16" priority="1" stopIfTrue="1" operator="equal">
      <formula>0</formula>
    </cfRule>
  </conditionalFormatting>
  <dataValidations xWindow="829" yWindow="690" count="10">
    <dataValidation type="list" allowBlank="1" showInputMessage="1" showErrorMessage="1" prompt="Please select your answer from the drop down list." sqref="F95:F97" xr:uid="{9CC5535C-800A-4D03-A86E-273A5BC3EBB6}">
      <formula1>$M$1:$M$2</formula1>
    </dataValidation>
    <dataValidation type="list" allowBlank="1" showErrorMessage="1" prompt="Please select your answer from the drop down list." sqref="F78 F88" xr:uid="{FCE57F22-20D9-4CFA-AFE5-1751E216D3C1}">
      <formula1>$O$1:$O$2</formula1>
    </dataValidation>
    <dataValidation type="list" allowBlank="1" showErrorMessage="1" prompt="Please seletect your answer from the drop down list." sqref="F80" xr:uid="{2CD3BDAD-30EF-425F-BB01-D3FF43CDAA81}">
      <formula1>$O$1:$O$4</formula1>
    </dataValidation>
    <dataValidation type="list" allowBlank="1" showInputMessage="1" showErrorMessage="1" prompt="Please select your answer from the drop down list." sqref="F92" xr:uid="{DB0EB8F5-2DE0-4833-AFDF-F7BB7A8D56E1}">
      <formula1>$M$6:$M$8</formula1>
    </dataValidation>
    <dataValidation type="custom" allowBlank="1" showInputMessage="1" showErrorMessage="1" error="Please enter a numeric value.  If this data is not applicable to your unit of government, the cell should be populated with zero." sqref="F75 F38:F39 F24:F25 F18:F22 F27:F36 F41:F53 F55:F65 F67:F73" xr:uid="{B5815DCD-160E-4CA9-A461-76D5F396E4F1}">
      <formula1>ISNUMBER(F18)</formula1>
    </dataValidation>
    <dataValidation type="custom" allowBlank="1" showErrorMessage="1" error="Please enter a numeric value.  If this data is not applicable to your unit of government, the cell should be populated with zero." sqref="F86 F81:F83" xr:uid="{6656F482-2030-43E8-B669-24F0F4187CE8}">
      <formula1>ISNUMBER(F81)</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79" xr:uid="{8DAFED68-C7CC-4E4B-B0DE-1B3BA6E17585}">
      <formula1>-ISNUMBER(221)</formula1>
    </dataValidation>
    <dataValidation type="custom" allowBlank="1" showInputMessage="1" showErrorMessage="1" error="Please enter a numeric value. If this data is not applicable to your unit of government, the cell should be populated with zero." sqref="F7:F17" xr:uid="{2B8A4F99-9CD2-4D02-A062-E988EF3799E5}">
      <formula1>ISNUMBER(F7)</formula1>
    </dataValidation>
    <dataValidation type="custom" allowBlank="1" showErrorMessage="1" error="Please enter a numeric value.  If this data is not applicable to your unit of government the cell should be populated with zero." sqref="F77" xr:uid="{CB641EB2-3894-4A74-BBEC-CDF7A3E8D5D8}">
      <formula1>ISNUMBER(F77)</formula1>
    </dataValidation>
    <dataValidation type="list" allowBlank="1" showInputMessage="1" showErrorMessage="1" prompt="Please select your answer from the drop down list._x000a_" sqref="F93" xr:uid="{4FFD5FDA-E992-4F9D-8F5E-3AA9F619B3E7}">
      <formula1>$M$1:$M$2</formula1>
    </dataValidation>
  </dataValidations>
  <printOptions headings="1" gridLines="1"/>
  <pageMargins left="0.25" right="0.25" top="0.25" bottom="0.75" header="0.3" footer="0.3"/>
  <pageSetup scale="76" fitToHeight="0" orientation="portrait" r:id="rId1"/>
  <headerFooter>
    <oddFooter>&amp;LPage &amp;P&amp;R&amp;Z&amp;F</oddFooter>
  </headerFooter>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Names(H)'!$A$1:$A$30</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dimension ref="A1:M42"/>
  <sheetViews>
    <sheetView zoomScaleNormal="100" workbookViewId="0">
      <selection activeCell="C9" sqref="C9"/>
    </sheetView>
  </sheetViews>
  <sheetFormatPr defaultRowHeight="14.4" x14ac:dyDescent="0.3"/>
  <cols>
    <col min="1" max="1" width="7.6640625" style="105" customWidth="1"/>
    <col min="2" max="2" width="103.109375" customWidth="1"/>
    <col min="3" max="3" width="19" customWidth="1"/>
    <col min="4" max="4" width="50.33203125" style="359" customWidth="1"/>
    <col min="5" max="5" width="13.5546875" style="493" customWidth="1"/>
    <col min="7" max="9" width="8.88671875" style="493"/>
    <col min="10" max="10" width="1.6640625" style="493" customWidth="1"/>
    <col min="11" max="12" width="8.88671875" style="493" hidden="1" customWidth="1"/>
    <col min="13" max="13" width="13" style="493" customWidth="1"/>
  </cols>
  <sheetData>
    <row r="1" spans="1:13" s="126" customFormat="1" ht="15" thickBot="1" x14ac:dyDescent="0.35">
      <c r="A1" s="105"/>
      <c r="D1" s="359"/>
      <c r="E1" s="493"/>
      <c r="F1"/>
      <c r="G1" s="493"/>
      <c r="H1" s="493"/>
      <c r="I1" s="493"/>
      <c r="J1" s="493"/>
      <c r="K1" s="493"/>
      <c r="L1" s="493"/>
      <c r="M1" s="493"/>
    </row>
    <row r="2" spans="1:13" ht="66" customHeight="1" thickBot="1" x14ac:dyDescent="0.35">
      <c r="A2" s="714" t="s">
        <v>830</v>
      </c>
      <c r="B2" s="715"/>
      <c r="C2" s="715"/>
      <c r="D2" s="715"/>
    </row>
    <row r="3" spans="1:13" s="416" customFormat="1" ht="15" customHeight="1" thickBot="1" x14ac:dyDescent="0.35">
      <c r="A3" s="482"/>
      <c r="D3" s="483"/>
      <c r="E3" s="492"/>
      <c r="F3"/>
      <c r="G3" s="492"/>
      <c r="H3" s="492"/>
      <c r="I3" s="492"/>
      <c r="J3" s="492"/>
      <c r="K3" s="492"/>
      <c r="L3" s="492"/>
      <c r="M3" s="492"/>
    </row>
    <row r="4" spans="1:13" ht="34.950000000000003" customHeight="1" thickBot="1" x14ac:dyDescent="0.35">
      <c r="A4" s="716" t="s">
        <v>831</v>
      </c>
      <c r="B4" s="717"/>
      <c r="C4" s="717"/>
      <c r="D4" s="717"/>
    </row>
    <row r="5" spans="1:13" s="416" customFormat="1" ht="13.2" customHeight="1" thickBot="1" x14ac:dyDescent="0.35">
      <c r="A5" s="484"/>
      <c r="B5" s="485"/>
      <c r="C5" s="485"/>
      <c r="D5" s="491"/>
      <c r="E5" s="492"/>
      <c r="F5"/>
      <c r="G5" s="492"/>
      <c r="H5" s="492"/>
      <c r="I5" s="492"/>
      <c r="J5" s="492"/>
      <c r="K5" s="492"/>
      <c r="L5" s="492"/>
      <c r="M5" s="492"/>
    </row>
    <row r="6" spans="1:13" ht="28.95" customHeight="1" thickBot="1" x14ac:dyDescent="0.35">
      <c r="A6" s="718" t="s">
        <v>415</v>
      </c>
      <c r="B6" s="719"/>
      <c r="C6" s="719"/>
      <c r="D6" s="719"/>
    </row>
    <row r="7" spans="1:13" s="416" customFormat="1" ht="28.95" customHeight="1" x14ac:dyDescent="0.3">
      <c r="A7" s="518"/>
      <c r="B7" s="519"/>
      <c r="C7" s="519"/>
      <c r="D7" s="519"/>
      <c r="E7" s="492"/>
      <c r="F7"/>
      <c r="G7" s="492"/>
      <c r="H7" s="492"/>
      <c r="I7" s="492"/>
      <c r="J7" s="492"/>
      <c r="K7" s="492"/>
      <c r="L7" s="492"/>
      <c r="M7" s="492"/>
    </row>
    <row r="8" spans="1:13" ht="35.4" customHeight="1" x14ac:dyDescent="0.3">
      <c r="A8" s="529" t="s">
        <v>404</v>
      </c>
      <c r="B8" s="528"/>
      <c r="C8" s="528"/>
      <c r="D8" s="527"/>
    </row>
    <row r="9" spans="1:13" s="391" customFormat="1" ht="40.200000000000003" customHeight="1" x14ac:dyDescent="0.3">
      <c r="A9" s="524">
        <v>906</v>
      </c>
      <c r="B9" s="525" t="s">
        <v>308</v>
      </c>
      <c r="C9" s="591"/>
      <c r="D9" s="543" t="str">
        <f t="shared" ref="D9:D25" si="0">IF(C9="","This Question must be answered before uploading, the report will not be processed if left blank","")</f>
        <v>This Question must be answered before uploading, the report will not be processed if left blank</v>
      </c>
      <c r="E9" s="494"/>
      <c r="F9"/>
      <c r="G9" s="494"/>
      <c r="H9" s="494"/>
      <c r="I9" s="494"/>
      <c r="J9" s="494"/>
      <c r="K9" s="494"/>
      <c r="L9" s="494"/>
      <c r="M9" s="494"/>
    </row>
    <row r="10" spans="1:13" ht="40.200000000000003" customHeight="1" x14ac:dyDescent="0.3">
      <c r="A10" s="524">
        <v>907</v>
      </c>
      <c r="B10" s="525" t="s">
        <v>825</v>
      </c>
      <c r="C10" s="591"/>
      <c r="D10" s="543" t="str">
        <f t="shared" si="0"/>
        <v>This Question must be answered before uploading, the report will not be processed if left blank</v>
      </c>
      <c r="E10" s="494"/>
      <c r="H10" s="494"/>
      <c r="I10" s="494"/>
      <c r="J10" s="494"/>
      <c r="K10" s="494"/>
      <c r="L10" s="494"/>
    </row>
    <row r="11" spans="1:13" ht="44.4" customHeight="1" x14ac:dyDescent="0.3">
      <c r="A11" s="486">
        <v>1058</v>
      </c>
      <c r="B11" s="487" t="s">
        <v>824</v>
      </c>
      <c r="C11" s="591"/>
      <c r="D11" s="543" t="str">
        <f t="shared" si="0"/>
        <v>This Question must be answered before uploading, the report will not be processed if left blank</v>
      </c>
      <c r="E11" s="494"/>
    </row>
    <row r="12" spans="1:13" ht="40.200000000000003" customHeight="1" x14ac:dyDescent="0.3">
      <c r="A12" s="486">
        <v>1059</v>
      </c>
      <c r="B12" s="489" t="s">
        <v>1278</v>
      </c>
      <c r="C12" s="591"/>
      <c r="D12" s="543" t="str">
        <f t="shared" si="0"/>
        <v>This Question must be answered before uploading, the report will not be processed if left blank</v>
      </c>
      <c r="E12" s="540"/>
      <c r="G12" s="494"/>
      <c r="H12" s="494"/>
      <c r="I12" s="494"/>
      <c r="J12" s="494"/>
      <c r="K12" s="494"/>
      <c r="L12" s="494"/>
    </row>
    <row r="13" spans="1:13" ht="40.200000000000003" customHeight="1" x14ac:dyDescent="0.3">
      <c r="A13" s="524">
        <v>951</v>
      </c>
      <c r="B13" s="525" t="s">
        <v>826</v>
      </c>
      <c r="C13" s="591"/>
      <c r="D13" s="543" t="str">
        <f t="shared" si="0"/>
        <v>This Question must be answered before uploading, the report will not be processed if left blank</v>
      </c>
      <c r="E13" s="494"/>
      <c r="G13" s="494"/>
      <c r="H13" s="494"/>
      <c r="I13" s="494"/>
      <c r="J13" s="494"/>
      <c r="K13" s="494"/>
      <c r="L13" s="494"/>
    </row>
    <row r="14" spans="1:13" ht="40.200000000000003" customHeight="1" x14ac:dyDescent="0.3">
      <c r="A14" s="524">
        <v>953</v>
      </c>
      <c r="B14" s="525" t="s">
        <v>827</v>
      </c>
      <c r="C14" s="591"/>
      <c r="D14" s="543" t="str">
        <f t="shared" si="0"/>
        <v>This Question must be answered before uploading, the report will not be processed if left blank</v>
      </c>
      <c r="E14" s="494"/>
      <c r="G14" s="494"/>
      <c r="H14" s="494"/>
      <c r="I14" s="494"/>
      <c r="J14" s="494"/>
      <c r="K14" s="494"/>
      <c r="L14" s="494"/>
    </row>
    <row r="15" spans="1:13" ht="40.200000000000003" customHeight="1" x14ac:dyDescent="0.3">
      <c r="A15" s="524">
        <v>955</v>
      </c>
      <c r="B15" s="525" t="s">
        <v>1285</v>
      </c>
      <c r="C15" s="591"/>
      <c r="D15" s="543" t="str">
        <f t="shared" si="0"/>
        <v>This Question must be answered before uploading, the report will not be processed if left blank</v>
      </c>
      <c r="E15" s="494"/>
      <c r="G15" s="494"/>
      <c r="H15" s="494"/>
      <c r="I15" s="494"/>
      <c r="J15" s="494"/>
      <c r="K15" s="494"/>
      <c r="L15" s="494"/>
    </row>
    <row r="16" spans="1:13" ht="40.200000000000003" customHeight="1" x14ac:dyDescent="0.3">
      <c r="A16" s="524">
        <v>957</v>
      </c>
      <c r="B16" s="525" t="s">
        <v>1286</v>
      </c>
      <c r="C16" s="591"/>
      <c r="D16" s="543" t="str">
        <f t="shared" si="0"/>
        <v>This Question must be answered before uploading, the report will not be processed if left blank</v>
      </c>
      <c r="E16" s="494"/>
      <c r="H16" s="494"/>
      <c r="I16" s="494"/>
      <c r="J16" s="494"/>
      <c r="K16" s="494"/>
      <c r="L16" s="494"/>
    </row>
    <row r="17" spans="1:13" s="126" customFormat="1" ht="132" customHeight="1" x14ac:dyDescent="0.3">
      <c r="A17" s="541">
        <v>973</v>
      </c>
      <c r="B17" s="542" t="s">
        <v>1287</v>
      </c>
      <c r="C17" s="591"/>
      <c r="D17" s="543" t="str">
        <f>IF(C17="","This Question must be answered before uploading, the report will not be processed if left blank","")</f>
        <v>This Question must be answered before uploading, the report will not be processed if left blank</v>
      </c>
      <c r="E17" s="494"/>
      <c r="F17"/>
      <c r="G17" s="494"/>
      <c r="H17" s="494"/>
      <c r="I17" s="494"/>
      <c r="J17" s="494"/>
      <c r="K17" s="494"/>
      <c r="L17" s="494"/>
      <c r="M17" s="493"/>
    </row>
    <row r="18" spans="1:13" s="126" customFormat="1" ht="52.2" customHeight="1" x14ac:dyDescent="0.3">
      <c r="A18" s="524">
        <v>959</v>
      </c>
      <c r="B18" s="525" t="s">
        <v>351</v>
      </c>
      <c r="C18" s="591"/>
      <c r="D18" s="543" t="str">
        <f t="shared" si="0"/>
        <v>This Question must be answered before uploading, the report will not be processed if left blank</v>
      </c>
      <c r="E18" s="494"/>
      <c r="F18"/>
      <c r="G18" s="494"/>
      <c r="H18" s="494"/>
      <c r="I18" s="494"/>
      <c r="J18" s="494"/>
      <c r="K18" s="494"/>
      <c r="L18" s="494"/>
      <c r="M18" s="493"/>
    </row>
    <row r="19" spans="1:13" ht="67.2" customHeight="1" x14ac:dyDescent="0.3">
      <c r="A19" s="524">
        <v>974</v>
      </c>
      <c r="B19" s="525" t="s">
        <v>353</v>
      </c>
      <c r="C19" s="591"/>
      <c r="D19" s="543" t="str">
        <f t="shared" si="0"/>
        <v>This Question must be answered before uploading, the report will not be processed if left blank</v>
      </c>
      <c r="E19" s="494"/>
      <c r="H19" s="494"/>
      <c r="I19" s="494"/>
      <c r="J19" s="494"/>
      <c r="K19" s="494"/>
      <c r="L19" s="494"/>
    </row>
    <row r="20" spans="1:13" ht="40.200000000000003" customHeight="1" x14ac:dyDescent="0.3">
      <c r="A20" s="524" t="s">
        <v>336</v>
      </c>
      <c r="B20" s="525" t="s">
        <v>309</v>
      </c>
      <c r="C20" s="591"/>
      <c r="D20" s="543" t="str">
        <f t="shared" si="0"/>
        <v>This Question must be answered before uploading, the report will not be processed if left blank</v>
      </c>
      <c r="E20" s="494"/>
      <c r="H20" s="494"/>
      <c r="I20" s="494"/>
      <c r="J20" s="494"/>
      <c r="K20" s="494"/>
      <c r="L20" s="494"/>
    </row>
    <row r="21" spans="1:13" ht="40.200000000000003" customHeight="1" x14ac:dyDescent="0.3">
      <c r="A21" s="524" t="s">
        <v>337</v>
      </c>
      <c r="B21" s="525" t="s">
        <v>310</v>
      </c>
      <c r="C21" s="591"/>
      <c r="D21" s="543" t="str">
        <f t="shared" si="0"/>
        <v>This Question must be answered before uploading, the report will not be processed if left blank</v>
      </c>
      <c r="E21" s="494"/>
      <c r="H21" s="494"/>
      <c r="I21" s="494"/>
      <c r="J21" s="494"/>
      <c r="K21" s="494"/>
      <c r="L21" s="494"/>
    </row>
    <row r="22" spans="1:13" ht="40.200000000000003" customHeight="1" x14ac:dyDescent="0.3">
      <c r="A22" s="524" t="s">
        <v>338</v>
      </c>
      <c r="B22" s="525" t="s">
        <v>311</v>
      </c>
      <c r="C22" s="591"/>
      <c r="D22" s="543" t="str">
        <f t="shared" si="0"/>
        <v>This Question must be answered before uploading, the report will not be processed if left blank</v>
      </c>
      <c r="E22" s="494"/>
      <c r="H22" s="494"/>
      <c r="I22" s="494"/>
      <c r="J22" s="494"/>
      <c r="K22" s="494"/>
      <c r="L22" s="494"/>
    </row>
    <row r="23" spans="1:13" ht="40.200000000000003" customHeight="1" x14ac:dyDescent="0.3">
      <c r="A23" s="524">
        <v>979</v>
      </c>
      <c r="B23" s="525" t="s">
        <v>412</v>
      </c>
      <c r="C23" s="591"/>
      <c r="D23" s="543" t="str">
        <f t="shared" si="0"/>
        <v>This Question must be answered before uploading, the report will not be processed if left blank</v>
      </c>
      <c r="E23" s="494"/>
      <c r="H23" s="494"/>
      <c r="I23" s="494"/>
      <c r="J23" s="494"/>
      <c r="K23" s="494"/>
      <c r="L23" s="494"/>
    </row>
    <row r="24" spans="1:13" ht="49.95" customHeight="1" x14ac:dyDescent="0.3">
      <c r="A24" s="524">
        <v>980</v>
      </c>
      <c r="B24" s="525" t="s">
        <v>1182</v>
      </c>
      <c r="C24" s="592"/>
      <c r="D24" s="543" t="str">
        <f t="shared" si="0"/>
        <v>This Question must be answered before uploading, the report will not be processed if left blank</v>
      </c>
      <c r="E24" s="494"/>
      <c r="H24"/>
      <c r="I24"/>
      <c r="J24"/>
      <c r="K24"/>
      <c r="L24"/>
      <c r="M24"/>
    </row>
    <row r="25" spans="1:13" ht="40.200000000000003" customHeight="1" x14ac:dyDescent="0.3">
      <c r="A25" s="524">
        <v>975</v>
      </c>
      <c r="B25" s="525" t="s">
        <v>328</v>
      </c>
      <c r="C25" s="591"/>
      <c r="D25" s="543" t="str">
        <f t="shared" si="0"/>
        <v>This Question must be answered before uploading, the report will not be processed if left blank</v>
      </c>
      <c r="E25" s="494"/>
      <c r="H25" s="494"/>
      <c r="I25" s="494"/>
      <c r="J25" s="494"/>
      <c r="K25" s="494"/>
      <c r="L25" s="494"/>
    </row>
    <row r="26" spans="1:13" x14ac:dyDescent="0.3">
      <c r="A26" s="415"/>
      <c r="B26" s="483"/>
      <c r="C26" s="416"/>
      <c r="D26" s="527"/>
    </row>
    <row r="27" spans="1:13" s="126" customFormat="1" ht="40.200000000000003" customHeight="1" x14ac:dyDescent="0.3">
      <c r="A27" s="526" t="s">
        <v>339</v>
      </c>
      <c r="B27" s="543" t="str">
        <f>IF(D27="","This Question must be answered before uploading, the report will not be processed if left blank","")</f>
        <v>This Question must be answered before uploading, the report will not be processed if left blank</v>
      </c>
      <c r="C27" s="546" t="s">
        <v>312</v>
      </c>
      <c r="D27" s="593"/>
      <c r="E27" s="494"/>
      <c r="F27"/>
      <c r="G27" s="493"/>
      <c r="H27" s="493"/>
      <c r="I27" s="493"/>
      <c r="J27" s="493"/>
      <c r="K27" s="493"/>
      <c r="L27" s="493"/>
      <c r="M27" s="493"/>
    </row>
    <row r="28" spans="1:13" ht="14.4" customHeight="1" x14ac:dyDescent="0.3">
      <c r="A28" s="415"/>
      <c r="B28" s="483"/>
      <c r="C28" s="547"/>
      <c r="D28" s="525"/>
    </row>
    <row r="29" spans="1:13" ht="40.200000000000003" customHeight="1" x14ac:dyDescent="0.3">
      <c r="A29" s="526" t="s">
        <v>340</v>
      </c>
      <c r="B29" s="543" t="str">
        <f>IF(D29="","This Question must be answered before uploading, the report will not be processed if left blank","")</f>
        <v>This Question must be answered before uploading, the report will not be processed if left blank</v>
      </c>
      <c r="C29" s="546" t="s">
        <v>313</v>
      </c>
      <c r="D29" s="593"/>
      <c r="E29" s="494"/>
    </row>
    <row r="30" spans="1:13" ht="14.4" customHeight="1" x14ac:dyDescent="0.3">
      <c r="A30" s="415"/>
      <c r="B30" s="483"/>
      <c r="C30" s="547"/>
      <c r="D30" s="525"/>
    </row>
    <row r="31" spans="1:13" s="126" customFormat="1" ht="40.200000000000003" customHeight="1" x14ac:dyDescent="0.3">
      <c r="A31" s="526" t="s">
        <v>414</v>
      </c>
      <c r="B31" s="543" t="str">
        <f>IF(D31="","This Question must be answered before uploading, the report will not be processed if left blank","")</f>
        <v>This Question must be answered before uploading, the report will not be processed if left blank</v>
      </c>
      <c r="C31" s="546" t="s">
        <v>828</v>
      </c>
      <c r="D31" s="594"/>
      <c r="E31" s="494"/>
      <c r="F31"/>
      <c r="H31" s="493"/>
      <c r="I31" s="493"/>
      <c r="J31" s="493"/>
      <c r="K31" s="493"/>
      <c r="L31" s="493"/>
      <c r="M31" s="493"/>
    </row>
    <row r="35" spans="1:7" x14ac:dyDescent="0.3">
      <c r="A35" s="643">
        <f>SUM(A9:A34)</f>
        <v>13586</v>
      </c>
      <c r="B35" s="644" t="s">
        <v>314</v>
      </c>
      <c r="C35" s="645">
        <v>1.1000000000000001</v>
      </c>
      <c r="D35" s="646" t="s">
        <v>234</v>
      </c>
    </row>
    <row r="36" spans="1:7" x14ac:dyDescent="0.3">
      <c r="A36" s="647"/>
      <c r="B36" s="648" t="s">
        <v>315</v>
      </c>
      <c r="C36" s="649">
        <v>44853</v>
      </c>
      <c r="D36" s="650"/>
    </row>
    <row r="37" spans="1:7" x14ac:dyDescent="0.3">
      <c r="B37" s="416"/>
      <c r="C37" s="483"/>
    </row>
    <row r="38" spans="1:7" x14ac:dyDescent="0.3">
      <c r="G38"/>
    </row>
    <row r="42" spans="1:7" x14ac:dyDescent="0.3">
      <c r="B42" s="416"/>
      <c r="C42" s="483"/>
    </row>
  </sheetData>
  <sheetProtection algorithmName="SHA-512" hashValue="Bz6fvgNsNp/c06OMDRQkvupXmviKE5Rr+KnbJ80ne4zX9f9+7fV4cJDwFDzy71oQ+8++JOvpNi2G3sOATdoAnQ==" saltValue="tMkb06WjIW6JbieBbcfRUw==" spinCount="100000" sheet="1" objects="1" scenarios="1"/>
  <mergeCells count="3">
    <mergeCell ref="A2:D2"/>
    <mergeCell ref="A4:D4"/>
    <mergeCell ref="A6:D6"/>
  </mergeCells>
  <conditionalFormatting sqref="D31">
    <cfRule type="expression" dxfId="15" priority="1">
      <formula>$T31</formula>
    </cfRule>
  </conditionalFormatting>
  <dataValidations count="10">
    <dataValidation type="list" allowBlank="1" showInputMessage="1" showErrorMessage="1" prompt="Please select Yes or No from the drop down list" sqref="C14 C25 C11:C12 C20:C23" xr:uid="{42DC82DB-0AE6-4795-B8A2-67794DECDEAD}">
      <formula1>"Yes, No"</formula1>
    </dataValidation>
    <dataValidation type="whole" operator="greaterThan" allowBlank="1" showInputMessage="1" showErrorMessage="1" prompt="Please enter a whole number.  If there are no findings please enter 0" sqref="C15:C17" xr:uid="{22039F36-BF2D-4D90-ACF3-F17B7FAD9827}">
      <formula1>-1</formula1>
    </dataValidation>
    <dataValidation type="list" allowBlank="1" showInputMessage="1" showErrorMessage="1" prompt="Please select Yes, No or N/A from the drop down list" sqref="C19" xr:uid="{1338E819-A8A7-4AB4-965C-9AAE0E62C78A}">
      <formula1>"Yes, No, N/A"</formula1>
    </dataValidation>
    <dataValidation type="date" operator="greaterThan" showInputMessage="1" showErrorMessage="1" promptTitle="MM/DD/YYYY" prompt="This cannot be blank" sqref="C24" xr:uid="{F2F609DE-2DD8-4C56-AEA4-B39EA636E384}">
      <formula1>44742</formula1>
    </dataValidation>
    <dataValidation type="list" allowBlank="1" showInputMessage="1" showErrorMessage="1" prompt="Please select Yes or No from the drop down list" sqref="C24" xr:uid="{B4C96C02-4742-4E38-B12A-360ABBD230F0}">
      <formula1>"Yes,No"</formula1>
    </dataValidation>
    <dataValidation type="list" allowBlank="1" showInputMessage="1" showErrorMessage="1" sqref="C24" xr:uid="{C1CF9E65-608C-4B9B-B8C1-8E5A300F6B99}">
      <formula1>"Yes, No"</formula1>
    </dataValidation>
    <dataValidation type="list" allowBlank="1" showInputMessage="1" showErrorMessage="1" sqref="C24" xr:uid="{2F6B1B33-D794-41C2-9ACB-1601D80589F6}">
      <formula1>"Yes,No"</formula1>
    </dataValidation>
    <dataValidation type="date" operator="greaterThan" allowBlank="1" showInputMessage="1" showErrorMessage="1" sqref="D31" xr:uid="{C03418DF-3B42-4CD5-A316-291388505573}">
      <formula1>44742</formula1>
    </dataValidation>
    <dataValidation type="list" allowBlank="1" showInputMessage="1" showErrorMessage="1" prompt="Please select Yes or No from the drop down list." sqref="C9:C10 C13" xr:uid="{09FCC64E-5331-4E1E-8B61-60F4B5075DD5}">
      <formula1>"Yes, No"</formula1>
    </dataValidation>
    <dataValidation type="list" allowBlank="1" showInputMessage="1" showErrorMessage="1" prompt="Please select Yes, No or N/A _x000a_from the drop down list" sqref="C18" xr:uid="{5C89E521-C7B6-479F-8794-752856B78ECD}">
      <formula1>"Yes, No, N/A"</formula1>
    </dataValidation>
  </dataValidations>
  <pageMargins left="0.7" right="0.7" top="0.75" bottom="0.75" header="0.3" footer="0.3"/>
  <pageSetup scale="5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566"/>
  <sheetViews>
    <sheetView zoomScale="98" zoomScaleNormal="98" workbookViewId="0">
      <pane xSplit="3" ySplit="3" topLeftCell="H4" activePane="bottomRight" state="frozen"/>
      <selection activeCell="K179" sqref="K179"/>
      <selection pane="topRight" activeCell="K179" sqref="K179"/>
      <selection pane="bottomLeft" activeCell="K179" sqref="K179"/>
      <selection pane="bottomRight" activeCell="L89" sqref="L89"/>
    </sheetView>
  </sheetViews>
  <sheetFormatPr defaultColWidth="9.109375" defaultRowHeight="14.4" x14ac:dyDescent="0.3"/>
  <cols>
    <col min="1" max="1" width="8.88671875" style="2" customWidth="1"/>
    <col min="2" max="2" width="17.5546875" style="31" bestFit="1" customWidth="1"/>
    <col min="3" max="3" width="36.6640625" style="258" customWidth="1"/>
    <col min="4" max="4" width="20.88671875" style="2" bestFit="1" customWidth="1"/>
    <col min="5" max="5" width="17.5546875" style="2" customWidth="1"/>
    <col min="6" max="6" width="22.6640625" style="2" customWidth="1"/>
    <col min="7" max="7" width="17.44140625" style="186" customWidth="1"/>
    <col min="8" max="8" width="9.6640625" style="2" customWidth="1"/>
    <col min="9" max="9" width="1" style="215" customWidth="1"/>
    <col min="10" max="10" width="18.109375" style="4" customWidth="1"/>
    <col min="11" max="11" width="36.88671875" style="7" customWidth="1"/>
    <col min="12" max="12" width="23.44140625" style="265" customWidth="1"/>
    <col min="13" max="13" width="8.44140625" customWidth="1"/>
    <col min="14" max="14" width="18.109375" style="2" customWidth="1"/>
    <col min="15" max="15" width="17.88671875" style="2" customWidth="1"/>
    <col min="16" max="16" width="9.109375" style="134" customWidth="1"/>
    <col min="17" max="17" width="10.33203125" style="188" customWidth="1"/>
    <col min="18" max="18" width="7.109375" style="2" customWidth="1"/>
    <col min="19" max="19" width="6" style="2" customWidth="1"/>
    <col min="20" max="20" width="6.6640625" style="2" customWidth="1"/>
    <col min="21" max="21" width="7.5546875" style="2" customWidth="1"/>
    <col min="22" max="22" width="3.44140625" style="2" customWidth="1"/>
    <col min="23" max="23" width="7.33203125" style="2" customWidth="1"/>
    <col min="24" max="24" width="10.5546875" style="2" customWidth="1"/>
    <col min="25" max="25" width="9.88671875" style="2" customWidth="1"/>
    <col min="26" max="26" width="9.109375" style="2" customWidth="1"/>
    <col min="27" max="16384" width="9.109375" style="2"/>
  </cols>
  <sheetData>
    <row r="1" spans="1:28" ht="36" x14ac:dyDescent="0.3">
      <c r="C1" s="28" t="s">
        <v>271</v>
      </c>
      <c r="D1" s="11">
        <f>L46-(L35+L36-L39-L40-L73)-L43</f>
        <v>0</v>
      </c>
      <c r="I1" s="187"/>
      <c r="J1" s="27"/>
      <c r="K1" s="12" t="s">
        <v>15</v>
      </c>
      <c r="L1" s="37"/>
      <c r="S1" s="2">
        <v>100</v>
      </c>
      <c r="T1" s="2">
        <v>1</v>
      </c>
    </row>
    <row r="2" spans="1:28" ht="36" x14ac:dyDescent="0.4">
      <c r="C2" s="45" t="str">
        <f>'Unit Data from Audit Worksheet'!D2</f>
        <v>Select Unit Name from Drop Down List</v>
      </c>
      <c r="D2" s="93">
        <v>2022</v>
      </c>
      <c r="E2" s="10">
        <v>2022</v>
      </c>
      <c r="F2" s="10"/>
      <c r="G2" s="41"/>
      <c r="H2" s="10"/>
      <c r="I2" s="187"/>
      <c r="J2" s="24" t="s">
        <v>11</v>
      </c>
      <c r="K2" s="6" t="s">
        <v>10</v>
      </c>
      <c r="L2" s="40" t="s">
        <v>6</v>
      </c>
      <c r="S2" s="2">
        <v>200</v>
      </c>
      <c r="T2" s="2">
        <v>2</v>
      </c>
      <c r="X2" s="216"/>
      <c r="Y2" s="216"/>
    </row>
    <row r="3" spans="1:28" ht="31.2" x14ac:dyDescent="0.3">
      <c r="A3" s="189" t="s">
        <v>11</v>
      </c>
      <c r="B3" s="190"/>
      <c r="C3" s="26" t="s">
        <v>1</v>
      </c>
      <c r="D3" s="13" t="s">
        <v>12</v>
      </c>
      <c r="E3" s="13" t="s">
        <v>13</v>
      </c>
      <c r="F3" s="14" t="s">
        <v>16</v>
      </c>
      <c r="G3" s="46" t="s">
        <v>204</v>
      </c>
      <c r="H3" s="14" t="s">
        <v>231</v>
      </c>
      <c r="I3" s="187"/>
      <c r="J3" s="191"/>
      <c r="K3" s="94"/>
      <c r="L3" s="192"/>
      <c r="O3" s="2" t="s">
        <v>184</v>
      </c>
      <c r="Q3" s="55" t="s">
        <v>205</v>
      </c>
      <c r="S3" s="2">
        <v>300</v>
      </c>
      <c r="T3" s="2">
        <v>3</v>
      </c>
    </row>
    <row r="4" spans="1:28" ht="18" x14ac:dyDescent="0.35">
      <c r="A4" s="193"/>
      <c r="B4" s="194"/>
      <c r="C4" s="29"/>
      <c r="D4" s="5"/>
      <c r="E4" s="5"/>
      <c r="F4" s="5"/>
      <c r="G4" s="42"/>
      <c r="H4" s="5"/>
      <c r="I4" s="187"/>
      <c r="J4" s="25">
        <v>999</v>
      </c>
      <c r="K4" s="9" t="s">
        <v>181</v>
      </c>
      <c r="L4" s="598" t="e">
        <f>'Unit Data from Audit Worksheet'!D3</f>
        <v>#N/A</v>
      </c>
      <c r="S4" s="2">
        <v>400</v>
      </c>
      <c r="T4" s="2">
        <v>4</v>
      </c>
      <c r="X4" s="195"/>
      <c r="Y4" s="195"/>
    </row>
    <row r="5" spans="1:28" ht="57" customHeight="1" x14ac:dyDescent="0.3">
      <c r="A5" s="196">
        <f>'Unit Data from Audit Worksheet'!A7</f>
        <v>333</v>
      </c>
      <c r="B5" s="33" t="str">
        <f>'Unit Data from Audit Worksheet'!C7</f>
        <v>Net Position-Governmental Activities</v>
      </c>
      <c r="C5" s="197" t="str">
        <f>'Unit Data from Audit Worksheet'!D7</f>
        <v xml:space="preserve"> All unrestricted Cash and investments.  
Exclude: restricted cash 
                   cash held by a third party. </v>
      </c>
      <c r="D5" s="92"/>
      <c r="E5" s="96">
        <f>'Unit Data from Audit Worksheet'!F7</f>
        <v>0</v>
      </c>
      <c r="F5" s="162">
        <f>IF(L5&lt;0,"Error: Number is normally positive.",)</f>
        <v>0</v>
      </c>
      <c r="G5" s="43"/>
      <c r="H5" s="161"/>
      <c r="I5" s="21"/>
      <c r="J5" s="23">
        <v>333</v>
      </c>
      <c r="K5" s="30" t="s">
        <v>84</v>
      </c>
      <c r="L5" s="198">
        <f>IF(D5="",E5,D5)</f>
        <v>0</v>
      </c>
      <c r="P5" s="140"/>
      <c r="X5" s="406"/>
      <c r="Y5" s="195"/>
      <c r="AB5" s="195"/>
    </row>
    <row r="6" spans="1:28" ht="39.75" customHeight="1" x14ac:dyDescent="0.3">
      <c r="A6" s="151">
        <f>'Unit Data from Audit Worksheet'!A8</f>
        <v>500</v>
      </c>
      <c r="B6" s="163" t="str">
        <f>'Unit Data from Audit Worksheet'!C8</f>
        <v>Net Position-Governmental Activities</v>
      </c>
      <c r="C6" s="150" t="str">
        <f>'Unit Data from Audit Worksheet'!D8</f>
        <v xml:space="preserve"> All restricted Cash and investments</v>
      </c>
      <c r="D6" s="92"/>
      <c r="E6" s="168">
        <f>'Unit Data from Audit Worksheet'!F8</f>
        <v>0</v>
      </c>
      <c r="F6" s="162">
        <f>IF(L6&lt;0,"Error: Number is normally positive.",)</f>
        <v>0</v>
      </c>
      <c r="G6" s="164"/>
      <c r="H6" s="161"/>
      <c r="I6" s="21"/>
      <c r="J6" s="160">
        <v>500</v>
      </c>
      <c r="K6" s="159" t="s">
        <v>83</v>
      </c>
      <c r="L6" s="198">
        <f>IF(D6="",E6,D6)</f>
        <v>0</v>
      </c>
      <c r="P6" s="141"/>
      <c r="X6" s="406"/>
      <c r="Y6" s="195"/>
      <c r="AA6" s="278"/>
      <c r="AB6" s="195"/>
    </row>
    <row r="7" spans="1:28" ht="66.599999999999994" customHeight="1" x14ac:dyDescent="0.3">
      <c r="A7" s="151">
        <f>'Unit Data from Audit Worksheet'!A9</f>
        <v>385</v>
      </c>
      <c r="B7" s="163" t="str">
        <f>'Unit Data from Audit Worksheet'!C9</f>
        <v>Net Position-Governmental Activities</v>
      </c>
      <c r="C7" s="150" t="str">
        <f>'Unit Data from Audit Worksheet'!D9</f>
        <v>Total Assets and deferred outflows</v>
      </c>
      <c r="D7" s="92"/>
      <c r="E7" s="168">
        <f>'Unit Data from Audit Worksheet'!F9</f>
        <v>0</v>
      </c>
      <c r="F7" s="86">
        <f>IF((L5+L6)&gt;L7,"Error: Please review accts (333 + 500) &gt; 385",)</f>
        <v>0</v>
      </c>
      <c r="G7" s="164" t="str">
        <f>IF(Q7=1," Included in error count"," ")</f>
        <v xml:space="preserve"> </v>
      </c>
      <c r="H7" s="161"/>
      <c r="I7" s="21"/>
      <c r="J7" s="47">
        <v>385</v>
      </c>
      <c r="K7" s="48" t="s">
        <v>44</v>
      </c>
      <c r="L7" s="199">
        <f>IF(D7="",E7,D7)+IF(D9="",E9,D9)</f>
        <v>0</v>
      </c>
      <c r="N7" s="49" t="s">
        <v>194</v>
      </c>
      <c r="P7" s="141"/>
      <c r="X7" s="406"/>
      <c r="Y7" s="195"/>
      <c r="AA7" s="278"/>
      <c r="AB7" s="195"/>
    </row>
    <row r="8" spans="1:28" ht="90.75" customHeight="1" x14ac:dyDescent="0.3">
      <c r="A8" s="151">
        <f>'Unit Data from Audit Worksheet'!A10</f>
        <v>575</v>
      </c>
      <c r="B8" s="163" t="str">
        <f>'Unit Data from Audit Worksheet'!C10</f>
        <v>Net Position-Governmental Activities</v>
      </c>
      <c r="C8" s="150" t="str">
        <f>'Unit Data from Audit Worksheet'!D10</f>
        <v>Record any positive Internal balances on the net position statements that appear in the Asset Section of the Net Position Statement</v>
      </c>
      <c r="D8" s="92"/>
      <c r="E8" s="168">
        <f>'Unit Data from Audit Worksheet'!F10</f>
        <v>0</v>
      </c>
      <c r="F8" s="162">
        <f>IF(L8&lt;0,"Error: Number is normally positive.",)</f>
        <v>0</v>
      </c>
      <c r="G8" s="164"/>
      <c r="H8" s="161"/>
      <c r="I8" s="21"/>
      <c r="J8" s="160">
        <v>575</v>
      </c>
      <c r="K8" s="165" t="s">
        <v>196</v>
      </c>
      <c r="L8" s="198">
        <f>IF(D8="",E8,D8)</f>
        <v>0</v>
      </c>
      <c r="N8" s="38"/>
      <c r="P8" s="141"/>
      <c r="X8" s="406"/>
      <c r="Y8" s="195"/>
      <c r="AA8" s="278"/>
      <c r="AB8" s="195"/>
    </row>
    <row r="9" spans="1:28" ht="103.5" customHeight="1" x14ac:dyDescent="0.3">
      <c r="A9" s="151">
        <f>'Unit Data from Audit Worksheet'!A11</f>
        <v>576</v>
      </c>
      <c r="B9" s="163" t="str">
        <f>'Unit Data from Audit Worksheet'!C11</f>
        <v>Net Position-Governmental Activities</v>
      </c>
      <c r="C9" s="200" t="str">
        <f>'Unit Data from Audit Worksheet'!D11</f>
        <v>Record any negative Internal balances on the net position statements that appear in the Asset Section of the Net Position Statement.
Enter as a positive</v>
      </c>
      <c r="D9" s="69"/>
      <c r="E9" s="99">
        <f>'Unit Data from Audit Worksheet'!F11</f>
        <v>0</v>
      </c>
      <c r="F9" s="158">
        <f>IF(E9&lt;0,"Error: Enter as positive.",)</f>
        <v>0</v>
      </c>
      <c r="G9" s="70"/>
      <c r="H9" s="71"/>
      <c r="I9" s="21"/>
      <c r="J9" s="66">
        <v>576</v>
      </c>
      <c r="K9" s="165" t="s">
        <v>197</v>
      </c>
      <c r="L9" s="198">
        <f>IF(D9="",E9,D9)</f>
        <v>0</v>
      </c>
      <c r="N9" s="38"/>
      <c r="P9" s="142"/>
      <c r="X9" s="406"/>
      <c r="Y9" s="195"/>
      <c r="AA9" s="278"/>
      <c r="AB9" s="195"/>
    </row>
    <row r="10" spans="1:28" s="16" customFormat="1" ht="100.5" customHeight="1" x14ac:dyDescent="0.3">
      <c r="A10" s="151">
        <f>'Unit Data from Audit Worksheet'!A12</f>
        <v>626</v>
      </c>
      <c r="B10" s="155" t="str">
        <f>'Unit Data from Audit Worksheet'!C12</f>
        <v>Net Position-Governmental Activities</v>
      </c>
      <c r="C10" s="154" t="str">
        <f>'Unit Data from Audit Worksheet'!D12</f>
        <v xml:space="preserve">Total Current liabilities (as reported on Statement of Net Position)
Include:   Current liabilities including current portion of long-term debt.  Deferred inflows should not be included in Current Liabilities  </v>
      </c>
      <c r="D10" s="69"/>
      <c r="E10" s="171">
        <f>'Unit Data from Audit Worksheet'!F12</f>
        <v>0</v>
      </c>
      <c r="F10" s="157">
        <f>IF(L10&lt;0,"Error: Enter as a positive.",)</f>
        <v>0</v>
      </c>
      <c r="G10" s="147"/>
      <c r="H10" s="157"/>
      <c r="I10" s="21"/>
      <c r="J10" s="498">
        <v>626</v>
      </c>
      <c r="K10" s="499" t="s">
        <v>249</v>
      </c>
      <c r="L10" s="500">
        <f>IF(D10="",E10,D10)+IF(D9="",E9,D9)</f>
        <v>0</v>
      </c>
      <c r="M10"/>
      <c r="N10" s="116" t="s">
        <v>194</v>
      </c>
      <c r="O10" s="201"/>
      <c r="P10" s="143"/>
      <c r="Q10" s="202"/>
      <c r="R10" s="2"/>
      <c r="X10" s="406"/>
      <c r="Y10" s="203"/>
      <c r="AA10" s="278"/>
      <c r="AB10" s="195"/>
    </row>
    <row r="11" spans="1:28" s="16" customFormat="1" ht="101.4" customHeight="1" x14ac:dyDescent="0.3">
      <c r="A11" s="151">
        <f>'Unit Data from Audit Worksheet'!A13</f>
        <v>627</v>
      </c>
      <c r="B11" s="155" t="str">
        <f>'Unit Data from Audit Worksheet'!C13</f>
        <v>Net Position-Governmental Activities</v>
      </c>
      <c r="C11" s="154" t="str">
        <f>'Unit Data from Audit Worksheet'!D13</f>
        <v>Please enter any bond anticipation notes that are classified as current liabilities and included in account 626 above (amounts entered should agree to the current amount included in the changes to long-term debt note)</v>
      </c>
      <c r="D11" s="69"/>
      <c r="E11" s="171">
        <f>'Unit Data from Audit Worksheet'!F13</f>
        <v>0</v>
      </c>
      <c r="F11" s="157"/>
      <c r="G11" s="147"/>
      <c r="H11" s="157"/>
      <c r="I11" s="21"/>
      <c r="J11" s="156">
        <v>627</v>
      </c>
      <c r="K11" s="137" t="s">
        <v>244</v>
      </c>
      <c r="L11" s="204">
        <f t="shared" ref="L11:L15" si="0">IF(D11="",E11,D11)</f>
        <v>0</v>
      </c>
      <c r="M11"/>
      <c r="N11" s="115"/>
      <c r="O11" s="201"/>
      <c r="P11" s="143"/>
      <c r="Q11" s="202"/>
      <c r="R11" s="2"/>
      <c r="X11" s="406"/>
      <c r="Y11" s="203"/>
      <c r="AA11" s="278"/>
      <c r="AB11" s="195"/>
    </row>
    <row r="12" spans="1:28" s="16" customFormat="1" ht="108" customHeight="1" x14ac:dyDescent="0.3">
      <c r="A12" s="151">
        <f>'Unit Data from Audit Worksheet'!A14</f>
        <v>628</v>
      </c>
      <c r="B12" s="155" t="str">
        <f>'Unit Data from Audit Worksheet'!C14</f>
        <v>Net Position-Governmental Activities</v>
      </c>
      <c r="C12" s="154" t="str">
        <f>'Unit Data from Audit Worksheet'!D14</f>
        <v>Please enter any compensated absences that are classified as current liabilities and included in account 626 above (amounts entered should agree to the current amount included in the changes to long-term debt note)</v>
      </c>
      <c r="D12" s="69"/>
      <c r="E12" s="171">
        <f>'Unit Data from Audit Worksheet'!F14</f>
        <v>0</v>
      </c>
      <c r="F12" s="157"/>
      <c r="G12" s="147"/>
      <c r="H12" s="157"/>
      <c r="I12" s="21"/>
      <c r="J12" s="156">
        <v>628</v>
      </c>
      <c r="K12" s="137" t="s">
        <v>248</v>
      </c>
      <c r="L12" s="204">
        <f t="shared" si="0"/>
        <v>0</v>
      </c>
      <c r="M12"/>
      <c r="N12" s="115"/>
      <c r="O12" s="201"/>
      <c r="P12" s="143"/>
      <c r="Q12" s="202"/>
      <c r="R12" s="2"/>
      <c r="X12" s="406"/>
      <c r="Y12" s="203"/>
      <c r="AA12" s="278"/>
      <c r="AB12" s="195"/>
    </row>
    <row r="13" spans="1:28" s="16" customFormat="1" ht="103.8" customHeight="1" x14ac:dyDescent="0.3">
      <c r="A13" s="151">
        <f>'Unit Data from Audit Worksheet'!A15</f>
        <v>629</v>
      </c>
      <c r="B13" s="155" t="str">
        <f>'Unit Data from Audit Worksheet'!C15</f>
        <v>Net Position-Governmental Activities</v>
      </c>
      <c r="C13" s="154" t="str">
        <f>'Unit Data from Audit Worksheet'!D15</f>
        <v>Please enter any pension liabilities that are classified as current liabilities and included in account 626 above (amounts entered should agree to the current amount included in the changes to long-term debt note)</v>
      </c>
      <c r="D13" s="69"/>
      <c r="E13" s="171">
        <f>'Unit Data from Audit Worksheet'!F15</f>
        <v>0</v>
      </c>
      <c r="F13" s="157"/>
      <c r="G13" s="147"/>
      <c r="H13" s="157"/>
      <c r="I13" s="21"/>
      <c r="J13" s="156">
        <v>629</v>
      </c>
      <c r="K13" s="137" t="s">
        <v>247</v>
      </c>
      <c r="L13" s="204">
        <f t="shared" si="0"/>
        <v>0</v>
      </c>
      <c r="M13"/>
      <c r="N13" s="115"/>
      <c r="O13" s="201"/>
      <c r="P13" s="143"/>
      <c r="Q13" s="202"/>
      <c r="R13" s="2"/>
      <c r="X13" s="406"/>
      <c r="Y13" s="203"/>
      <c r="AA13" s="278"/>
      <c r="AB13" s="195"/>
    </row>
    <row r="14" spans="1:28" s="16" customFormat="1" ht="67.5" customHeight="1" x14ac:dyDescent="0.3">
      <c r="A14" s="151">
        <f>'Unit Data from Audit Worksheet'!A16</f>
        <v>630</v>
      </c>
      <c r="B14" s="155" t="str">
        <f>'Unit Data from Audit Worksheet'!C16</f>
        <v>Net Position-Governmental Activities</v>
      </c>
      <c r="C14" s="154" t="str">
        <f>'Unit Data from Audit Worksheet'!D16</f>
        <v>Please enter any current liabilities that are payable from restricted assets and included in account 626 above</v>
      </c>
      <c r="D14" s="69"/>
      <c r="E14" s="171">
        <f>'Unit Data from Audit Worksheet'!F16</f>
        <v>0</v>
      </c>
      <c r="F14" s="157"/>
      <c r="G14" s="147"/>
      <c r="H14" s="157"/>
      <c r="I14" s="21"/>
      <c r="J14" s="156">
        <v>630</v>
      </c>
      <c r="K14" s="137" t="s">
        <v>246</v>
      </c>
      <c r="L14" s="204">
        <f t="shared" si="0"/>
        <v>0</v>
      </c>
      <c r="M14"/>
      <c r="N14" s="115"/>
      <c r="O14" s="201"/>
      <c r="P14" s="143"/>
      <c r="Q14" s="202"/>
      <c r="R14" s="2"/>
      <c r="X14" s="406"/>
      <c r="Y14" s="203"/>
      <c r="AA14" s="278"/>
      <c r="AB14" s="195"/>
    </row>
    <row r="15" spans="1:28" s="16" customFormat="1" ht="102.75" customHeight="1" x14ac:dyDescent="0.3">
      <c r="A15" s="151">
        <f>'Unit Data from Audit Worksheet'!A17</f>
        <v>631</v>
      </c>
      <c r="B15" s="163" t="str">
        <f>'Unit Data from Audit Worksheet'!C17</f>
        <v>Net Position-Governmental Activities</v>
      </c>
      <c r="C15" s="148" t="str">
        <f>'Unit Data from Audit Worksheet'!D17</f>
        <v>Please enter any OPEB liabilities that are classified as current liabilities and included in account 626 above (amounts entered should agree to the current amount included in the changes to long-term debt note)</v>
      </c>
      <c r="D15" s="69"/>
      <c r="E15" s="171">
        <f>'Unit Data from Audit Worksheet'!F17</f>
        <v>0</v>
      </c>
      <c r="F15" s="157"/>
      <c r="G15" s="147"/>
      <c r="H15" s="157"/>
      <c r="I15" s="21"/>
      <c r="J15" s="156">
        <v>631</v>
      </c>
      <c r="K15" s="137" t="s">
        <v>245</v>
      </c>
      <c r="L15" s="204">
        <f t="shared" si="0"/>
        <v>0</v>
      </c>
      <c r="M15"/>
      <c r="N15" s="115"/>
      <c r="O15" s="201"/>
      <c r="P15" s="143"/>
      <c r="Q15" s="202"/>
      <c r="R15" s="2"/>
      <c r="X15" s="406"/>
      <c r="Y15" s="203"/>
      <c r="AA15" s="278"/>
      <c r="AB15" s="195"/>
    </row>
    <row r="16" spans="1:28" ht="70.8" customHeight="1" x14ac:dyDescent="0.3">
      <c r="A16" s="405">
        <f>'Unit Data from Audit Worksheet'!A18</f>
        <v>338</v>
      </c>
      <c r="B16" s="163" t="str">
        <f>'Unit Data from Audit Worksheet'!C18</f>
        <v>Net Position-Governmental Activities</v>
      </c>
      <c r="C16" s="150" t="str">
        <f>'Unit Data from Audit Worksheet'!D18</f>
        <v>Total Liabilities and total deferred inflows</v>
      </c>
      <c r="D16" s="69"/>
      <c r="E16" s="96">
        <f>'Unit Data from Audit Worksheet'!F18</f>
        <v>0</v>
      </c>
      <c r="F16" s="86" t="str">
        <f>IF(L10&gt;L16,"Please review accounts 626 greater than 338","")</f>
        <v/>
      </c>
      <c r="G16" s="43"/>
      <c r="H16" s="161"/>
      <c r="I16" s="21"/>
      <c r="J16" s="72">
        <v>338</v>
      </c>
      <c r="K16" s="73" t="s">
        <v>45</v>
      </c>
      <c r="L16" s="199">
        <f>IF(D16="",E16,D16)+IF(D9="",E9,D9)</f>
        <v>0</v>
      </c>
      <c r="N16" s="49" t="s">
        <v>194</v>
      </c>
      <c r="P16" s="140"/>
      <c r="X16" s="406"/>
      <c r="Y16" s="195"/>
      <c r="AA16" s="278"/>
      <c r="AB16" s="195"/>
    </row>
    <row r="17" spans="1:28" ht="106.2" customHeight="1" x14ac:dyDescent="0.3">
      <c r="A17" s="151">
        <f>'Unit Data from Audit Worksheet'!A19</f>
        <v>335</v>
      </c>
      <c r="B17" s="163" t="str">
        <f>'Unit Data from Audit Worksheet'!C19</f>
        <v>Net Position-Governmental Activities</v>
      </c>
      <c r="C17" s="150" t="str">
        <f>'Unit Data from Audit Worksheet'!D19</f>
        <v>Unearned revenues that were included in current liabilities in your audit report or entered in acct # 626 above. 
Exclude - unearned revenues that are listed in deferred inflows.</v>
      </c>
      <c r="D17" s="69"/>
      <c r="E17" s="168">
        <f>'Unit Data from Audit Worksheet'!F19</f>
        <v>0</v>
      </c>
      <c r="F17" s="162">
        <f>IF(L17&lt;0,"Error: Enter as a positive.",)</f>
        <v>0</v>
      </c>
      <c r="G17" s="164"/>
      <c r="H17" s="161"/>
      <c r="I17" s="21"/>
      <c r="J17" s="160">
        <v>335</v>
      </c>
      <c r="K17" s="159" t="s">
        <v>46</v>
      </c>
      <c r="L17" s="198">
        <f>IF(D17="",E17,D17)</f>
        <v>0</v>
      </c>
      <c r="P17" s="141"/>
      <c r="X17" s="406"/>
      <c r="Y17" s="195"/>
      <c r="AA17" s="278"/>
      <c r="AB17" s="195"/>
    </row>
    <row r="18" spans="1:28" ht="32.4" customHeight="1" x14ac:dyDescent="0.3">
      <c r="A18" s="151">
        <f>'Unit Data from Audit Worksheet'!A20</f>
        <v>252</v>
      </c>
      <c r="B18" s="163" t="str">
        <f>'Unit Data from Audit Worksheet'!C20</f>
        <v>Net Position-Governmental Activities</v>
      </c>
      <c r="C18" s="150" t="str">
        <f>'Unit Data from Audit Worksheet'!D20</f>
        <v xml:space="preserve"> Total Net investment in capital assets</v>
      </c>
      <c r="D18" s="69"/>
      <c r="E18" s="168">
        <f>'Unit Data from Audit Worksheet'!F20</f>
        <v>0</v>
      </c>
      <c r="F18" s="162"/>
      <c r="G18" s="164"/>
      <c r="H18" s="161"/>
      <c r="I18" s="21"/>
      <c r="J18" s="160">
        <v>252</v>
      </c>
      <c r="K18" s="159" t="s">
        <v>33</v>
      </c>
      <c r="L18" s="198">
        <f t="shared" ref="L18:L34" si="1">IF(D18="",E18,D18)</f>
        <v>0</v>
      </c>
      <c r="O18" s="205" t="e">
        <f>'Unit Data from Audit Worksheet'!E20</f>
        <v>#N/A</v>
      </c>
      <c r="P18" s="141"/>
      <c r="X18" s="406"/>
      <c r="Y18" s="195"/>
      <c r="AA18" s="278"/>
      <c r="AB18" s="195"/>
    </row>
    <row r="19" spans="1:28" ht="31.8" customHeight="1" x14ac:dyDescent="0.3">
      <c r="A19" s="151">
        <f>'Unit Data from Audit Worksheet'!A21</f>
        <v>253</v>
      </c>
      <c r="B19" s="163" t="str">
        <f>'Unit Data from Audit Worksheet'!C21</f>
        <v>Net Position-Governmental Activities</v>
      </c>
      <c r="C19" s="150" t="str">
        <f>'Unit Data from Audit Worksheet'!D21</f>
        <v xml:space="preserve"> Total Net Position, Restricted</v>
      </c>
      <c r="D19" s="69"/>
      <c r="E19" s="168">
        <f>'Unit Data from Audit Worksheet'!F21</f>
        <v>0</v>
      </c>
      <c r="F19" s="162"/>
      <c r="G19" s="164"/>
      <c r="H19" s="161"/>
      <c r="I19" s="21"/>
      <c r="J19" s="160">
        <v>253</v>
      </c>
      <c r="K19" s="159" t="s">
        <v>34</v>
      </c>
      <c r="L19" s="198">
        <f t="shared" si="1"/>
        <v>0</v>
      </c>
      <c r="O19" s="205" t="e">
        <f>'Unit Data from Audit Worksheet'!E21</f>
        <v>#N/A</v>
      </c>
      <c r="P19" s="141"/>
      <c r="X19" s="406"/>
      <c r="Y19" s="195"/>
      <c r="AA19" s="278"/>
      <c r="AB19" s="195"/>
    </row>
    <row r="20" spans="1:28" ht="73.5" customHeight="1" x14ac:dyDescent="0.3">
      <c r="A20" s="151">
        <f>'Unit Data from Audit Worksheet'!A22</f>
        <v>254</v>
      </c>
      <c r="B20" s="163" t="str">
        <f>'Unit Data from Audit Worksheet'!C22</f>
        <v>Net Position-Governmental Activities</v>
      </c>
      <c r="C20" s="150" t="str">
        <f>'Unit Data from Audit Worksheet'!D22</f>
        <v>Total Net Position, Unrestricted - enter negative unrestricted net position as a negative)</v>
      </c>
      <c r="D20" s="69"/>
      <c r="E20" s="168">
        <f>'Unit Data from Audit Worksheet'!F22</f>
        <v>0</v>
      </c>
      <c r="F20" s="162">
        <f>IF((L7-L16-L18-L19-L20)=0,,"Error: Total assets and deferred outflows less total liabilities and deferred inflows do not equal total net position accts 385-338-252-253-254")</f>
        <v>0</v>
      </c>
      <c r="G20" s="57">
        <f>+L7-L16-L18-L19-L20</f>
        <v>0</v>
      </c>
      <c r="H20" s="161"/>
      <c r="I20" s="21"/>
      <c r="J20" s="160">
        <v>254</v>
      </c>
      <c r="K20" s="159" t="s">
        <v>35</v>
      </c>
      <c r="L20" s="198">
        <f t="shared" si="1"/>
        <v>0</v>
      </c>
      <c r="O20" s="205" t="e">
        <f>'Unit Data from Audit Worksheet'!E22</f>
        <v>#N/A</v>
      </c>
      <c r="P20" s="141"/>
      <c r="X20" s="406"/>
      <c r="Y20" s="195"/>
      <c r="AA20" s="278"/>
      <c r="AB20" s="195"/>
    </row>
    <row r="21" spans="1:28" ht="51.75" customHeight="1" x14ac:dyDescent="0.3">
      <c r="A21" s="151">
        <f>'Unit Data from Audit Worksheet'!A24</f>
        <v>502</v>
      </c>
      <c r="B21" s="163" t="str">
        <f>'Unit Data from Audit Worksheet'!C24</f>
        <v>Net Position-Business Activities</v>
      </c>
      <c r="C21" s="150" t="str">
        <f>'Unit Data from Audit Worksheet'!D24</f>
        <v xml:space="preserve">All unrestricted Cash and investments. 
Exclude restricted cash and cash held by a third party. </v>
      </c>
      <c r="D21" s="69"/>
      <c r="E21" s="168">
        <f>'Unit Data from Audit Worksheet'!F24</f>
        <v>0</v>
      </c>
      <c r="F21" s="162">
        <f>IF(L21&lt;0,"Error: Number is normally positive.",)</f>
        <v>0</v>
      </c>
      <c r="G21" s="164"/>
      <c r="H21" s="161"/>
      <c r="I21" s="21"/>
      <c r="J21" s="160">
        <v>502</v>
      </c>
      <c r="K21" s="159" t="s">
        <v>85</v>
      </c>
      <c r="L21" s="198">
        <f t="shared" si="1"/>
        <v>0</v>
      </c>
      <c r="P21" s="141"/>
      <c r="X21" s="406"/>
      <c r="Y21" s="195"/>
      <c r="AA21" s="278"/>
      <c r="AB21" s="195"/>
    </row>
    <row r="22" spans="1:28" ht="40.5" customHeight="1" x14ac:dyDescent="0.3">
      <c r="A22" s="151">
        <f>'Unit Data from Audit Worksheet'!A25</f>
        <v>503</v>
      </c>
      <c r="B22" s="163" t="str">
        <f>'Unit Data from Audit Worksheet'!C25</f>
        <v>Net Position-Business Activities</v>
      </c>
      <c r="C22" s="150" t="str">
        <f>'Unit Data from Audit Worksheet'!D25</f>
        <v>All restricted Cash and investments</v>
      </c>
      <c r="D22" s="69"/>
      <c r="E22" s="168">
        <f>'Unit Data from Audit Worksheet'!F25</f>
        <v>0</v>
      </c>
      <c r="F22" s="162">
        <f>IF(L22&lt;0,"Error: Number is normally positive.",)</f>
        <v>0</v>
      </c>
      <c r="G22" s="164"/>
      <c r="H22" s="161"/>
      <c r="I22" s="21"/>
      <c r="J22" s="160">
        <v>503</v>
      </c>
      <c r="K22" s="159" t="s">
        <v>86</v>
      </c>
      <c r="L22" s="198">
        <f t="shared" si="1"/>
        <v>0</v>
      </c>
      <c r="P22" s="141"/>
      <c r="X22" s="406"/>
      <c r="Y22" s="195"/>
      <c r="AA22" s="278"/>
      <c r="AB22" s="195"/>
    </row>
    <row r="23" spans="1:28" ht="39" customHeight="1" x14ac:dyDescent="0.3">
      <c r="A23" s="151">
        <f>'Unit Data from Audit Worksheet'!A27</f>
        <v>388</v>
      </c>
      <c r="B23" s="163" t="str">
        <f>'Unit Data from Audit Worksheet'!C27</f>
        <v>Statement of Activities - Governmental</v>
      </c>
      <c r="C23" s="150" t="str">
        <f>'Unit Data from Audit Worksheet'!D27</f>
        <v>Total Expenses</v>
      </c>
      <c r="D23" s="69"/>
      <c r="E23" s="168">
        <f>'Unit Data from Audit Worksheet'!F27</f>
        <v>0</v>
      </c>
      <c r="F23" s="162">
        <f t="shared" ref="F23:F28" si="2">IF(L23&lt;0,"Error: Number is normally positive.",)</f>
        <v>0</v>
      </c>
      <c r="G23" s="164"/>
      <c r="H23" s="161"/>
      <c r="I23" s="21"/>
      <c r="J23" s="160">
        <v>388</v>
      </c>
      <c r="K23" s="159" t="s">
        <v>88</v>
      </c>
      <c r="L23" s="198">
        <f t="shared" si="1"/>
        <v>0</v>
      </c>
      <c r="P23" s="141"/>
      <c r="X23" s="406"/>
      <c r="Y23" s="195"/>
      <c r="AA23" s="278"/>
      <c r="AB23" s="195"/>
    </row>
    <row r="24" spans="1:28" ht="39" customHeight="1" x14ac:dyDescent="0.3">
      <c r="A24" s="151">
        <f>'Unit Data from Audit Worksheet'!A28</f>
        <v>339</v>
      </c>
      <c r="B24" s="163" t="str">
        <f>'Unit Data from Audit Worksheet'!C28</f>
        <v>Statement of Activities - Governmental</v>
      </c>
      <c r="C24" s="150" t="str">
        <f>'Unit Data from Audit Worksheet'!D28</f>
        <v xml:space="preserve">Charges for services </v>
      </c>
      <c r="D24" s="69"/>
      <c r="E24" s="168">
        <f>'Unit Data from Audit Worksheet'!F28</f>
        <v>0</v>
      </c>
      <c r="F24" s="162">
        <f t="shared" si="2"/>
        <v>0</v>
      </c>
      <c r="G24" s="164"/>
      <c r="H24" s="161"/>
      <c r="I24" s="21"/>
      <c r="J24" s="160">
        <v>339</v>
      </c>
      <c r="K24" s="159" t="s">
        <v>89</v>
      </c>
      <c r="L24" s="198">
        <f t="shared" si="1"/>
        <v>0</v>
      </c>
      <c r="P24" s="141"/>
      <c r="X24" s="406"/>
      <c r="Y24" s="195"/>
      <c r="AA24" s="278"/>
      <c r="AB24" s="195"/>
    </row>
    <row r="25" spans="1:28" ht="39" customHeight="1" x14ac:dyDescent="0.3">
      <c r="A25" s="151">
        <f>'Unit Data from Audit Worksheet'!A29</f>
        <v>504</v>
      </c>
      <c r="B25" s="163" t="str">
        <f>'Unit Data from Audit Worksheet'!C29</f>
        <v>Statement of Activities - Governmental</v>
      </c>
      <c r="C25" s="150" t="str">
        <f>'Unit Data from Audit Worksheet'!D29</f>
        <v>Operating grants and contributions</v>
      </c>
      <c r="D25" s="69"/>
      <c r="E25" s="168">
        <f>'Unit Data from Audit Worksheet'!F29</f>
        <v>0</v>
      </c>
      <c r="F25" s="162">
        <f t="shared" si="2"/>
        <v>0</v>
      </c>
      <c r="G25" s="164"/>
      <c r="H25" s="161"/>
      <c r="I25" s="21"/>
      <c r="J25" s="160">
        <v>504</v>
      </c>
      <c r="K25" s="159" t="s">
        <v>90</v>
      </c>
      <c r="L25" s="198">
        <f t="shared" si="1"/>
        <v>0</v>
      </c>
      <c r="P25" s="141"/>
      <c r="X25" s="406"/>
      <c r="Y25" s="195"/>
      <c r="AA25" s="278"/>
      <c r="AB25" s="195"/>
    </row>
    <row r="26" spans="1:28" ht="39" customHeight="1" x14ac:dyDescent="0.3">
      <c r="A26" s="151">
        <f>'Unit Data from Audit Worksheet'!A30</f>
        <v>505</v>
      </c>
      <c r="B26" s="163" t="str">
        <f>'Unit Data from Audit Worksheet'!C30</f>
        <v>Statement of Activities - Governmental</v>
      </c>
      <c r="C26" s="150" t="str">
        <f>'Unit Data from Audit Worksheet'!D30</f>
        <v>Capital grants and contributions</v>
      </c>
      <c r="D26" s="69"/>
      <c r="E26" s="168">
        <f>'Unit Data from Audit Worksheet'!F30</f>
        <v>0</v>
      </c>
      <c r="F26" s="162">
        <f t="shared" si="2"/>
        <v>0</v>
      </c>
      <c r="G26" s="164"/>
      <c r="H26" s="161"/>
      <c r="I26" s="21"/>
      <c r="J26" s="160">
        <v>505</v>
      </c>
      <c r="K26" s="159" t="s">
        <v>91</v>
      </c>
      <c r="L26" s="198">
        <f t="shared" si="1"/>
        <v>0</v>
      </c>
      <c r="P26" s="141"/>
      <c r="X26" s="406"/>
      <c r="Y26" s="195"/>
      <c r="AA26" s="278"/>
      <c r="AB26" s="195"/>
    </row>
    <row r="27" spans="1:28" ht="82.5" customHeight="1" x14ac:dyDescent="0.3">
      <c r="A27" s="151">
        <f>'Unit Data from Audit Worksheet'!A31</f>
        <v>341</v>
      </c>
      <c r="B27" s="163" t="str">
        <f>'Unit Data from Audit Worksheet'!C31</f>
        <v>Statement of Activities - Governmental</v>
      </c>
      <c r="C27" s="150" t="str">
        <f>'Unit Data from Audit Worksheet'!D31</f>
        <v>Total General revenues
Exclude: transfers-in or out,
                 special items,
                 extraordinary amounts</v>
      </c>
      <c r="D27" s="69"/>
      <c r="E27" s="168">
        <f>'Unit Data from Audit Worksheet'!F31</f>
        <v>0</v>
      </c>
      <c r="F27" s="162">
        <f t="shared" si="2"/>
        <v>0</v>
      </c>
      <c r="G27" s="164"/>
      <c r="H27" s="161"/>
      <c r="I27" s="21"/>
      <c r="J27" s="160">
        <v>341</v>
      </c>
      <c r="K27" s="159" t="s">
        <v>92</v>
      </c>
      <c r="L27" s="198">
        <f t="shared" si="1"/>
        <v>0</v>
      </c>
      <c r="P27" s="141"/>
      <c r="X27" s="406"/>
      <c r="Y27" s="195"/>
      <c r="AA27" s="278"/>
      <c r="AB27" s="195"/>
    </row>
    <row r="28" spans="1:28" ht="82.5" customHeight="1" x14ac:dyDescent="0.3">
      <c r="A28" s="151">
        <f>'Unit Data from Audit Worksheet'!A32</f>
        <v>386</v>
      </c>
      <c r="B28" s="163" t="str">
        <f>'Unit Data from Audit Worksheet'!C32</f>
        <v>Statement of Activities - Governmental</v>
      </c>
      <c r="C28" s="150" t="str">
        <f>'Unit Data from Audit Worksheet'!D32</f>
        <v>Total Transfers in    (Preference is that transfers-in  are not netted against transfers-out)</v>
      </c>
      <c r="D28" s="69"/>
      <c r="E28" s="168">
        <f>'Unit Data from Audit Worksheet'!F32</f>
        <v>0</v>
      </c>
      <c r="F28" s="162">
        <f t="shared" si="2"/>
        <v>0</v>
      </c>
      <c r="G28" s="164"/>
      <c r="H28" s="161"/>
      <c r="I28" s="21"/>
      <c r="J28" s="160">
        <v>386</v>
      </c>
      <c r="K28" s="159" t="s">
        <v>93</v>
      </c>
      <c r="L28" s="198">
        <f t="shared" si="1"/>
        <v>0</v>
      </c>
      <c r="P28" s="141"/>
      <c r="X28" s="406"/>
      <c r="Y28" s="195"/>
      <c r="AA28" s="278"/>
      <c r="AB28" s="195"/>
    </row>
    <row r="29" spans="1:28" ht="82.5" customHeight="1" x14ac:dyDescent="0.3">
      <c r="A29" s="151">
        <f>'Unit Data from Audit Worksheet'!A33</f>
        <v>387</v>
      </c>
      <c r="B29" s="163" t="str">
        <f>'Unit Data from Audit Worksheet'!C33</f>
        <v>Statement of Activities - Governmental</v>
      </c>
      <c r="C29" s="150" t="str">
        <f>'Unit Data from Audit Worksheet'!D33</f>
        <v>Total Transfers out    (Preference is that transfers-in  are not netted against transfers-out)</v>
      </c>
      <c r="D29" s="69"/>
      <c r="E29" s="168">
        <f>'Unit Data from Audit Worksheet'!F33</f>
        <v>0</v>
      </c>
      <c r="F29" s="162">
        <f>IF(L29&lt;0,"Error: Enter as a positive.",)</f>
        <v>0</v>
      </c>
      <c r="G29" s="164"/>
      <c r="H29" s="161"/>
      <c r="I29" s="21"/>
      <c r="J29" s="160">
        <v>387</v>
      </c>
      <c r="K29" s="159" t="s">
        <v>94</v>
      </c>
      <c r="L29" s="198">
        <f t="shared" si="1"/>
        <v>0</v>
      </c>
      <c r="P29" s="141"/>
      <c r="X29" s="406"/>
      <c r="Y29" s="195"/>
      <c r="AA29" s="278"/>
      <c r="AB29" s="195"/>
    </row>
    <row r="30" spans="1:28" ht="82.5" customHeight="1" x14ac:dyDescent="0.3">
      <c r="A30" s="151">
        <f>'Unit Data from Audit Worksheet'!A34</f>
        <v>389</v>
      </c>
      <c r="B30" s="163" t="str">
        <f>'Unit Data from Audit Worksheet'!C34</f>
        <v>Statement of Activities - Governmental</v>
      </c>
      <c r="C30" s="150" t="str">
        <f>'Unit Data from Audit Worksheet'!D34</f>
        <v>Total Special and Extraordinary items.    (Amounts that increase net position are recorded as positive and amounts that decrease net position are recorded as negative)</v>
      </c>
      <c r="D30" s="69"/>
      <c r="E30" s="168">
        <f>'Unit Data from Audit Worksheet'!F34</f>
        <v>0</v>
      </c>
      <c r="F30" s="162"/>
      <c r="G30" s="164"/>
      <c r="H30" s="161"/>
      <c r="I30" s="21"/>
      <c r="J30" s="160">
        <v>389</v>
      </c>
      <c r="K30" s="159" t="s">
        <v>95</v>
      </c>
      <c r="L30" s="198">
        <f t="shared" si="1"/>
        <v>0</v>
      </c>
      <c r="N30" s="206"/>
      <c r="P30" s="141"/>
      <c r="X30" s="406"/>
      <c r="Y30" s="195"/>
      <c r="AA30" s="278"/>
      <c r="AB30" s="195"/>
    </row>
    <row r="31" spans="1:28" ht="79.5" customHeight="1" x14ac:dyDescent="0.3">
      <c r="A31" s="151">
        <f>'Unit Data from Audit Worksheet'!A35</f>
        <v>255</v>
      </c>
      <c r="B31" s="163" t="str">
        <f>'Unit Data from Audit Worksheet'!C35</f>
        <v>Statement of Activities - Governmental</v>
      </c>
      <c r="C31" s="150" t="str">
        <f>'Unit Data from Audit Worksheet'!D35</f>
        <v>Total Change in net position - (Increase in net position is recorded as a positive and a decrease in net position is recorded as a negative)</v>
      </c>
      <c r="D31" s="69"/>
      <c r="E31" s="168">
        <f>'Unit Data from Audit Worksheet'!F35</f>
        <v>0</v>
      </c>
      <c r="F31" s="162">
        <f>IF((L24+L25+L26+L27+L28-L29+L30-L23-L31)=0,,"Total revenues less total expenses do not equal total change in net position. Acct 339+504+505+341+386-387+389-388-255=0")</f>
        <v>0</v>
      </c>
      <c r="G31" s="58">
        <f>L24+L25+L26+L27+L28-L29+L30-L23-L31</f>
        <v>0</v>
      </c>
      <c r="H31" s="161"/>
      <c r="I31" s="21"/>
      <c r="J31" s="160">
        <v>255</v>
      </c>
      <c r="K31" s="159" t="s">
        <v>96</v>
      </c>
      <c r="L31" s="198">
        <f t="shared" si="1"/>
        <v>0</v>
      </c>
      <c r="O31" s="205" t="e">
        <f>'Unit Data from Audit Worksheet'!E35</f>
        <v>#N/A</v>
      </c>
      <c r="P31" s="141"/>
      <c r="X31" s="406"/>
      <c r="Y31" s="195"/>
      <c r="AA31" s="278"/>
      <c r="AB31" s="195"/>
    </row>
    <row r="32" spans="1:28" ht="89.25" customHeight="1" x14ac:dyDescent="0.3">
      <c r="A32" s="151">
        <f>'Unit Data from Audit Worksheet'!A36</f>
        <v>376</v>
      </c>
      <c r="B32" s="163" t="str">
        <f>'Unit Data from Audit Worksheet'!C36</f>
        <v>Statement of Activities - Governmental</v>
      </c>
      <c r="C32" s="150" t="str">
        <f>'Unit Data from Audit Worksheet'!D36</f>
        <v>Any adjustment to beginning net position including rounding, prior period adjustments and restatements.   (Increases to net position are positive; decreases to net position are negative)</v>
      </c>
      <c r="D32" s="69"/>
      <c r="E32" s="168">
        <f>'Unit Data from Audit Worksheet'!F36</f>
        <v>0</v>
      </c>
      <c r="F32" s="56" t="e">
        <f>IF(L18+L19+L20-L31-L32=O18+O19+O20,,"Beginning Balance does not agree with our records acct (252+253+254-255-376=PY252+PY253+PY254)")</f>
        <v>#N/A</v>
      </c>
      <c r="G32" s="59" t="e">
        <f>L18+L19+L20-L31-L32-(O18+O19+O20)</f>
        <v>#N/A</v>
      </c>
      <c r="H32" s="161" t="str">
        <f>'Unit Data from Audit Worksheet'!I36</f>
        <v>Please do not enter prior years ending balance as an adjustment in column F to balance.  Column F is only for year 2021-2022 adjustments.</v>
      </c>
      <c r="I32" s="21"/>
      <c r="J32" s="160">
        <v>376</v>
      </c>
      <c r="K32" s="159" t="s">
        <v>38</v>
      </c>
      <c r="L32" s="198">
        <f t="shared" si="1"/>
        <v>0</v>
      </c>
      <c r="O32" s="205" t="e">
        <f>'Unit Data from Audit Worksheet'!E36</f>
        <v>#N/A</v>
      </c>
      <c r="P32" s="141"/>
      <c r="R32" s="276"/>
      <c r="S32" s="276"/>
      <c r="T32" s="276"/>
      <c r="U32" s="276"/>
      <c r="V32" s="276"/>
      <c r="W32" s="276"/>
      <c r="X32" s="406"/>
      <c r="Y32" s="195"/>
      <c r="Z32" s="276"/>
      <c r="AA32" s="278"/>
      <c r="AB32" s="195"/>
    </row>
    <row r="33" spans="1:28" ht="90" customHeight="1" x14ac:dyDescent="0.3">
      <c r="A33" s="151">
        <f>'Unit Data from Audit Worksheet'!A38</f>
        <v>592</v>
      </c>
      <c r="B33" s="163" t="str">
        <f>'Unit Data from Audit Worksheet'!C38</f>
        <v>Statement of Activities - Business Activities</v>
      </c>
      <c r="C33" s="150" t="str">
        <f>'Unit Data from Audit Worksheet'!D38</f>
        <v>Total Change in net position Business Type 
(Increase in net position is recorded as a positive and a decrease in net position is recorded as a negative)</v>
      </c>
      <c r="D33" s="69"/>
      <c r="E33" s="168">
        <f>'Unit Data from Audit Worksheet'!F38</f>
        <v>0</v>
      </c>
      <c r="F33" s="162"/>
      <c r="G33" s="164"/>
      <c r="H33" s="161"/>
      <c r="I33" s="21"/>
      <c r="J33" s="160">
        <v>592</v>
      </c>
      <c r="K33" s="159" t="s">
        <v>219</v>
      </c>
      <c r="L33" s="198">
        <f t="shared" si="1"/>
        <v>0</v>
      </c>
      <c r="O33" s="205"/>
      <c r="P33" s="141"/>
      <c r="R33" s="276"/>
      <c r="S33" s="276"/>
      <c r="T33" s="276"/>
      <c r="U33" s="276"/>
      <c r="V33" s="276"/>
      <c r="W33" s="276"/>
      <c r="X33" s="406"/>
      <c r="Y33" s="195"/>
      <c r="Z33" s="276"/>
      <c r="AA33" s="278"/>
      <c r="AB33" s="195"/>
    </row>
    <row r="34" spans="1:28" ht="66" customHeight="1" x14ac:dyDescent="0.3">
      <c r="A34" s="151">
        <f>'Unit Data from Audit Worksheet'!A39</f>
        <v>591</v>
      </c>
      <c r="B34" s="163" t="str">
        <f>'Unit Data from Audit Worksheet'!C39</f>
        <v>Statement of Activities - Business Activities</v>
      </c>
      <c r="C34" s="150" t="str">
        <f>'Unit Data from Audit Worksheet'!D39</f>
        <v>Total Expenses - Exclude Transfers</v>
      </c>
      <c r="D34" s="69"/>
      <c r="E34" s="168">
        <f>'Unit Data from Audit Worksheet'!F39</f>
        <v>0</v>
      </c>
      <c r="F34" s="162">
        <f>IF(L34&lt;0,"Error: Enter as a positive.",)</f>
        <v>0</v>
      </c>
      <c r="G34" s="164"/>
      <c r="H34" s="161"/>
      <c r="I34" s="21"/>
      <c r="J34" s="160">
        <v>591</v>
      </c>
      <c r="K34" s="159" t="s">
        <v>218</v>
      </c>
      <c r="L34" s="198">
        <f t="shared" si="1"/>
        <v>0</v>
      </c>
      <c r="O34" s="205"/>
      <c r="P34" s="141"/>
      <c r="R34" s="276"/>
      <c r="S34" s="276"/>
      <c r="T34" s="276"/>
      <c r="U34" s="276"/>
      <c r="V34" s="276"/>
      <c r="W34" s="276"/>
      <c r="X34" s="406"/>
      <c r="Y34" s="195"/>
      <c r="Z34" s="276"/>
      <c r="AA34" s="278"/>
      <c r="AB34" s="195"/>
    </row>
    <row r="35" spans="1:28" ht="54" customHeight="1" x14ac:dyDescent="0.3">
      <c r="A35" s="151">
        <f>'Unit Data from Audit Worksheet'!A41</f>
        <v>506</v>
      </c>
      <c r="B35" s="32" t="str">
        <f>'Unit Data from Audit Worksheet'!C41</f>
        <v>General Fund-Balance Sheet</v>
      </c>
      <c r="C35" s="207" t="str">
        <f>'Unit Data from Audit Worksheet'!D41</f>
        <v xml:space="preserve">All unrestricted cash and investments.  
Exclude restricted cash and cash held by a third party. </v>
      </c>
      <c r="D35" s="69"/>
      <c r="E35" s="98">
        <f>'Unit Data from Audit Worksheet'!F41</f>
        <v>0</v>
      </c>
      <c r="F35" s="20">
        <f>IF(L35&lt;0,"Error: Number is normally positive.",)</f>
        <v>0</v>
      </c>
      <c r="G35" s="44"/>
      <c r="H35" s="161"/>
      <c r="I35" s="21"/>
      <c r="J35" s="22">
        <v>506</v>
      </c>
      <c r="K35" s="159" t="s">
        <v>97</v>
      </c>
      <c r="L35" s="208">
        <f t="shared" ref="L35:L46" si="3">IF(D35="",E35,D35)</f>
        <v>0</v>
      </c>
      <c r="P35" s="142"/>
      <c r="X35" s="406"/>
      <c r="Y35" s="195"/>
      <c r="AA35" s="278"/>
      <c r="AB35" s="195"/>
    </row>
    <row r="36" spans="1:28" ht="45.75" customHeight="1" x14ac:dyDescent="0.3">
      <c r="A36" s="151">
        <f>'Unit Data from Audit Worksheet'!A42</f>
        <v>536</v>
      </c>
      <c r="B36" s="32" t="str">
        <f>'Unit Data from Audit Worksheet'!C42</f>
        <v>General Fund-Balance Sheet</v>
      </c>
      <c r="C36" s="207" t="str">
        <f>'Unit Data from Audit Worksheet'!D42</f>
        <v>All restricted cash and investments</v>
      </c>
      <c r="D36" s="69"/>
      <c r="E36" s="98">
        <f>'Unit Data from Audit Worksheet'!F42</f>
        <v>0</v>
      </c>
      <c r="F36" s="20">
        <f>IF(L36&lt;0,"Error: Number is normally positive.",)</f>
        <v>0</v>
      </c>
      <c r="G36" s="44"/>
      <c r="H36" s="161"/>
      <c r="I36" s="21"/>
      <c r="J36" s="22">
        <v>536</v>
      </c>
      <c r="K36" s="159" t="s">
        <v>98</v>
      </c>
      <c r="L36" s="208">
        <f t="shared" si="3"/>
        <v>0</v>
      </c>
      <c r="P36" s="143"/>
      <c r="Q36" s="202"/>
      <c r="S36" s="201"/>
      <c r="T36" s="201"/>
      <c r="U36" s="201"/>
      <c r="V36" s="201"/>
      <c r="W36" s="16"/>
      <c r="X36" s="406"/>
      <c r="Y36" s="195"/>
      <c r="Z36" s="16"/>
      <c r="AA36" s="278"/>
      <c r="AB36" s="195"/>
    </row>
    <row r="37" spans="1:28" ht="56.25" customHeight="1" x14ac:dyDescent="0.3">
      <c r="A37" s="151">
        <f>'Unit Data from Audit Worksheet'!A43</f>
        <v>586</v>
      </c>
      <c r="B37" s="163" t="str">
        <f>'Unit Data from Audit Worksheet'!C43</f>
        <v>General Fund-Balance Sheet</v>
      </c>
      <c r="C37" s="150" t="str">
        <f>'Unit Data from Audit Worksheet'!D43</f>
        <v>Advance To: Interfund loan receivable-portion of repayment plan longer than 12 months</v>
      </c>
      <c r="D37" s="92"/>
      <c r="E37" s="168">
        <f>'Unit Data from Audit Worksheet'!F43</f>
        <v>0</v>
      </c>
      <c r="F37" s="162"/>
      <c r="G37" s="164"/>
      <c r="H37" s="161"/>
      <c r="I37" s="21"/>
      <c r="J37" s="160">
        <v>586</v>
      </c>
      <c r="K37" s="150" t="s">
        <v>207</v>
      </c>
      <c r="L37" s="198">
        <f t="shared" si="3"/>
        <v>0</v>
      </c>
      <c r="P37" s="143"/>
      <c r="Q37" s="202"/>
      <c r="S37" s="201"/>
      <c r="T37" s="201"/>
      <c r="U37" s="201"/>
      <c r="V37" s="201"/>
      <c r="W37" s="16"/>
      <c r="X37" s="406"/>
      <c r="Y37" s="195"/>
      <c r="Z37" s="16"/>
      <c r="AA37" s="278"/>
      <c r="AB37" s="195"/>
    </row>
    <row r="38" spans="1:28" ht="28.8" x14ac:dyDescent="0.3">
      <c r="A38" s="151">
        <f>'Unit Data from Audit Worksheet'!A44</f>
        <v>379</v>
      </c>
      <c r="B38" s="163" t="str">
        <f>'Unit Data from Audit Worksheet'!C44</f>
        <v>General Fund-Balance Sheet</v>
      </c>
      <c r="C38" s="150" t="str">
        <f>'Unit Data from Audit Worksheet'!D44</f>
        <v>Total Assets and deferred outflows</v>
      </c>
      <c r="D38" s="92"/>
      <c r="E38" s="168">
        <f>'Unit Data from Audit Worksheet'!F44</f>
        <v>0</v>
      </c>
      <c r="F38" s="53">
        <f>IF((L35+L36)&gt;L38,"Error: Please review accts (506+536)&gt;379",)</f>
        <v>0</v>
      </c>
      <c r="G38" s="164"/>
      <c r="H38" s="161"/>
      <c r="I38" s="21"/>
      <c r="J38" s="160">
        <v>379</v>
      </c>
      <c r="K38" s="159" t="s">
        <v>47</v>
      </c>
      <c r="L38" s="198">
        <f t="shared" si="3"/>
        <v>0</v>
      </c>
      <c r="P38" s="140"/>
      <c r="X38" s="406"/>
      <c r="Y38" s="195"/>
      <c r="AA38" s="278"/>
      <c r="AB38" s="195"/>
    </row>
    <row r="39" spans="1:28" ht="90.75" customHeight="1" x14ac:dyDescent="0.3">
      <c r="A39" s="151">
        <f>'Unit Data from Audit Worksheet'!A45</f>
        <v>4</v>
      </c>
      <c r="B39" s="32" t="str">
        <f>'Unit Data from Audit Worksheet'!C45</f>
        <v>General Fund-Balance Sheet</v>
      </c>
      <c r="C39" s="207" t="str">
        <f>'Unit Data from Audit Worksheet'!D45</f>
        <v>Current Liabilities (as reported on the Balance Sheet)
Exclude all deferred inflows. 
Include advance from(long-term portion of interfund loans)</v>
      </c>
      <c r="D39" s="92"/>
      <c r="E39" s="98">
        <f>'Unit Data from Audit Worksheet'!F45</f>
        <v>0</v>
      </c>
      <c r="F39" s="20">
        <f t="shared" ref="F39:F43" si="4">IF(L39&lt;0,"Error: Enter as a positive.",)</f>
        <v>0</v>
      </c>
      <c r="G39" s="44"/>
      <c r="H39" s="161"/>
      <c r="I39" s="21"/>
      <c r="J39" s="22">
        <v>4</v>
      </c>
      <c r="K39" s="159" t="s">
        <v>48</v>
      </c>
      <c r="L39" s="208">
        <f t="shared" si="3"/>
        <v>0</v>
      </c>
      <c r="P39" s="141"/>
      <c r="S39" s="16"/>
      <c r="T39" s="16"/>
      <c r="U39" s="16"/>
      <c r="V39" s="16"/>
      <c r="X39" s="406"/>
      <c r="Y39" s="195"/>
      <c r="Z39" s="16"/>
      <c r="AA39" s="278"/>
      <c r="AB39" s="195"/>
    </row>
    <row r="40" spans="1:28" ht="131.25" customHeight="1" x14ac:dyDescent="0.3">
      <c r="A40" s="151">
        <f>'Unit Data from Audit Worksheet'!A46</f>
        <v>5</v>
      </c>
      <c r="B40" s="32" t="str">
        <f>'Unit Data from Audit Worksheet'!C46</f>
        <v>General Fund-Balance Sheet</v>
      </c>
      <c r="C40" s="207" t="str">
        <f>'Unit Data from Audit Worksheet'!D46</f>
        <v>General fund deferred inflows derived from cash receipts. 
 Prepaid taxes is a common item listed.  Deferred inflows on the face of the statements can include cash and non-cash.  You may have to refer to the note disclosure where the cash and non-cash is broken out.</v>
      </c>
      <c r="D40" s="92"/>
      <c r="E40" s="98">
        <f>'Unit Data from Audit Worksheet'!F46</f>
        <v>0</v>
      </c>
      <c r="F40" s="20">
        <f t="shared" si="4"/>
        <v>0</v>
      </c>
      <c r="G40" s="44"/>
      <c r="H40" s="161"/>
      <c r="I40" s="21"/>
      <c r="J40" s="22">
        <v>5</v>
      </c>
      <c r="K40" s="159" t="s">
        <v>49</v>
      </c>
      <c r="L40" s="208">
        <f t="shared" si="3"/>
        <v>0</v>
      </c>
      <c r="P40" s="141"/>
      <c r="S40" s="16"/>
      <c r="T40" s="16"/>
      <c r="U40" s="16"/>
      <c r="V40" s="16"/>
      <c r="X40" s="406"/>
      <c r="Y40" s="195"/>
      <c r="Z40" s="16"/>
      <c r="AA40" s="278"/>
      <c r="AB40" s="195"/>
    </row>
    <row r="41" spans="1:28" ht="104.25" customHeight="1" x14ac:dyDescent="0.3">
      <c r="A41" s="151">
        <f>'Unit Data from Audit Worksheet'!A47</f>
        <v>380</v>
      </c>
      <c r="B41" s="163" t="str">
        <f>'Unit Data from Audit Worksheet'!C47</f>
        <v>General Fund-Balance Sheet</v>
      </c>
      <c r="C41" s="150" t="str">
        <f>'Unit Data from Audit Worksheet'!D47</f>
        <v>Total Deferred inflows not derived from cash receipts.  Deferred inflows on the face of the statements can include cash and non-cash.  You may have to refer to the note disclosure where the cash and non-cash is broken out.</v>
      </c>
      <c r="D41" s="92"/>
      <c r="E41" s="168">
        <f>'Unit Data from Audit Worksheet'!F47</f>
        <v>0</v>
      </c>
      <c r="F41" s="162">
        <f t="shared" si="4"/>
        <v>0</v>
      </c>
      <c r="G41" s="164"/>
      <c r="H41" s="161"/>
      <c r="I41" s="21"/>
      <c r="J41" s="160">
        <v>380</v>
      </c>
      <c r="K41" s="159" t="s">
        <v>50</v>
      </c>
      <c r="L41" s="198">
        <f t="shared" si="3"/>
        <v>0</v>
      </c>
      <c r="P41" s="141"/>
      <c r="X41" s="406"/>
      <c r="Y41" s="195"/>
      <c r="AA41" s="278"/>
      <c r="AB41" s="195"/>
    </row>
    <row r="42" spans="1:28" ht="41.25" customHeight="1" x14ac:dyDescent="0.3">
      <c r="A42" s="151">
        <f>'Unit Data from Audit Worksheet'!A48</f>
        <v>391</v>
      </c>
      <c r="B42" s="163" t="str">
        <f>'Unit Data from Audit Worksheet'!C48</f>
        <v>General Fund-Balance Sheet</v>
      </c>
      <c r="C42" s="150" t="str">
        <f>'Unit Data from Audit Worksheet'!D48</f>
        <v xml:space="preserve">Fund balance, Restricted for Stabilization by State Statute </v>
      </c>
      <c r="D42" s="92"/>
      <c r="E42" s="168">
        <f>'Unit Data from Audit Worksheet'!F48</f>
        <v>0</v>
      </c>
      <c r="F42" s="162">
        <f t="shared" si="4"/>
        <v>0</v>
      </c>
      <c r="G42" s="164"/>
      <c r="H42" s="161"/>
      <c r="I42" s="21"/>
      <c r="J42" s="160">
        <v>391</v>
      </c>
      <c r="K42" s="159" t="s">
        <v>100</v>
      </c>
      <c r="L42" s="198">
        <f t="shared" si="3"/>
        <v>0</v>
      </c>
      <c r="P42" s="141"/>
      <c r="X42" s="406"/>
      <c r="Y42" s="195"/>
      <c r="AA42" s="278"/>
      <c r="AB42" s="195"/>
    </row>
    <row r="43" spans="1:28" ht="28.8" x14ac:dyDescent="0.3">
      <c r="A43" s="151">
        <f>'Unit Data from Audit Worksheet'!A49</f>
        <v>7</v>
      </c>
      <c r="B43" s="32" t="str">
        <f>'Unit Data from Audit Worksheet'!C49</f>
        <v>General Fund-Balance Sheet</v>
      </c>
      <c r="C43" s="207" t="str">
        <f>'Unit Data from Audit Worksheet'!D49</f>
        <v>Fund balance, Nonspendable-  inventory/prepaids/etc.</v>
      </c>
      <c r="D43" s="92"/>
      <c r="E43" s="98">
        <f>'Unit Data from Audit Worksheet'!F49</f>
        <v>0</v>
      </c>
      <c r="F43" s="20">
        <f t="shared" si="4"/>
        <v>0</v>
      </c>
      <c r="G43" s="44"/>
      <c r="H43" s="161"/>
      <c r="I43" s="21"/>
      <c r="J43" s="22">
        <v>7</v>
      </c>
      <c r="K43" s="159" t="s">
        <v>101</v>
      </c>
      <c r="L43" s="208">
        <f t="shared" si="3"/>
        <v>0</v>
      </c>
      <c r="P43" s="141"/>
      <c r="X43" s="406"/>
      <c r="Y43" s="195"/>
      <c r="AA43" s="278"/>
      <c r="AB43" s="195"/>
    </row>
    <row r="44" spans="1:28" s="16" customFormat="1" ht="48.75" customHeight="1" x14ac:dyDescent="0.3">
      <c r="A44" s="135">
        <f>'Unit Data from Audit Worksheet'!A50</f>
        <v>645</v>
      </c>
      <c r="B44" s="172" t="str">
        <f>'Unit Data from Audit Worksheet'!C50</f>
        <v>General Fund-Balance Sheet</v>
      </c>
      <c r="C44" s="135" t="str">
        <f>'Unit Data from Audit Worksheet'!D50</f>
        <v>Fund balance, Assigned (total of all assigned components)</v>
      </c>
      <c r="D44" s="74"/>
      <c r="E44" s="171">
        <f>'Unit Data from Audit Worksheet'!F50</f>
        <v>0</v>
      </c>
      <c r="F44" s="157">
        <f>IF(L44&lt;0,"Error: Enter as a positive.",)</f>
        <v>0</v>
      </c>
      <c r="G44" s="147"/>
      <c r="H44" s="157"/>
      <c r="I44" s="209"/>
      <c r="J44" s="156">
        <v>645</v>
      </c>
      <c r="K44" s="135" t="s">
        <v>253</v>
      </c>
      <c r="L44" s="210">
        <f t="shared" si="3"/>
        <v>0</v>
      </c>
      <c r="M44"/>
      <c r="N44" s="201"/>
      <c r="O44" s="201"/>
      <c r="P44" s="141"/>
      <c r="Q44" s="188"/>
      <c r="R44" s="2"/>
      <c r="S44" s="2"/>
      <c r="T44" s="2"/>
      <c r="U44" s="2"/>
      <c r="V44" s="2"/>
      <c r="W44" s="2"/>
      <c r="X44" s="406"/>
      <c r="Y44" s="195"/>
      <c r="Z44" s="2"/>
      <c r="AA44" s="278"/>
      <c r="AB44" s="195"/>
    </row>
    <row r="45" spans="1:28" s="16" customFormat="1" ht="45.75" customHeight="1" x14ac:dyDescent="0.3">
      <c r="A45" s="135">
        <f>'Unit Data from Audit Worksheet'!A51</f>
        <v>646</v>
      </c>
      <c r="B45" s="172" t="str">
        <f>'Unit Data from Audit Worksheet'!C51</f>
        <v>General Fund-Balance Sheet</v>
      </c>
      <c r="C45" s="135" t="str">
        <f>'Unit Data from Audit Worksheet'!D51</f>
        <v>Fund Balance, Unassigned</v>
      </c>
      <c r="D45" s="74"/>
      <c r="E45" s="171">
        <f>'Unit Data from Audit Worksheet'!F51</f>
        <v>0</v>
      </c>
      <c r="F45" s="157">
        <f>IF(L45&lt;0,"Error: Enter as a positive.",)</f>
        <v>0</v>
      </c>
      <c r="G45" s="147"/>
      <c r="H45" s="157"/>
      <c r="I45" s="209"/>
      <c r="J45" s="156">
        <v>646</v>
      </c>
      <c r="K45" s="135" t="s">
        <v>254</v>
      </c>
      <c r="L45" s="210">
        <f t="shared" si="3"/>
        <v>0</v>
      </c>
      <c r="M45"/>
      <c r="N45" s="201"/>
      <c r="O45" s="201"/>
      <c r="P45" s="141"/>
      <c r="Q45" s="188"/>
      <c r="R45" s="2"/>
      <c r="S45" s="2"/>
      <c r="T45" s="2"/>
      <c r="U45" s="2"/>
      <c r="V45" s="2"/>
      <c r="W45" s="2"/>
      <c r="X45" s="406"/>
      <c r="Y45" s="195"/>
      <c r="Z45" s="2"/>
      <c r="AA45" s="278"/>
      <c r="AB45" s="195"/>
    </row>
    <row r="46" spans="1:28" ht="55.5" customHeight="1" x14ac:dyDescent="0.3">
      <c r="A46" s="196">
        <f>'Unit Data from Audit Worksheet'!A52</f>
        <v>9</v>
      </c>
      <c r="B46" s="75" t="str">
        <f>'Unit Data from Audit Worksheet'!C52</f>
        <v>General Fund-Balance Sheet</v>
      </c>
      <c r="C46" s="211" t="str">
        <f>'Unit Data from Audit Worksheet'!D52</f>
        <v>Total Fund balance (enter fund deficits as negative)</v>
      </c>
      <c r="D46" s="92"/>
      <c r="E46" s="97">
        <f>'Unit Data from Audit Worksheet'!F52</f>
        <v>0</v>
      </c>
      <c r="F46" s="76">
        <f>IF(L38-L39-L40-L41-L46=0,,"Error: Total assets less total liabilities do not equal Acct +379-4-5-380-9=0")</f>
        <v>0</v>
      </c>
      <c r="G46" s="77">
        <f>L38-L39-L40-L41-L46</f>
        <v>0</v>
      </c>
      <c r="H46" s="161"/>
      <c r="I46" s="21"/>
      <c r="J46" s="78">
        <v>9</v>
      </c>
      <c r="K46" s="30" t="s">
        <v>103</v>
      </c>
      <c r="L46" s="208">
        <f t="shared" si="3"/>
        <v>0</v>
      </c>
      <c r="O46" s="205" t="e">
        <f>'Unit Data from Audit Worksheet'!E52</f>
        <v>#N/A</v>
      </c>
      <c r="P46" s="141"/>
      <c r="X46" s="406"/>
      <c r="Y46" s="195"/>
      <c r="AA46" s="278"/>
      <c r="AB46" s="195"/>
    </row>
    <row r="47" spans="1:28" s="16" customFormat="1" ht="73.5" customHeight="1" x14ac:dyDescent="0.3">
      <c r="A47" s="212">
        <f>'Unit Data from Audit Worksheet'!A53</f>
        <v>1052</v>
      </c>
      <c r="B47" s="166" t="str">
        <f>'Unit Data from Audit Worksheet'!C53</f>
        <v>General Fund-Rev, Exp. Change in Fund Balance</v>
      </c>
      <c r="C47" s="213" t="str">
        <f>'Unit Data from Audit Worksheet'!D53</f>
        <v>Mark to Market unrealized losses in the General Fund. (enter as a negative number)</v>
      </c>
      <c r="D47" s="92"/>
      <c r="E47" s="169">
        <f>'Unit Data from Audit Worksheet'!F53</f>
        <v>0</v>
      </c>
      <c r="F47" s="162"/>
      <c r="G47" s="164"/>
      <c r="H47" s="161"/>
      <c r="I47" s="21"/>
      <c r="J47" s="173">
        <v>1052</v>
      </c>
      <c r="K47" s="81" t="s">
        <v>1200</v>
      </c>
      <c r="L47" s="214">
        <f t="shared" ref="L47:L87" si="5">IF(D47="",E47,D47)</f>
        <v>0</v>
      </c>
      <c r="M47"/>
      <c r="P47" s="141"/>
      <c r="Q47" s="188"/>
      <c r="R47" s="278"/>
      <c r="S47" s="278"/>
      <c r="T47" s="278"/>
      <c r="U47" s="278"/>
      <c r="V47" s="278"/>
      <c r="W47" s="278"/>
      <c r="X47" s="406"/>
      <c r="Y47" s="195"/>
      <c r="Z47" s="278"/>
      <c r="AA47" s="278"/>
      <c r="AB47" s="195"/>
    </row>
    <row r="48" spans="1:28" s="16" customFormat="1" ht="73.5" customHeight="1" x14ac:dyDescent="0.3">
      <c r="A48" s="151">
        <f>'Unit Data from Audit Worksheet'!A55</f>
        <v>16</v>
      </c>
      <c r="B48" s="151" t="str">
        <f>'Unit Data from Audit Worksheet'!C55</f>
        <v>General Fund-Rev, Exp. Change in Fund Balance</v>
      </c>
      <c r="C48" s="151" t="str">
        <f>'Unit Data from Audit Worksheet'!D55</f>
        <v>Total revenues</v>
      </c>
      <c r="D48" s="92"/>
      <c r="E48" s="168">
        <f>'Unit Data from Audit Worksheet'!F55</f>
        <v>0</v>
      </c>
      <c r="F48" s="162"/>
      <c r="G48" s="164"/>
      <c r="H48" s="161"/>
      <c r="I48" s="21"/>
      <c r="J48" s="153">
        <v>16</v>
      </c>
      <c r="K48" s="581" t="s">
        <v>105</v>
      </c>
      <c r="L48" s="204">
        <f t="shared" si="5"/>
        <v>0</v>
      </c>
      <c r="M48"/>
      <c r="P48" s="141"/>
      <c r="Q48" s="188"/>
      <c r="R48" s="278"/>
      <c r="S48" s="278"/>
      <c r="T48" s="278"/>
      <c r="U48" s="278"/>
      <c r="V48" s="278"/>
      <c r="W48" s="278"/>
      <c r="X48" s="406"/>
      <c r="Y48" s="195"/>
      <c r="Z48" s="278"/>
      <c r="AA48" s="278"/>
      <c r="AB48" s="195"/>
    </row>
    <row r="49" spans="1:28" s="16" customFormat="1" ht="73.5" customHeight="1" x14ac:dyDescent="0.3">
      <c r="A49" s="151">
        <f>'Unit Data from Audit Worksheet'!A56</f>
        <v>532</v>
      </c>
      <c r="B49" s="151" t="str">
        <f>'Unit Data from Audit Worksheet'!C56</f>
        <v>General Fund-Rev, Exp. Change in Fund Balance</v>
      </c>
      <c r="C49" s="151" t="str">
        <f>'Unit Data from Audit Worksheet'!D56</f>
        <v xml:space="preserve">Total expenditures  
Exclude expenditures in the "other financing sources (uses)" section.
</v>
      </c>
      <c r="D49" s="92"/>
      <c r="E49" s="168">
        <f>'Unit Data from Audit Worksheet'!F56</f>
        <v>0</v>
      </c>
      <c r="F49" s="162"/>
      <c r="G49" s="164"/>
      <c r="H49" s="161"/>
      <c r="I49" s="21"/>
      <c r="J49" s="153">
        <v>532</v>
      </c>
      <c r="K49" s="582" t="s">
        <v>1195</v>
      </c>
      <c r="L49" s="204">
        <f t="shared" si="5"/>
        <v>0</v>
      </c>
      <c r="M49"/>
      <c r="P49" s="141"/>
      <c r="Q49" s="188"/>
      <c r="R49" s="278"/>
      <c r="S49" s="278"/>
      <c r="T49" s="278"/>
      <c r="U49" s="278"/>
      <c r="V49" s="278"/>
      <c r="W49" s="278"/>
      <c r="X49" s="406"/>
      <c r="Y49" s="195"/>
      <c r="Z49" s="278"/>
      <c r="AA49" s="278"/>
      <c r="AB49" s="195"/>
    </row>
    <row r="50" spans="1:28" s="16" customFormat="1" ht="73.5" customHeight="1" x14ac:dyDescent="0.3">
      <c r="A50" s="151">
        <f>'Unit Data from Audit Worksheet'!A57</f>
        <v>17</v>
      </c>
      <c r="B50" s="151" t="str">
        <f>'Unit Data from Audit Worksheet'!C57</f>
        <v>General Fund-Rev, Exp. Change in Fund Balance</v>
      </c>
      <c r="C50" s="151" t="str">
        <f>'Unit Data from Audit Worksheet'!D57</f>
        <v>Total Transfers in    (Preference is that transfers-in  are not netted against transfers-out)</v>
      </c>
      <c r="D50" s="92"/>
      <c r="E50" s="168">
        <f>'Unit Data from Audit Worksheet'!F57</f>
        <v>0</v>
      </c>
      <c r="F50" s="162"/>
      <c r="G50" s="164"/>
      <c r="H50" s="161"/>
      <c r="I50" s="21"/>
      <c r="J50" s="153">
        <v>17</v>
      </c>
      <c r="K50" s="582" t="s">
        <v>107</v>
      </c>
      <c r="L50" s="204">
        <f t="shared" si="5"/>
        <v>0</v>
      </c>
      <c r="M50"/>
      <c r="P50" s="141"/>
      <c r="Q50" s="188"/>
      <c r="R50" s="278"/>
      <c r="S50" s="278"/>
      <c r="T50" s="278"/>
      <c r="U50" s="278"/>
      <c r="V50" s="278"/>
      <c r="W50" s="278"/>
      <c r="X50" s="406"/>
      <c r="Y50" s="195"/>
      <c r="Z50" s="278"/>
      <c r="AA50" s="278"/>
      <c r="AB50" s="195"/>
    </row>
    <row r="51" spans="1:28" s="16" customFormat="1" ht="73.5" customHeight="1" x14ac:dyDescent="0.3">
      <c r="A51" s="151">
        <f>'Unit Data from Audit Worksheet'!A58</f>
        <v>20</v>
      </c>
      <c r="B51" s="151" t="str">
        <f>'Unit Data from Audit Worksheet'!C58</f>
        <v>General Fund-Rev, Exp. Change in Fund Balance</v>
      </c>
      <c r="C51" s="151" t="str">
        <f>'Unit Data from Audit Worksheet'!D58</f>
        <v>Total Transfers out    (Preference is that transfers-in  are not netted against transfers-out)</v>
      </c>
      <c r="D51" s="92"/>
      <c r="E51" s="168">
        <f>'Unit Data from Audit Worksheet'!F58</f>
        <v>0</v>
      </c>
      <c r="F51" s="162"/>
      <c r="G51" s="164"/>
      <c r="H51" s="161"/>
      <c r="I51" s="21"/>
      <c r="J51" s="153">
        <v>20</v>
      </c>
      <c r="K51" s="581" t="s">
        <v>108</v>
      </c>
      <c r="L51" s="204">
        <f t="shared" si="5"/>
        <v>0</v>
      </c>
      <c r="M51"/>
      <c r="P51" s="141"/>
      <c r="Q51" s="188"/>
      <c r="R51" s="278"/>
      <c r="S51" s="278"/>
      <c r="T51" s="278"/>
      <c r="U51" s="278"/>
      <c r="V51" s="278"/>
      <c r="W51" s="278"/>
      <c r="X51" s="406"/>
      <c r="Y51" s="195"/>
      <c r="Z51" s="278"/>
      <c r="AA51" s="278"/>
      <c r="AB51" s="195"/>
    </row>
    <row r="52" spans="1:28" s="16" customFormat="1" ht="73.5" customHeight="1" x14ac:dyDescent="0.3">
      <c r="A52" s="151">
        <f>'Unit Data from Audit Worksheet'!A59</f>
        <v>533</v>
      </c>
      <c r="B52" s="151" t="str">
        <f>'Unit Data from Audit Worksheet'!C59</f>
        <v>General Fund-Rev, Exp. Change in Fund Balance</v>
      </c>
      <c r="C52" s="151" t="str">
        <f>'Unit Data from Audit Worksheet'!D59</f>
        <v>Total Proceeds from all long-term debt issuances 
Exclude proceeds from refundings</v>
      </c>
      <c r="D52" s="92"/>
      <c r="E52" s="168">
        <f>'Unit Data from Audit Worksheet'!F59</f>
        <v>0</v>
      </c>
      <c r="F52" s="162"/>
      <c r="G52" s="164"/>
      <c r="H52" s="161"/>
      <c r="I52" s="21"/>
      <c r="J52" s="153">
        <v>533</v>
      </c>
      <c r="K52" s="582" t="s">
        <v>1196</v>
      </c>
      <c r="L52" s="204">
        <f t="shared" si="5"/>
        <v>0</v>
      </c>
      <c r="M52"/>
      <c r="P52" s="141"/>
      <c r="Q52" s="188"/>
      <c r="R52" s="278"/>
      <c r="S52" s="278"/>
      <c r="T52" s="278"/>
      <c r="U52" s="278"/>
      <c r="V52" s="278"/>
      <c r="W52" s="278"/>
      <c r="X52" s="406"/>
      <c r="Y52" s="195"/>
      <c r="Z52" s="278"/>
      <c r="AA52" s="278"/>
      <c r="AB52" s="195"/>
    </row>
    <row r="53" spans="1:28" s="16" customFormat="1" ht="73.5" customHeight="1" x14ac:dyDescent="0.3">
      <c r="A53" s="151">
        <f>'Unit Data from Audit Worksheet'!A60</f>
        <v>508</v>
      </c>
      <c r="B53" s="151" t="str">
        <f>'Unit Data from Audit Worksheet'!C60</f>
        <v>General Fund-Rev, Exp. Change in Fund Balance</v>
      </c>
      <c r="C53" s="151" t="str">
        <f>'Unit Data from Audit Worksheet'!D60</f>
        <v>Debt Refunding - Net refunding proceeds against debt payoff and if positive place results on this line.</v>
      </c>
      <c r="D53" s="92"/>
      <c r="E53" s="168">
        <f>'Unit Data from Audit Worksheet'!F60</f>
        <v>0</v>
      </c>
      <c r="F53" s="162"/>
      <c r="G53" s="164"/>
      <c r="H53" s="161"/>
      <c r="I53" s="21"/>
      <c r="J53" s="153">
        <v>508</v>
      </c>
      <c r="K53" s="581" t="s">
        <v>110</v>
      </c>
      <c r="L53" s="204">
        <f t="shared" si="5"/>
        <v>0</v>
      </c>
      <c r="M53"/>
      <c r="P53" s="141"/>
      <c r="Q53" s="188"/>
      <c r="R53" s="278"/>
      <c r="S53" s="278"/>
      <c r="T53" s="278"/>
      <c r="U53" s="278"/>
      <c r="V53" s="278"/>
      <c r="W53" s="278"/>
      <c r="X53" s="406"/>
      <c r="Y53" s="195"/>
      <c r="Z53" s="278"/>
      <c r="AA53" s="278"/>
      <c r="AB53" s="195"/>
    </row>
    <row r="54" spans="1:28" s="16" customFormat="1" ht="73.5" customHeight="1" x14ac:dyDescent="0.3">
      <c r="A54" s="151">
        <f>'Unit Data from Audit Worksheet'!A61</f>
        <v>509</v>
      </c>
      <c r="B54" s="151" t="str">
        <f>'Unit Data from Audit Worksheet'!C61</f>
        <v>General Fund-Rev, Exp. Change in Fund Balance</v>
      </c>
      <c r="C54" s="151" t="str">
        <f>'Unit Data from Audit Worksheet'!D61</f>
        <v>Debt Refunding - Net refunding proceeds against debt payoff and if negative place results on this line.</v>
      </c>
      <c r="D54" s="92"/>
      <c r="E54" s="168">
        <f>'Unit Data from Audit Worksheet'!F61</f>
        <v>0</v>
      </c>
      <c r="F54" s="162"/>
      <c r="G54" s="164"/>
      <c r="H54" s="161"/>
      <c r="I54" s="21"/>
      <c r="J54" s="153">
        <v>509</v>
      </c>
      <c r="K54" s="581" t="s">
        <v>111</v>
      </c>
      <c r="L54" s="204">
        <f t="shared" si="5"/>
        <v>0</v>
      </c>
      <c r="M54"/>
      <c r="P54" s="141"/>
      <c r="Q54" s="188"/>
      <c r="R54" s="278"/>
      <c r="S54" s="278"/>
      <c r="T54" s="278"/>
      <c r="U54" s="278"/>
      <c r="V54" s="278"/>
      <c r="W54" s="278"/>
      <c r="X54" s="406"/>
      <c r="Y54" s="195"/>
      <c r="Z54" s="278"/>
      <c r="AA54" s="278"/>
      <c r="AB54" s="195"/>
    </row>
    <row r="55" spans="1:28" s="16" customFormat="1" ht="73.5" customHeight="1" x14ac:dyDescent="0.3">
      <c r="A55" s="151">
        <f>'Unit Data from Audit Worksheet'!A62</f>
        <v>22</v>
      </c>
      <c r="B55" s="151" t="str">
        <f>'Unit Data from Audit Worksheet'!C62</f>
        <v>General Fund-Rev, Exp. Change in Fund Balance</v>
      </c>
      <c r="C55" s="151" t="str">
        <f>'Unit Data from Audit Worksheet'!D62</f>
        <v xml:space="preserve">All other items on this statement that were not included in total revenues, total expenditures, transfers in or out, or proceeds from long-term debt above.  </v>
      </c>
      <c r="D55" s="92"/>
      <c r="E55" s="168">
        <f>'Unit Data from Audit Worksheet'!F62</f>
        <v>0</v>
      </c>
      <c r="F55" s="162"/>
      <c r="G55" s="164"/>
      <c r="H55" s="161"/>
      <c r="I55" s="21"/>
      <c r="J55" s="153">
        <v>22</v>
      </c>
      <c r="K55" s="151" t="s">
        <v>109</v>
      </c>
      <c r="L55" s="204">
        <f t="shared" si="5"/>
        <v>0</v>
      </c>
      <c r="M55"/>
      <c r="P55" s="141"/>
      <c r="Q55" s="188"/>
      <c r="R55" s="278"/>
      <c r="S55" s="278"/>
      <c r="T55" s="278"/>
      <c r="U55" s="278"/>
      <c r="V55" s="278"/>
      <c r="W55" s="278"/>
      <c r="X55" s="406"/>
      <c r="Y55" s="195"/>
      <c r="Z55" s="278"/>
      <c r="AA55" s="278"/>
      <c r="AB55" s="195"/>
    </row>
    <row r="56" spans="1:28" s="16" customFormat="1" ht="82.8" customHeight="1" x14ac:dyDescent="0.3">
      <c r="A56" s="151">
        <f>'Unit Data from Audit Worksheet'!A63</f>
        <v>23</v>
      </c>
      <c r="B56" s="151" t="str">
        <f>'Unit Data from Audit Worksheet'!C63</f>
        <v>General Fund-Rev, Exp. Change in Fund Balance</v>
      </c>
      <c r="C56" s="151" t="str">
        <f>'Unit Data from Audit Worksheet'!D63</f>
        <v>Change in fund balance - (Increase in Fund balance is recorded as a positive and a decrease in fund balance is recorded as a negative)</v>
      </c>
      <c r="D56" s="92"/>
      <c r="E56" s="168">
        <f>'Unit Data from Audit Worksheet'!F63</f>
        <v>0</v>
      </c>
      <c r="F56" s="162"/>
      <c r="G56" s="164"/>
      <c r="H56" s="161"/>
      <c r="I56" s="21"/>
      <c r="J56" s="153">
        <v>23</v>
      </c>
      <c r="K56" s="151" t="s">
        <v>112</v>
      </c>
      <c r="L56" s="204">
        <f t="shared" si="5"/>
        <v>0</v>
      </c>
      <c r="M56"/>
      <c r="P56" s="141"/>
      <c r="Q56" s="188"/>
      <c r="R56" s="278"/>
      <c r="S56" s="278"/>
      <c r="T56" s="278"/>
      <c r="U56" s="278"/>
      <c r="V56" s="278"/>
      <c r="W56" s="278"/>
      <c r="X56" s="406"/>
      <c r="Y56" s="195"/>
      <c r="Z56" s="278"/>
      <c r="AA56" s="278"/>
      <c r="AB56" s="195"/>
    </row>
    <row r="57" spans="1:28" s="16" customFormat="1" ht="108.6" customHeight="1" x14ac:dyDescent="0.3">
      <c r="A57" s="151">
        <f>'Unit Data from Audit Worksheet'!A64</f>
        <v>507</v>
      </c>
      <c r="B57" s="151" t="str">
        <f>'Unit Data from Audit Worksheet'!C64</f>
        <v>General Fund-Rev, Exp. Change in Fund Balance</v>
      </c>
      <c r="C57" s="151" t="str">
        <f>'Unit Data from Audit Worksheet'!D64</f>
        <v>Any adjustment to beginning fund balance including rounding, prior period adjustments and restatements.   (Amounts that increase fund balance are recorded as positive and amounts that decrease fund balance are recorded as negative)</v>
      </c>
      <c r="D57" s="92"/>
      <c r="E57" s="168">
        <f>'Unit Data from Audit Worksheet'!F64</f>
        <v>0</v>
      </c>
      <c r="F57" s="162"/>
      <c r="G57" s="164"/>
      <c r="H57" s="161"/>
      <c r="I57" s="21"/>
      <c r="J57" s="153">
        <v>507</v>
      </c>
      <c r="K57" s="151" t="s">
        <v>1197</v>
      </c>
      <c r="L57" s="204">
        <f t="shared" si="5"/>
        <v>0</v>
      </c>
      <c r="M57"/>
      <c r="P57" s="141"/>
      <c r="Q57" s="188"/>
      <c r="R57" s="278"/>
      <c r="S57" s="278"/>
      <c r="T57" s="278"/>
      <c r="U57" s="278"/>
      <c r="V57" s="278"/>
      <c r="W57" s="278"/>
      <c r="X57" s="406"/>
      <c r="Y57" s="195"/>
      <c r="Z57" s="278"/>
      <c r="AA57" s="278"/>
      <c r="AB57" s="195"/>
    </row>
    <row r="58" spans="1:28" s="16" customFormat="1" ht="84.6" customHeight="1" x14ac:dyDescent="0.3">
      <c r="A58" s="151">
        <f>'Unit Data from Audit Worksheet'!A65</f>
        <v>647</v>
      </c>
      <c r="B58" s="151" t="str">
        <f>'Unit Data from Audit Worksheet'!C65</f>
        <v>Debt Service Fund</v>
      </c>
      <c r="C58" s="151" t="str">
        <f>'Unit Data from Audit Worksheet'!D65</f>
        <v>Please enter the Total Fund Balance for any Debt Service Funds</v>
      </c>
      <c r="D58" s="92"/>
      <c r="E58" s="168">
        <f>'Unit Data from Audit Worksheet'!F65</f>
        <v>0</v>
      </c>
      <c r="F58" s="162"/>
      <c r="G58" s="164"/>
      <c r="H58" s="161"/>
      <c r="I58" s="21"/>
      <c r="J58" s="153">
        <v>647</v>
      </c>
      <c r="K58" s="151" t="s">
        <v>241</v>
      </c>
      <c r="L58" s="204">
        <f t="shared" si="5"/>
        <v>0</v>
      </c>
      <c r="M58"/>
      <c r="P58" s="141"/>
      <c r="Q58" s="188"/>
      <c r="R58" s="278"/>
      <c r="S58" s="278"/>
      <c r="T58" s="278"/>
      <c r="U58" s="278"/>
      <c r="V58" s="278"/>
      <c r="W58" s="278"/>
      <c r="X58" s="406"/>
      <c r="Y58" s="195"/>
      <c r="Z58" s="278"/>
      <c r="AA58" s="278"/>
      <c r="AB58" s="195"/>
    </row>
    <row r="59" spans="1:28" s="16" customFormat="1" ht="73.5" customHeight="1" x14ac:dyDescent="0.3">
      <c r="A59" s="516">
        <f>'Unit Data from Audit Worksheet'!A67</f>
        <v>534</v>
      </c>
      <c r="B59" s="516" t="str">
        <f>'Unit Data from Audit Worksheet'!C67</f>
        <v>Net Position</v>
      </c>
      <c r="C59" s="516" t="str">
        <f>'Unit Data from Audit Worksheet'!D67</f>
        <v>Combined Totals of all Proprietary Funds - Amount of Inventories and Prepaids in current assets</v>
      </c>
      <c r="D59" s="92"/>
      <c r="E59" s="168">
        <f>'Unit Data from Audit Worksheet'!F67</f>
        <v>0</v>
      </c>
      <c r="F59" s="162"/>
      <c r="G59" s="164"/>
      <c r="H59" s="161"/>
      <c r="I59" s="21"/>
      <c r="J59" s="517">
        <v>534</v>
      </c>
      <c r="K59" s="159" t="s">
        <v>465</v>
      </c>
      <c r="L59" s="204">
        <f t="shared" si="5"/>
        <v>0</v>
      </c>
      <c r="M59"/>
      <c r="P59" s="141"/>
      <c r="Q59" s="188"/>
      <c r="R59" s="278"/>
      <c r="S59" s="278"/>
      <c r="T59" s="278"/>
      <c r="U59" s="278"/>
      <c r="V59" s="278"/>
      <c r="W59" s="278"/>
      <c r="X59" s="406"/>
      <c r="Y59" s="195"/>
      <c r="Z59" s="278"/>
      <c r="AA59" s="278"/>
      <c r="AB59" s="195"/>
    </row>
    <row r="60" spans="1:28" s="16" customFormat="1" ht="73.5" customHeight="1" x14ac:dyDescent="0.3">
      <c r="A60" s="516">
        <f>'Unit Data from Audit Worksheet'!A68</f>
        <v>13</v>
      </c>
      <c r="B60" s="516" t="str">
        <f>'Unit Data from Audit Worksheet'!C68</f>
        <v>Combined Proprietary Funds - Net Position</v>
      </c>
      <c r="C60" s="516" t="str">
        <f>'Unit Data from Audit Worksheet'!D68</f>
        <v>Comb-Proprietary Funds-Current Assets 
Exclude: any restricted assets
                  deferred outflows</v>
      </c>
      <c r="D60" s="92"/>
      <c r="E60" s="168">
        <f>'Unit Data from Audit Worksheet'!F68</f>
        <v>0</v>
      </c>
      <c r="F60" s="162"/>
      <c r="G60" s="164"/>
      <c r="H60" s="161"/>
      <c r="I60" s="21"/>
      <c r="J60" s="160">
        <v>13</v>
      </c>
      <c r="K60" s="159" t="s">
        <v>1171</v>
      </c>
      <c r="L60" s="204">
        <f t="shared" si="5"/>
        <v>0</v>
      </c>
      <c r="M60"/>
      <c r="P60" s="141"/>
      <c r="Q60" s="188"/>
      <c r="R60" s="278"/>
      <c r="S60" s="278"/>
      <c r="T60" s="278"/>
      <c r="U60" s="278"/>
      <c r="V60" s="278"/>
      <c r="W60" s="278"/>
      <c r="X60" s="406"/>
      <c r="Y60" s="195"/>
      <c r="Z60" s="278"/>
      <c r="AA60" s="278"/>
      <c r="AB60" s="195"/>
    </row>
    <row r="61" spans="1:28" s="16" customFormat="1" ht="205.8" customHeight="1" x14ac:dyDescent="0.3">
      <c r="A61" s="516">
        <f>'Unit Data from Audit Worksheet'!A69</f>
        <v>14</v>
      </c>
      <c r="B61" s="516" t="str">
        <f>'Unit Data from Audit Worksheet'!C69</f>
        <v>Combined Proprietary Funds - Net Position</v>
      </c>
      <c r="C61" s="516" t="str">
        <f>'Unit Data from Audit Worksheet'!D69</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61" s="92"/>
      <c r="E61" s="168">
        <f>'Unit Data from Audit Worksheet'!F69</f>
        <v>0</v>
      </c>
      <c r="F61" s="162"/>
      <c r="G61" s="164"/>
      <c r="H61" s="161"/>
      <c r="I61" s="21"/>
      <c r="J61" s="160">
        <v>14</v>
      </c>
      <c r="K61" s="159" t="s">
        <v>1171</v>
      </c>
      <c r="L61" s="204">
        <f t="shared" si="5"/>
        <v>0</v>
      </c>
      <c r="M61"/>
      <c r="P61" s="141"/>
      <c r="Q61" s="188"/>
      <c r="R61" s="278"/>
      <c r="S61" s="278"/>
      <c r="T61" s="278"/>
      <c r="U61" s="278"/>
      <c r="V61" s="278"/>
      <c r="W61" s="278"/>
      <c r="X61" s="406"/>
      <c r="Y61" s="195"/>
      <c r="Z61" s="278"/>
      <c r="AA61" s="278"/>
      <c r="AB61" s="195"/>
    </row>
    <row r="62" spans="1:28" s="16" customFormat="1" ht="97.2" customHeight="1" x14ac:dyDescent="0.3">
      <c r="A62" s="516">
        <f>'Unit Data from Audit Worksheet'!A70</f>
        <v>32</v>
      </c>
      <c r="B62" s="516" t="str">
        <f>'Unit Data from Audit Worksheet'!C70</f>
        <v>Combined Totals of all Proprietary Funds - Revenue, Expenses, Changes in Net Position</v>
      </c>
      <c r="C62" s="516" t="str">
        <f>'Unit Data from Audit Worksheet'!D70</f>
        <v>Combined Totals of all proprietary Funds - Depreciation &amp; Amortization Expense</v>
      </c>
      <c r="D62" s="92"/>
      <c r="E62" s="168">
        <f>'Unit Data from Audit Worksheet'!F70</f>
        <v>0</v>
      </c>
      <c r="F62" s="162"/>
      <c r="G62" s="164"/>
      <c r="H62" s="161"/>
      <c r="I62" s="21"/>
      <c r="J62" s="160">
        <v>32</v>
      </c>
      <c r="K62" s="596" t="s">
        <v>1175</v>
      </c>
      <c r="L62" s="204">
        <f t="shared" si="5"/>
        <v>0</v>
      </c>
      <c r="M62"/>
      <c r="P62" s="141"/>
      <c r="Q62" s="188"/>
      <c r="R62" s="278"/>
      <c r="S62" s="278"/>
      <c r="T62" s="278"/>
      <c r="U62" s="278"/>
      <c r="V62" s="278"/>
      <c r="W62" s="278"/>
      <c r="X62" s="406"/>
      <c r="Y62" s="195"/>
      <c r="Z62" s="278"/>
      <c r="AA62" s="278"/>
      <c r="AB62" s="195"/>
    </row>
    <row r="63" spans="1:28" s="16" customFormat="1" ht="115.2" customHeight="1" x14ac:dyDescent="0.3">
      <c r="A63" s="516">
        <f>'Unit Data from Audit Worksheet'!A71</f>
        <v>31</v>
      </c>
      <c r="B63" s="516" t="str">
        <f>'Unit Data from Audit Worksheet'!C71</f>
        <v>Combined Totals of all Proprietary Funds - Revenue, Expenses, Changes in Net Position</v>
      </c>
      <c r="C63" s="516" t="str">
        <f>'Unit Data from Audit Worksheet'!D71</f>
        <v>Combined Totals of all Proprietary Funds - Change in net position - (increase in net position is recorded as a positive and a decrease in net position is recorded as a negative)</v>
      </c>
      <c r="D63" s="92"/>
      <c r="E63" s="168">
        <f>'Unit Data from Audit Worksheet'!F71</f>
        <v>0</v>
      </c>
      <c r="F63" s="162"/>
      <c r="G63" s="164"/>
      <c r="H63" s="161"/>
      <c r="I63" s="21"/>
      <c r="J63" s="160">
        <v>31</v>
      </c>
      <c r="K63" s="581" t="s">
        <v>1174</v>
      </c>
      <c r="L63" s="204">
        <f t="shared" si="5"/>
        <v>0</v>
      </c>
      <c r="M63"/>
      <c r="P63" s="141"/>
      <c r="Q63" s="188"/>
      <c r="R63" s="278"/>
      <c r="S63" s="278"/>
      <c r="T63" s="278"/>
      <c r="U63" s="278"/>
      <c r="V63" s="278"/>
      <c r="W63" s="278"/>
      <c r="X63" s="406"/>
      <c r="Y63" s="195"/>
      <c r="Z63" s="278"/>
      <c r="AA63" s="278"/>
      <c r="AB63" s="195"/>
    </row>
    <row r="64" spans="1:28" s="16" customFormat="1" ht="73.5" customHeight="1" x14ac:dyDescent="0.3">
      <c r="A64" s="516">
        <f>'Unit Data from Audit Worksheet'!A72</f>
        <v>193</v>
      </c>
      <c r="B64" s="516" t="str">
        <f>'Unit Data from Audit Worksheet'!C72</f>
        <v>Combined Proprietary Funds - Change in Cash Flow Statement</v>
      </c>
      <c r="C64" s="516" t="str">
        <f>'Unit Data from Audit Worksheet'!D72</f>
        <v>Combined Totals of all Proprietary Funds - Capital Contributions</v>
      </c>
      <c r="D64" s="92"/>
      <c r="E64" s="168">
        <f>'Unit Data from Audit Worksheet'!F72</f>
        <v>0</v>
      </c>
      <c r="F64" s="162"/>
      <c r="G64" s="164"/>
      <c r="H64" s="161"/>
      <c r="I64" s="21"/>
      <c r="J64" s="160">
        <v>193</v>
      </c>
      <c r="K64" s="596" t="s">
        <v>186</v>
      </c>
      <c r="L64" s="204">
        <f t="shared" si="5"/>
        <v>0</v>
      </c>
      <c r="M64"/>
      <c r="P64" s="141"/>
      <c r="Q64" s="188"/>
      <c r="R64" s="278"/>
      <c r="S64" s="278"/>
      <c r="T64" s="278"/>
      <c r="U64" s="278"/>
      <c r="V64" s="278"/>
      <c r="W64" s="278"/>
      <c r="X64" s="406"/>
      <c r="Y64" s="195"/>
      <c r="Z64" s="278"/>
      <c r="AA64" s="278"/>
      <c r="AB64" s="195"/>
    </row>
    <row r="65" spans="1:28" s="16" customFormat="1" ht="73.5" customHeight="1" x14ac:dyDescent="0.3">
      <c r="A65" s="516">
        <f>'Unit Data from Audit Worksheet'!A73</f>
        <v>33</v>
      </c>
      <c r="B65" s="516" t="str">
        <f>'Unit Data from Audit Worksheet'!C73</f>
        <v>Combined Proprietary Funds - Change in Cash Flow Statement</v>
      </c>
      <c r="C65" s="516" t="str">
        <f>'Unit Data from Audit Worksheet'!D73</f>
        <v>Combined Totals of all Proprietary Funds - Cash Flow from Operating</v>
      </c>
      <c r="D65" s="92"/>
      <c r="E65" s="168">
        <f>'Unit Data from Audit Worksheet'!F73</f>
        <v>0</v>
      </c>
      <c r="F65" s="162"/>
      <c r="G65" s="164"/>
      <c r="H65" s="161"/>
      <c r="I65" s="21"/>
      <c r="J65" s="160">
        <v>33</v>
      </c>
      <c r="K65" s="159" t="s">
        <v>1177</v>
      </c>
      <c r="L65" s="204">
        <f t="shared" si="5"/>
        <v>0</v>
      </c>
      <c r="M65"/>
      <c r="P65" s="141"/>
      <c r="Q65" s="188"/>
      <c r="R65" s="278"/>
      <c r="S65" s="278"/>
      <c r="T65" s="278"/>
      <c r="U65" s="278"/>
      <c r="V65" s="278"/>
      <c r="W65" s="278"/>
      <c r="X65" s="406"/>
      <c r="Y65" s="195"/>
      <c r="Z65" s="278"/>
      <c r="AA65" s="278"/>
      <c r="AB65" s="195"/>
    </row>
    <row r="66" spans="1:28" s="16" customFormat="1" ht="73.5" customHeight="1" x14ac:dyDescent="0.3">
      <c r="A66" s="151">
        <f>'Unit Data from Audit Worksheet'!A75</f>
        <v>512</v>
      </c>
      <c r="B66" s="163" t="str">
        <f>'Unit Data from Audit Worksheet'!C75</f>
        <v>Fiduciary Statements</v>
      </c>
      <c r="C66" s="150" t="str">
        <f>'Unit Data from Audit Worksheet'!D75</f>
        <v>Cash and investments.  
Include:  unrestricted and restricted.  
                   cash and investments held 
                   by a third party</v>
      </c>
      <c r="D66" s="92"/>
      <c r="E66" s="168">
        <f>'Unit Data from Audit Worksheet'!F75</f>
        <v>0</v>
      </c>
      <c r="F66" s="162"/>
      <c r="G66" s="164"/>
      <c r="H66" s="161"/>
      <c r="I66" s="21"/>
      <c r="J66" s="160">
        <v>512</v>
      </c>
      <c r="K66" s="159" t="s">
        <v>147</v>
      </c>
      <c r="L66" s="204">
        <f t="shared" si="5"/>
        <v>0</v>
      </c>
      <c r="M66"/>
      <c r="P66" s="141"/>
      <c r="Q66" s="188"/>
      <c r="R66" s="278"/>
      <c r="S66" s="278"/>
      <c r="T66" s="278"/>
      <c r="U66" s="278"/>
      <c r="V66" s="278"/>
      <c r="W66" s="278"/>
      <c r="X66" s="406"/>
      <c r="Y66" s="195"/>
      <c r="Z66" s="278"/>
      <c r="AA66" s="278"/>
      <c r="AB66" s="195"/>
    </row>
    <row r="67" spans="1:28" ht="100.8" customHeight="1" x14ac:dyDescent="0.3">
      <c r="A67" s="151">
        <f>'Unit Data from Audit Worksheet'!A77</f>
        <v>622</v>
      </c>
      <c r="B67" s="163" t="str">
        <f>'Unit Data from Audit Worksheet'!C77</f>
        <v>FS., Pension note or RSI</v>
      </c>
      <c r="C67" s="163" t="str">
        <f>'Unit Data from Audit Worksheet'!D77</f>
        <v xml:space="preserve">Unit's Share of Net Pension Liability ($s)
- unit of government is a participating employer in the State's TSERS (Teachers' and State Employees' Retirement System) or the LGERS (Local Governmental Employees' Retirement System).  </v>
      </c>
      <c r="D67" s="167"/>
      <c r="E67" s="168">
        <f>'Unit Data from Audit Worksheet'!F77</f>
        <v>0</v>
      </c>
      <c r="F67" s="162"/>
      <c r="G67" s="164"/>
      <c r="H67" s="161"/>
      <c r="I67" s="21"/>
      <c r="J67" s="160">
        <v>622</v>
      </c>
      <c r="K67" s="165" t="s">
        <v>238</v>
      </c>
      <c r="L67" s="204">
        <f t="shared" si="5"/>
        <v>0</v>
      </c>
      <c r="P67" s="141"/>
      <c r="X67" s="406"/>
      <c r="Y67" s="195"/>
      <c r="AA67" s="278"/>
      <c r="AB67" s="195"/>
    </row>
    <row r="68" spans="1:28" ht="154.80000000000001" customHeight="1" x14ac:dyDescent="0.3">
      <c r="A68" s="151">
        <f>'Unit Data from Audit Worksheet'!A78</f>
        <v>577</v>
      </c>
      <c r="B68" s="163" t="str">
        <f>'Unit Data from Audit Worksheet'!C78</f>
        <v>Pension Notes</v>
      </c>
      <c r="C68" s="163" t="str">
        <f>'Unit Data from Audit Worksheet'!D78</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drop down list.
</v>
      </c>
      <c r="D68" s="167"/>
      <c r="E68" s="168">
        <f>'Unit Data from Audit Worksheet'!F78</f>
        <v>0</v>
      </c>
      <c r="F68" s="162"/>
      <c r="G68" s="164"/>
      <c r="H68" s="161"/>
      <c r="I68" s="21"/>
      <c r="J68" s="160">
        <v>577</v>
      </c>
      <c r="K68" s="165" t="s">
        <v>220</v>
      </c>
      <c r="L68" s="204">
        <f t="shared" si="5"/>
        <v>0</v>
      </c>
      <c r="P68" s="141"/>
      <c r="X68" s="406"/>
      <c r="Y68" s="195"/>
      <c r="AA68" s="278"/>
      <c r="AB68" s="195"/>
    </row>
    <row r="69" spans="1:28" s="16" customFormat="1" ht="127.5" customHeight="1" x14ac:dyDescent="0.3">
      <c r="A69" s="218">
        <f>'Unit Data from Audit Worksheet'!A80</f>
        <v>547</v>
      </c>
      <c r="B69" s="163" t="str">
        <f>'Unit Data from Audit Worksheet'!C80</f>
        <v>OPEB Note</v>
      </c>
      <c r="C69" s="163" t="str">
        <f>'Unit Data from Audit Worksheet'!D80</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v>
      </c>
      <c r="D69" s="60"/>
      <c r="E69" s="168">
        <f>'Unit Data from Audit Worksheet'!F80</f>
        <v>0</v>
      </c>
      <c r="F69" s="162"/>
      <c r="G69" s="164"/>
      <c r="H69" s="64"/>
      <c r="I69" s="21"/>
      <c r="J69" s="160">
        <v>547</v>
      </c>
      <c r="K69" s="221" t="s">
        <v>192</v>
      </c>
      <c r="L69" s="204">
        <f t="shared" si="5"/>
        <v>0</v>
      </c>
      <c r="M69"/>
      <c r="P69" s="142"/>
      <c r="Q69" s="188"/>
      <c r="R69" s="2"/>
      <c r="S69" s="2"/>
      <c r="T69" s="2"/>
      <c r="U69" s="2"/>
      <c r="V69" s="2"/>
      <c r="W69" s="2"/>
      <c r="X69" s="406"/>
      <c r="Y69" s="195"/>
      <c r="Z69" s="2"/>
      <c r="AA69" s="278"/>
      <c r="AB69" s="195"/>
    </row>
    <row r="70" spans="1:28" s="16" customFormat="1" ht="99" customHeight="1" x14ac:dyDescent="0.3">
      <c r="A70" s="151">
        <f>'Unit Data from Audit Worksheet'!A81</f>
        <v>659</v>
      </c>
      <c r="B70" s="163" t="str">
        <f>'Unit Data from Audit Worksheet'!C81</f>
        <v>OPEB
 Note or RSI</v>
      </c>
      <c r="C70" s="150" t="str">
        <f>'Unit Data from Audit Worksheet'!D81</f>
        <v>Total OPEB benefits - total OPEB liability
If you do not provide benefit, please enter 0</v>
      </c>
      <c r="D70" s="60"/>
      <c r="E70" s="168">
        <f>'Unit Data from Audit Worksheet'!F81</f>
        <v>0</v>
      </c>
      <c r="F70" s="162"/>
      <c r="G70" s="83"/>
      <c r="H70" s="161"/>
      <c r="I70" s="21"/>
      <c r="J70" s="153">
        <v>659</v>
      </c>
      <c r="K70" s="152" t="s">
        <v>273</v>
      </c>
      <c r="L70" s="204">
        <f t="shared" si="5"/>
        <v>0</v>
      </c>
      <c r="M70"/>
      <c r="P70" s="142"/>
      <c r="Q70" s="188"/>
      <c r="R70" s="2"/>
      <c r="S70" s="2"/>
      <c r="T70" s="2"/>
      <c r="U70" s="2"/>
      <c r="V70" s="2"/>
      <c r="W70" s="2"/>
      <c r="X70" s="406"/>
      <c r="Y70" s="195"/>
      <c r="Z70" s="2"/>
      <c r="AA70" s="278"/>
      <c r="AB70" s="195"/>
    </row>
    <row r="71" spans="1:28" s="16" customFormat="1" ht="131.25" customHeight="1" x14ac:dyDescent="0.3">
      <c r="A71" s="151">
        <f>'Unit Data from Audit Worksheet'!A82</f>
        <v>660</v>
      </c>
      <c r="B71" s="163" t="str">
        <f>'Unit Data from Audit Worksheet'!C82</f>
        <v>OPEB
 Note or RSI</v>
      </c>
      <c r="C71" s="150" t="str">
        <f>'Unit Data from Audit Worksheet'!D82</f>
        <v>Total OPEB benefits- OPEB plan fiduciary net position
If no fiduciary net position, enter 0</v>
      </c>
      <c r="D71" s="167"/>
      <c r="E71" s="168">
        <f>'Unit Data from Audit Worksheet'!F82</f>
        <v>0</v>
      </c>
      <c r="F71" s="162" t="str">
        <f>IF(L72&lt;1,"Please answer this question","")</f>
        <v>Please answer this question</v>
      </c>
      <c r="G71" s="164"/>
      <c r="H71" s="161"/>
      <c r="I71" s="21"/>
      <c r="J71" s="153">
        <v>660</v>
      </c>
      <c r="K71" s="152" t="s">
        <v>274</v>
      </c>
      <c r="L71" s="204">
        <f t="shared" si="5"/>
        <v>0</v>
      </c>
      <c r="M71"/>
      <c r="P71" s="142"/>
      <c r="Q71" s="188"/>
      <c r="R71" s="2"/>
      <c r="S71" s="2"/>
      <c r="T71" s="2"/>
      <c r="U71" s="2"/>
      <c r="V71" s="2"/>
      <c r="W71" s="2"/>
      <c r="X71" s="406"/>
      <c r="Y71" s="195"/>
      <c r="Z71" s="2"/>
      <c r="AA71" s="278"/>
      <c r="AB71" s="195"/>
    </row>
    <row r="72" spans="1:28" ht="134.25" customHeight="1" x14ac:dyDescent="0.3">
      <c r="A72" s="151">
        <f>'Unit Data from Audit Worksheet'!A83</f>
        <v>661</v>
      </c>
      <c r="B72" s="163" t="str">
        <f>'Unit Data from Audit Worksheet'!C83</f>
        <v>OPEB
RSI</v>
      </c>
      <c r="C72" s="150" t="str">
        <f>'Unit Data from Audit Worksheet'!D83</f>
        <v>Total OPEB benefits - What is the plan’s fiduciary net position as a percentage of the total OPEB liability?  Please enter as percentage value; for example, 83.5% should be entered as 83.5.  If assets have not been set aside in a trust, please enter 0.0</v>
      </c>
      <c r="D72" s="167"/>
      <c r="E72" s="651">
        <f>'Unit Data from Audit Worksheet'!F83</f>
        <v>0</v>
      </c>
      <c r="F72" s="162"/>
      <c r="G72" s="222" t="s">
        <v>349</v>
      </c>
      <c r="H72" s="161"/>
      <c r="I72" s="21"/>
      <c r="J72" s="153">
        <v>661</v>
      </c>
      <c r="K72" s="165" t="s">
        <v>275</v>
      </c>
      <c r="L72" s="597">
        <f t="shared" si="5"/>
        <v>0</v>
      </c>
      <c r="P72" s="142"/>
      <c r="X72" s="406"/>
      <c r="AA72" s="278"/>
      <c r="AB72" s="195"/>
    </row>
    <row r="73" spans="1:28" ht="84.75" customHeight="1" x14ac:dyDescent="0.3">
      <c r="A73" s="223">
        <f>'Unit Data from Audit Worksheet'!A86</f>
        <v>6</v>
      </c>
      <c r="B73" s="32" t="str">
        <f>'Unit Data from Audit Worksheet'!C86</f>
        <v>Fund Balance Note</v>
      </c>
      <c r="C73" s="207" t="str">
        <f>'Unit Data from Audit Worksheet'!D86</f>
        <v>General Fund -  Total Encumbrances.  You will probably have to refer to the note disclosure where the amount of encumbrances is listed.</v>
      </c>
      <c r="D73" s="495"/>
      <c r="E73" s="168">
        <f>'Unit Data from Audit Worksheet'!F86</f>
        <v>0</v>
      </c>
      <c r="F73" s="162"/>
      <c r="G73" s="164"/>
      <c r="H73" s="161"/>
      <c r="I73" s="21"/>
      <c r="J73" s="22">
        <v>6</v>
      </c>
      <c r="K73" s="85" t="s">
        <v>155</v>
      </c>
      <c r="L73" s="204">
        <f t="shared" si="5"/>
        <v>0</v>
      </c>
      <c r="P73" s="144"/>
      <c r="X73" s="406"/>
      <c r="AA73" s="278"/>
      <c r="AB73" s="195"/>
    </row>
    <row r="74" spans="1:28" ht="87.75" customHeight="1" x14ac:dyDescent="0.3">
      <c r="A74" s="151">
        <f>'Unit Data from Audit Worksheet'!A88</f>
        <v>620</v>
      </c>
      <c r="B74" s="163"/>
      <c r="C74" s="150" t="str">
        <f>'Unit Data from Audit Worksheet'!D88</f>
        <v>Do you expect to issue debt requiring LGC approval within 12 months from the date that the audit is submitted - select "1" for yes and "2" for no from drop down list.</v>
      </c>
      <c r="D74" s="167"/>
      <c r="E74" s="168">
        <f>'Unit Data from Audit Worksheet'!F88</f>
        <v>0</v>
      </c>
      <c r="F74" s="162"/>
      <c r="G74" s="164"/>
      <c r="H74" s="161"/>
      <c r="I74" s="21"/>
      <c r="J74" s="66">
        <v>620</v>
      </c>
      <c r="K74" s="36" t="s">
        <v>332</v>
      </c>
      <c r="L74" s="204">
        <f t="shared" si="5"/>
        <v>0</v>
      </c>
      <c r="N74" s="87"/>
      <c r="P74" s="144"/>
      <c r="X74" s="406"/>
      <c r="AA74" s="278"/>
      <c r="AB74" s="195"/>
    </row>
    <row r="75" spans="1:28" ht="87.75" customHeight="1" x14ac:dyDescent="0.3">
      <c r="A75" s="151">
        <f>'TD Info Completed by Auditor'!A9</f>
        <v>906</v>
      </c>
      <c r="B75" s="84" t="s">
        <v>331</v>
      </c>
      <c r="C75" s="151" t="str">
        <f>'TD Info Completed by Auditor'!B9</f>
        <v>Is the Independent Auditor's Report Opinion Unmodified?</v>
      </c>
      <c r="D75" s="167"/>
      <c r="E75" s="153">
        <f>IF(+'TD Info Completed by Auditor'!C9="Yes",1,IF(+'TD Info Completed by Auditor'!C9="No",2,IF(+'TD Info Completed by Auditor'!C9="N/A",3,0)))</f>
        <v>0</v>
      </c>
      <c r="F75" s="162"/>
      <c r="G75" s="164"/>
      <c r="H75" s="161"/>
      <c r="I75" s="21"/>
      <c r="J75" s="128">
        <v>906</v>
      </c>
      <c r="K75" s="36" t="s">
        <v>316</v>
      </c>
      <c r="L75" s="204">
        <f t="shared" si="5"/>
        <v>0</v>
      </c>
      <c r="N75" s="178" t="s">
        <v>350</v>
      </c>
      <c r="P75" s="140"/>
      <c r="X75" s="195"/>
      <c r="AA75" s="278"/>
      <c r="AB75" s="195"/>
    </row>
    <row r="76" spans="1:28" ht="87.75" customHeight="1" x14ac:dyDescent="0.3">
      <c r="A76" s="151">
        <f>'TD Info Completed by Auditor'!A10</f>
        <v>907</v>
      </c>
      <c r="B76" s="84" t="s">
        <v>331</v>
      </c>
      <c r="C76" s="151" t="str">
        <f>'TD Info Completed by Auditor'!B10</f>
        <v xml:space="preserve">Is there a finding for lack of segregation of duties at this unit? </v>
      </c>
      <c r="D76" s="167"/>
      <c r="E76" s="153">
        <f>IF(+'TD Info Completed by Auditor'!C10="Yes",1,IF(+'TD Info Completed by Auditor'!C10="No",2,IF(+'TD Info Completed by Auditor'!C10="N/A",3,0)))</f>
        <v>0</v>
      </c>
      <c r="F76" s="162"/>
      <c r="G76" s="164"/>
      <c r="H76" s="161"/>
      <c r="I76" s="21"/>
      <c r="J76" s="128">
        <v>907</v>
      </c>
      <c r="K76" s="36" t="s">
        <v>317</v>
      </c>
      <c r="L76" s="204">
        <f t="shared" si="5"/>
        <v>0</v>
      </c>
      <c r="N76" s="178" t="s">
        <v>350</v>
      </c>
      <c r="P76" s="141"/>
      <c r="X76" s="195"/>
      <c r="Y76" s="278"/>
      <c r="AA76" s="278"/>
      <c r="AB76" s="195"/>
    </row>
    <row r="77" spans="1:28" s="278" customFormat="1" ht="87.75" customHeight="1" x14ac:dyDescent="0.3">
      <c r="A77" s="212">
        <f>'TD Info Completed by Auditor'!A11</f>
        <v>1058</v>
      </c>
      <c r="B77" s="149"/>
      <c r="C77" s="212" t="str">
        <f>'TD Info Completed by Auditor'!B11</f>
        <v>Did your audit disclose as a finding any statutory violations? (not including budget violations) (Yes or No)</v>
      </c>
      <c r="D77" s="167"/>
      <c r="E77" s="153">
        <f>IF(+'TD Info Completed by Auditor'!C11="Yes",1,IF(+'TD Info Completed by Auditor'!C11="No",2,IF(+'TD Info Completed by Auditor'!C11="N/A",3,0)))</f>
        <v>0</v>
      </c>
      <c r="F77" s="162"/>
      <c r="G77" s="164"/>
      <c r="H77" s="161"/>
      <c r="I77" s="21"/>
      <c r="J77" s="82">
        <v>1058</v>
      </c>
      <c r="K77" s="139" t="s">
        <v>1206</v>
      </c>
      <c r="L77" s="204">
        <f t="shared" si="5"/>
        <v>0</v>
      </c>
      <c r="M77"/>
      <c r="N77" s="178"/>
      <c r="P77" s="142"/>
      <c r="Q77" s="188"/>
      <c r="X77" s="195"/>
      <c r="AB77" s="195"/>
    </row>
    <row r="78" spans="1:28" s="278" customFormat="1" ht="87.75" customHeight="1" x14ac:dyDescent="0.3">
      <c r="A78" s="212">
        <f>'TD Info Completed by Auditor'!A12</f>
        <v>1059</v>
      </c>
      <c r="B78" s="149"/>
      <c r="C78" s="212" t="str">
        <f>'TD Info Completed by Auditor'!B12</f>
        <v xml:space="preserve"> Did the unit have a board-appointed finance officer the entire fiscal year? (Yes or No)</v>
      </c>
      <c r="D78" s="167"/>
      <c r="E78" s="153">
        <f>IF(+'TD Info Completed by Auditor'!C12="Yes",1,IF(+'TD Info Completed by Auditor'!C12="No",2,IF(+'TD Info Completed by Auditor'!C12="N/A",3,0)))</f>
        <v>0</v>
      </c>
      <c r="F78" s="162"/>
      <c r="G78" s="164"/>
      <c r="H78" s="161"/>
      <c r="I78" s="21"/>
      <c r="J78" s="82">
        <v>1059</v>
      </c>
      <c r="K78" s="139" t="s">
        <v>1207</v>
      </c>
      <c r="L78" s="204">
        <f t="shared" si="5"/>
        <v>0</v>
      </c>
      <c r="M78"/>
      <c r="N78" s="178"/>
      <c r="P78" s="142"/>
      <c r="Q78" s="188"/>
      <c r="X78" s="195"/>
      <c r="AB78" s="195"/>
    </row>
    <row r="79" spans="1:28" s="278" customFormat="1" ht="87.75" customHeight="1" x14ac:dyDescent="0.3">
      <c r="A79" s="151">
        <f>'TD Info Completed by Auditor'!A13</f>
        <v>951</v>
      </c>
      <c r="B79" s="84" t="s">
        <v>331</v>
      </c>
      <c r="C79" s="151" t="str">
        <f>'TD Info Completed by Auditor'!B13</f>
        <v>Is there a finding for lack of technical skills, knowledge and experience (SKE) at this unit?</v>
      </c>
      <c r="D79" s="167"/>
      <c r="E79" s="153">
        <f>IF(+'TD Info Completed by Auditor'!C13="Yes",1,IF(+'TD Info Completed by Auditor'!C13="No",2,IF(+'TD Info Completed by Auditor'!C13="N/A",3,0)))</f>
        <v>0</v>
      </c>
      <c r="F79" s="162"/>
      <c r="G79" s="164"/>
      <c r="H79" s="161"/>
      <c r="I79" s="21"/>
      <c r="J79" s="128">
        <v>951</v>
      </c>
      <c r="K79" s="583" t="s">
        <v>1198</v>
      </c>
      <c r="L79" s="204">
        <f t="shared" si="5"/>
        <v>0</v>
      </c>
      <c r="M79"/>
      <c r="N79" s="178"/>
      <c r="P79" s="142"/>
      <c r="Q79" s="188"/>
      <c r="X79" s="195"/>
      <c r="AB79" s="195"/>
    </row>
    <row r="80" spans="1:28" ht="87.75" customHeight="1" x14ac:dyDescent="0.3">
      <c r="A80" s="151">
        <f>'TD Info Completed by Auditor'!A14</f>
        <v>953</v>
      </c>
      <c r="B80" s="84" t="s">
        <v>331</v>
      </c>
      <c r="C80" s="151" t="str">
        <f>'TD Info Completed by Auditor'!B14</f>
        <v xml:space="preserve">Is there is a going concern finding noted in the audit report? </v>
      </c>
      <c r="D80" s="167"/>
      <c r="E80" s="153">
        <f>IF(+'TD Info Completed by Auditor'!C14="Yes",1,IF(+'TD Info Completed by Auditor'!C14="No",2,IF(+'TD Info Completed by Auditor'!C14="N/A",3,0)))</f>
        <v>0</v>
      </c>
      <c r="F80" s="162"/>
      <c r="G80" s="164"/>
      <c r="H80" s="161"/>
      <c r="I80" s="21"/>
      <c r="J80" s="128">
        <v>953</v>
      </c>
      <c r="K80" s="36" t="s">
        <v>400</v>
      </c>
      <c r="L80" s="204">
        <f t="shared" si="5"/>
        <v>0</v>
      </c>
      <c r="N80" s="178" t="s">
        <v>350</v>
      </c>
      <c r="P80" s="142"/>
      <c r="X80" s="195"/>
      <c r="Y80" s="278"/>
      <c r="AA80" s="278"/>
      <c r="AB80" s="195"/>
    </row>
    <row r="81" spans="1:28" ht="87.75" customHeight="1" x14ac:dyDescent="0.3">
      <c r="A81" s="151">
        <f>'TD Info Completed by Auditor'!A15</f>
        <v>955</v>
      </c>
      <c r="B81" s="84" t="s">
        <v>331</v>
      </c>
      <c r="C81" s="151" t="str">
        <f>'TD Info Completed by Auditor'!B15</f>
        <v xml:space="preserve">Number of significant deficiency findings (financial statement findings only)
Exclude findings reported in questions 906, 907, 951, 953 </v>
      </c>
      <c r="D81" s="167"/>
      <c r="E81" s="153">
        <f>'TD Info Completed by Auditor'!C15</f>
        <v>0</v>
      </c>
      <c r="F81" s="162"/>
      <c r="G81" s="164"/>
      <c r="H81" s="161"/>
      <c r="I81" s="21"/>
      <c r="J81" s="128">
        <v>955</v>
      </c>
      <c r="K81" s="36" t="s">
        <v>1201</v>
      </c>
      <c r="L81" s="204">
        <f t="shared" si="5"/>
        <v>0</v>
      </c>
      <c r="N81" s="178" t="s">
        <v>350</v>
      </c>
      <c r="P81" s="142"/>
      <c r="X81" s="195"/>
      <c r="Y81" s="278"/>
      <c r="AA81" s="278"/>
      <c r="AB81" s="195"/>
    </row>
    <row r="82" spans="1:28" ht="87.75" customHeight="1" x14ac:dyDescent="0.3">
      <c r="A82" s="151">
        <f>'TD Info Completed by Auditor'!A16</f>
        <v>957</v>
      </c>
      <c r="B82" s="84" t="s">
        <v>331</v>
      </c>
      <c r="C82" s="151" t="str">
        <f>'TD Info Completed by Auditor'!B16</f>
        <v xml:space="preserve">Number of material weaknesses findings (financial statements findings only)
Exclude findings reported in questions 906, 907, 951, 953 </v>
      </c>
      <c r="D82" s="167"/>
      <c r="E82" s="153">
        <f>'TD Info Completed by Auditor'!C16</f>
        <v>0</v>
      </c>
      <c r="F82" s="162"/>
      <c r="G82" s="164"/>
      <c r="H82" s="161"/>
      <c r="I82" s="21"/>
      <c r="J82" s="128">
        <v>957</v>
      </c>
      <c r="K82" s="36" t="s">
        <v>1202</v>
      </c>
      <c r="L82" s="204">
        <f t="shared" si="5"/>
        <v>0</v>
      </c>
      <c r="N82" s="178" t="s">
        <v>350</v>
      </c>
      <c r="P82" s="142"/>
      <c r="X82" s="195"/>
      <c r="Y82" s="278"/>
      <c r="AA82" s="278"/>
      <c r="AB82" s="195"/>
    </row>
    <row r="83" spans="1:28" s="278" customFormat="1" ht="199.2" customHeight="1" x14ac:dyDescent="0.3">
      <c r="A83" s="151">
        <f>'TD Info Completed by Auditor'!A17</f>
        <v>973</v>
      </c>
      <c r="B83" s="84" t="s">
        <v>331</v>
      </c>
      <c r="C83" s="151" t="str">
        <f>'TD Info Completed by Auditor'!B17</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v>
      </c>
      <c r="D83" s="167"/>
      <c r="E83" s="153">
        <f>'TD Info Completed by Auditor'!C17</f>
        <v>0</v>
      </c>
      <c r="F83" s="162"/>
      <c r="G83" s="164"/>
      <c r="H83" s="161"/>
      <c r="I83" s="21"/>
      <c r="J83" s="128">
        <v>973</v>
      </c>
      <c r="K83" s="595" t="s">
        <v>1203</v>
      </c>
      <c r="L83" s="204">
        <f t="shared" si="5"/>
        <v>0</v>
      </c>
      <c r="M83"/>
      <c r="N83" s="178"/>
      <c r="P83" s="142"/>
      <c r="Q83" s="188"/>
      <c r="X83" s="195"/>
      <c r="AB83" s="195"/>
    </row>
    <row r="84" spans="1:28" ht="87.75" customHeight="1" x14ac:dyDescent="0.3">
      <c r="A84" s="151">
        <f>'TD Info Completed by Auditor'!A18</f>
        <v>959</v>
      </c>
      <c r="B84" s="84" t="s">
        <v>331</v>
      </c>
      <c r="C84" s="151" t="str">
        <f>'TD Info Completed by Auditor'!B18</f>
        <v>Did the Unit have debt service payments deferred or restructured in this fiscal year? (does not include refinancings designed to take advantage of lower interest rates)  Select Yes, No, or NA</v>
      </c>
      <c r="D84" s="167"/>
      <c r="E84" s="153">
        <f>IF(+'TD Info Completed by Auditor'!C18="Yes",1,IF(+'TD Info Completed by Auditor'!C18="No",2,IF(+'TD Info Completed by Auditor'!C18="N/A",3,0)))</f>
        <v>0</v>
      </c>
      <c r="F84" s="162"/>
      <c r="G84" s="164"/>
      <c r="H84" s="161"/>
      <c r="I84" s="21"/>
      <c r="J84" s="128">
        <v>959</v>
      </c>
      <c r="K84" s="36" t="s">
        <v>352</v>
      </c>
      <c r="L84" s="204">
        <f t="shared" si="5"/>
        <v>0</v>
      </c>
      <c r="N84" s="178" t="s">
        <v>350</v>
      </c>
      <c r="P84" s="142"/>
      <c r="X84" s="195"/>
      <c r="Y84" s="278"/>
      <c r="AA84" s="278"/>
      <c r="AB84" s="195"/>
    </row>
    <row r="85" spans="1:28" s="278" customFormat="1" ht="177.75" customHeight="1" x14ac:dyDescent="0.3">
      <c r="A85" s="151">
        <f>'TD Info Completed by Auditor'!A19</f>
        <v>974</v>
      </c>
      <c r="B85" s="84" t="s">
        <v>331</v>
      </c>
      <c r="C85" s="151" t="str">
        <f>'TD Info Completed by Auditor'!B19</f>
        <v>Did the Unit have any of the following occur:
1.  Bond covenants were not met
2.  Debt service payments made late?  Deferred payments authorized by LGC or other state
     agencies should not be counted as late for purposes of this question.</v>
      </c>
      <c r="D85" s="167"/>
      <c r="E85" s="153">
        <f>IF(+'TD Info Completed by Auditor'!C19="Yes",1,IF(+'TD Info Completed by Auditor'!C19="No",2,IF(+'TD Info Completed by Auditor'!C19="N/A",3,0)))</f>
        <v>0</v>
      </c>
      <c r="F85" s="162"/>
      <c r="G85" s="164"/>
      <c r="H85" s="161"/>
      <c r="I85" s="21"/>
      <c r="J85" s="128">
        <v>974</v>
      </c>
      <c r="K85" s="36" t="s">
        <v>401</v>
      </c>
      <c r="L85" s="204">
        <f t="shared" si="5"/>
        <v>0</v>
      </c>
      <c r="M85"/>
      <c r="N85" s="178" t="s">
        <v>350</v>
      </c>
      <c r="P85" s="145"/>
      <c r="Q85" s="188"/>
      <c r="X85" s="195"/>
      <c r="AB85" s="195"/>
    </row>
    <row r="86" spans="1:28" ht="87.75" customHeight="1" x14ac:dyDescent="0.3">
      <c r="A86" s="151">
        <f>'TD Info Completed by Auditor'!A23</f>
        <v>979</v>
      </c>
      <c r="B86" s="84" t="s">
        <v>331</v>
      </c>
      <c r="C86" s="150" t="str">
        <f>'TD Info Completed by Auditor'!B23</f>
        <v>The Auditor will submit the Audit Report to the LGC within five months plus one day after the fiscal year end.  (for units with a June 30th fiscal year-end this would be December 1)   Select Yes or No</v>
      </c>
      <c r="D86" s="167"/>
      <c r="E86" s="153">
        <f>IF(+'TD Info Completed by Auditor'!C23="Yes",1,IF(+'TD Info Completed by Auditor'!C23="No",2,IF(+'TD Info Completed by Auditor'!C23="N/A",3,0)))</f>
        <v>0</v>
      </c>
      <c r="F86" s="162"/>
      <c r="G86" s="164"/>
      <c r="H86" s="161"/>
      <c r="I86" s="21"/>
      <c r="J86" s="128">
        <v>979</v>
      </c>
      <c r="K86" s="36" t="s">
        <v>327</v>
      </c>
      <c r="L86" s="204">
        <f t="shared" si="5"/>
        <v>0</v>
      </c>
      <c r="N86" s="178" t="s">
        <v>350</v>
      </c>
      <c r="P86" s="145"/>
      <c r="Q86" s="220"/>
      <c r="X86" s="195"/>
      <c r="Y86" s="278"/>
      <c r="AA86" s="278"/>
      <c r="AB86" s="195"/>
    </row>
    <row r="87" spans="1:28" ht="87.75" customHeight="1" x14ac:dyDescent="0.3">
      <c r="A87" s="151">
        <f>'TD Info Completed by Auditor'!A25</f>
        <v>975</v>
      </c>
      <c r="B87" s="84" t="s">
        <v>331</v>
      </c>
      <c r="C87" s="150" t="str">
        <f>'TD Info Completed by Auditor'!B25</f>
        <v>The Performance Indicator Tab in this worksheet has at least one performance indicator of concern (indicated by a red shaded cell)</v>
      </c>
      <c r="D87" s="167"/>
      <c r="E87" s="153">
        <f>IF(+'TD Info Completed by Auditor'!C25="Yes",1,IF(+'TD Info Completed by Auditor'!C25="No",2,IF(+'TD Info Completed by Auditor'!C25="N/A",3,0)))</f>
        <v>0</v>
      </c>
      <c r="F87" s="162"/>
      <c r="G87" s="164"/>
      <c r="H87" s="161"/>
      <c r="I87" s="21"/>
      <c r="J87" s="128">
        <v>975</v>
      </c>
      <c r="K87" s="36" t="s">
        <v>333</v>
      </c>
      <c r="L87" s="204">
        <f t="shared" si="5"/>
        <v>0</v>
      </c>
      <c r="N87" s="178" t="s">
        <v>350</v>
      </c>
      <c r="P87" s="145"/>
      <c r="Q87" s="220"/>
      <c r="X87" s="195"/>
      <c r="Y87" s="278"/>
      <c r="AA87" s="278"/>
      <c r="AB87" s="195"/>
    </row>
    <row r="88" spans="1:28" ht="131.4" customHeight="1" x14ac:dyDescent="0.3">
      <c r="A88" s="224">
        <v>336</v>
      </c>
      <c r="B88" s="175"/>
      <c r="C88" s="225" t="s">
        <v>356</v>
      </c>
      <c r="D88" s="226" t="s">
        <v>343</v>
      </c>
      <c r="E88" s="227" t="s">
        <v>1178</v>
      </c>
      <c r="F88" s="176" t="s">
        <v>637</v>
      </c>
      <c r="G88" s="164"/>
      <c r="H88" s="161"/>
      <c r="I88" s="21"/>
      <c r="J88" s="128">
        <v>336</v>
      </c>
      <c r="K88" s="185" t="s">
        <v>345</v>
      </c>
      <c r="L88" s="532">
        <f>L10-L11-L12-L13-L14-L15</f>
        <v>0</v>
      </c>
      <c r="N88" s="179" t="s">
        <v>344</v>
      </c>
      <c r="P88" s="145"/>
      <c r="Q88" s="220"/>
      <c r="X88" s="195"/>
      <c r="Y88" s="278"/>
      <c r="AA88" s="278"/>
      <c r="AB88" s="195"/>
    </row>
    <row r="89" spans="1:28" ht="113.4" customHeight="1" x14ac:dyDescent="0.3">
      <c r="A89" s="228"/>
      <c r="B89" s="62"/>
      <c r="C89" s="229"/>
      <c r="D89" s="88"/>
      <c r="E89" s="95"/>
      <c r="F89" s="39"/>
      <c r="G89" s="89"/>
      <c r="H89" s="90"/>
      <c r="I89" s="21"/>
      <c r="J89" s="128">
        <v>998</v>
      </c>
      <c r="K89" s="530" t="s">
        <v>180</v>
      </c>
      <c r="L89" s="532" t="e">
        <f>VLOOKUP('Unit Data from Audit Worksheet'!D2,'Unit Names(H)'!$A$2:$C$30,3,FALSE)</f>
        <v>#N/A</v>
      </c>
      <c r="N89" s="179" t="s">
        <v>346</v>
      </c>
      <c r="P89" s="145"/>
      <c r="Q89" s="220"/>
      <c r="X89" s="195"/>
      <c r="Y89" s="278"/>
      <c r="AA89" s="278"/>
      <c r="AB89" s="195"/>
    </row>
    <row r="90" spans="1:28" ht="79.2" customHeight="1" x14ac:dyDescent="0.3">
      <c r="A90" s="228"/>
      <c r="B90" s="62"/>
      <c r="C90" s="229"/>
      <c r="D90" s="230"/>
      <c r="E90" s="231"/>
      <c r="F90" s="232"/>
      <c r="G90" s="233"/>
      <c r="H90" s="234"/>
      <c r="I90" s="21"/>
      <c r="J90" s="531">
        <v>554</v>
      </c>
      <c r="K90" s="236" t="s">
        <v>208</v>
      </c>
      <c r="L90" s="217"/>
      <c r="N90"/>
      <c r="P90" s="145"/>
      <c r="Q90" s="220"/>
      <c r="X90" s="195"/>
      <c r="Y90" s="278"/>
      <c r="AA90" s="278"/>
      <c r="AB90" s="428"/>
    </row>
    <row r="91" spans="1:28" ht="82.8" customHeight="1" x14ac:dyDescent="0.3">
      <c r="A91" s="228"/>
      <c r="B91" s="62"/>
      <c r="C91" s="229"/>
      <c r="D91" s="230"/>
      <c r="E91" s="231"/>
      <c r="F91" s="232"/>
      <c r="G91" s="233"/>
      <c r="H91" s="234"/>
      <c r="I91" s="21"/>
      <c r="J91" s="108">
        <v>555</v>
      </c>
      <c r="K91" s="236" t="s">
        <v>209</v>
      </c>
      <c r="L91" s="217"/>
      <c r="N91"/>
      <c r="P91" s="145"/>
      <c r="Q91" s="220"/>
      <c r="X91" s="195"/>
      <c r="Y91" s="278"/>
      <c r="AA91" s="278"/>
      <c r="AB91" s="428"/>
    </row>
    <row r="92" spans="1:28" ht="64.2" customHeight="1" x14ac:dyDescent="0.3">
      <c r="A92" s="228"/>
      <c r="B92" s="62"/>
      <c r="C92" s="229"/>
      <c r="D92" s="230"/>
      <c r="E92" s="231"/>
      <c r="F92" s="232"/>
      <c r="G92" s="233"/>
      <c r="H92" s="235"/>
      <c r="I92" s="21"/>
      <c r="J92" s="108">
        <v>556</v>
      </c>
      <c r="K92" s="236" t="s">
        <v>210</v>
      </c>
      <c r="L92" s="217"/>
      <c r="N92" s="237"/>
      <c r="P92" s="145"/>
      <c r="Q92" s="220"/>
      <c r="X92" s="195"/>
      <c r="Y92" s="278"/>
      <c r="AA92" s="278"/>
      <c r="AB92" s="195"/>
    </row>
    <row r="93" spans="1:28" ht="73.8" customHeight="1" x14ac:dyDescent="0.3">
      <c r="A93" s="228"/>
      <c r="B93" s="62"/>
      <c r="C93" s="229"/>
      <c r="D93" s="230"/>
      <c r="E93" s="231"/>
      <c r="F93" s="232"/>
      <c r="G93" s="233"/>
      <c r="H93" s="235"/>
      <c r="I93" s="21"/>
      <c r="J93" s="108">
        <v>557</v>
      </c>
      <c r="K93" s="236" t="s">
        <v>211</v>
      </c>
      <c r="L93" s="217"/>
      <c r="N93" s="237"/>
      <c r="P93" s="145"/>
      <c r="Q93" s="220"/>
      <c r="X93" s="195"/>
      <c r="Y93" s="278"/>
      <c r="AA93" s="278"/>
      <c r="AB93" s="195"/>
    </row>
    <row r="94" spans="1:28" ht="67.8" customHeight="1" x14ac:dyDescent="0.3">
      <c r="A94" s="228"/>
      <c r="B94" s="62"/>
      <c r="C94" s="229"/>
      <c r="D94" s="230"/>
      <c r="E94" s="231"/>
      <c r="F94" s="232"/>
      <c r="G94" s="233"/>
      <c r="H94" s="235"/>
      <c r="I94" s="21"/>
      <c r="J94" s="108">
        <v>606</v>
      </c>
      <c r="K94" s="236" t="s">
        <v>293</v>
      </c>
      <c r="L94" s="217"/>
      <c r="N94" s="237"/>
      <c r="P94" s="145"/>
      <c r="Q94" s="220"/>
      <c r="X94" s="195"/>
      <c r="Y94" s="278"/>
      <c r="AA94" s="278"/>
      <c r="AB94" s="195"/>
    </row>
    <row r="95" spans="1:28" ht="49.8" customHeight="1" x14ac:dyDescent="0.3">
      <c r="A95" s="228"/>
      <c r="B95" s="62"/>
      <c r="C95" s="229"/>
      <c r="D95" s="230"/>
      <c r="E95" s="231"/>
      <c r="F95" s="232"/>
      <c r="G95" s="233"/>
      <c r="H95" s="235"/>
      <c r="I95" s="21"/>
      <c r="J95" s="145">
        <v>662</v>
      </c>
      <c r="K95" s="238" t="s">
        <v>294</v>
      </c>
      <c r="L95" s="239"/>
      <c r="N95" s="237"/>
      <c r="P95" s="146"/>
      <c r="X95" s="195"/>
      <c r="Y95" s="278"/>
      <c r="AA95" s="278"/>
      <c r="AB95" s="195"/>
    </row>
    <row r="96" spans="1:28" ht="67.2" customHeight="1" x14ac:dyDescent="0.3">
      <c r="A96" s="228"/>
      <c r="B96" s="62"/>
      <c r="C96" s="229"/>
      <c r="D96" s="230"/>
      <c r="E96" s="231"/>
      <c r="F96" s="232"/>
      <c r="G96" s="233"/>
      <c r="H96" s="235"/>
      <c r="I96" s="21"/>
      <c r="J96" s="145">
        <v>663</v>
      </c>
      <c r="K96" s="240" t="s">
        <v>295</v>
      </c>
      <c r="L96" s="239"/>
      <c r="N96" s="237"/>
      <c r="P96" s="146"/>
      <c r="X96" s="195"/>
      <c r="Y96" s="278"/>
      <c r="AA96" s="278"/>
      <c r="AB96" s="195"/>
    </row>
    <row r="97" spans="1:28" ht="39.75" customHeight="1" x14ac:dyDescent="0.3">
      <c r="A97" s="228"/>
      <c r="B97" s="62"/>
      <c r="C97" s="229"/>
      <c r="D97" s="230"/>
      <c r="E97" s="231"/>
      <c r="F97" s="232"/>
      <c r="G97" s="233"/>
      <c r="H97" s="235"/>
      <c r="I97" s="21"/>
      <c r="J97" s="91"/>
      <c r="K97" s="241"/>
      <c r="L97" s="242"/>
      <c r="N97" s="237"/>
      <c r="P97" s="146"/>
      <c r="X97" s="195"/>
      <c r="Y97" s="278"/>
      <c r="AA97" s="278"/>
      <c r="AB97" s="195"/>
    </row>
    <row r="98" spans="1:28" ht="79.95" customHeight="1" x14ac:dyDescent="0.3">
      <c r="A98" s="151">
        <f>'Unit Data from Audit Worksheet'!A90</f>
        <v>947</v>
      </c>
      <c r="B98" s="84"/>
      <c r="C98" s="150" t="str">
        <f>'Unit Data from Audit Worksheet'!D90</f>
        <v>First name of finance officer or interim finance officer (please enter “vacant” for first name if the position is currently vacant)</v>
      </c>
      <c r="D98" s="170"/>
      <c r="E98" s="520">
        <f>'Unit Data from Audit Worksheet'!F90</f>
        <v>0</v>
      </c>
      <c r="F98" s="162" t="str">
        <f>'Unit Data from Audit Worksheet'!G90</f>
        <v>Please do not leave blank</v>
      </c>
      <c r="G98" s="164"/>
      <c r="H98" s="161"/>
      <c r="I98" s="21"/>
      <c r="J98" s="110">
        <v>947</v>
      </c>
      <c r="K98" s="243" t="s">
        <v>264</v>
      </c>
      <c r="L98" s="244">
        <f t="shared" ref="L98:L111" si="6">IF(D98="",E98,D98)</f>
        <v>0</v>
      </c>
      <c r="N98" s="237"/>
      <c r="P98" s="146"/>
      <c r="X98" s="195"/>
      <c r="Y98" s="278"/>
      <c r="AA98" s="278"/>
      <c r="AB98" s="195"/>
    </row>
    <row r="99" spans="1:28" s="16" customFormat="1" ht="75" customHeight="1" x14ac:dyDescent="0.3">
      <c r="A99" s="151">
        <f>'Unit Data from Audit Worksheet'!A91</f>
        <v>948</v>
      </c>
      <c r="B99" s="84"/>
      <c r="C99" s="150" t="str">
        <f>'Unit Data from Audit Worksheet'!D91</f>
        <v>Last name of finance officer or interim finance officer (please enter “vacant” for last name if the position is currently vacant)</v>
      </c>
      <c r="D99" s="170"/>
      <c r="E99" s="245">
        <f>'Unit Data from Audit Worksheet'!F91</f>
        <v>0</v>
      </c>
      <c r="F99" s="162" t="str">
        <f>'Unit Data from Audit Worksheet'!G91</f>
        <v>Please do not leave blank</v>
      </c>
      <c r="G99" s="164"/>
      <c r="H99" s="161"/>
      <c r="I99" s="21"/>
      <c r="J99" s="110">
        <v>948</v>
      </c>
      <c r="K99" s="243" t="s">
        <v>265</v>
      </c>
      <c r="L99" s="244">
        <f t="shared" si="6"/>
        <v>0</v>
      </c>
      <c r="M99"/>
      <c r="N99" s="178"/>
      <c r="P99" s="146"/>
      <c r="Q99" s="188"/>
      <c r="R99" s="2"/>
      <c r="S99" s="2"/>
      <c r="T99" s="2"/>
      <c r="U99" s="2"/>
      <c r="V99" s="2"/>
      <c r="W99" s="2"/>
      <c r="X99" s="195"/>
      <c r="Y99" s="278"/>
      <c r="Z99" s="2"/>
      <c r="AA99" s="278"/>
      <c r="AB99" s="195"/>
    </row>
    <row r="100" spans="1:28" ht="99" customHeight="1" x14ac:dyDescent="0.3">
      <c r="A100" s="151">
        <f>'Unit Data from Audit Worksheet'!A92</f>
        <v>949</v>
      </c>
      <c r="B100" s="84"/>
      <c r="C100" s="150" t="str">
        <f>'Unit Data from Audit Worksheet'!D92</f>
        <v>Is the finance officer serving in a permanent role or an interim role? (select permanent/interim/vacant)</v>
      </c>
      <c r="D100" s="170"/>
      <c r="E100" s="119">
        <f>'Unit Data from Audit Worksheet'!F92</f>
        <v>0</v>
      </c>
      <c r="F100" s="162" t="str">
        <f>'Unit Data from Audit Worksheet'!G92</f>
        <v>Please do not leave blank</v>
      </c>
      <c r="G100" s="164"/>
      <c r="H100" s="161"/>
      <c r="I100" s="21"/>
      <c r="J100" s="110">
        <v>949</v>
      </c>
      <c r="K100" s="243" t="s">
        <v>286</v>
      </c>
      <c r="L100" s="244">
        <f t="shared" si="6"/>
        <v>0</v>
      </c>
      <c r="N100" s="237"/>
      <c r="P100" s="146"/>
      <c r="Q100" s="54"/>
      <c r="X100" s="195"/>
      <c r="AA100" s="278"/>
      <c r="AB100" s="195"/>
    </row>
    <row r="101" spans="1:28" ht="128.25" customHeight="1" x14ac:dyDescent="0.3">
      <c r="A101" s="151">
        <f>'Unit Data from Audit Worksheet'!A93</f>
        <v>950</v>
      </c>
      <c r="B101" s="84"/>
      <c r="C101" s="150" t="str">
        <f>'Unit Data from Audit Worksheet'!D93</f>
        <v>Has the finance officer been formally appointed by the local government, public authority, or designated official?  (Y/N)</v>
      </c>
      <c r="D101" s="170"/>
      <c r="E101" s="119">
        <f>'Unit Data from Audit Worksheet'!F93</f>
        <v>0</v>
      </c>
      <c r="F101" s="162" t="str">
        <f>'Unit Data from Audit Worksheet'!G93</f>
        <v>Please do not leave blank</v>
      </c>
      <c r="G101" s="164"/>
      <c r="H101" s="161"/>
      <c r="I101" s="21"/>
      <c r="J101" s="110">
        <v>950</v>
      </c>
      <c r="K101" s="243" t="s">
        <v>287</v>
      </c>
      <c r="L101" s="244">
        <f t="shared" si="6"/>
        <v>0</v>
      </c>
      <c r="N101" s="237"/>
      <c r="P101" s="146"/>
      <c r="X101" s="195"/>
      <c r="AA101" s="278"/>
      <c r="AB101" s="195"/>
    </row>
    <row r="102" spans="1:28" ht="102.6" customHeight="1" x14ac:dyDescent="0.3">
      <c r="A102" s="151">
        <f>'Unit Data from Audit Worksheet'!A94</f>
        <v>952</v>
      </c>
      <c r="B102" s="84"/>
      <c r="C102" s="150" t="str">
        <f>'Unit Data from Audit Worksheet'!D94</f>
        <v>Date on which the local government, public authority, or designated official appointed the finance officer?    Date Format  MM/DD/YYYY</v>
      </c>
      <c r="D102" s="170"/>
      <c r="E102" s="506" t="str">
        <f>IF('Unit Data from Audit Worksheet'!F94&gt;0,'Unit Data from Audit Worksheet'!F94," ")</f>
        <v xml:space="preserve"> </v>
      </c>
      <c r="F102" s="162" t="str">
        <f>'Unit Data from Audit Worksheet'!G94</f>
        <v>Leave blank if data not available</v>
      </c>
      <c r="G102" s="164"/>
      <c r="H102" s="161"/>
      <c r="I102" s="21"/>
      <c r="J102" s="110">
        <v>952</v>
      </c>
      <c r="K102" s="243" t="s">
        <v>288</v>
      </c>
      <c r="L102" s="246" t="str">
        <f t="shared" si="6"/>
        <v xml:space="preserve"> </v>
      </c>
      <c r="N102" s="237"/>
      <c r="P102" s="146"/>
      <c r="X102" s="195"/>
      <c r="AA102" s="278"/>
      <c r="AB102" s="195"/>
    </row>
    <row r="103" spans="1:28" ht="93.75" customHeight="1" x14ac:dyDescent="0.3">
      <c r="A103" s="151">
        <f>'Unit Data from Audit Worksheet'!A95</f>
        <v>954</v>
      </c>
      <c r="B103" s="84"/>
      <c r="C103" s="150" t="str">
        <f>'Unit Data from Audit Worksheet'!D95</f>
        <v>Has the finance officer or interim finance officer read, understand, and is in compliance with the requirements of N.C.G.S. 159, as applicable based on unit type and circumstances? (Y/N)</v>
      </c>
      <c r="D103" s="170"/>
      <c r="E103" s="119">
        <f>'Unit Data from Audit Worksheet'!F95</f>
        <v>0</v>
      </c>
      <c r="F103" s="162" t="str">
        <f>'Unit Data from Audit Worksheet'!G95</f>
        <v>Please do not leave blank</v>
      </c>
      <c r="G103" s="164"/>
      <c r="H103" s="161"/>
      <c r="I103" s="21"/>
      <c r="J103" s="110">
        <v>954</v>
      </c>
      <c r="K103" s="243" t="s">
        <v>289</v>
      </c>
      <c r="L103" s="244">
        <f t="shared" si="6"/>
        <v>0</v>
      </c>
      <c r="N103" s="237"/>
      <c r="P103" s="146"/>
      <c r="X103" s="195"/>
      <c r="AA103" s="278"/>
      <c r="AB103" s="195"/>
    </row>
    <row r="104" spans="1:28" ht="153.75" customHeight="1" x14ac:dyDescent="0.3">
      <c r="A104" s="151">
        <f>'Unit Data from Audit Worksheet'!A96</f>
        <v>956</v>
      </c>
      <c r="B104" s="84"/>
      <c r="C104" s="150" t="str">
        <f>'Unit Data from Audit Worksheet'!D96</f>
        <v>Does the finance officer or interim finance officer maintain and update (or ensures the maintenance and update of)  financial records monthly, including reconciliation of bank accounts to the general ledger? (Y/N)</v>
      </c>
      <c r="D104" s="170"/>
      <c r="E104" s="119">
        <f>'Unit Data from Audit Worksheet'!F96</f>
        <v>0</v>
      </c>
      <c r="F104" s="162" t="str">
        <f>'Unit Data from Audit Worksheet'!G96</f>
        <v>Please do not leave blank</v>
      </c>
      <c r="G104" s="164"/>
      <c r="H104" s="161"/>
      <c r="I104" s="21"/>
      <c r="J104" s="110">
        <v>956</v>
      </c>
      <c r="K104" s="243" t="s">
        <v>290</v>
      </c>
      <c r="L104" s="244">
        <f t="shared" si="6"/>
        <v>0</v>
      </c>
      <c r="N104" s="237"/>
      <c r="P104" s="146"/>
      <c r="X104" s="195"/>
      <c r="AA104" s="278"/>
      <c r="AB104" s="195"/>
    </row>
    <row r="105" spans="1:28" ht="231.6" customHeight="1" x14ac:dyDescent="0.3">
      <c r="A105" s="151">
        <f>'Unit Data from Audit Worksheet'!A97</f>
        <v>958</v>
      </c>
      <c r="B105" s="84"/>
      <c r="C105" s="150" t="str">
        <f>'Unit Data from Audit Worksheet'!D97</f>
        <v>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v>
      </c>
      <c r="D105" s="170"/>
      <c r="E105" s="119">
        <f>'Unit Data from Audit Worksheet'!F97</f>
        <v>0</v>
      </c>
      <c r="F105" s="162" t="str">
        <f>'Unit Data from Audit Worksheet'!G97</f>
        <v>Please do not leave blank</v>
      </c>
      <c r="G105" s="164"/>
      <c r="H105" s="161"/>
      <c r="I105" s="21"/>
      <c r="J105" s="110">
        <v>958</v>
      </c>
      <c r="K105" s="243" t="s">
        <v>291</v>
      </c>
      <c r="L105" s="247">
        <f t="shared" si="6"/>
        <v>0</v>
      </c>
      <c r="N105" s="237"/>
      <c r="P105" s="146"/>
      <c r="X105" s="195"/>
      <c r="AA105" s="278"/>
      <c r="AB105" s="195"/>
    </row>
    <row r="106" spans="1:28" ht="44.4" customHeight="1" x14ac:dyDescent="0.3">
      <c r="A106" s="586">
        <f>'Unit Data from Audit Worksheet'!A105</f>
        <v>960</v>
      </c>
      <c r="B106" s="117"/>
      <c r="C106" s="587" t="str">
        <f>'Unit Data from Audit Worksheet'!B105</f>
        <v>Name of Finance Officer</v>
      </c>
      <c r="D106" s="170"/>
      <c r="E106" s="248">
        <f>'Unit Data from Audit Worksheet'!D105</f>
        <v>0</v>
      </c>
      <c r="F106" s="249" t="str">
        <f>'Unit Data from Audit Worksheet'!F105</f>
        <v>Required</v>
      </c>
      <c r="G106" s="164"/>
      <c r="H106" s="161"/>
      <c r="I106" s="21"/>
      <c r="J106" s="118">
        <v>960</v>
      </c>
      <c r="K106" s="250" t="s">
        <v>282</v>
      </c>
      <c r="L106" s="251">
        <f t="shared" si="6"/>
        <v>0</v>
      </c>
      <c r="N106" s="237"/>
      <c r="P106" s="146"/>
      <c r="X106" s="195"/>
      <c r="AA106" s="278"/>
      <c r="AB106" s="195"/>
    </row>
    <row r="107" spans="1:28" ht="37.200000000000003" customHeight="1" x14ac:dyDescent="0.3">
      <c r="A107" s="586">
        <f>'Unit Data from Audit Worksheet'!A106</f>
        <v>962</v>
      </c>
      <c r="B107" s="117"/>
      <c r="C107" s="587" t="str">
        <f>'Unit Data from Audit Worksheet'!B106</f>
        <v>Title of Official</v>
      </c>
      <c r="D107" s="170"/>
      <c r="E107" s="248">
        <f>'Unit Data from Audit Worksheet'!D106</f>
        <v>0</v>
      </c>
      <c r="F107" s="249" t="str">
        <f>'Unit Data from Audit Worksheet'!F106</f>
        <v>Required</v>
      </c>
      <c r="G107" s="164"/>
      <c r="H107" s="161"/>
      <c r="I107" s="21"/>
      <c r="J107" s="118">
        <v>962</v>
      </c>
      <c r="K107" s="250" t="s">
        <v>260</v>
      </c>
      <c r="L107" s="251">
        <f t="shared" si="6"/>
        <v>0</v>
      </c>
      <c r="N107" s="237"/>
      <c r="P107" s="146"/>
      <c r="X107" s="195"/>
      <c r="AA107" s="278"/>
      <c r="AB107" s="195"/>
    </row>
    <row r="108" spans="1:28" ht="30.75" customHeight="1" x14ac:dyDescent="0.3">
      <c r="A108" s="586">
        <f>'Unit Data from Audit Worksheet'!A107</f>
        <v>964</v>
      </c>
      <c r="B108" s="117"/>
      <c r="C108" s="588" t="str">
        <f>'Unit Data from Audit Worksheet'!B107</f>
        <v>Date                        (Enter as "MM/DD/YYYY")</v>
      </c>
      <c r="D108" s="170"/>
      <c r="E108" s="252" t="str">
        <f>IF('Unit Data from Audit Worksheet'!D107&gt;0,'Unit Data from Audit Worksheet'!D107," ")</f>
        <v xml:space="preserve"> </v>
      </c>
      <c r="F108" s="249" t="str">
        <f>'Unit Data from Audit Worksheet'!F107</f>
        <v>Required</v>
      </c>
      <c r="G108" s="431"/>
      <c r="H108" s="161"/>
      <c r="I108" s="21"/>
      <c r="J108" s="118">
        <v>964</v>
      </c>
      <c r="K108" s="250" t="s">
        <v>303</v>
      </c>
      <c r="L108" s="253" t="str">
        <f t="shared" si="6"/>
        <v xml:space="preserve"> </v>
      </c>
      <c r="N108" s="216"/>
      <c r="P108" s="146"/>
      <c r="X108" s="195"/>
      <c r="AA108" s="278"/>
      <c r="AB108" s="195"/>
    </row>
    <row r="109" spans="1:28" ht="30.75" customHeight="1" x14ac:dyDescent="0.3">
      <c r="A109" s="586">
        <f>'Unit Data from Audit Worksheet'!A108</f>
        <v>966</v>
      </c>
      <c r="B109" s="117"/>
      <c r="C109" s="587" t="s">
        <v>638</v>
      </c>
      <c r="D109" s="170"/>
      <c r="E109" s="430" t="str">
        <f>_xlfn.TEXTJOIN(",",,TEXT('Unit Data from Audit Worksheet'!D108,"###-###-####")," "&amp;'Unit Data from Audit Worksheet'!D109)</f>
        <v xml:space="preserve">--, </v>
      </c>
      <c r="F109" s="249" t="str">
        <f>'Unit Data from Audit Worksheet'!F108</f>
        <v>Required</v>
      </c>
      <c r="G109" s="164"/>
      <c r="H109" s="161"/>
      <c r="I109" s="21"/>
      <c r="J109" s="118">
        <v>966</v>
      </c>
      <c r="K109" s="250" t="s">
        <v>262</v>
      </c>
      <c r="L109" s="251" t="str">
        <f t="shared" si="6"/>
        <v xml:space="preserve">--, </v>
      </c>
      <c r="N109" s="216"/>
      <c r="P109" s="146"/>
      <c r="X109" s="195"/>
      <c r="AA109" s="278"/>
      <c r="AB109" s="195"/>
    </row>
    <row r="110" spans="1:28" ht="30.75" customHeight="1" x14ac:dyDescent="0.3">
      <c r="A110" s="586">
        <f>'Unit Data from Audit Worksheet'!A110</f>
        <v>968</v>
      </c>
      <c r="B110" s="117"/>
      <c r="C110" s="587" t="str">
        <f>'Unit Data from Audit Worksheet'!B110</f>
        <v>E-mail address</v>
      </c>
      <c r="D110" s="170"/>
      <c r="E110" s="248">
        <f>'Unit Data from Audit Worksheet'!D110</f>
        <v>0</v>
      </c>
      <c r="F110" s="249" t="str">
        <f>'Unit Data from Audit Worksheet'!F110</f>
        <v>Required</v>
      </c>
      <c r="G110" s="164"/>
      <c r="H110" s="161"/>
      <c r="I110" s="21"/>
      <c r="J110" s="118">
        <v>968</v>
      </c>
      <c r="K110" s="250" t="s">
        <v>263</v>
      </c>
      <c r="L110" s="251">
        <f t="shared" si="6"/>
        <v>0</v>
      </c>
      <c r="N110" s="216"/>
      <c r="P110" s="146"/>
      <c r="X110" s="195"/>
      <c r="AA110" s="278"/>
      <c r="AB110" s="195"/>
    </row>
    <row r="111" spans="1:28" ht="87.6" customHeight="1" x14ac:dyDescent="0.3">
      <c r="A111" s="589">
        <v>980</v>
      </c>
      <c r="B111" s="175" t="s">
        <v>331</v>
      </c>
      <c r="C111" s="590" t="str">
        <f>'TD Info Completed by Auditor'!B24</f>
        <v>Date the auditor presented or plans to present Financial Performance Indicators of Concern (FPIC) to the Governing Board.  If there are no FPICs to present to the governing board,  enter "7/1/2022" to indicate that a FPIC response is not required.</v>
      </c>
      <c r="D111" s="170"/>
      <c r="E111" s="548" t="str">
        <f>IF('TD Info Completed by Auditor'!C24&gt;0,'TD Info Completed by Auditor'!C24," ")</f>
        <v xml:space="preserve"> </v>
      </c>
      <c r="F111" s="254" t="s">
        <v>348</v>
      </c>
      <c r="G111" s="164"/>
      <c r="H111" s="161"/>
      <c r="I111" s="21"/>
      <c r="J111" s="180">
        <v>980</v>
      </c>
      <c r="K111" s="181" t="s">
        <v>325</v>
      </c>
      <c r="L111" s="255" t="str">
        <f t="shared" si="6"/>
        <v xml:space="preserve"> </v>
      </c>
      <c r="N111" s="216"/>
      <c r="P111" s="146"/>
      <c r="X111" s="195"/>
      <c r="AA111" s="278"/>
      <c r="AB111" s="195"/>
    </row>
    <row r="112" spans="1:28" ht="63.6" customHeight="1" x14ac:dyDescent="0.3">
      <c r="A112" s="228"/>
      <c r="B112" s="62"/>
      <c r="C112" s="229"/>
      <c r="D112" s="230"/>
      <c r="E112" s="231"/>
      <c r="F112" s="232"/>
      <c r="G112" s="233"/>
      <c r="H112" s="234"/>
      <c r="I112" s="21"/>
      <c r="J112" s="110">
        <v>999</v>
      </c>
      <c r="K112" s="243" t="s">
        <v>181</v>
      </c>
      <c r="L112" s="256" t="e">
        <f>'Unit Data from Audit Worksheet'!D3</f>
        <v>#N/A</v>
      </c>
      <c r="N112" s="257" t="s">
        <v>347</v>
      </c>
      <c r="P112" s="146"/>
      <c r="X112" s="195"/>
      <c r="AA112" s="278"/>
      <c r="AB112" s="195"/>
    </row>
    <row r="113" spans="1:27" customFormat="1" ht="33" customHeight="1" x14ac:dyDescent="0.3"/>
    <row r="114" spans="1:27" customFormat="1" ht="33" customHeight="1" x14ac:dyDescent="0.3"/>
    <row r="115" spans="1:27" ht="29.4" customHeight="1" x14ac:dyDescent="0.3">
      <c r="C115" s="497"/>
      <c r="D115" s="259"/>
      <c r="E115" s="260"/>
      <c r="F115" s="260"/>
      <c r="G115" s="261"/>
      <c r="H115" s="260"/>
      <c r="I115" s="133"/>
      <c r="K115" s="521" t="s">
        <v>1179</v>
      </c>
      <c r="L115" s="522" t="e">
        <f>SUM(L4:L96)</f>
        <v>#N/A</v>
      </c>
      <c r="N115" s="3"/>
      <c r="P115" s="146"/>
      <c r="AA115" s="278"/>
    </row>
    <row r="116" spans="1:27" s="278" customFormat="1" ht="27.6" customHeight="1" x14ac:dyDescent="0.3">
      <c r="A116"/>
      <c r="B116"/>
      <c r="C116"/>
      <c r="D116"/>
      <c r="E116"/>
      <c r="F116" s="260"/>
      <c r="G116" s="261"/>
      <c r="H116" s="260"/>
      <c r="I116" s="133"/>
      <c r="J116" s="4"/>
      <c r="K116" s="523" t="s">
        <v>829</v>
      </c>
      <c r="L116" s="522"/>
      <c r="M116"/>
      <c r="N116" s="3"/>
      <c r="P116" s="146"/>
      <c r="Q116" s="188"/>
    </row>
    <row r="117" spans="1:27" ht="28.8" customHeight="1" x14ac:dyDescent="0.7">
      <c r="A117" s="151"/>
      <c r="B117" s="151"/>
      <c r="C117" s="52"/>
      <c r="D117" s="51"/>
      <c r="E117" s="65"/>
      <c r="F117" s="51"/>
      <c r="G117" s="261"/>
      <c r="H117" s="260"/>
      <c r="I117" s="262"/>
      <c r="J117" s="101"/>
      <c r="K117" s="100"/>
      <c r="L117" s="599" t="e">
        <f>L115-L116</f>
        <v>#N/A</v>
      </c>
      <c r="N117" s="3"/>
      <c r="P117" s="146"/>
      <c r="AA117" s="278"/>
    </row>
    <row r="118" spans="1:27" x14ac:dyDescent="0.3">
      <c r="A118" s="133"/>
      <c r="B118" s="133"/>
      <c r="C118" s="133"/>
      <c r="D118" s="133"/>
      <c r="E118" s="133"/>
      <c r="F118" s="260"/>
      <c r="G118" s="261"/>
      <c r="H118" s="260"/>
      <c r="I118" s="262"/>
      <c r="K118" s="8"/>
      <c r="L118" s="263"/>
      <c r="N118" s="3"/>
      <c r="P118" s="146"/>
      <c r="AA118" s="278"/>
    </row>
    <row r="119" spans="1:27" ht="117" customHeight="1" x14ac:dyDescent="0.3">
      <c r="A119" s="133"/>
      <c r="B119" s="133"/>
      <c r="C119" s="133"/>
      <c r="D119" s="133"/>
      <c r="E119" s="133"/>
      <c r="F119" s="260"/>
      <c r="G119" s="261"/>
      <c r="H119" s="260"/>
      <c r="I119" s="262"/>
      <c r="K119" s="8"/>
      <c r="L119" s="263"/>
      <c r="N119" s="3"/>
      <c r="P119" s="146"/>
      <c r="Y119" s="278"/>
      <c r="AA119" s="278"/>
    </row>
    <row r="120" spans="1:27" ht="25.2" customHeight="1" x14ac:dyDescent="0.3">
      <c r="A120" s="133"/>
      <c r="B120" s="133"/>
      <c r="C120" s="133"/>
      <c r="D120" s="133"/>
      <c r="E120" s="133"/>
      <c r="F120" s="260"/>
      <c r="G120" s="261"/>
      <c r="H120" s="260"/>
      <c r="I120" s="262"/>
      <c r="K120" s="8"/>
      <c r="L120" s="263"/>
      <c r="P120" s="146"/>
      <c r="X120" s="195"/>
      <c r="AA120" s="278"/>
    </row>
    <row r="121" spans="1:27" x14ac:dyDescent="0.3">
      <c r="A121" s="133"/>
      <c r="B121" s="133"/>
      <c r="C121" s="133"/>
      <c r="D121" s="133"/>
      <c r="E121" s="133"/>
      <c r="F121" s="260"/>
      <c r="G121" s="261"/>
      <c r="H121" s="260"/>
      <c r="I121" s="262"/>
      <c r="K121" s="8"/>
      <c r="L121" s="263"/>
      <c r="P121" s="146"/>
      <c r="X121" s="195"/>
      <c r="AA121" s="278"/>
    </row>
    <row r="122" spans="1:27" ht="18.75" customHeight="1" x14ac:dyDescent="0.3">
      <c r="A122" s="133"/>
      <c r="B122" s="133"/>
      <c r="C122" s="133"/>
      <c r="D122" s="133"/>
      <c r="E122" s="133"/>
      <c r="F122" s="260"/>
      <c r="G122" s="261"/>
      <c r="H122" s="260"/>
      <c r="I122" s="262"/>
      <c r="K122" s="8"/>
      <c r="L122" s="263"/>
      <c r="P122" s="146"/>
      <c r="AA122" s="278"/>
    </row>
    <row r="123" spans="1:27" ht="30.75" customHeight="1" x14ac:dyDescent="0.3">
      <c r="A123" s="133"/>
      <c r="B123" s="133"/>
      <c r="C123" s="133"/>
      <c r="D123" s="133"/>
      <c r="E123" s="133"/>
      <c r="F123" s="260"/>
      <c r="G123" s="261"/>
      <c r="H123" s="260"/>
      <c r="I123" s="262"/>
      <c r="K123" s="8"/>
      <c r="L123" s="263"/>
      <c r="P123" s="146"/>
      <c r="X123" s="195"/>
      <c r="Z123" s="195"/>
      <c r="AA123" s="278"/>
    </row>
    <row r="124" spans="1:27" ht="30.75" customHeight="1" x14ac:dyDescent="0.3">
      <c r="A124" s="133"/>
      <c r="B124" s="133"/>
      <c r="C124" s="133"/>
      <c r="D124" s="133"/>
      <c r="E124" s="133"/>
      <c r="F124" s="260"/>
      <c r="G124" s="261"/>
      <c r="H124" s="260"/>
      <c r="I124" s="262"/>
      <c r="K124" s="8"/>
      <c r="L124" s="263"/>
      <c r="P124" s="146"/>
      <c r="AA124" s="278"/>
    </row>
    <row r="125" spans="1:27" ht="30.75" customHeight="1" x14ac:dyDescent="0.3">
      <c r="A125" s="133"/>
      <c r="B125" s="133"/>
      <c r="C125" s="133"/>
      <c r="D125" s="133"/>
      <c r="E125" s="133"/>
      <c r="F125" s="260"/>
      <c r="G125" s="261"/>
      <c r="H125" s="260"/>
      <c r="I125" s="262"/>
      <c r="K125" s="8"/>
      <c r="L125" s="263"/>
      <c r="P125" s="146"/>
      <c r="AA125" s="278"/>
    </row>
    <row r="126" spans="1:27" ht="30.75" customHeight="1" x14ac:dyDescent="0.3">
      <c r="A126" s="133"/>
      <c r="B126" s="133"/>
      <c r="C126" s="133"/>
      <c r="D126" s="133"/>
      <c r="E126" s="133"/>
      <c r="I126" s="262"/>
      <c r="K126" s="8"/>
      <c r="L126" s="263"/>
      <c r="P126" s="146"/>
      <c r="AA126" s="278"/>
    </row>
    <row r="127" spans="1:27" ht="30.75" customHeight="1" x14ac:dyDescent="0.3">
      <c r="A127" s="133"/>
      <c r="B127" s="133"/>
      <c r="C127" s="133"/>
      <c r="D127" s="133"/>
      <c r="E127" s="133"/>
      <c r="I127" s="262"/>
      <c r="L127" s="263"/>
      <c r="P127" s="146"/>
      <c r="AA127" s="278"/>
    </row>
    <row r="128" spans="1:27" x14ac:dyDescent="0.3">
      <c r="A128" s="4"/>
      <c r="B128" s="264"/>
      <c r="C128" s="18"/>
      <c r="D128" s="50"/>
      <c r="I128" s="262"/>
      <c r="L128" s="263"/>
      <c r="P128" s="146"/>
      <c r="AA128" s="278"/>
    </row>
    <row r="129" spans="1:27" x14ac:dyDescent="0.3">
      <c r="A129" s="4"/>
      <c r="B129" s="264"/>
      <c r="C129" s="18"/>
      <c r="D129" s="50"/>
      <c r="I129" s="262"/>
      <c r="L129" s="263"/>
      <c r="P129" s="146"/>
      <c r="AA129" s="278"/>
    </row>
    <row r="130" spans="1:27" x14ac:dyDescent="0.3">
      <c r="D130" s="50"/>
      <c r="I130" s="262"/>
      <c r="P130" s="146"/>
      <c r="AA130" s="278"/>
    </row>
    <row r="131" spans="1:27" x14ac:dyDescent="0.3">
      <c r="D131" s="50"/>
      <c r="P131" s="146"/>
      <c r="AA131" s="278"/>
    </row>
    <row r="132" spans="1:27" x14ac:dyDescent="0.3">
      <c r="D132" s="50"/>
      <c r="P132" s="146"/>
      <c r="AA132" s="278"/>
    </row>
    <row r="133" spans="1:27" x14ac:dyDescent="0.3">
      <c r="D133" s="50"/>
      <c r="P133" s="146"/>
      <c r="AA133" s="278"/>
    </row>
    <row r="134" spans="1:27" x14ac:dyDescent="0.3">
      <c r="A134" s="4"/>
      <c r="B134" s="264"/>
      <c r="C134" s="18"/>
      <c r="D134" s="50"/>
      <c r="P134" s="146"/>
      <c r="AA134" s="278"/>
    </row>
    <row r="135" spans="1:27" x14ac:dyDescent="0.3">
      <c r="A135" s="4"/>
      <c r="B135" s="264"/>
      <c r="C135" s="18"/>
      <c r="D135" s="50"/>
      <c r="P135" s="146"/>
      <c r="AA135" s="278"/>
    </row>
    <row r="136" spans="1:27" x14ac:dyDescent="0.3">
      <c r="D136" s="50"/>
      <c r="P136" s="146"/>
      <c r="AA136" s="278"/>
    </row>
    <row r="137" spans="1:27" x14ac:dyDescent="0.3">
      <c r="D137" s="50"/>
      <c r="P137" s="146"/>
      <c r="AA137" s="278"/>
    </row>
    <row r="138" spans="1:27" x14ac:dyDescent="0.3">
      <c r="D138" s="50"/>
      <c r="P138" s="146"/>
      <c r="AA138" s="278"/>
    </row>
    <row r="139" spans="1:27" x14ac:dyDescent="0.3">
      <c r="D139" s="50"/>
      <c r="P139" s="146"/>
      <c r="AA139" s="278"/>
    </row>
    <row r="140" spans="1:27" x14ac:dyDescent="0.3">
      <c r="A140" s="4"/>
      <c r="B140" s="264"/>
      <c r="C140" s="18"/>
      <c r="D140" s="50"/>
      <c r="P140" s="146"/>
      <c r="AA140" s="278"/>
    </row>
    <row r="141" spans="1:27" x14ac:dyDescent="0.3">
      <c r="A141" s="4"/>
      <c r="B141" s="264"/>
      <c r="C141" s="18"/>
      <c r="D141" s="50"/>
      <c r="P141" s="146"/>
      <c r="AA141" s="278"/>
    </row>
    <row r="142" spans="1:27" x14ac:dyDescent="0.3">
      <c r="D142" s="50"/>
      <c r="P142" s="146"/>
      <c r="AA142" s="278"/>
    </row>
    <row r="143" spans="1:27" x14ac:dyDescent="0.3">
      <c r="D143" s="50"/>
      <c r="P143" s="146"/>
      <c r="AA143" s="278"/>
    </row>
    <row r="144" spans="1:27" x14ac:dyDescent="0.3">
      <c r="D144" s="50"/>
      <c r="P144" s="146"/>
      <c r="AA144" s="278"/>
    </row>
    <row r="145" spans="1:27" x14ac:dyDescent="0.3">
      <c r="D145" s="50"/>
      <c r="P145" s="146"/>
      <c r="AA145" s="278"/>
    </row>
    <row r="146" spans="1:27" x14ac:dyDescent="0.3">
      <c r="A146" s="4"/>
      <c r="B146" s="264"/>
      <c r="C146" s="18"/>
      <c r="D146" s="50"/>
      <c r="P146" s="146"/>
      <c r="AA146" s="278"/>
    </row>
    <row r="147" spans="1:27" x14ac:dyDescent="0.3">
      <c r="A147" s="4"/>
      <c r="B147" s="264"/>
      <c r="C147" s="18"/>
      <c r="D147" s="50"/>
      <c r="P147" s="146"/>
      <c r="AA147" s="278"/>
    </row>
    <row r="148" spans="1:27" x14ac:dyDescent="0.3">
      <c r="A148" s="4"/>
      <c r="B148" s="264"/>
      <c r="C148" s="18"/>
      <c r="D148" s="50"/>
      <c r="P148" s="146"/>
      <c r="AA148" s="278"/>
    </row>
    <row r="149" spans="1:27" x14ac:dyDescent="0.3">
      <c r="A149" s="4"/>
      <c r="B149" s="264"/>
      <c r="C149" s="18"/>
      <c r="D149" s="50"/>
      <c r="P149" s="146"/>
      <c r="AA149" s="278"/>
    </row>
    <row r="150" spans="1:27" x14ac:dyDescent="0.3">
      <c r="D150" s="50"/>
      <c r="P150" s="146"/>
      <c r="AA150" s="278"/>
    </row>
    <row r="151" spans="1:27" x14ac:dyDescent="0.3">
      <c r="D151" s="50"/>
      <c r="P151" s="146"/>
      <c r="AA151" s="278"/>
    </row>
    <row r="152" spans="1:27" x14ac:dyDescent="0.3">
      <c r="D152" s="50"/>
      <c r="P152" s="146"/>
      <c r="AA152" s="278"/>
    </row>
    <row r="153" spans="1:27" x14ac:dyDescent="0.3">
      <c r="A153" s="4"/>
      <c r="B153" s="264"/>
      <c r="C153" s="18"/>
      <c r="D153" s="50"/>
      <c r="P153" s="146"/>
      <c r="AA153" s="278"/>
    </row>
    <row r="154" spans="1:27" x14ac:dyDescent="0.3">
      <c r="A154" s="4"/>
      <c r="B154" s="264"/>
      <c r="C154" s="18"/>
      <c r="D154" s="50"/>
      <c r="P154" s="146"/>
      <c r="AA154" s="278"/>
    </row>
    <row r="155" spans="1:27" x14ac:dyDescent="0.3">
      <c r="A155" s="4"/>
      <c r="B155" s="264"/>
      <c r="C155" s="18"/>
      <c r="D155" s="50"/>
      <c r="P155" s="146"/>
      <c r="AA155" s="278"/>
    </row>
    <row r="156" spans="1:27" x14ac:dyDescent="0.3">
      <c r="A156" s="4"/>
      <c r="B156" s="264"/>
      <c r="C156" s="18"/>
      <c r="D156" s="50"/>
      <c r="P156" s="146"/>
      <c r="AA156" s="278"/>
    </row>
    <row r="157" spans="1:27" x14ac:dyDescent="0.3">
      <c r="A157" s="4"/>
      <c r="B157" s="264"/>
      <c r="C157" s="18"/>
      <c r="D157" s="50"/>
      <c r="P157" s="146"/>
      <c r="AA157" s="278"/>
    </row>
    <row r="158" spans="1:27" x14ac:dyDescent="0.3">
      <c r="A158" s="4"/>
      <c r="B158" s="264"/>
      <c r="C158" s="18"/>
      <c r="D158" s="50"/>
      <c r="P158" s="146"/>
      <c r="AA158" s="278"/>
    </row>
    <row r="159" spans="1:27" x14ac:dyDescent="0.3">
      <c r="A159" s="4"/>
      <c r="B159" s="264"/>
      <c r="C159" s="18"/>
      <c r="D159" s="50"/>
      <c r="P159" s="146"/>
      <c r="AA159" s="278"/>
    </row>
    <row r="160" spans="1:27" x14ac:dyDescent="0.3">
      <c r="A160" s="4"/>
      <c r="B160" s="264"/>
      <c r="C160" s="18"/>
      <c r="D160" s="50"/>
      <c r="P160" s="146"/>
      <c r="AA160" s="278"/>
    </row>
    <row r="161" spans="1:27" x14ac:dyDescent="0.3">
      <c r="A161" s="4"/>
      <c r="B161" s="264"/>
      <c r="C161" s="18"/>
      <c r="D161" s="50"/>
      <c r="P161" s="146"/>
      <c r="AA161" s="278"/>
    </row>
    <row r="162" spans="1:27" x14ac:dyDescent="0.3">
      <c r="A162" s="4"/>
      <c r="B162" s="264"/>
      <c r="C162" s="18"/>
      <c r="D162" s="50"/>
      <c r="P162" s="146"/>
      <c r="AA162" s="278"/>
    </row>
    <row r="163" spans="1:27" x14ac:dyDescent="0.3">
      <c r="A163" s="4"/>
      <c r="B163" s="264"/>
      <c r="C163" s="18"/>
      <c r="D163" s="50"/>
      <c r="P163" s="146"/>
      <c r="AA163" s="278"/>
    </row>
    <row r="164" spans="1:27" x14ac:dyDescent="0.3">
      <c r="A164" s="4"/>
      <c r="B164" s="264"/>
      <c r="C164" s="18"/>
      <c r="D164" s="50"/>
      <c r="P164" s="146"/>
      <c r="AA164" s="278"/>
    </row>
    <row r="165" spans="1:27" x14ac:dyDescent="0.3">
      <c r="A165" s="4"/>
      <c r="B165" s="264"/>
      <c r="C165" s="18"/>
      <c r="D165" s="50"/>
      <c r="P165" s="146"/>
      <c r="AA165" s="278"/>
    </row>
    <row r="166" spans="1:27" x14ac:dyDescent="0.3">
      <c r="A166" s="4"/>
      <c r="B166" s="264"/>
      <c r="C166" s="18"/>
      <c r="D166" s="50"/>
      <c r="P166" s="146"/>
      <c r="AA166" s="278"/>
    </row>
    <row r="167" spans="1:27" x14ac:dyDescent="0.3">
      <c r="A167" s="4"/>
      <c r="B167" s="264"/>
      <c r="C167" s="18"/>
      <c r="D167" s="50"/>
      <c r="P167" s="146"/>
      <c r="AA167" s="278"/>
    </row>
    <row r="168" spans="1:27" x14ac:dyDescent="0.3">
      <c r="A168" s="4"/>
      <c r="B168" s="264"/>
      <c r="C168" s="18"/>
      <c r="D168" s="50"/>
      <c r="P168" s="146"/>
      <c r="AA168" s="278"/>
    </row>
    <row r="169" spans="1:27" x14ac:dyDescent="0.3">
      <c r="A169" s="4"/>
      <c r="B169" s="264"/>
      <c r="C169" s="18"/>
      <c r="D169" s="50"/>
      <c r="P169" s="146"/>
      <c r="AA169" s="278"/>
    </row>
    <row r="170" spans="1:27" x14ac:dyDescent="0.3">
      <c r="A170" s="4"/>
      <c r="B170" s="264"/>
      <c r="C170" s="18"/>
      <c r="D170" s="50"/>
      <c r="P170" s="146"/>
      <c r="AA170" s="278"/>
    </row>
    <row r="171" spans="1:27" x14ac:dyDescent="0.3">
      <c r="A171" s="4"/>
      <c r="B171" s="264"/>
      <c r="C171" s="18"/>
      <c r="D171" s="50"/>
      <c r="P171" s="146"/>
      <c r="AA171" s="278"/>
    </row>
    <row r="172" spans="1:27" x14ac:dyDescent="0.3">
      <c r="A172" s="4"/>
      <c r="B172" s="264"/>
      <c r="C172" s="18"/>
      <c r="D172" s="50"/>
      <c r="P172" s="146"/>
      <c r="AA172" s="278"/>
    </row>
    <row r="173" spans="1:27" x14ac:dyDescent="0.3">
      <c r="A173" s="4"/>
      <c r="B173" s="264"/>
      <c r="C173" s="18"/>
      <c r="D173" s="50"/>
      <c r="P173" s="146"/>
      <c r="AA173" s="278"/>
    </row>
    <row r="174" spans="1:27" x14ac:dyDescent="0.3">
      <c r="A174" s="4"/>
      <c r="B174" s="264"/>
      <c r="C174" s="18"/>
      <c r="D174" s="50"/>
      <c r="P174" s="146"/>
    </row>
    <row r="175" spans="1:27" x14ac:dyDescent="0.3">
      <c r="A175" s="4"/>
      <c r="B175" s="264"/>
      <c r="C175" s="18"/>
      <c r="D175" s="50"/>
      <c r="P175" s="146"/>
    </row>
    <row r="176" spans="1:27" x14ac:dyDescent="0.3">
      <c r="A176" s="4"/>
      <c r="B176" s="264"/>
      <c r="C176" s="18"/>
      <c r="D176" s="50"/>
      <c r="P176" s="146"/>
    </row>
    <row r="177" spans="1:16" x14ac:dyDescent="0.3">
      <c r="A177" s="4"/>
      <c r="B177" s="264"/>
      <c r="C177" s="18"/>
      <c r="D177" s="50"/>
      <c r="P177" s="146"/>
    </row>
    <row r="178" spans="1:16" x14ac:dyDescent="0.3">
      <c r="A178" s="4"/>
      <c r="B178" s="264"/>
      <c r="C178" s="18"/>
      <c r="D178" s="50"/>
      <c r="P178" s="146"/>
    </row>
    <row r="179" spans="1:16" x14ac:dyDescent="0.3">
      <c r="A179" s="4"/>
      <c r="B179" s="264"/>
      <c r="C179" s="18"/>
      <c r="D179" s="50"/>
      <c r="P179" s="146"/>
    </row>
    <row r="180" spans="1:16" x14ac:dyDescent="0.3">
      <c r="A180" s="4"/>
      <c r="B180" s="264"/>
      <c r="C180" s="18"/>
      <c r="D180" s="50"/>
      <c r="P180" s="146"/>
    </row>
    <row r="181" spans="1:16" x14ac:dyDescent="0.3">
      <c r="A181" s="4"/>
      <c r="B181" s="264"/>
      <c r="C181" s="18"/>
      <c r="D181" s="50"/>
      <c r="P181" s="146"/>
    </row>
    <row r="182" spans="1:16" x14ac:dyDescent="0.3">
      <c r="A182" s="4"/>
      <c r="B182" s="264"/>
      <c r="C182" s="18"/>
      <c r="D182" s="50"/>
      <c r="P182" s="146"/>
    </row>
    <row r="183" spans="1:16" x14ac:dyDescent="0.3">
      <c r="A183" s="4"/>
      <c r="B183" s="264"/>
      <c r="C183" s="18"/>
      <c r="D183" s="50"/>
      <c r="P183" s="146"/>
    </row>
    <row r="184" spans="1:16" x14ac:dyDescent="0.3">
      <c r="A184" s="4"/>
      <c r="B184" s="264"/>
      <c r="C184" s="18"/>
      <c r="D184" s="50"/>
      <c r="P184" s="146"/>
    </row>
    <row r="185" spans="1:16" x14ac:dyDescent="0.3">
      <c r="A185" s="4"/>
      <c r="B185" s="264"/>
      <c r="C185" s="18"/>
      <c r="D185" s="50"/>
      <c r="P185" s="146"/>
    </row>
    <row r="186" spans="1:16" x14ac:dyDescent="0.3">
      <c r="A186" s="4"/>
      <c r="B186" s="264"/>
      <c r="C186" s="18"/>
      <c r="D186" s="50"/>
      <c r="P186" s="146"/>
    </row>
    <row r="187" spans="1:16" x14ac:dyDescent="0.3">
      <c r="A187" s="4"/>
      <c r="B187" s="264"/>
      <c r="C187" s="18"/>
      <c r="D187" s="50"/>
      <c r="P187" s="146"/>
    </row>
    <row r="188" spans="1:16" x14ac:dyDescent="0.3">
      <c r="A188" s="4"/>
      <c r="B188" s="264"/>
      <c r="C188" s="18"/>
      <c r="D188" s="50"/>
      <c r="P188" s="146"/>
    </row>
    <row r="189" spans="1:16" x14ac:dyDescent="0.3">
      <c r="A189" s="4"/>
      <c r="B189" s="264"/>
      <c r="C189" s="18"/>
      <c r="D189" s="50"/>
      <c r="P189" s="146"/>
    </row>
    <row r="190" spans="1:16" x14ac:dyDescent="0.3">
      <c r="A190" s="4"/>
      <c r="B190" s="264"/>
      <c r="C190" s="18"/>
      <c r="D190" s="50"/>
      <c r="P190" s="146"/>
    </row>
    <row r="191" spans="1:16" x14ac:dyDescent="0.3">
      <c r="A191" s="4"/>
      <c r="B191" s="264"/>
      <c r="C191" s="18"/>
      <c r="D191" s="50"/>
      <c r="P191" s="146"/>
    </row>
    <row r="192" spans="1:16" x14ac:dyDescent="0.3">
      <c r="A192" s="4"/>
      <c r="B192" s="264"/>
      <c r="C192" s="18"/>
      <c r="D192" s="50"/>
      <c r="P192" s="146"/>
    </row>
    <row r="193" spans="1:16" x14ac:dyDescent="0.3">
      <c r="A193" s="4"/>
      <c r="B193" s="264"/>
      <c r="C193" s="18"/>
      <c r="D193" s="50"/>
      <c r="P193" s="146"/>
    </row>
    <row r="194" spans="1:16" x14ac:dyDescent="0.3">
      <c r="A194" s="4"/>
      <c r="B194" s="264"/>
      <c r="C194" s="18"/>
      <c r="D194" s="50"/>
      <c r="P194" s="146"/>
    </row>
    <row r="195" spans="1:16" x14ac:dyDescent="0.3">
      <c r="A195" s="4"/>
      <c r="B195" s="264"/>
      <c r="C195" s="18"/>
      <c r="D195" s="50"/>
      <c r="P195" s="146"/>
    </row>
    <row r="196" spans="1:16" x14ac:dyDescent="0.3">
      <c r="A196" s="4"/>
      <c r="B196" s="264"/>
      <c r="C196" s="18"/>
      <c r="D196" s="50"/>
      <c r="P196" s="146"/>
    </row>
    <row r="197" spans="1:16" x14ac:dyDescent="0.3">
      <c r="A197" s="4"/>
      <c r="B197" s="264"/>
      <c r="C197" s="18"/>
      <c r="D197" s="50"/>
      <c r="P197" s="146"/>
    </row>
    <row r="198" spans="1:16" x14ac:dyDescent="0.3">
      <c r="A198" s="4"/>
      <c r="B198" s="264"/>
      <c r="C198" s="18"/>
      <c r="D198" s="50"/>
      <c r="P198" s="146"/>
    </row>
    <row r="199" spans="1:16" x14ac:dyDescent="0.3">
      <c r="A199" s="4"/>
      <c r="B199" s="264"/>
      <c r="C199" s="18"/>
      <c r="D199" s="50"/>
      <c r="P199" s="146"/>
    </row>
    <row r="200" spans="1:16" x14ac:dyDescent="0.3">
      <c r="A200" s="4"/>
      <c r="B200" s="264"/>
      <c r="C200" s="18"/>
      <c r="D200" s="50"/>
      <c r="P200" s="146"/>
    </row>
    <row r="201" spans="1:16" x14ac:dyDescent="0.3">
      <c r="A201" s="4"/>
      <c r="B201" s="264"/>
      <c r="C201" s="18"/>
      <c r="D201" s="50"/>
      <c r="P201" s="146"/>
    </row>
    <row r="202" spans="1:16" x14ac:dyDescent="0.3">
      <c r="A202" s="4"/>
      <c r="B202" s="264"/>
      <c r="C202" s="18"/>
      <c r="D202" s="50"/>
      <c r="P202" s="146"/>
    </row>
    <row r="203" spans="1:16" x14ac:dyDescent="0.3">
      <c r="A203" s="4"/>
      <c r="B203" s="264"/>
      <c r="C203" s="18"/>
      <c r="D203" s="50"/>
      <c r="P203" s="146"/>
    </row>
    <row r="204" spans="1:16" x14ac:dyDescent="0.3">
      <c r="A204" s="4"/>
      <c r="B204" s="264"/>
      <c r="C204" s="18"/>
      <c r="D204" s="50"/>
      <c r="P204" s="146"/>
    </row>
    <row r="205" spans="1:16" x14ac:dyDescent="0.3">
      <c r="A205" s="4"/>
      <c r="B205" s="264"/>
      <c r="C205" s="18"/>
      <c r="D205" s="50"/>
      <c r="P205" s="146"/>
    </row>
    <row r="206" spans="1:16" x14ac:dyDescent="0.3">
      <c r="A206" s="4"/>
      <c r="B206" s="264"/>
      <c r="C206" s="18"/>
      <c r="D206" s="50"/>
      <c r="P206" s="146"/>
    </row>
    <row r="207" spans="1:16" x14ac:dyDescent="0.3">
      <c r="A207" s="4"/>
      <c r="B207" s="264"/>
      <c r="C207" s="18"/>
      <c r="D207" s="50"/>
      <c r="P207" s="146"/>
    </row>
    <row r="208" spans="1:16" x14ac:dyDescent="0.3">
      <c r="A208" s="4"/>
      <c r="B208" s="264"/>
      <c r="C208" s="18"/>
      <c r="D208" s="50"/>
      <c r="P208" s="146"/>
    </row>
    <row r="209" spans="1:16" x14ac:dyDescent="0.3">
      <c r="A209" s="4"/>
      <c r="B209" s="264"/>
      <c r="C209" s="18"/>
      <c r="D209" s="50"/>
      <c r="P209" s="146"/>
    </row>
    <row r="210" spans="1:16" x14ac:dyDescent="0.3">
      <c r="A210" s="4"/>
      <c r="B210" s="264"/>
      <c r="C210" s="18"/>
      <c r="D210" s="50"/>
      <c r="P210" s="146"/>
    </row>
    <row r="211" spans="1:16" x14ac:dyDescent="0.3">
      <c r="A211" s="4"/>
      <c r="B211" s="264"/>
      <c r="C211" s="18"/>
      <c r="D211" s="50"/>
      <c r="P211" s="146"/>
    </row>
    <row r="212" spans="1:16" x14ac:dyDescent="0.3">
      <c r="A212" s="4"/>
      <c r="B212" s="264"/>
      <c r="C212" s="18"/>
      <c r="D212" s="50"/>
      <c r="P212" s="146"/>
    </row>
    <row r="213" spans="1:16" x14ac:dyDescent="0.3">
      <c r="A213" s="4"/>
      <c r="B213" s="264"/>
      <c r="C213" s="18"/>
      <c r="D213" s="50"/>
      <c r="P213" s="146"/>
    </row>
    <row r="214" spans="1:16" x14ac:dyDescent="0.3">
      <c r="A214" s="4"/>
      <c r="B214" s="264"/>
      <c r="C214" s="18"/>
      <c r="D214" s="50"/>
      <c r="P214" s="146"/>
    </row>
    <row r="215" spans="1:16" x14ac:dyDescent="0.3">
      <c r="A215" s="4"/>
      <c r="B215" s="264"/>
      <c r="C215" s="18"/>
      <c r="D215" s="50"/>
      <c r="P215" s="146"/>
    </row>
    <row r="216" spans="1:16" x14ac:dyDescent="0.3">
      <c r="A216" s="4"/>
      <c r="B216" s="264"/>
      <c r="C216" s="18"/>
      <c r="D216" s="50"/>
      <c r="P216" s="146"/>
    </row>
    <row r="217" spans="1:16" x14ac:dyDescent="0.3">
      <c r="A217" s="4"/>
      <c r="B217" s="264"/>
      <c r="C217" s="18"/>
      <c r="D217" s="50"/>
      <c r="P217" s="146"/>
    </row>
    <row r="218" spans="1:16" x14ac:dyDescent="0.3">
      <c r="A218" s="4"/>
      <c r="B218" s="264"/>
      <c r="C218" s="18"/>
      <c r="D218" s="50"/>
      <c r="P218" s="146"/>
    </row>
    <row r="219" spans="1:16" x14ac:dyDescent="0.3">
      <c r="A219" s="4"/>
      <c r="B219" s="264"/>
      <c r="C219" s="18"/>
      <c r="D219" s="50"/>
      <c r="P219" s="146"/>
    </row>
    <row r="220" spans="1:16" x14ac:dyDescent="0.3">
      <c r="A220" s="4"/>
      <c r="B220" s="264"/>
      <c r="C220" s="18"/>
      <c r="D220" s="50"/>
      <c r="P220" s="146"/>
    </row>
    <row r="221" spans="1:16" x14ac:dyDescent="0.3">
      <c r="A221" s="4"/>
      <c r="B221" s="264"/>
      <c r="C221" s="18"/>
      <c r="D221" s="50"/>
      <c r="P221" s="146"/>
    </row>
    <row r="222" spans="1:16" x14ac:dyDescent="0.3">
      <c r="A222" s="4"/>
      <c r="B222" s="264"/>
      <c r="C222" s="18"/>
      <c r="D222" s="50"/>
      <c r="P222" s="146"/>
    </row>
    <row r="223" spans="1:16" x14ac:dyDescent="0.3">
      <c r="A223" s="4"/>
      <c r="B223" s="264"/>
      <c r="C223" s="18"/>
      <c r="D223" s="50"/>
      <c r="P223" s="146"/>
    </row>
    <row r="224" spans="1:16" x14ac:dyDescent="0.3">
      <c r="A224" s="4"/>
      <c r="B224" s="264"/>
      <c r="C224" s="18"/>
      <c r="D224" s="50"/>
      <c r="P224" s="146"/>
    </row>
    <row r="225" spans="1:16" x14ac:dyDescent="0.3">
      <c r="A225" s="4"/>
      <c r="B225" s="264"/>
      <c r="C225" s="18"/>
      <c r="D225" s="50"/>
      <c r="P225" s="146"/>
    </row>
    <row r="226" spans="1:16" x14ac:dyDescent="0.3">
      <c r="A226" s="4"/>
      <c r="B226" s="264"/>
      <c r="C226" s="18"/>
      <c r="D226" s="50"/>
      <c r="P226" s="146"/>
    </row>
    <row r="227" spans="1:16" x14ac:dyDescent="0.3">
      <c r="A227" s="4"/>
      <c r="B227" s="264"/>
      <c r="C227" s="18"/>
      <c r="D227" s="50"/>
      <c r="P227" s="146"/>
    </row>
    <row r="228" spans="1:16" x14ac:dyDescent="0.3">
      <c r="A228" s="4"/>
      <c r="B228" s="264"/>
      <c r="C228" s="18"/>
      <c r="D228" s="50"/>
      <c r="P228" s="146"/>
    </row>
    <row r="229" spans="1:16" x14ac:dyDescent="0.3">
      <c r="A229" s="4"/>
      <c r="B229" s="264"/>
      <c r="C229" s="18"/>
      <c r="D229" s="50"/>
      <c r="P229" s="146"/>
    </row>
    <row r="230" spans="1:16" x14ac:dyDescent="0.3">
      <c r="A230" s="4"/>
      <c r="B230" s="264"/>
      <c r="C230" s="18"/>
      <c r="D230" s="50"/>
      <c r="P230" s="146"/>
    </row>
    <row r="231" spans="1:16" x14ac:dyDescent="0.3">
      <c r="A231" s="4"/>
      <c r="B231" s="264"/>
      <c r="C231" s="18"/>
      <c r="D231" s="50"/>
      <c r="P231" s="146"/>
    </row>
    <row r="232" spans="1:16" x14ac:dyDescent="0.3">
      <c r="A232" s="4"/>
      <c r="B232" s="264"/>
      <c r="C232" s="18"/>
      <c r="D232" s="50"/>
      <c r="P232" s="146"/>
    </row>
    <row r="233" spans="1:16" x14ac:dyDescent="0.3">
      <c r="A233" s="4"/>
      <c r="B233" s="264"/>
      <c r="C233" s="18"/>
      <c r="D233" s="50"/>
    </row>
    <row r="234" spans="1:16" x14ac:dyDescent="0.3">
      <c r="A234" s="4"/>
      <c r="B234" s="264"/>
      <c r="C234" s="18"/>
      <c r="D234" s="50"/>
      <c r="P234" s="146"/>
    </row>
    <row r="235" spans="1:16" x14ac:dyDescent="0.3">
      <c r="A235" s="4"/>
      <c r="B235" s="264"/>
      <c r="C235" s="18"/>
      <c r="D235" s="50"/>
    </row>
    <row r="236" spans="1:16" x14ac:dyDescent="0.3">
      <c r="A236" s="4"/>
      <c r="B236" s="264"/>
      <c r="C236" s="18"/>
      <c r="D236" s="50"/>
    </row>
    <row r="237" spans="1:16" x14ac:dyDescent="0.3">
      <c r="A237" s="4"/>
      <c r="B237" s="264"/>
      <c r="C237" s="18"/>
      <c r="D237" s="50"/>
    </row>
    <row r="238" spans="1:16" x14ac:dyDescent="0.3">
      <c r="A238" s="4"/>
      <c r="B238" s="264"/>
      <c r="C238" s="18"/>
      <c r="D238" s="50"/>
    </row>
    <row r="239" spans="1:16" x14ac:dyDescent="0.3">
      <c r="A239" s="4"/>
      <c r="B239" s="264"/>
      <c r="C239" s="18"/>
      <c r="D239" s="50"/>
    </row>
    <row r="240" spans="1:16" x14ac:dyDescent="0.3">
      <c r="A240" s="4"/>
      <c r="B240" s="264"/>
      <c r="C240" s="18"/>
      <c r="D240" s="50"/>
    </row>
    <row r="241" spans="1:4" x14ac:dyDescent="0.3">
      <c r="A241" s="4"/>
      <c r="B241" s="264"/>
      <c r="C241" s="18"/>
      <c r="D241" s="50"/>
    </row>
    <row r="242" spans="1:4" x14ac:dyDescent="0.3">
      <c r="A242" s="4"/>
      <c r="B242" s="264"/>
      <c r="C242" s="18"/>
      <c r="D242" s="50"/>
    </row>
    <row r="243" spans="1:4" x14ac:dyDescent="0.3">
      <c r="A243" s="4"/>
      <c r="B243" s="264"/>
      <c r="C243" s="18"/>
      <c r="D243" s="50"/>
    </row>
    <row r="244" spans="1:4" x14ac:dyDescent="0.3">
      <c r="A244" s="4"/>
      <c r="B244" s="264"/>
      <c r="C244" s="18"/>
      <c r="D244" s="50"/>
    </row>
    <row r="245" spans="1:4" x14ac:dyDescent="0.3">
      <c r="A245" s="4"/>
      <c r="B245" s="264"/>
      <c r="C245" s="18"/>
      <c r="D245" s="50"/>
    </row>
    <row r="246" spans="1:4" x14ac:dyDescent="0.3">
      <c r="A246" s="4"/>
      <c r="B246" s="264"/>
      <c r="C246" s="18"/>
      <c r="D246" s="50"/>
    </row>
    <row r="247" spans="1:4" x14ac:dyDescent="0.3">
      <c r="A247" s="4"/>
      <c r="B247" s="264"/>
      <c r="C247" s="18"/>
      <c r="D247" s="50"/>
    </row>
    <row r="248" spans="1:4" x14ac:dyDescent="0.3">
      <c r="A248" s="4"/>
      <c r="B248" s="264"/>
      <c r="C248" s="18"/>
      <c r="D248" s="50"/>
    </row>
    <row r="249" spans="1:4" x14ac:dyDescent="0.3">
      <c r="A249" s="4"/>
      <c r="B249" s="264"/>
      <c r="C249" s="18"/>
      <c r="D249" s="50"/>
    </row>
    <row r="250" spans="1:4" x14ac:dyDescent="0.3">
      <c r="A250" s="4"/>
      <c r="B250" s="264"/>
      <c r="C250" s="18"/>
      <c r="D250" s="50"/>
    </row>
    <row r="251" spans="1:4" x14ac:dyDescent="0.3">
      <c r="A251" s="4"/>
      <c r="B251" s="264"/>
      <c r="C251" s="18"/>
      <c r="D251" s="50"/>
    </row>
    <row r="252" spans="1:4" x14ac:dyDescent="0.3">
      <c r="A252" s="4"/>
      <c r="B252" s="264"/>
      <c r="C252" s="18"/>
      <c r="D252" s="50"/>
    </row>
    <row r="253" spans="1:4" x14ac:dyDescent="0.3">
      <c r="A253" s="4"/>
      <c r="B253" s="264"/>
      <c r="C253" s="18"/>
      <c r="D253" s="50"/>
    </row>
    <row r="254" spans="1:4" x14ac:dyDescent="0.3">
      <c r="A254" s="4"/>
      <c r="B254" s="264"/>
      <c r="C254" s="18"/>
      <c r="D254" s="50"/>
    </row>
    <row r="255" spans="1:4" x14ac:dyDescent="0.3">
      <c r="A255" s="4"/>
      <c r="B255" s="264"/>
      <c r="C255" s="18"/>
      <c r="D255" s="50"/>
    </row>
    <row r="256" spans="1:4" x14ac:dyDescent="0.3">
      <c r="A256" s="4"/>
      <c r="B256" s="264"/>
      <c r="C256" s="18"/>
      <c r="D256" s="50"/>
    </row>
    <row r="257" spans="1:4" x14ac:dyDescent="0.3">
      <c r="A257" s="4"/>
      <c r="B257" s="264"/>
      <c r="C257" s="18"/>
      <c r="D257" s="50"/>
    </row>
    <row r="258" spans="1:4" x14ac:dyDescent="0.3">
      <c r="A258" s="4"/>
      <c r="B258" s="264"/>
      <c r="C258" s="18"/>
      <c r="D258" s="50"/>
    </row>
    <row r="259" spans="1:4" x14ac:dyDescent="0.3">
      <c r="A259" s="4"/>
      <c r="B259" s="264"/>
      <c r="C259" s="18"/>
      <c r="D259" s="50"/>
    </row>
    <row r="260" spans="1:4" x14ac:dyDescent="0.3">
      <c r="A260" s="4"/>
      <c r="B260" s="264"/>
      <c r="C260" s="18"/>
      <c r="D260" s="50"/>
    </row>
    <row r="261" spans="1:4" x14ac:dyDescent="0.3">
      <c r="A261" s="4"/>
      <c r="B261" s="264"/>
      <c r="C261" s="18"/>
      <c r="D261" s="50"/>
    </row>
    <row r="262" spans="1:4" x14ac:dyDescent="0.3">
      <c r="A262" s="4"/>
      <c r="B262" s="264"/>
      <c r="C262" s="18"/>
      <c r="D262" s="50"/>
    </row>
    <row r="263" spans="1:4" x14ac:dyDescent="0.3">
      <c r="A263" s="4"/>
      <c r="B263" s="264"/>
      <c r="C263" s="18"/>
      <c r="D263" s="50"/>
    </row>
    <row r="264" spans="1:4" x14ac:dyDescent="0.3">
      <c r="A264" s="4"/>
      <c r="B264" s="264"/>
      <c r="C264" s="18"/>
      <c r="D264" s="50"/>
    </row>
    <row r="265" spans="1:4" x14ac:dyDescent="0.3">
      <c r="D265" s="50"/>
    </row>
    <row r="266" spans="1:4" x14ac:dyDescent="0.3">
      <c r="D266" s="50"/>
    </row>
    <row r="267" spans="1:4" x14ac:dyDescent="0.3">
      <c r="D267" s="50"/>
    </row>
    <row r="268" spans="1:4" x14ac:dyDescent="0.3">
      <c r="D268" s="50"/>
    </row>
    <row r="269" spans="1:4" x14ac:dyDescent="0.3">
      <c r="D269" s="50"/>
    </row>
    <row r="270" spans="1:4" x14ac:dyDescent="0.3">
      <c r="D270" s="50"/>
    </row>
    <row r="271" spans="1:4" x14ac:dyDescent="0.3">
      <c r="D271" s="50"/>
    </row>
    <row r="272" spans="1:4" x14ac:dyDescent="0.3">
      <c r="D272" s="50"/>
    </row>
    <row r="273" spans="4:4" x14ac:dyDescent="0.3">
      <c r="D273" s="50"/>
    </row>
    <row r="274" spans="4:4" x14ac:dyDescent="0.3">
      <c r="D274" s="50"/>
    </row>
    <row r="275" spans="4:4" x14ac:dyDescent="0.3">
      <c r="D275" s="50"/>
    </row>
    <row r="276" spans="4:4" x14ac:dyDescent="0.3">
      <c r="D276" s="50"/>
    </row>
    <row r="277" spans="4:4" x14ac:dyDescent="0.3">
      <c r="D277" s="50"/>
    </row>
    <row r="278" spans="4:4" x14ac:dyDescent="0.3">
      <c r="D278" s="50"/>
    </row>
    <row r="279" spans="4:4" x14ac:dyDescent="0.3">
      <c r="D279" s="50"/>
    </row>
    <row r="280" spans="4:4" x14ac:dyDescent="0.3">
      <c r="D280" s="50"/>
    </row>
    <row r="281" spans="4:4" x14ac:dyDescent="0.3">
      <c r="D281" s="50"/>
    </row>
    <row r="282" spans="4:4" x14ac:dyDescent="0.3">
      <c r="D282" s="50"/>
    </row>
    <row r="283" spans="4:4" x14ac:dyDescent="0.3">
      <c r="D283" s="50"/>
    </row>
    <row r="284" spans="4:4" x14ac:dyDescent="0.3">
      <c r="D284" s="50"/>
    </row>
    <row r="285" spans="4:4" x14ac:dyDescent="0.3">
      <c r="D285" s="50"/>
    </row>
    <row r="286" spans="4:4" x14ac:dyDescent="0.3">
      <c r="D286" s="50"/>
    </row>
    <row r="287" spans="4:4" x14ac:dyDescent="0.3">
      <c r="D287" s="50"/>
    </row>
    <row r="288" spans="4:4" x14ac:dyDescent="0.3">
      <c r="D288" s="50"/>
    </row>
    <row r="289" spans="4:4" x14ac:dyDescent="0.3">
      <c r="D289" s="50"/>
    </row>
    <row r="290" spans="4:4" x14ac:dyDescent="0.3">
      <c r="D290" s="50"/>
    </row>
    <row r="291" spans="4:4" x14ac:dyDescent="0.3">
      <c r="D291" s="50"/>
    </row>
    <row r="292" spans="4:4" x14ac:dyDescent="0.3">
      <c r="D292" s="50"/>
    </row>
    <row r="293" spans="4:4" x14ac:dyDescent="0.3">
      <c r="D293" s="50"/>
    </row>
    <row r="294" spans="4:4" x14ac:dyDescent="0.3">
      <c r="D294" s="50"/>
    </row>
    <row r="295" spans="4:4" x14ac:dyDescent="0.3">
      <c r="D295" s="50"/>
    </row>
    <row r="296" spans="4:4" x14ac:dyDescent="0.3">
      <c r="D296" s="50"/>
    </row>
    <row r="297" spans="4:4" x14ac:dyDescent="0.3">
      <c r="D297" s="50"/>
    </row>
    <row r="298" spans="4:4" x14ac:dyDescent="0.3">
      <c r="D298" s="50"/>
    </row>
    <row r="299" spans="4:4" x14ac:dyDescent="0.3">
      <c r="D299" s="50"/>
    </row>
    <row r="300" spans="4:4" x14ac:dyDescent="0.3">
      <c r="D300" s="50"/>
    </row>
    <row r="301" spans="4:4" x14ac:dyDescent="0.3">
      <c r="D301" s="50"/>
    </row>
    <row r="302" spans="4:4" x14ac:dyDescent="0.3">
      <c r="D302" s="50"/>
    </row>
    <row r="303" spans="4:4" x14ac:dyDescent="0.3">
      <c r="D303" s="50"/>
    </row>
    <row r="304" spans="4:4" x14ac:dyDescent="0.3">
      <c r="D304" s="50"/>
    </row>
    <row r="305" spans="4:4" x14ac:dyDescent="0.3">
      <c r="D305" s="50"/>
    </row>
    <row r="306" spans="4:4" x14ac:dyDescent="0.3">
      <c r="D306" s="50"/>
    </row>
    <row r="307" spans="4:4" x14ac:dyDescent="0.3">
      <c r="D307" s="50"/>
    </row>
    <row r="308" spans="4:4" x14ac:dyDescent="0.3">
      <c r="D308" s="50"/>
    </row>
    <row r="309" spans="4:4" x14ac:dyDescent="0.3">
      <c r="D309" s="50"/>
    </row>
    <row r="310" spans="4:4" x14ac:dyDescent="0.3">
      <c r="D310" s="50"/>
    </row>
    <row r="311" spans="4:4" x14ac:dyDescent="0.3">
      <c r="D311" s="50"/>
    </row>
    <row r="312" spans="4:4" x14ac:dyDescent="0.3">
      <c r="D312" s="50"/>
    </row>
    <row r="313" spans="4:4" x14ac:dyDescent="0.3">
      <c r="D313" s="50"/>
    </row>
    <row r="314" spans="4:4" x14ac:dyDescent="0.3">
      <c r="D314" s="50"/>
    </row>
    <row r="315" spans="4:4" x14ac:dyDescent="0.3">
      <c r="D315" s="50"/>
    </row>
    <row r="316" spans="4:4" x14ac:dyDescent="0.3">
      <c r="D316" s="50"/>
    </row>
    <row r="317" spans="4:4" x14ac:dyDescent="0.3">
      <c r="D317" s="50"/>
    </row>
    <row r="318" spans="4:4" x14ac:dyDescent="0.3">
      <c r="D318" s="50"/>
    </row>
    <row r="319" spans="4:4" x14ac:dyDescent="0.3">
      <c r="D319" s="50"/>
    </row>
    <row r="320" spans="4:4" x14ac:dyDescent="0.3">
      <c r="D320" s="50"/>
    </row>
    <row r="321" spans="4:4" x14ac:dyDescent="0.3">
      <c r="D321" s="50"/>
    </row>
    <row r="322" spans="4:4" x14ac:dyDescent="0.3">
      <c r="D322" s="50"/>
    </row>
    <row r="323" spans="4:4" x14ac:dyDescent="0.3">
      <c r="D323" s="50"/>
    </row>
    <row r="324" spans="4:4" x14ac:dyDescent="0.3">
      <c r="D324" s="50"/>
    </row>
    <row r="325" spans="4:4" x14ac:dyDescent="0.3">
      <c r="D325" s="50"/>
    </row>
    <row r="326" spans="4:4" x14ac:dyDescent="0.3">
      <c r="D326" s="50"/>
    </row>
    <row r="327" spans="4:4" x14ac:dyDescent="0.3">
      <c r="D327" s="50"/>
    </row>
    <row r="328" spans="4:4" x14ac:dyDescent="0.3">
      <c r="D328" s="50"/>
    </row>
    <row r="329" spans="4:4" x14ac:dyDescent="0.3">
      <c r="D329" s="50"/>
    </row>
    <row r="330" spans="4:4" x14ac:dyDescent="0.3">
      <c r="D330" s="50"/>
    </row>
    <row r="331" spans="4:4" x14ac:dyDescent="0.3">
      <c r="D331" s="50"/>
    </row>
    <row r="332" spans="4:4" x14ac:dyDescent="0.3">
      <c r="D332" s="50"/>
    </row>
    <row r="333" spans="4:4" x14ac:dyDescent="0.3">
      <c r="D333" s="50"/>
    </row>
    <row r="334" spans="4:4" x14ac:dyDescent="0.3">
      <c r="D334" s="50"/>
    </row>
    <row r="335" spans="4:4" x14ac:dyDescent="0.3">
      <c r="D335" s="50"/>
    </row>
    <row r="336" spans="4:4" x14ac:dyDescent="0.3">
      <c r="D336" s="50"/>
    </row>
    <row r="337" spans="4:4" x14ac:dyDescent="0.3">
      <c r="D337" s="50"/>
    </row>
    <row r="338" spans="4:4" x14ac:dyDescent="0.3">
      <c r="D338" s="50"/>
    </row>
    <row r="339" spans="4:4" x14ac:dyDescent="0.3">
      <c r="D339" s="50"/>
    </row>
    <row r="340" spans="4:4" x14ac:dyDescent="0.3">
      <c r="D340" s="50"/>
    </row>
    <row r="341" spans="4:4" x14ac:dyDescent="0.3">
      <c r="D341" s="50"/>
    </row>
    <row r="342" spans="4:4" x14ac:dyDescent="0.3">
      <c r="D342" s="50"/>
    </row>
    <row r="343" spans="4:4" x14ac:dyDescent="0.3">
      <c r="D343" s="50"/>
    </row>
    <row r="344" spans="4:4" x14ac:dyDescent="0.3">
      <c r="D344" s="50"/>
    </row>
    <row r="345" spans="4:4" x14ac:dyDescent="0.3">
      <c r="D345" s="50"/>
    </row>
    <row r="346" spans="4:4" x14ac:dyDescent="0.3">
      <c r="D346" s="50"/>
    </row>
    <row r="347" spans="4:4" x14ac:dyDescent="0.3">
      <c r="D347" s="50"/>
    </row>
    <row r="348" spans="4:4" x14ac:dyDescent="0.3">
      <c r="D348" s="50"/>
    </row>
    <row r="349" spans="4:4" x14ac:dyDescent="0.3">
      <c r="D349" s="50"/>
    </row>
    <row r="350" spans="4:4" x14ac:dyDescent="0.3">
      <c r="D350" s="50"/>
    </row>
    <row r="351" spans="4:4" x14ac:dyDescent="0.3">
      <c r="D351" s="50"/>
    </row>
    <row r="352" spans="4:4" x14ac:dyDescent="0.3">
      <c r="D352" s="50"/>
    </row>
    <row r="353" spans="4:4" x14ac:dyDescent="0.3">
      <c r="D353" s="50"/>
    </row>
    <row r="354" spans="4:4" x14ac:dyDescent="0.3">
      <c r="D354" s="50"/>
    </row>
    <row r="355" spans="4:4" x14ac:dyDescent="0.3">
      <c r="D355" s="50"/>
    </row>
    <row r="356" spans="4:4" x14ac:dyDescent="0.3">
      <c r="D356" s="50"/>
    </row>
    <row r="357" spans="4:4" x14ac:dyDescent="0.3">
      <c r="D357" s="50"/>
    </row>
    <row r="358" spans="4:4" x14ac:dyDescent="0.3">
      <c r="D358" s="50"/>
    </row>
    <row r="359" spans="4:4" x14ac:dyDescent="0.3">
      <c r="D359" s="50"/>
    </row>
    <row r="360" spans="4:4" x14ac:dyDescent="0.3">
      <c r="D360" s="50"/>
    </row>
    <row r="361" spans="4:4" x14ac:dyDescent="0.3">
      <c r="D361" s="50"/>
    </row>
    <row r="362" spans="4:4" x14ac:dyDescent="0.3">
      <c r="D362" s="50"/>
    </row>
    <row r="363" spans="4:4" x14ac:dyDescent="0.3">
      <c r="D363" s="50"/>
    </row>
    <row r="364" spans="4:4" x14ac:dyDescent="0.3">
      <c r="D364" s="50"/>
    </row>
    <row r="365" spans="4:4" x14ac:dyDescent="0.3">
      <c r="D365" s="50"/>
    </row>
    <row r="366" spans="4:4" x14ac:dyDescent="0.3">
      <c r="D366" s="50"/>
    </row>
    <row r="367" spans="4:4" x14ac:dyDescent="0.3">
      <c r="D367" s="50"/>
    </row>
    <row r="368" spans="4:4" x14ac:dyDescent="0.3">
      <c r="D368" s="50"/>
    </row>
    <row r="369" spans="4:4" x14ac:dyDescent="0.3">
      <c r="D369" s="50"/>
    </row>
    <row r="370" spans="4:4" x14ac:dyDescent="0.3">
      <c r="D370" s="50"/>
    </row>
    <row r="371" spans="4:4" x14ac:dyDescent="0.3">
      <c r="D371" s="50"/>
    </row>
    <row r="372" spans="4:4" x14ac:dyDescent="0.3">
      <c r="D372" s="50"/>
    </row>
    <row r="373" spans="4:4" x14ac:dyDescent="0.3">
      <c r="D373" s="50"/>
    </row>
    <row r="374" spans="4:4" x14ac:dyDescent="0.3">
      <c r="D374" s="50"/>
    </row>
    <row r="375" spans="4:4" x14ac:dyDescent="0.3">
      <c r="D375" s="50"/>
    </row>
    <row r="376" spans="4:4" x14ac:dyDescent="0.3">
      <c r="D376" s="50"/>
    </row>
    <row r="377" spans="4:4" x14ac:dyDescent="0.3">
      <c r="D377" s="50"/>
    </row>
    <row r="378" spans="4:4" x14ac:dyDescent="0.3">
      <c r="D378" s="50"/>
    </row>
    <row r="379" spans="4:4" x14ac:dyDescent="0.3">
      <c r="D379" s="50"/>
    </row>
    <row r="380" spans="4:4" x14ac:dyDescent="0.3">
      <c r="D380" s="50"/>
    </row>
    <row r="381" spans="4:4" x14ac:dyDescent="0.3">
      <c r="D381" s="50"/>
    </row>
    <row r="382" spans="4:4" x14ac:dyDescent="0.3">
      <c r="D382" s="50"/>
    </row>
    <row r="383" spans="4:4" x14ac:dyDescent="0.3">
      <c r="D383" s="50"/>
    </row>
    <row r="384" spans="4:4" x14ac:dyDescent="0.3">
      <c r="D384" s="50"/>
    </row>
    <row r="385" spans="4:4" x14ac:dyDescent="0.3">
      <c r="D385" s="50"/>
    </row>
    <row r="386" spans="4:4" x14ac:dyDescent="0.3">
      <c r="D386" s="50"/>
    </row>
    <row r="387" spans="4:4" x14ac:dyDescent="0.3">
      <c r="D387" s="50"/>
    </row>
    <row r="388" spans="4:4" x14ac:dyDescent="0.3">
      <c r="D388" s="50"/>
    </row>
    <row r="389" spans="4:4" x14ac:dyDescent="0.3">
      <c r="D389" s="50"/>
    </row>
    <row r="390" spans="4:4" x14ac:dyDescent="0.3">
      <c r="D390" s="50"/>
    </row>
    <row r="391" spans="4:4" x14ac:dyDescent="0.3">
      <c r="D391" s="50"/>
    </row>
    <row r="392" spans="4:4" x14ac:dyDescent="0.3">
      <c r="D392" s="50"/>
    </row>
    <row r="393" spans="4:4" x14ac:dyDescent="0.3">
      <c r="D393" s="50"/>
    </row>
    <row r="394" spans="4:4" x14ac:dyDescent="0.3">
      <c r="D394" s="50"/>
    </row>
    <row r="395" spans="4:4" x14ac:dyDescent="0.3">
      <c r="D395" s="50"/>
    </row>
    <row r="396" spans="4:4" x14ac:dyDescent="0.3">
      <c r="D396" s="50"/>
    </row>
    <row r="397" spans="4:4" x14ac:dyDescent="0.3">
      <c r="D397" s="50"/>
    </row>
    <row r="398" spans="4:4" x14ac:dyDescent="0.3">
      <c r="D398" s="50"/>
    </row>
    <row r="399" spans="4:4" x14ac:dyDescent="0.3">
      <c r="D399" s="50"/>
    </row>
    <row r="400" spans="4:4" x14ac:dyDescent="0.3">
      <c r="D400" s="50"/>
    </row>
    <row r="401" spans="4:4" x14ac:dyDescent="0.3">
      <c r="D401" s="50"/>
    </row>
    <row r="402" spans="4:4" x14ac:dyDescent="0.3">
      <c r="D402" s="50"/>
    </row>
    <row r="403" spans="4:4" x14ac:dyDescent="0.3">
      <c r="D403" s="50"/>
    </row>
    <row r="404" spans="4:4" x14ac:dyDescent="0.3">
      <c r="D404" s="50"/>
    </row>
    <row r="405" spans="4:4" x14ac:dyDescent="0.3">
      <c r="D405" s="50"/>
    </row>
    <row r="406" spans="4:4" x14ac:dyDescent="0.3">
      <c r="D406" s="50"/>
    </row>
    <row r="407" spans="4:4" x14ac:dyDescent="0.3">
      <c r="D407" s="50"/>
    </row>
    <row r="408" spans="4:4" x14ac:dyDescent="0.3">
      <c r="D408" s="50"/>
    </row>
    <row r="409" spans="4:4" x14ac:dyDescent="0.3">
      <c r="D409" s="50"/>
    </row>
    <row r="410" spans="4:4" x14ac:dyDescent="0.3">
      <c r="D410" s="50"/>
    </row>
    <row r="411" spans="4:4" x14ac:dyDescent="0.3">
      <c r="D411" s="50"/>
    </row>
    <row r="412" spans="4:4" x14ac:dyDescent="0.3">
      <c r="D412" s="50"/>
    </row>
    <row r="413" spans="4:4" x14ac:dyDescent="0.3">
      <c r="D413" s="50"/>
    </row>
    <row r="414" spans="4:4" x14ac:dyDescent="0.3">
      <c r="D414" s="50"/>
    </row>
    <row r="415" spans="4:4" x14ac:dyDescent="0.3">
      <c r="D415" s="50"/>
    </row>
    <row r="416" spans="4:4" x14ac:dyDescent="0.3">
      <c r="D416" s="50"/>
    </row>
    <row r="417" spans="4:4" x14ac:dyDescent="0.3">
      <c r="D417" s="50"/>
    </row>
    <row r="418" spans="4:4" x14ac:dyDescent="0.3">
      <c r="D418" s="50"/>
    </row>
    <row r="419" spans="4:4" x14ac:dyDescent="0.3">
      <c r="D419" s="50"/>
    </row>
    <row r="420" spans="4:4" x14ac:dyDescent="0.3">
      <c r="D420" s="50"/>
    </row>
    <row r="421" spans="4:4" x14ac:dyDescent="0.3">
      <c r="D421" s="50"/>
    </row>
    <row r="422" spans="4:4" x14ac:dyDescent="0.3">
      <c r="D422" s="50"/>
    </row>
    <row r="423" spans="4:4" x14ac:dyDescent="0.3">
      <c r="D423" s="50"/>
    </row>
    <row r="424" spans="4:4" x14ac:dyDescent="0.3">
      <c r="D424" s="50"/>
    </row>
    <row r="425" spans="4:4" x14ac:dyDescent="0.3">
      <c r="D425" s="50"/>
    </row>
    <row r="426" spans="4:4" x14ac:dyDescent="0.3">
      <c r="D426" s="50"/>
    </row>
    <row r="427" spans="4:4" x14ac:dyDescent="0.3">
      <c r="D427" s="50"/>
    </row>
    <row r="428" spans="4:4" x14ac:dyDescent="0.3">
      <c r="D428" s="50"/>
    </row>
    <row r="429" spans="4:4" x14ac:dyDescent="0.3">
      <c r="D429" s="50"/>
    </row>
    <row r="430" spans="4:4" x14ac:dyDescent="0.3">
      <c r="D430" s="50"/>
    </row>
    <row r="431" spans="4:4" x14ac:dyDescent="0.3">
      <c r="D431" s="50"/>
    </row>
    <row r="432" spans="4:4" x14ac:dyDescent="0.3">
      <c r="D432" s="50"/>
    </row>
    <row r="433" spans="4:4" x14ac:dyDescent="0.3">
      <c r="D433" s="50"/>
    </row>
    <row r="434" spans="4:4" x14ac:dyDescent="0.3">
      <c r="D434" s="50"/>
    </row>
    <row r="435" spans="4:4" x14ac:dyDescent="0.3">
      <c r="D435" s="50"/>
    </row>
    <row r="436" spans="4:4" x14ac:dyDescent="0.3">
      <c r="D436" s="50"/>
    </row>
    <row r="437" spans="4:4" x14ac:dyDescent="0.3">
      <c r="D437" s="50"/>
    </row>
    <row r="438" spans="4:4" x14ac:dyDescent="0.3">
      <c r="D438" s="50"/>
    </row>
    <row r="439" spans="4:4" x14ac:dyDescent="0.3">
      <c r="D439" s="50"/>
    </row>
    <row r="440" spans="4:4" x14ac:dyDescent="0.3">
      <c r="D440" s="50"/>
    </row>
    <row r="441" spans="4:4" x14ac:dyDescent="0.3">
      <c r="D441" s="50"/>
    </row>
    <row r="442" spans="4:4" x14ac:dyDescent="0.3">
      <c r="D442" s="50"/>
    </row>
    <row r="443" spans="4:4" x14ac:dyDescent="0.3">
      <c r="D443" s="50"/>
    </row>
    <row r="444" spans="4:4" x14ac:dyDescent="0.3">
      <c r="D444" s="50"/>
    </row>
    <row r="445" spans="4:4" x14ac:dyDescent="0.3">
      <c r="D445" s="50"/>
    </row>
    <row r="446" spans="4:4" x14ac:dyDescent="0.3">
      <c r="D446" s="50"/>
    </row>
    <row r="447" spans="4:4" x14ac:dyDescent="0.3">
      <c r="D447" s="50"/>
    </row>
    <row r="448" spans="4:4" x14ac:dyDescent="0.3">
      <c r="D448" s="50"/>
    </row>
    <row r="449" spans="4:4" x14ac:dyDescent="0.3">
      <c r="D449" s="50"/>
    </row>
    <row r="450" spans="4:4" x14ac:dyDescent="0.3">
      <c r="D450" s="50"/>
    </row>
    <row r="451" spans="4:4" x14ac:dyDescent="0.3">
      <c r="D451" s="50"/>
    </row>
    <row r="452" spans="4:4" x14ac:dyDescent="0.3">
      <c r="D452" s="50"/>
    </row>
    <row r="453" spans="4:4" x14ac:dyDescent="0.3">
      <c r="D453" s="50"/>
    </row>
    <row r="454" spans="4:4" x14ac:dyDescent="0.3">
      <c r="D454" s="50"/>
    </row>
    <row r="455" spans="4:4" x14ac:dyDescent="0.3">
      <c r="D455" s="50"/>
    </row>
    <row r="456" spans="4:4" x14ac:dyDescent="0.3">
      <c r="D456" s="50"/>
    </row>
    <row r="457" spans="4:4" x14ac:dyDescent="0.3">
      <c r="D457" s="50"/>
    </row>
    <row r="458" spans="4:4" x14ac:dyDescent="0.3">
      <c r="D458" s="50"/>
    </row>
    <row r="459" spans="4:4" x14ac:dyDescent="0.3">
      <c r="D459" s="50"/>
    </row>
    <row r="460" spans="4:4" x14ac:dyDescent="0.3">
      <c r="D460" s="50"/>
    </row>
    <row r="461" spans="4:4" x14ac:dyDescent="0.3">
      <c r="D461" s="50"/>
    </row>
    <row r="462" spans="4:4" x14ac:dyDescent="0.3">
      <c r="D462" s="50"/>
    </row>
    <row r="463" spans="4:4" x14ac:dyDescent="0.3">
      <c r="D463" s="50"/>
    </row>
    <row r="464" spans="4:4" x14ac:dyDescent="0.3">
      <c r="D464" s="50"/>
    </row>
    <row r="465" spans="4:4" x14ac:dyDescent="0.3">
      <c r="D465" s="50"/>
    </row>
    <row r="466" spans="4:4" x14ac:dyDescent="0.3">
      <c r="D466" s="50"/>
    </row>
    <row r="467" spans="4:4" x14ac:dyDescent="0.3">
      <c r="D467" s="50"/>
    </row>
    <row r="468" spans="4:4" x14ac:dyDescent="0.3">
      <c r="D468" s="50"/>
    </row>
    <row r="469" spans="4:4" x14ac:dyDescent="0.3">
      <c r="D469" s="50"/>
    </row>
    <row r="470" spans="4:4" x14ac:dyDescent="0.3">
      <c r="D470" s="50"/>
    </row>
    <row r="471" spans="4:4" x14ac:dyDescent="0.3">
      <c r="D471" s="50"/>
    </row>
    <row r="472" spans="4:4" x14ac:dyDescent="0.3">
      <c r="D472" s="50"/>
    </row>
    <row r="473" spans="4:4" x14ac:dyDescent="0.3">
      <c r="D473" s="50"/>
    </row>
    <row r="474" spans="4:4" x14ac:dyDescent="0.3">
      <c r="D474" s="50"/>
    </row>
    <row r="475" spans="4:4" x14ac:dyDescent="0.3">
      <c r="D475" s="50"/>
    </row>
    <row r="476" spans="4:4" x14ac:dyDescent="0.3">
      <c r="D476" s="50"/>
    </row>
    <row r="477" spans="4:4" x14ac:dyDescent="0.3">
      <c r="D477" s="50"/>
    </row>
    <row r="478" spans="4:4" x14ac:dyDescent="0.3">
      <c r="D478" s="50"/>
    </row>
    <row r="479" spans="4:4" x14ac:dyDescent="0.3">
      <c r="D479" s="50"/>
    </row>
    <row r="480" spans="4:4" x14ac:dyDescent="0.3">
      <c r="D480" s="50"/>
    </row>
    <row r="481" spans="4:4" x14ac:dyDescent="0.3">
      <c r="D481" s="50"/>
    </row>
    <row r="482" spans="4:4" x14ac:dyDescent="0.3">
      <c r="D482" s="50"/>
    </row>
    <row r="483" spans="4:4" x14ac:dyDescent="0.3">
      <c r="D483" s="50"/>
    </row>
    <row r="484" spans="4:4" x14ac:dyDescent="0.3">
      <c r="D484" s="50"/>
    </row>
    <row r="485" spans="4:4" x14ac:dyDescent="0.3">
      <c r="D485" s="50"/>
    </row>
    <row r="486" spans="4:4" x14ac:dyDescent="0.3">
      <c r="D486" s="50"/>
    </row>
    <row r="487" spans="4:4" x14ac:dyDescent="0.3">
      <c r="D487" s="50"/>
    </row>
    <row r="488" spans="4:4" x14ac:dyDescent="0.3">
      <c r="D488" s="50"/>
    </row>
    <row r="489" spans="4:4" x14ac:dyDescent="0.3">
      <c r="D489" s="50"/>
    </row>
    <row r="490" spans="4:4" x14ac:dyDescent="0.3">
      <c r="D490" s="50"/>
    </row>
    <row r="491" spans="4:4" x14ac:dyDescent="0.3">
      <c r="D491" s="50"/>
    </row>
    <row r="492" spans="4:4" x14ac:dyDescent="0.3">
      <c r="D492" s="50"/>
    </row>
    <row r="493" spans="4:4" x14ac:dyDescent="0.3">
      <c r="D493" s="50"/>
    </row>
    <row r="494" spans="4:4" x14ac:dyDescent="0.3">
      <c r="D494" s="50"/>
    </row>
    <row r="495" spans="4:4" x14ac:dyDescent="0.3">
      <c r="D495" s="50"/>
    </row>
    <row r="496" spans="4:4" x14ac:dyDescent="0.3">
      <c r="D496" s="50"/>
    </row>
    <row r="497" spans="4:4" x14ac:dyDescent="0.3">
      <c r="D497" s="50"/>
    </row>
    <row r="498" spans="4:4" x14ac:dyDescent="0.3">
      <c r="D498" s="50"/>
    </row>
    <row r="499" spans="4:4" x14ac:dyDescent="0.3">
      <c r="D499" s="50"/>
    </row>
    <row r="500" spans="4:4" x14ac:dyDescent="0.3">
      <c r="D500" s="50"/>
    </row>
    <row r="501" spans="4:4" x14ac:dyDescent="0.3">
      <c r="D501" s="50"/>
    </row>
    <row r="502" spans="4:4" x14ac:dyDescent="0.3">
      <c r="D502" s="50"/>
    </row>
    <row r="503" spans="4:4" x14ac:dyDescent="0.3">
      <c r="D503" s="50"/>
    </row>
    <row r="504" spans="4:4" x14ac:dyDescent="0.3">
      <c r="D504" s="50"/>
    </row>
    <row r="505" spans="4:4" x14ac:dyDescent="0.3">
      <c r="D505" s="50"/>
    </row>
    <row r="506" spans="4:4" x14ac:dyDescent="0.3">
      <c r="D506" s="50"/>
    </row>
    <row r="507" spans="4:4" x14ac:dyDescent="0.3">
      <c r="D507" s="50"/>
    </row>
    <row r="508" spans="4:4" x14ac:dyDescent="0.3">
      <c r="D508" s="50"/>
    </row>
    <row r="509" spans="4:4" x14ac:dyDescent="0.3">
      <c r="D509" s="50"/>
    </row>
    <row r="510" spans="4:4" x14ac:dyDescent="0.3">
      <c r="D510" s="50"/>
    </row>
    <row r="511" spans="4:4" x14ac:dyDescent="0.3">
      <c r="D511" s="50"/>
    </row>
    <row r="512" spans="4:4" x14ac:dyDescent="0.3">
      <c r="D512" s="50"/>
    </row>
    <row r="513" spans="4:4" x14ac:dyDescent="0.3">
      <c r="D513" s="50"/>
    </row>
    <row r="514" spans="4:4" x14ac:dyDescent="0.3">
      <c r="D514" s="50"/>
    </row>
    <row r="515" spans="4:4" x14ac:dyDescent="0.3">
      <c r="D515" s="50"/>
    </row>
    <row r="516" spans="4:4" x14ac:dyDescent="0.3">
      <c r="D516" s="50"/>
    </row>
    <row r="517" spans="4:4" x14ac:dyDescent="0.3">
      <c r="D517" s="50"/>
    </row>
    <row r="518" spans="4:4" x14ac:dyDescent="0.3">
      <c r="D518" s="50"/>
    </row>
    <row r="519" spans="4:4" x14ac:dyDescent="0.3">
      <c r="D519" s="50"/>
    </row>
    <row r="520" spans="4:4" x14ac:dyDescent="0.3">
      <c r="D520" s="50"/>
    </row>
    <row r="521" spans="4:4" x14ac:dyDescent="0.3">
      <c r="D521" s="50"/>
    </row>
    <row r="522" spans="4:4" x14ac:dyDescent="0.3">
      <c r="D522" s="50"/>
    </row>
    <row r="523" spans="4:4" x14ac:dyDescent="0.3">
      <c r="D523" s="50"/>
    </row>
    <row r="524" spans="4:4" x14ac:dyDescent="0.3">
      <c r="D524" s="50"/>
    </row>
    <row r="525" spans="4:4" x14ac:dyDescent="0.3">
      <c r="D525" s="50"/>
    </row>
    <row r="526" spans="4:4" x14ac:dyDescent="0.3">
      <c r="D526" s="50"/>
    </row>
    <row r="527" spans="4:4" x14ac:dyDescent="0.3">
      <c r="D527" s="50"/>
    </row>
    <row r="528" spans="4:4" x14ac:dyDescent="0.3">
      <c r="D528" s="50"/>
    </row>
    <row r="529" spans="4:4" x14ac:dyDescent="0.3">
      <c r="D529" s="50"/>
    </row>
    <row r="530" spans="4:4" x14ac:dyDescent="0.3">
      <c r="D530" s="50"/>
    </row>
    <row r="531" spans="4:4" x14ac:dyDescent="0.3">
      <c r="D531" s="50"/>
    </row>
    <row r="532" spans="4:4" x14ac:dyDescent="0.3">
      <c r="D532" s="50"/>
    </row>
    <row r="533" spans="4:4" x14ac:dyDescent="0.3">
      <c r="D533" s="50"/>
    </row>
    <row r="534" spans="4:4" x14ac:dyDescent="0.3">
      <c r="D534" s="50"/>
    </row>
    <row r="535" spans="4:4" x14ac:dyDescent="0.3">
      <c r="D535" s="50"/>
    </row>
    <row r="536" spans="4:4" x14ac:dyDescent="0.3">
      <c r="D536" s="50"/>
    </row>
    <row r="537" spans="4:4" x14ac:dyDescent="0.3">
      <c r="D537" s="50"/>
    </row>
    <row r="538" spans="4:4" x14ac:dyDescent="0.3">
      <c r="D538" s="50"/>
    </row>
    <row r="539" spans="4:4" x14ac:dyDescent="0.3">
      <c r="D539" s="50"/>
    </row>
    <row r="540" spans="4:4" x14ac:dyDescent="0.3">
      <c r="D540" s="50"/>
    </row>
    <row r="541" spans="4:4" x14ac:dyDescent="0.3">
      <c r="D541" s="50"/>
    </row>
    <row r="542" spans="4:4" x14ac:dyDescent="0.3">
      <c r="D542" s="50"/>
    </row>
    <row r="543" spans="4:4" x14ac:dyDescent="0.3">
      <c r="D543" s="50"/>
    </row>
    <row r="544" spans="4:4" x14ac:dyDescent="0.3">
      <c r="D544" s="50"/>
    </row>
    <row r="545" spans="4:4" x14ac:dyDescent="0.3">
      <c r="D545" s="50"/>
    </row>
    <row r="546" spans="4:4" x14ac:dyDescent="0.3">
      <c r="D546" s="50"/>
    </row>
    <row r="547" spans="4:4" x14ac:dyDescent="0.3">
      <c r="D547" s="50"/>
    </row>
    <row r="548" spans="4:4" x14ac:dyDescent="0.3">
      <c r="D548" s="50"/>
    </row>
    <row r="549" spans="4:4" x14ac:dyDescent="0.3">
      <c r="D549" s="50"/>
    </row>
    <row r="550" spans="4:4" x14ac:dyDescent="0.3">
      <c r="D550" s="50"/>
    </row>
    <row r="551" spans="4:4" x14ac:dyDescent="0.3">
      <c r="D551" s="50"/>
    </row>
    <row r="552" spans="4:4" x14ac:dyDescent="0.3">
      <c r="D552" s="50"/>
    </row>
    <row r="553" spans="4:4" x14ac:dyDescent="0.3">
      <c r="D553" s="50"/>
    </row>
    <row r="554" spans="4:4" x14ac:dyDescent="0.3">
      <c r="D554" s="50"/>
    </row>
    <row r="555" spans="4:4" x14ac:dyDescent="0.3">
      <c r="D555" s="50"/>
    </row>
    <row r="556" spans="4:4" x14ac:dyDescent="0.3">
      <c r="D556" s="50"/>
    </row>
    <row r="557" spans="4:4" x14ac:dyDescent="0.3">
      <c r="D557" s="50"/>
    </row>
    <row r="558" spans="4:4" x14ac:dyDescent="0.3">
      <c r="D558" s="50"/>
    </row>
    <row r="559" spans="4:4" x14ac:dyDescent="0.3">
      <c r="D559" s="50"/>
    </row>
    <row r="560" spans="4:4" x14ac:dyDescent="0.3">
      <c r="D560" s="50"/>
    </row>
    <row r="561" spans="4:4" x14ac:dyDescent="0.3">
      <c r="D561" s="50"/>
    </row>
    <row r="562" spans="4:4" x14ac:dyDescent="0.3">
      <c r="D562" s="50"/>
    </row>
    <row r="563" spans="4:4" x14ac:dyDescent="0.3">
      <c r="D563" s="50"/>
    </row>
    <row r="564" spans="4:4" x14ac:dyDescent="0.3">
      <c r="D564" s="50"/>
    </row>
    <row r="565" spans="4:4" x14ac:dyDescent="0.3">
      <c r="D565" s="50"/>
    </row>
    <row r="566" spans="4:4" x14ac:dyDescent="0.3">
      <c r="D566" s="50"/>
    </row>
  </sheetData>
  <sheetProtection formatCells="0" formatColumns="0" formatRows="0"/>
  <conditionalFormatting sqref="G31">
    <cfRule type="cellIs" dxfId="14" priority="93" stopIfTrue="1" operator="notEqual">
      <formula>0</formula>
    </cfRule>
  </conditionalFormatting>
  <conditionalFormatting sqref="G32">
    <cfRule type="cellIs" dxfId="13" priority="92" stopIfTrue="1" operator="notEqual">
      <formula>0</formula>
    </cfRule>
  </conditionalFormatting>
  <conditionalFormatting sqref="G46">
    <cfRule type="cellIs" dxfId="12" priority="91" stopIfTrue="1" operator="notEqual">
      <formula>0</formula>
    </cfRule>
  </conditionalFormatting>
  <conditionalFormatting sqref="G20">
    <cfRule type="cellIs" dxfId="11" priority="73" stopIfTrue="1" operator="notEqual">
      <formula>0</formula>
    </cfRule>
  </conditionalFormatting>
  <conditionalFormatting sqref="G7">
    <cfRule type="containsText" dxfId="10" priority="71" stopIfTrue="1" operator="containsText" text="Included in error count">
      <formula>NOT(ISERROR(SEARCH("Included in error count",G7)))</formula>
    </cfRule>
    <cfRule type="cellIs" dxfId="9" priority="72" stopIfTrue="1" operator="equal">
      <formula>1</formula>
    </cfRule>
  </conditionalFormatting>
  <conditionalFormatting sqref="G38">
    <cfRule type="containsText" dxfId="8" priority="69" stopIfTrue="1" operator="containsText" text="Included in error count">
      <formula>NOT(ISERROR(SEARCH("Included in error count",G38)))</formula>
    </cfRule>
    <cfRule type="cellIs" dxfId="7" priority="70"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pageSetUpPr fitToPage="1"/>
  </sheetPr>
  <dimension ref="A1:CC17"/>
  <sheetViews>
    <sheetView showGridLines="0" zoomScale="70" zoomScaleNormal="70" workbookViewId="0">
      <selection activeCell="G10" sqref="G10"/>
    </sheetView>
  </sheetViews>
  <sheetFormatPr defaultColWidth="9.109375" defaultRowHeight="14.4" x14ac:dyDescent="0.3"/>
  <cols>
    <col min="1" max="1" width="7.6640625" style="360" customWidth="1"/>
    <col min="2" max="2" width="44.5546875" style="360" customWidth="1"/>
    <col min="3" max="3" width="17.109375" style="360" customWidth="1"/>
    <col min="4" max="4" width="19" style="360" customWidth="1"/>
    <col min="5" max="5" width="19.109375" style="360" customWidth="1"/>
    <col min="6" max="6" width="15.109375" style="360" customWidth="1"/>
    <col min="7" max="7" width="16.109375" style="360" customWidth="1"/>
    <col min="8" max="8" width="77.5546875" style="360" customWidth="1"/>
    <col min="9" max="9" width="91" style="361" customWidth="1"/>
    <col min="10" max="10" width="46.109375" style="361" customWidth="1"/>
    <col min="11" max="11" width="9.109375" style="481" hidden="1" customWidth="1"/>
    <col min="12" max="12" width="36.88671875" style="465" hidden="1" customWidth="1"/>
    <col min="13" max="14" width="15.6640625" style="465" hidden="1" customWidth="1"/>
    <col min="15" max="15" width="56.33203125" style="465" hidden="1" customWidth="1"/>
    <col min="16" max="16" width="11.109375" style="466" customWidth="1"/>
    <col min="17" max="18" width="9.109375" style="467" customWidth="1"/>
    <col min="19" max="59" width="9.109375" style="467"/>
    <col min="60" max="16384" width="9.109375" style="360"/>
  </cols>
  <sheetData>
    <row r="1" spans="1:81" ht="40.5" customHeight="1" thickBot="1" x14ac:dyDescent="0.35">
      <c r="A1" s="432"/>
      <c r="B1" s="727" t="s">
        <v>808</v>
      </c>
      <c r="C1" s="727"/>
      <c r="D1" s="727"/>
      <c r="E1" s="727"/>
      <c r="F1" s="727"/>
      <c r="G1" s="727"/>
      <c r="H1" s="728"/>
      <c r="I1" s="725"/>
      <c r="J1" s="726"/>
      <c r="K1" s="464"/>
    </row>
    <row r="2" spans="1:81" ht="72" customHeight="1" thickBot="1" x14ac:dyDescent="0.35">
      <c r="A2" s="433"/>
      <c r="B2" s="729" t="s">
        <v>809</v>
      </c>
      <c r="C2" s="730"/>
      <c r="D2" s="730"/>
      <c r="E2" s="730"/>
      <c r="F2" s="730"/>
      <c r="G2" s="730"/>
      <c r="H2" s="731"/>
      <c r="I2" s="744" t="s">
        <v>810</v>
      </c>
      <c r="J2" s="746" t="s">
        <v>1184</v>
      </c>
      <c r="K2" s="468"/>
    </row>
    <row r="3" spans="1:81" ht="15" customHeight="1" thickBot="1" x14ac:dyDescent="0.35">
      <c r="A3" s="434"/>
      <c r="B3" s="435"/>
      <c r="C3" s="436"/>
      <c r="D3" s="436"/>
      <c r="E3" s="436"/>
      <c r="F3" s="436"/>
      <c r="G3" s="437"/>
      <c r="H3" s="463"/>
      <c r="I3" s="745"/>
      <c r="J3" s="747"/>
      <c r="K3" s="468"/>
    </row>
    <row r="4" spans="1:81" ht="21.75" customHeight="1" thickBot="1" x14ac:dyDescent="0.35">
      <c r="A4" s="438"/>
      <c r="B4" s="439" t="s">
        <v>335</v>
      </c>
      <c r="C4" s="732" t="str">
        <f>'Unit Data from Audit Worksheet'!D2</f>
        <v>Select Unit Name from Drop Down List</v>
      </c>
      <c r="D4" s="733"/>
      <c r="E4" s="734"/>
      <c r="F4" s="735" t="s">
        <v>811</v>
      </c>
      <c r="G4" s="736"/>
      <c r="H4" s="739" t="s">
        <v>323</v>
      </c>
      <c r="I4" s="745"/>
      <c r="J4" s="747"/>
      <c r="K4" s="469"/>
      <c r="L4" s="470"/>
    </row>
    <row r="5" spans="1:81" ht="21.6" thickBot="1" x14ac:dyDescent="0.35">
      <c r="A5" s="440"/>
      <c r="B5" s="441" t="s">
        <v>322</v>
      </c>
      <c r="C5" s="741" t="e">
        <f>'Unit Data from Audit Worksheet'!D3</f>
        <v>#N/A</v>
      </c>
      <c r="D5" s="742"/>
      <c r="E5" s="743"/>
      <c r="F5" s="737"/>
      <c r="G5" s="738"/>
      <c r="H5" s="740"/>
      <c r="I5" s="745"/>
      <c r="J5" s="747"/>
      <c r="K5" s="471"/>
      <c r="L5" s="472" t="s">
        <v>330</v>
      </c>
    </row>
    <row r="6" spans="1:81" ht="18.75" customHeight="1" thickBot="1" x14ac:dyDescent="0.35">
      <c r="A6" s="434"/>
      <c r="B6" s="720"/>
      <c r="C6" s="721"/>
      <c r="D6" s="721"/>
      <c r="E6" s="721"/>
      <c r="F6" s="721"/>
      <c r="G6" s="721"/>
      <c r="H6" s="722"/>
      <c r="I6" s="745"/>
      <c r="J6" s="747"/>
      <c r="K6" s="471"/>
      <c r="L6" s="472"/>
    </row>
    <row r="7" spans="1:81" ht="27.75" customHeight="1" thickBot="1" x14ac:dyDescent="0.35">
      <c r="A7" s="366"/>
      <c r="B7" s="748" t="s">
        <v>405</v>
      </c>
      <c r="C7" s="749"/>
      <c r="D7" s="749"/>
      <c r="E7" s="749"/>
      <c r="F7" s="538" t="s">
        <v>355</v>
      </c>
      <c r="G7" s="538" t="s">
        <v>406</v>
      </c>
      <c r="H7" s="443"/>
      <c r="I7" s="539"/>
      <c r="J7" s="444"/>
      <c r="K7" s="473"/>
      <c r="L7" s="465">
        <v>2020</v>
      </c>
      <c r="M7" s="470">
        <v>2021</v>
      </c>
      <c r="N7" s="465">
        <v>2022</v>
      </c>
      <c r="O7" s="474"/>
      <c r="P7" s="475"/>
    </row>
    <row r="8" spans="1:81" ht="246" customHeight="1" thickBot="1" x14ac:dyDescent="0.35">
      <c r="A8" s="442" t="s">
        <v>812</v>
      </c>
      <c r="B8" s="750"/>
      <c r="C8" s="751"/>
      <c r="D8" s="751"/>
      <c r="E8" s="752"/>
      <c r="F8" s="363" t="str">
        <f>IF(N8="","N/A","8%")</f>
        <v>N/A</v>
      </c>
      <c r="G8" s="364" t="str">
        <f>IF(N8="","N/A",N8)</f>
        <v>N/A</v>
      </c>
      <c r="H8" s="445" t="s">
        <v>1180</v>
      </c>
      <c r="I8" s="377" t="s">
        <v>1205</v>
      </c>
      <c r="J8" s="446"/>
      <c r="K8" s="471"/>
      <c r="L8" s="462" t="e">
        <f>HLOOKUP($C$5,'PY2 Data(H)'!$D$2:$CQ$399,154,FALSE)</f>
        <v>#N/A</v>
      </c>
      <c r="M8" s="462" t="e">
        <f>HLOOKUP($C$5,'PY1 Data(H)'!$D$2:$CR$399,295,FALSE)</f>
        <v>#N/A</v>
      </c>
      <c r="N8" s="462" t="str">
        <f>IFERROR((Import!L35+Import!L36-Import!L39-Import!L40-Import!L73+Import!L58)/(Import!L49+Import!L54+Import!L51-Import!L52-Import!L53),"")</f>
        <v/>
      </c>
      <c r="O8" s="474"/>
      <c r="P8" s="475"/>
    </row>
    <row r="9" spans="1:81" ht="28.2" thickBot="1" x14ac:dyDescent="0.35">
      <c r="A9" s="447"/>
      <c r="B9" s="536" t="s">
        <v>1181</v>
      </c>
      <c r="C9" s="537">
        <v>2020</v>
      </c>
      <c r="D9" s="537">
        <v>2021</v>
      </c>
      <c r="E9" s="537">
        <v>2022</v>
      </c>
      <c r="F9" s="362" t="s">
        <v>355</v>
      </c>
      <c r="G9" s="362" t="s">
        <v>406</v>
      </c>
      <c r="H9" s="448"/>
      <c r="I9" s="373"/>
      <c r="J9" s="373"/>
      <c r="K9" s="471"/>
      <c r="L9" s="476"/>
      <c r="M9" s="476"/>
      <c r="N9" s="477"/>
      <c r="O9" s="478"/>
      <c r="P9" s="479"/>
      <c r="Q9" s="480"/>
      <c r="R9" s="480"/>
      <c r="S9" s="480"/>
      <c r="T9" s="480"/>
      <c r="U9" s="480"/>
      <c r="V9" s="480"/>
      <c r="W9" s="480"/>
      <c r="X9" s="480"/>
      <c r="Y9" s="480"/>
      <c r="Z9" s="480"/>
      <c r="AA9" s="480"/>
      <c r="AB9" s="480"/>
      <c r="AC9" s="480"/>
      <c r="AD9" s="480"/>
      <c r="AE9" s="480"/>
      <c r="AF9" s="480"/>
      <c r="AG9" s="480"/>
      <c r="AH9" s="480"/>
      <c r="AI9" s="480"/>
      <c r="AJ9" s="480"/>
      <c r="AK9" s="480"/>
      <c r="AL9" s="480"/>
      <c r="AM9" s="480"/>
      <c r="AN9" s="480"/>
      <c r="AO9" s="480"/>
      <c r="AP9" s="480"/>
      <c r="AQ9" s="480"/>
      <c r="AR9" s="480"/>
      <c r="AS9" s="480"/>
      <c r="AT9" s="480"/>
      <c r="AU9" s="480"/>
      <c r="AV9" s="480"/>
      <c r="AW9" s="480"/>
      <c r="AX9" s="480"/>
      <c r="AY9" s="480"/>
      <c r="AZ9" s="480"/>
      <c r="BA9" s="480"/>
      <c r="BB9" s="480"/>
      <c r="BC9" s="480"/>
      <c r="BD9" s="480"/>
      <c r="BE9" s="480"/>
      <c r="BF9" s="480"/>
      <c r="BG9" s="480"/>
      <c r="BH9" s="365"/>
      <c r="BI9" s="365"/>
      <c r="BJ9" s="365"/>
      <c r="BK9" s="365"/>
      <c r="BL9" s="365"/>
      <c r="BM9" s="365"/>
      <c r="BN9" s="365"/>
      <c r="BO9" s="365"/>
      <c r="BP9" s="365"/>
      <c r="BQ9" s="365"/>
      <c r="BR9" s="365"/>
      <c r="BS9" s="365"/>
      <c r="BT9" s="365"/>
      <c r="BU9" s="365"/>
      <c r="BV9" s="365"/>
      <c r="BW9" s="365"/>
      <c r="BX9" s="365"/>
      <c r="BY9" s="365"/>
      <c r="BZ9" s="365"/>
    </row>
    <row r="10" spans="1:81" ht="101.25" customHeight="1" thickBot="1" x14ac:dyDescent="0.35">
      <c r="A10" s="442" t="s">
        <v>813</v>
      </c>
      <c r="B10" s="450" t="s">
        <v>243</v>
      </c>
      <c r="C10" s="534" t="e">
        <f>IF(L10=0,"N/A",L10)</f>
        <v>#N/A</v>
      </c>
      <c r="D10" s="534" t="e">
        <f>IF(M10=0,"N/A",M10)</f>
        <v>#N/A</v>
      </c>
      <c r="E10" s="696" t="e">
        <f>IF(N10=0,"N/A",N10)</f>
        <v>#DIV/0!</v>
      </c>
      <c r="F10" s="363" t="s">
        <v>324</v>
      </c>
      <c r="G10" s="696" t="e">
        <f>E10</f>
        <v>#DIV/0!</v>
      </c>
      <c r="H10" s="445" t="s">
        <v>407</v>
      </c>
      <c r="I10" s="378" t="s">
        <v>402</v>
      </c>
      <c r="J10" s="449"/>
      <c r="K10" s="471"/>
      <c r="L10" s="476" t="e">
        <f>HLOOKUP($C$5,'PY2 Data(H)'!$D$2:$CQ$285,155,FALSE)</f>
        <v>#N/A</v>
      </c>
      <c r="M10" s="476" t="e">
        <f>HLOOKUP($C$5,'PY1 Data(H)'!$D$2:$CR$399,296,FALSE)</f>
        <v>#N/A</v>
      </c>
      <c r="N10" s="477" t="e">
        <f>(Import!L60-Import!L59)/Import!L61</f>
        <v>#DIV/0!</v>
      </c>
    </row>
    <row r="11" spans="1:81" s="126" customFormat="1" ht="18.600000000000001" thickBot="1" x14ac:dyDescent="0.35">
      <c r="A11" s="383"/>
      <c r="B11" s="757" t="s">
        <v>408</v>
      </c>
      <c r="C11" s="757"/>
      <c r="D11" s="757"/>
      <c r="E11" s="368">
        <v>2022</v>
      </c>
      <c r="F11" s="453" t="s">
        <v>409</v>
      </c>
      <c r="G11" s="454"/>
      <c r="H11" s="367"/>
      <c r="I11" s="380"/>
      <c r="J11" s="367"/>
      <c r="K11" s="471"/>
      <c r="L11" s="465"/>
      <c r="M11" s="465"/>
      <c r="N11" s="465"/>
      <c r="O11" s="465"/>
      <c r="P11" s="466"/>
      <c r="Q11" s="467"/>
      <c r="R11" s="467"/>
      <c r="S11" s="467"/>
      <c r="T11" s="467"/>
      <c r="U11" s="467"/>
      <c r="V11" s="467"/>
      <c r="W11" s="467"/>
      <c r="X11" s="467"/>
      <c r="Y11" s="467"/>
      <c r="Z11" s="467"/>
      <c r="AA11" s="467"/>
      <c r="AB11" s="467"/>
      <c r="AC11" s="467"/>
      <c r="AD11" s="467"/>
      <c r="AE11" s="467"/>
      <c r="AF11" s="467"/>
      <c r="AG11" s="467"/>
      <c r="AH11" s="467"/>
      <c r="AI11" s="467"/>
      <c r="AJ11" s="467"/>
      <c r="AK11" s="467"/>
      <c r="AL11" s="467"/>
      <c r="AM11" s="467"/>
      <c r="AN11" s="467"/>
      <c r="AO11" s="467"/>
      <c r="AP11" s="467"/>
      <c r="AQ11" s="467"/>
      <c r="AR11" s="467"/>
      <c r="AS11" s="467"/>
      <c r="AT11" s="467"/>
      <c r="AU11" s="467"/>
      <c r="AV11" s="467"/>
      <c r="AW11" s="467"/>
      <c r="AX11" s="467"/>
      <c r="AY11" s="467"/>
      <c r="AZ11" s="467"/>
      <c r="BA11" s="467"/>
      <c r="BB11" s="467"/>
      <c r="BC11" s="467"/>
      <c r="BD11" s="467"/>
      <c r="BE11" s="467"/>
      <c r="BF11" s="467"/>
      <c r="BG11" s="467"/>
      <c r="BH11" s="360"/>
      <c r="BI11" s="360"/>
      <c r="BJ11" s="360"/>
      <c r="BK11" s="360"/>
      <c r="BL11" s="360"/>
      <c r="BM11" s="360"/>
      <c r="BN11" s="360"/>
      <c r="BO11" s="360"/>
      <c r="BP11" s="360"/>
      <c r="BQ11" s="360"/>
      <c r="BR11" s="360"/>
      <c r="BS11" s="360"/>
      <c r="BT11" s="360"/>
      <c r="BU11" s="360"/>
      <c r="BV11" s="360"/>
      <c r="BW11" s="360"/>
      <c r="BX11" s="360"/>
      <c r="BY11" s="360"/>
      <c r="BZ11" s="360"/>
      <c r="CA11" s="360"/>
      <c r="CB11" s="360"/>
      <c r="CC11" s="360"/>
    </row>
    <row r="12" spans="1:81" s="126" customFormat="1" ht="92.25" customHeight="1" thickBot="1" x14ac:dyDescent="0.35">
      <c r="A12" s="455" t="s">
        <v>814</v>
      </c>
      <c r="B12" s="723" t="s">
        <v>817</v>
      </c>
      <c r="C12" s="724"/>
      <c r="D12" s="724"/>
      <c r="E12" s="451" t="str">
        <f>IF(Import!L86=1,"Yes",IF(Import!L86=2,"No","This question must be answered.  See cell C23 on TD"))</f>
        <v>This question must be answered.  See cell C23 on TD</v>
      </c>
      <c r="F12" s="535" t="s">
        <v>413</v>
      </c>
      <c r="G12" s="451" t="str">
        <f>IF(E12="No","Late",E12)</f>
        <v>This question must be answered.  See cell C23 on TD</v>
      </c>
      <c r="H12" s="376" t="s">
        <v>410</v>
      </c>
      <c r="I12" s="452" t="s">
        <v>818</v>
      </c>
      <c r="J12" s="456"/>
      <c r="K12" s="471"/>
      <c r="L12" s="465"/>
      <c r="M12" s="465"/>
      <c r="N12" s="465"/>
      <c r="O12" s="465"/>
      <c r="P12" s="466"/>
      <c r="Q12" s="467"/>
      <c r="R12" s="467"/>
      <c r="S12" s="467"/>
      <c r="T12" s="467"/>
      <c r="U12" s="467"/>
      <c r="V12" s="467"/>
      <c r="W12" s="467"/>
      <c r="X12" s="467"/>
      <c r="Y12" s="467"/>
      <c r="Z12" s="467"/>
      <c r="AA12" s="467"/>
      <c r="AB12" s="467"/>
      <c r="AC12" s="467"/>
      <c r="AD12" s="467"/>
      <c r="AE12" s="467"/>
      <c r="AF12" s="467"/>
      <c r="AG12" s="467"/>
      <c r="AH12" s="467"/>
      <c r="AI12" s="467"/>
      <c r="AJ12" s="467"/>
      <c r="AK12" s="467"/>
      <c r="AL12" s="467"/>
      <c r="AM12" s="467"/>
      <c r="AN12" s="467"/>
      <c r="AO12" s="467"/>
      <c r="AP12" s="467"/>
      <c r="AQ12" s="467"/>
      <c r="AR12" s="467"/>
      <c r="AS12" s="467"/>
      <c r="AT12" s="467"/>
      <c r="AU12" s="467"/>
      <c r="AV12" s="467"/>
      <c r="AW12" s="467"/>
      <c r="AX12" s="467"/>
      <c r="AY12" s="467"/>
      <c r="AZ12" s="467"/>
      <c r="BA12" s="467"/>
      <c r="BB12" s="467"/>
      <c r="BC12" s="467"/>
      <c r="BD12" s="467"/>
      <c r="BE12" s="467"/>
      <c r="BF12" s="467"/>
      <c r="BG12" s="467"/>
      <c r="BH12" s="360"/>
      <c r="BI12" s="360"/>
      <c r="BJ12" s="360"/>
      <c r="BK12" s="360"/>
      <c r="BL12" s="360"/>
      <c r="BM12" s="360"/>
      <c r="BN12" s="360"/>
      <c r="BO12" s="360"/>
      <c r="BP12" s="360"/>
      <c r="BQ12" s="360"/>
      <c r="BR12" s="360"/>
      <c r="BS12" s="360"/>
      <c r="BT12" s="360"/>
      <c r="BU12" s="360"/>
      <c r="BV12" s="360"/>
      <c r="BW12" s="360"/>
      <c r="BX12" s="360"/>
      <c r="BY12" s="360"/>
      <c r="BZ12" s="360"/>
      <c r="CA12" s="360"/>
      <c r="CB12" s="360"/>
      <c r="CC12" s="360"/>
    </row>
    <row r="13" spans="1:81" s="126" customFormat="1" ht="18" customHeight="1" thickBot="1" x14ac:dyDescent="0.35">
      <c r="A13" s="457"/>
      <c r="B13" s="755"/>
      <c r="C13" s="755"/>
      <c r="D13" s="756"/>
      <c r="E13" s="368">
        <v>2022</v>
      </c>
      <c r="F13" s="130" t="s">
        <v>409</v>
      </c>
      <c r="G13" s="369"/>
      <c r="H13" s="375"/>
      <c r="I13" s="381"/>
      <c r="J13" s="382"/>
      <c r="K13" s="471"/>
      <c r="L13" s="465"/>
      <c r="M13" s="465"/>
      <c r="N13" s="465"/>
      <c r="O13" s="465"/>
      <c r="P13" s="466"/>
      <c r="Q13" s="467"/>
      <c r="R13" s="467"/>
      <c r="S13" s="467"/>
      <c r="T13" s="467"/>
      <c r="U13" s="467"/>
      <c r="V13" s="467"/>
      <c r="W13" s="467"/>
      <c r="X13" s="467"/>
      <c r="Y13" s="467"/>
      <c r="Z13" s="467"/>
      <c r="AA13" s="467"/>
      <c r="AB13" s="467"/>
      <c r="AC13" s="467"/>
      <c r="AD13" s="467"/>
      <c r="AE13" s="467"/>
      <c r="AF13" s="467"/>
      <c r="AG13" s="467"/>
      <c r="AH13" s="467"/>
      <c r="AI13" s="467"/>
      <c r="AJ13" s="467"/>
      <c r="AK13" s="467"/>
      <c r="AL13" s="467"/>
      <c r="AM13" s="467"/>
      <c r="AN13" s="467"/>
      <c r="AO13" s="467"/>
      <c r="AP13" s="467"/>
      <c r="AQ13" s="467"/>
      <c r="AR13" s="467"/>
      <c r="AS13" s="467"/>
      <c r="AT13" s="467"/>
      <c r="AU13" s="467"/>
      <c r="AV13" s="467"/>
      <c r="AW13" s="467"/>
      <c r="AX13" s="467"/>
      <c r="AY13" s="467"/>
      <c r="AZ13" s="467"/>
      <c r="BA13" s="467"/>
      <c r="BB13" s="467"/>
      <c r="BC13" s="467"/>
      <c r="BD13" s="467"/>
      <c r="BE13" s="467"/>
      <c r="BF13" s="467"/>
      <c r="BG13" s="467"/>
      <c r="BH13" s="360"/>
      <c r="BI13" s="360"/>
      <c r="BJ13" s="360"/>
      <c r="BK13" s="360"/>
      <c r="BL13" s="360"/>
      <c r="BM13" s="360"/>
      <c r="BN13" s="360"/>
      <c r="BO13" s="360"/>
      <c r="BP13" s="360"/>
      <c r="BQ13" s="360"/>
      <c r="BR13" s="360"/>
      <c r="BS13" s="360"/>
      <c r="BT13" s="360"/>
      <c r="BU13" s="360"/>
      <c r="BV13" s="360"/>
      <c r="BW13" s="360"/>
      <c r="BX13" s="360"/>
      <c r="BY13" s="360"/>
      <c r="BZ13" s="360"/>
      <c r="CA13" s="360"/>
      <c r="CB13" s="360"/>
      <c r="CC13" s="360"/>
    </row>
    <row r="14" spans="1:81" s="126" customFormat="1" ht="61.5" customHeight="1" thickBot="1" x14ac:dyDescent="0.35">
      <c r="A14" s="442" t="s">
        <v>815</v>
      </c>
      <c r="B14" s="758" t="s">
        <v>819</v>
      </c>
      <c r="C14" s="758"/>
      <c r="D14" s="723"/>
      <c r="E14" s="451" t="str">
        <f>IF(AND(Import!L77=2,AND(Import!L81&lt;=0,Import!L82&lt;=0)),"No","Yes")</f>
        <v>Yes</v>
      </c>
      <c r="F14" s="458"/>
      <c r="G14" s="451" t="str">
        <f>E14</f>
        <v>Yes</v>
      </c>
      <c r="H14" s="374" t="s">
        <v>820</v>
      </c>
      <c r="I14" s="459" t="s">
        <v>1183</v>
      </c>
      <c r="J14" s="456"/>
      <c r="K14" s="471"/>
      <c r="L14" s="465" t="e">
        <f>IF(Import!L117=1,1,0)</f>
        <v>#N/A</v>
      </c>
      <c r="M14" s="465"/>
      <c r="N14" s="465"/>
      <c r="O14" s="465"/>
      <c r="P14" s="466"/>
      <c r="Q14" s="467"/>
      <c r="R14" s="467"/>
      <c r="S14" s="467"/>
      <c r="T14" s="467"/>
      <c r="U14" s="467"/>
      <c r="V14" s="467"/>
      <c r="W14" s="467"/>
      <c r="X14" s="467"/>
      <c r="Y14" s="467"/>
      <c r="Z14" s="467"/>
      <c r="AA14" s="467"/>
      <c r="AB14" s="467"/>
      <c r="AC14" s="467"/>
      <c r="AD14" s="467"/>
      <c r="AE14" s="467"/>
      <c r="AF14" s="467"/>
      <c r="AG14" s="467"/>
      <c r="AH14" s="467"/>
      <c r="AI14" s="467"/>
      <c r="AJ14" s="467"/>
      <c r="AK14" s="467"/>
      <c r="AL14" s="467"/>
      <c r="AM14" s="467"/>
      <c r="AN14" s="467"/>
      <c r="AO14" s="467"/>
      <c r="AP14" s="467"/>
      <c r="AQ14" s="467"/>
      <c r="AR14" s="467"/>
      <c r="AS14" s="467"/>
      <c r="AT14" s="467"/>
      <c r="AU14" s="467"/>
      <c r="AV14" s="467"/>
      <c r="AW14" s="467"/>
      <c r="AX14" s="467"/>
      <c r="AY14" s="467"/>
      <c r="AZ14" s="467"/>
      <c r="BA14" s="467"/>
      <c r="BB14" s="467"/>
      <c r="BC14" s="467"/>
      <c r="BD14" s="467"/>
      <c r="BE14" s="467"/>
      <c r="BF14" s="467"/>
      <c r="BG14" s="467"/>
      <c r="BH14" s="360"/>
      <c r="BI14" s="360"/>
      <c r="BJ14" s="360"/>
      <c r="BK14" s="360"/>
      <c r="BL14" s="360"/>
      <c r="BM14" s="360"/>
      <c r="BN14" s="360"/>
      <c r="BO14" s="360"/>
      <c r="BP14" s="360"/>
      <c r="BQ14" s="360"/>
      <c r="BR14" s="360"/>
      <c r="BS14" s="360"/>
      <c r="BT14" s="360"/>
      <c r="BU14" s="360"/>
      <c r="BV14" s="360"/>
      <c r="BW14" s="360"/>
      <c r="BX14" s="360"/>
      <c r="BY14" s="360"/>
      <c r="BZ14" s="360"/>
      <c r="CA14" s="360"/>
      <c r="CB14" s="360"/>
      <c r="CC14" s="360"/>
    </row>
    <row r="15" spans="1:81" s="126" customFormat="1" ht="18" customHeight="1" thickBot="1" x14ac:dyDescent="0.35">
      <c r="A15" s="457"/>
      <c r="B15" s="757"/>
      <c r="C15" s="757"/>
      <c r="D15" s="759"/>
      <c r="E15" s="368">
        <v>2022</v>
      </c>
      <c r="F15" s="130" t="s">
        <v>409</v>
      </c>
      <c r="G15" s="370"/>
      <c r="H15" s="369"/>
      <c r="I15" s="379"/>
      <c r="J15" s="382"/>
      <c r="K15" s="471"/>
      <c r="L15" s="465"/>
      <c r="M15" s="465"/>
      <c r="N15" s="465"/>
      <c r="O15" s="465"/>
      <c r="P15" s="466"/>
      <c r="Q15" s="467"/>
      <c r="R15" s="467"/>
      <c r="S15" s="467"/>
      <c r="T15" s="467"/>
      <c r="U15" s="467"/>
      <c r="V15" s="467"/>
      <c r="W15" s="467"/>
      <c r="X15" s="467"/>
      <c r="Y15" s="467"/>
      <c r="Z15" s="467"/>
      <c r="AA15" s="467"/>
      <c r="AB15" s="467"/>
      <c r="AC15" s="467"/>
      <c r="AD15" s="467"/>
      <c r="AE15" s="467"/>
      <c r="AF15" s="467"/>
      <c r="AG15" s="467"/>
      <c r="AH15" s="467"/>
      <c r="AI15" s="467"/>
      <c r="AJ15" s="467"/>
      <c r="AK15" s="467"/>
      <c r="AL15" s="467"/>
      <c r="AM15" s="467"/>
      <c r="AN15" s="467"/>
      <c r="AO15" s="467"/>
      <c r="AP15" s="467"/>
      <c r="AQ15" s="467"/>
      <c r="AR15" s="467"/>
      <c r="AS15" s="467"/>
      <c r="AT15" s="467"/>
      <c r="AU15" s="467"/>
      <c r="AV15" s="467"/>
      <c r="AW15" s="467"/>
      <c r="AX15" s="467"/>
      <c r="AY15" s="467"/>
      <c r="AZ15" s="467"/>
      <c r="BA15" s="467"/>
      <c r="BB15" s="467"/>
      <c r="BC15" s="467"/>
      <c r="BD15" s="467"/>
      <c r="BE15" s="467"/>
      <c r="BF15" s="467"/>
      <c r="BG15" s="467"/>
      <c r="BH15" s="360"/>
      <c r="BI15" s="360"/>
      <c r="BJ15" s="360"/>
      <c r="BK15" s="360"/>
      <c r="BL15" s="360"/>
      <c r="BM15" s="360"/>
      <c r="BN15" s="360"/>
      <c r="BO15" s="360"/>
      <c r="BP15" s="360"/>
      <c r="BQ15" s="360"/>
      <c r="BR15" s="360"/>
      <c r="BS15" s="360"/>
      <c r="BT15" s="360"/>
      <c r="BU15" s="360"/>
      <c r="BV15" s="360"/>
      <c r="BW15" s="360"/>
      <c r="BX15" s="360"/>
      <c r="BY15" s="360"/>
      <c r="BZ15" s="360"/>
      <c r="CA15" s="360"/>
      <c r="CB15" s="360"/>
      <c r="CC15" s="360"/>
    </row>
    <row r="16" spans="1:81" s="126" customFormat="1" ht="73.650000000000006" customHeight="1" thickBot="1" x14ac:dyDescent="0.35">
      <c r="A16" s="442" t="s">
        <v>816</v>
      </c>
      <c r="B16" s="753" t="s">
        <v>821</v>
      </c>
      <c r="C16" s="753"/>
      <c r="D16" s="754"/>
      <c r="E16" s="451" t="str">
        <f>IF(Import!L85=1,"Yes",IF(Import!L85=2,"No",IF(Import!L85=3,"N/A",IF(Import!L85=0,"This question must be answered.  See cell C19 on TD"))))</f>
        <v>This question must be answered.  See cell C19 on TD</v>
      </c>
      <c r="F16" s="458"/>
      <c r="G16" s="451" t="str">
        <f>E16</f>
        <v>This question must be answered.  See cell C19 on TD</v>
      </c>
      <c r="H16" s="374" t="s">
        <v>411</v>
      </c>
      <c r="I16" s="452" t="s">
        <v>354</v>
      </c>
      <c r="J16" s="456"/>
      <c r="K16" s="471"/>
      <c r="L16" s="465"/>
      <c r="M16" s="465"/>
      <c r="N16" s="465"/>
      <c r="O16" s="465"/>
      <c r="P16" s="466"/>
      <c r="Q16" s="467"/>
      <c r="R16" s="467"/>
      <c r="S16" s="467"/>
      <c r="T16" s="467"/>
      <c r="U16" s="467"/>
      <c r="V16" s="467"/>
      <c r="W16" s="467"/>
      <c r="X16" s="467"/>
      <c r="Y16" s="467"/>
      <c r="Z16" s="467"/>
      <c r="AA16" s="467"/>
      <c r="AB16" s="467"/>
      <c r="AC16" s="467"/>
      <c r="AD16" s="467"/>
      <c r="AE16" s="467"/>
      <c r="AF16" s="467"/>
      <c r="AG16" s="467"/>
      <c r="AH16" s="467"/>
      <c r="AI16" s="467"/>
      <c r="AJ16" s="467"/>
      <c r="AK16" s="467"/>
      <c r="AL16" s="467"/>
      <c r="AM16" s="467"/>
      <c r="AN16" s="467"/>
      <c r="AO16" s="467"/>
      <c r="AP16" s="467"/>
      <c r="AQ16" s="467"/>
      <c r="AR16" s="467"/>
      <c r="AS16" s="467"/>
      <c r="AT16" s="467"/>
      <c r="AU16" s="467"/>
      <c r="AV16" s="467"/>
      <c r="AW16" s="467"/>
      <c r="AX16" s="467"/>
      <c r="AY16" s="467"/>
      <c r="AZ16" s="467"/>
      <c r="BA16" s="467"/>
      <c r="BB16" s="467"/>
      <c r="BC16" s="467"/>
      <c r="BD16" s="467"/>
      <c r="BE16" s="467"/>
      <c r="BF16" s="467"/>
      <c r="BG16" s="467"/>
      <c r="BH16" s="360"/>
      <c r="BI16" s="360"/>
      <c r="BJ16" s="360"/>
      <c r="BK16" s="360"/>
      <c r="BL16" s="360"/>
      <c r="BM16" s="360"/>
      <c r="BN16" s="360"/>
      <c r="BO16" s="360"/>
      <c r="BP16" s="360"/>
      <c r="BQ16" s="360"/>
      <c r="BR16" s="360"/>
      <c r="BS16" s="360"/>
      <c r="BT16" s="360"/>
      <c r="BU16" s="360"/>
      <c r="BV16" s="360"/>
      <c r="BW16" s="360"/>
      <c r="BX16" s="360"/>
      <c r="BY16" s="360"/>
      <c r="BZ16" s="360"/>
      <c r="CA16" s="360"/>
      <c r="CB16" s="360"/>
      <c r="CC16" s="360"/>
    </row>
    <row r="17" spans="1:81" s="361" customFormat="1" x14ac:dyDescent="0.3">
      <c r="A17" s="460"/>
      <c r="B17" s="371"/>
      <c r="C17" s="371"/>
      <c r="D17" s="371"/>
      <c r="E17" s="371"/>
      <c r="F17" s="371"/>
      <c r="G17" s="371"/>
      <c r="H17" s="371"/>
      <c r="I17" s="372"/>
      <c r="J17" s="372"/>
      <c r="K17" s="481"/>
      <c r="L17" s="465"/>
      <c r="M17" s="465"/>
      <c r="N17" s="465"/>
      <c r="O17" s="465"/>
      <c r="P17" s="466"/>
      <c r="Q17" s="467"/>
      <c r="R17" s="467"/>
      <c r="S17" s="467"/>
      <c r="T17" s="467"/>
      <c r="U17" s="467"/>
      <c r="V17" s="467"/>
      <c r="W17" s="467"/>
      <c r="X17" s="467"/>
      <c r="Y17" s="467"/>
      <c r="Z17" s="467"/>
      <c r="AA17" s="467"/>
      <c r="AB17" s="467"/>
      <c r="AC17" s="467"/>
      <c r="AD17" s="467"/>
      <c r="AE17" s="467"/>
      <c r="AF17" s="467"/>
      <c r="AG17" s="467"/>
      <c r="AH17" s="467"/>
      <c r="AI17" s="467"/>
      <c r="AJ17" s="467"/>
      <c r="AK17" s="467"/>
      <c r="AL17" s="467"/>
      <c r="AM17" s="467"/>
      <c r="AN17" s="467"/>
      <c r="AO17" s="467"/>
      <c r="AP17" s="467"/>
      <c r="AQ17" s="467"/>
      <c r="AR17" s="467"/>
      <c r="AS17" s="467"/>
      <c r="AT17" s="467"/>
      <c r="AU17" s="467"/>
      <c r="AV17" s="467"/>
      <c r="AW17" s="467"/>
      <c r="AX17" s="467"/>
      <c r="AY17" s="467"/>
      <c r="AZ17" s="467"/>
      <c r="BA17" s="467"/>
      <c r="BB17" s="467"/>
      <c r="BC17" s="467"/>
      <c r="BD17" s="467"/>
      <c r="BE17" s="467"/>
      <c r="BF17" s="467"/>
      <c r="BG17" s="467"/>
      <c r="BH17" s="360"/>
      <c r="BI17" s="360"/>
      <c r="BJ17" s="360"/>
      <c r="BK17" s="360"/>
      <c r="BL17" s="360"/>
      <c r="BM17" s="360"/>
      <c r="BN17" s="360"/>
      <c r="BO17" s="360"/>
      <c r="BP17" s="360"/>
      <c r="BQ17" s="360"/>
      <c r="BR17" s="360"/>
      <c r="BS17" s="360"/>
      <c r="BT17" s="360"/>
      <c r="BU17" s="360"/>
      <c r="BV17" s="360"/>
      <c r="BW17" s="360"/>
      <c r="BX17" s="360"/>
      <c r="BY17" s="360"/>
      <c r="BZ17" s="360"/>
      <c r="CA17" s="360"/>
      <c r="CB17" s="360"/>
      <c r="CC17" s="360"/>
    </row>
  </sheetData>
  <mergeCells count="18">
    <mergeCell ref="B16:D16"/>
    <mergeCell ref="B13:D13"/>
    <mergeCell ref="B11:D11"/>
    <mergeCell ref="B14:D14"/>
    <mergeCell ref="B15:D15"/>
    <mergeCell ref="B6:H6"/>
    <mergeCell ref="B12:D12"/>
    <mergeCell ref="I1:J1"/>
    <mergeCell ref="B1:H1"/>
    <mergeCell ref="B2:H2"/>
    <mergeCell ref="C4:E4"/>
    <mergeCell ref="F4:G5"/>
    <mergeCell ref="H4:H5"/>
    <mergeCell ref="C5:E5"/>
    <mergeCell ref="I2:I6"/>
    <mergeCell ref="J2:J6"/>
    <mergeCell ref="B7:E7"/>
    <mergeCell ref="B8:E8"/>
  </mergeCells>
  <conditionalFormatting sqref="G10">
    <cfRule type="cellIs" dxfId="6" priority="30" operator="lessThan">
      <formula>0</formula>
    </cfRule>
  </conditionalFormatting>
  <conditionalFormatting sqref="G12">
    <cfRule type="cellIs" dxfId="5" priority="25" operator="equal">
      <formula>"Late"</formula>
    </cfRule>
  </conditionalFormatting>
  <conditionalFormatting sqref="G14">
    <cfRule type="cellIs" dxfId="4" priority="22" operator="equal">
      <formula>"Yes"</formula>
    </cfRule>
  </conditionalFormatting>
  <conditionalFormatting sqref="G16">
    <cfRule type="cellIs" dxfId="3" priority="21" operator="equal">
      <formula>"Yes"</formula>
    </cfRule>
  </conditionalFormatting>
  <conditionalFormatting sqref="E12 G12">
    <cfRule type="containsText" dxfId="2" priority="6" operator="containsText" text="This question must be answered">
      <formula>NOT(ISERROR(SEARCH("This question must be answered",E12)))</formula>
    </cfRule>
  </conditionalFormatting>
  <conditionalFormatting sqref="E16 G16">
    <cfRule type="containsText" dxfId="1" priority="4" operator="containsText" text="This question must be answered">
      <formula>NOT(ISERROR(SEARCH("This question must be answered",E16)))</formula>
    </cfRule>
  </conditionalFormatting>
  <conditionalFormatting sqref="G8">
    <cfRule type="expression" dxfId="0" priority="32">
      <formula>G8-K7&lt;0</formula>
    </cfRule>
  </conditionalFormatting>
  <pageMargins left="0.25" right="0.25" top="0.05" bottom="0.25" header="0.3" footer="0.25"/>
  <pageSetup scale="61" fitToHeight="0" orientation="landscape" r:id="rId1"/>
  <headerFooter>
    <oddFooter>&amp;C&amp;12&amp;P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E58CA-3ED4-46C1-BDD7-EDC58EFFD6EF}">
  <dimension ref="B1:R30"/>
  <sheetViews>
    <sheetView zoomScaleNormal="100" workbookViewId="0">
      <selection activeCell="D4" sqref="D4"/>
    </sheetView>
  </sheetViews>
  <sheetFormatPr defaultColWidth="9.109375" defaultRowHeight="14.4" x14ac:dyDescent="0.3"/>
  <cols>
    <col min="1" max="1" width="2" style="126" customWidth="1"/>
    <col min="2" max="2" width="96.21875" style="126" customWidth="1"/>
    <col min="3" max="3" width="2" style="126" customWidth="1"/>
    <col min="4" max="4" width="17.6640625" style="126" customWidth="1"/>
    <col min="5" max="5" width="9.33203125" style="126" customWidth="1"/>
    <col min="6" max="6" width="14.109375" style="105" customWidth="1"/>
    <col min="7" max="7" width="50.44140625" style="359" customWidth="1"/>
    <col min="8" max="8" width="44.21875" style="126" customWidth="1"/>
    <col min="9" max="9" width="9.109375" style="126"/>
    <col min="10" max="10" width="36.77734375" style="126" customWidth="1"/>
    <col min="11" max="12" width="28.88671875" style="126" customWidth="1"/>
    <col min="13" max="13" width="9.109375" style="126"/>
    <col min="14" max="14" width="16.6640625" style="126" customWidth="1"/>
    <col min="15" max="15" width="22.5546875" style="126" customWidth="1"/>
    <col min="16" max="16" width="23.44140625" style="126" customWidth="1"/>
    <col min="17" max="17" width="9.109375" style="126"/>
    <col min="18" max="18" width="26.33203125" style="126" customWidth="1"/>
    <col min="19" max="16384" width="9.109375" style="126"/>
  </cols>
  <sheetData>
    <row r="1" spans="2:8" ht="18" x14ac:dyDescent="0.35">
      <c r="B1" s="609" t="s">
        <v>1208</v>
      </c>
      <c r="C1" s="609"/>
      <c r="D1" s="609"/>
    </row>
    <row r="2" spans="2:8" x14ac:dyDescent="0.3">
      <c r="B2" s="760"/>
      <c r="C2" s="760"/>
      <c r="D2" s="760"/>
    </row>
    <row r="3" spans="2:8" ht="29.4" x14ac:dyDescent="0.35">
      <c r="B3" s="610" t="str">
        <f>'Unit Data from Audit Worksheet'!D2</f>
        <v>Select Unit Name from Drop Down List</v>
      </c>
      <c r="C3" s="421"/>
      <c r="D3" s="611">
        <v>2022</v>
      </c>
      <c r="F3" s="612" t="s">
        <v>1209</v>
      </c>
      <c r="G3" s="613" t="s">
        <v>10</v>
      </c>
    </row>
    <row r="4" spans="2:8" ht="21" x14ac:dyDescent="0.3">
      <c r="B4" s="614" t="s">
        <v>1210</v>
      </c>
      <c r="C4" s="615"/>
    </row>
    <row r="5" spans="2:8" ht="15.6" x14ac:dyDescent="0.3">
      <c r="B5" s="616" t="s">
        <v>1211</v>
      </c>
      <c r="C5" s="616"/>
      <c r="D5" s="617"/>
    </row>
    <row r="6" spans="2:8" x14ac:dyDescent="0.3">
      <c r="B6" s="618" t="s">
        <v>1212</v>
      </c>
      <c r="C6" s="618"/>
      <c r="D6" s="619">
        <f>Import!L35</f>
        <v>0</v>
      </c>
      <c r="F6" s="620">
        <v>506</v>
      </c>
      <c r="G6" s="359" t="s">
        <v>97</v>
      </c>
    </row>
    <row r="7" spans="2:8" x14ac:dyDescent="0.3">
      <c r="B7" s="618" t="s">
        <v>1213</v>
      </c>
      <c r="C7" s="618"/>
      <c r="D7" s="621">
        <f>Import!L36</f>
        <v>0</v>
      </c>
      <c r="F7" s="620">
        <v>536</v>
      </c>
      <c r="G7" s="359" t="s">
        <v>98</v>
      </c>
    </row>
    <row r="8" spans="2:8" x14ac:dyDescent="0.3">
      <c r="B8" s="618" t="s">
        <v>1214</v>
      </c>
      <c r="C8" s="618"/>
      <c r="D8" s="621">
        <f>Import!L58</f>
        <v>0</v>
      </c>
      <c r="F8" s="105">
        <v>647</v>
      </c>
      <c r="G8" s="359" t="s">
        <v>1215</v>
      </c>
    </row>
    <row r="9" spans="2:8" x14ac:dyDescent="0.3">
      <c r="B9" s="622" t="s">
        <v>1216</v>
      </c>
      <c r="C9" s="622"/>
      <c r="D9" s="623"/>
    </row>
    <row r="10" spans="2:8" x14ac:dyDescent="0.3">
      <c r="B10" s="618" t="s">
        <v>1217</v>
      </c>
      <c r="C10" s="618"/>
      <c r="D10" s="624">
        <f>Import!L39</f>
        <v>0</v>
      </c>
      <c r="F10" s="105">
        <v>4</v>
      </c>
      <c r="G10" s="359" t="s">
        <v>1218</v>
      </c>
    </row>
    <row r="11" spans="2:8" x14ac:dyDescent="0.3">
      <c r="B11" s="618" t="s">
        <v>1219</v>
      </c>
      <c r="C11" s="618"/>
      <c r="D11" s="624">
        <f>Import!L73</f>
        <v>0</v>
      </c>
      <c r="F11" s="105">
        <v>6</v>
      </c>
      <c r="G11" s="359" t="s">
        <v>155</v>
      </c>
    </row>
    <row r="12" spans="2:8" x14ac:dyDescent="0.3">
      <c r="B12" s="618" t="s">
        <v>1220</v>
      </c>
      <c r="C12" s="618"/>
      <c r="D12" s="625">
        <f>Import!L40</f>
        <v>0</v>
      </c>
      <c r="F12" s="105">
        <v>5</v>
      </c>
      <c r="G12" s="359" t="s">
        <v>1221</v>
      </c>
    </row>
    <row r="13" spans="2:8" ht="15" thickBot="1" x14ac:dyDescent="0.35">
      <c r="B13" s="626" t="s">
        <v>1222</v>
      </c>
      <c r="C13" s="618"/>
      <c r="D13" s="627">
        <f>SUM(D6:D8)-SUM(D10:D12)</f>
        <v>0</v>
      </c>
      <c r="E13" s="628"/>
      <c r="F13" s="105" t="s">
        <v>1223</v>
      </c>
      <c r="G13" s="629" t="s">
        <v>1235</v>
      </c>
      <c r="H13" s="630"/>
    </row>
    <row r="14" spans="2:8" ht="15" thickTop="1" x14ac:dyDescent="0.3">
      <c r="B14" s="631"/>
      <c r="C14" s="631"/>
      <c r="D14" s="632"/>
    </row>
    <row r="15" spans="2:8" ht="15.6" x14ac:dyDescent="0.3">
      <c r="B15" s="616"/>
      <c r="C15" s="616"/>
      <c r="D15" s="633"/>
    </row>
    <row r="16" spans="2:8" x14ac:dyDescent="0.3">
      <c r="B16" s="631" t="s">
        <v>1224</v>
      </c>
      <c r="C16" s="631"/>
      <c r="D16" s="617"/>
    </row>
    <row r="17" spans="2:18" ht="14.4" customHeight="1" x14ac:dyDescent="0.3">
      <c r="B17" s="618" t="s">
        <v>1225</v>
      </c>
      <c r="C17" s="618"/>
      <c r="D17" s="634">
        <f>Import!L49</f>
        <v>0</v>
      </c>
      <c r="F17" s="105">
        <v>532</v>
      </c>
      <c r="G17" s="359" t="s">
        <v>463</v>
      </c>
    </row>
    <row r="18" spans="2:18" x14ac:dyDescent="0.3">
      <c r="C18" s="631"/>
      <c r="D18" s="624"/>
    </row>
    <row r="19" spans="2:18" x14ac:dyDescent="0.3">
      <c r="B19" s="631" t="s">
        <v>1226</v>
      </c>
      <c r="C19" s="631"/>
      <c r="D19" s="624"/>
    </row>
    <row r="20" spans="2:18" ht="14.4" customHeight="1" x14ac:dyDescent="0.3">
      <c r="B20" s="618" t="s">
        <v>1227</v>
      </c>
      <c r="C20" s="618"/>
      <c r="D20" s="634">
        <f>Import!L51</f>
        <v>0</v>
      </c>
      <c r="F20" s="105">
        <v>20</v>
      </c>
      <c r="G20" s="359" t="s">
        <v>1228</v>
      </c>
    </row>
    <row r="21" spans="2:18" ht="14.4" customHeight="1" x14ac:dyDescent="0.3">
      <c r="B21" s="618" t="s">
        <v>1229</v>
      </c>
      <c r="C21" s="618"/>
      <c r="D21" s="624">
        <f>Import!L54</f>
        <v>0</v>
      </c>
      <c r="F21" s="105">
        <v>509</v>
      </c>
      <c r="G21" s="359" t="s">
        <v>188</v>
      </c>
    </row>
    <row r="22" spans="2:18" ht="14.4" customHeight="1" x14ac:dyDescent="0.3">
      <c r="B22" s="618" t="s">
        <v>1230</v>
      </c>
      <c r="C22" s="618"/>
      <c r="D22" s="634">
        <f>Import!L52</f>
        <v>0</v>
      </c>
      <c r="F22" s="105">
        <v>533</v>
      </c>
      <c r="G22" s="359" t="s">
        <v>464</v>
      </c>
    </row>
    <row r="23" spans="2:18" ht="14.4" customHeight="1" x14ac:dyDescent="0.3">
      <c r="B23" s="618" t="s">
        <v>1231</v>
      </c>
      <c r="C23" s="618"/>
      <c r="D23" s="634">
        <f>Import!L53</f>
        <v>0</v>
      </c>
      <c r="F23" s="105">
        <v>508</v>
      </c>
      <c r="G23" s="359" t="s">
        <v>190</v>
      </c>
    </row>
    <row r="24" spans="2:18" ht="14.4" customHeight="1" thickBot="1" x14ac:dyDescent="0.35">
      <c r="B24" s="626" t="s">
        <v>1232</v>
      </c>
      <c r="C24" s="635"/>
      <c r="D24" s="636">
        <f>D17+D20+D21+-D22-D23</f>
        <v>0</v>
      </c>
      <c r="F24" s="105" t="s">
        <v>1223</v>
      </c>
      <c r="G24" s="629" t="s">
        <v>1236</v>
      </c>
    </row>
    <row r="25" spans="2:18" ht="15" thickTop="1" x14ac:dyDescent="0.3">
      <c r="B25" s="617"/>
      <c r="C25" s="617"/>
      <c r="D25" s="617"/>
    </row>
    <row r="26" spans="2:18" s="637" customFormat="1" ht="29.4" thickBot="1" x14ac:dyDescent="0.35">
      <c r="B26" s="626" t="s">
        <v>1233</v>
      </c>
      <c r="C26" s="635"/>
      <c r="D26" s="693" t="e">
        <f>D13/D24</f>
        <v>#DIV/0!</v>
      </c>
      <c r="F26" s="105" t="s">
        <v>1223</v>
      </c>
      <c r="G26" s="638" t="s">
        <v>1234</v>
      </c>
      <c r="I26" s="126"/>
      <c r="J26" s="126"/>
      <c r="K26" s="126"/>
      <c r="L26" s="126"/>
      <c r="M26" s="126"/>
      <c r="N26" s="126"/>
      <c r="O26" s="126"/>
      <c r="P26" s="126"/>
      <c r="Q26" s="126"/>
      <c r="R26" s="126"/>
    </row>
    <row r="27" spans="2:18" s="637" customFormat="1" ht="15" thickTop="1" x14ac:dyDescent="0.3">
      <c r="B27" s="622"/>
      <c r="C27" s="622"/>
      <c r="D27" s="639"/>
      <c r="F27" s="105"/>
      <c r="G27" s="638"/>
      <c r="I27" s="126"/>
      <c r="J27" s="126"/>
      <c r="K27" s="126"/>
      <c r="L27" s="126"/>
      <c r="M27" s="126"/>
      <c r="N27" s="126"/>
      <c r="O27" s="126"/>
      <c r="P27" s="126"/>
      <c r="Q27" s="126"/>
      <c r="R27" s="126"/>
    </row>
    <row r="28" spans="2:18" s="637" customFormat="1" x14ac:dyDescent="0.3">
      <c r="B28" s="622"/>
      <c r="C28" s="622"/>
      <c r="D28" s="639"/>
      <c r="F28" s="105"/>
      <c r="G28" s="638"/>
      <c r="I28" s="126"/>
      <c r="J28" s="126"/>
      <c r="K28" s="126"/>
      <c r="L28" s="126"/>
      <c r="M28" s="126"/>
      <c r="N28" s="126"/>
      <c r="O28" s="126"/>
      <c r="P28" s="126"/>
      <c r="Q28" s="126"/>
      <c r="R28" s="126"/>
    </row>
    <row r="29" spans="2:18" s="637" customFormat="1" x14ac:dyDescent="0.3">
      <c r="B29" s="640"/>
      <c r="C29" s="640"/>
      <c r="D29" s="639"/>
      <c r="F29" s="105"/>
      <c r="G29" s="638"/>
      <c r="I29" s="126"/>
      <c r="J29" s="126"/>
      <c r="K29" s="126"/>
      <c r="L29" s="126"/>
      <c r="M29" s="126"/>
      <c r="N29" s="126"/>
      <c r="O29" s="126"/>
      <c r="P29" s="126"/>
      <c r="Q29" s="126"/>
      <c r="R29" s="126"/>
    </row>
    <row r="30" spans="2:18" x14ac:dyDescent="0.3">
      <c r="B30" s="641"/>
      <c r="C30" s="641"/>
      <c r="D30" s="642"/>
    </row>
  </sheetData>
  <sheetProtection algorithmName="SHA-512" hashValue="/7d4uN1J2lcyztLrdSLtztKfVNbN/a9nhHBgQjQwqR/hqUqDWV0ykckSf/q20xqy/Tz7pZ1JdnduJRGfaUYqcg==" saltValue="87+biC2wJIPupL02zHgWQA==" spinCount="100000" sheet="1" objects="1" scenarios="1"/>
  <mergeCells count="1">
    <mergeCell ref="B2:D2"/>
  </mergeCells>
  <pageMargins left="0.7" right="0.7" top="0.75" bottom="0.75" header="0.3" footer="0.3"/>
  <pageSetup scale="47" orientation="portrait" r:id="rId1"/>
  <colBreaks count="1" manualBreakCount="1">
    <brk id="1" max="2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5B4FC-E95B-4067-B410-D33230A19752}">
  <dimension ref="A2:K43"/>
  <sheetViews>
    <sheetView workbookViewId="0">
      <selection activeCell="C37" sqref="C37"/>
    </sheetView>
  </sheetViews>
  <sheetFormatPr defaultColWidth="9.109375" defaultRowHeight="14.4" x14ac:dyDescent="0.3"/>
  <cols>
    <col min="1" max="1" width="4.77734375" style="126" customWidth="1"/>
    <col min="2" max="2" width="77.21875" style="126" customWidth="1"/>
    <col min="3" max="3" width="20.21875" style="126" customWidth="1"/>
    <col min="4" max="4" width="3.6640625" style="126" customWidth="1"/>
    <col min="5" max="5" width="20.21875" style="126" customWidth="1"/>
    <col min="6" max="6" width="6.21875" style="126" customWidth="1"/>
    <col min="7" max="7" width="17.33203125" style="126" customWidth="1"/>
    <col min="8" max="8" width="34.77734375" style="126" customWidth="1"/>
    <col min="9" max="9" width="17.21875" style="105" customWidth="1"/>
    <col min="10" max="10" width="12.109375" style="126" customWidth="1"/>
    <col min="11" max="11" width="18.33203125" style="126" customWidth="1"/>
    <col min="12" max="12" width="19.88671875" style="126" customWidth="1"/>
    <col min="13" max="13" width="17.77734375" style="126" customWidth="1"/>
    <col min="14" max="16384" width="9.109375" style="126"/>
  </cols>
  <sheetData>
    <row r="2" spans="1:11" ht="14.4" customHeight="1" x14ac:dyDescent="0.3">
      <c r="B2" s="761" t="s">
        <v>1242</v>
      </c>
      <c r="C2" s="761"/>
      <c r="D2" s="761"/>
      <c r="E2" s="761"/>
      <c r="F2" s="652"/>
      <c r="G2" s="653"/>
    </row>
    <row r="4" spans="1:11" ht="15.6" x14ac:dyDescent="0.3">
      <c r="A4" s="653"/>
      <c r="B4" s="654" t="str">
        <f>'Unit Data from Audit Worksheet'!D2</f>
        <v>Select Unit Name from Drop Down List</v>
      </c>
      <c r="C4" s="655">
        <f>'Unit Data from Audit Worksheet'!F5</f>
        <v>2022</v>
      </c>
      <c r="E4" s="656">
        <f>'Unit Data from Audit Worksheet'!F5</f>
        <v>2022</v>
      </c>
    </row>
    <row r="5" spans="1:11" ht="27.6" x14ac:dyDescent="0.4">
      <c r="A5" s="657"/>
      <c r="B5" s="615" t="s">
        <v>1210</v>
      </c>
      <c r="C5" s="658" t="s">
        <v>1243</v>
      </c>
      <c r="D5" s="657"/>
      <c r="E5" s="659" t="s">
        <v>1244</v>
      </c>
      <c r="G5" s="105"/>
      <c r="I5" s="126"/>
    </row>
    <row r="6" spans="1:11" x14ac:dyDescent="0.3">
      <c r="A6" s="653"/>
      <c r="B6" s="660" t="s">
        <v>1245</v>
      </c>
      <c r="C6" s="617"/>
      <c r="D6" s="617"/>
      <c r="E6" s="617"/>
      <c r="G6" s="105"/>
      <c r="I6" s="126"/>
    </row>
    <row r="7" spans="1:11" x14ac:dyDescent="0.3">
      <c r="A7" s="653"/>
      <c r="B7" s="661" t="s">
        <v>1246</v>
      </c>
      <c r="C7" s="619">
        <f>Import!L35</f>
        <v>0</v>
      </c>
      <c r="D7" s="663"/>
      <c r="E7" s="662">
        <f>C7</f>
        <v>0</v>
      </c>
      <c r="G7" s="664">
        <v>506</v>
      </c>
      <c r="H7" s="665" t="s">
        <v>97</v>
      </c>
      <c r="I7" s="126"/>
    </row>
    <row r="8" spans="1:11" x14ac:dyDescent="0.3">
      <c r="A8" s="653"/>
      <c r="B8" s="661" t="s">
        <v>1247</v>
      </c>
      <c r="C8" s="623">
        <f>Import!L36</f>
        <v>0</v>
      </c>
      <c r="D8" s="666"/>
      <c r="E8" s="666"/>
      <c r="G8" s="664">
        <v>536</v>
      </c>
      <c r="H8" s="665" t="s">
        <v>98</v>
      </c>
      <c r="I8" s="126"/>
    </row>
    <row r="9" spans="1:11" x14ac:dyDescent="0.3">
      <c r="A9" s="653"/>
      <c r="B9" s="661" t="s">
        <v>1248</v>
      </c>
      <c r="C9" s="686">
        <f>Import!L39</f>
        <v>0</v>
      </c>
      <c r="D9" s="666"/>
      <c r="E9" s="686">
        <f>C9</f>
        <v>0</v>
      </c>
      <c r="G9" s="664">
        <v>4</v>
      </c>
      <c r="H9" s="665" t="s">
        <v>48</v>
      </c>
      <c r="I9" s="126"/>
    </row>
    <row r="10" spans="1:11" x14ac:dyDescent="0.3">
      <c r="A10" s="653"/>
      <c r="B10" s="661" t="s">
        <v>1249</v>
      </c>
      <c r="C10" s="624">
        <f>Import!L73</f>
        <v>0</v>
      </c>
      <c r="D10" s="666"/>
      <c r="E10" s="686">
        <f>C10</f>
        <v>0</v>
      </c>
      <c r="G10" s="664">
        <v>6</v>
      </c>
      <c r="H10" s="665" t="s">
        <v>155</v>
      </c>
      <c r="I10" s="126"/>
    </row>
    <row r="11" spans="1:11" x14ac:dyDescent="0.3">
      <c r="A11" s="653"/>
      <c r="B11" s="661" t="s">
        <v>1250</v>
      </c>
      <c r="C11" s="625">
        <f>Import!L40</f>
        <v>0</v>
      </c>
      <c r="D11" s="667"/>
      <c r="E11" s="686">
        <f>C11</f>
        <v>0</v>
      </c>
      <c r="G11" s="664">
        <v>5</v>
      </c>
      <c r="H11" s="665" t="s">
        <v>49</v>
      </c>
      <c r="I11" s="126"/>
    </row>
    <row r="12" spans="1:11" x14ac:dyDescent="0.3">
      <c r="A12" s="631"/>
      <c r="B12" s="661" t="s">
        <v>1251</v>
      </c>
      <c r="C12" s="687">
        <f>C7+C8-SUM(C9:C11)</f>
        <v>0</v>
      </c>
      <c r="E12" s="687">
        <f>E7-SUM(E9:E11)</f>
        <v>0</v>
      </c>
      <c r="G12" s="664" t="s">
        <v>1252</v>
      </c>
      <c r="H12" s="668" t="s">
        <v>1279</v>
      </c>
      <c r="I12" s="126" t="s">
        <v>1282</v>
      </c>
      <c r="J12" s="668" t="s">
        <v>1283</v>
      </c>
      <c r="K12" s="669"/>
    </row>
    <row r="13" spans="1:11" x14ac:dyDescent="0.3">
      <c r="A13" s="653"/>
      <c r="B13" s="653"/>
      <c r="C13" s="617"/>
      <c r="D13" s="617"/>
      <c r="E13" s="617"/>
      <c r="G13" s="664"/>
      <c r="H13" s="665"/>
      <c r="I13" s="126"/>
    </row>
    <row r="14" spans="1:11" x14ac:dyDescent="0.3">
      <c r="A14" s="653"/>
      <c r="B14" s="661" t="s">
        <v>1253</v>
      </c>
      <c r="C14" s="688">
        <f>Import!L46</f>
        <v>0</v>
      </c>
      <c r="D14" s="617"/>
      <c r="E14" s="617"/>
      <c r="G14" s="664">
        <v>9</v>
      </c>
      <c r="H14" s="665" t="s">
        <v>103</v>
      </c>
      <c r="I14" s="126"/>
    </row>
    <row r="15" spans="1:11" x14ac:dyDescent="0.3">
      <c r="A15" s="653"/>
      <c r="B15" s="661" t="s">
        <v>1254</v>
      </c>
      <c r="C15" s="689">
        <f>C14-C12</f>
        <v>0</v>
      </c>
      <c r="D15" s="617"/>
      <c r="E15" s="617"/>
      <c r="G15" s="664" t="s">
        <v>1252</v>
      </c>
      <c r="H15" s="668" t="s">
        <v>1280</v>
      </c>
      <c r="I15" s="670"/>
    </row>
    <row r="16" spans="1:11" x14ac:dyDescent="0.3">
      <c r="A16" s="653"/>
      <c r="B16" s="671" t="s">
        <v>1255</v>
      </c>
      <c r="C16" s="617"/>
      <c r="D16" s="617"/>
      <c r="E16" s="617"/>
      <c r="G16" s="664"/>
      <c r="H16" s="665"/>
      <c r="I16" s="126"/>
    </row>
    <row r="17" spans="1:9" x14ac:dyDescent="0.3">
      <c r="A17" s="672" t="s">
        <v>1256</v>
      </c>
      <c r="B17" s="661" t="s">
        <v>1257</v>
      </c>
      <c r="C17" s="689">
        <f>Import!L43</f>
        <v>0</v>
      </c>
      <c r="D17" s="617"/>
      <c r="E17" s="617"/>
      <c r="G17" s="664">
        <v>7</v>
      </c>
      <c r="H17" s="665" t="s">
        <v>101</v>
      </c>
      <c r="I17" s="126"/>
    </row>
    <row r="18" spans="1:9" ht="15" thickBot="1" x14ac:dyDescent="0.35">
      <c r="B18" s="661" t="s">
        <v>1258</v>
      </c>
      <c r="C18" s="690">
        <f>(C15-SUM(C17:C17))</f>
        <v>0</v>
      </c>
      <c r="D18" s="617"/>
      <c r="E18" s="617"/>
      <c r="G18" s="664" t="s">
        <v>1252</v>
      </c>
      <c r="H18" s="668" t="s">
        <v>1281</v>
      </c>
      <c r="I18" s="126"/>
    </row>
    <row r="19" spans="1:9" ht="15" thickTop="1" x14ac:dyDescent="0.3">
      <c r="B19" s="653"/>
      <c r="C19" s="617"/>
      <c r="D19" s="617"/>
      <c r="E19" s="617"/>
      <c r="G19" s="664"/>
      <c r="H19" s="665"/>
      <c r="I19" s="126"/>
    </row>
    <row r="20" spans="1:9" ht="15" thickBot="1" x14ac:dyDescent="0.35">
      <c r="B20" s="661" t="s">
        <v>1259</v>
      </c>
      <c r="C20" s="691">
        <f>Import!L42</f>
        <v>0</v>
      </c>
      <c r="D20" s="617"/>
      <c r="E20" s="617"/>
      <c r="G20" s="664">
        <v>391</v>
      </c>
      <c r="H20" s="665" t="s">
        <v>100</v>
      </c>
      <c r="I20" s="126"/>
    </row>
    <row r="21" spans="1:9" ht="15.6" thickTop="1" thickBot="1" x14ac:dyDescent="0.35">
      <c r="B21" s="673"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692">
        <f>ABS(C18-C20)</f>
        <v>0</v>
      </c>
      <c r="D21" s="617"/>
      <c r="E21" s="617"/>
      <c r="G21" s="105"/>
      <c r="I21" s="126"/>
    </row>
    <row r="22" spans="1:9" ht="15" thickTop="1" x14ac:dyDescent="0.3">
      <c r="B22" s="674" t="str">
        <f>IF(C18&gt;C20,"Since Restricted-Stabilization by State Statute was understated, verfiy that the unit did not appropriate fund balance in excess of legal amount available in row 12 above.","")</f>
        <v/>
      </c>
      <c r="C22" s="674"/>
      <c r="D22" s="674"/>
      <c r="E22" s="674"/>
      <c r="F22" s="617"/>
      <c r="G22" s="617"/>
    </row>
    <row r="23" spans="1:9" x14ac:dyDescent="0.3">
      <c r="B23" s="671" t="s">
        <v>1260</v>
      </c>
      <c r="C23" s="617"/>
      <c r="D23" s="617"/>
      <c r="E23" s="675" t="s">
        <v>1261</v>
      </c>
      <c r="G23" s="105"/>
      <c r="I23" s="126"/>
    </row>
    <row r="24" spans="1:9" x14ac:dyDescent="0.3">
      <c r="B24" s="671"/>
      <c r="C24" s="658" t="s">
        <v>1262</v>
      </c>
      <c r="D24" s="617"/>
      <c r="E24" s="658" t="s">
        <v>1263</v>
      </c>
      <c r="G24" s="105"/>
      <c r="I24" s="126"/>
    </row>
    <row r="25" spans="1:9" x14ac:dyDescent="0.3">
      <c r="B25" s="660" t="s">
        <v>1264</v>
      </c>
      <c r="C25" s="617"/>
      <c r="D25" s="617"/>
      <c r="E25" s="617"/>
      <c r="G25" s="105"/>
      <c r="I25" s="126"/>
    </row>
    <row r="26" spans="1:9" x14ac:dyDescent="0.3">
      <c r="B26" s="661" t="s">
        <v>1265</v>
      </c>
      <c r="C26" s="619">
        <f>Import!L49</f>
        <v>0</v>
      </c>
      <c r="D26" s="663"/>
      <c r="E26" s="619">
        <f>C26</f>
        <v>0</v>
      </c>
      <c r="G26" s="620">
        <v>532</v>
      </c>
      <c r="H26" s="676" t="s">
        <v>1195</v>
      </c>
      <c r="I26" s="126"/>
    </row>
    <row r="27" spans="1:9" x14ac:dyDescent="0.3">
      <c r="B27" s="660" t="s">
        <v>1266</v>
      </c>
      <c r="C27" s="617"/>
      <c r="D27" s="617"/>
      <c r="E27" s="617"/>
      <c r="G27" s="105"/>
      <c r="H27" s="665"/>
      <c r="I27" s="126"/>
    </row>
    <row r="28" spans="1:9" x14ac:dyDescent="0.3">
      <c r="B28" s="661" t="s">
        <v>1267</v>
      </c>
      <c r="C28" s="623">
        <f>Import!L51</f>
        <v>0</v>
      </c>
      <c r="D28" s="666"/>
      <c r="E28" s="623">
        <f>C28</f>
        <v>0</v>
      </c>
      <c r="G28" s="620">
        <v>20</v>
      </c>
      <c r="H28" s="665" t="s">
        <v>108</v>
      </c>
      <c r="I28" s="126"/>
    </row>
    <row r="29" spans="1:9" ht="41.4" x14ac:dyDescent="0.3">
      <c r="B29" s="661" t="s">
        <v>1268</v>
      </c>
      <c r="C29" s="623">
        <f>Import!L54</f>
        <v>0</v>
      </c>
      <c r="D29" s="666"/>
      <c r="E29" s="623">
        <f>C29</f>
        <v>0</v>
      </c>
      <c r="G29" s="620">
        <v>509</v>
      </c>
      <c r="H29" s="677" t="s">
        <v>188</v>
      </c>
      <c r="I29" s="126"/>
    </row>
    <row r="30" spans="1:9" x14ac:dyDescent="0.3">
      <c r="B30" s="661" t="s">
        <v>1269</v>
      </c>
      <c r="C30" s="623">
        <f>Import!L52</f>
        <v>0</v>
      </c>
      <c r="D30" s="666"/>
      <c r="E30" s="623">
        <f>C30</f>
        <v>0</v>
      </c>
      <c r="G30" s="620">
        <v>533</v>
      </c>
      <c r="H30" s="665" t="s">
        <v>107</v>
      </c>
      <c r="I30" s="126"/>
    </row>
    <row r="31" spans="1:9" ht="41.4" x14ac:dyDescent="0.3">
      <c r="B31" s="661" t="s">
        <v>1270</v>
      </c>
      <c r="C31" s="623">
        <f>Import!L53</f>
        <v>0</v>
      </c>
      <c r="D31" s="666"/>
      <c r="E31" s="623">
        <f>C31</f>
        <v>0</v>
      </c>
      <c r="G31" s="620">
        <v>508</v>
      </c>
      <c r="H31" s="677" t="s">
        <v>190</v>
      </c>
      <c r="I31" s="126"/>
    </row>
    <row r="32" spans="1:9" ht="15" thickBot="1" x14ac:dyDescent="0.35">
      <c r="B32" s="678" t="s">
        <v>1271</v>
      </c>
      <c r="C32" s="679">
        <f>SUM(C26:C28)-C30</f>
        <v>0</v>
      </c>
      <c r="D32" s="663"/>
      <c r="E32" s="679">
        <f>SUM(E26:E28)-E30</f>
        <v>0</v>
      </c>
      <c r="G32" s="664" t="s">
        <v>1252</v>
      </c>
      <c r="H32" s="669" t="s">
        <v>1236</v>
      </c>
      <c r="I32" s="126"/>
    </row>
    <row r="33" spans="1:9" ht="15" thickTop="1" x14ac:dyDescent="0.3">
      <c r="B33" s="617"/>
      <c r="C33" s="617"/>
      <c r="D33" s="617"/>
      <c r="E33" s="617"/>
      <c r="G33" s="105"/>
      <c r="I33" s="126"/>
    </row>
    <row r="34" spans="1:9" ht="15" thickBot="1" x14ac:dyDescent="0.35">
      <c r="B34" s="678" t="s">
        <v>1272</v>
      </c>
      <c r="C34" s="680" t="e">
        <f>C12/C32</f>
        <v>#DIV/0!</v>
      </c>
      <c r="D34" s="617"/>
      <c r="E34" s="680" t="e">
        <f>E12/E32</f>
        <v>#DIV/0!</v>
      </c>
      <c r="G34" s="105"/>
      <c r="I34" s="126"/>
    </row>
    <row r="35" spans="1:9" ht="15" thickTop="1" x14ac:dyDescent="0.3">
      <c r="C35" s="617"/>
      <c r="D35" s="617"/>
      <c r="E35" s="617"/>
      <c r="G35" s="105"/>
      <c r="I35" s="126"/>
    </row>
    <row r="36" spans="1:9" ht="15.6" x14ac:dyDescent="0.3">
      <c r="A36" s="681"/>
    </row>
    <row r="38" spans="1:9" x14ac:dyDescent="0.3">
      <c r="E38" s="682"/>
    </row>
    <row r="39" spans="1:9" x14ac:dyDescent="0.3">
      <c r="E39" s="683"/>
    </row>
    <row r="40" spans="1:9" x14ac:dyDescent="0.3">
      <c r="E40" s="683"/>
    </row>
    <row r="41" spans="1:9" x14ac:dyDescent="0.3">
      <c r="E41" s="683"/>
    </row>
    <row r="42" spans="1:9" x14ac:dyDescent="0.3">
      <c r="E42" s="683"/>
    </row>
    <row r="43" spans="1:9" x14ac:dyDescent="0.3">
      <c r="E43" s="683"/>
    </row>
  </sheetData>
  <sheetProtection algorithmName="SHA-512" hashValue="7HeNJ25sszp+iqxji4rg9VUicBOdXJm2+qvzsUe1wq7hnPOh1lOUWNp0FR0qN2QOdUQBnrR2NarM7IFWZHbUqA==" saltValue="UTypEF7zNxPTieO6orfqgg==" spinCount="100000" sheet="1" objects="1" scenarios="1"/>
  <mergeCells count="1">
    <mergeCell ref="B2:E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26F64-CD7F-4230-BDA3-0742419A73CE}">
  <dimension ref="A1:AF84"/>
  <sheetViews>
    <sheetView workbookViewId="0">
      <selection activeCell="D2" sqref="D2"/>
    </sheetView>
  </sheetViews>
  <sheetFormatPr defaultRowHeight="14.4" x14ac:dyDescent="0.3"/>
  <cols>
    <col min="4" max="32" width="20.77734375" customWidth="1"/>
  </cols>
  <sheetData>
    <row r="1" spans="1:32" x14ac:dyDescent="0.3">
      <c r="D1" t="s">
        <v>833</v>
      </c>
      <c r="E1" t="s">
        <v>834</v>
      </c>
      <c r="F1" t="s">
        <v>835</v>
      </c>
      <c r="G1" t="s">
        <v>836</v>
      </c>
      <c r="H1" t="s">
        <v>837</v>
      </c>
      <c r="I1" t="s">
        <v>838</v>
      </c>
      <c r="J1" t="s">
        <v>839</v>
      </c>
      <c r="K1" t="s">
        <v>840</v>
      </c>
      <c r="L1" t="s">
        <v>841</v>
      </c>
      <c r="M1" t="s">
        <v>842</v>
      </c>
      <c r="N1" t="s">
        <v>843</v>
      </c>
      <c r="O1" t="s">
        <v>844</v>
      </c>
      <c r="P1" t="s">
        <v>845</v>
      </c>
      <c r="Q1" t="s">
        <v>846</v>
      </c>
      <c r="R1" t="s">
        <v>847</v>
      </c>
      <c r="S1" t="s">
        <v>848</v>
      </c>
      <c r="T1" t="s">
        <v>849</v>
      </c>
      <c r="U1" t="s">
        <v>850</v>
      </c>
      <c r="V1" t="s">
        <v>851</v>
      </c>
      <c r="W1" t="s">
        <v>852</v>
      </c>
      <c r="X1" t="s">
        <v>853</v>
      </c>
      <c r="Y1" t="s">
        <v>854</v>
      </c>
      <c r="Z1" t="s">
        <v>855</v>
      </c>
      <c r="AA1" t="s">
        <v>856</v>
      </c>
      <c r="AB1" t="s">
        <v>857</v>
      </c>
      <c r="AC1" t="s">
        <v>858</v>
      </c>
      <c r="AD1" t="s">
        <v>859</v>
      </c>
      <c r="AE1" t="s">
        <v>860</v>
      </c>
      <c r="AF1" t="s">
        <v>861</v>
      </c>
    </row>
    <row r="2" spans="1:32" x14ac:dyDescent="0.3">
      <c r="D2">
        <v>541777</v>
      </c>
      <c r="E2">
        <v>541000</v>
      </c>
      <c r="F2">
        <v>54949</v>
      </c>
      <c r="G2">
        <v>541001</v>
      </c>
      <c r="H2">
        <v>541002</v>
      </c>
      <c r="I2">
        <v>54937</v>
      </c>
      <c r="J2">
        <v>541003</v>
      </c>
      <c r="K2">
        <v>544178</v>
      </c>
      <c r="L2">
        <v>541004</v>
      </c>
      <c r="M2">
        <v>541727</v>
      </c>
      <c r="N2">
        <v>541010</v>
      </c>
      <c r="O2">
        <v>541025</v>
      </c>
      <c r="P2">
        <v>541028</v>
      </c>
      <c r="Q2">
        <v>541007</v>
      </c>
      <c r="R2">
        <v>541024</v>
      </c>
      <c r="S2">
        <v>541027</v>
      </c>
      <c r="T2">
        <v>541026</v>
      </c>
      <c r="U2">
        <v>541011</v>
      </c>
      <c r="V2">
        <v>541012</v>
      </c>
      <c r="W2">
        <v>541013</v>
      </c>
      <c r="X2">
        <v>541014</v>
      </c>
      <c r="Y2">
        <v>541015</v>
      </c>
      <c r="Z2">
        <v>541016</v>
      </c>
      <c r="AA2">
        <v>541017</v>
      </c>
      <c r="AB2">
        <v>541018</v>
      </c>
      <c r="AC2">
        <v>541019</v>
      </c>
      <c r="AD2">
        <v>541009</v>
      </c>
      <c r="AE2">
        <v>541020</v>
      </c>
      <c r="AF2">
        <v>541022</v>
      </c>
    </row>
    <row r="3" spans="1:32" x14ac:dyDescent="0.3">
      <c r="A3">
        <v>333</v>
      </c>
      <c r="D3">
        <v>303088</v>
      </c>
      <c r="E3">
        <v>0</v>
      </c>
      <c r="F3">
        <v>0</v>
      </c>
      <c r="G3">
        <v>0</v>
      </c>
      <c r="H3">
        <v>0</v>
      </c>
      <c r="I3">
        <v>348366</v>
      </c>
      <c r="J3">
        <v>0</v>
      </c>
      <c r="K3">
        <v>0</v>
      </c>
      <c r="L3">
        <v>0</v>
      </c>
      <c r="M3">
        <v>139420</v>
      </c>
      <c r="N3">
        <v>0</v>
      </c>
      <c r="O3">
        <v>0</v>
      </c>
      <c r="P3">
        <v>0</v>
      </c>
      <c r="Q3">
        <v>0</v>
      </c>
      <c r="R3">
        <v>0</v>
      </c>
      <c r="S3">
        <v>0</v>
      </c>
      <c r="T3">
        <v>0</v>
      </c>
      <c r="U3">
        <v>0</v>
      </c>
      <c r="V3">
        <v>0</v>
      </c>
      <c r="W3">
        <v>0</v>
      </c>
      <c r="X3">
        <v>0</v>
      </c>
      <c r="Y3">
        <v>0</v>
      </c>
      <c r="Z3">
        <v>0</v>
      </c>
      <c r="AA3">
        <v>0</v>
      </c>
      <c r="AB3">
        <v>0</v>
      </c>
      <c r="AC3">
        <v>0</v>
      </c>
      <c r="AD3">
        <v>0</v>
      </c>
      <c r="AE3">
        <v>58563</v>
      </c>
      <c r="AF3">
        <v>0</v>
      </c>
    </row>
    <row r="4" spans="1:32" x14ac:dyDescent="0.3">
      <c r="A4">
        <v>500</v>
      </c>
      <c r="D4">
        <v>0</v>
      </c>
      <c r="E4">
        <v>0</v>
      </c>
      <c r="F4">
        <v>0</v>
      </c>
      <c r="G4">
        <v>0</v>
      </c>
      <c r="H4">
        <v>0</v>
      </c>
      <c r="I4">
        <v>1176184</v>
      </c>
      <c r="J4">
        <v>0</v>
      </c>
      <c r="K4">
        <v>0</v>
      </c>
      <c r="L4">
        <v>0</v>
      </c>
      <c r="M4">
        <v>1600</v>
      </c>
      <c r="N4">
        <v>0</v>
      </c>
      <c r="O4">
        <v>0</v>
      </c>
      <c r="P4">
        <v>0</v>
      </c>
      <c r="Q4">
        <v>0</v>
      </c>
      <c r="R4">
        <v>0</v>
      </c>
      <c r="S4">
        <v>0</v>
      </c>
      <c r="T4">
        <v>0</v>
      </c>
      <c r="U4">
        <v>0</v>
      </c>
      <c r="V4">
        <v>0</v>
      </c>
      <c r="W4">
        <v>0</v>
      </c>
      <c r="X4">
        <v>0</v>
      </c>
      <c r="Y4">
        <v>0</v>
      </c>
      <c r="Z4">
        <v>0</v>
      </c>
      <c r="AA4">
        <v>0</v>
      </c>
      <c r="AB4">
        <v>0</v>
      </c>
      <c r="AC4">
        <v>0</v>
      </c>
      <c r="AD4">
        <v>0</v>
      </c>
      <c r="AE4">
        <v>0</v>
      </c>
      <c r="AF4">
        <v>0</v>
      </c>
    </row>
    <row r="5" spans="1:32" x14ac:dyDescent="0.3">
      <c r="A5">
        <v>385</v>
      </c>
      <c r="D5">
        <v>8767801</v>
      </c>
      <c r="E5">
        <v>0</v>
      </c>
      <c r="F5">
        <v>0</v>
      </c>
      <c r="G5">
        <v>0</v>
      </c>
      <c r="H5">
        <v>0</v>
      </c>
      <c r="I5">
        <v>18708616</v>
      </c>
      <c r="J5">
        <v>0</v>
      </c>
      <c r="K5">
        <v>0</v>
      </c>
      <c r="L5">
        <v>0</v>
      </c>
      <c r="M5">
        <v>269403</v>
      </c>
      <c r="N5">
        <v>0</v>
      </c>
      <c r="O5">
        <v>0</v>
      </c>
      <c r="P5">
        <v>0</v>
      </c>
      <c r="Q5">
        <v>0</v>
      </c>
      <c r="R5">
        <v>0</v>
      </c>
      <c r="S5">
        <v>0</v>
      </c>
      <c r="T5">
        <v>0</v>
      </c>
      <c r="U5">
        <v>0</v>
      </c>
      <c r="V5">
        <v>0</v>
      </c>
      <c r="W5">
        <v>0</v>
      </c>
      <c r="X5">
        <v>0</v>
      </c>
      <c r="Y5">
        <v>0</v>
      </c>
      <c r="Z5">
        <v>0</v>
      </c>
      <c r="AA5">
        <v>0</v>
      </c>
      <c r="AB5">
        <v>0</v>
      </c>
      <c r="AC5">
        <v>0</v>
      </c>
      <c r="AD5">
        <v>0</v>
      </c>
      <c r="AE5">
        <v>3367176</v>
      </c>
      <c r="AF5">
        <v>0</v>
      </c>
    </row>
    <row r="6" spans="1:32" x14ac:dyDescent="0.3">
      <c r="A6">
        <v>575</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row>
    <row r="7" spans="1:32" x14ac:dyDescent="0.3">
      <c r="A7">
        <v>576</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row>
    <row r="8" spans="1:32" x14ac:dyDescent="0.3">
      <c r="A8">
        <v>626</v>
      </c>
      <c r="D8">
        <v>44683</v>
      </c>
      <c r="E8">
        <v>0</v>
      </c>
      <c r="F8">
        <v>0</v>
      </c>
      <c r="G8">
        <v>0</v>
      </c>
      <c r="H8">
        <v>0</v>
      </c>
      <c r="I8">
        <v>250943</v>
      </c>
      <c r="J8">
        <v>0</v>
      </c>
      <c r="K8">
        <v>0</v>
      </c>
      <c r="L8">
        <v>0</v>
      </c>
      <c r="M8">
        <v>11040</v>
      </c>
      <c r="N8">
        <v>0</v>
      </c>
      <c r="O8">
        <v>0</v>
      </c>
      <c r="P8">
        <v>0</v>
      </c>
      <c r="Q8">
        <v>0</v>
      </c>
      <c r="R8">
        <v>0</v>
      </c>
      <c r="S8">
        <v>0</v>
      </c>
      <c r="T8">
        <v>0</v>
      </c>
      <c r="U8">
        <v>0</v>
      </c>
      <c r="V8">
        <v>0</v>
      </c>
      <c r="W8">
        <v>0</v>
      </c>
      <c r="X8">
        <v>0</v>
      </c>
      <c r="Y8">
        <v>0</v>
      </c>
      <c r="Z8">
        <v>0</v>
      </c>
      <c r="AA8">
        <v>0</v>
      </c>
      <c r="AB8">
        <v>0</v>
      </c>
      <c r="AC8">
        <v>0</v>
      </c>
      <c r="AD8">
        <v>0</v>
      </c>
      <c r="AE8">
        <v>2664</v>
      </c>
      <c r="AF8">
        <v>0</v>
      </c>
    </row>
    <row r="9" spans="1:32" x14ac:dyDescent="0.3">
      <c r="A9">
        <v>627</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row>
    <row r="10" spans="1:32" x14ac:dyDescent="0.3">
      <c r="A10">
        <v>628</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row>
    <row r="11" spans="1:32" x14ac:dyDescent="0.3">
      <c r="A11">
        <v>629</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row>
    <row r="12" spans="1:32" x14ac:dyDescent="0.3">
      <c r="A12">
        <v>630</v>
      </c>
      <c r="D12">
        <v>0</v>
      </c>
      <c r="E12">
        <v>0</v>
      </c>
      <c r="F12">
        <v>0</v>
      </c>
      <c r="G12">
        <v>0</v>
      </c>
      <c r="H12">
        <v>0</v>
      </c>
      <c r="I12">
        <v>0</v>
      </c>
      <c r="J12">
        <v>0</v>
      </c>
      <c r="K12">
        <v>0</v>
      </c>
      <c r="L12">
        <v>0</v>
      </c>
      <c r="M12">
        <v>1600</v>
      </c>
      <c r="N12">
        <v>0</v>
      </c>
      <c r="O12">
        <v>0</v>
      </c>
      <c r="P12">
        <v>0</v>
      </c>
      <c r="Q12">
        <v>0</v>
      </c>
      <c r="R12">
        <v>0</v>
      </c>
      <c r="S12">
        <v>0</v>
      </c>
      <c r="T12">
        <v>0</v>
      </c>
      <c r="U12">
        <v>0</v>
      </c>
      <c r="V12">
        <v>0</v>
      </c>
      <c r="W12">
        <v>0</v>
      </c>
      <c r="X12">
        <v>0</v>
      </c>
      <c r="Y12">
        <v>0</v>
      </c>
      <c r="Z12">
        <v>0</v>
      </c>
      <c r="AA12">
        <v>0</v>
      </c>
      <c r="AB12">
        <v>0</v>
      </c>
      <c r="AC12">
        <v>0</v>
      </c>
      <c r="AD12">
        <v>0</v>
      </c>
      <c r="AE12">
        <v>0</v>
      </c>
      <c r="AF12">
        <v>0</v>
      </c>
    </row>
    <row r="13" spans="1:32" x14ac:dyDescent="0.3">
      <c r="A13">
        <v>631</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row>
    <row r="14" spans="1:32" x14ac:dyDescent="0.3">
      <c r="A14">
        <v>338</v>
      </c>
      <c r="D14">
        <v>44683</v>
      </c>
      <c r="E14">
        <v>0</v>
      </c>
      <c r="F14">
        <v>0</v>
      </c>
      <c r="G14">
        <v>0</v>
      </c>
      <c r="H14">
        <v>0</v>
      </c>
      <c r="I14">
        <v>700943</v>
      </c>
      <c r="J14">
        <v>0</v>
      </c>
      <c r="K14">
        <v>0</v>
      </c>
      <c r="L14">
        <v>0</v>
      </c>
      <c r="M14">
        <v>11040</v>
      </c>
      <c r="N14">
        <v>0</v>
      </c>
      <c r="O14">
        <v>0</v>
      </c>
      <c r="P14">
        <v>0</v>
      </c>
      <c r="Q14">
        <v>0</v>
      </c>
      <c r="R14">
        <v>0</v>
      </c>
      <c r="S14">
        <v>0</v>
      </c>
      <c r="T14">
        <v>0</v>
      </c>
      <c r="U14">
        <v>0</v>
      </c>
      <c r="V14">
        <v>0</v>
      </c>
      <c r="W14">
        <v>0</v>
      </c>
      <c r="X14">
        <v>0</v>
      </c>
      <c r="Y14">
        <v>0</v>
      </c>
      <c r="Z14">
        <v>0</v>
      </c>
      <c r="AA14">
        <v>0</v>
      </c>
      <c r="AB14">
        <v>0</v>
      </c>
      <c r="AC14">
        <v>0</v>
      </c>
      <c r="AD14">
        <v>0</v>
      </c>
      <c r="AE14">
        <v>2664</v>
      </c>
      <c r="AF14">
        <v>0</v>
      </c>
    </row>
    <row r="15" spans="1:32" x14ac:dyDescent="0.3">
      <c r="A15">
        <v>335</v>
      </c>
      <c r="D15">
        <v>0</v>
      </c>
      <c r="E15">
        <v>0</v>
      </c>
      <c r="F15">
        <v>0</v>
      </c>
      <c r="G15">
        <v>0</v>
      </c>
      <c r="H15">
        <v>0</v>
      </c>
      <c r="I15">
        <v>26077</v>
      </c>
      <c r="J15">
        <v>0</v>
      </c>
      <c r="K15">
        <v>0</v>
      </c>
      <c r="L15">
        <v>0</v>
      </c>
      <c r="M15">
        <v>4056</v>
      </c>
      <c r="N15">
        <v>0</v>
      </c>
      <c r="O15">
        <v>0</v>
      </c>
      <c r="P15">
        <v>0</v>
      </c>
      <c r="Q15">
        <v>0</v>
      </c>
      <c r="R15">
        <v>0</v>
      </c>
      <c r="S15">
        <v>0</v>
      </c>
      <c r="T15">
        <v>0</v>
      </c>
      <c r="U15">
        <v>0</v>
      </c>
      <c r="V15">
        <v>0</v>
      </c>
      <c r="W15">
        <v>0</v>
      </c>
      <c r="X15">
        <v>0</v>
      </c>
      <c r="Y15">
        <v>0</v>
      </c>
      <c r="Z15">
        <v>0</v>
      </c>
      <c r="AA15">
        <v>0</v>
      </c>
      <c r="AB15">
        <v>0</v>
      </c>
      <c r="AC15">
        <v>0</v>
      </c>
      <c r="AD15">
        <v>0</v>
      </c>
      <c r="AE15">
        <v>0</v>
      </c>
      <c r="AF15">
        <v>0</v>
      </c>
    </row>
    <row r="16" spans="1:32" x14ac:dyDescent="0.3">
      <c r="A16">
        <v>252</v>
      </c>
      <c r="D16">
        <v>8406951</v>
      </c>
      <c r="E16">
        <v>0</v>
      </c>
      <c r="F16">
        <v>0</v>
      </c>
      <c r="G16">
        <v>0</v>
      </c>
      <c r="H16">
        <v>0</v>
      </c>
      <c r="I16">
        <v>16552568</v>
      </c>
      <c r="J16">
        <v>0</v>
      </c>
      <c r="K16">
        <v>0</v>
      </c>
      <c r="L16">
        <v>0</v>
      </c>
      <c r="M16">
        <v>98724</v>
      </c>
      <c r="N16">
        <v>0</v>
      </c>
      <c r="O16">
        <v>0</v>
      </c>
      <c r="P16">
        <v>0</v>
      </c>
      <c r="Q16">
        <v>0</v>
      </c>
      <c r="R16">
        <v>0</v>
      </c>
      <c r="S16">
        <v>0</v>
      </c>
      <c r="T16">
        <v>0</v>
      </c>
      <c r="U16">
        <v>0</v>
      </c>
      <c r="V16">
        <v>0</v>
      </c>
      <c r="W16">
        <v>0</v>
      </c>
      <c r="X16">
        <v>0</v>
      </c>
      <c r="Y16">
        <v>0</v>
      </c>
      <c r="Z16">
        <v>0</v>
      </c>
      <c r="AA16">
        <v>0</v>
      </c>
      <c r="AB16">
        <v>0</v>
      </c>
      <c r="AC16">
        <v>0</v>
      </c>
      <c r="AD16">
        <v>0</v>
      </c>
      <c r="AE16">
        <v>3227478</v>
      </c>
      <c r="AF16">
        <v>0</v>
      </c>
    </row>
    <row r="17" spans="1:32" x14ac:dyDescent="0.3">
      <c r="A17">
        <v>253</v>
      </c>
      <c r="D17">
        <v>15802</v>
      </c>
      <c r="E17">
        <v>0</v>
      </c>
      <c r="F17">
        <v>0</v>
      </c>
      <c r="G17">
        <v>0</v>
      </c>
      <c r="H17">
        <v>0</v>
      </c>
      <c r="I17">
        <v>11913</v>
      </c>
      <c r="J17">
        <v>0</v>
      </c>
      <c r="K17">
        <v>0</v>
      </c>
      <c r="L17">
        <v>0</v>
      </c>
      <c r="M17">
        <v>15229</v>
      </c>
      <c r="N17">
        <v>0</v>
      </c>
      <c r="O17">
        <v>0</v>
      </c>
      <c r="P17">
        <v>0</v>
      </c>
      <c r="Q17">
        <v>0</v>
      </c>
      <c r="R17">
        <v>0</v>
      </c>
      <c r="S17">
        <v>0</v>
      </c>
      <c r="T17">
        <v>0</v>
      </c>
      <c r="U17">
        <v>0</v>
      </c>
      <c r="V17">
        <v>0</v>
      </c>
      <c r="W17">
        <v>0</v>
      </c>
      <c r="X17">
        <v>0</v>
      </c>
      <c r="Y17">
        <v>0</v>
      </c>
      <c r="Z17">
        <v>0</v>
      </c>
      <c r="AA17">
        <v>0</v>
      </c>
      <c r="AB17">
        <v>0</v>
      </c>
      <c r="AC17">
        <v>0</v>
      </c>
      <c r="AD17">
        <v>0</v>
      </c>
      <c r="AE17">
        <v>132</v>
      </c>
      <c r="AF17">
        <v>0</v>
      </c>
    </row>
    <row r="18" spans="1:32" x14ac:dyDescent="0.3">
      <c r="A18">
        <v>254</v>
      </c>
      <c r="D18">
        <v>300365</v>
      </c>
      <c r="E18">
        <v>0</v>
      </c>
      <c r="F18">
        <v>0</v>
      </c>
      <c r="G18">
        <v>0</v>
      </c>
      <c r="H18">
        <v>0</v>
      </c>
      <c r="I18">
        <v>1443192</v>
      </c>
      <c r="J18">
        <v>0</v>
      </c>
      <c r="K18">
        <v>0</v>
      </c>
      <c r="L18">
        <v>0</v>
      </c>
      <c r="M18">
        <v>144410</v>
      </c>
      <c r="N18">
        <v>0</v>
      </c>
      <c r="O18">
        <v>0</v>
      </c>
      <c r="P18">
        <v>0</v>
      </c>
      <c r="Q18">
        <v>0</v>
      </c>
      <c r="R18">
        <v>0</v>
      </c>
      <c r="S18">
        <v>0</v>
      </c>
      <c r="T18">
        <v>0</v>
      </c>
      <c r="U18">
        <v>0</v>
      </c>
      <c r="V18">
        <v>0</v>
      </c>
      <c r="W18">
        <v>0</v>
      </c>
      <c r="X18">
        <v>0</v>
      </c>
      <c r="Y18">
        <v>0</v>
      </c>
      <c r="Z18">
        <v>0</v>
      </c>
      <c r="AA18">
        <v>0</v>
      </c>
      <c r="AB18">
        <v>0</v>
      </c>
      <c r="AC18">
        <v>0</v>
      </c>
      <c r="AD18">
        <v>0</v>
      </c>
      <c r="AE18">
        <v>136902</v>
      </c>
      <c r="AF18">
        <v>0</v>
      </c>
    </row>
    <row r="19" spans="1:32" x14ac:dyDescent="0.3">
      <c r="D19" t="e">
        <v>#N/A</v>
      </c>
      <c r="E19" t="e">
        <v>#N/A</v>
      </c>
      <c r="F19" t="e">
        <v>#N/A</v>
      </c>
      <c r="G19" t="e">
        <v>#N/A</v>
      </c>
      <c r="H19" t="e">
        <v>#N/A</v>
      </c>
      <c r="I19" t="e">
        <v>#N/A</v>
      </c>
      <c r="J19" t="e">
        <v>#N/A</v>
      </c>
      <c r="K19" t="e">
        <v>#N/A</v>
      </c>
      <c r="L19" t="e">
        <v>#N/A</v>
      </c>
      <c r="M19" t="e">
        <v>#N/A</v>
      </c>
      <c r="N19" t="e">
        <v>#N/A</v>
      </c>
      <c r="O19" t="e">
        <v>#N/A</v>
      </c>
      <c r="P19" t="e">
        <v>#N/A</v>
      </c>
      <c r="Q19" t="e">
        <v>#N/A</v>
      </c>
      <c r="R19" t="e">
        <v>#N/A</v>
      </c>
      <c r="S19" t="e">
        <v>#N/A</v>
      </c>
      <c r="T19" t="e">
        <v>#N/A</v>
      </c>
      <c r="U19" t="e">
        <v>#N/A</v>
      </c>
      <c r="V19" t="e">
        <v>#N/A</v>
      </c>
      <c r="W19" t="e">
        <v>#N/A</v>
      </c>
      <c r="X19" t="e">
        <v>#N/A</v>
      </c>
      <c r="Y19" t="e">
        <v>#N/A</v>
      </c>
      <c r="Z19" t="e">
        <v>#N/A</v>
      </c>
      <c r="AA19" t="e">
        <v>#N/A</v>
      </c>
      <c r="AB19" t="e">
        <v>#N/A</v>
      </c>
      <c r="AC19" t="e">
        <v>#N/A</v>
      </c>
      <c r="AD19" t="e">
        <v>#N/A</v>
      </c>
      <c r="AE19" t="e">
        <v>#N/A</v>
      </c>
      <c r="AF19" t="e">
        <v>#N/A</v>
      </c>
    </row>
    <row r="20" spans="1:32" x14ac:dyDescent="0.3">
      <c r="A20">
        <v>502</v>
      </c>
      <c r="D20">
        <v>0</v>
      </c>
      <c r="E20">
        <v>11213374</v>
      </c>
      <c r="F20">
        <v>256122</v>
      </c>
      <c r="G20">
        <v>660772</v>
      </c>
      <c r="H20">
        <v>1129272</v>
      </c>
      <c r="I20">
        <v>0</v>
      </c>
      <c r="J20">
        <v>5797788</v>
      </c>
      <c r="K20">
        <v>0</v>
      </c>
      <c r="L20">
        <v>2114325</v>
      </c>
      <c r="M20">
        <v>0</v>
      </c>
      <c r="N20">
        <v>1378232</v>
      </c>
      <c r="O20">
        <v>342346</v>
      </c>
      <c r="P20">
        <v>180116</v>
      </c>
      <c r="Q20">
        <v>5005888</v>
      </c>
      <c r="R20">
        <v>644550</v>
      </c>
      <c r="S20">
        <v>446708</v>
      </c>
      <c r="T20">
        <v>112463</v>
      </c>
      <c r="U20">
        <v>3196809</v>
      </c>
      <c r="V20">
        <v>618057</v>
      </c>
      <c r="W20">
        <v>38462954</v>
      </c>
      <c r="X20">
        <v>84569473</v>
      </c>
      <c r="Y20">
        <v>4094297</v>
      </c>
      <c r="Z20">
        <v>376643966</v>
      </c>
      <c r="AA20">
        <v>373973</v>
      </c>
      <c r="AB20">
        <v>654633</v>
      </c>
      <c r="AC20">
        <v>583779</v>
      </c>
      <c r="AD20">
        <v>2945713</v>
      </c>
      <c r="AE20">
        <v>0</v>
      </c>
      <c r="AF20">
        <v>109578</v>
      </c>
    </row>
    <row r="21" spans="1:32" x14ac:dyDescent="0.3">
      <c r="A21">
        <v>503</v>
      </c>
      <c r="D21">
        <v>0</v>
      </c>
      <c r="E21">
        <v>11769175</v>
      </c>
      <c r="F21">
        <v>0</v>
      </c>
      <c r="G21">
        <v>17675</v>
      </c>
      <c r="H21">
        <v>0</v>
      </c>
      <c r="I21">
        <v>0</v>
      </c>
      <c r="J21">
        <v>0</v>
      </c>
      <c r="K21">
        <v>0</v>
      </c>
      <c r="L21">
        <v>0</v>
      </c>
      <c r="M21">
        <v>0</v>
      </c>
      <c r="N21">
        <v>0</v>
      </c>
      <c r="O21">
        <v>0</v>
      </c>
      <c r="P21">
        <v>0</v>
      </c>
      <c r="Q21">
        <v>0</v>
      </c>
      <c r="R21">
        <v>0</v>
      </c>
      <c r="S21">
        <v>270713</v>
      </c>
      <c r="T21">
        <v>0</v>
      </c>
      <c r="U21">
        <v>0</v>
      </c>
      <c r="V21">
        <v>4750</v>
      </c>
      <c r="W21">
        <v>4482013</v>
      </c>
      <c r="X21">
        <v>21081812</v>
      </c>
      <c r="Y21">
        <v>1422710</v>
      </c>
      <c r="Z21">
        <v>47296304</v>
      </c>
      <c r="AA21">
        <v>0</v>
      </c>
      <c r="AB21">
        <v>47932</v>
      </c>
      <c r="AC21">
        <v>1704179</v>
      </c>
      <c r="AD21">
        <v>8014506</v>
      </c>
      <c r="AE21">
        <v>0</v>
      </c>
      <c r="AF21">
        <v>99392</v>
      </c>
    </row>
    <row r="22" spans="1:32" x14ac:dyDescent="0.3">
      <c r="D22" t="e">
        <v>#N/A</v>
      </c>
      <c r="E22" t="e">
        <v>#N/A</v>
      </c>
      <c r="F22" t="e">
        <v>#N/A</v>
      </c>
      <c r="G22" t="e">
        <v>#N/A</v>
      </c>
      <c r="H22" t="e">
        <v>#N/A</v>
      </c>
      <c r="I22" t="e">
        <v>#N/A</v>
      </c>
      <c r="J22" t="e">
        <v>#N/A</v>
      </c>
      <c r="K22" t="e">
        <v>#N/A</v>
      </c>
      <c r="L22" t="e">
        <v>#N/A</v>
      </c>
      <c r="M22" t="e">
        <v>#N/A</v>
      </c>
      <c r="N22" t="e">
        <v>#N/A</v>
      </c>
      <c r="O22" t="e">
        <v>#N/A</v>
      </c>
      <c r="P22" t="e">
        <v>#N/A</v>
      </c>
      <c r="Q22" t="e">
        <v>#N/A</v>
      </c>
      <c r="R22" t="e">
        <v>#N/A</v>
      </c>
      <c r="S22" t="e">
        <v>#N/A</v>
      </c>
      <c r="T22" t="e">
        <v>#N/A</v>
      </c>
      <c r="U22" t="e">
        <v>#N/A</v>
      </c>
      <c r="V22" t="e">
        <v>#N/A</v>
      </c>
      <c r="W22" t="e">
        <v>#N/A</v>
      </c>
      <c r="X22" t="e">
        <v>#N/A</v>
      </c>
      <c r="Y22" t="e">
        <v>#N/A</v>
      </c>
      <c r="Z22" t="e">
        <v>#N/A</v>
      </c>
      <c r="AA22" t="e">
        <v>#N/A</v>
      </c>
      <c r="AB22" t="e">
        <v>#N/A</v>
      </c>
      <c r="AC22" t="e">
        <v>#N/A</v>
      </c>
      <c r="AD22" t="e">
        <v>#N/A</v>
      </c>
      <c r="AE22" t="e">
        <v>#N/A</v>
      </c>
      <c r="AF22" t="e">
        <v>#N/A</v>
      </c>
    </row>
    <row r="23" spans="1:32" x14ac:dyDescent="0.3">
      <c r="A23">
        <v>388</v>
      </c>
      <c r="D23">
        <v>330809</v>
      </c>
      <c r="E23">
        <v>0</v>
      </c>
      <c r="F23">
        <v>0</v>
      </c>
      <c r="G23">
        <v>0</v>
      </c>
      <c r="H23">
        <v>0</v>
      </c>
      <c r="I23">
        <v>875465</v>
      </c>
      <c r="J23">
        <v>0</v>
      </c>
      <c r="K23">
        <v>0</v>
      </c>
      <c r="L23">
        <v>0</v>
      </c>
      <c r="M23">
        <v>257059</v>
      </c>
      <c r="N23">
        <v>0</v>
      </c>
      <c r="O23">
        <v>0</v>
      </c>
      <c r="P23">
        <v>0</v>
      </c>
      <c r="Q23">
        <v>0</v>
      </c>
      <c r="R23">
        <v>0</v>
      </c>
      <c r="S23">
        <v>0</v>
      </c>
      <c r="T23">
        <v>0</v>
      </c>
      <c r="U23">
        <v>0</v>
      </c>
      <c r="V23">
        <v>0</v>
      </c>
      <c r="W23">
        <v>0</v>
      </c>
      <c r="X23">
        <v>0</v>
      </c>
      <c r="Y23">
        <v>0</v>
      </c>
      <c r="Z23">
        <v>0</v>
      </c>
      <c r="AA23">
        <v>0</v>
      </c>
      <c r="AB23">
        <v>0</v>
      </c>
      <c r="AC23">
        <v>0</v>
      </c>
      <c r="AD23">
        <v>0</v>
      </c>
      <c r="AE23">
        <v>148156</v>
      </c>
      <c r="AF23">
        <v>0</v>
      </c>
    </row>
    <row r="24" spans="1:32" x14ac:dyDescent="0.3">
      <c r="A24">
        <v>339</v>
      </c>
      <c r="D24">
        <v>126370</v>
      </c>
      <c r="E24">
        <v>0</v>
      </c>
      <c r="F24">
        <v>0</v>
      </c>
      <c r="G24">
        <v>0</v>
      </c>
      <c r="H24">
        <v>0</v>
      </c>
      <c r="I24">
        <v>211120</v>
      </c>
      <c r="J24">
        <v>0</v>
      </c>
      <c r="K24">
        <v>0</v>
      </c>
      <c r="L24">
        <v>0</v>
      </c>
      <c r="M24">
        <v>181595</v>
      </c>
      <c r="N24">
        <v>0</v>
      </c>
      <c r="O24">
        <v>0</v>
      </c>
      <c r="P24">
        <v>0</v>
      </c>
      <c r="Q24">
        <v>0</v>
      </c>
      <c r="R24">
        <v>0</v>
      </c>
      <c r="S24">
        <v>0</v>
      </c>
      <c r="T24">
        <v>0</v>
      </c>
      <c r="U24">
        <v>0</v>
      </c>
      <c r="V24">
        <v>0</v>
      </c>
      <c r="W24">
        <v>0</v>
      </c>
      <c r="X24">
        <v>0</v>
      </c>
      <c r="Y24">
        <v>0</v>
      </c>
      <c r="Z24">
        <v>0</v>
      </c>
      <c r="AA24">
        <v>0</v>
      </c>
      <c r="AB24">
        <v>0</v>
      </c>
      <c r="AC24">
        <v>0</v>
      </c>
      <c r="AD24">
        <v>0</v>
      </c>
      <c r="AE24">
        <v>12845</v>
      </c>
      <c r="AF24">
        <v>0</v>
      </c>
    </row>
    <row r="25" spans="1:32" x14ac:dyDescent="0.3">
      <c r="A25">
        <v>504</v>
      </c>
      <c r="D25">
        <v>159654</v>
      </c>
      <c r="E25">
        <v>0</v>
      </c>
      <c r="F25">
        <v>0</v>
      </c>
      <c r="G25">
        <v>0</v>
      </c>
      <c r="H25">
        <v>0</v>
      </c>
      <c r="I25">
        <v>182000</v>
      </c>
      <c r="J25">
        <v>0</v>
      </c>
      <c r="K25">
        <v>0</v>
      </c>
      <c r="L25">
        <v>0</v>
      </c>
      <c r="M25">
        <v>93047</v>
      </c>
      <c r="N25">
        <v>0</v>
      </c>
      <c r="O25">
        <v>0</v>
      </c>
      <c r="P25">
        <v>0</v>
      </c>
      <c r="Q25">
        <v>0</v>
      </c>
      <c r="R25">
        <v>0</v>
      </c>
      <c r="S25">
        <v>0</v>
      </c>
      <c r="T25">
        <v>0</v>
      </c>
      <c r="U25">
        <v>0</v>
      </c>
      <c r="V25">
        <v>0</v>
      </c>
      <c r="W25">
        <v>0</v>
      </c>
      <c r="X25">
        <v>0</v>
      </c>
      <c r="Y25">
        <v>0</v>
      </c>
      <c r="Z25">
        <v>0</v>
      </c>
      <c r="AA25">
        <v>0</v>
      </c>
      <c r="AB25">
        <v>0</v>
      </c>
      <c r="AC25">
        <v>0</v>
      </c>
      <c r="AD25">
        <v>0</v>
      </c>
      <c r="AE25">
        <v>12750</v>
      </c>
      <c r="AF25">
        <v>0</v>
      </c>
    </row>
    <row r="26" spans="1:32" x14ac:dyDescent="0.3">
      <c r="A26">
        <v>505</v>
      </c>
      <c r="D26">
        <v>0</v>
      </c>
      <c r="E26">
        <v>0</v>
      </c>
      <c r="F26">
        <v>0</v>
      </c>
      <c r="G26">
        <v>0</v>
      </c>
      <c r="H26">
        <v>0</v>
      </c>
      <c r="I26">
        <v>512333</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182919</v>
      </c>
      <c r="AF26">
        <v>0</v>
      </c>
    </row>
    <row r="27" spans="1:32" x14ac:dyDescent="0.3">
      <c r="A27">
        <v>341</v>
      </c>
      <c r="D27">
        <v>160612</v>
      </c>
      <c r="E27">
        <v>0</v>
      </c>
      <c r="F27">
        <v>0</v>
      </c>
      <c r="G27">
        <v>0</v>
      </c>
      <c r="H27">
        <v>0</v>
      </c>
      <c r="I27">
        <v>1060396</v>
      </c>
      <c r="J27">
        <v>0</v>
      </c>
      <c r="K27">
        <v>0</v>
      </c>
      <c r="L27">
        <v>0</v>
      </c>
      <c r="M27">
        <v>342</v>
      </c>
      <c r="N27">
        <v>0</v>
      </c>
      <c r="O27">
        <v>0</v>
      </c>
      <c r="P27">
        <v>0</v>
      </c>
      <c r="Q27">
        <v>0</v>
      </c>
      <c r="R27">
        <v>0</v>
      </c>
      <c r="S27">
        <v>0</v>
      </c>
      <c r="T27">
        <v>0</v>
      </c>
      <c r="U27">
        <v>0</v>
      </c>
      <c r="V27">
        <v>0</v>
      </c>
      <c r="W27">
        <v>0</v>
      </c>
      <c r="X27">
        <v>0</v>
      </c>
      <c r="Y27">
        <v>0</v>
      </c>
      <c r="Z27">
        <v>0</v>
      </c>
      <c r="AA27">
        <v>0</v>
      </c>
      <c r="AB27">
        <v>0</v>
      </c>
      <c r="AC27">
        <v>0</v>
      </c>
      <c r="AD27">
        <v>0</v>
      </c>
      <c r="AE27">
        <v>0</v>
      </c>
      <c r="AF27">
        <v>0</v>
      </c>
    </row>
    <row r="28" spans="1:32" x14ac:dyDescent="0.3">
      <c r="A28">
        <v>386</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row>
    <row r="29" spans="1:32" x14ac:dyDescent="0.3">
      <c r="A29">
        <v>387</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row>
    <row r="30" spans="1:32" x14ac:dyDescent="0.3">
      <c r="A30">
        <v>389</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row>
    <row r="31" spans="1:32" x14ac:dyDescent="0.3">
      <c r="A31">
        <v>255</v>
      </c>
      <c r="D31">
        <v>115827</v>
      </c>
      <c r="E31">
        <v>0</v>
      </c>
      <c r="F31">
        <v>0</v>
      </c>
      <c r="G31">
        <v>0</v>
      </c>
      <c r="H31">
        <v>0</v>
      </c>
      <c r="I31">
        <v>1090384</v>
      </c>
      <c r="J31">
        <v>0</v>
      </c>
      <c r="K31">
        <v>0</v>
      </c>
      <c r="L31">
        <v>0</v>
      </c>
      <c r="M31">
        <v>17925</v>
      </c>
      <c r="N31">
        <v>0</v>
      </c>
      <c r="O31">
        <v>0</v>
      </c>
      <c r="P31">
        <v>0</v>
      </c>
      <c r="Q31">
        <v>0</v>
      </c>
      <c r="R31">
        <v>0</v>
      </c>
      <c r="S31">
        <v>0</v>
      </c>
      <c r="T31">
        <v>0</v>
      </c>
      <c r="U31">
        <v>0</v>
      </c>
      <c r="V31">
        <v>0</v>
      </c>
      <c r="W31">
        <v>0</v>
      </c>
      <c r="X31">
        <v>0</v>
      </c>
      <c r="Y31">
        <v>0</v>
      </c>
      <c r="Z31">
        <v>0</v>
      </c>
      <c r="AA31">
        <v>0</v>
      </c>
      <c r="AB31">
        <v>0</v>
      </c>
      <c r="AC31">
        <v>0</v>
      </c>
      <c r="AD31">
        <v>0</v>
      </c>
      <c r="AE31">
        <v>60358</v>
      </c>
      <c r="AF31">
        <v>0</v>
      </c>
    </row>
    <row r="32" spans="1:32" x14ac:dyDescent="0.3">
      <c r="A32">
        <v>376</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row>
    <row r="33" spans="1:32" x14ac:dyDescent="0.3">
      <c r="D33" t="e">
        <v>#N/A</v>
      </c>
      <c r="E33" t="e">
        <v>#N/A</v>
      </c>
      <c r="F33" t="e">
        <v>#N/A</v>
      </c>
      <c r="G33" t="e">
        <v>#N/A</v>
      </c>
      <c r="H33" t="e">
        <v>#N/A</v>
      </c>
      <c r="I33" t="e">
        <v>#N/A</v>
      </c>
      <c r="J33" t="e">
        <v>#N/A</v>
      </c>
      <c r="K33" t="e">
        <v>#N/A</v>
      </c>
      <c r="L33" t="e">
        <v>#N/A</v>
      </c>
      <c r="M33" t="e">
        <v>#N/A</v>
      </c>
      <c r="N33" t="e">
        <v>#N/A</v>
      </c>
      <c r="O33" t="e">
        <v>#N/A</v>
      </c>
      <c r="P33" t="e">
        <v>#N/A</v>
      </c>
      <c r="Q33" t="e">
        <v>#N/A</v>
      </c>
      <c r="R33" t="e">
        <v>#N/A</v>
      </c>
      <c r="S33" t="e">
        <v>#N/A</v>
      </c>
      <c r="T33" t="e">
        <v>#N/A</v>
      </c>
      <c r="U33" t="e">
        <v>#N/A</v>
      </c>
      <c r="V33" t="e">
        <v>#N/A</v>
      </c>
      <c r="W33" t="e">
        <v>#N/A</v>
      </c>
      <c r="X33" t="e">
        <v>#N/A</v>
      </c>
      <c r="Y33" t="e">
        <v>#N/A</v>
      </c>
      <c r="Z33" t="e">
        <v>#N/A</v>
      </c>
      <c r="AA33" t="e">
        <v>#N/A</v>
      </c>
      <c r="AB33" t="e">
        <v>#N/A</v>
      </c>
      <c r="AC33" t="e">
        <v>#N/A</v>
      </c>
      <c r="AD33" t="e">
        <v>#N/A</v>
      </c>
      <c r="AE33" t="e">
        <v>#N/A</v>
      </c>
      <c r="AF33" t="e">
        <v>#N/A</v>
      </c>
    </row>
    <row r="34" spans="1:32" x14ac:dyDescent="0.3">
      <c r="A34">
        <v>592</v>
      </c>
      <c r="D34">
        <v>0</v>
      </c>
      <c r="E34">
        <v>36899916</v>
      </c>
      <c r="F34">
        <v>1157193</v>
      </c>
      <c r="G34">
        <v>1235521</v>
      </c>
      <c r="H34">
        <v>971994</v>
      </c>
      <c r="I34">
        <v>0</v>
      </c>
      <c r="J34">
        <v>119355</v>
      </c>
      <c r="K34">
        <v>3545513</v>
      </c>
      <c r="L34">
        <v>-147038</v>
      </c>
      <c r="M34">
        <v>0</v>
      </c>
      <c r="N34">
        <v>-208597</v>
      </c>
      <c r="O34">
        <v>-619853</v>
      </c>
      <c r="P34">
        <v>22711</v>
      </c>
      <c r="Q34">
        <v>6314903</v>
      </c>
      <c r="R34">
        <v>-57642</v>
      </c>
      <c r="S34">
        <v>0</v>
      </c>
      <c r="T34">
        <v>-742614</v>
      </c>
      <c r="U34">
        <v>556892</v>
      </c>
      <c r="V34">
        <v>2876833</v>
      </c>
      <c r="W34">
        <v>27831851</v>
      </c>
      <c r="X34">
        <v>9701465</v>
      </c>
      <c r="Y34">
        <v>5500967</v>
      </c>
      <c r="Z34">
        <v>85045593</v>
      </c>
      <c r="AA34">
        <v>147958</v>
      </c>
      <c r="AB34">
        <v>81439</v>
      </c>
      <c r="AC34">
        <v>0</v>
      </c>
      <c r="AD34">
        <v>8045206</v>
      </c>
      <c r="AE34">
        <v>0</v>
      </c>
      <c r="AF34">
        <v>1437442</v>
      </c>
    </row>
    <row r="35" spans="1:32" x14ac:dyDescent="0.3">
      <c r="A35">
        <v>591</v>
      </c>
      <c r="D35">
        <v>0</v>
      </c>
      <c r="E35">
        <v>16065051</v>
      </c>
      <c r="F35">
        <v>365518</v>
      </c>
      <c r="G35">
        <v>1800752</v>
      </c>
      <c r="H35">
        <v>1534941</v>
      </c>
      <c r="I35">
        <v>0</v>
      </c>
      <c r="J35">
        <v>1854035</v>
      </c>
      <c r="K35">
        <v>1336430</v>
      </c>
      <c r="L35">
        <v>1343209</v>
      </c>
      <c r="M35">
        <v>0</v>
      </c>
      <c r="N35">
        <v>1777265</v>
      </c>
      <c r="O35">
        <v>1279205</v>
      </c>
      <c r="P35">
        <v>202820</v>
      </c>
      <c r="Q35">
        <v>2143392</v>
      </c>
      <c r="R35">
        <v>1371607</v>
      </c>
      <c r="S35">
        <v>0</v>
      </c>
      <c r="T35">
        <v>842730</v>
      </c>
      <c r="U35">
        <v>2762202</v>
      </c>
      <c r="V35">
        <v>1091168</v>
      </c>
      <c r="W35">
        <v>15678157</v>
      </c>
      <c r="X35">
        <v>36802369</v>
      </c>
      <c r="Y35">
        <v>5760595</v>
      </c>
      <c r="Z35">
        <v>145617156</v>
      </c>
      <c r="AA35">
        <v>576569</v>
      </c>
      <c r="AB35">
        <v>2417583</v>
      </c>
      <c r="AC35">
        <v>0</v>
      </c>
      <c r="AD35">
        <v>1795423</v>
      </c>
      <c r="AE35">
        <v>0</v>
      </c>
      <c r="AF35">
        <v>249426</v>
      </c>
    </row>
    <row r="36" spans="1:32" x14ac:dyDescent="0.3">
      <c r="D36" t="e">
        <v>#N/A</v>
      </c>
      <c r="E36" t="e">
        <v>#N/A</v>
      </c>
      <c r="F36" t="e">
        <v>#N/A</v>
      </c>
      <c r="G36" t="e">
        <v>#N/A</v>
      </c>
      <c r="H36" t="e">
        <v>#N/A</v>
      </c>
      <c r="I36" t="e">
        <v>#N/A</v>
      </c>
      <c r="J36" t="e">
        <v>#N/A</v>
      </c>
      <c r="K36" t="e">
        <v>#N/A</v>
      </c>
      <c r="L36" t="e">
        <v>#N/A</v>
      </c>
      <c r="M36" t="e">
        <v>#N/A</v>
      </c>
      <c r="N36" t="e">
        <v>#N/A</v>
      </c>
      <c r="O36" t="e">
        <v>#N/A</v>
      </c>
      <c r="P36" t="e">
        <v>#N/A</v>
      </c>
      <c r="Q36" t="e">
        <v>#N/A</v>
      </c>
      <c r="R36" t="e">
        <v>#N/A</v>
      </c>
      <c r="S36" t="e">
        <v>#N/A</v>
      </c>
      <c r="T36" t="e">
        <v>#N/A</v>
      </c>
      <c r="U36" t="e">
        <v>#N/A</v>
      </c>
      <c r="V36" t="e">
        <v>#N/A</v>
      </c>
      <c r="W36" t="e">
        <v>#N/A</v>
      </c>
      <c r="X36" t="e">
        <v>#N/A</v>
      </c>
      <c r="Y36" t="e">
        <v>#N/A</v>
      </c>
      <c r="Z36" t="e">
        <v>#N/A</v>
      </c>
      <c r="AA36" t="e">
        <v>#N/A</v>
      </c>
      <c r="AB36" t="e">
        <v>#N/A</v>
      </c>
      <c r="AC36" t="e">
        <v>#N/A</v>
      </c>
      <c r="AD36" t="e">
        <v>#N/A</v>
      </c>
      <c r="AE36" t="e">
        <v>#N/A</v>
      </c>
      <c r="AF36" t="e">
        <v>#N/A</v>
      </c>
    </row>
    <row r="37" spans="1:32" x14ac:dyDescent="0.3">
      <c r="A37">
        <v>506</v>
      </c>
      <c r="D37">
        <v>303088</v>
      </c>
      <c r="E37">
        <v>0</v>
      </c>
      <c r="F37">
        <v>0</v>
      </c>
      <c r="G37">
        <v>0</v>
      </c>
      <c r="H37">
        <v>0</v>
      </c>
      <c r="I37">
        <v>348366</v>
      </c>
      <c r="J37">
        <v>0</v>
      </c>
      <c r="K37">
        <v>0</v>
      </c>
      <c r="L37">
        <v>0</v>
      </c>
      <c r="M37">
        <v>139420</v>
      </c>
      <c r="N37">
        <v>0</v>
      </c>
      <c r="O37">
        <v>0</v>
      </c>
      <c r="P37">
        <v>0</v>
      </c>
      <c r="Q37">
        <v>0</v>
      </c>
      <c r="R37">
        <v>0</v>
      </c>
      <c r="S37">
        <v>0</v>
      </c>
      <c r="T37">
        <v>0</v>
      </c>
      <c r="U37">
        <v>0</v>
      </c>
      <c r="V37">
        <v>0</v>
      </c>
      <c r="W37">
        <v>0</v>
      </c>
      <c r="X37">
        <v>0</v>
      </c>
      <c r="Y37">
        <v>0</v>
      </c>
      <c r="Z37">
        <v>0</v>
      </c>
      <c r="AA37">
        <v>0</v>
      </c>
      <c r="AB37">
        <v>0</v>
      </c>
      <c r="AC37">
        <v>0</v>
      </c>
      <c r="AD37">
        <v>0</v>
      </c>
      <c r="AE37">
        <v>48448</v>
      </c>
      <c r="AF37">
        <v>0</v>
      </c>
    </row>
    <row r="38" spans="1:32" x14ac:dyDescent="0.3">
      <c r="A38">
        <v>536</v>
      </c>
      <c r="D38">
        <v>0</v>
      </c>
      <c r="E38">
        <v>0</v>
      </c>
      <c r="F38">
        <v>0</v>
      </c>
      <c r="G38">
        <v>0</v>
      </c>
      <c r="H38">
        <v>0</v>
      </c>
      <c r="I38">
        <v>0</v>
      </c>
      <c r="J38">
        <v>0</v>
      </c>
      <c r="K38">
        <v>0</v>
      </c>
      <c r="L38">
        <v>0</v>
      </c>
      <c r="M38">
        <v>1600</v>
      </c>
      <c r="N38">
        <v>0</v>
      </c>
      <c r="O38">
        <v>0</v>
      </c>
      <c r="P38">
        <v>0</v>
      </c>
      <c r="Q38">
        <v>0</v>
      </c>
      <c r="R38">
        <v>0</v>
      </c>
      <c r="S38">
        <v>0</v>
      </c>
      <c r="T38">
        <v>0</v>
      </c>
      <c r="U38">
        <v>0</v>
      </c>
      <c r="V38">
        <v>0</v>
      </c>
      <c r="W38">
        <v>0</v>
      </c>
      <c r="X38">
        <v>0</v>
      </c>
      <c r="Y38">
        <v>0</v>
      </c>
      <c r="Z38">
        <v>0</v>
      </c>
      <c r="AA38">
        <v>0</v>
      </c>
      <c r="AB38">
        <v>0</v>
      </c>
      <c r="AC38">
        <v>0</v>
      </c>
      <c r="AD38">
        <v>0</v>
      </c>
      <c r="AE38">
        <v>0</v>
      </c>
      <c r="AF38">
        <v>0</v>
      </c>
    </row>
    <row r="39" spans="1:32" x14ac:dyDescent="0.3">
      <c r="A39">
        <v>586</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row>
    <row r="40" spans="1:32" x14ac:dyDescent="0.3">
      <c r="A40">
        <v>379</v>
      </c>
      <c r="D40">
        <v>353635</v>
      </c>
      <c r="E40">
        <v>0</v>
      </c>
      <c r="F40">
        <v>0</v>
      </c>
      <c r="G40">
        <v>0</v>
      </c>
      <c r="H40">
        <v>0</v>
      </c>
      <c r="I40">
        <v>352561</v>
      </c>
      <c r="J40">
        <v>0</v>
      </c>
      <c r="K40">
        <v>0</v>
      </c>
      <c r="L40">
        <v>0</v>
      </c>
      <c r="M40">
        <v>170679</v>
      </c>
      <c r="N40">
        <v>0</v>
      </c>
      <c r="O40">
        <v>0</v>
      </c>
      <c r="P40">
        <v>0</v>
      </c>
      <c r="Q40">
        <v>0</v>
      </c>
      <c r="R40">
        <v>0</v>
      </c>
      <c r="S40">
        <v>0</v>
      </c>
      <c r="T40">
        <v>0</v>
      </c>
      <c r="U40">
        <v>0</v>
      </c>
      <c r="V40">
        <v>0</v>
      </c>
      <c r="W40">
        <v>0</v>
      </c>
      <c r="X40">
        <v>0</v>
      </c>
      <c r="Y40">
        <v>0</v>
      </c>
      <c r="Z40">
        <v>0</v>
      </c>
      <c r="AA40">
        <v>0</v>
      </c>
      <c r="AB40">
        <v>0</v>
      </c>
      <c r="AC40">
        <v>0</v>
      </c>
      <c r="AD40">
        <v>0</v>
      </c>
      <c r="AE40">
        <v>53812</v>
      </c>
      <c r="AF40">
        <v>0</v>
      </c>
    </row>
    <row r="41" spans="1:32" x14ac:dyDescent="0.3">
      <c r="A41">
        <v>4</v>
      </c>
      <c r="D41">
        <v>37468</v>
      </c>
      <c r="E41">
        <v>0</v>
      </c>
      <c r="F41">
        <v>0</v>
      </c>
      <c r="G41">
        <v>0</v>
      </c>
      <c r="H41">
        <v>0</v>
      </c>
      <c r="I41">
        <v>20886</v>
      </c>
      <c r="J41">
        <v>0</v>
      </c>
      <c r="K41">
        <v>0</v>
      </c>
      <c r="L41">
        <v>0</v>
      </c>
      <c r="M41">
        <v>11040</v>
      </c>
      <c r="N41">
        <v>0</v>
      </c>
      <c r="O41">
        <v>0</v>
      </c>
      <c r="P41">
        <v>0</v>
      </c>
      <c r="Q41">
        <v>0</v>
      </c>
      <c r="R41">
        <v>0</v>
      </c>
      <c r="S41">
        <v>0</v>
      </c>
      <c r="T41">
        <v>0</v>
      </c>
      <c r="U41">
        <v>0</v>
      </c>
      <c r="V41">
        <v>0</v>
      </c>
      <c r="W41">
        <v>0</v>
      </c>
      <c r="X41">
        <v>0</v>
      </c>
      <c r="Y41">
        <v>0</v>
      </c>
      <c r="Z41">
        <v>0</v>
      </c>
      <c r="AA41">
        <v>0</v>
      </c>
      <c r="AB41">
        <v>0</v>
      </c>
      <c r="AC41">
        <v>0</v>
      </c>
      <c r="AD41">
        <v>0</v>
      </c>
      <c r="AE41">
        <v>162</v>
      </c>
      <c r="AF41">
        <v>0</v>
      </c>
    </row>
    <row r="42" spans="1:32" x14ac:dyDescent="0.3">
      <c r="A42">
        <v>5</v>
      </c>
      <c r="D42">
        <v>0</v>
      </c>
      <c r="E42">
        <v>0</v>
      </c>
      <c r="F42">
        <v>0</v>
      </c>
      <c r="G42">
        <v>0</v>
      </c>
      <c r="H42">
        <v>0</v>
      </c>
      <c r="I42">
        <v>26077</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row>
    <row r="43" spans="1:32" x14ac:dyDescent="0.3">
      <c r="A43">
        <v>380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row>
    <row r="44" spans="1:32" x14ac:dyDescent="0.3">
      <c r="A44">
        <v>391</v>
      </c>
      <c r="D44">
        <v>15802</v>
      </c>
      <c r="E44">
        <v>0</v>
      </c>
      <c r="F44">
        <v>0</v>
      </c>
      <c r="G44">
        <v>0</v>
      </c>
      <c r="H44">
        <v>0</v>
      </c>
      <c r="I44">
        <v>3087</v>
      </c>
      <c r="J44">
        <v>0</v>
      </c>
      <c r="K44">
        <v>0</v>
      </c>
      <c r="L44">
        <v>0</v>
      </c>
      <c r="M44">
        <v>15229</v>
      </c>
      <c r="N44">
        <v>0</v>
      </c>
      <c r="O44">
        <v>0</v>
      </c>
      <c r="P44">
        <v>0</v>
      </c>
      <c r="Q44">
        <v>0</v>
      </c>
      <c r="R44">
        <v>0</v>
      </c>
      <c r="S44">
        <v>0</v>
      </c>
      <c r="T44">
        <v>0</v>
      </c>
      <c r="U44">
        <v>0</v>
      </c>
      <c r="V44">
        <v>0</v>
      </c>
      <c r="W44">
        <v>0</v>
      </c>
      <c r="X44">
        <v>0</v>
      </c>
      <c r="Y44">
        <v>0</v>
      </c>
      <c r="Z44">
        <v>0</v>
      </c>
      <c r="AA44">
        <v>0</v>
      </c>
      <c r="AB44">
        <v>0</v>
      </c>
      <c r="AC44">
        <v>0</v>
      </c>
      <c r="AD44">
        <v>0</v>
      </c>
      <c r="AE44">
        <v>132</v>
      </c>
      <c r="AF44">
        <v>0</v>
      </c>
    </row>
    <row r="45" spans="1:32" x14ac:dyDescent="0.3">
      <c r="A45">
        <v>7</v>
      </c>
      <c r="D45">
        <v>34745</v>
      </c>
      <c r="E45">
        <v>0</v>
      </c>
      <c r="F45">
        <v>0</v>
      </c>
      <c r="G45">
        <v>0</v>
      </c>
      <c r="H45">
        <v>0</v>
      </c>
      <c r="I45">
        <v>1108</v>
      </c>
      <c r="J45">
        <v>0</v>
      </c>
      <c r="K45">
        <v>0</v>
      </c>
      <c r="L45">
        <v>0</v>
      </c>
      <c r="M45">
        <v>14430</v>
      </c>
      <c r="N45">
        <v>0</v>
      </c>
      <c r="O45">
        <v>0</v>
      </c>
      <c r="P45">
        <v>0</v>
      </c>
      <c r="Q45">
        <v>0</v>
      </c>
      <c r="R45">
        <v>0</v>
      </c>
      <c r="S45">
        <v>0</v>
      </c>
      <c r="T45">
        <v>0</v>
      </c>
      <c r="U45">
        <v>0</v>
      </c>
      <c r="V45">
        <v>0</v>
      </c>
      <c r="W45">
        <v>0</v>
      </c>
      <c r="X45">
        <v>0</v>
      </c>
      <c r="Y45">
        <v>0</v>
      </c>
      <c r="Z45">
        <v>0</v>
      </c>
      <c r="AA45">
        <v>0</v>
      </c>
      <c r="AB45">
        <v>0</v>
      </c>
      <c r="AC45">
        <v>0</v>
      </c>
      <c r="AD45">
        <v>0</v>
      </c>
      <c r="AE45">
        <v>5232</v>
      </c>
      <c r="AF45">
        <v>0</v>
      </c>
    </row>
    <row r="46" spans="1:32" x14ac:dyDescent="0.3">
      <c r="A46">
        <v>645</v>
      </c>
      <c r="D46">
        <v>6757</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row>
    <row r="47" spans="1:32" x14ac:dyDescent="0.3">
      <c r="A47">
        <v>646</v>
      </c>
      <c r="D47">
        <v>242907</v>
      </c>
      <c r="E47">
        <v>0</v>
      </c>
      <c r="F47">
        <v>0</v>
      </c>
      <c r="G47">
        <v>0</v>
      </c>
      <c r="H47">
        <v>0</v>
      </c>
      <c r="I47">
        <v>301403</v>
      </c>
      <c r="J47">
        <v>0</v>
      </c>
      <c r="K47">
        <v>0</v>
      </c>
      <c r="L47">
        <v>0</v>
      </c>
      <c r="M47">
        <v>129980</v>
      </c>
      <c r="N47">
        <v>0</v>
      </c>
      <c r="O47">
        <v>0</v>
      </c>
      <c r="P47">
        <v>0</v>
      </c>
      <c r="Q47">
        <v>0</v>
      </c>
      <c r="R47">
        <v>0</v>
      </c>
      <c r="S47">
        <v>0</v>
      </c>
      <c r="T47">
        <v>0</v>
      </c>
      <c r="U47">
        <v>0</v>
      </c>
      <c r="V47">
        <v>0</v>
      </c>
      <c r="W47">
        <v>0</v>
      </c>
      <c r="X47">
        <v>0</v>
      </c>
      <c r="Y47">
        <v>0</v>
      </c>
      <c r="Z47">
        <v>0</v>
      </c>
      <c r="AA47">
        <v>0</v>
      </c>
      <c r="AB47">
        <v>0</v>
      </c>
      <c r="AC47">
        <v>0</v>
      </c>
      <c r="AD47">
        <v>0</v>
      </c>
      <c r="AE47">
        <v>48286</v>
      </c>
      <c r="AF47">
        <v>0</v>
      </c>
    </row>
    <row r="48" spans="1:32" x14ac:dyDescent="0.3">
      <c r="A48">
        <v>9</v>
      </c>
      <c r="D48">
        <v>316167</v>
      </c>
      <c r="E48">
        <v>0</v>
      </c>
      <c r="F48">
        <v>0</v>
      </c>
      <c r="G48">
        <v>0</v>
      </c>
      <c r="H48">
        <v>0</v>
      </c>
      <c r="I48">
        <v>305598</v>
      </c>
      <c r="J48">
        <v>0</v>
      </c>
      <c r="K48">
        <v>0</v>
      </c>
      <c r="L48">
        <v>0</v>
      </c>
      <c r="M48">
        <v>159639</v>
      </c>
      <c r="N48">
        <v>0</v>
      </c>
      <c r="O48">
        <v>0</v>
      </c>
      <c r="P48">
        <v>0</v>
      </c>
      <c r="Q48">
        <v>0</v>
      </c>
      <c r="R48">
        <v>0</v>
      </c>
      <c r="S48">
        <v>0</v>
      </c>
      <c r="T48">
        <v>0</v>
      </c>
      <c r="U48">
        <v>0</v>
      </c>
      <c r="V48">
        <v>0</v>
      </c>
      <c r="W48">
        <v>0</v>
      </c>
      <c r="X48">
        <v>0</v>
      </c>
      <c r="Y48">
        <v>0</v>
      </c>
      <c r="Z48">
        <v>0</v>
      </c>
      <c r="AA48">
        <v>0</v>
      </c>
      <c r="AB48">
        <v>0</v>
      </c>
      <c r="AC48">
        <v>0</v>
      </c>
      <c r="AD48">
        <v>0</v>
      </c>
      <c r="AE48">
        <v>53650</v>
      </c>
      <c r="AF48">
        <v>0</v>
      </c>
    </row>
    <row r="49" spans="1:32" x14ac:dyDescent="0.3">
      <c r="A49">
        <v>1052</v>
      </c>
      <c r="D49" t="e">
        <v>#N/A</v>
      </c>
      <c r="E49" t="e">
        <v>#N/A</v>
      </c>
      <c r="F49" t="e">
        <v>#N/A</v>
      </c>
      <c r="G49" t="e">
        <v>#N/A</v>
      </c>
      <c r="H49" t="e">
        <v>#N/A</v>
      </c>
      <c r="I49" t="e">
        <v>#N/A</v>
      </c>
      <c r="J49" t="e">
        <v>#N/A</v>
      </c>
      <c r="K49" t="e">
        <v>#N/A</v>
      </c>
      <c r="L49" t="e">
        <v>#N/A</v>
      </c>
      <c r="M49" t="e">
        <v>#N/A</v>
      </c>
      <c r="N49" t="e">
        <v>#N/A</v>
      </c>
      <c r="O49" t="e">
        <v>#N/A</v>
      </c>
      <c r="P49" t="e">
        <v>#N/A</v>
      </c>
      <c r="Q49" t="e">
        <v>#N/A</v>
      </c>
      <c r="R49" t="e">
        <v>#N/A</v>
      </c>
      <c r="S49" t="e">
        <v>#N/A</v>
      </c>
      <c r="T49" t="e">
        <v>#N/A</v>
      </c>
      <c r="U49" t="e">
        <v>#N/A</v>
      </c>
      <c r="V49" t="e">
        <v>#N/A</v>
      </c>
      <c r="W49" t="e">
        <v>#N/A</v>
      </c>
      <c r="X49" t="e">
        <v>#N/A</v>
      </c>
      <c r="Y49" t="e">
        <v>#N/A</v>
      </c>
      <c r="Z49" t="e">
        <v>#N/A</v>
      </c>
      <c r="AA49" t="e">
        <v>#N/A</v>
      </c>
      <c r="AB49" t="e">
        <v>#N/A</v>
      </c>
      <c r="AC49" t="e">
        <v>#N/A</v>
      </c>
      <c r="AD49" t="e">
        <v>#N/A</v>
      </c>
      <c r="AE49" t="e">
        <v>#N/A</v>
      </c>
      <c r="AF49" t="e">
        <v>#N/A</v>
      </c>
    </row>
    <row r="50" spans="1:32" x14ac:dyDescent="0.3">
      <c r="D50" t="e">
        <v>#N/A</v>
      </c>
      <c r="E50" t="e">
        <v>#N/A</v>
      </c>
      <c r="F50" t="e">
        <v>#N/A</v>
      </c>
      <c r="G50" t="e">
        <v>#N/A</v>
      </c>
      <c r="H50" t="e">
        <v>#N/A</v>
      </c>
      <c r="I50" t="e">
        <v>#N/A</v>
      </c>
      <c r="J50" t="e">
        <v>#N/A</v>
      </c>
      <c r="K50" t="e">
        <v>#N/A</v>
      </c>
      <c r="L50" t="e">
        <v>#N/A</v>
      </c>
      <c r="M50" t="e">
        <v>#N/A</v>
      </c>
      <c r="N50" t="e">
        <v>#N/A</v>
      </c>
      <c r="O50" t="e">
        <v>#N/A</v>
      </c>
      <c r="P50" t="e">
        <v>#N/A</v>
      </c>
      <c r="Q50" t="e">
        <v>#N/A</v>
      </c>
      <c r="R50" t="e">
        <v>#N/A</v>
      </c>
      <c r="S50" t="e">
        <v>#N/A</v>
      </c>
      <c r="T50" t="e">
        <v>#N/A</v>
      </c>
      <c r="U50" t="e">
        <v>#N/A</v>
      </c>
      <c r="V50" t="e">
        <v>#N/A</v>
      </c>
      <c r="W50" t="e">
        <v>#N/A</v>
      </c>
      <c r="X50" t="e">
        <v>#N/A</v>
      </c>
      <c r="Y50" t="e">
        <v>#N/A</v>
      </c>
      <c r="Z50" t="e">
        <v>#N/A</v>
      </c>
      <c r="AA50" t="e">
        <v>#N/A</v>
      </c>
      <c r="AB50" t="e">
        <v>#N/A</v>
      </c>
      <c r="AC50" t="e">
        <v>#N/A</v>
      </c>
      <c r="AD50" t="e">
        <v>#N/A</v>
      </c>
      <c r="AE50" t="e">
        <v>#N/A</v>
      </c>
      <c r="AF50" t="e">
        <v>#N/A</v>
      </c>
    </row>
    <row r="51" spans="1:32" x14ac:dyDescent="0.3">
      <c r="A51">
        <v>16</v>
      </c>
      <c r="D51">
        <v>286982</v>
      </c>
      <c r="E51">
        <v>0</v>
      </c>
      <c r="F51">
        <v>0</v>
      </c>
      <c r="G51">
        <v>0</v>
      </c>
      <c r="H51">
        <v>0</v>
      </c>
      <c r="I51">
        <v>399021</v>
      </c>
      <c r="J51">
        <v>0</v>
      </c>
      <c r="K51">
        <v>0</v>
      </c>
      <c r="L51">
        <v>0</v>
      </c>
      <c r="M51">
        <v>274984</v>
      </c>
      <c r="N51">
        <v>0</v>
      </c>
      <c r="O51">
        <v>0</v>
      </c>
      <c r="P51">
        <v>0</v>
      </c>
      <c r="Q51">
        <v>0</v>
      </c>
      <c r="R51">
        <v>0</v>
      </c>
      <c r="S51">
        <v>0</v>
      </c>
      <c r="T51">
        <v>0</v>
      </c>
      <c r="U51">
        <v>0</v>
      </c>
      <c r="V51">
        <v>0</v>
      </c>
      <c r="W51">
        <v>0</v>
      </c>
      <c r="X51">
        <v>0</v>
      </c>
      <c r="Y51">
        <v>0</v>
      </c>
      <c r="Z51">
        <v>0</v>
      </c>
      <c r="AA51">
        <v>0</v>
      </c>
      <c r="AB51">
        <v>0</v>
      </c>
      <c r="AC51">
        <v>0</v>
      </c>
      <c r="AD51">
        <v>0</v>
      </c>
      <c r="AE51">
        <v>25595</v>
      </c>
      <c r="AF51">
        <v>0</v>
      </c>
    </row>
    <row r="52" spans="1:32" x14ac:dyDescent="0.3">
      <c r="A52">
        <v>532</v>
      </c>
      <c r="D52">
        <v>145356</v>
      </c>
      <c r="E52">
        <v>0</v>
      </c>
      <c r="F52">
        <v>0</v>
      </c>
      <c r="G52">
        <v>0</v>
      </c>
      <c r="H52">
        <v>0</v>
      </c>
      <c r="I52">
        <v>312107</v>
      </c>
      <c r="J52">
        <v>0</v>
      </c>
      <c r="K52">
        <v>0</v>
      </c>
      <c r="L52">
        <v>0</v>
      </c>
      <c r="M52">
        <v>258915</v>
      </c>
      <c r="N52">
        <v>0</v>
      </c>
      <c r="O52">
        <v>0</v>
      </c>
      <c r="P52">
        <v>0</v>
      </c>
      <c r="Q52">
        <v>0</v>
      </c>
      <c r="R52">
        <v>0</v>
      </c>
      <c r="S52">
        <v>0</v>
      </c>
      <c r="T52">
        <v>0</v>
      </c>
      <c r="U52">
        <v>0</v>
      </c>
      <c r="V52">
        <v>0</v>
      </c>
      <c r="W52">
        <v>0</v>
      </c>
      <c r="X52">
        <v>0</v>
      </c>
      <c r="Y52">
        <v>0</v>
      </c>
      <c r="Z52">
        <v>0</v>
      </c>
      <c r="AA52">
        <v>0</v>
      </c>
      <c r="AB52">
        <v>0</v>
      </c>
      <c r="AC52">
        <v>0</v>
      </c>
      <c r="AD52">
        <v>0</v>
      </c>
      <c r="AE52">
        <v>12983</v>
      </c>
      <c r="AF52">
        <v>0</v>
      </c>
    </row>
    <row r="53" spans="1:32" x14ac:dyDescent="0.3">
      <c r="A53">
        <v>17</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row>
    <row r="54" spans="1:32" x14ac:dyDescent="0.3">
      <c r="A54">
        <v>20</v>
      </c>
      <c r="D54">
        <v>17740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row>
    <row r="55" spans="1:32" x14ac:dyDescent="0.3">
      <c r="A55">
        <v>533</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row>
    <row r="56" spans="1:32" x14ac:dyDescent="0.3">
      <c r="A56">
        <v>508</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row>
    <row r="57" spans="1:32" x14ac:dyDescent="0.3">
      <c r="A57">
        <v>509</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row>
    <row r="58" spans="1:32" x14ac:dyDescent="0.3">
      <c r="A58">
        <v>22</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row>
    <row r="59" spans="1:32" x14ac:dyDescent="0.3">
      <c r="A59">
        <v>23</v>
      </c>
      <c r="D59">
        <v>123886</v>
      </c>
      <c r="E59">
        <v>0</v>
      </c>
      <c r="F59">
        <v>0</v>
      </c>
      <c r="G59">
        <v>0</v>
      </c>
      <c r="H59">
        <v>0</v>
      </c>
      <c r="I59">
        <v>86914</v>
      </c>
      <c r="J59">
        <v>0</v>
      </c>
      <c r="K59">
        <v>0</v>
      </c>
      <c r="L59">
        <v>0</v>
      </c>
      <c r="M59">
        <v>16069</v>
      </c>
      <c r="N59">
        <v>0</v>
      </c>
      <c r="O59">
        <v>0</v>
      </c>
      <c r="P59">
        <v>0</v>
      </c>
      <c r="Q59">
        <v>0</v>
      </c>
      <c r="R59">
        <v>0</v>
      </c>
      <c r="S59">
        <v>0</v>
      </c>
      <c r="T59">
        <v>0</v>
      </c>
      <c r="U59">
        <v>0</v>
      </c>
      <c r="V59">
        <v>0</v>
      </c>
      <c r="W59">
        <v>0</v>
      </c>
      <c r="X59">
        <v>0</v>
      </c>
      <c r="Y59">
        <v>0</v>
      </c>
      <c r="Z59">
        <v>0</v>
      </c>
      <c r="AA59">
        <v>0</v>
      </c>
      <c r="AB59">
        <v>0</v>
      </c>
      <c r="AC59">
        <v>0</v>
      </c>
      <c r="AD59">
        <v>0</v>
      </c>
      <c r="AE59">
        <v>12612</v>
      </c>
      <c r="AF59">
        <v>0</v>
      </c>
    </row>
    <row r="60" spans="1:32" x14ac:dyDescent="0.3">
      <c r="A60">
        <v>507</v>
      </c>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row>
    <row r="61" spans="1:32" x14ac:dyDescent="0.3">
      <c r="A61">
        <v>647</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row>
    <row r="62" spans="1:32" x14ac:dyDescent="0.3">
      <c r="D62" t="e">
        <v>#N/A</v>
      </c>
      <c r="E62" t="e">
        <v>#N/A</v>
      </c>
      <c r="F62" t="e">
        <v>#N/A</v>
      </c>
      <c r="G62" t="e">
        <v>#N/A</v>
      </c>
      <c r="H62" t="e">
        <v>#N/A</v>
      </c>
      <c r="I62" t="e">
        <v>#N/A</v>
      </c>
      <c r="J62" t="e">
        <v>#N/A</v>
      </c>
      <c r="K62" t="e">
        <v>#N/A</v>
      </c>
      <c r="L62" t="e">
        <v>#N/A</v>
      </c>
      <c r="M62" t="e">
        <v>#N/A</v>
      </c>
      <c r="N62" t="e">
        <v>#N/A</v>
      </c>
      <c r="O62" t="e">
        <v>#N/A</v>
      </c>
      <c r="P62" t="e">
        <v>#N/A</v>
      </c>
      <c r="Q62" t="e">
        <v>#N/A</v>
      </c>
      <c r="R62" t="e">
        <v>#N/A</v>
      </c>
      <c r="S62" t="e">
        <v>#N/A</v>
      </c>
      <c r="T62" t="e">
        <v>#N/A</v>
      </c>
      <c r="U62" t="e">
        <v>#N/A</v>
      </c>
      <c r="V62" t="e">
        <v>#N/A</v>
      </c>
      <c r="W62" t="e">
        <v>#N/A</v>
      </c>
      <c r="X62" t="e">
        <v>#N/A</v>
      </c>
      <c r="Y62" t="e">
        <v>#N/A</v>
      </c>
      <c r="Z62" t="e">
        <v>#N/A</v>
      </c>
      <c r="AA62" t="e">
        <v>#N/A</v>
      </c>
      <c r="AB62" t="e">
        <v>#N/A</v>
      </c>
      <c r="AC62" t="e">
        <v>#N/A</v>
      </c>
      <c r="AD62" t="e">
        <v>#N/A</v>
      </c>
      <c r="AE62" t="e">
        <v>#N/A</v>
      </c>
      <c r="AF62" t="e">
        <v>#N/A</v>
      </c>
    </row>
    <row r="63" spans="1:32" x14ac:dyDescent="0.3">
      <c r="A63">
        <v>534</v>
      </c>
      <c r="D63">
        <v>0</v>
      </c>
      <c r="E63">
        <v>1213996</v>
      </c>
      <c r="F63">
        <v>0</v>
      </c>
      <c r="G63">
        <v>75988</v>
      </c>
      <c r="H63">
        <v>14558</v>
      </c>
      <c r="I63">
        <v>0</v>
      </c>
      <c r="J63">
        <v>48379</v>
      </c>
      <c r="K63">
        <v>0</v>
      </c>
      <c r="L63">
        <v>41440</v>
      </c>
      <c r="M63">
        <v>0</v>
      </c>
      <c r="N63">
        <v>69719</v>
      </c>
      <c r="O63">
        <v>0</v>
      </c>
      <c r="P63">
        <v>15745</v>
      </c>
      <c r="Q63">
        <v>63155</v>
      </c>
      <c r="R63">
        <v>81579</v>
      </c>
      <c r="S63">
        <v>51650</v>
      </c>
      <c r="T63">
        <v>0</v>
      </c>
      <c r="U63">
        <v>66326</v>
      </c>
      <c r="V63">
        <v>0</v>
      </c>
      <c r="W63">
        <v>49805</v>
      </c>
      <c r="X63">
        <v>297559</v>
      </c>
      <c r="Y63">
        <v>148432</v>
      </c>
      <c r="Z63">
        <v>736064</v>
      </c>
      <c r="AA63">
        <v>43697</v>
      </c>
      <c r="AB63">
        <v>0</v>
      </c>
      <c r="AC63">
        <v>83974</v>
      </c>
      <c r="AD63">
        <v>38207</v>
      </c>
      <c r="AE63">
        <v>0</v>
      </c>
      <c r="AF63">
        <v>3378</v>
      </c>
    </row>
    <row r="64" spans="1:32" x14ac:dyDescent="0.3">
      <c r="A64">
        <v>13</v>
      </c>
      <c r="D64">
        <v>0</v>
      </c>
      <c r="E64">
        <v>17096092</v>
      </c>
      <c r="F64">
        <v>266183</v>
      </c>
      <c r="G64">
        <v>754321</v>
      </c>
      <c r="H64">
        <v>1892353</v>
      </c>
      <c r="I64">
        <v>0</v>
      </c>
      <c r="J64">
        <v>5910331</v>
      </c>
      <c r="K64">
        <v>2008572</v>
      </c>
      <c r="L64">
        <v>2310259</v>
      </c>
      <c r="M64">
        <v>0</v>
      </c>
      <c r="N64">
        <v>1577142</v>
      </c>
      <c r="O64">
        <v>367682</v>
      </c>
      <c r="P64">
        <v>208766</v>
      </c>
      <c r="Q64">
        <v>5661639</v>
      </c>
      <c r="R64">
        <v>741011</v>
      </c>
      <c r="S64">
        <v>549141</v>
      </c>
      <c r="T64">
        <v>112463</v>
      </c>
      <c r="U64">
        <v>3447275</v>
      </c>
      <c r="V64">
        <v>1494842</v>
      </c>
      <c r="W64">
        <v>40776140</v>
      </c>
      <c r="X64">
        <v>35651316</v>
      </c>
      <c r="Y64">
        <v>5461408</v>
      </c>
      <c r="Z64">
        <v>397576222</v>
      </c>
      <c r="AA64">
        <v>423020</v>
      </c>
      <c r="AB64">
        <v>660904</v>
      </c>
      <c r="AC64">
        <v>940331</v>
      </c>
      <c r="AD64">
        <v>11256023</v>
      </c>
      <c r="AE64">
        <v>0</v>
      </c>
      <c r="AF64">
        <v>112956</v>
      </c>
    </row>
    <row r="65" spans="1:32" x14ac:dyDescent="0.3">
      <c r="A65">
        <v>14</v>
      </c>
      <c r="D65">
        <v>0</v>
      </c>
      <c r="E65">
        <v>8467952</v>
      </c>
      <c r="F65">
        <v>13310</v>
      </c>
      <c r="G65">
        <v>136220</v>
      </c>
      <c r="H65">
        <v>1398026</v>
      </c>
      <c r="I65">
        <v>0</v>
      </c>
      <c r="J65">
        <v>148457</v>
      </c>
      <c r="K65">
        <v>114739</v>
      </c>
      <c r="L65">
        <v>16870</v>
      </c>
      <c r="M65">
        <v>0</v>
      </c>
      <c r="N65">
        <v>121079</v>
      </c>
      <c r="O65">
        <v>9762</v>
      </c>
      <c r="P65">
        <v>0</v>
      </c>
      <c r="Q65">
        <v>337184</v>
      </c>
      <c r="R65">
        <v>40753</v>
      </c>
      <c r="S65">
        <v>70440</v>
      </c>
      <c r="T65">
        <v>232</v>
      </c>
      <c r="U65">
        <v>344376</v>
      </c>
      <c r="V65">
        <v>787972</v>
      </c>
      <c r="W65">
        <v>5683019</v>
      </c>
      <c r="X65">
        <v>14615420</v>
      </c>
      <c r="Y65">
        <v>189430</v>
      </c>
      <c r="Z65">
        <v>48653664</v>
      </c>
      <c r="AA65">
        <v>140545</v>
      </c>
      <c r="AB65">
        <v>52735</v>
      </c>
      <c r="AC65">
        <v>415344</v>
      </c>
      <c r="AD65">
        <v>177549</v>
      </c>
      <c r="AE65">
        <v>0</v>
      </c>
      <c r="AF65">
        <v>46012</v>
      </c>
    </row>
    <row r="66" spans="1:32" x14ac:dyDescent="0.3">
      <c r="A66">
        <v>32</v>
      </c>
      <c r="D66">
        <v>0</v>
      </c>
      <c r="E66">
        <v>5427376</v>
      </c>
      <c r="F66">
        <v>279693</v>
      </c>
      <c r="G66">
        <v>438443</v>
      </c>
      <c r="H66">
        <v>1033085</v>
      </c>
      <c r="I66">
        <v>0</v>
      </c>
      <c r="J66">
        <v>418257</v>
      </c>
      <c r="K66">
        <v>755791</v>
      </c>
      <c r="L66">
        <v>328506</v>
      </c>
      <c r="M66">
        <v>0</v>
      </c>
      <c r="N66">
        <v>356993</v>
      </c>
      <c r="O66">
        <v>691207</v>
      </c>
      <c r="P66">
        <v>41110</v>
      </c>
      <c r="Q66">
        <v>617527</v>
      </c>
      <c r="R66">
        <v>576862</v>
      </c>
      <c r="S66">
        <v>508371</v>
      </c>
      <c r="T66">
        <v>819297</v>
      </c>
      <c r="U66">
        <v>222501</v>
      </c>
      <c r="V66">
        <v>484196</v>
      </c>
      <c r="W66">
        <v>7640367</v>
      </c>
      <c r="X66">
        <v>20559840</v>
      </c>
      <c r="Y66">
        <v>2203377</v>
      </c>
      <c r="Z66">
        <v>55528068</v>
      </c>
      <c r="AA66">
        <v>268791</v>
      </c>
      <c r="AB66">
        <v>629820</v>
      </c>
      <c r="AC66">
        <v>1050038</v>
      </c>
      <c r="AD66">
        <v>752123</v>
      </c>
      <c r="AE66">
        <v>0</v>
      </c>
      <c r="AF66">
        <v>149493</v>
      </c>
    </row>
    <row r="67" spans="1:32" x14ac:dyDescent="0.3">
      <c r="A67">
        <v>31</v>
      </c>
      <c r="D67">
        <v>0</v>
      </c>
      <c r="E67">
        <v>36899916</v>
      </c>
      <c r="F67">
        <v>1157193</v>
      </c>
      <c r="G67">
        <v>1235521</v>
      </c>
      <c r="H67">
        <v>971994</v>
      </c>
      <c r="I67">
        <v>0</v>
      </c>
      <c r="J67">
        <v>119355</v>
      </c>
      <c r="K67">
        <v>0</v>
      </c>
      <c r="L67">
        <v>-147038</v>
      </c>
      <c r="M67">
        <v>0</v>
      </c>
      <c r="N67">
        <v>-208597</v>
      </c>
      <c r="O67">
        <v>-619853</v>
      </c>
      <c r="P67">
        <v>0</v>
      </c>
      <c r="Q67">
        <v>6314903</v>
      </c>
      <c r="R67">
        <v>-57642</v>
      </c>
      <c r="S67">
        <v>809739</v>
      </c>
      <c r="T67">
        <v>-742614</v>
      </c>
      <c r="U67">
        <v>556892</v>
      </c>
      <c r="V67">
        <v>2876833</v>
      </c>
      <c r="W67">
        <v>27831851</v>
      </c>
      <c r="X67">
        <v>9701465</v>
      </c>
      <c r="Y67">
        <v>5500967</v>
      </c>
      <c r="Z67">
        <v>85045593</v>
      </c>
      <c r="AA67">
        <v>0</v>
      </c>
      <c r="AB67">
        <v>81439</v>
      </c>
      <c r="AC67">
        <v>1452060</v>
      </c>
      <c r="AD67">
        <v>8045206</v>
      </c>
      <c r="AE67">
        <v>0</v>
      </c>
      <c r="AF67">
        <v>0</v>
      </c>
    </row>
    <row r="68" spans="1:32" x14ac:dyDescent="0.3">
      <c r="A68">
        <v>193</v>
      </c>
      <c r="D68">
        <v>0</v>
      </c>
      <c r="E68">
        <v>35138365</v>
      </c>
      <c r="F68">
        <v>1416100</v>
      </c>
      <c r="G68">
        <v>1408058</v>
      </c>
      <c r="H68">
        <v>448365</v>
      </c>
      <c r="I68">
        <v>0</v>
      </c>
      <c r="J68">
        <v>106540</v>
      </c>
      <c r="K68">
        <v>4104771</v>
      </c>
      <c r="L68">
        <v>58057</v>
      </c>
      <c r="M68">
        <v>0</v>
      </c>
      <c r="N68">
        <v>917178</v>
      </c>
      <c r="O68">
        <v>0</v>
      </c>
      <c r="P68">
        <v>0</v>
      </c>
      <c r="Q68">
        <v>7109944</v>
      </c>
      <c r="R68">
        <v>366681</v>
      </c>
      <c r="S68">
        <v>1033362</v>
      </c>
      <c r="T68">
        <v>66466</v>
      </c>
      <c r="U68">
        <v>167961</v>
      </c>
      <c r="V68">
        <v>3300450</v>
      </c>
      <c r="W68">
        <v>31607238</v>
      </c>
      <c r="X68">
        <v>23961189</v>
      </c>
      <c r="Y68">
        <v>5901909</v>
      </c>
      <c r="Z68">
        <v>28352004</v>
      </c>
      <c r="AA68">
        <v>316999</v>
      </c>
      <c r="AB68">
        <v>320868</v>
      </c>
      <c r="AC68">
        <v>0</v>
      </c>
      <c r="AD68">
        <v>4223401</v>
      </c>
      <c r="AE68">
        <v>0</v>
      </c>
      <c r="AF68">
        <v>1534240</v>
      </c>
    </row>
    <row r="69" spans="1:32" x14ac:dyDescent="0.3">
      <c r="A69">
        <v>33</v>
      </c>
      <c r="D69">
        <v>0</v>
      </c>
      <c r="E69">
        <v>2665487</v>
      </c>
      <c r="F69">
        <v>21356</v>
      </c>
      <c r="G69">
        <v>279915</v>
      </c>
      <c r="H69">
        <v>810868</v>
      </c>
      <c r="I69">
        <v>0</v>
      </c>
      <c r="J69">
        <v>-228610</v>
      </c>
      <c r="K69">
        <v>199251</v>
      </c>
      <c r="L69">
        <v>100473</v>
      </c>
      <c r="M69">
        <v>0</v>
      </c>
      <c r="N69">
        <v>-968610</v>
      </c>
      <c r="O69">
        <v>-267908</v>
      </c>
      <c r="P69">
        <v>-104495</v>
      </c>
      <c r="Q69">
        <v>-230951</v>
      </c>
      <c r="R69">
        <v>-346134</v>
      </c>
      <c r="S69">
        <v>-276168</v>
      </c>
      <c r="T69">
        <v>9167</v>
      </c>
      <c r="U69">
        <v>881976</v>
      </c>
      <c r="V69">
        <v>-258775</v>
      </c>
      <c r="W69">
        <v>1442382</v>
      </c>
      <c r="X69">
        <v>4716160</v>
      </c>
      <c r="Y69">
        <v>-1761691</v>
      </c>
      <c r="Z69">
        <v>65276092</v>
      </c>
      <c r="AA69">
        <v>32061</v>
      </c>
      <c r="AB69">
        <v>439202</v>
      </c>
      <c r="AC69">
        <v>228426</v>
      </c>
      <c r="AD69">
        <v>732037</v>
      </c>
      <c r="AE69">
        <v>0</v>
      </c>
      <c r="AF69">
        <v>38450</v>
      </c>
    </row>
    <row r="70" spans="1:32" x14ac:dyDescent="0.3">
      <c r="D70" t="e">
        <v>#N/A</v>
      </c>
      <c r="E70" t="e">
        <v>#N/A</v>
      </c>
      <c r="F70" t="e">
        <v>#N/A</v>
      </c>
      <c r="G70" t="e">
        <v>#N/A</v>
      </c>
      <c r="H70" t="e">
        <v>#N/A</v>
      </c>
      <c r="I70" t="e">
        <v>#N/A</v>
      </c>
      <c r="J70" t="e">
        <v>#N/A</v>
      </c>
      <c r="K70" t="e">
        <v>#N/A</v>
      </c>
      <c r="L70" t="e">
        <v>#N/A</v>
      </c>
      <c r="M70" t="e">
        <v>#N/A</v>
      </c>
      <c r="N70" t="e">
        <v>#N/A</v>
      </c>
      <c r="O70" t="e">
        <v>#N/A</v>
      </c>
      <c r="P70" t="e">
        <v>#N/A</v>
      </c>
      <c r="Q70" t="e">
        <v>#N/A</v>
      </c>
      <c r="R70" t="e">
        <v>#N/A</v>
      </c>
      <c r="S70" t="e">
        <v>#N/A</v>
      </c>
      <c r="T70" t="e">
        <v>#N/A</v>
      </c>
      <c r="U70" t="e">
        <v>#N/A</v>
      </c>
      <c r="V70" t="e">
        <v>#N/A</v>
      </c>
      <c r="W70" t="e">
        <v>#N/A</v>
      </c>
      <c r="X70" t="e">
        <v>#N/A</v>
      </c>
      <c r="Y70" t="e">
        <v>#N/A</v>
      </c>
      <c r="Z70" t="e">
        <v>#N/A</v>
      </c>
      <c r="AA70" t="e">
        <v>#N/A</v>
      </c>
      <c r="AB70" t="e">
        <v>#N/A</v>
      </c>
      <c r="AC70" t="e">
        <v>#N/A</v>
      </c>
      <c r="AD70" t="e">
        <v>#N/A</v>
      </c>
      <c r="AE70" t="e">
        <v>#N/A</v>
      </c>
      <c r="AF70" t="e">
        <v>#N/A</v>
      </c>
    </row>
    <row r="71" spans="1:32" x14ac:dyDescent="0.3">
      <c r="A71">
        <v>512</v>
      </c>
      <c r="D71">
        <v>0</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row>
    <row r="72" spans="1:32" x14ac:dyDescent="0.3">
      <c r="D72" t="e">
        <v>#N/A</v>
      </c>
      <c r="E72" t="e">
        <v>#N/A</v>
      </c>
      <c r="F72" t="e">
        <v>#N/A</v>
      </c>
      <c r="G72" t="e">
        <v>#N/A</v>
      </c>
      <c r="H72" t="e">
        <v>#N/A</v>
      </c>
      <c r="I72" t="e">
        <v>#N/A</v>
      </c>
      <c r="J72" t="e">
        <v>#N/A</v>
      </c>
      <c r="K72" t="e">
        <v>#N/A</v>
      </c>
      <c r="L72" t="e">
        <v>#N/A</v>
      </c>
      <c r="M72" t="e">
        <v>#N/A</v>
      </c>
      <c r="N72" t="e">
        <v>#N/A</v>
      </c>
      <c r="O72" t="e">
        <v>#N/A</v>
      </c>
      <c r="P72" t="e">
        <v>#N/A</v>
      </c>
      <c r="Q72" t="e">
        <v>#N/A</v>
      </c>
      <c r="R72" t="e">
        <v>#N/A</v>
      </c>
      <c r="S72" t="e">
        <v>#N/A</v>
      </c>
      <c r="T72" t="e">
        <v>#N/A</v>
      </c>
      <c r="U72" t="e">
        <v>#N/A</v>
      </c>
      <c r="V72" t="e">
        <v>#N/A</v>
      </c>
      <c r="W72" t="e">
        <v>#N/A</v>
      </c>
      <c r="X72" t="e">
        <v>#N/A</v>
      </c>
      <c r="Y72" t="e">
        <v>#N/A</v>
      </c>
      <c r="Z72" t="e">
        <v>#N/A</v>
      </c>
      <c r="AA72" t="e">
        <v>#N/A</v>
      </c>
      <c r="AB72" t="e">
        <v>#N/A</v>
      </c>
      <c r="AC72" t="e">
        <v>#N/A</v>
      </c>
      <c r="AD72" t="e">
        <v>#N/A</v>
      </c>
      <c r="AE72" t="e">
        <v>#N/A</v>
      </c>
      <c r="AF72" t="e">
        <v>#N/A</v>
      </c>
    </row>
    <row r="73" spans="1:32" x14ac:dyDescent="0.3">
      <c r="A73">
        <v>622</v>
      </c>
      <c r="D73">
        <v>0</v>
      </c>
      <c r="E73">
        <v>1854251</v>
      </c>
      <c r="F73">
        <v>0</v>
      </c>
      <c r="G73">
        <v>0</v>
      </c>
      <c r="H73">
        <v>0</v>
      </c>
      <c r="I73">
        <v>0</v>
      </c>
      <c r="J73">
        <v>211304</v>
      </c>
      <c r="K73">
        <v>0</v>
      </c>
      <c r="L73">
        <v>101485</v>
      </c>
      <c r="M73">
        <v>0</v>
      </c>
      <c r="N73">
        <v>0</v>
      </c>
      <c r="O73">
        <v>0</v>
      </c>
      <c r="P73">
        <v>0</v>
      </c>
      <c r="Q73">
        <v>167271</v>
      </c>
      <c r="R73">
        <v>0</v>
      </c>
      <c r="S73">
        <v>58962</v>
      </c>
      <c r="T73">
        <v>0</v>
      </c>
      <c r="U73">
        <v>161876</v>
      </c>
      <c r="V73">
        <v>0</v>
      </c>
      <c r="W73">
        <v>1192452</v>
      </c>
      <c r="X73">
        <v>555668</v>
      </c>
      <c r="Y73">
        <v>412091</v>
      </c>
      <c r="Z73">
        <v>5719853</v>
      </c>
      <c r="AA73">
        <v>0</v>
      </c>
      <c r="AB73">
        <v>115062</v>
      </c>
      <c r="AC73">
        <v>0</v>
      </c>
      <c r="AD73">
        <v>55745</v>
      </c>
      <c r="AE73">
        <v>0</v>
      </c>
      <c r="AF73">
        <v>0</v>
      </c>
    </row>
    <row r="74" spans="1:32" x14ac:dyDescent="0.3">
      <c r="A74">
        <v>577</v>
      </c>
      <c r="D74">
        <v>2</v>
      </c>
      <c r="E74">
        <v>2</v>
      </c>
      <c r="F74">
        <v>2</v>
      </c>
      <c r="G74">
        <v>2</v>
      </c>
      <c r="H74">
        <v>0</v>
      </c>
      <c r="I74">
        <v>2</v>
      </c>
      <c r="J74">
        <v>2</v>
      </c>
      <c r="K74">
        <v>2</v>
      </c>
      <c r="L74">
        <v>2</v>
      </c>
      <c r="M74">
        <v>2</v>
      </c>
      <c r="N74">
        <v>2</v>
      </c>
      <c r="O74">
        <v>0</v>
      </c>
      <c r="P74">
        <v>2</v>
      </c>
      <c r="Q74">
        <v>2</v>
      </c>
      <c r="R74">
        <v>0</v>
      </c>
      <c r="S74">
        <v>2</v>
      </c>
      <c r="T74">
        <v>2</v>
      </c>
      <c r="U74">
        <v>2</v>
      </c>
      <c r="V74">
        <v>2</v>
      </c>
      <c r="W74">
        <v>1</v>
      </c>
      <c r="X74">
        <v>1</v>
      </c>
      <c r="Y74">
        <v>2</v>
      </c>
      <c r="Z74">
        <v>0</v>
      </c>
      <c r="AA74">
        <v>2</v>
      </c>
      <c r="AB74">
        <v>2</v>
      </c>
      <c r="AC74">
        <v>0</v>
      </c>
      <c r="AD74">
        <v>2</v>
      </c>
      <c r="AE74">
        <v>2</v>
      </c>
      <c r="AF74">
        <v>0</v>
      </c>
    </row>
    <row r="75" spans="1:32" x14ac:dyDescent="0.3">
      <c r="D75" t="e">
        <v>#N/A</v>
      </c>
      <c r="E75" t="e">
        <v>#N/A</v>
      </c>
      <c r="F75" t="e">
        <v>#N/A</v>
      </c>
      <c r="G75" t="e">
        <v>#N/A</v>
      </c>
      <c r="H75" t="e">
        <v>#N/A</v>
      </c>
      <c r="I75" t="e">
        <v>#N/A</v>
      </c>
      <c r="J75" t="e">
        <v>#N/A</v>
      </c>
      <c r="K75" t="e">
        <v>#N/A</v>
      </c>
      <c r="L75" t="e">
        <v>#N/A</v>
      </c>
      <c r="M75" t="e">
        <v>#N/A</v>
      </c>
      <c r="N75" t="e">
        <v>#N/A</v>
      </c>
      <c r="O75" t="e">
        <v>#N/A</v>
      </c>
      <c r="P75" t="e">
        <v>#N/A</v>
      </c>
      <c r="Q75" t="e">
        <v>#N/A</v>
      </c>
      <c r="R75" t="e">
        <v>#N/A</v>
      </c>
      <c r="S75" t="e">
        <v>#N/A</v>
      </c>
      <c r="T75" t="e">
        <v>#N/A</v>
      </c>
      <c r="U75" t="e">
        <v>#N/A</v>
      </c>
      <c r="V75" t="e">
        <v>#N/A</v>
      </c>
      <c r="W75" t="e">
        <v>#N/A</v>
      </c>
      <c r="X75" t="e">
        <v>#N/A</v>
      </c>
      <c r="Y75" t="e">
        <v>#N/A</v>
      </c>
      <c r="Z75" t="e">
        <v>#N/A</v>
      </c>
      <c r="AA75" t="e">
        <v>#N/A</v>
      </c>
      <c r="AB75" t="e">
        <v>#N/A</v>
      </c>
      <c r="AC75" t="e">
        <v>#N/A</v>
      </c>
      <c r="AD75" t="e">
        <v>#N/A</v>
      </c>
      <c r="AE75" t="e">
        <v>#N/A</v>
      </c>
      <c r="AF75" t="e">
        <v>#N/A</v>
      </c>
    </row>
    <row r="76" spans="1:32" x14ac:dyDescent="0.3">
      <c r="A76">
        <v>547</v>
      </c>
      <c r="D76">
        <v>2</v>
      </c>
      <c r="E76">
        <v>3</v>
      </c>
      <c r="F76">
        <v>2</v>
      </c>
      <c r="G76">
        <v>2</v>
      </c>
      <c r="H76">
        <v>2</v>
      </c>
      <c r="I76">
        <v>2</v>
      </c>
      <c r="J76">
        <v>3</v>
      </c>
      <c r="K76">
        <v>2</v>
      </c>
      <c r="L76">
        <v>2</v>
      </c>
      <c r="M76">
        <v>2</v>
      </c>
      <c r="N76">
        <v>2</v>
      </c>
      <c r="O76">
        <v>2</v>
      </c>
      <c r="P76">
        <v>2</v>
      </c>
      <c r="Q76">
        <v>3</v>
      </c>
      <c r="R76">
        <v>2</v>
      </c>
      <c r="S76">
        <v>2</v>
      </c>
      <c r="T76">
        <v>2</v>
      </c>
      <c r="U76">
        <v>3</v>
      </c>
      <c r="V76">
        <v>2</v>
      </c>
      <c r="W76">
        <v>3</v>
      </c>
      <c r="X76">
        <v>2</v>
      </c>
      <c r="Y76">
        <v>3</v>
      </c>
      <c r="Z76">
        <v>1</v>
      </c>
      <c r="AA76">
        <v>2</v>
      </c>
      <c r="AB76">
        <v>2</v>
      </c>
      <c r="AC76">
        <v>2</v>
      </c>
      <c r="AD76">
        <v>1</v>
      </c>
      <c r="AE76">
        <v>2</v>
      </c>
      <c r="AF76">
        <v>2</v>
      </c>
    </row>
    <row r="77" spans="1:32" x14ac:dyDescent="0.3">
      <c r="A77">
        <v>659</v>
      </c>
      <c r="D77">
        <v>0</v>
      </c>
      <c r="E77">
        <v>1240110</v>
      </c>
      <c r="F77">
        <v>0</v>
      </c>
      <c r="G77">
        <v>0</v>
      </c>
      <c r="H77">
        <v>0</v>
      </c>
      <c r="I77">
        <v>0</v>
      </c>
      <c r="J77">
        <v>0</v>
      </c>
      <c r="K77">
        <v>0</v>
      </c>
      <c r="L77">
        <v>0</v>
      </c>
      <c r="M77">
        <v>0</v>
      </c>
      <c r="N77">
        <v>0</v>
      </c>
      <c r="O77">
        <v>0</v>
      </c>
      <c r="P77">
        <v>0</v>
      </c>
      <c r="Q77">
        <v>1598608</v>
      </c>
      <c r="R77">
        <v>0</v>
      </c>
      <c r="S77">
        <v>0</v>
      </c>
      <c r="T77">
        <v>0</v>
      </c>
      <c r="U77">
        <v>190047</v>
      </c>
      <c r="V77">
        <v>0</v>
      </c>
      <c r="W77">
        <v>311791</v>
      </c>
      <c r="X77">
        <v>0</v>
      </c>
      <c r="Y77">
        <v>1241001</v>
      </c>
      <c r="Z77">
        <v>11478094</v>
      </c>
      <c r="AA77">
        <v>0</v>
      </c>
      <c r="AB77">
        <v>0</v>
      </c>
      <c r="AC77">
        <v>0</v>
      </c>
      <c r="AD77">
        <v>94748</v>
      </c>
      <c r="AE77">
        <v>0</v>
      </c>
      <c r="AF77">
        <v>0</v>
      </c>
    </row>
    <row r="78" spans="1:32" x14ac:dyDescent="0.3">
      <c r="A78">
        <v>660</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row>
    <row r="79" spans="1:32" x14ac:dyDescent="0.3">
      <c r="A79">
        <v>661</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row>
    <row r="80" spans="1:32" x14ac:dyDescent="0.3">
      <c r="D80" t="e">
        <v>#N/A</v>
      </c>
      <c r="E80" t="e">
        <v>#N/A</v>
      </c>
      <c r="F80" t="e">
        <v>#N/A</v>
      </c>
      <c r="G80" t="e">
        <v>#N/A</v>
      </c>
      <c r="H80" t="e">
        <v>#N/A</v>
      </c>
      <c r="I80" t="e">
        <v>#N/A</v>
      </c>
      <c r="J80" t="e">
        <v>#N/A</v>
      </c>
      <c r="K80" t="e">
        <v>#N/A</v>
      </c>
      <c r="L80" t="e">
        <v>#N/A</v>
      </c>
      <c r="M80" t="e">
        <v>#N/A</v>
      </c>
      <c r="N80" t="e">
        <v>#N/A</v>
      </c>
      <c r="O80" t="e">
        <v>#N/A</v>
      </c>
      <c r="P80" t="e">
        <v>#N/A</v>
      </c>
      <c r="Q80" t="e">
        <v>#N/A</v>
      </c>
      <c r="R80" t="e">
        <v>#N/A</v>
      </c>
      <c r="S80" t="e">
        <v>#N/A</v>
      </c>
      <c r="T80" t="e">
        <v>#N/A</v>
      </c>
      <c r="U80" t="e">
        <v>#N/A</v>
      </c>
      <c r="V80" t="e">
        <v>#N/A</v>
      </c>
      <c r="W80" t="e">
        <v>#N/A</v>
      </c>
      <c r="X80" t="e">
        <v>#N/A</v>
      </c>
      <c r="Y80" t="e">
        <v>#N/A</v>
      </c>
      <c r="Z80" t="e">
        <v>#N/A</v>
      </c>
      <c r="AA80" t="e">
        <v>#N/A</v>
      </c>
      <c r="AB80" t="e">
        <v>#N/A</v>
      </c>
      <c r="AC80" t="e">
        <v>#N/A</v>
      </c>
      <c r="AD80" t="e">
        <v>#N/A</v>
      </c>
      <c r="AE80" t="e">
        <v>#N/A</v>
      </c>
      <c r="AF80" t="e">
        <v>#N/A</v>
      </c>
    </row>
    <row r="81" spans="1:32" x14ac:dyDescent="0.3">
      <c r="D81" t="e">
        <v>#N/A</v>
      </c>
      <c r="E81" t="e">
        <v>#N/A</v>
      </c>
      <c r="F81" t="e">
        <v>#N/A</v>
      </c>
      <c r="G81" t="e">
        <v>#N/A</v>
      </c>
      <c r="H81" t="e">
        <v>#N/A</v>
      </c>
      <c r="I81" t="e">
        <v>#N/A</v>
      </c>
      <c r="J81" t="e">
        <v>#N/A</v>
      </c>
      <c r="K81" t="e">
        <v>#N/A</v>
      </c>
      <c r="L81" t="e">
        <v>#N/A</v>
      </c>
      <c r="M81" t="e">
        <v>#N/A</v>
      </c>
      <c r="N81" t="e">
        <v>#N/A</v>
      </c>
      <c r="O81" t="e">
        <v>#N/A</v>
      </c>
      <c r="P81" t="e">
        <v>#N/A</v>
      </c>
      <c r="Q81" t="e">
        <v>#N/A</v>
      </c>
      <c r="R81" t="e">
        <v>#N/A</v>
      </c>
      <c r="S81" t="e">
        <v>#N/A</v>
      </c>
      <c r="T81" t="e">
        <v>#N/A</v>
      </c>
      <c r="U81" t="e">
        <v>#N/A</v>
      </c>
      <c r="V81" t="e">
        <v>#N/A</v>
      </c>
      <c r="W81" t="e">
        <v>#N/A</v>
      </c>
      <c r="X81" t="e">
        <v>#N/A</v>
      </c>
      <c r="Y81" t="e">
        <v>#N/A</v>
      </c>
      <c r="Z81" t="e">
        <v>#N/A</v>
      </c>
      <c r="AA81" t="e">
        <v>#N/A</v>
      </c>
      <c r="AB81" t="e">
        <v>#N/A</v>
      </c>
      <c r="AC81" t="e">
        <v>#N/A</v>
      </c>
      <c r="AD81" t="e">
        <v>#N/A</v>
      </c>
      <c r="AE81" t="e">
        <v>#N/A</v>
      </c>
      <c r="AF81" t="e">
        <v>#N/A</v>
      </c>
    </row>
    <row r="82" spans="1:32" x14ac:dyDescent="0.3">
      <c r="A82">
        <v>6</v>
      </c>
      <c r="D82">
        <v>0</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row>
    <row r="83" spans="1:32" x14ac:dyDescent="0.3">
      <c r="D83" t="e">
        <v>#N/A</v>
      </c>
      <c r="E83" t="e">
        <v>#N/A</v>
      </c>
      <c r="F83" t="e">
        <v>#N/A</v>
      </c>
      <c r="G83" t="e">
        <v>#N/A</v>
      </c>
      <c r="H83" t="e">
        <v>#N/A</v>
      </c>
      <c r="I83" t="e">
        <v>#N/A</v>
      </c>
      <c r="J83" t="e">
        <v>#N/A</v>
      </c>
      <c r="K83" t="e">
        <v>#N/A</v>
      </c>
      <c r="L83" t="e">
        <v>#N/A</v>
      </c>
      <c r="M83" t="e">
        <v>#N/A</v>
      </c>
      <c r="N83" t="e">
        <v>#N/A</v>
      </c>
      <c r="O83" t="e">
        <v>#N/A</v>
      </c>
      <c r="P83" t="e">
        <v>#N/A</v>
      </c>
      <c r="Q83" t="e">
        <v>#N/A</v>
      </c>
      <c r="R83" t="e">
        <v>#N/A</v>
      </c>
      <c r="S83" t="e">
        <v>#N/A</v>
      </c>
      <c r="T83" t="e">
        <v>#N/A</v>
      </c>
      <c r="U83" t="e">
        <v>#N/A</v>
      </c>
      <c r="V83" t="e">
        <v>#N/A</v>
      </c>
      <c r="W83" t="e">
        <v>#N/A</v>
      </c>
      <c r="X83" t="e">
        <v>#N/A</v>
      </c>
      <c r="Y83" t="e">
        <v>#N/A</v>
      </c>
      <c r="Z83" t="e">
        <v>#N/A</v>
      </c>
      <c r="AA83" t="e">
        <v>#N/A</v>
      </c>
      <c r="AB83" t="e">
        <v>#N/A</v>
      </c>
      <c r="AC83" t="e">
        <v>#N/A</v>
      </c>
      <c r="AD83" t="e">
        <v>#N/A</v>
      </c>
      <c r="AE83" t="e">
        <v>#N/A</v>
      </c>
      <c r="AF83" t="e">
        <v>#N/A</v>
      </c>
    </row>
    <row r="84" spans="1:32" x14ac:dyDescent="0.3">
      <c r="A84">
        <v>620</v>
      </c>
      <c r="D84">
        <v>2</v>
      </c>
      <c r="E84">
        <v>1</v>
      </c>
      <c r="F84">
        <v>2</v>
      </c>
      <c r="G84">
        <v>2</v>
      </c>
      <c r="H84">
        <v>2</v>
      </c>
      <c r="I84">
        <v>2</v>
      </c>
      <c r="J84">
        <v>2</v>
      </c>
      <c r="K84">
        <v>1</v>
      </c>
      <c r="L84">
        <v>2</v>
      </c>
      <c r="M84">
        <v>2</v>
      </c>
      <c r="N84">
        <v>2</v>
      </c>
      <c r="O84">
        <v>2</v>
      </c>
      <c r="P84">
        <v>2</v>
      </c>
      <c r="Q84">
        <v>2</v>
      </c>
      <c r="R84">
        <v>2</v>
      </c>
      <c r="S84">
        <v>2</v>
      </c>
      <c r="T84">
        <v>2</v>
      </c>
      <c r="U84">
        <v>1</v>
      </c>
      <c r="V84">
        <v>2</v>
      </c>
      <c r="W84">
        <v>2</v>
      </c>
      <c r="X84">
        <v>1</v>
      </c>
      <c r="Y84">
        <v>2</v>
      </c>
      <c r="Z84">
        <v>2</v>
      </c>
      <c r="AA84">
        <v>2</v>
      </c>
      <c r="AB84">
        <v>2</v>
      </c>
      <c r="AC84">
        <v>2</v>
      </c>
      <c r="AD84">
        <v>2</v>
      </c>
      <c r="AE84">
        <v>2</v>
      </c>
      <c r="AF84">
        <v>2</v>
      </c>
    </row>
  </sheetData>
  <sheetProtection algorithmName="SHA-512" hashValue="1QXQSiZaByUgsFX1l61rhvducgaX+Hj2VLuW7ELZpRic8UvWbIgpeUSl71H4+JjAUbRjhc9QFSe/mDxnA5YYiQ==" saltValue="OU9LIlB6AMtzoklPr9xWsw=="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44628-1D11-4FB5-A306-9368F49900B3}">
  <dimension ref="A1:AF84"/>
  <sheetViews>
    <sheetView workbookViewId="0">
      <selection activeCell="D3" sqref="D3"/>
    </sheetView>
  </sheetViews>
  <sheetFormatPr defaultRowHeight="14.4" x14ac:dyDescent="0.3"/>
  <cols>
    <col min="4" max="32" width="20.77734375" customWidth="1"/>
  </cols>
  <sheetData>
    <row r="1" spans="1:32" x14ac:dyDescent="0.3">
      <c r="D1" t="s">
        <v>833</v>
      </c>
      <c r="E1" t="s">
        <v>834</v>
      </c>
      <c r="F1" t="s">
        <v>835</v>
      </c>
      <c r="G1" t="s">
        <v>836</v>
      </c>
      <c r="H1" t="s">
        <v>837</v>
      </c>
      <c r="I1" t="s">
        <v>838</v>
      </c>
      <c r="J1" t="s">
        <v>839</v>
      </c>
      <c r="K1" t="s">
        <v>840</v>
      </c>
      <c r="L1" t="s">
        <v>841</v>
      </c>
      <c r="M1" t="s">
        <v>842</v>
      </c>
      <c r="N1" t="s">
        <v>843</v>
      </c>
      <c r="O1" t="s">
        <v>844</v>
      </c>
      <c r="P1" t="s">
        <v>845</v>
      </c>
      <c r="Q1" t="s">
        <v>846</v>
      </c>
      <c r="R1" t="s">
        <v>847</v>
      </c>
      <c r="S1" t="s">
        <v>848</v>
      </c>
      <c r="T1" t="s">
        <v>849</v>
      </c>
      <c r="U1" t="s">
        <v>850</v>
      </c>
      <c r="V1" t="s">
        <v>851</v>
      </c>
      <c r="W1" t="s">
        <v>852</v>
      </c>
      <c r="X1" t="s">
        <v>853</v>
      </c>
      <c r="Y1" t="s">
        <v>854</v>
      </c>
      <c r="Z1" t="s">
        <v>855</v>
      </c>
      <c r="AA1" t="s">
        <v>856</v>
      </c>
      <c r="AB1" t="s">
        <v>857</v>
      </c>
      <c r="AC1" t="s">
        <v>858</v>
      </c>
      <c r="AD1" t="s">
        <v>859</v>
      </c>
      <c r="AE1" t="s">
        <v>860</v>
      </c>
      <c r="AF1" t="s">
        <v>861</v>
      </c>
    </row>
    <row r="2" spans="1:32" x14ac:dyDescent="0.3">
      <c r="D2">
        <v>541777</v>
      </c>
      <c r="E2">
        <v>541000</v>
      </c>
      <c r="F2">
        <v>54949</v>
      </c>
      <c r="G2">
        <v>541001</v>
      </c>
      <c r="H2">
        <v>541002</v>
      </c>
      <c r="I2">
        <v>54937</v>
      </c>
      <c r="J2">
        <v>541003</v>
      </c>
      <c r="K2">
        <v>544178</v>
      </c>
      <c r="L2">
        <v>541004</v>
      </c>
      <c r="M2">
        <v>541727</v>
      </c>
      <c r="N2">
        <v>541010</v>
      </c>
      <c r="O2">
        <v>541025</v>
      </c>
      <c r="P2">
        <v>541028</v>
      </c>
      <c r="Q2">
        <v>541007</v>
      </c>
      <c r="R2">
        <v>541024</v>
      </c>
      <c r="S2">
        <v>541027</v>
      </c>
      <c r="T2">
        <v>541026</v>
      </c>
      <c r="U2">
        <v>541011</v>
      </c>
      <c r="V2">
        <v>541012</v>
      </c>
      <c r="W2">
        <v>541013</v>
      </c>
      <c r="X2">
        <v>541014</v>
      </c>
      <c r="Y2">
        <v>541015</v>
      </c>
      <c r="Z2">
        <v>541016</v>
      </c>
      <c r="AA2">
        <v>541017</v>
      </c>
      <c r="AB2">
        <v>541018</v>
      </c>
      <c r="AC2">
        <v>541019</v>
      </c>
      <c r="AD2">
        <v>541009</v>
      </c>
      <c r="AE2">
        <v>541020</v>
      </c>
      <c r="AF2">
        <v>541022</v>
      </c>
    </row>
    <row r="3" spans="1:32" x14ac:dyDescent="0.3">
      <c r="A3">
        <v>333</v>
      </c>
      <c r="D3" cm="1">
        <f t="array" ref="D3">_xlfn.XLOOKUP(D$1,'PY1 Data(H)'!$A$1:$BR$1,_xlfn.XLOOKUP($A3,'PY1 Data(H)'!$A$1:$A$288,'PY1 Data(H)'!$A$1:$BR$288))</f>
        <v>303088</v>
      </c>
      <c r="E3" s="126" cm="1">
        <f t="array" ref="E3">_xlfn.XLOOKUP(E$1,'PY1 Data(H)'!$A$1:$BR$1,_xlfn.XLOOKUP($A3,'PY1 Data(H)'!$A$1:$A$288,'PY1 Data(H)'!$A$1:$BR$288))</f>
        <v>0</v>
      </c>
      <c r="F3" s="126" cm="1">
        <f t="array" ref="F3">_xlfn.XLOOKUP(F$1,'PY1 Data(H)'!$A$1:$BR$1,_xlfn.XLOOKUP($A3,'PY1 Data(H)'!$A$1:$A$288,'PY1 Data(H)'!$A$1:$BR$288))</f>
        <v>0</v>
      </c>
      <c r="G3" s="126" cm="1">
        <f t="array" ref="G3">_xlfn.XLOOKUP(G$1,'PY1 Data(H)'!$A$1:$BR$1,_xlfn.XLOOKUP($A3,'PY1 Data(H)'!$A$1:$A$288,'PY1 Data(H)'!$A$1:$BR$288))</f>
        <v>0</v>
      </c>
      <c r="H3" s="126" cm="1">
        <f t="array" ref="H3">_xlfn.XLOOKUP(H$1,'PY1 Data(H)'!$A$1:$BR$1,_xlfn.XLOOKUP($A3,'PY1 Data(H)'!$A$1:$A$288,'PY1 Data(H)'!$A$1:$BR$288))</f>
        <v>0</v>
      </c>
      <c r="I3" s="126" cm="1">
        <f t="array" ref="I3">_xlfn.XLOOKUP(I$1,'PY1 Data(H)'!$A$1:$BR$1,_xlfn.XLOOKUP($A3,'PY1 Data(H)'!$A$1:$A$288,'PY1 Data(H)'!$A$1:$BR$288))</f>
        <v>348366</v>
      </c>
      <c r="J3" s="126" cm="1">
        <f t="array" ref="J3">_xlfn.XLOOKUP(J$1,'PY1 Data(H)'!$A$1:$BR$1,_xlfn.XLOOKUP($A3,'PY1 Data(H)'!$A$1:$A$288,'PY1 Data(H)'!$A$1:$BR$288))</f>
        <v>0</v>
      </c>
      <c r="K3" s="126" cm="1">
        <f t="array" ref="K3">_xlfn.XLOOKUP(K$1,'PY1 Data(H)'!$A$1:$BR$1,_xlfn.XLOOKUP($A3,'PY1 Data(H)'!$A$1:$A$288,'PY1 Data(H)'!$A$1:$BR$288))</f>
        <v>0</v>
      </c>
      <c r="L3" s="126" cm="1">
        <f t="array" ref="L3">_xlfn.XLOOKUP(L$1,'PY1 Data(H)'!$A$1:$BR$1,_xlfn.XLOOKUP($A3,'PY1 Data(H)'!$A$1:$A$288,'PY1 Data(H)'!$A$1:$BR$288))</f>
        <v>0</v>
      </c>
      <c r="M3" s="126" cm="1">
        <f t="array" ref="M3">_xlfn.XLOOKUP(M$1,'PY1 Data(H)'!$A$1:$BR$1,_xlfn.XLOOKUP($A3,'PY1 Data(H)'!$A$1:$A$288,'PY1 Data(H)'!$A$1:$BR$288))</f>
        <v>139420</v>
      </c>
      <c r="N3" s="126" cm="1">
        <f t="array" ref="N3">_xlfn.XLOOKUP(N$1,'PY1 Data(H)'!$A$1:$BR$1,_xlfn.XLOOKUP($A3,'PY1 Data(H)'!$A$1:$A$288,'PY1 Data(H)'!$A$1:$BR$288))</f>
        <v>0</v>
      </c>
      <c r="O3" s="126" cm="1">
        <f t="array" ref="O3">_xlfn.XLOOKUP(O$1,'PY1 Data(H)'!$A$1:$BR$1,_xlfn.XLOOKUP($A3,'PY1 Data(H)'!$A$1:$A$288,'PY1 Data(H)'!$A$1:$BR$288))</f>
        <v>0</v>
      </c>
      <c r="P3" s="126" cm="1">
        <f t="array" ref="P3">_xlfn.XLOOKUP(P$1,'PY1 Data(H)'!$A$1:$BR$1,_xlfn.XLOOKUP($A3,'PY1 Data(H)'!$A$1:$A$288,'PY1 Data(H)'!$A$1:$BR$288))</f>
        <v>0</v>
      </c>
      <c r="Q3" s="126" cm="1">
        <f t="array" ref="Q3">_xlfn.XLOOKUP(Q$1,'PY1 Data(H)'!$A$1:$BR$1,_xlfn.XLOOKUP($A3,'PY1 Data(H)'!$A$1:$A$288,'PY1 Data(H)'!$A$1:$BR$288))</f>
        <v>0</v>
      </c>
      <c r="R3" s="126" cm="1">
        <f t="array" ref="R3">_xlfn.XLOOKUP(R$1,'PY1 Data(H)'!$A$1:$BR$1,_xlfn.XLOOKUP($A3,'PY1 Data(H)'!$A$1:$A$288,'PY1 Data(H)'!$A$1:$BR$288))</f>
        <v>0</v>
      </c>
      <c r="S3" s="126" cm="1">
        <f t="array" ref="S3">_xlfn.XLOOKUP(S$1,'PY1 Data(H)'!$A$1:$BR$1,_xlfn.XLOOKUP($A3,'PY1 Data(H)'!$A$1:$A$288,'PY1 Data(H)'!$A$1:$BR$288))</f>
        <v>0</v>
      </c>
      <c r="T3" s="126" cm="1">
        <f t="array" ref="T3">_xlfn.XLOOKUP(T$1,'PY1 Data(H)'!$A$1:$BR$1,_xlfn.XLOOKUP($A3,'PY1 Data(H)'!$A$1:$A$288,'PY1 Data(H)'!$A$1:$BR$288))</f>
        <v>0</v>
      </c>
      <c r="U3" s="126" cm="1">
        <f t="array" ref="U3">_xlfn.XLOOKUP(U$1,'PY1 Data(H)'!$A$1:$BR$1,_xlfn.XLOOKUP($A3,'PY1 Data(H)'!$A$1:$A$288,'PY1 Data(H)'!$A$1:$BR$288))</f>
        <v>0</v>
      </c>
      <c r="V3" s="126" cm="1">
        <f t="array" ref="V3">_xlfn.XLOOKUP(V$1,'PY1 Data(H)'!$A$1:$BR$1,_xlfn.XLOOKUP($A3,'PY1 Data(H)'!$A$1:$A$288,'PY1 Data(H)'!$A$1:$BR$288))</f>
        <v>0</v>
      </c>
      <c r="W3" s="126" cm="1">
        <f t="array" ref="W3">_xlfn.XLOOKUP(W$1,'PY1 Data(H)'!$A$1:$BR$1,_xlfn.XLOOKUP($A3,'PY1 Data(H)'!$A$1:$A$288,'PY1 Data(H)'!$A$1:$BR$288))</f>
        <v>0</v>
      </c>
      <c r="X3" s="126" cm="1">
        <f t="array" ref="X3">_xlfn.XLOOKUP(X$1,'PY1 Data(H)'!$A$1:$BR$1,_xlfn.XLOOKUP($A3,'PY1 Data(H)'!$A$1:$A$288,'PY1 Data(H)'!$A$1:$BR$288))</f>
        <v>0</v>
      </c>
      <c r="Y3" s="126" cm="1">
        <f t="array" ref="Y3">_xlfn.XLOOKUP(Y$1,'PY1 Data(H)'!$A$1:$BR$1,_xlfn.XLOOKUP($A3,'PY1 Data(H)'!$A$1:$A$288,'PY1 Data(H)'!$A$1:$BR$288))</f>
        <v>0</v>
      </c>
      <c r="Z3" s="126" cm="1">
        <f t="array" ref="Z3">_xlfn.XLOOKUP(Z$1,'PY1 Data(H)'!$A$1:$BR$1,_xlfn.XLOOKUP($A3,'PY1 Data(H)'!$A$1:$A$288,'PY1 Data(H)'!$A$1:$BR$288))</f>
        <v>0</v>
      </c>
      <c r="AA3" s="126" cm="1">
        <f t="array" ref="AA3">_xlfn.XLOOKUP(AA$1,'PY1 Data(H)'!$A$1:$BR$1,_xlfn.XLOOKUP($A3,'PY1 Data(H)'!$A$1:$A$288,'PY1 Data(H)'!$A$1:$BR$288))</f>
        <v>0</v>
      </c>
      <c r="AB3" s="126" cm="1">
        <f t="array" ref="AB3">_xlfn.XLOOKUP(AB$1,'PY1 Data(H)'!$A$1:$BR$1,_xlfn.XLOOKUP($A3,'PY1 Data(H)'!$A$1:$A$288,'PY1 Data(H)'!$A$1:$BR$288))</f>
        <v>0</v>
      </c>
      <c r="AC3" s="126" cm="1">
        <f t="array" ref="AC3">_xlfn.XLOOKUP(AC$1,'PY1 Data(H)'!$A$1:$BR$1,_xlfn.XLOOKUP($A3,'PY1 Data(H)'!$A$1:$A$288,'PY1 Data(H)'!$A$1:$BR$288))</f>
        <v>0</v>
      </c>
      <c r="AD3" s="126" cm="1">
        <f t="array" ref="AD3">_xlfn.XLOOKUP(AD$1,'PY1 Data(H)'!$A$1:$BR$1,_xlfn.XLOOKUP($A3,'PY1 Data(H)'!$A$1:$A$288,'PY1 Data(H)'!$A$1:$BR$288))</f>
        <v>0</v>
      </c>
      <c r="AE3" s="126" cm="1">
        <f t="array" ref="AE3">_xlfn.XLOOKUP(AE$1,'PY1 Data(H)'!$A$1:$BR$1,_xlfn.XLOOKUP($A3,'PY1 Data(H)'!$A$1:$A$288,'PY1 Data(H)'!$A$1:$BR$288))</f>
        <v>58563</v>
      </c>
      <c r="AF3" s="126" cm="1">
        <f t="array" ref="AF3">_xlfn.XLOOKUP(AF$1,'PY1 Data(H)'!$A$1:$BR$1,_xlfn.XLOOKUP($A3,'PY1 Data(H)'!$A$1:$A$288,'PY1 Data(H)'!$A$1:$BR$288))</f>
        <v>0</v>
      </c>
    </row>
    <row r="4" spans="1:32" x14ac:dyDescent="0.3">
      <c r="A4">
        <v>500</v>
      </c>
      <c r="D4" s="126" cm="1">
        <f t="array" ref="D4">_xlfn.XLOOKUP(D$1,'PY1 Data(H)'!$A$1:$BR$1,_xlfn.XLOOKUP($A4,'PY1 Data(H)'!$A$1:$A$288,'PY1 Data(H)'!$A$1:$BR$288))</f>
        <v>0</v>
      </c>
      <c r="E4" s="126" cm="1">
        <f t="array" ref="E4">_xlfn.XLOOKUP(E$1,'PY1 Data(H)'!$A$1:$BR$1,_xlfn.XLOOKUP($A4,'PY1 Data(H)'!$A$1:$A$288,'PY1 Data(H)'!$A$1:$BR$288))</f>
        <v>0</v>
      </c>
      <c r="F4" s="126" cm="1">
        <f t="array" ref="F4">_xlfn.XLOOKUP(F$1,'PY1 Data(H)'!$A$1:$BR$1,_xlfn.XLOOKUP($A4,'PY1 Data(H)'!$A$1:$A$288,'PY1 Data(H)'!$A$1:$BR$288))</f>
        <v>0</v>
      </c>
      <c r="G4" s="126" cm="1">
        <f t="array" ref="G4">_xlfn.XLOOKUP(G$1,'PY1 Data(H)'!$A$1:$BR$1,_xlfn.XLOOKUP($A4,'PY1 Data(H)'!$A$1:$A$288,'PY1 Data(H)'!$A$1:$BR$288))</f>
        <v>0</v>
      </c>
      <c r="H4" s="126" cm="1">
        <f t="array" ref="H4">_xlfn.XLOOKUP(H$1,'PY1 Data(H)'!$A$1:$BR$1,_xlfn.XLOOKUP($A4,'PY1 Data(H)'!$A$1:$A$288,'PY1 Data(H)'!$A$1:$BR$288))</f>
        <v>0</v>
      </c>
      <c r="I4" s="126" cm="1">
        <f t="array" ref="I4">_xlfn.XLOOKUP(I$1,'PY1 Data(H)'!$A$1:$BR$1,_xlfn.XLOOKUP($A4,'PY1 Data(H)'!$A$1:$A$288,'PY1 Data(H)'!$A$1:$BR$288))</f>
        <v>1176184</v>
      </c>
      <c r="J4" s="126" cm="1">
        <f t="array" ref="J4">_xlfn.XLOOKUP(J$1,'PY1 Data(H)'!$A$1:$BR$1,_xlfn.XLOOKUP($A4,'PY1 Data(H)'!$A$1:$A$288,'PY1 Data(H)'!$A$1:$BR$288))</f>
        <v>0</v>
      </c>
      <c r="K4" s="126" cm="1">
        <f t="array" ref="K4">_xlfn.XLOOKUP(K$1,'PY1 Data(H)'!$A$1:$BR$1,_xlfn.XLOOKUP($A4,'PY1 Data(H)'!$A$1:$A$288,'PY1 Data(H)'!$A$1:$BR$288))</f>
        <v>0</v>
      </c>
      <c r="L4" s="126" cm="1">
        <f t="array" ref="L4">_xlfn.XLOOKUP(L$1,'PY1 Data(H)'!$A$1:$BR$1,_xlfn.XLOOKUP($A4,'PY1 Data(H)'!$A$1:$A$288,'PY1 Data(H)'!$A$1:$BR$288))</f>
        <v>0</v>
      </c>
      <c r="M4" s="126" cm="1">
        <f t="array" ref="M4">_xlfn.XLOOKUP(M$1,'PY1 Data(H)'!$A$1:$BR$1,_xlfn.XLOOKUP($A4,'PY1 Data(H)'!$A$1:$A$288,'PY1 Data(H)'!$A$1:$BR$288))</f>
        <v>1600</v>
      </c>
      <c r="N4" s="126" cm="1">
        <f t="array" ref="N4">_xlfn.XLOOKUP(N$1,'PY1 Data(H)'!$A$1:$BR$1,_xlfn.XLOOKUP($A4,'PY1 Data(H)'!$A$1:$A$288,'PY1 Data(H)'!$A$1:$BR$288))</f>
        <v>0</v>
      </c>
      <c r="O4" s="126" cm="1">
        <f t="array" ref="O4">_xlfn.XLOOKUP(O$1,'PY1 Data(H)'!$A$1:$BR$1,_xlfn.XLOOKUP($A4,'PY1 Data(H)'!$A$1:$A$288,'PY1 Data(H)'!$A$1:$BR$288))</f>
        <v>0</v>
      </c>
      <c r="P4" s="126" cm="1">
        <f t="array" ref="P4">_xlfn.XLOOKUP(P$1,'PY1 Data(H)'!$A$1:$BR$1,_xlfn.XLOOKUP($A4,'PY1 Data(H)'!$A$1:$A$288,'PY1 Data(H)'!$A$1:$BR$288))</f>
        <v>0</v>
      </c>
      <c r="Q4" s="126" cm="1">
        <f t="array" ref="Q4">_xlfn.XLOOKUP(Q$1,'PY1 Data(H)'!$A$1:$BR$1,_xlfn.XLOOKUP($A4,'PY1 Data(H)'!$A$1:$A$288,'PY1 Data(H)'!$A$1:$BR$288))</f>
        <v>0</v>
      </c>
      <c r="R4" s="126" cm="1">
        <f t="array" ref="R4">_xlfn.XLOOKUP(R$1,'PY1 Data(H)'!$A$1:$BR$1,_xlfn.XLOOKUP($A4,'PY1 Data(H)'!$A$1:$A$288,'PY1 Data(H)'!$A$1:$BR$288))</f>
        <v>0</v>
      </c>
      <c r="S4" s="126" cm="1">
        <f t="array" ref="S4">_xlfn.XLOOKUP(S$1,'PY1 Data(H)'!$A$1:$BR$1,_xlfn.XLOOKUP($A4,'PY1 Data(H)'!$A$1:$A$288,'PY1 Data(H)'!$A$1:$BR$288))</f>
        <v>0</v>
      </c>
      <c r="T4" s="126" cm="1">
        <f t="array" ref="T4">_xlfn.XLOOKUP(T$1,'PY1 Data(H)'!$A$1:$BR$1,_xlfn.XLOOKUP($A4,'PY1 Data(H)'!$A$1:$A$288,'PY1 Data(H)'!$A$1:$BR$288))</f>
        <v>0</v>
      </c>
      <c r="U4" s="126" cm="1">
        <f t="array" ref="U4">_xlfn.XLOOKUP(U$1,'PY1 Data(H)'!$A$1:$BR$1,_xlfn.XLOOKUP($A4,'PY1 Data(H)'!$A$1:$A$288,'PY1 Data(H)'!$A$1:$BR$288))</f>
        <v>0</v>
      </c>
      <c r="V4" s="126" cm="1">
        <f t="array" ref="V4">_xlfn.XLOOKUP(V$1,'PY1 Data(H)'!$A$1:$BR$1,_xlfn.XLOOKUP($A4,'PY1 Data(H)'!$A$1:$A$288,'PY1 Data(H)'!$A$1:$BR$288))</f>
        <v>0</v>
      </c>
      <c r="W4" s="126" cm="1">
        <f t="array" ref="W4">_xlfn.XLOOKUP(W$1,'PY1 Data(H)'!$A$1:$BR$1,_xlfn.XLOOKUP($A4,'PY1 Data(H)'!$A$1:$A$288,'PY1 Data(H)'!$A$1:$BR$288))</f>
        <v>0</v>
      </c>
      <c r="X4" s="126" cm="1">
        <f t="array" ref="X4">_xlfn.XLOOKUP(X$1,'PY1 Data(H)'!$A$1:$BR$1,_xlfn.XLOOKUP($A4,'PY1 Data(H)'!$A$1:$A$288,'PY1 Data(H)'!$A$1:$BR$288))</f>
        <v>0</v>
      </c>
      <c r="Y4" s="126" cm="1">
        <f t="array" ref="Y4">_xlfn.XLOOKUP(Y$1,'PY1 Data(H)'!$A$1:$BR$1,_xlfn.XLOOKUP($A4,'PY1 Data(H)'!$A$1:$A$288,'PY1 Data(H)'!$A$1:$BR$288))</f>
        <v>0</v>
      </c>
      <c r="Z4" s="126" cm="1">
        <f t="array" ref="Z4">_xlfn.XLOOKUP(Z$1,'PY1 Data(H)'!$A$1:$BR$1,_xlfn.XLOOKUP($A4,'PY1 Data(H)'!$A$1:$A$288,'PY1 Data(H)'!$A$1:$BR$288))</f>
        <v>0</v>
      </c>
      <c r="AA4" s="126" cm="1">
        <f t="array" ref="AA4">_xlfn.XLOOKUP(AA$1,'PY1 Data(H)'!$A$1:$BR$1,_xlfn.XLOOKUP($A4,'PY1 Data(H)'!$A$1:$A$288,'PY1 Data(H)'!$A$1:$BR$288))</f>
        <v>0</v>
      </c>
      <c r="AB4" s="126" cm="1">
        <f t="array" ref="AB4">_xlfn.XLOOKUP(AB$1,'PY1 Data(H)'!$A$1:$BR$1,_xlfn.XLOOKUP($A4,'PY1 Data(H)'!$A$1:$A$288,'PY1 Data(H)'!$A$1:$BR$288))</f>
        <v>0</v>
      </c>
      <c r="AC4" s="126" cm="1">
        <f t="array" ref="AC4">_xlfn.XLOOKUP(AC$1,'PY1 Data(H)'!$A$1:$BR$1,_xlfn.XLOOKUP($A4,'PY1 Data(H)'!$A$1:$A$288,'PY1 Data(H)'!$A$1:$BR$288))</f>
        <v>0</v>
      </c>
      <c r="AD4" s="126" cm="1">
        <f t="array" ref="AD4">_xlfn.XLOOKUP(AD$1,'PY1 Data(H)'!$A$1:$BR$1,_xlfn.XLOOKUP($A4,'PY1 Data(H)'!$A$1:$A$288,'PY1 Data(H)'!$A$1:$BR$288))</f>
        <v>0</v>
      </c>
      <c r="AE4" s="126" cm="1">
        <f t="array" ref="AE4">_xlfn.XLOOKUP(AE$1,'PY1 Data(H)'!$A$1:$BR$1,_xlfn.XLOOKUP($A4,'PY1 Data(H)'!$A$1:$A$288,'PY1 Data(H)'!$A$1:$BR$288))</f>
        <v>0</v>
      </c>
      <c r="AF4" s="126" cm="1">
        <f t="array" ref="AF4">_xlfn.XLOOKUP(AF$1,'PY1 Data(H)'!$A$1:$BR$1,_xlfn.XLOOKUP($A4,'PY1 Data(H)'!$A$1:$A$288,'PY1 Data(H)'!$A$1:$BR$288))</f>
        <v>0</v>
      </c>
    </row>
    <row r="5" spans="1:32" x14ac:dyDescent="0.3">
      <c r="A5">
        <v>385</v>
      </c>
      <c r="D5" s="126" cm="1">
        <f t="array" ref="D5">_xlfn.XLOOKUP(D$1,'PY1 Data(H)'!$A$1:$BR$1,_xlfn.XLOOKUP($A5,'PY1 Data(H)'!$A$1:$A$288,'PY1 Data(H)'!$A$1:$BR$288))</f>
        <v>8767801</v>
      </c>
      <c r="E5" s="126" cm="1">
        <f t="array" ref="E5">_xlfn.XLOOKUP(E$1,'PY1 Data(H)'!$A$1:$BR$1,_xlfn.XLOOKUP($A5,'PY1 Data(H)'!$A$1:$A$288,'PY1 Data(H)'!$A$1:$BR$288))</f>
        <v>0</v>
      </c>
      <c r="F5" s="126" cm="1">
        <f t="array" ref="F5">_xlfn.XLOOKUP(F$1,'PY1 Data(H)'!$A$1:$BR$1,_xlfn.XLOOKUP($A5,'PY1 Data(H)'!$A$1:$A$288,'PY1 Data(H)'!$A$1:$BR$288))</f>
        <v>0</v>
      </c>
      <c r="G5" s="126" cm="1">
        <f t="array" ref="G5">_xlfn.XLOOKUP(G$1,'PY1 Data(H)'!$A$1:$BR$1,_xlfn.XLOOKUP($A5,'PY1 Data(H)'!$A$1:$A$288,'PY1 Data(H)'!$A$1:$BR$288))</f>
        <v>0</v>
      </c>
      <c r="H5" s="126" cm="1">
        <f t="array" ref="H5">_xlfn.XLOOKUP(H$1,'PY1 Data(H)'!$A$1:$BR$1,_xlfn.XLOOKUP($A5,'PY1 Data(H)'!$A$1:$A$288,'PY1 Data(H)'!$A$1:$BR$288))</f>
        <v>0</v>
      </c>
      <c r="I5" s="126" cm="1">
        <f t="array" ref="I5">_xlfn.XLOOKUP(I$1,'PY1 Data(H)'!$A$1:$BR$1,_xlfn.XLOOKUP($A5,'PY1 Data(H)'!$A$1:$A$288,'PY1 Data(H)'!$A$1:$BR$288))</f>
        <v>18708616</v>
      </c>
      <c r="J5" s="126" cm="1">
        <f t="array" ref="J5">_xlfn.XLOOKUP(J$1,'PY1 Data(H)'!$A$1:$BR$1,_xlfn.XLOOKUP($A5,'PY1 Data(H)'!$A$1:$A$288,'PY1 Data(H)'!$A$1:$BR$288))</f>
        <v>0</v>
      </c>
      <c r="K5" s="126" cm="1">
        <f t="array" ref="K5">_xlfn.XLOOKUP(K$1,'PY1 Data(H)'!$A$1:$BR$1,_xlfn.XLOOKUP($A5,'PY1 Data(H)'!$A$1:$A$288,'PY1 Data(H)'!$A$1:$BR$288))</f>
        <v>0</v>
      </c>
      <c r="L5" s="126" cm="1">
        <f t="array" ref="L5">_xlfn.XLOOKUP(L$1,'PY1 Data(H)'!$A$1:$BR$1,_xlfn.XLOOKUP($A5,'PY1 Data(H)'!$A$1:$A$288,'PY1 Data(H)'!$A$1:$BR$288))</f>
        <v>0</v>
      </c>
      <c r="M5" s="126" cm="1">
        <f t="array" ref="M5">_xlfn.XLOOKUP(M$1,'PY1 Data(H)'!$A$1:$BR$1,_xlfn.XLOOKUP($A5,'PY1 Data(H)'!$A$1:$A$288,'PY1 Data(H)'!$A$1:$BR$288))</f>
        <v>269403</v>
      </c>
      <c r="N5" s="126" cm="1">
        <f t="array" ref="N5">_xlfn.XLOOKUP(N$1,'PY1 Data(H)'!$A$1:$BR$1,_xlfn.XLOOKUP($A5,'PY1 Data(H)'!$A$1:$A$288,'PY1 Data(H)'!$A$1:$BR$288))</f>
        <v>0</v>
      </c>
      <c r="O5" s="126" cm="1">
        <f t="array" ref="O5">_xlfn.XLOOKUP(O$1,'PY1 Data(H)'!$A$1:$BR$1,_xlfn.XLOOKUP($A5,'PY1 Data(H)'!$A$1:$A$288,'PY1 Data(H)'!$A$1:$BR$288))</f>
        <v>0</v>
      </c>
      <c r="P5" s="126" cm="1">
        <f t="array" ref="P5">_xlfn.XLOOKUP(P$1,'PY1 Data(H)'!$A$1:$BR$1,_xlfn.XLOOKUP($A5,'PY1 Data(H)'!$A$1:$A$288,'PY1 Data(H)'!$A$1:$BR$288))</f>
        <v>0</v>
      </c>
      <c r="Q5" s="126" cm="1">
        <f t="array" ref="Q5">_xlfn.XLOOKUP(Q$1,'PY1 Data(H)'!$A$1:$BR$1,_xlfn.XLOOKUP($A5,'PY1 Data(H)'!$A$1:$A$288,'PY1 Data(H)'!$A$1:$BR$288))</f>
        <v>0</v>
      </c>
      <c r="R5" s="126" cm="1">
        <f t="array" ref="R5">_xlfn.XLOOKUP(R$1,'PY1 Data(H)'!$A$1:$BR$1,_xlfn.XLOOKUP($A5,'PY1 Data(H)'!$A$1:$A$288,'PY1 Data(H)'!$A$1:$BR$288))</f>
        <v>0</v>
      </c>
      <c r="S5" s="126" cm="1">
        <f t="array" ref="S5">_xlfn.XLOOKUP(S$1,'PY1 Data(H)'!$A$1:$BR$1,_xlfn.XLOOKUP($A5,'PY1 Data(H)'!$A$1:$A$288,'PY1 Data(H)'!$A$1:$BR$288))</f>
        <v>0</v>
      </c>
      <c r="T5" s="126" cm="1">
        <f t="array" ref="T5">_xlfn.XLOOKUP(T$1,'PY1 Data(H)'!$A$1:$BR$1,_xlfn.XLOOKUP($A5,'PY1 Data(H)'!$A$1:$A$288,'PY1 Data(H)'!$A$1:$BR$288))</f>
        <v>0</v>
      </c>
      <c r="U5" s="126" cm="1">
        <f t="array" ref="U5">_xlfn.XLOOKUP(U$1,'PY1 Data(H)'!$A$1:$BR$1,_xlfn.XLOOKUP($A5,'PY1 Data(H)'!$A$1:$A$288,'PY1 Data(H)'!$A$1:$BR$288))</f>
        <v>0</v>
      </c>
      <c r="V5" s="126" cm="1">
        <f t="array" ref="V5">_xlfn.XLOOKUP(V$1,'PY1 Data(H)'!$A$1:$BR$1,_xlfn.XLOOKUP($A5,'PY1 Data(H)'!$A$1:$A$288,'PY1 Data(H)'!$A$1:$BR$288))</f>
        <v>0</v>
      </c>
      <c r="W5" s="126" cm="1">
        <f t="array" ref="W5">_xlfn.XLOOKUP(W$1,'PY1 Data(H)'!$A$1:$BR$1,_xlfn.XLOOKUP($A5,'PY1 Data(H)'!$A$1:$A$288,'PY1 Data(H)'!$A$1:$BR$288))</f>
        <v>0</v>
      </c>
      <c r="X5" s="126" cm="1">
        <f t="array" ref="X5">_xlfn.XLOOKUP(X$1,'PY1 Data(H)'!$A$1:$BR$1,_xlfn.XLOOKUP($A5,'PY1 Data(H)'!$A$1:$A$288,'PY1 Data(H)'!$A$1:$BR$288))</f>
        <v>0</v>
      </c>
      <c r="Y5" s="126" cm="1">
        <f t="array" ref="Y5">_xlfn.XLOOKUP(Y$1,'PY1 Data(H)'!$A$1:$BR$1,_xlfn.XLOOKUP($A5,'PY1 Data(H)'!$A$1:$A$288,'PY1 Data(H)'!$A$1:$BR$288))</f>
        <v>0</v>
      </c>
      <c r="Z5" s="126" cm="1">
        <f t="array" ref="Z5">_xlfn.XLOOKUP(Z$1,'PY1 Data(H)'!$A$1:$BR$1,_xlfn.XLOOKUP($A5,'PY1 Data(H)'!$A$1:$A$288,'PY1 Data(H)'!$A$1:$BR$288))</f>
        <v>0</v>
      </c>
      <c r="AA5" s="126" cm="1">
        <f t="array" ref="AA5">_xlfn.XLOOKUP(AA$1,'PY1 Data(H)'!$A$1:$BR$1,_xlfn.XLOOKUP($A5,'PY1 Data(H)'!$A$1:$A$288,'PY1 Data(H)'!$A$1:$BR$288))</f>
        <v>0</v>
      </c>
      <c r="AB5" s="126" cm="1">
        <f t="array" ref="AB5">_xlfn.XLOOKUP(AB$1,'PY1 Data(H)'!$A$1:$BR$1,_xlfn.XLOOKUP($A5,'PY1 Data(H)'!$A$1:$A$288,'PY1 Data(H)'!$A$1:$BR$288))</f>
        <v>0</v>
      </c>
      <c r="AC5" s="126" cm="1">
        <f t="array" ref="AC5">_xlfn.XLOOKUP(AC$1,'PY1 Data(H)'!$A$1:$BR$1,_xlfn.XLOOKUP($A5,'PY1 Data(H)'!$A$1:$A$288,'PY1 Data(H)'!$A$1:$BR$288))</f>
        <v>0</v>
      </c>
      <c r="AD5" s="126" cm="1">
        <f t="array" ref="AD5">_xlfn.XLOOKUP(AD$1,'PY1 Data(H)'!$A$1:$BR$1,_xlfn.XLOOKUP($A5,'PY1 Data(H)'!$A$1:$A$288,'PY1 Data(H)'!$A$1:$BR$288))</f>
        <v>0</v>
      </c>
      <c r="AE5" s="126" cm="1">
        <f t="array" ref="AE5">_xlfn.XLOOKUP(AE$1,'PY1 Data(H)'!$A$1:$BR$1,_xlfn.XLOOKUP($A5,'PY1 Data(H)'!$A$1:$A$288,'PY1 Data(H)'!$A$1:$BR$288))</f>
        <v>3367176</v>
      </c>
      <c r="AF5" s="126" cm="1">
        <f t="array" ref="AF5">_xlfn.XLOOKUP(AF$1,'PY1 Data(H)'!$A$1:$BR$1,_xlfn.XLOOKUP($A5,'PY1 Data(H)'!$A$1:$A$288,'PY1 Data(H)'!$A$1:$BR$288))</f>
        <v>0</v>
      </c>
    </row>
    <row r="6" spans="1:32" x14ac:dyDescent="0.3">
      <c r="A6">
        <v>575</v>
      </c>
      <c r="D6" s="126" cm="1">
        <f t="array" ref="D6">_xlfn.XLOOKUP(D$1,'PY1 Data(H)'!$A$1:$BR$1,_xlfn.XLOOKUP($A6,'PY1 Data(H)'!$A$1:$A$288,'PY1 Data(H)'!$A$1:$BR$288))</f>
        <v>0</v>
      </c>
      <c r="E6" s="126" cm="1">
        <f t="array" ref="E6">_xlfn.XLOOKUP(E$1,'PY1 Data(H)'!$A$1:$BR$1,_xlfn.XLOOKUP($A6,'PY1 Data(H)'!$A$1:$A$288,'PY1 Data(H)'!$A$1:$BR$288))</f>
        <v>0</v>
      </c>
      <c r="F6" s="126" cm="1">
        <f t="array" ref="F6">_xlfn.XLOOKUP(F$1,'PY1 Data(H)'!$A$1:$BR$1,_xlfn.XLOOKUP($A6,'PY1 Data(H)'!$A$1:$A$288,'PY1 Data(H)'!$A$1:$BR$288))</f>
        <v>0</v>
      </c>
      <c r="G6" s="126" cm="1">
        <f t="array" ref="G6">_xlfn.XLOOKUP(G$1,'PY1 Data(H)'!$A$1:$BR$1,_xlfn.XLOOKUP($A6,'PY1 Data(H)'!$A$1:$A$288,'PY1 Data(H)'!$A$1:$BR$288))</f>
        <v>0</v>
      </c>
      <c r="H6" s="126" cm="1">
        <f t="array" ref="H6">_xlfn.XLOOKUP(H$1,'PY1 Data(H)'!$A$1:$BR$1,_xlfn.XLOOKUP($A6,'PY1 Data(H)'!$A$1:$A$288,'PY1 Data(H)'!$A$1:$BR$288))</f>
        <v>0</v>
      </c>
      <c r="I6" s="126" cm="1">
        <f t="array" ref="I6">_xlfn.XLOOKUP(I$1,'PY1 Data(H)'!$A$1:$BR$1,_xlfn.XLOOKUP($A6,'PY1 Data(H)'!$A$1:$A$288,'PY1 Data(H)'!$A$1:$BR$288))</f>
        <v>0</v>
      </c>
      <c r="J6" s="126" cm="1">
        <f t="array" ref="J6">_xlfn.XLOOKUP(J$1,'PY1 Data(H)'!$A$1:$BR$1,_xlfn.XLOOKUP($A6,'PY1 Data(H)'!$A$1:$A$288,'PY1 Data(H)'!$A$1:$BR$288))</f>
        <v>0</v>
      </c>
      <c r="K6" s="126" cm="1">
        <f t="array" ref="K6">_xlfn.XLOOKUP(K$1,'PY1 Data(H)'!$A$1:$BR$1,_xlfn.XLOOKUP($A6,'PY1 Data(H)'!$A$1:$A$288,'PY1 Data(H)'!$A$1:$BR$288))</f>
        <v>0</v>
      </c>
      <c r="L6" s="126" cm="1">
        <f t="array" ref="L6">_xlfn.XLOOKUP(L$1,'PY1 Data(H)'!$A$1:$BR$1,_xlfn.XLOOKUP($A6,'PY1 Data(H)'!$A$1:$A$288,'PY1 Data(H)'!$A$1:$BR$288))</f>
        <v>0</v>
      </c>
      <c r="M6" s="126" cm="1">
        <f t="array" ref="M6">_xlfn.XLOOKUP(M$1,'PY1 Data(H)'!$A$1:$BR$1,_xlfn.XLOOKUP($A6,'PY1 Data(H)'!$A$1:$A$288,'PY1 Data(H)'!$A$1:$BR$288))</f>
        <v>0</v>
      </c>
      <c r="N6" s="126" cm="1">
        <f t="array" ref="N6">_xlfn.XLOOKUP(N$1,'PY1 Data(H)'!$A$1:$BR$1,_xlfn.XLOOKUP($A6,'PY1 Data(H)'!$A$1:$A$288,'PY1 Data(H)'!$A$1:$BR$288))</f>
        <v>0</v>
      </c>
      <c r="O6" s="126" cm="1">
        <f t="array" ref="O6">_xlfn.XLOOKUP(O$1,'PY1 Data(H)'!$A$1:$BR$1,_xlfn.XLOOKUP($A6,'PY1 Data(H)'!$A$1:$A$288,'PY1 Data(H)'!$A$1:$BR$288))</f>
        <v>0</v>
      </c>
      <c r="P6" s="126" cm="1">
        <f t="array" ref="P6">_xlfn.XLOOKUP(P$1,'PY1 Data(H)'!$A$1:$BR$1,_xlfn.XLOOKUP($A6,'PY1 Data(H)'!$A$1:$A$288,'PY1 Data(H)'!$A$1:$BR$288))</f>
        <v>0</v>
      </c>
      <c r="Q6" s="126" cm="1">
        <f t="array" ref="Q6">_xlfn.XLOOKUP(Q$1,'PY1 Data(H)'!$A$1:$BR$1,_xlfn.XLOOKUP($A6,'PY1 Data(H)'!$A$1:$A$288,'PY1 Data(H)'!$A$1:$BR$288))</f>
        <v>0</v>
      </c>
      <c r="R6" s="126" cm="1">
        <f t="array" ref="R6">_xlfn.XLOOKUP(R$1,'PY1 Data(H)'!$A$1:$BR$1,_xlfn.XLOOKUP($A6,'PY1 Data(H)'!$A$1:$A$288,'PY1 Data(H)'!$A$1:$BR$288))</f>
        <v>0</v>
      </c>
      <c r="S6" s="126" cm="1">
        <f t="array" ref="S6">_xlfn.XLOOKUP(S$1,'PY1 Data(H)'!$A$1:$BR$1,_xlfn.XLOOKUP($A6,'PY1 Data(H)'!$A$1:$A$288,'PY1 Data(H)'!$A$1:$BR$288))</f>
        <v>0</v>
      </c>
      <c r="T6" s="126" cm="1">
        <f t="array" ref="T6">_xlfn.XLOOKUP(T$1,'PY1 Data(H)'!$A$1:$BR$1,_xlfn.XLOOKUP($A6,'PY1 Data(H)'!$A$1:$A$288,'PY1 Data(H)'!$A$1:$BR$288))</f>
        <v>0</v>
      </c>
      <c r="U6" s="126" cm="1">
        <f t="array" ref="U6">_xlfn.XLOOKUP(U$1,'PY1 Data(H)'!$A$1:$BR$1,_xlfn.XLOOKUP($A6,'PY1 Data(H)'!$A$1:$A$288,'PY1 Data(H)'!$A$1:$BR$288))</f>
        <v>0</v>
      </c>
      <c r="V6" s="126" cm="1">
        <f t="array" ref="V6">_xlfn.XLOOKUP(V$1,'PY1 Data(H)'!$A$1:$BR$1,_xlfn.XLOOKUP($A6,'PY1 Data(H)'!$A$1:$A$288,'PY1 Data(H)'!$A$1:$BR$288))</f>
        <v>0</v>
      </c>
      <c r="W6" s="126" cm="1">
        <f t="array" ref="W6">_xlfn.XLOOKUP(W$1,'PY1 Data(H)'!$A$1:$BR$1,_xlfn.XLOOKUP($A6,'PY1 Data(H)'!$A$1:$A$288,'PY1 Data(H)'!$A$1:$BR$288))</f>
        <v>0</v>
      </c>
      <c r="X6" s="126" cm="1">
        <f t="array" ref="X6">_xlfn.XLOOKUP(X$1,'PY1 Data(H)'!$A$1:$BR$1,_xlfn.XLOOKUP($A6,'PY1 Data(H)'!$A$1:$A$288,'PY1 Data(H)'!$A$1:$BR$288))</f>
        <v>0</v>
      </c>
      <c r="Y6" s="126" cm="1">
        <f t="array" ref="Y6">_xlfn.XLOOKUP(Y$1,'PY1 Data(H)'!$A$1:$BR$1,_xlfn.XLOOKUP($A6,'PY1 Data(H)'!$A$1:$A$288,'PY1 Data(H)'!$A$1:$BR$288))</f>
        <v>0</v>
      </c>
      <c r="Z6" s="126" cm="1">
        <f t="array" ref="Z6">_xlfn.XLOOKUP(Z$1,'PY1 Data(H)'!$A$1:$BR$1,_xlfn.XLOOKUP($A6,'PY1 Data(H)'!$A$1:$A$288,'PY1 Data(H)'!$A$1:$BR$288))</f>
        <v>0</v>
      </c>
      <c r="AA6" s="126" cm="1">
        <f t="array" ref="AA6">_xlfn.XLOOKUP(AA$1,'PY1 Data(H)'!$A$1:$BR$1,_xlfn.XLOOKUP($A6,'PY1 Data(H)'!$A$1:$A$288,'PY1 Data(H)'!$A$1:$BR$288))</f>
        <v>0</v>
      </c>
      <c r="AB6" s="126" cm="1">
        <f t="array" ref="AB6">_xlfn.XLOOKUP(AB$1,'PY1 Data(H)'!$A$1:$BR$1,_xlfn.XLOOKUP($A6,'PY1 Data(H)'!$A$1:$A$288,'PY1 Data(H)'!$A$1:$BR$288))</f>
        <v>0</v>
      </c>
      <c r="AC6" s="126" cm="1">
        <f t="array" ref="AC6">_xlfn.XLOOKUP(AC$1,'PY1 Data(H)'!$A$1:$BR$1,_xlfn.XLOOKUP($A6,'PY1 Data(H)'!$A$1:$A$288,'PY1 Data(H)'!$A$1:$BR$288))</f>
        <v>0</v>
      </c>
      <c r="AD6" s="126" cm="1">
        <f t="array" ref="AD6">_xlfn.XLOOKUP(AD$1,'PY1 Data(H)'!$A$1:$BR$1,_xlfn.XLOOKUP($A6,'PY1 Data(H)'!$A$1:$A$288,'PY1 Data(H)'!$A$1:$BR$288))</f>
        <v>0</v>
      </c>
      <c r="AE6" s="126" cm="1">
        <f t="array" ref="AE6">_xlfn.XLOOKUP(AE$1,'PY1 Data(H)'!$A$1:$BR$1,_xlfn.XLOOKUP($A6,'PY1 Data(H)'!$A$1:$A$288,'PY1 Data(H)'!$A$1:$BR$288))</f>
        <v>0</v>
      </c>
      <c r="AF6" s="126" cm="1">
        <f t="array" ref="AF6">_xlfn.XLOOKUP(AF$1,'PY1 Data(H)'!$A$1:$BR$1,_xlfn.XLOOKUP($A6,'PY1 Data(H)'!$A$1:$A$288,'PY1 Data(H)'!$A$1:$BR$288))</f>
        <v>0</v>
      </c>
    </row>
    <row r="7" spans="1:32" x14ac:dyDescent="0.3">
      <c r="A7">
        <v>576</v>
      </c>
      <c r="D7" s="126" cm="1">
        <f t="array" ref="D7">_xlfn.XLOOKUP(D$1,'PY1 Data(H)'!$A$1:$BR$1,_xlfn.XLOOKUP($A7,'PY1 Data(H)'!$A$1:$A$288,'PY1 Data(H)'!$A$1:$BR$288))</f>
        <v>0</v>
      </c>
      <c r="E7" s="126" cm="1">
        <f t="array" ref="E7">_xlfn.XLOOKUP(E$1,'PY1 Data(H)'!$A$1:$BR$1,_xlfn.XLOOKUP($A7,'PY1 Data(H)'!$A$1:$A$288,'PY1 Data(H)'!$A$1:$BR$288))</f>
        <v>0</v>
      </c>
      <c r="F7" s="126" cm="1">
        <f t="array" ref="F7">_xlfn.XLOOKUP(F$1,'PY1 Data(H)'!$A$1:$BR$1,_xlfn.XLOOKUP($A7,'PY1 Data(H)'!$A$1:$A$288,'PY1 Data(H)'!$A$1:$BR$288))</f>
        <v>0</v>
      </c>
      <c r="G7" s="126" cm="1">
        <f t="array" ref="G7">_xlfn.XLOOKUP(G$1,'PY1 Data(H)'!$A$1:$BR$1,_xlfn.XLOOKUP($A7,'PY1 Data(H)'!$A$1:$A$288,'PY1 Data(H)'!$A$1:$BR$288))</f>
        <v>0</v>
      </c>
      <c r="H7" s="126" cm="1">
        <f t="array" ref="H7">_xlfn.XLOOKUP(H$1,'PY1 Data(H)'!$A$1:$BR$1,_xlfn.XLOOKUP($A7,'PY1 Data(H)'!$A$1:$A$288,'PY1 Data(H)'!$A$1:$BR$288))</f>
        <v>0</v>
      </c>
      <c r="I7" s="126" cm="1">
        <f t="array" ref="I7">_xlfn.XLOOKUP(I$1,'PY1 Data(H)'!$A$1:$BR$1,_xlfn.XLOOKUP($A7,'PY1 Data(H)'!$A$1:$A$288,'PY1 Data(H)'!$A$1:$BR$288))</f>
        <v>0</v>
      </c>
      <c r="J7" s="126" cm="1">
        <f t="array" ref="J7">_xlfn.XLOOKUP(J$1,'PY1 Data(H)'!$A$1:$BR$1,_xlfn.XLOOKUP($A7,'PY1 Data(H)'!$A$1:$A$288,'PY1 Data(H)'!$A$1:$BR$288))</f>
        <v>0</v>
      </c>
      <c r="K7" s="126" cm="1">
        <f t="array" ref="K7">_xlfn.XLOOKUP(K$1,'PY1 Data(H)'!$A$1:$BR$1,_xlfn.XLOOKUP($A7,'PY1 Data(H)'!$A$1:$A$288,'PY1 Data(H)'!$A$1:$BR$288))</f>
        <v>0</v>
      </c>
      <c r="L7" s="126" cm="1">
        <f t="array" ref="L7">_xlfn.XLOOKUP(L$1,'PY1 Data(H)'!$A$1:$BR$1,_xlfn.XLOOKUP($A7,'PY1 Data(H)'!$A$1:$A$288,'PY1 Data(H)'!$A$1:$BR$288))</f>
        <v>0</v>
      </c>
      <c r="M7" s="126" cm="1">
        <f t="array" ref="M7">_xlfn.XLOOKUP(M$1,'PY1 Data(H)'!$A$1:$BR$1,_xlfn.XLOOKUP($A7,'PY1 Data(H)'!$A$1:$A$288,'PY1 Data(H)'!$A$1:$BR$288))</f>
        <v>0</v>
      </c>
      <c r="N7" s="126" cm="1">
        <f t="array" ref="N7">_xlfn.XLOOKUP(N$1,'PY1 Data(H)'!$A$1:$BR$1,_xlfn.XLOOKUP($A7,'PY1 Data(H)'!$A$1:$A$288,'PY1 Data(H)'!$A$1:$BR$288))</f>
        <v>0</v>
      </c>
      <c r="O7" s="126" cm="1">
        <f t="array" ref="O7">_xlfn.XLOOKUP(O$1,'PY1 Data(H)'!$A$1:$BR$1,_xlfn.XLOOKUP($A7,'PY1 Data(H)'!$A$1:$A$288,'PY1 Data(H)'!$A$1:$BR$288))</f>
        <v>0</v>
      </c>
      <c r="P7" s="126" cm="1">
        <f t="array" ref="P7">_xlfn.XLOOKUP(P$1,'PY1 Data(H)'!$A$1:$BR$1,_xlfn.XLOOKUP($A7,'PY1 Data(H)'!$A$1:$A$288,'PY1 Data(H)'!$A$1:$BR$288))</f>
        <v>0</v>
      </c>
      <c r="Q7" s="126" cm="1">
        <f t="array" ref="Q7">_xlfn.XLOOKUP(Q$1,'PY1 Data(H)'!$A$1:$BR$1,_xlfn.XLOOKUP($A7,'PY1 Data(H)'!$A$1:$A$288,'PY1 Data(H)'!$A$1:$BR$288))</f>
        <v>0</v>
      </c>
      <c r="R7" s="126" cm="1">
        <f t="array" ref="R7">_xlfn.XLOOKUP(R$1,'PY1 Data(H)'!$A$1:$BR$1,_xlfn.XLOOKUP($A7,'PY1 Data(H)'!$A$1:$A$288,'PY1 Data(H)'!$A$1:$BR$288))</f>
        <v>0</v>
      </c>
      <c r="S7" s="126" cm="1">
        <f t="array" ref="S7">_xlfn.XLOOKUP(S$1,'PY1 Data(H)'!$A$1:$BR$1,_xlfn.XLOOKUP($A7,'PY1 Data(H)'!$A$1:$A$288,'PY1 Data(H)'!$A$1:$BR$288))</f>
        <v>0</v>
      </c>
      <c r="T7" s="126" cm="1">
        <f t="array" ref="T7">_xlfn.XLOOKUP(T$1,'PY1 Data(H)'!$A$1:$BR$1,_xlfn.XLOOKUP($A7,'PY1 Data(H)'!$A$1:$A$288,'PY1 Data(H)'!$A$1:$BR$288))</f>
        <v>0</v>
      </c>
      <c r="U7" s="126" cm="1">
        <f t="array" ref="U7">_xlfn.XLOOKUP(U$1,'PY1 Data(H)'!$A$1:$BR$1,_xlfn.XLOOKUP($A7,'PY1 Data(H)'!$A$1:$A$288,'PY1 Data(H)'!$A$1:$BR$288))</f>
        <v>0</v>
      </c>
      <c r="V7" s="126" cm="1">
        <f t="array" ref="V7">_xlfn.XLOOKUP(V$1,'PY1 Data(H)'!$A$1:$BR$1,_xlfn.XLOOKUP($A7,'PY1 Data(H)'!$A$1:$A$288,'PY1 Data(H)'!$A$1:$BR$288))</f>
        <v>0</v>
      </c>
      <c r="W7" s="126" cm="1">
        <f t="array" ref="W7">_xlfn.XLOOKUP(W$1,'PY1 Data(H)'!$A$1:$BR$1,_xlfn.XLOOKUP($A7,'PY1 Data(H)'!$A$1:$A$288,'PY1 Data(H)'!$A$1:$BR$288))</f>
        <v>0</v>
      </c>
      <c r="X7" s="126" cm="1">
        <f t="array" ref="X7">_xlfn.XLOOKUP(X$1,'PY1 Data(H)'!$A$1:$BR$1,_xlfn.XLOOKUP($A7,'PY1 Data(H)'!$A$1:$A$288,'PY1 Data(H)'!$A$1:$BR$288))</f>
        <v>0</v>
      </c>
      <c r="Y7" s="126" cm="1">
        <f t="array" ref="Y7">_xlfn.XLOOKUP(Y$1,'PY1 Data(H)'!$A$1:$BR$1,_xlfn.XLOOKUP($A7,'PY1 Data(H)'!$A$1:$A$288,'PY1 Data(H)'!$A$1:$BR$288))</f>
        <v>0</v>
      </c>
      <c r="Z7" s="126" cm="1">
        <f t="array" ref="Z7">_xlfn.XLOOKUP(Z$1,'PY1 Data(H)'!$A$1:$BR$1,_xlfn.XLOOKUP($A7,'PY1 Data(H)'!$A$1:$A$288,'PY1 Data(H)'!$A$1:$BR$288))</f>
        <v>0</v>
      </c>
      <c r="AA7" s="126" cm="1">
        <f t="array" ref="AA7">_xlfn.XLOOKUP(AA$1,'PY1 Data(H)'!$A$1:$BR$1,_xlfn.XLOOKUP($A7,'PY1 Data(H)'!$A$1:$A$288,'PY1 Data(H)'!$A$1:$BR$288))</f>
        <v>0</v>
      </c>
      <c r="AB7" s="126" cm="1">
        <f t="array" ref="AB7">_xlfn.XLOOKUP(AB$1,'PY1 Data(H)'!$A$1:$BR$1,_xlfn.XLOOKUP($A7,'PY1 Data(H)'!$A$1:$A$288,'PY1 Data(H)'!$A$1:$BR$288))</f>
        <v>0</v>
      </c>
      <c r="AC7" s="126" cm="1">
        <f t="array" ref="AC7">_xlfn.XLOOKUP(AC$1,'PY1 Data(H)'!$A$1:$BR$1,_xlfn.XLOOKUP($A7,'PY1 Data(H)'!$A$1:$A$288,'PY1 Data(H)'!$A$1:$BR$288))</f>
        <v>0</v>
      </c>
      <c r="AD7" s="126" cm="1">
        <f t="array" ref="AD7">_xlfn.XLOOKUP(AD$1,'PY1 Data(H)'!$A$1:$BR$1,_xlfn.XLOOKUP($A7,'PY1 Data(H)'!$A$1:$A$288,'PY1 Data(H)'!$A$1:$BR$288))</f>
        <v>0</v>
      </c>
      <c r="AE7" s="126" cm="1">
        <f t="array" ref="AE7">_xlfn.XLOOKUP(AE$1,'PY1 Data(H)'!$A$1:$BR$1,_xlfn.XLOOKUP($A7,'PY1 Data(H)'!$A$1:$A$288,'PY1 Data(H)'!$A$1:$BR$288))</f>
        <v>0</v>
      </c>
      <c r="AF7" s="126" cm="1">
        <f t="array" ref="AF7">_xlfn.XLOOKUP(AF$1,'PY1 Data(H)'!$A$1:$BR$1,_xlfn.XLOOKUP($A7,'PY1 Data(H)'!$A$1:$A$288,'PY1 Data(H)'!$A$1:$BR$288))</f>
        <v>0</v>
      </c>
    </row>
    <row r="8" spans="1:32" x14ac:dyDescent="0.3">
      <c r="A8">
        <v>626</v>
      </c>
      <c r="D8" s="126" cm="1">
        <f t="array" ref="D8">_xlfn.XLOOKUP(D$1,'PY1 Data(H)'!$A$1:$BR$1,_xlfn.XLOOKUP($A8,'PY1 Data(H)'!$A$1:$A$288,'PY1 Data(H)'!$A$1:$BR$288))</f>
        <v>44683</v>
      </c>
      <c r="E8" s="126" cm="1">
        <f t="array" ref="E8">_xlfn.XLOOKUP(E$1,'PY1 Data(H)'!$A$1:$BR$1,_xlfn.XLOOKUP($A8,'PY1 Data(H)'!$A$1:$A$288,'PY1 Data(H)'!$A$1:$BR$288))</f>
        <v>0</v>
      </c>
      <c r="F8" s="126" cm="1">
        <f t="array" ref="F8">_xlfn.XLOOKUP(F$1,'PY1 Data(H)'!$A$1:$BR$1,_xlfn.XLOOKUP($A8,'PY1 Data(H)'!$A$1:$A$288,'PY1 Data(H)'!$A$1:$BR$288))</f>
        <v>0</v>
      </c>
      <c r="G8" s="126" cm="1">
        <f t="array" ref="G8">_xlfn.XLOOKUP(G$1,'PY1 Data(H)'!$A$1:$BR$1,_xlfn.XLOOKUP($A8,'PY1 Data(H)'!$A$1:$A$288,'PY1 Data(H)'!$A$1:$BR$288))</f>
        <v>0</v>
      </c>
      <c r="H8" s="126" cm="1">
        <f t="array" ref="H8">_xlfn.XLOOKUP(H$1,'PY1 Data(H)'!$A$1:$BR$1,_xlfn.XLOOKUP($A8,'PY1 Data(H)'!$A$1:$A$288,'PY1 Data(H)'!$A$1:$BR$288))</f>
        <v>0</v>
      </c>
      <c r="I8" s="126" cm="1">
        <f t="array" ref="I8">_xlfn.XLOOKUP(I$1,'PY1 Data(H)'!$A$1:$BR$1,_xlfn.XLOOKUP($A8,'PY1 Data(H)'!$A$1:$A$288,'PY1 Data(H)'!$A$1:$BR$288))</f>
        <v>250943</v>
      </c>
      <c r="J8" s="126" cm="1">
        <f t="array" ref="J8">_xlfn.XLOOKUP(J$1,'PY1 Data(H)'!$A$1:$BR$1,_xlfn.XLOOKUP($A8,'PY1 Data(H)'!$A$1:$A$288,'PY1 Data(H)'!$A$1:$BR$288))</f>
        <v>0</v>
      </c>
      <c r="K8" s="126" cm="1">
        <f t="array" ref="K8">_xlfn.XLOOKUP(K$1,'PY1 Data(H)'!$A$1:$BR$1,_xlfn.XLOOKUP($A8,'PY1 Data(H)'!$A$1:$A$288,'PY1 Data(H)'!$A$1:$BR$288))</f>
        <v>0</v>
      </c>
      <c r="L8" s="126" cm="1">
        <f t="array" ref="L8">_xlfn.XLOOKUP(L$1,'PY1 Data(H)'!$A$1:$BR$1,_xlfn.XLOOKUP($A8,'PY1 Data(H)'!$A$1:$A$288,'PY1 Data(H)'!$A$1:$BR$288))</f>
        <v>0</v>
      </c>
      <c r="M8" s="126" cm="1">
        <f t="array" ref="M8">_xlfn.XLOOKUP(M$1,'PY1 Data(H)'!$A$1:$BR$1,_xlfn.XLOOKUP($A8,'PY1 Data(H)'!$A$1:$A$288,'PY1 Data(H)'!$A$1:$BR$288))</f>
        <v>11040</v>
      </c>
      <c r="N8" s="126" cm="1">
        <f t="array" ref="N8">_xlfn.XLOOKUP(N$1,'PY1 Data(H)'!$A$1:$BR$1,_xlfn.XLOOKUP($A8,'PY1 Data(H)'!$A$1:$A$288,'PY1 Data(H)'!$A$1:$BR$288))</f>
        <v>0</v>
      </c>
      <c r="O8" s="126" cm="1">
        <f t="array" ref="O8">_xlfn.XLOOKUP(O$1,'PY1 Data(H)'!$A$1:$BR$1,_xlfn.XLOOKUP($A8,'PY1 Data(H)'!$A$1:$A$288,'PY1 Data(H)'!$A$1:$BR$288))</f>
        <v>0</v>
      </c>
      <c r="P8" s="126" cm="1">
        <f t="array" ref="P8">_xlfn.XLOOKUP(P$1,'PY1 Data(H)'!$A$1:$BR$1,_xlfn.XLOOKUP($A8,'PY1 Data(H)'!$A$1:$A$288,'PY1 Data(H)'!$A$1:$BR$288))</f>
        <v>0</v>
      </c>
      <c r="Q8" s="126" cm="1">
        <f t="array" ref="Q8">_xlfn.XLOOKUP(Q$1,'PY1 Data(H)'!$A$1:$BR$1,_xlfn.XLOOKUP($A8,'PY1 Data(H)'!$A$1:$A$288,'PY1 Data(H)'!$A$1:$BR$288))</f>
        <v>0</v>
      </c>
      <c r="R8" s="126" cm="1">
        <f t="array" ref="R8">_xlfn.XLOOKUP(R$1,'PY1 Data(H)'!$A$1:$BR$1,_xlfn.XLOOKUP($A8,'PY1 Data(H)'!$A$1:$A$288,'PY1 Data(H)'!$A$1:$BR$288))</f>
        <v>0</v>
      </c>
      <c r="S8" s="126" cm="1">
        <f t="array" ref="S8">_xlfn.XLOOKUP(S$1,'PY1 Data(H)'!$A$1:$BR$1,_xlfn.XLOOKUP($A8,'PY1 Data(H)'!$A$1:$A$288,'PY1 Data(H)'!$A$1:$BR$288))</f>
        <v>0</v>
      </c>
      <c r="T8" s="126" cm="1">
        <f t="array" ref="T8">_xlfn.XLOOKUP(T$1,'PY1 Data(H)'!$A$1:$BR$1,_xlfn.XLOOKUP($A8,'PY1 Data(H)'!$A$1:$A$288,'PY1 Data(H)'!$A$1:$BR$288))</f>
        <v>0</v>
      </c>
      <c r="U8" s="126" cm="1">
        <f t="array" ref="U8">_xlfn.XLOOKUP(U$1,'PY1 Data(H)'!$A$1:$BR$1,_xlfn.XLOOKUP($A8,'PY1 Data(H)'!$A$1:$A$288,'PY1 Data(H)'!$A$1:$BR$288))</f>
        <v>0</v>
      </c>
      <c r="V8" s="126" cm="1">
        <f t="array" ref="V8">_xlfn.XLOOKUP(V$1,'PY1 Data(H)'!$A$1:$BR$1,_xlfn.XLOOKUP($A8,'PY1 Data(H)'!$A$1:$A$288,'PY1 Data(H)'!$A$1:$BR$288))</f>
        <v>0</v>
      </c>
      <c r="W8" s="126" cm="1">
        <f t="array" ref="W8">_xlfn.XLOOKUP(W$1,'PY1 Data(H)'!$A$1:$BR$1,_xlfn.XLOOKUP($A8,'PY1 Data(H)'!$A$1:$A$288,'PY1 Data(H)'!$A$1:$BR$288))</f>
        <v>0</v>
      </c>
      <c r="X8" s="126" cm="1">
        <f t="array" ref="X8">_xlfn.XLOOKUP(X$1,'PY1 Data(H)'!$A$1:$BR$1,_xlfn.XLOOKUP($A8,'PY1 Data(H)'!$A$1:$A$288,'PY1 Data(H)'!$A$1:$BR$288))</f>
        <v>0</v>
      </c>
      <c r="Y8" s="126" cm="1">
        <f t="array" ref="Y8">_xlfn.XLOOKUP(Y$1,'PY1 Data(H)'!$A$1:$BR$1,_xlfn.XLOOKUP($A8,'PY1 Data(H)'!$A$1:$A$288,'PY1 Data(H)'!$A$1:$BR$288))</f>
        <v>0</v>
      </c>
      <c r="Z8" s="126" cm="1">
        <f t="array" ref="Z8">_xlfn.XLOOKUP(Z$1,'PY1 Data(H)'!$A$1:$BR$1,_xlfn.XLOOKUP($A8,'PY1 Data(H)'!$A$1:$A$288,'PY1 Data(H)'!$A$1:$BR$288))</f>
        <v>0</v>
      </c>
      <c r="AA8" s="126" cm="1">
        <f t="array" ref="AA8">_xlfn.XLOOKUP(AA$1,'PY1 Data(H)'!$A$1:$BR$1,_xlfn.XLOOKUP($A8,'PY1 Data(H)'!$A$1:$A$288,'PY1 Data(H)'!$A$1:$BR$288))</f>
        <v>0</v>
      </c>
      <c r="AB8" s="126" cm="1">
        <f t="array" ref="AB8">_xlfn.XLOOKUP(AB$1,'PY1 Data(H)'!$A$1:$BR$1,_xlfn.XLOOKUP($A8,'PY1 Data(H)'!$A$1:$A$288,'PY1 Data(H)'!$A$1:$BR$288))</f>
        <v>0</v>
      </c>
      <c r="AC8" s="126" cm="1">
        <f t="array" ref="AC8">_xlfn.XLOOKUP(AC$1,'PY1 Data(H)'!$A$1:$BR$1,_xlfn.XLOOKUP($A8,'PY1 Data(H)'!$A$1:$A$288,'PY1 Data(H)'!$A$1:$BR$288))</f>
        <v>0</v>
      </c>
      <c r="AD8" s="126" cm="1">
        <f t="array" ref="AD8">_xlfn.XLOOKUP(AD$1,'PY1 Data(H)'!$A$1:$BR$1,_xlfn.XLOOKUP($A8,'PY1 Data(H)'!$A$1:$A$288,'PY1 Data(H)'!$A$1:$BR$288))</f>
        <v>0</v>
      </c>
      <c r="AE8" s="126" cm="1">
        <f t="array" ref="AE8">_xlfn.XLOOKUP(AE$1,'PY1 Data(H)'!$A$1:$BR$1,_xlfn.XLOOKUP($A8,'PY1 Data(H)'!$A$1:$A$288,'PY1 Data(H)'!$A$1:$BR$288))</f>
        <v>2664</v>
      </c>
      <c r="AF8" s="126" cm="1">
        <f t="array" ref="AF8">_xlfn.XLOOKUP(AF$1,'PY1 Data(H)'!$A$1:$BR$1,_xlfn.XLOOKUP($A8,'PY1 Data(H)'!$A$1:$A$288,'PY1 Data(H)'!$A$1:$BR$288))</f>
        <v>0</v>
      </c>
    </row>
    <row r="9" spans="1:32" x14ac:dyDescent="0.3">
      <c r="A9">
        <v>627</v>
      </c>
      <c r="D9" s="126" cm="1">
        <f t="array" ref="D9">_xlfn.XLOOKUP(D$1,'PY1 Data(H)'!$A$1:$BR$1,_xlfn.XLOOKUP($A9,'PY1 Data(H)'!$A$1:$A$288,'PY1 Data(H)'!$A$1:$BR$288))</f>
        <v>0</v>
      </c>
      <c r="E9" s="126" cm="1">
        <f t="array" ref="E9">_xlfn.XLOOKUP(E$1,'PY1 Data(H)'!$A$1:$BR$1,_xlfn.XLOOKUP($A9,'PY1 Data(H)'!$A$1:$A$288,'PY1 Data(H)'!$A$1:$BR$288))</f>
        <v>0</v>
      </c>
      <c r="F9" s="126" cm="1">
        <f t="array" ref="F9">_xlfn.XLOOKUP(F$1,'PY1 Data(H)'!$A$1:$BR$1,_xlfn.XLOOKUP($A9,'PY1 Data(H)'!$A$1:$A$288,'PY1 Data(H)'!$A$1:$BR$288))</f>
        <v>0</v>
      </c>
      <c r="G9" s="126" cm="1">
        <f t="array" ref="G9">_xlfn.XLOOKUP(G$1,'PY1 Data(H)'!$A$1:$BR$1,_xlfn.XLOOKUP($A9,'PY1 Data(H)'!$A$1:$A$288,'PY1 Data(H)'!$A$1:$BR$288))</f>
        <v>0</v>
      </c>
      <c r="H9" s="126" cm="1">
        <f t="array" ref="H9">_xlfn.XLOOKUP(H$1,'PY1 Data(H)'!$A$1:$BR$1,_xlfn.XLOOKUP($A9,'PY1 Data(H)'!$A$1:$A$288,'PY1 Data(H)'!$A$1:$BR$288))</f>
        <v>0</v>
      </c>
      <c r="I9" s="126" cm="1">
        <f t="array" ref="I9">_xlfn.XLOOKUP(I$1,'PY1 Data(H)'!$A$1:$BR$1,_xlfn.XLOOKUP($A9,'PY1 Data(H)'!$A$1:$A$288,'PY1 Data(H)'!$A$1:$BR$288))</f>
        <v>0</v>
      </c>
      <c r="J9" s="126" cm="1">
        <f t="array" ref="J9">_xlfn.XLOOKUP(J$1,'PY1 Data(H)'!$A$1:$BR$1,_xlfn.XLOOKUP($A9,'PY1 Data(H)'!$A$1:$A$288,'PY1 Data(H)'!$A$1:$BR$288))</f>
        <v>0</v>
      </c>
      <c r="K9" s="126" cm="1">
        <f t="array" ref="K9">_xlfn.XLOOKUP(K$1,'PY1 Data(H)'!$A$1:$BR$1,_xlfn.XLOOKUP($A9,'PY1 Data(H)'!$A$1:$A$288,'PY1 Data(H)'!$A$1:$BR$288))</f>
        <v>0</v>
      </c>
      <c r="L9" s="126" cm="1">
        <f t="array" ref="L9">_xlfn.XLOOKUP(L$1,'PY1 Data(H)'!$A$1:$BR$1,_xlfn.XLOOKUP($A9,'PY1 Data(H)'!$A$1:$A$288,'PY1 Data(H)'!$A$1:$BR$288))</f>
        <v>0</v>
      </c>
      <c r="M9" s="126" cm="1">
        <f t="array" ref="M9">_xlfn.XLOOKUP(M$1,'PY1 Data(H)'!$A$1:$BR$1,_xlfn.XLOOKUP($A9,'PY1 Data(H)'!$A$1:$A$288,'PY1 Data(H)'!$A$1:$BR$288))</f>
        <v>0</v>
      </c>
      <c r="N9" s="126" cm="1">
        <f t="array" ref="N9">_xlfn.XLOOKUP(N$1,'PY1 Data(H)'!$A$1:$BR$1,_xlfn.XLOOKUP($A9,'PY1 Data(H)'!$A$1:$A$288,'PY1 Data(H)'!$A$1:$BR$288))</f>
        <v>0</v>
      </c>
      <c r="O9" s="126" cm="1">
        <f t="array" ref="O9">_xlfn.XLOOKUP(O$1,'PY1 Data(H)'!$A$1:$BR$1,_xlfn.XLOOKUP($A9,'PY1 Data(H)'!$A$1:$A$288,'PY1 Data(H)'!$A$1:$BR$288))</f>
        <v>0</v>
      </c>
      <c r="P9" s="126" cm="1">
        <f t="array" ref="P9">_xlfn.XLOOKUP(P$1,'PY1 Data(H)'!$A$1:$BR$1,_xlfn.XLOOKUP($A9,'PY1 Data(H)'!$A$1:$A$288,'PY1 Data(H)'!$A$1:$BR$288))</f>
        <v>0</v>
      </c>
      <c r="Q9" s="126" cm="1">
        <f t="array" ref="Q9">_xlfn.XLOOKUP(Q$1,'PY1 Data(H)'!$A$1:$BR$1,_xlfn.XLOOKUP($A9,'PY1 Data(H)'!$A$1:$A$288,'PY1 Data(H)'!$A$1:$BR$288))</f>
        <v>0</v>
      </c>
      <c r="R9" s="126" cm="1">
        <f t="array" ref="R9">_xlfn.XLOOKUP(R$1,'PY1 Data(H)'!$A$1:$BR$1,_xlfn.XLOOKUP($A9,'PY1 Data(H)'!$A$1:$A$288,'PY1 Data(H)'!$A$1:$BR$288))</f>
        <v>0</v>
      </c>
      <c r="S9" s="126" cm="1">
        <f t="array" ref="S9">_xlfn.XLOOKUP(S$1,'PY1 Data(H)'!$A$1:$BR$1,_xlfn.XLOOKUP($A9,'PY1 Data(H)'!$A$1:$A$288,'PY1 Data(H)'!$A$1:$BR$288))</f>
        <v>0</v>
      </c>
      <c r="T9" s="126" cm="1">
        <f t="array" ref="T9">_xlfn.XLOOKUP(T$1,'PY1 Data(H)'!$A$1:$BR$1,_xlfn.XLOOKUP($A9,'PY1 Data(H)'!$A$1:$A$288,'PY1 Data(H)'!$A$1:$BR$288))</f>
        <v>0</v>
      </c>
      <c r="U9" s="126" cm="1">
        <f t="array" ref="U9">_xlfn.XLOOKUP(U$1,'PY1 Data(H)'!$A$1:$BR$1,_xlfn.XLOOKUP($A9,'PY1 Data(H)'!$A$1:$A$288,'PY1 Data(H)'!$A$1:$BR$288))</f>
        <v>0</v>
      </c>
      <c r="V9" s="126" cm="1">
        <f t="array" ref="V9">_xlfn.XLOOKUP(V$1,'PY1 Data(H)'!$A$1:$BR$1,_xlfn.XLOOKUP($A9,'PY1 Data(H)'!$A$1:$A$288,'PY1 Data(H)'!$A$1:$BR$288))</f>
        <v>0</v>
      </c>
      <c r="W9" s="126" cm="1">
        <f t="array" ref="W9">_xlfn.XLOOKUP(W$1,'PY1 Data(H)'!$A$1:$BR$1,_xlfn.XLOOKUP($A9,'PY1 Data(H)'!$A$1:$A$288,'PY1 Data(H)'!$A$1:$BR$288))</f>
        <v>0</v>
      </c>
      <c r="X9" s="126" cm="1">
        <f t="array" ref="X9">_xlfn.XLOOKUP(X$1,'PY1 Data(H)'!$A$1:$BR$1,_xlfn.XLOOKUP($A9,'PY1 Data(H)'!$A$1:$A$288,'PY1 Data(H)'!$A$1:$BR$288))</f>
        <v>0</v>
      </c>
      <c r="Y9" s="126" cm="1">
        <f t="array" ref="Y9">_xlfn.XLOOKUP(Y$1,'PY1 Data(H)'!$A$1:$BR$1,_xlfn.XLOOKUP($A9,'PY1 Data(H)'!$A$1:$A$288,'PY1 Data(H)'!$A$1:$BR$288))</f>
        <v>0</v>
      </c>
      <c r="Z9" s="126" cm="1">
        <f t="array" ref="Z9">_xlfn.XLOOKUP(Z$1,'PY1 Data(H)'!$A$1:$BR$1,_xlfn.XLOOKUP($A9,'PY1 Data(H)'!$A$1:$A$288,'PY1 Data(H)'!$A$1:$BR$288))</f>
        <v>0</v>
      </c>
      <c r="AA9" s="126" cm="1">
        <f t="array" ref="AA9">_xlfn.XLOOKUP(AA$1,'PY1 Data(H)'!$A$1:$BR$1,_xlfn.XLOOKUP($A9,'PY1 Data(H)'!$A$1:$A$288,'PY1 Data(H)'!$A$1:$BR$288))</f>
        <v>0</v>
      </c>
      <c r="AB9" s="126" cm="1">
        <f t="array" ref="AB9">_xlfn.XLOOKUP(AB$1,'PY1 Data(H)'!$A$1:$BR$1,_xlfn.XLOOKUP($A9,'PY1 Data(H)'!$A$1:$A$288,'PY1 Data(H)'!$A$1:$BR$288))</f>
        <v>0</v>
      </c>
      <c r="AC9" s="126" cm="1">
        <f t="array" ref="AC9">_xlfn.XLOOKUP(AC$1,'PY1 Data(H)'!$A$1:$BR$1,_xlfn.XLOOKUP($A9,'PY1 Data(H)'!$A$1:$A$288,'PY1 Data(H)'!$A$1:$BR$288))</f>
        <v>0</v>
      </c>
      <c r="AD9" s="126" cm="1">
        <f t="array" ref="AD9">_xlfn.XLOOKUP(AD$1,'PY1 Data(H)'!$A$1:$BR$1,_xlfn.XLOOKUP($A9,'PY1 Data(H)'!$A$1:$A$288,'PY1 Data(H)'!$A$1:$BR$288))</f>
        <v>0</v>
      </c>
      <c r="AE9" s="126" cm="1">
        <f t="array" ref="AE9">_xlfn.XLOOKUP(AE$1,'PY1 Data(H)'!$A$1:$BR$1,_xlfn.XLOOKUP($A9,'PY1 Data(H)'!$A$1:$A$288,'PY1 Data(H)'!$A$1:$BR$288))</f>
        <v>0</v>
      </c>
      <c r="AF9" s="126" cm="1">
        <f t="array" ref="AF9">_xlfn.XLOOKUP(AF$1,'PY1 Data(H)'!$A$1:$BR$1,_xlfn.XLOOKUP($A9,'PY1 Data(H)'!$A$1:$A$288,'PY1 Data(H)'!$A$1:$BR$288))</f>
        <v>0</v>
      </c>
    </row>
    <row r="10" spans="1:32" x14ac:dyDescent="0.3">
      <c r="A10">
        <v>628</v>
      </c>
      <c r="D10" s="126" cm="1">
        <f t="array" ref="D10">_xlfn.XLOOKUP(D$1,'PY1 Data(H)'!$A$1:$BR$1,_xlfn.XLOOKUP($A10,'PY1 Data(H)'!$A$1:$A$288,'PY1 Data(H)'!$A$1:$BR$288))</f>
        <v>0</v>
      </c>
      <c r="E10" s="126" cm="1">
        <f t="array" ref="E10">_xlfn.XLOOKUP(E$1,'PY1 Data(H)'!$A$1:$BR$1,_xlfn.XLOOKUP($A10,'PY1 Data(H)'!$A$1:$A$288,'PY1 Data(H)'!$A$1:$BR$288))</f>
        <v>0</v>
      </c>
      <c r="F10" s="126" cm="1">
        <f t="array" ref="F10">_xlfn.XLOOKUP(F$1,'PY1 Data(H)'!$A$1:$BR$1,_xlfn.XLOOKUP($A10,'PY1 Data(H)'!$A$1:$A$288,'PY1 Data(H)'!$A$1:$BR$288))</f>
        <v>0</v>
      </c>
      <c r="G10" s="126" cm="1">
        <f t="array" ref="G10">_xlfn.XLOOKUP(G$1,'PY1 Data(H)'!$A$1:$BR$1,_xlfn.XLOOKUP($A10,'PY1 Data(H)'!$A$1:$A$288,'PY1 Data(H)'!$A$1:$BR$288))</f>
        <v>0</v>
      </c>
      <c r="H10" s="126" cm="1">
        <f t="array" ref="H10">_xlfn.XLOOKUP(H$1,'PY1 Data(H)'!$A$1:$BR$1,_xlfn.XLOOKUP($A10,'PY1 Data(H)'!$A$1:$A$288,'PY1 Data(H)'!$A$1:$BR$288))</f>
        <v>0</v>
      </c>
      <c r="I10" s="126" cm="1">
        <f t="array" ref="I10">_xlfn.XLOOKUP(I$1,'PY1 Data(H)'!$A$1:$BR$1,_xlfn.XLOOKUP($A10,'PY1 Data(H)'!$A$1:$A$288,'PY1 Data(H)'!$A$1:$BR$288))</f>
        <v>0</v>
      </c>
      <c r="J10" s="126" cm="1">
        <f t="array" ref="J10">_xlfn.XLOOKUP(J$1,'PY1 Data(H)'!$A$1:$BR$1,_xlfn.XLOOKUP($A10,'PY1 Data(H)'!$A$1:$A$288,'PY1 Data(H)'!$A$1:$BR$288))</f>
        <v>0</v>
      </c>
      <c r="K10" s="126" cm="1">
        <f t="array" ref="K10">_xlfn.XLOOKUP(K$1,'PY1 Data(H)'!$A$1:$BR$1,_xlfn.XLOOKUP($A10,'PY1 Data(H)'!$A$1:$A$288,'PY1 Data(H)'!$A$1:$BR$288))</f>
        <v>0</v>
      </c>
      <c r="L10" s="126" cm="1">
        <f t="array" ref="L10">_xlfn.XLOOKUP(L$1,'PY1 Data(H)'!$A$1:$BR$1,_xlfn.XLOOKUP($A10,'PY1 Data(H)'!$A$1:$A$288,'PY1 Data(H)'!$A$1:$BR$288))</f>
        <v>0</v>
      </c>
      <c r="M10" s="126" cm="1">
        <f t="array" ref="M10">_xlfn.XLOOKUP(M$1,'PY1 Data(H)'!$A$1:$BR$1,_xlfn.XLOOKUP($A10,'PY1 Data(H)'!$A$1:$A$288,'PY1 Data(H)'!$A$1:$BR$288))</f>
        <v>0</v>
      </c>
      <c r="N10" s="126" cm="1">
        <f t="array" ref="N10">_xlfn.XLOOKUP(N$1,'PY1 Data(H)'!$A$1:$BR$1,_xlfn.XLOOKUP($A10,'PY1 Data(H)'!$A$1:$A$288,'PY1 Data(H)'!$A$1:$BR$288))</f>
        <v>0</v>
      </c>
      <c r="O10" s="126" cm="1">
        <f t="array" ref="O10">_xlfn.XLOOKUP(O$1,'PY1 Data(H)'!$A$1:$BR$1,_xlfn.XLOOKUP($A10,'PY1 Data(H)'!$A$1:$A$288,'PY1 Data(H)'!$A$1:$BR$288))</f>
        <v>0</v>
      </c>
      <c r="P10" s="126" cm="1">
        <f t="array" ref="P10">_xlfn.XLOOKUP(P$1,'PY1 Data(H)'!$A$1:$BR$1,_xlfn.XLOOKUP($A10,'PY1 Data(H)'!$A$1:$A$288,'PY1 Data(H)'!$A$1:$BR$288))</f>
        <v>0</v>
      </c>
      <c r="Q10" s="126" cm="1">
        <f t="array" ref="Q10">_xlfn.XLOOKUP(Q$1,'PY1 Data(H)'!$A$1:$BR$1,_xlfn.XLOOKUP($A10,'PY1 Data(H)'!$A$1:$A$288,'PY1 Data(H)'!$A$1:$BR$288))</f>
        <v>0</v>
      </c>
      <c r="R10" s="126" cm="1">
        <f t="array" ref="R10">_xlfn.XLOOKUP(R$1,'PY1 Data(H)'!$A$1:$BR$1,_xlfn.XLOOKUP($A10,'PY1 Data(H)'!$A$1:$A$288,'PY1 Data(H)'!$A$1:$BR$288))</f>
        <v>0</v>
      </c>
      <c r="S10" s="126" cm="1">
        <f t="array" ref="S10">_xlfn.XLOOKUP(S$1,'PY1 Data(H)'!$A$1:$BR$1,_xlfn.XLOOKUP($A10,'PY1 Data(H)'!$A$1:$A$288,'PY1 Data(H)'!$A$1:$BR$288))</f>
        <v>0</v>
      </c>
      <c r="T10" s="126" cm="1">
        <f t="array" ref="T10">_xlfn.XLOOKUP(T$1,'PY1 Data(H)'!$A$1:$BR$1,_xlfn.XLOOKUP($A10,'PY1 Data(H)'!$A$1:$A$288,'PY1 Data(H)'!$A$1:$BR$288))</f>
        <v>0</v>
      </c>
      <c r="U10" s="126" cm="1">
        <f t="array" ref="U10">_xlfn.XLOOKUP(U$1,'PY1 Data(H)'!$A$1:$BR$1,_xlfn.XLOOKUP($A10,'PY1 Data(H)'!$A$1:$A$288,'PY1 Data(H)'!$A$1:$BR$288))</f>
        <v>0</v>
      </c>
      <c r="V10" s="126" cm="1">
        <f t="array" ref="V10">_xlfn.XLOOKUP(V$1,'PY1 Data(H)'!$A$1:$BR$1,_xlfn.XLOOKUP($A10,'PY1 Data(H)'!$A$1:$A$288,'PY1 Data(H)'!$A$1:$BR$288))</f>
        <v>0</v>
      </c>
      <c r="W10" s="126" cm="1">
        <f t="array" ref="W10">_xlfn.XLOOKUP(W$1,'PY1 Data(H)'!$A$1:$BR$1,_xlfn.XLOOKUP($A10,'PY1 Data(H)'!$A$1:$A$288,'PY1 Data(H)'!$A$1:$BR$288))</f>
        <v>0</v>
      </c>
      <c r="X10" s="126" cm="1">
        <f t="array" ref="X10">_xlfn.XLOOKUP(X$1,'PY1 Data(H)'!$A$1:$BR$1,_xlfn.XLOOKUP($A10,'PY1 Data(H)'!$A$1:$A$288,'PY1 Data(H)'!$A$1:$BR$288))</f>
        <v>0</v>
      </c>
      <c r="Y10" s="126" cm="1">
        <f t="array" ref="Y10">_xlfn.XLOOKUP(Y$1,'PY1 Data(H)'!$A$1:$BR$1,_xlfn.XLOOKUP($A10,'PY1 Data(H)'!$A$1:$A$288,'PY1 Data(H)'!$A$1:$BR$288))</f>
        <v>0</v>
      </c>
      <c r="Z10" s="126" cm="1">
        <f t="array" ref="Z10">_xlfn.XLOOKUP(Z$1,'PY1 Data(H)'!$A$1:$BR$1,_xlfn.XLOOKUP($A10,'PY1 Data(H)'!$A$1:$A$288,'PY1 Data(H)'!$A$1:$BR$288))</f>
        <v>0</v>
      </c>
      <c r="AA10" s="126" cm="1">
        <f t="array" ref="AA10">_xlfn.XLOOKUP(AA$1,'PY1 Data(H)'!$A$1:$BR$1,_xlfn.XLOOKUP($A10,'PY1 Data(H)'!$A$1:$A$288,'PY1 Data(H)'!$A$1:$BR$288))</f>
        <v>0</v>
      </c>
      <c r="AB10" s="126" cm="1">
        <f t="array" ref="AB10">_xlfn.XLOOKUP(AB$1,'PY1 Data(H)'!$A$1:$BR$1,_xlfn.XLOOKUP($A10,'PY1 Data(H)'!$A$1:$A$288,'PY1 Data(H)'!$A$1:$BR$288))</f>
        <v>0</v>
      </c>
      <c r="AC10" s="126" cm="1">
        <f t="array" ref="AC10">_xlfn.XLOOKUP(AC$1,'PY1 Data(H)'!$A$1:$BR$1,_xlfn.XLOOKUP($A10,'PY1 Data(H)'!$A$1:$A$288,'PY1 Data(H)'!$A$1:$BR$288))</f>
        <v>0</v>
      </c>
      <c r="AD10" s="126" cm="1">
        <f t="array" ref="AD10">_xlfn.XLOOKUP(AD$1,'PY1 Data(H)'!$A$1:$BR$1,_xlfn.XLOOKUP($A10,'PY1 Data(H)'!$A$1:$A$288,'PY1 Data(H)'!$A$1:$BR$288))</f>
        <v>0</v>
      </c>
      <c r="AE10" s="126" cm="1">
        <f t="array" ref="AE10">_xlfn.XLOOKUP(AE$1,'PY1 Data(H)'!$A$1:$BR$1,_xlfn.XLOOKUP($A10,'PY1 Data(H)'!$A$1:$A$288,'PY1 Data(H)'!$A$1:$BR$288))</f>
        <v>0</v>
      </c>
      <c r="AF10" s="126" cm="1">
        <f t="array" ref="AF10">_xlfn.XLOOKUP(AF$1,'PY1 Data(H)'!$A$1:$BR$1,_xlfn.XLOOKUP($A10,'PY1 Data(H)'!$A$1:$A$288,'PY1 Data(H)'!$A$1:$BR$288))</f>
        <v>0</v>
      </c>
    </row>
    <row r="11" spans="1:32" x14ac:dyDescent="0.3">
      <c r="A11">
        <v>629</v>
      </c>
      <c r="D11" s="126" cm="1">
        <f t="array" ref="D11">_xlfn.XLOOKUP(D$1,'PY1 Data(H)'!$A$1:$BR$1,_xlfn.XLOOKUP($A11,'PY1 Data(H)'!$A$1:$A$288,'PY1 Data(H)'!$A$1:$BR$288))</f>
        <v>0</v>
      </c>
      <c r="E11" s="126" cm="1">
        <f t="array" ref="E11">_xlfn.XLOOKUP(E$1,'PY1 Data(H)'!$A$1:$BR$1,_xlfn.XLOOKUP($A11,'PY1 Data(H)'!$A$1:$A$288,'PY1 Data(H)'!$A$1:$BR$288))</f>
        <v>0</v>
      </c>
      <c r="F11" s="126" cm="1">
        <f t="array" ref="F11">_xlfn.XLOOKUP(F$1,'PY1 Data(H)'!$A$1:$BR$1,_xlfn.XLOOKUP($A11,'PY1 Data(H)'!$A$1:$A$288,'PY1 Data(H)'!$A$1:$BR$288))</f>
        <v>0</v>
      </c>
      <c r="G11" s="126" cm="1">
        <f t="array" ref="G11">_xlfn.XLOOKUP(G$1,'PY1 Data(H)'!$A$1:$BR$1,_xlfn.XLOOKUP($A11,'PY1 Data(H)'!$A$1:$A$288,'PY1 Data(H)'!$A$1:$BR$288))</f>
        <v>0</v>
      </c>
      <c r="H11" s="126" cm="1">
        <f t="array" ref="H11">_xlfn.XLOOKUP(H$1,'PY1 Data(H)'!$A$1:$BR$1,_xlfn.XLOOKUP($A11,'PY1 Data(H)'!$A$1:$A$288,'PY1 Data(H)'!$A$1:$BR$288))</f>
        <v>0</v>
      </c>
      <c r="I11" s="126" cm="1">
        <f t="array" ref="I11">_xlfn.XLOOKUP(I$1,'PY1 Data(H)'!$A$1:$BR$1,_xlfn.XLOOKUP($A11,'PY1 Data(H)'!$A$1:$A$288,'PY1 Data(H)'!$A$1:$BR$288))</f>
        <v>0</v>
      </c>
      <c r="J11" s="126" cm="1">
        <f t="array" ref="J11">_xlfn.XLOOKUP(J$1,'PY1 Data(H)'!$A$1:$BR$1,_xlfn.XLOOKUP($A11,'PY1 Data(H)'!$A$1:$A$288,'PY1 Data(H)'!$A$1:$BR$288))</f>
        <v>0</v>
      </c>
      <c r="K11" s="126" cm="1">
        <f t="array" ref="K11">_xlfn.XLOOKUP(K$1,'PY1 Data(H)'!$A$1:$BR$1,_xlfn.XLOOKUP($A11,'PY1 Data(H)'!$A$1:$A$288,'PY1 Data(H)'!$A$1:$BR$288))</f>
        <v>0</v>
      </c>
      <c r="L11" s="126" cm="1">
        <f t="array" ref="L11">_xlfn.XLOOKUP(L$1,'PY1 Data(H)'!$A$1:$BR$1,_xlfn.XLOOKUP($A11,'PY1 Data(H)'!$A$1:$A$288,'PY1 Data(H)'!$A$1:$BR$288))</f>
        <v>0</v>
      </c>
      <c r="M11" s="126" cm="1">
        <f t="array" ref="M11">_xlfn.XLOOKUP(M$1,'PY1 Data(H)'!$A$1:$BR$1,_xlfn.XLOOKUP($A11,'PY1 Data(H)'!$A$1:$A$288,'PY1 Data(H)'!$A$1:$BR$288))</f>
        <v>0</v>
      </c>
      <c r="N11" s="126" cm="1">
        <f t="array" ref="N11">_xlfn.XLOOKUP(N$1,'PY1 Data(H)'!$A$1:$BR$1,_xlfn.XLOOKUP($A11,'PY1 Data(H)'!$A$1:$A$288,'PY1 Data(H)'!$A$1:$BR$288))</f>
        <v>0</v>
      </c>
      <c r="O11" s="126" cm="1">
        <f t="array" ref="O11">_xlfn.XLOOKUP(O$1,'PY1 Data(H)'!$A$1:$BR$1,_xlfn.XLOOKUP($A11,'PY1 Data(H)'!$A$1:$A$288,'PY1 Data(H)'!$A$1:$BR$288))</f>
        <v>0</v>
      </c>
      <c r="P11" s="126" cm="1">
        <f t="array" ref="P11">_xlfn.XLOOKUP(P$1,'PY1 Data(H)'!$A$1:$BR$1,_xlfn.XLOOKUP($A11,'PY1 Data(H)'!$A$1:$A$288,'PY1 Data(H)'!$A$1:$BR$288))</f>
        <v>0</v>
      </c>
      <c r="Q11" s="126" cm="1">
        <f t="array" ref="Q11">_xlfn.XLOOKUP(Q$1,'PY1 Data(H)'!$A$1:$BR$1,_xlfn.XLOOKUP($A11,'PY1 Data(H)'!$A$1:$A$288,'PY1 Data(H)'!$A$1:$BR$288))</f>
        <v>0</v>
      </c>
      <c r="R11" s="126" cm="1">
        <f t="array" ref="R11">_xlfn.XLOOKUP(R$1,'PY1 Data(H)'!$A$1:$BR$1,_xlfn.XLOOKUP($A11,'PY1 Data(H)'!$A$1:$A$288,'PY1 Data(H)'!$A$1:$BR$288))</f>
        <v>0</v>
      </c>
      <c r="S11" s="126" cm="1">
        <f t="array" ref="S11">_xlfn.XLOOKUP(S$1,'PY1 Data(H)'!$A$1:$BR$1,_xlfn.XLOOKUP($A11,'PY1 Data(H)'!$A$1:$A$288,'PY1 Data(H)'!$A$1:$BR$288))</f>
        <v>0</v>
      </c>
      <c r="T11" s="126" cm="1">
        <f t="array" ref="T11">_xlfn.XLOOKUP(T$1,'PY1 Data(H)'!$A$1:$BR$1,_xlfn.XLOOKUP($A11,'PY1 Data(H)'!$A$1:$A$288,'PY1 Data(H)'!$A$1:$BR$288))</f>
        <v>0</v>
      </c>
      <c r="U11" s="126" cm="1">
        <f t="array" ref="U11">_xlfn.XLOOKUP(U$1,'PY1 Data(H)'!$A$1:$BR$1,_xlfn.XLOOKUP($A11,'PY1 Data(H)'!$A$1:$A$288,'PY1 Data(H)'!$A$1:$BR$288))</f>
        <v>0</v>
      </c>
      <c r="V11" s="126" cm="1">
        <f t="array" ref="V11">_xlfn.XLOOKUP(V$1,'PY1 Data(H)'!$A$1:$BR$1,_xlfn.XLOOKUP($A11,'PY1 Data(H)'!$A$1:$A$288,'PY1 Data(H)'!$A$1:$BR$288))</f>
        <v>0</v>
      </c>
      <c r="W11" s="126" cm="1">
        <f t="array" ref="W11">_xlfn.XLOOKUP(W$1,'PY1 Data(H)'!$A$1:$BR$1,_xlfn.XLOOKUP($A11,'PY1 Data(H)'!$A$1:$A$288,'PY1 Data(H)'!$A$1:$BR$288))</f>
        <v>0</v>
      </c>
      <c r="X11" s="126" cm="1">
        <f t="array" ref="X11">_xlfn.XLOOKUP(X$1,'PY1 Data(H)'!$A$1:$BR$1,_xlfn.XLOOKUP($A11,'PY1 Data(H)'!$A$1:$A$288,'PY1 Data(H)'!$A$1:$BR$288))</f>
        <v>0</v>
      </c>
      <c r="Y11" s="126" cm="1">
        <f t="array" ref="Y11">_xlfn.XLOOKUP(Y$1,'PY1 Data(H)'!$A$1:$BR$1,_xlfn.XLOOKUP($A11,'PY1 Data(H)'!$A$1:$A$288,'PY1 Data(H)'!$A$1:$BR$288))</f>
        <v>0</v>
      </c>
      <c r="Z11" s="126" cm="1">
        <f t="array" ref="Z11">_xlfn.XLOOKUP(Z$1,'PY1 Data(H)'!$A$1:$BR$1,_xlfn.XLOOKUP($A11,'PY1 Data(H)'!$A$1:$A$288,'PY1 Data(H)'!$A$1:$BR$288))</f>
        <v>0</v>
      </c>
      <c r="AA11" s="126" cm="1">
        <f t="array" ref="AA11">_xlfn.XLOOKUP(AA$1,'PY1 Data(H)'!$A$1:$BR$1,_xlfn.XLOOKUP($A11,'PY1 Data(H)'!$A$1:$A$288,'PY1 Data(H)'!$A$1:$BR$288))</f>
        <v>0</v>
      </c>
      <c r="AB11" s="126" cm="1">
        <f t="array" ref="AB11">_xlfn.XLOOKUP(AB$1,'PY1 Data(H)'!$A$1:$BR$1,_xlfn.XLOOKUP($A11,'PY1 Data(H)'!$A$1:$A$288,'PY1 Data(H)'!$A$1:$BR$288))</f>
        <v>0</v>
      </c>
      <c r="AC11" s="126" cm="1">
        <f t="array" ref="AC11">_xlfn.XLOOKUP(AC$1,'PY1 Data(H)'!$A$1:$BR$1,_xlfn.XLOOKUP($A11,'PY1 Data(H)'!$A$1:$A$288,'PY1 Data(H)'!$A$1:$BR$288))</f>
        <v>0</v>
      </c>
      <c r="AD11" s="126" cm="1">
        <f t="array" ref="AD11">_xlfn.XLOOKUP(AD$1,'PY1 Data(H)'!$A$1:$BR$1,_xlfn.XLOOKUP($A11,'PY1 Data(H)'!$A$1:$A$288,'PY1 Data(H)'!$A$1:$BR$288))</f>
        <v>0</v>
      </c>
      <c r="AE11" s="126" cm="1">
        <f t="array" ref="AE11">_xlfn.XLOOKUP(AE$1,'PY1 Data(H)'!$A$1:$BR$1,_xlfn.XLOOKUP($A11,'PY1 Data(H)'!$A$1:$A$288,'PY1 Data(H)'!$A$1:$BR$288))</f>
        <v>0</v>
      </c>
      <c r="AF11" s="126" cm="1">
        <f t="array" ref="AF11">_xlfn.XLOOKUP(AF$1,'PY1 Data(H)'!$A$1:$BR$1,_xlfn.XLOOKUP($A11,'PY1 Data(H)'!$A$1:$A$288,'PY1 Data(H)'!$A$1:$BR$288))</f>
        <v>0</v>
      </c>
    </row>
    <row r="12" spans="1:32" x14ac:dyDescent="0.3">
      <c r="A12">
        <v>630</v>
      </c>
      <c r="D12" s="126" cm="1">
        <f t="array" ref="D12">_xlfn.XLOOKUP(D$1,'PY1 Data(H)'!$A$1:$BR$1,_xlfn.XLOOKUP($A12,'PY1 Data(H)'!$A$1:$A$288,'PY1 Data(H)'!$A$1:$BR$288))</f>
        <v>0</v>
      </c>
      <c r="E12" s="126" cm="1">
        <f t="array" ref="E12">_xlfn.XLOOKUP(E$1,'PY1 Data(H)'!$A$1:$BR$1,_xlfn.XLOOKUP($A12,'PY1 Data(H)'!$A$1:$A$288,'PY1 Data(H)'!$A$1:$BR$288))</f>
        <v>0</v>
      </c>
      <c r="F12" s="126" cm="1">
        <f t="array" ref="F12">_xlfn.XLOOKUP(F$1,'PY1 Data(H)'!$A$1:$BR$1,_xlfn.XLOOKUP($A12,'PY1 Data(H)'!$A$1:$A$288,'PY1 Data(H)'!$A$1:$BR$288))</f>
        <v>0</v>
      </c>
      <c r="G12" s="126" cm="1">
        <f t="array" ref="G12">_xlfn.XLOOKUP(G$1,'PY1 Data(H)'!$A$1:$BR$1,_xlfn.XLOOKUP($A12,'PY1 Data(H)'!$A$1:$A$288,'PY1 Data(H)'!$A$1:$BR$288))</f>
        <v>0</v>
      </c>
      <c r="H12" s="126" cm="1">
        <f t="array" ref="H12">_xlfn.XLOOKUP(H$1,'PY1 Data(H)'!$A$1:$BR$1,_xlfn.XLOOKUP($A12,'PY1 Data(H)'!$A$1:$A$288,'PY1 Data(H)'!$A$1:$BR$288))</f>
        <v>0</v>
      </c>
      <c r="I12" s="126" cm="1">
        <f t="array" ref="I12">_xlfn.XLOOKUP(I$1,'PY1 Data(H)'!$A$1:$BR$1,_xlfn.XLOOKUP($A12,'PY1 Data(H)'!$A$1:$A$288,'PY1 Data(H)'!$A$1:$BR$288))</f>
        <v>0</v>
      </c>
      <c r="J12" s="126" cm="1">
        <f t="array" ref="J12">_xlfn.XLOOKUP(J$1,'PY1 Data(H)'!$A$1:$BR$1,_xlfn.XLOOKUP($A12,'PY1 Data(H)'!$A$1:$A$288,'PY1 Data(H)'!$A$1:$BR$288))</f>
        <v>0</v>
      </c>
      <c r="K12" s="126" cm="1">
        <f t="array" ref="K12">_xlfn.XLOOKUP(K$1,'PY1 Data(H)'!$A$1:$BR$1,_xlfn.XLOOKUP($A12,'PY1 Data(H)'!$A$1:$A$288,'PY1 Data(H)'!$A$1:$BR$288))</f>
        <v>0</v>
      </c>
      <c r="L12" s="126" cm="1">
        <f t="array" ref="L12">_xlfn.XLOOKUP(L$1,'PY1 Data(H)'!$A$1:$BR$1,_xlfn.XLOOKUP($A12,'PY1 Data(H)'!$A$1:$A$288,'PY1 Data(H)'!$A$1:$BR$288))</f>
        <v>0</v>
      </c>
      <c r="M12" s="126" cm="1">
        <f t="array" ref="M12">_xlfn.XLOOKUP(M$1,'PY1 Data(H)'!$A$1:$BR$1,_xlfn.XLOOKUP($A12,'PY1 Data(H)'!$A$1:$A$288,'PY1 Data(H)'!$A$1:$BR$288))</f>
        <v>1600</v>
      </c>
      <c r="N12" s="126" cm="1">
        <f t="array" ref="N12">_xlfn.XLOOKUP(N$1,'PY1 Data(H)'!$A$1:$BR$1,_xlfn.XLOOKUP($A12,'PY1 Data(H)'!$A$1:$A$288,'PY1 Data(H)'!$A$1:$BR$288))</f>
        <v>0</v>
      </c>
      <c r="O12" s="126" cm="1">
        <f t="array" ref="O12">_xlfn.XLOOKUP(O$1,'PY1 Data(H)'!$A$1:$BR$1,_xlfn.XLOOKUP($A12,'PY1 Data(H)'!$A$1:$A$288,'PY1 Data(H)'!$A$1:$BR$288))</f>
        <v>0</v>
      </c>
      <c r="P12" s="126" cm="1">
        <f t="array" ref="P12">_xlfn.XLOOKUP(P$1,'PY1 Data(H)'!$A$1:$BR$1,_xlfn.XLOOKUP($A12,'PY1 Data(H)'!$A$1:$A$288,'PY1 Data(H)'!$A$1:$BR$288))</f>
        <v>0</v>
      </c>
      <c r="Q12" s="126" cm="1">
        <f t="array" ref="Q12">_xlfn.XLOOKUP(Q$1,'PY1 Data(H)'!$A$1:$BR$1,_xlfn.XLOOKUP($A12,'PY1 Data(H)'!$A$1:$A$288,'PY1 Data(H)'!$A$1:$BR$288))</f>
        <v>0</v>
      </c>
      <c r="R12" s="126" cm="1">
        <f t="array" ref="R12">_xlfn.XLOOKUP(R$1,'PY1 Data(H)'!$A$1:$BR$1,_xlfn.XLOOKUP($A12,'PY1 Data(H)'!$A$1:$A$288,'PY1 Data(H)'!$A$1:$BR$288))</f>
        <v>0</v>
      </c>
      <c r="S12" s="126" cm="1">
        <f t="array" ref="S12">_xlfn.XLOOKUP(S$1,'PY1 Data(H)'!$A$1:$BR$1,_xlfn.XLOOKUP($A12,'PY1 Data(H)'!$A$1:$A$288,'PY1 Data(H)'!$A$1:$BR$288))</f>
        <v>0</v>
      </c>
      <c r="T12" s="126" cm="1">
        <f t="array" ref="T12">_xlfn.XLOOKUP(T$1,'PY1 Data(H)'!$A$1:$BR$1,_xlfn.XLOOKUP($A12,'PY1 Data(H)'!$A$1:$A$288,'PY1 Data(H)'!$A$1:$BR$288))</f>
        <v>0</v>
      </c>
      <c r="U12" s="126" cm="1">
        <f t="array" ref="U12">_xlfn.XLOOKUP(U$1,'PY1 Data(H)'!$A$1:$BR$1,_xlfn.XLOOKUP($A12,'PY1 Data(H)'!$A$1:$A$288,'PY1 Data(H)'!$A$1:$BR$288))</f>
        <v>0</v>
      </c>
      <c r="V12" s="126" cm="1">
        <f t="array" ref="V12">_xlfn.XLOOKUP(V$1,'PY1 Data(H)'!$A$1:$BR$1,_xlfn.XLOOKUP($A12,'PY1 Data(H)'!$A$1:$A$288,'PY1 Data(H)'!$A$1:$BR$288))</f>
        <v>0</v>
      </c>
      <c r="W12" s="126" cm="1">
        <f t="array" ref="W12">_xlfn.XLOOKUP(W$1,'PY1 Data(H)'!$A$1:$BR$1,_xlfn.XLOOKUP($A12,'PY1 Data(H)'!$A$1:$A$288,'PY1 Data(H)'!$A$1:$BR$288))</f>
        <v>0</v>
      </c>
      <c r="X12" s="126" cm="1">
        <f t="array" ref="X12">_xlfn.XLOOKUP(X$1,'PY1 Data(H)'!$A$1:$BR$1,_xlfn.XLOOKUP($A12,'PY1 Data(H)'!$A$1:$A$288,'PY1 Data(H)'!$A$1:$BR$288))</f>
        <v>0</v>
      </c>
      <c r="Y12" s="126" cm="1">
        <f t="array" ref="Y12">_xlfn.XLOOKUP(Y$1,'PY1 Data(H)'!$A$1:$BR$1,_xlfn.XLOOKUP($A12,'PY1 Data(H)'!$A$1:$A$288,'PY1 Data(H)'!$A$1:$BR$288))</f>
        <v>0</v>
      </c>
      <c r="Z12" s="126" cm="1">
        <f t="array" ref="Z12">_xlfn.XLOOKUP(Z$1,'PY1 Data(H)'!$A$1:$BR$1,_xlfn.XLOOKUP($A12,'PY1 Data(H)'!$A$1:$A$288,'PY1 Data(H)'!$A$1:$BR$288))</f>
        <v>0</v>
      </c>
      <c r="AA12" s="126" cm="1">
        <f t="array" ref="AA12">_xlfn.XLOOKUP(AA$1,'PY1 Data(H)'!$A$1:$BR$1,_xlfn.XLOOKUP($A12,'PY1 Data(H)'!$A$1:$A$288,'PY1 Data(H)'!$A$1:$BR$288))</f>
        <v>0</v>
      </c>
      <c r="AB12" s="126" cm="1">
        <f t="array" ref="AB12">_xlfn.XLOOKUP(AB$1,'PY1 Data(H)'!$A$1:$BR$1,_xlfn.XLOOKUP($A12,'PY1 Data(H)'!$A$1:$A$288,'PY1 Data(H)'!$A$1:$BR$288))</f>
        <v>0</v>
      </c>
      <c r="AC12" s="126" cm="1">
        <f t="array" ref="AC12">_xlfn.XLOOKUP(AC$1,'PY1 Data(H)'!$A$1:$BR$1,_xlfn.XLOOKUP($A12,'PY1 Data(H)'!$A$1:$A$288,'PY1 Data(H)'!$A$1:$BR$288))</f>
        <v>0</v>
      </c>
      <c r="AD12" s="126" cm="1">
        <f t="array" ref="AD12">_xlfn.XLOOKUP(AD$1,'PY1 Data(H)'!$A$1:$BR$1,_xlfn.XLOOKUP($A12,'PY1 Data(H)'!$A$1:$A$288,'PY1 Data(H)'!$A$1:$BR$288))</f>
        <v>0</v>
      </c>
      <c r="AE12" s="126" cm="1">
        <f t="array" ref="AE12">_xlfn.XLOOKUP(AE$1,'PY1 Data(H)'!$A$1:$BR$1,_xlfn.XLOOKUP($A12,'PY1 Data(H)'!$A$1:$A$288,'PY1 Data(H)'!$A$1:$BR$288))</f>
        <v>0</v>
      </c>
      <c r="AF12" s="126" cm="1">
        <f t="array" ref="AF12">_xlfn.XLOOKUP(AF$1,'PY1 Data(H)'!$A$1:$BR$1,_xlfn.XLOOKUP($A12,'PY1 Data(H)'!$A$1:$A$288,'PY1 Data(H)'!$A$1:$BR$288))</f>
        <v>0</v>
      </c>
    </row>
    <row r="13" spans="1:32" x14ac:dyDescent="0.3">
      <c r="A13">
        <v>631</v>
      </c>
      <c r="D13" s="126" cm="1">
        <f t="array" ref="D13">_xlfn.XLOOKUP(D$1,'PY1 Data(H)'!$A$1:$BR$1,_xlfn.XLOOKUP($A13,'PY1 Data(H)'!$A$1:$A$288,'PY1 Data(H)'!$A$1:$BR$288))</f>
        <v>0</v>
      </c>
      <c r="E13" s="126" cm="1">
        <f t="array" ref="E13">_xlfn.XLOOKUP(E$1,'PY1 Data(H)'!$A$1:$BR$1,_xlfn.XLOOKUP($A13,'PY1 Data(H)'!$A$1:$A$288,'PY1 Data(H)'!$A$1:$BR$288))</f>
        <v>0</v>
      </c>
      <c r="F13" s="126" cm="1">
        <f t="array" ref="F13">_xlfn.XLOOKUP(F$1,'PY1 Data(H)'!$A$1:$BR$1,_xlfn.XLOOKUP($A13,'PY1 Data(H)'!$A$1:$A$288,'PY1 Data(H)'!$A$1:$BR$288))</f>
        <v>0</v>
      </c>
      <c r="G13" s="126" cm="1">
        <f t="array" ref="G13">_xlfn.XLOOKUP(G$1,'PY1 Data(H)'!$A$1:$BR$1,_xlfn.XLOOKUP($A13,'PY1 Data(H)'!$A$1:$A$288,'PY1 Data(H)'!$A$1:$BR$288))</f>
        <v>0</v>
      </c>
      <c r="H13" s="126" cm="1">
        <f t="array" ref="H13">_xlfn.XLOOKUP(H$1,'PY1 Data(H)'!$A$1:$BR$1,_xlfn.XLOOKUP($A13,'PY1 Data(H)'!$A$1:$A$288,'PY1 Data(H)'!$A$1:$BR$288))</f>
        <v>0</v>
      </c>
      <c r="I13" s="126" cm="1">
        <f t="array" ref="I13">_xlfn.XLOOKUP(I$1,'PY1 Data(H)'!$A$1:$BR$1,_xlfn.XLOOKUP($A13,'PY1 Data(H)'!$A$1:$A$288,'PY1 Data(H)'!$A$1:$BR$288))</f>
        <v>0</v>
      </c>
      <c r="J13" s="126" cm="1">
        <f t="array" ref="J13">_xlfn.XLOOKUP(J$1,'PY1 Data(H)'!$A$1:$BR$1,_xlfn.XLOOKUP($A13,'PY1 Data(H)'!$A$1:$A$288,'PY1 Data(H)'!$A$1:$BR$288))</f>
        <v>0</v>
      </c>
      <c r="K13" s="126" cm="1">
        <f t="array" ref="K13">_xlfn.XLOOKUP(K$1,'PY1 Data(H)'!$A$1:$BR$1,_xlfn.XLOOKUP($A13,'PY1 Data(H)'!$A$1:$A$288,'PY1 Data(H)'!$A$1:$BR$288))</f>
        <v>0</v>
      </c>
      <c r="L13" s="126" cm="1">
        <f t="array" ref="L13">_xlfn.XLOOKUP(L$1,'PY1 Data(H)'!$A$1:$BR$1,_xlfn.XLOOKUP($A13,'PY1 Data(H)'!$A$1:$A$288,'PY1 Data(H)'!$A$1:$BR$288))</f>
        <v>0</v>
      </c>
      <c r="M13" s="126" cm="1">
        <f t="array" ref="M13">_xlfn.XLOOKUP(M$1,'PY1 Data(H)'!$A$1:$BR$1,_xlfn.XLOOKUP($A13,'PY1 Data(H)'!$A$1:$A$288,'PY1 Data(H)'!$A$1:$BR$288))</f>
        <v>0</v>
      </c>
      <c r="N13" s="126" cm="1">
        <f t="array" ref="N13">_xlfn.XLOOKUP(N$1,'PY1 Data(H)'!$A$1:$BR$1,_xlfn.XLOOKUP($A13,'PY1 Data(H)'!$A$1:$A$288,'PY1 Data(H)'!$A$1:$BR$288))</f>
        <v>0</v>
      </c>
      <c r="O13" s="126" cm="1">
        <f t="array" ref="O13">_xlfn.XLOOKUP(O$1,'PY1 Data(H)'!$A$1:$BR$1,_xlfn.XLOOKUP($A13,'PY1 Data(H)'!$A$1:$A$288,'PY1 Data(H)'!$A$1:$BR$288))</f>
        <v>0</v>
      </c>
      <c r="P13" s="126" cm="1">
        <f t="array" ref="P13">_xlfn.XLOOKUP(P$1,'PY1 Data(H)'!$A$1:$BR$1,_xlfn.XLOOKUP($A13,'PY1 Data(H)'!$A$1:$A$288,'PY1 Data(H)'!$A$1:$BR$288))</f>
        <v>0</v>
      </c>
      <c r="Q13" s="126" cm="1">
        <f t="array" ref="Q13">_xlfn.XLOOKUP(Q$1,'PY1 Data(H)'!$A$1:$BR$1,_xlfn.XLOOKUP($A13,'PY1 Data(H)'!$A$1:$A$288,'PY1 Data(H)'!$A$1:$BR$288))</f>
        <v>0</v>
      </c>
      <c r="R13" s="126" cm="1">
        <f t="array" ref="R13">_xlfn.XLOOKUP(R$1,'PY1 Data(H)'!$A$1:$BR$1,_xlfn.XLOOKUP($A13,'PY1 Data(H)'!$A$1:$A$288,'PY1 Data(H)'!$A$1:$BR$288))</f>
        <v>0</v>
      </c>
      <c r="S13" s="126" cm="1">
        <f t="array" ref="S13">_xlfn.XLOOKUP(S$1,'PY1 Data(H)'!$A$1:$BR$1,_xlfn.XLOOKUP($A13,'PY1 Data(H)'!$A$1:$A$288,'PY1 Data(H)'!$A$1:$BR$288))</f>
        <v>0</v>
      </c>
      <c r="T13" s="126" cm="1">
        <f t="array" ref="T13">_xlfn.XLOOKUP(T$1,'PY1 Data(H)'!$A$1:$BR$1,_xlfn.XLOOKUP($A13,'PY1 Data(H)'!$A$1:$A$288,'PY1 Data(H)'!$A$1:$BR$288))</f>
        <v>0</v>
      </c>
      <c r="U13" s="126" cm="1">
        <f t="array" ref="U13">_xlfn.XLOOKUP(U$1,'PY1 Data(H)'!$A$1:$BR$1,_xlfn.XLOOKUP($A13,'PY1 Data(H)'!$A$1:$A$288,'PY1 Data(H)'!$A$1:$BR$288))</f>
        <v>0</v>
      </c>
      <c r="V13" s="126" cm="1">
        <f t="array" ref="V13">_xlfn.XLOOKUP(V$1,'PY1 Data(H)'!$A$1:$BR$1,_xlfn.XLOOKUP($A13,'PY1 Data(H)'!$A$1:$A$288,'PY1 Data(H)'!$A$1:$BR$288))</f>
        <v>0</v>
      </c>
      <c r="W13" s="126" cm="1">
        <f t="array" ref="W13">_xlfn.XLOOKUP(W$1,'PY1 Data(H)'!$A$1:$BR$1,_xlfn.XLOOKUP($A13,'PY1 Data(H)'!$A$1:$A$288,'PY1 Data(H)'!$A$1:$BR$288))</f>
        <v>0</v>
      </c>
      <c r="X13" s="126" cm="1">
        <f t="array" ref="X13">_xlfn.XLOOKUP(X$1,'PY1 Data(H)'!$A$1:$BR$1,_xlfn.XLOOKUP($A13,'PY1 Data(H)'!$A$1:$A$288,'PY1 Data(H)'!$A$1:$BR$288))</f>
        <v>0</v>
      </c>
      <c r="Y13" s="126" cm="1">
        <f t="array" ref="Y13">_xlfn.XLOOKUP(Y$1,'PY1 Data(H)'!$A$1:$BR$1,_xlfn.XLOOKUP($A13,'PY1 Data(H)'!$A$1:$A$288,'PY1 Data(H)'!$A$1:$BR$288))</f>
        <v>0</v>
      </c>
      <c r="Z13" s="126" cm="1">
        <f t="array" ref="Z13">_xlfn.XLOOKUP(Z$1,'PY1 Data(H)'!$A$1:$BR$1,_xlfn.XLOOKUP($A13,'PY1 Data(H)'!$A$1:$A$288,'PY1 Data(H)'!$A$1:$BR$288))</f>
        <v>0</v>
      </c>
      <c r="AA13" s="126" cm="1">
        <f t="array" ref="AA13">_xlfn.XLOOKUP(AA$1,'PY1 Data(H)'!$A$1:$BR$1,_xlfn.XLOOKUP($A13,'PY1 Data(H)'!$A$1:$A$288,'PY1 Data(H)'!$A$1:$BR$288))</f>
        <v>0</v>
      </c>
      <c r="AB13" s="126" cm="1">
        <f t="array" ref="AB13">_xlfn.XLOOKUP(AB$1,'PY1 Data(H)'!$A$1:$BR$1,_xlfn.XLOOKUP($A13,'PY1 Data(H)'!$A$1:$A$288,'PY1 Data(H)'!$A$1:$BR$288))</f>
        <v>0</v>
      </c>
      <c r="AC13" s="126" cm="1">
        <f t="array" ref="AC13">_xlfn.XLOOKUP(AC$1,'PY1 Data(H)'!$A$1:$BR$1,_xlfn.XLOOKUP($A13,'PY1 Data(H)'!$A$1:$A$288,'PY1 Data(H)'!$A$1:$BR$288))</f>
        <v>0</v>
      </c>
      <c r="AD13" s="126" cm="1">
        <f t="array" ref="AD13">_xlfn.XLOOKUP(AD$1,'PY1 Data(H)'!$A$1:$BR$1,_xlfn.XLOOKUP($A13,'PY1 Data(H)'!$A$1:$A$288,'PY1 Data(H)'!$A$1:$BR$288))</f>
        <v>0</v>
      </c>
      <c r="AE13" s="126" cm="1">
        <f t="array" ref="AE13">_xlfn.XLOOKUP(AE$1,'PY1 Data(H)'!$A$1:$BR$1,_xlfn.XLOOKUP($A13,'PY1 Data(H)'!$A$1:$A$288,'PY1 Data(H)'!$A$1:$BR$288))</f>
        <v>0</v>
      </c>
      <c r="AF13" s="126" cm="1">
        <f t="array" ref="AF13">_xlfn.XLOOKUP(AF$1,'PY1 Data(H)'!$A$1:$BR$1,_xlfn.XLOOKUP($A13,'PY1 Data(H)'!$A$1:$A$288,'PY1 Data(H)'!$A$1:$BR$288))</f>
        <v>0</v>
      </c>
    </row>
    <row r="14" spans="1:32" x14ac:dyDescent="0.3">
      <c r="A14">
        <v>338</v>
      </c>
      <c r="D14" s="126" cm="1">
        <f t="array" ref="D14">_xlfn.XLOOKUP(D$1,'PY1 Data(H)'!$A$1:$BR$1,_xlfn.XLOOKUP($A14,'PY1 Data(H)'!$A$1:$A$288,'PY1 Data(H)'!$A$1:$BR$288))</f>
        <v>44683</v>
      </c>
      <c r="E14" s="126" cm="1">
        <f t="array" ref="E14">_xlfn.XLOOKUP(E$1,'PY1 Data(H)'!$A$1:$BR$1,_xlfn.XLOOKUP($A14,'PY1 Data(H)'!$A$1:$A$288,'PY1 Data(H)'!$A$1:$BR$288))</f>
        <v>0</v>
      </c>
      <c r="F14" s="126" cm="1">
        <f t="array" ref="F14">_xlfn.XLOOKUP(F$1,'PY1 Data(H)'!$A$1:$BR$1,_xlfn.XLOOKUP($A14,'PY1 Data(H)'!$A$1:$A$288,'PY1 Data(H)'!$A$1:$BR$288))</f>
        <v>0</v>
      </c>
      <c r="G14" s="126" cm="1">
        <f t="array" ref="G14">_xlfn.XLOOKUP(G$1,'PY1 Data(H)'!$A$1:$BR$1,_xlfn.XLOOKUP($A14,'PY1 Data(H)'!$A$1:$A$288,'PY1 Data(H)'!$A$1:$BR$288))</f>
        <v>0</v>
      </c>
      <c r="H14" s="126" cm="1">
        <f t="array" ref="H14">_xlfn.XLOOKUP(H$1,'PY1 Data(H)'!$A$1:$BR$1,_xlfn.XLOOKUP($A14,'PY1 Data(H)'!$A$1:$A$288,'PY1 Data(H)'!$A$1:$BR$288))</f>
        <v>0</v>
      </c>
      <c r="I14" s="126" cm="1">
        <f t="array" ref="I14">_xlfn.XLOOKUP(I$1,'PY1 Data(H)'!$A$1:$BR$1,_xlfn.XLOOKUP($A14,'PY1 Data(H)'!$A$1:$A$288,'PY1 Data(H)'!$A$1:$BR$288))</f>
        <v>700943</v>
      </c>
      <c r="J14" s="126" cm="1">
        <f t="array" ref="J14">_xlfn.XLOOKUP(J$1,'PY1 Data(H)'!$A$1:$BR$1,_xlfn.XLOOKUP($A14,'PY1 Data(H)'!$A$1:$A$288,'PY1 Data(H)'!$A$1:$BR$288))</f>
        <v>0</v>
      </c>
      <c r="K14" s="126" cm="1">
        <f t="array" ref="K14">_xlfn.XLOOKUP(K$1,'PY1 Data(H)'!$A$1:$BR$1,_xlfn.XLOOKUP($A14,'PY1 Data(H)'!$A$1:$A$288,'PY1 Data(H)'!$A$1:$BR$288))</f>
        <v>0</v>
      </c>
      <c r="L14" s="126" cm="1">
        <f t="array" ref="L14">_xlfn.XLOOKUP(L$1,'PY1 Data(H)'!$A$1:$BR$1,_xlfn.XLOOKUP($A14,'PY1 Data(H)'!$A$1:$A$288,'PY1 Data(H)'!$A$1:$BR$288))</f>
        <v>0</v>
      </c>
      <c r="M14" s="126" cm="1">
        <f t="array" ref="M14">_xlfn.XLOOKUP(M$1,'PY1 Data(H)'!$A$1:$BR$1,_xlfn.XLOOKUP($A14,'PY1 Data(H)'!$A$1:$A$288,'PY1 Data(H)'!$A$1:$BR$288))</f>
        <v>11040</v>
      </c>
      <c r="N14" s="126" cm="1">
        <f t="array" ref="N14">_xlfn.XLOOKUP(N$1,'PY1 Data(H)'!$A$1:$BR$1,_xlfn.XLOOKUP($A14,'PY1 Data(H)'!$A$1:$A$288,'PY1 Data(H)'!$A$1:$BR$288))</f>
        <v>0</v>
      </c>
      <c r="O14" s="126" cm="1">
        <f t="array" ref="O14">_xlfn.XLOOKUP(O$1,'PY1 Data(H)'!$A$1:$BR$1,_xlfn.XLOOKUP($A14,'PY1 Data(H)'!$A$1:$A$288,'PY1 Data(H)'!$A$1:$BR$288))</f>
        <v>0</v>
      </c>
      <c r="P14" s="126" cm="1">
        <f t="array" ref="P14">_xlfn.XLOOKUP(P$1,'PY1 Data(H)'!$A$1:$BR$1,_xlfn.XLOOKUP($A14,'PY1 Data(H)'!$A$1:$A$288,'PY1 Data(H)'!$A$1:$BR$288))</f>
        <v>0</v>
      </c>
      <c r="Q14" s="126" cm="1">
        <f t="array" ref="Q14">_xlfn.XLOOKUP(Q$1,'PY1 Data(H)'!$A$1:$BR$1,_xlfn.XLOOKUP($A14,'PY1 Data(H)'!$A$1:$A$288,'PY1 Data(H)'!$A$1:$BR$288))</f>
        <v>0</v>
      </c>
      <c r="R14" s="126" cm="1">
        <f t="array" ref="R14">_xlfn.XLOOKUP(R$1,'PY1 Data(H)'!$A$1:$BR$1,_xlfn.XLOOKUP($A14,'PY1 Data(H)'!$A$1:$A$288,'PY1 Data(H)'!$A$1:$BR$288))</f>
        <v>0</v>
      </c>
      <c r="S14" s="126" cm="1">
        <f t="array" ref="S14">_xlfn.XLOOKUP(S$1,'PY1 Data(H)'!$A$1:$BR$1,_xlfn.XLOOKUP($A14,'PY1 Data(H)'!$A$1:$A$288,'PY1 Data(H)'!$A$1:$BR$288))</f>
        <v>0</v>
      </c>
      <c r="T14" s="126" cm="1">
        <f t="array" ref="T14">_xlfn.XLOOKUP(T$1,'PY1 Data(H)'!$A$1:$BR$1,_xlfn.XLOOKUP($A14,'PY1 Data(H)'!$A$1:$A$288,'PY1 Data(H)'!$A$1:$BR$288))</f>
        <v>0</v>
      </c>
      <c r="U14" s="126" cm="1">
        <f t="array" ref="U14">_xlfn.XLOOKUP(U$1,'PY1 Data(H)'!$A$1:$BR$1,_xlfn.XLOOKUP($A14,'PY1 Data(H)'!$A$1:$A$288,'PY1 Data(H)'!$A$1:$BR$288))</f>
        <v>0</v>
      </c>
      <c r="V14" s="126" cm="1">
        <f t="array" ref="V14">_xlfn.XLOOKUP(V$1,'PY1 Data(H)'!$A$1:$BR$1,_xlfn.XLOOKUP($A14,'PY1 Data(H)'!$A$1:$A$288,'PY1 Data(H)'!$A$1:$BR$288))</f>
        <v>0</v>
      </c>
      <c r="W14" s="126" cm="1">
        <f t="array" ref="W14">_xlfn.XLOOKUP(W$1,'PY1 Data(H)'!$A$1:$BR$1,_xlfn.XLOOKUP($A14,'PY1 Data(H)'!$A$1:$A$288,'PY1 Data(H)'!$A$1:$BR$288))</f>
        <v>0</v>
      </c>
      <c r="X14" s="126" cm="1">
        <f t="array" ref="X14">_xlfn.XLOOKUP(X$1,'PY1 Data(H)'!$A$1:$BR$1,_xlfn.XLOOKUP($A14,'PY1 Data(H)'!$A$1:$A$288,'PY1 Data(H)'!$A$1:$BR$288))</f>
        <v>0</v>
      </c>
      <c r="Y14" s="126" cm="1">
        <f t="array" ref="Y14">_xlfn.XLOOKUP(Y$1,'PY1 Data(H)'!$A$1:$BR$1,_xlfn.XLOOKUP($A14,'PY1 Data(H)'!$A$1:$A$288,'PY1 Data(H)'!$A$1:$BR$288))</f>
        <v>0</v>
      </c>
      <c r="Z14" s="126" cm="1">
        <f t="array" ref="Z14">_xlfn.XLOOKUP(Z$1,'PY1 Data(H)'!$A$1:$BR$1,_xlfn.XLOOKUP($A14,'PY1 Data(H)'!$A$1:$A$288,'PY1 Data(H)'!$A$1:$BR$288))</f>
        <v>0</v>
      </c>
      <c r="AA14" s="126" cm="1">
        <f t="array" ref="AA14">_xlfn.XLOOKUP(AA$1,'PY1 Data(H)'!$A$1:$BR$1,_xlfn.XLOOKUP($A14,'PY1 Data(H)'!$A$1:$A$288,'PY1 Data(H)'!$A$1:$BR$288))</f>
        <v>0</v>
      </c>
      <c r="AB14" s="126" cm="1">
        <f t="array" ref="AB14">_xlfn.XLOOKUP(AB$1,'PY1 Data(H)'!$A$1:$BR$1,_xlfn.XLOOKUP($A14,'PY1 Data(H)'!$A$1:$A$288,'PY1 Data(H)'!$A$1:$BR$288))</f>
        <v>0</v>
      </c>
      <c r="AC14" s="126" cm="1">
        <f t="array" ref="AC14">_xlfn.XLOOKUP(AC$1,'PY1 Data(H)'!$A$1:$BR$1,_xlfn.XLOOKUP($A14,'PY1 Data(H)'!$A$1:$A$288,'PY1 Data(H)'!$A$1:$BR$288))</f>
        <v>0</v>
      </c>
      <c r="AD14" s="126" cm="1">
        <f t="array" ref="AD14">_xlfn.XLOOKUP(AD$1,'PY1 Data(H)'!$A$1:$BR$1,_xlfn.XLOOKUP($A14,'PY1 Data(H)'!$A$1:$A$288,'PY1 Data(H)'!$A$1:$BR$288))</f>
        <v>0</v>
      </c>
      <c r="AE14" s="126" cm="1">
        <f t="array" ref="AE14">_xlfn.XLOOKUP(AE$1,'PY1 Data(H)'!$A$1:$BR$1,_xlfn.XLOOKUP($A14,'PY1 Data(H)'!$A$1:$A$288,'PY1 Data(H)'!$A$1:$BR$288))</f>
        <v>2664</v>
      </c>
      <c r="AF14" s="126" cm="1">
        <f t="array" ref="AF14">_xlfn.XLOOKUP(AF$1,'PY1 Data(H)'!$A$1:$BR$1,_xlfn.XLOOKUP($A14,'PY1 Data(H)'!$A$1:$A$288,'PY1 Data(H)'!$A$1:$BR$288))</f>
        <v>0</v>
      </c>
    </row>
    <row r="15" spans="1:32" x14ac:dyDescent="0.3">
      <c r="A15">
        <v>335</v>
      </c>
      <c r="D15" s="126" cm="1">
        <f t="array" ref="D15">_xlfn.XLOOKUP(D$1,'PY1 Data(H)'!$A$1:$BR$1,_xlfn.XLOOKUP($A15,'PY1 Data(H)'!$A$1:$A$288,'PY1 Data(H)'!$A$1:$BR$288))</f>
        <v>0</v>
      </c>
      <c r="E15" s="126" cm="1">
        <f t="array" ref="E15">_xlfn.XLOOKUP(E$1,'PY1 Data(H)'!$A$1:$BR$1,_xlfn.XLOOKUP($A15,'PY1 Data(H)'!$A$1:$A$288,'PY1 Data(H)'!$A$1:$BR$288))</f>
        <v>0</v>
      </c>
      <c r="F15" s="126" cm="1">
        <f t="array" ref="F15">_xlfn.XLOOKUP(F$1,'PY1 Data(H)'!$A$1:$BR$1,_xlfn.XLOOKUP($A15,'PY1 Data(H)'!$A$1:$A$288,'PY1 Data(H)'!$A$1:$BR$288))</f>
        <v>0</v>
      </c>
      <c r="G15" s="126" cm="1">
        <f t="array" ref="G15">_xlfn.XLOOKUP(G$1,'PY1 Data(H)'!$A$1:$BR$1,_xlfn.XLOOKUP($A15,'PY1 Data(H)'!$A$1:$A$288,'PY1 Data(H)'!$A$1:$BR$288))</f>
        <v>0</v>
      </c>
      <c r="H15" s="126" cm="1">
        <f t="array" ref="H15">_xlfn.XLOOKUP(H$1,'PY1 Data(H)'!$A$1:$BR$1,_xlfn.XLOOKUP($A15,'PY1 Data(H)'!$A$1:$A$288,'PY1 Data(H)'!$A$1:$BR$288))</f>
        <v>0</v>
      </c>
      <c r="I15" s="126" cm="1">
        <f t="array" ref="I15">_xlfn.XLOOKUP(I$1,'PY1 Data(H)'!$A$1:$BR$1,_xlfn.XLOOKUP($A15,'PY1 Data(H)'!$A$1:$A$288,'PY1 Data(H)'!$A$1:$BR$288))</f>
        <v>26077</v>
      </c>
      <c r="J15" s="126" cm="1">
        <f t="array" ref="J15">_xlfn.XLOOKUP(J$1,'PY1 Data(H)'!$A$1:$BR$1,_xlfn.XLOOKUP($A15,'PY1 Data(H)'!$A$1:$A$288,'PY1 Data(H)'!$A$1:$BR$288))</f>
        <v>0</v>
      </c>
      <c r="K15" s="126" cm="1">
        <f t="array" ref="K15">_xlfn.XLOOKUP(K$1,'PY1 Data(H)'!$A$1:$BR$1,_xlfn.XLOOKUP($A15,'PY1 Data(H)'!$A$1:$A$288,'PY1 Data(H)'!$A$1:$BR$288))</f>
        <v>0</v>
      </c>
      <c r="L15" s="126" cm="1">
        <f t="array" ref="L15">_xlfn.XLOOKUP(L$1,'PY1 Data(H)'!$A$1:$BR$1,_xlfn.XLOOKUP($A15,'PY1 Data(H)'!$A$1:$A$288,'PY1 Data(H)'!$A$1:$BR$288))</f>
        <v>0</v>
      </c>
      <c r="M15" s="126" cm="1">
        <f t="array" ref="M15">_xlfn.XLOOKUP(M$1,'PY1 Data(H)'!$A$1:$BR$1,_xlfn.XLOOKUP($A15,'PY1 Data(H)'!$A$1:$A$288,'PY1 Data(H)'!$A$1:$BR$288))</f>
        <v>4056</v>
      </c>
      <c r="N15" s="126" cm="1">
        <f t="array" ref="N15">_xlfn.XLOOKUP(N$1,'PY1 Data(H)'!$A$1:$BR$1,_xlfn.XLOOKUP($A15,'PY1 Data(H)'!$A$1:$A$288,'PY1 Data(H)'!$A$1:$BR$288))</f>
        <v>0</v>
      </c>
      <c r="O15" s="126" cm="1">
        <f t="array" ref="O15">_xlfn.XLOOKUP(O$1,'PY1 Data(H)'!$A$1:$BR$1,_xlfn.XLOOKUP($A15,'PY1 Data(H)'!$A$1:$A$288,'PY1 Data(H)'!$A$1:$BR$288))</f>
        <v>0</v>
      </c>
      <c r="P15" s="126" cm="1">
        <f t="array" ref="P15">_xlfn.XLOOKUP(P$1,'PY1 Data(H)'!$A$1:$BR$1,_xlfn.XLOOKUP($A15,'PY1 Data(H)'!$A$1:$A$288,'PY1 Data(H)'!$A$1:$BR$288))</f>
        <v>0</v>
      </c>
      <c r="Q15" s="126" cm="1">
        <f t="array" ref="Q15">_xlfn.XLOOKUP(Q$1,'PY1 Data(H)'!$A$1:$BR$1,_xlfn.XLOOKUP($A15,'PY1 Data(H)'!$A$1:$A$288,'PY1 Data(H)'!$A$1:$BR$288))</f>
        <v>0</v>
      </c>
      <c r="R15" s="126" cm="1">
        <f t="array" ref="R15">_xlfn.XLOOKUP(R$1,'PY1 Data(H)'!$A$1:$BR$1,_xlfn.XLOOKUP($A15,'PY1 Data(H)'!$A$1:$A$288,'PY1 Data(H)'!$A$1:$BR$288))</f>
        <v>0</v>
      </c>
      <c r="S15" s="126" cm="1">
        <f t="array" ref="S15">_xlfn.XLOOKUP(S$1,'PY1 Data(H)'!$A$1:$BR$1,_xlfn.XLOOKUP($A15,'PY1 Data(H)'!$A$1:$A$288,'PY1 Data(H)'!$A$1:$BR$288))</f>
        <v>0</v>
      </c>
      <c r="T15" s="126" cm="1">
        <f t="array" ref="T15">_xlfn.XLOOKUP(T$1,'PY1 Data(H)'!$A$1:$BR$1,_xlfn.XLOOKUP($A15,'PY1 Data(H)'!$A$1:$A$288,'PY1 Data(H)'!$A$1:$BR$288))</f>
        <v>0</v>
      </c>
      <c r="U15" s="126" cm="1">
        <f t="array" ref="U15">_xlfn.XLOOKUP(U$1,'PY1 Data(H)'!$A$1:$BR$1,_xlfn.XLOOKUP($A15,'PY1 Data(H)'!$A$1:$A$288,'PY1 Data(H)'!$A$1:$BR$288))</f>
        <v>0</v>
      </c>
      <c r="V15" s="126" cm="1">
        <f t="array" ref="V15">_xlfn.XLOOKUP(V$1,'PY1 Data(H)'!$A$1:$BR$1,_xlfn.XLOOKUP($A15,'PY1 Data(H)'!$A$1:$A$288,'PY1 Data(H)'!$A$1:$BR$288))</f>
        <v>0</v>
      </c>
      <c r="W15" s="126" cm="1">
        <f t="array" ref="W15">_xlfn.XLOOKUP(W$1,'PY1 Data(H)'!$A$1:$BR$1,_xlfn.XLOOKUP($A15,'PY1 Data(H)'!$A$1:$A$288,'PY1 Data(H)'!$A$1:$BR$288))</f>
        <v>0</v>
      </c>
      <c r="X15" s="126" cm="1">
        <f t="array" ref="X15">_xlfn.XLOOKUP(X$1,'PY1 Data(H)'!$A$1:$BR$1,_xlfn.XLOOKUP($A15,'PY1 Data(H)'!$A$1:$A$288,'PY1 Data(H)'!$A$1:$BR$288))</f>
        <v>0</v>
      </c>
      <c r="Y15" s="126" cm="1">
        <f t="array" ref="Y15">_xlfn.XLOOKUP(Y$1,'PY1 Data(H)'!$A$1:$BR$1,_xlfn.XLOOKUP($A15,'PY1 Data(H)'!$A$1:$A$288,'PY1 Data(H)'!$A$1:$BR$288))</f>
        <v>0</v>
      </c>
      <c r="Z15" s="126" cm="1">
        <f t="array" ref="Z15">_xlfn.XLOOKUP(Z$1,'PY1 Data(H)'!$A$1:$BR$1,_xlfn.XLOOKUP($A15,'PY1 Data(H)'!$A$1:$A$288,'PY1 Data(H)'!$A$1:$BR$288))</f>
        <v>0</v>
      </c>
      <c r="AA15" s="126" cm="1">
        <f t="array" ref="AA15">_xlfn.XLOOKUP(AA$1,'PY1 Data(H)'!$A$1:$BR$1,_xlfn.XLOOKUP($A15,'PY1 Data(H)'!$A$1:$A$288,'PY1 Data(H)'!$A$1:$BR$288))</f>
        <v>0</v>
      </c>
      <c r="AB15" s="126" cm="1">
        <f t="array" ref="AB15">_xlfn.XLOOKUP(AB$1,'PY1 Data(H)'!$A$1:$BR$1,_xlfn.XLOOKUP($A15,'PY1 Data(H)'!$A$1:$A$288,'PY1 Data(H)'!$A$1:$BR$288))</f>
        <v>0</v>
      </c>
      <c r="AC15" s="126" cm="1">
        <f t="array" ref="AC15">_xlfn.XLOOKUP(AC$1,'PY1 Data(H)'!$A$1:$BR$1,_xlfn.XLOOKUP($A15,'PY1 Data(H)'!$A$1:$A$288,'PY1 Data(H)'!$A$1:$BR$288))</f>
        <v>0</v>
      </c>
      <c r="AD15" s="126" cm="1">
        <f t="array" ref="AD15">_xlfn.XLOOKUP(AD$1,'PY1 Data(H)'!$A$1:$BR$1,_xlfn.XLOOKUP($A15,'PY1 Data(H)'!$A$1:$A$288,'PY1 Data(H)'!$A$1:$BR$288))</f>
        <v>0</v>
      </c>
      <c r="AE15" s="126" cm="1">
        <f t="array" ref="AE15">_xlfn.XLOOKUP(AE$1,'PY1 Data(H)'!$A$1:$BR$1,_xlfn.XLOOKUP($A15,'PY1 Data(H)'!$A$1:$A$288,'PY1 Data(H)'!$A$1:$BR$288))</f>
        <v>0</v>
      </c>
      <c r="AF15" s="126" cm="1">
        <f t="array" ref="AF15">_xlfn.XLOOKUP(AF$1,'PY1 Data(H)'!$A$1:$BR$1,_xlfn.XLOOKUP($A15,'PY1 Data(H)'!$A$1:$A$288,'PY1 Data(H)'!$A$1:$BR$288))</f>
        <v>0</v>
      </c>
    </row>
    <row r="16" spans="1:32" x14ac:dyDescent="0.3">
      <c r="A16">
        <v>252</v>
      </c>
      <c r="D16" s="126" cm="1">
        <f t="array" ref="D16">_xlfn.XLOOKUP(D$1,'PY1 Data(H)'!$A$1:$BR$1,_xlfn.XLOOKUP($A16,'PY1 Data(H)'!$A$1:$A$288,'PY1 Data(H)'!$A$1:$BR$288))</f>
        <v>8406951</v>
      </c>
      <c r="E16" s="126" cm="1">
        <f t="array" ref="E16">_xlfn.XLOOKUP(E$1,'PY1 Data(H)'!$A$1:$BR$1,_xlfn.XLOOKUP($A16,'PY1 Data(H)'!$A$1:$A$288,'PY1 Data(H)'!$A$1:$BR$288))</f>
        <v>0</v>
      </c>
      <c r="F16" s="126" cm="1">
        <f t="array" ref="F16">_xlfn.XLOOKUP(F$1,'PY1 Data(H)'!$A$1:$BR$1,_xlfn.XLOOKUP($A16,'PY1 Data(H)'!$A$1:$A$288,'PY1 Data(H)'!$A$1:$BR$288))</f>
        <v>0</v>
      </c>
      <c r="G16" s="126" cm="1">
        <f t="array" ref="G16">_xlfn.XLOOKUP(G$1,'PY1 Data(H)'!$A$1:$BR$1,_xlfn.XLOOKUP($A16,'PY1 Data(H)'!$A$1:$A$288,'PY1 Data(H)'!$A$1:$BR$288))</f>
        <v>0</v>
      </c>
      <c r="H16" s="126" cm="1">
        <f t="array" ref="H16">_xlfn.XLOOKUP(H$1,'PY1 Data(H)'!$A$1:$BR$1,_xlfn.XLOOKUP($A16,'PY1 Data(H)'!$A$1:$A$288,'PY1 Data(H)'!$A$1:$BR$288))</f>
        <v>0</v>
      </c>
      <c r="I16" s="126" cm="1">
        <f t="array" ref="I16">_xlfn.XLOOKUP(I$1,'PY1 Data(H)'!$A$1:$BR$1,_xlfn.XLOOKUP($A16,'PY1 Data(H)'!$A$1:$A$288,'PY1 Data(H)'!$A$1:$BR$288))</f>
        <v>16552568</v>
      </c>
      <c r="J16" s="126" cm="1">
        <f t="array" ref="J16">_xlfn.XLOOKUP(J$1,'PY1 Data(H)'!$A$1:$BR$1,_xlfn.XLOOKUP($A16,'PY1 Data(H)'!$A$1:$A$288,'PY1 Data(H)'!$A$1:$BR$288))</f>
        <v>0</v>
      </c>
      <c r="K16" s="126" cm="1">
        <f t="array" ref="K16">_xlfn.XLOOKUP(K$1,'PY1 Data(H)'!$A$1:$BR$1,_xlfn.XLOOKUP($A16,'PY1 Data(H)'!$A$1:$A$288,'PY1 Data(H)'!$A$1:$BR$288))</f>
        <v>0</v>
      </c>
      <c r="L16" s="126" cm="1">
        <f t="array" ref="L16">_xlfn.XLOOKUP(L$1,'PY1 Data(H)'!$A$1:$BR$1,_xlfn.XLOOKUP($A16,'PY1 Data(H)'!$A$1:$A$288,'PY1 Data(H)'!$A$1:$BR$288))</f>
        <v>0</v>
      </c>
      <c r="M16" s="126" cm="1">
        <f t="array" ref="M16">_xlfn.XLOOKUP(M$1,'PY1 Data(H)'!$A$1:$BR$1,_xlfn.XLOOKUP($A16,'PY1 Data(H)'!$A$1:$A$288,'PY1 Data(H)'!$A$1:$BR$288))</f>
        <v>98724</v>
      </c>
      <c r="N16" s="126" cm="1">
        <f t="array" ref="N16">_xlfn.XLOOKUP(N$1,'PY1 Data(H)'!$A$1:$BR$1,_xlfn.XLOOKUP($A16,'PY1 Data(H)'!$A$1:$A$288,'PY1 Data(H)'!$A$1:$BR$288))</f>
        <v>0</v>
      </c>
      <c r="O16" s="126" cm="1">
        <f t="array" ref="O16">_xlfn.XLOOKUP(O$1,'PY1 Data(H)'!$A$1:$BR$1,_xlfn.XLOOKUP($A16,'PY1 Data(H)'!$A$1:$A$288,'PY1 Data(H)'!$A$1:$BR$288))</f>
        <v>0</v>
      </c>
      <c r="P16" s="126" cm="1">
        <f t="array" ref="P16">_xlfn.XLOOKUP(P$1,'PY1 Data(H)'!$A$1:$BR$1,_xlfn.XLOOKUP($A16,'PY1 Data(H)'!$A$1:$A$288,'PY1 Data(H)'!$A$1:$BR$288))</f>
        <v>0</v>
      </c>
      <c r="Q16" s="126" cm="1">
        <f t="array" ref="Q16">_xlfn.XLOOKUP(Q$1,'PY1 Data(H)'!$A$1:$BR$1,_xlfn.XLOOKUP($A16,'PY1 Data(H)'!$A$1:$A$288,'PY1 Data(H)'!$A$1:$BR$288))</f>
        <v>0</v>
      </c>
      <c r="R16" s="126" cm="1">
        <f t="array" ref="R16">_xlfn.XLOOKUP(R$1,'PY1 Data(H)'!$A$1:$BR$1,_xlfn.XLOOKUP($A16,'PY1 Data(H)'!$A$1:$A$288,'PY1 Data(H)'!$A$1:$BR$288))</f>
        <v>0</v>
      </c>
      <c r="S16" s="126" cm="1">
        <f t="array" ref="S16">_xlfn.XLOOKUP(S$1,'PY1 Data(H)'!$A$1:$BR$1,_xlfn.XLOOKUP($A16,'PY1 Data(H)'!$A$1:$A$288,'PY1 Data(H)'!$A$1:$BR$288))</f>
        <v>0</v>
      </c>
      <c r="T16" s="126" cm="1">
        <f t="array" ref="T16">_xlfn.XLOOKUP(T$1,'PY1 Data(H)'!$A$1:$BR$1,_xlfn.XLOOKUP($A16,'PY1 Data(H)'!$A$1:$A$288,'PY1 Data(H)'!$A$1:$BR$288))</f>
        <v>0</v>
      </c>
      <c r="U16" s="126" cm="1">
        <f t="array" ref="U16">_xlfn.XLOOKUP(U$1,'PY1 Data(H)'!$A$1:$BR$1,_xlfn.XLOOKUP($A16,'PY1 Data(H)'!$A$1:$A$288,'PY1 Data(H)'!$A$1:$BR$288))</f>
        <v>0</v>
      </c>
      <c r="V16" s="126" cm="1">
        <f t="array" ref="V16">_xlfn.XLOOKUP(V$1,'PY1 Data(H)'!$A$1:$BR$1,_xlfn.XLOOKUP($A16,'PY1 Data(H)'!$A$1:$A$288,'PY1 Data(H)'!$A$1:$BR$288))</f>
        <v>0</v>
      </c>
      <c r="W16" s="126" cm="1">
        <f t="array" ref="W16">_xlfn.XLOOKUP(W$1,'PY1 Data(H)'!$A$1:$BR$1,_xlfn.XLOOKUP($A16,'PY1 Data(H)'!$A$1:$A$288,'PY1 Data(H)'!$A$1:$BR$288))</f>
        <v>0</v>
      </c>
      <c r="X16" s="126" cm="1">
        <f t="array" ref="X16">_xlfn.XLOOKUP(X$1,'PY1 Data(H)'!$A$1:$BR$1,_xlfn.XLOOKUP($A16,'PY1 Data(H)'!$A$1:$A$288,'PY1 Data(H)'!$A$1:$BR$288))</f>
        <v>0</v>
      </c>
      <c r="Y16" s="126" cm="1">
        <f t="array" ref="Y16">_xlfn.XLOOKUP(Y$1,'PY1 Data(H)'!$A$1:$BR$1,_xlfn.XLOOKUP($A16,'PY1 Data(H)'!$A$1:$A$288,'PY1 Data(H)'!$A$1:$BR$288))</f>
        <v>0</v>
      </c>
      <c r="Z16" s="126" cm="1">
        <f t="array" ref="Z16">_xlfn.XLOOKUP(Z$1,'PY1 Data(H)'!$A$1:$BR$1,_xlfn.XLOOKUP($A16,'PY1 Data(H)'!$A$1:$A$288,'PY1 Data(H)'!$A$1:$BR$288))</f>
        <v>0</v>
      </c>
      <c r="AA16" s="126" cm="1">
        <f t="array" ref="AA16">_xlfn.XLOOKUP(AA$1,'PY1 Data(H)'!$A$1:$BR$1,_xlfn.XLOOKUP($A16,'PY1 Data(H)'!$A$1:$A$288,'PY1 Data(H)'!$A$1:$BR$288))</f>
        <v>0</v>
      </c>
      <c r="AB16" s="126" cm="1">
        <f t="array" ref="AB16">_xlfn.XLOOKUP(AB$1,'PY1 Data(H)'!$A$1:$BR$1,_xlfn.XLOOKUP($A16,'PY1 Data(H)'!$A$1:$A$288,'PY1 Data(H)'!$A$1:$BR$288))</f>
        <v>0</v>
      </c>
      <c r="AC16" s="126" cm="1">
        <f t="array" ref="AC16">_xlfn.XLOOKUP(AC$1,'PY1 Data(H)'!$A$1:$BR$1,_xlfn.XLOOKUP($A16,'PY1 Data(H)'!$A$1:$A$288,'PY1 Data(H)'!$A$1:$BR$288))</f>
        <v>0</v>
      </c>
      <c r="AD16" s="126" cm="1">
        <f t="array" ref="AD16">_xlfn.XLOOKUP(AD$1,'PY1 Data(H)'!$A$1:$BR$1,_xlfn.XLOOKUP($A16,'PY1 Data(H)'!$A$1:$A$288,'PY1 Data(H)'!$A$1:$BR$288))</f>
        <v>0</v>
      </c>
      <c r="AE16" s="126" cm="1">
        <f t="array" ref="AE16">_xlfn.XLOOKUP(AE$1,'PY1 Data(H)'!$A$1:$BR$1,_xlfn.XLOOKUP($A16,'PY1 Data(H)'!$A$1:$A$288,'PY1 Data(H)'!$A$1:$BR$288))</f>
        <v>3227478</v>
      </c>
      <c r="AF16" s="126" cm="1">
        <f t="array" ref="AF16">_xlfn.XLOOKUP(AF$1,'PY1 Data(H)'!$A$1:$BR$1,_xlfn.XLOOKUP($A16,'PY1 Data(H)'!$A$1:$A$288,'PY1 Data(H)'!$A$1:$BR$288))</f>
        <v>0</v>
      </c>
    </row>
    <row r="17" spans="1:32" x14ac:dyDescent="0.3">
      <c r="A17">
        <v>253</v>
      </c>
      <c r="D17" s="126" cm="1">
        <f t="array" ref="D17">_xlfn.XLOOKUP(D$1,'PY1 Data(H)'!$A$1:$BR$1,_xlfn.XLOOKUP($A17,'PY1 Data(H)'!$A$1:$A$288,'PY1 Data(H)'!$A$1:$BR$288))</f>
        <v>15802</v>
      </c>
      <c r="E17" s="126" cm="1">
        <f t="array" ref="E17">_xlfn.XLOOKUP(E$1,'PY1 Data(H)'!$A$1:$BR$1,_xlfn.XLOOKUP($A17,'PY1 Data(H)'!$A$1:$A$288,'PY1 Data(H)'!$A$1:$BR$288))</f>
        <v>0</v>
      </c>
      <c r="F17" s="126" cm="1">
        <f t="array" ref="F17">_xlfn.XLOOKUP(F$1,'PY1 Data(H)'!$A$1:$BR$1,_xlfn.XLOOKUP($A17,'PY1 Data(H)'!$A$1:$A$288,'PY1 Data(H)'!$A$1:$BR$288))</f>
        <v>0</v>
      </c>
      <c r="G17" s="126" cm="1">
        <f t="array" ref="G17">_xlfn.XLOOKUP(G$1,'PY1 Data(H)'!$A$1:$BR$1,_xlfn.XLOOKUP($A17,'PY1 Data(H)'!$A$1:$A$288,'PY1 Data(H)'!$A$1:$BR$288))</f>
        <v>0</v>
      </c>
      <c r="H17" s="126" cm="1">
        <f t="array" ref="H17">_xlfn.XLOOKUP(H$1,'PY1 Data(H)'!$A$1:$BR$1,_xlfn.XLOOKUP($A17,'PY1 Data(H)'!$A$1:$A$288,'PY1 Data(H)'!$A$1:$BR$288))</f>
        <v>0</v>
      </c>
      <c r="I17" s="126" cm="1">
        <f t="array" ref="I17">_xlfn.XLOOKUP(I$1,'PY1 Data(H)'!$A$1:$BR$1,_xlfn.XLOOKUP($A17,'PY1 Data(H)'!$A$1:$A$288,'PY1 Data(H)'!$A$1:$BR$288))</f>
        <v>11913</v>
      </c>
      <c r="J17" s="126" cm="1">
        <f t="array" ref="J17">_xlfn.XLOOKUP(J$1,'PY1 Data(H)'!$A$1:$BR$1,_xlfn.XLOOKUP($A17,'PY1 Data(H)'!$A$1:$A$288,'PY1 Data(H)'!$A$1:$BR$288))</f>
        <v>0</v>
      </c>
      <c r="K17" s="126" cm="1">
        <f t="array" ref="K17">_xlfn.XLOOKUP(K$1,'PY1 Data(H)'!$A$1:$BR$1,_xlfn.XLOOKUP($A17,'PY1 Data(H)'!$A$1:$A$288,'PY1 Data(H)'!$A$1:$BR$288))</f>
        <v>0</v>
      </c>
      <c r="L17" s="126" cm="1">
        <f t="array" ref="L17">_xlfn.XLOOKUP(L$1,'PY1 Data(H)'!$A$1:$BR$1,_xlfn.XLOOKUP($A17,'PY1 Data(H)'!$A$1:$A$288,'PY1 Data(H)'!$A$1:$BR$288))</f>
        <v>0</v>
      </c>
      <c r="M17" s="126" cm="1">
        <f t="array" ref="M17">_xlfn.XLOOKUP(M$1,'PY1 Data(H)'!$A$1:$BR$1,_xlfn.XLOOKUP($A17,'PY1 Data(H)'!$A$1:$A$288,'PY1 Data(H)'!$A$1:$BR$288))</f>
        <v>15229</v>
      </c>
      <c r="N17" s="126" cm="1">
        <f t="array" ref="N17">_xlfn.XLOOKUP(N$1,'PY1 Data(H)'!$A$1:$BR$1,_xlfn.XLOOKUP($A17,'PY1 Data(H)'!$A$1:$A$288,'PY1 Data(H)'!$A$1:$BR$288))</f>
        <v>0</v>
      </c>
      <c r="O17" s="126" cm="1">
        <f t="array" ref="O17">_xlfn.XLOOKUP(O$1,'PY1 Data(H)'!$A$1:$BR$1,_xlfn.XLOOKUP($A17,'PY1 Data(H)'!$A$1:$A$288,'PY1 Data(H)'!$A$1:$BR$288))</f>
        <v>0</v>
      </c>
      <c r="P17" s="126" cm="1">
        <f t="array" ref="P17">_xlfn.XLOOKUP(P$1,'PY1 Data(H)'!$A$1:$BR$1,_xlfn.XLOOKUP($A17,'PY1 Data(H)'!$A$1:$A$288,'PY1 Data(H)'!$A$1:$BR$288))</f>
        <v>0</v>
      </c>
      <c r="Q17" s="126" cm="1">
        <f t="array" ref="Q17">_xlfn.XLOOKUP(Q$1,'PY1 Data(H)'!$A$1:$BR$1,_xlfn.XLOOKUP($A17,'PY1 Data(H)'!$A$1:$A$288,'PY1 Data(H)'!$A$1:$BR$288))</f>
        <v>0</v>
      </c>
      <c r="R17" s="126" cm="1">
        <f t="array" ref="R17">_xlfn.XLOOKUP(R$1,'PY1 Data(H)'!$A$1:$BR$1,_xlfn.XLOOKUP($A17,'PY1 Data(H)'!$A$1:$A$288,'PY1 Data(H)'!$A$1:$BR$288))</f>
        <v>0</v>
      </c>
      <c r="S17" s="126" cm="1">
        <f t="array" ref="S17">_xlfn.XLOOKUP(S$1,'PY1 Data(H)'!$A$1:$BR$1,_xlfn.XLOOKUP($A17,'PY1 Data(H)'!$A$1:$A$288,'PY1 Data(H)'!$A$1:$BR$288))</f>
        <v>0</v>
      </c>
      <c r="T17" s="126" cm="1">
        <f t="array" ref="T17">_xlfn.XLOOKUP(T$1,'PY1 Data(H)'!$A$1:$BR$1,_xlfn.XLOOKUP($A17,'PY1 Data(H)'!$A$1:$A$288,'PY1 Data(H)'!$A$1:$BR$288))</f>
        <v>0</v>
      </c>
      <c r="U17" s="126" cm="1">
        <f t="array" ref="U17">_xlfn.XLOOKUP(U$1,'PY1 Data(H)'!$A$1:$BR$1,_xlfn.XLOOKUP($A17,'PY1 Data(H)'!$A$1:$A$288,'PY1 Data(H)'!$A$1:$BR$288))</f>
        <v>0</v>
      </c>
      <c r="V17" s="126" cm="1">
        <f t="array" ref="V17">_xlfn.XLOOKUP(V$1,'PY1 Data(H)'!$A$1:$BR$1,_xlfn.XLOOKUP($A17,'PY1 Data(H)'!$A$1:$A$288,'PY1 Data(H)'!$A$1:$BR$288))</f>
        <v>0</v>
      </c>
      <c r="W17" s="126" cm="1">
        <f t="array" ref="W17">_xlfn.XLOOKUP(W$1,'PY1 Data(H)'!$A$1:$BR$1,_xlfn.XLOOKUP($A17,'PY1 Data(H)'!$A$1:$A$288,'PY1 Data(H)'!$A$1:$BR$288))</f>
        <v>0</v>
      </c>
      <c r="X17" s="126" cm="1">
        <f t="array" ref="X17">_xlfn.XLOOKUP(X$1,'PY1 Data(H)'!$A$1:$BR$1,_xlfn.XLOOKUP($A17,'PY1 Data(H)'!$A$1:$A$288,'PY1 Data(H)'!$A$1:$BR$288))</f>
        <v>0</v>
      </c>
      <c r="Y17" s="126" cm="1">
        <f t="array" ref="Y17">_xlfn.XLOOKUP(Y$1,'PY1 Data(H)'!$A$1:$BR$1,_xlfn.XLOOKUP($A17,'PY1 Data(H)'!$A$1:$A$288,'PY1 Data(H)'!$A$1:$BR$288))</f>
        <v>0</v>
      </c>
      <c r="Z17" s="126" cm="1">
        <f t="array" ref="Z17">_xlfn.XLOOKUP(Z$1,'PY1 Data(H)'!$A$1:$BR$1,_xlfn.XLOOKUP($A17,'PY1 Data(H)'!$A$1:$A$288,'PY1 Data(H)'!$A$1:$BR$288))</f>
        <v>0</v>
      </c>
      <c r="AA17" s="126" cm="1">
        <f t="array" ref="AA17">_xlfn.XLOOKUP(AA$1,'PY1 Data(H)'!$A$1:$BR$1,_xlfn.XLOOKUP($A17,'PY1 Data(H)'!$A$1:$A$288,'PY1 Data(H)'!$A$1:$BR$288))</f>
        <v>0</v>
      </c>
      <c r="AB17" s="126" cm="1">
        <f t="array" ref="AB17">_xlfn.XLOOKUP(AB$1,'PY1 Data(H)'!$A$1:$BR$1,_xlfn.XLOOKUP($A17,'PY1 Data(H)'!$A$1:$A$288,'PY1 Data(H)'!$A$1:$BR$288))</f>
        <v>0</v>
      </c>
      <c r="AC17" s="126" cm="1">
        <f t="array" ref="AC17">_xlfn.XLOOKUP(AC$1,'PY1 Data(H)'!$A$1:$BR$1,_xlfn.XLOOKUP($A17,'PY1 Data(H)'!$A$1:$A$288,'PY1 Data(H)'!$A$1:$BR$288))</f>
        <v>0</v>
      </c>
      <c r="AD17" s="126" cm="1">
        <f t="array" ref="AD17">_xlfn.XLOOKUP(AD$1,'PY1 Data(H)'!$A$1:$BR$1,_xlfn.XLOOKUP($A17,'PY1 Data(H)'!$A$1:$A$288,'PY1 Data(H)'!$A$1:$BR$288))</f>
        <v>0</v>
      </c>
      <c r="AE17" s="126" cm="1">
        <f t="array" ref="AE17">_xlfn.XLOOKUP(AE$1,'PY1 Data(H)'!$A$1:$BR$1,_xlfn.XLOOKUP($A17,'PY1 Data(H)'!$A$1:$A$288,'PY1 Data(H)'!$A$1:$BR$288))</f>
        <v>132</v>
      </c>
      <c r="AF17" s="126" cm="1">
        <f t="array" ref="AF17">_xlfn.XLOOKUP(AF$1,'PY1 Data(H)'!$A$1:$BR$1,_xlfn.XLOOKUP($A17,'PY1 Data(H)'!$A$1:$A$288,'PY1 Data(H)'!$A$1:$BR$288))</f>
        <v>0</v>
      </c>
    </row>
    <row r="18" spans="1:32" x14ac:dyDescent="0.3">
      <c r="A18">
        <v>254</v>
      </c>
      <c r="D18" s="126" cm="1">
        <f t="array" ref="D18">_xlfn.XLOOKUP(D$1,'PY1 Data(H)'!$A$1:$BR$1,_xlfn.XLOOKUP($A18,'PY1 Data(H)'!$A$1:$A$288,'PY1 Data(H)'!$A$1:$BR$288))</f>
        <v>300365</v>
      </c>
      <c r="E18" s="126" cm="1">
        <f t="array" ref="E18">_xlfn.XLOOKUP(E$1,'PY1 Data(H)'!$A$1:$BR$1,_xlfn.XLOOKUP($A18,'PY1 Data(H)'!$A$1:$A$288,'PY1 Data(H)'!$A$1:$BR$288))</f>
        <v>0</v>
      </c>
      <c r="F18" s="126" cm="1">
        <f t="array" ref="F18">_xlfn.XLOOKUP(F$1,'PY1 Data(H)'!$A$1:$BR$1,_xlfn.XLOOKUP($A18,'PY1 Data(H)'!$A$1:$A$288,'PY1 Data(H)'!$A$1:$BR$288))</f>
        <v>0</v>
      </c>
      <c r="G18" s="126" cm="1">
        <f t="array" ref="G18">_xlfn.XLOOKUP(G$1,'PY1 Data(H)'!$A$1:$BR$1,_xlfn.XLOOKUP($A18,'PY1 Data(H)'!$A$1:$A$288,'PY1 Data(H)'!$A$1:$BR$288))</f>
        <v>0</v>
      </c>
      <c r="H18" s="126" cm="1">
        <f t="array" ref="H18">_xlfn.XLOOKUP(H$1,'PY1 Data(H)'!$A$1:$BR$1,_xlfn.XLOOKUP($A18,'PY1 Data(H)'!$A$1:$A$288,'PY1 Data(H)'!$A$1:$BR$288))</f>
        <v>0</v>
      </c>
      <c r="I18" s="126" cm="1">
        <f t="array" ref="I18">_xlfn.XLOOKUP(I$1,'PY1 Data(H)'!$A$1:$BR$1,_xlfn.XLOOKUP($A18,'PY1 Data(H)'!$A$1:$A$288,'PY1 Data(H)'!$A$1:$BR$288))</f>
        <v>1443192</v>
      </c>
      <c r="J18" s="126" cm="1">
        <f t="array" ref="J18">_xlfn.XLOOKUP(J$1,'PY1 Data(H)'!$A$1:$BR$1,_xlfn.XLOOKUP($A18,'PY1 Data(H)'!$A$1:$A$288,'PY1 Data(H)'!$A$1:$BR$288))</f>
        <v>0</v>
      </c>
      <c r="K18" s="126" cm="1">
        <f t="array" ref="K18">_xlfn.XLOOKUP(K$1,'PY1 Data(H)'!$A$1:$BR$1,_xlfn.XLOOKUP($A18,'PY1 Data(H)'!$A$1:$A$288,'PY1 Data(H)'!$A$1:$BR$288))</f>
        <v>0</v>
      </c>
      <c r="L18" s="126" cm="1">
        <f t="array" ref="L18">_xlfn.XLOOKUP(L$1,'PY1 Data(H)'!$A$1:$BR$1,_xlfn.XLOOKUP($A18,'PY1 Data(H)'!$A$1:$A$288,'PY1 Data(H)'!$A$1:$BR$288))</f>
        <v>0</v>
      </c>
      <c r="M18" s="126" cm="1">
        <f t="array" ref="M18">_xlfn.XLOOKUP(M$1,'PY1 Data(H)'!$A$1:$BR$1,_xlfn.XLOOKUP($A18,'PY1 Data(H)'!$A$1:$A$288,'PY1 Data(H)'!$A$1:$BR$288))</f>
        <v>144410</v>
      </c>
      <c r="N18" s="126" cm="1">
        <f t="array" ref="N18">_xlfn.XLOOKUP(N$1,'PY1 Data(H)'!$A$1:$BR$1,_xlfn.XLOOKUP($A18,'PY1 Data(H)'!$A$1:$A$288,'PY1 Data(H)'!$A$1:$BR$288))</f>
        <v>0</v>
      </c>
      <c r="O18" s="126" cm="1">
        <f t="array" ref="O18">_xlfn.XLOOKUP(O$1,'PY1 Data(H)'!$A$1:$BR$1,_xlfn.XLOOKUP($A18,'PY1 Data(H)'!$A$1:$A$288,'PY1 Data(H)'!$A$1:$BR$288))</f>
        <v>0</v>
      </c>
      <c r="P18" s="126" cm="1">
        <f t="array" ref="P18">_xlfn.XLOOKUP(P$1,'PY1 Data(H)'!$A$1:$BR$1,_xlfn.XLOOKUP($A18,'PY1 Data(H)'!$A$1:$A$288,'PY1 Data(H)'!$A$1:$BR$288))</f>
        <v>0</v>
      </c>
      <c r="Q18" s="126" cm="1">
        <f t="array" ref="Q18">_xlfn.XLOOKUP(Q$1,'PY1 Data(H)'!$A$1:$BR$1,_xlfn.XLOOKUP($A18,'PY1 Data(H)'!$A$1:$A$288,'PY1 Data(H)'!$A$1:$BR$288))</f>
        <v>0</v>
      </c>
      <c r="R18" s="126" cm="1">
        <f t="array" ref="R18">_xlfn.XLOOKUP(R$1,'PY1 Data(H)'!$A$1:$BR$1,_xlfn.XLOOKUP($A18,'PY1 Data(H)'!$A$1:$A$288,'PY1 Data(H)'!$A$1:$BR$288))</f>
        <v>0</v>
      </c>
      <c r="S18" s="126" cm="1">
        <f t="array" ref="S18">_xlfn.XLOOKUP(S$1,'PY1 Data(H)'!$A$1:$BR$1,_xlfn.XLOOKUP($A18,'PY1 Data(H)'!$A$1:$A$288,'PY1 Data(H)'!$A$1:$BR$288))</f>
        <v>0</v>
      </c>
      <c r="T18" s="126" cm="1">
        <f t="array" ref="T18">_xlfn.XLOOKUP(T$1,'PY1 Data(H)'!$A$1:$BR$1,_xlfn.XLOOKUP($A18,'PY1 Data(H)'!$A$1:$A$288,'PY1 Data(H)'!$A$1:$BR$288))</f>
        <v>0</v>
      </c>
      <c r="U18" s="126" cm="1">
        <f t="array" ref="U18">_xlfn.XLOOKUP(U$1,'PY1 Data(H)'!$A$1:$BR$1,_xlfn.XLOOKUP($A18,'PY1 Data(H)'!$A$1:$A$288,'PY1 Data(H)'!$A$1:$BR$288))</f>
        <v>0</v>
      </c>
      <c r="V18" s="126" cm="1">
        <f t="array" ref="V18">_xlfn.XLOOKUP(V$1,'PY1 Data(H)'!$A$1:$BR$1,_xlfn.XLOOKUP($A18,'PY1 Data(H)'!$A$1:$A$288,'PY1 Data(H)'!$A$1:$BR$288))</f>
        <v>0</v>
      </c>
      <c r="W18" s="126" cm="1">
        <f t="array" ref="W18">_xlfn.XLOOKUP(W$1,'PY1 Data(H)'!$A$1:$BR$1,_xlfn.XLOOKUP($A18,'PY1 Data(H)'!$A$1:$A$288,'PY1 Data(H)'!$A$1:$BR$288))</f>
        <v>0</v>
      </c>
      <c r="X18" s="126" cm="1">
        <f t="array" ref="X18">_xlfn.XLOOKUP(X$1,'PY1 Data(H)'!$A$1:$BR$1,_xlfn.XLOOKUP($A18,'PY1 Data(H)'!$A$1:$A$288,'PY1 Data(H)'!$A$1:$BR$288))</f>
        <v>0</v>
      </c>
      <c r="Y18" s="126" cm="1">
        <f t="array" ref="Y18">_xlfn.XLOOKUP(Y$1,'PY1 Data(H)'!$A$1:$BR$1,_xlfn.XLOOKUP($A18,'PY1 Data(H)'!$A$1:$A$288,'PY1 Data(H)'!$A$1:$BR$288))</f>
        <v>0</v>
      </c>
      <c r="Z18" s="126" cm="1">
        <f t="array" ref="Z18">_xlfn.XLOOKUP(Z$1,'PY1 Data(H)'!$A$1:$BR$1,_xlfn.XLOOKUP($A18,'PY1 Data(H)'!$A$1:$A$288,'PY1 Data(H)'!$A$1:$BR$288))</f>
        <v>0</v>
      </c>
      <c r="AA18" s="126" cm="1">
        <f t="array" ref="AA18">_xlfn.XLOOKUP(AA$1,'PY1 Data(H)'!$A$1:$BR$1,_xlfn.XLOOKUP($A18,'PY1 Data(H)'!$A$1:$A$288,'PY1 Data(H)'!$A$1:$BR$288))</f>
        <v>0</v>
      </c>
      <c r="AB18" s="126" cm="1">
        <f t="array" ref="AB18">_xlfn.XLOOKUP(AB$1,'PY1 Data(H)'!$A$1:$BR$1,_xlfn.XLOOKUP($A18,'PY1 Data(H)'!$A$1:$A$288,'PY1 Data(H)'!$A$1:$BR$288))</f>
        <v>0</v>
      </c>
      <c r="AC18" s="126" cm="1">
        <f t="array" ref="AC18">_xlfn.XLOOKUP(AC$1,'PY1 Data(H)'!$A$1:$BR$1,_xlfn.XLOOKUP($A18,'PY1 Data(H)'!$A$1:$A$288,'PY1 Data(H)'!$A$1:$BR$288))</f>
        <v>0</v>
      </c>
      <c r="AD18" s="126" cm="1">
        <f t="array" ref="AD18">_xlfn.XLOOKUP(AD$1,'PY1 Data(H)'!$A$1:$BR$1,_xlfn.XLOOKUP($A18,'PY1 Data(H)'!$A$1:$A$288,'PY1 Data(H)'!$A$1:$BR$288))</f>
        <v>0</v>
      </c>
      <c r="AE18" s="126" cm="1">
        <f t="array" ref="AE18">_xlfn.XLOOKUP(AE$1,'PY1 Data(H)'!$A$1:$BR$1,_xlfn.XLOOKUP($A18,'PY1 Data(H)'!$A$1:$A$288,'PY1 Data(H)'!$A$1:$BR$288))</f>
        <v>136902</v>
      </c>
      <c r="AF18" s="126" cm="1">
        <f t="array" ref="AF18">_xlfn.XLOOKUP(AF$1,'PY1 Data(H)'!$A$1:$BR$1,_xlfn.XLOOKUP($A18,'PY1 Data(H)'!$A$1:$A$288,'PY1 Data(H)'!$A$1:$BR$288))</f>
        <v>0</v>
      </c>
    </row>
    <row r="19" spans="1:32" x14ac:dyDescent="0.3">
      <c r="D19" s="126" t="e" cm="1">
        <f t="array" ref="D19">_xlfn.XLOOKUP(D$1,'PY1 Data(H)'!$A$1:$BR$1,_xlfn.XLOOKUP($A19,'PY1 Data(H)'!$A$1:$A$288,'PY1 Data(H)'!$A$1:$BR$288))</f>
        <v>#N/A</v>
      </c>
      <c r="E19" s="126" t="e" cm="1">
        <f t="array" ref="E19">_xlfn.XLOOKUP(E$1,'PY1 Data(H)'!$A$1:$BR$1,_xlfn.XLOOKUP($A19,'PY1 Data(H)'!$A$1:$A$288,'PY1 Data(H)'!$A$1:$BR$288))</f>
        <v>#N/A</v>
      </c>
      <c r="F19" s="126" t="e" cm="1">
        <f t="array" ref="F19">_xlfn.XLOOKUP(F$1,'PY1 Data(H)'!$A$1:$BR$1,_xlfn.XLOOKUP($A19,'PY1 Data(H)'!$A$1:$A$288,'PY1 Data(H)'!$A$1:$BR$288))</f>
        <v>#N/A</v>
      </c>
      <c r="G19" s="126" t="e" cm="1">
        <f t="array" ref="G19">_xlfn.XLOOKUP(G$1,'PY1 Data(H)'!$A$1:$BR$1,_xlfn.XLOOKUP($A19,'PY1 Data(H)'!$A$1:$A$288,'PY1 Data(H)'!$A$1:$BR$288))</f>
        <v>#N/A</v>
      </c>
      <c r="H19" s="126" t="e" cm="1">
        <f t="array" ref="H19">_xlfn.XLOOKUP(H$1,'PY1 Data(H)'!$A$1:$BR$1,_xlfn.XLOOKUP($A19,'PY1 Data(H)'!$A$1:$A$288,'PY1 Data(H)'!$A$1:$BR$288))</f>
        <v>#N/A</v>
      </c>
      <c r="I19" s="126" t="e" cm="1">
        <f t="array" ref="I19">_xlfn.XLOOKUP(I$1,'PY1 Data(H)'!$A$1:$BR$1,_xlfn.XLOOKUP($A19,'PY1 Data(H)'!$A$1:$A$288,'PY1 Data(H)'!$A$1:$BR$288))</f>
        <v>#N/A</v>
      </c>
      <c r="J19" s="126" t="e" cm="1">
        <f t="array" ref="J19">_xlfn.XLOOKUP(J$1,'PY1 Data(H)'!$A$1:$BR$1,_xlfn.XLOOKUP($A19,'PY1 Data(H)'!$A$1:$A$288,'PY1 Data(H)'!$A$1:$BR$288))</f>
        <v>#N/A</v>
      </c>
      <c r="K19" s="126" t="e" cm="1">
        <f t="array" ref="K19">_xlfn.XLOOKUP(K$1,'PY1 Data(H)'!$A$1:$BR$1,_xlfn.XLOOKUP($A19,'PY1 Data(H)'!$A$1:$A$288,'PY1 Data(H)'!$A$1:$BR$288))</f>
        <v>#N/A</v>
      </c>
      <c r="L19" s="126" t="e" cm="1">
        <f t="array" ref="L19">_xlfn.XLOOKUP(L$1,'PY1 Data(H)'!$A$1:$BR$1,_xlfn.XLOOKUP($A19,'PY1 Data(H)'!$A$1:$A$288,'PY1 Data(H)'!$A$1:$BR$288))</f>
        <v>#N/A</v>
      </c>
      <c r="M19" s="126" t="e" cm="1">
        <f t="array" ref="M19">_xlfn.XLOOKUP(M$1,'PY1 Data(H)'!$A$1:$BR$1,_xlfn.XLOOKUP($A19,'PY1 Data(H)'!$A$1:$A$288,'PY1 Data(H)'!$A$1:$BR$288))</f>
        <v>#N/A</v>
      </c>
      <c r="N19" s="126" t="e" cm="1">
        <f t="array" ref="N19">_xlfn.XLOOKUP(N$1,'PY1 Data(H)'!$A$1:$BR$1,_xlfn.XLOOKUP($A19,'PY1 Data(H)'!$A$1:$A$288,'PY1 Data(H)'!$A$1:$BR$288))</f>
        <v>#N/A</v>
      </c>
      <c r="O19" s="126" t="e" cm="1">
        <f t="array" ref="O19">_xlfn.XLOOKUP(O$1,'PY1 Data(H)'!$A$1:$BR$1,_xlfn.XLOOKUP($A19,'PY1 Data(H)'!$A$1:$A$288,'PY1 Data(H)'!$A$1:$BR$288))</f>
        <v>#N/A</v>
      </c>
      <c r="P19" s="126" t="e" cm="1">
        <f t="array" ref="P19">_xlfn.XLOOKUP(P$1,'PY1 Data(H)'!$A$1:$BR$1,_xlfn.XLOOKUP($A19,'PY1 Data(H)'!$A$1:$A$288,'PY1 Data(H)'!$A$1:$BR$288))</f>
        <v>#N/A</v>
      </c>
      <c r="Q19" s="126" t="e" cm="1">
        <f t="array" ref="Q19">_xlfn.XLOOKUP(Q$1,'PY1 Data(H)'!$A$1:$BR$1,_xlfn.XLOOKUP($A19,'PY1 Data(H)'!$A$1:$A$288,'PY1 Data(H)'!$A$1:$BR$288))</f>
        <v>#N/A</v>
      </c>
      <c r="R19" s="126" t="e" cm="1">
        <f t="array" ref="R19">_xlfn.XLOOKUP(R$1,'PY1 Data(H)'!$A$1:$BR$1,_xlfn.XLOOKUP($A19,'PY1 Data(H)'!$A$1:$A$288,'PY1 Data(H)'!$A$1:$BR$288))</f>
        <v>#N/A</v>
      </c>
      <c r="S19" s="126" t="e" cm="1">
        <f t="array" ref="S19">_xlfn.XLOOKUP(S$1,'PY1 Data(H)'!$A$1:$BR$1,_xlfn.XLOOKUP($A19,'PY1 Data(H)'!$A$1:$A$288,'PY1 Data(H)'!$A$1:$BR$288))</f>
        <v>#N/A</v>
      </c>
      <c r="T19" s="126" t="e" cm="1">
        <f t="array" ref="T19">_xlfn.XLOOKUP(T$1,'PY1 Data(H)'!$A$1:$BR$1,_xlfn.XLOOKUP($A19,'PY1 Data(H)'!$A$1:$A$288,'PY1 Data(H)'!$A$1:$BR$288))</f>
        <v>#N/A</v>
      </c>
      <c r="U19" s="126" t="e" cm="1">
        <f t="array" ref="U19">_xlfn.XLOOKUP(U$1,'PY1 Data(H)'!$A$1:$BR$1,_xlfn.XLOOKUP($A19,'PY1 Data(H)'!$A$1:$A$288,'PY1 Data(H)'!$A$1:$BR$288))</f>
        <v>#N/A</v>
      </c>
      <c r="V19" s="126" t="e" cm="1">
        <f t="array" ref="V19">_xlfn.XLOOKUP(V$1,'PY1 Data(H)'!$A$1:$BR$1,_xlfn.XLOOKUP($A19,'PY1 Data(H)'!$A$1:$A$288,'PY1 Data(H)'!$A$1:$BR$288))</f>
        <v>#N/A</v>
      </c>
      <c r="W19" s="126" t="e" cm="1">
        <f t="array" ref="W19">_xlfn.XLOOKUP(W$1,'PY1 Data(H)'!$A$1:$BR$1,_xlfn.XLOOKUP($A19,'PY1 Data(H)'!$A$1:$A$288,'PY1 Data(H)'!$A$1:$BR$288))</f>
        <v>#N/A</v>
      </c>
      <c r="X19" s="126" t="e" cm="1">
        <f t="array" ref="X19">_xlfn.XLOOKUP(X$1,'PY1 Data(H)'!$A$1:$BR$1,_xlfn.XLOOKUP($A19,'PY1 Data(H)'!$A$1:$A$288,'PY1 Data(H)'!$A$1:$BR$288))</f>
        <v>#N/A</v>
      </c>
      <c r="Y19" s="126" t="e" cm="1">
        <f t="array" ref="Y19">_xlfn.XLOOKUP(Y$1,'PY1 Data(H)'!$A$1:$BR$1,_xlfn.XLOOKUP($A19,'PY1 Data(H)'!$A$1:$A$288,'PY1 Data(H)'!$A$1:$BR$288))</f>
        <v>#N/A</v>
      </c>
      <c r="Z19" s="126" t="e" cm="1">
        <f t="array" ref="Z19">_xlfn.XLOOKUP(Z$1,'PY1 Data(H)'!$A$1:$BR$1,_xlfn.XLOOKUP($A19,'PY1 Data(H)'!$A$1:$A$288,'PY1 Data(H)'!$A$1:$BR$288))</f>
        <v>#N/A</v>
      </c>
      <c r="AA19" s="126" t="e" cm="1">
        <f t="array" ref="AA19">_xlfn.XLOOKUP(AA$1,'PY1 Data(H)'!$A$1:$BR$1,_xlfn.XLOOKUP($A19,'PY1 Data(H)'!$A$1:$A$288,'PY1 Data(H)'!$A$1:$BR$288))</f>
        <v>#N/A</v>
      </c>
      <c r="AB19" s="126" t="e" cm="1">
        <f t="array" ref="AB19">_xlfn.XLOOKUP(AB$1,'PY1 Data(H)'!$A$1:$BR$1,_xlfn.XLOOKUP($A19,'PY1 Data(H)'!$A$1:$A$288,'PY1 Data(H)'!$A$1:$BR$288))</f>
        <v>#N/A</v>
      </c>
      <c r="AC19" s="126" t="e" cm="1">
        <f t="array" ref="AC19">_xlfn.XLOOKUP(AC$1,'PY1 Data(H)'!$A$1:$BR$1,_xlfn.XLOOKUP($A19,'PY1 Data(H)'!$A$1:$A$288,'PY1 Data(H)'!$A$1:$BR$288))</f>
        <v>#N/A</v>
      </c>
      <c r="AD19" s="126" t="e" cm="1">
        <f t="array" ref="AD19">_xlfn.XLOOKUP(AD$1,'PY1 Data(H)'!$A$1:$BR$1,_xlfn.XLOOKUP($A19,'PY1 Data(H)'!$A$1:$A$288,'PY1 Data(H)'!$A$1:$BR$288))</f>
        <v>#N/A</v>
      </c>
      <c r="AE19" s="126" t="e" cm="1">
        <f t="array" ref="AE19">_xlfn.XLOOKUP(AE$1,'PY1 Data(H)'!$A$1:$BR$1,_xlfn.XLOOKUP($A19,'PY1 Data(H)'!$A$1:$A$288,'PY1 Data(H)'!$A$1:$BR$288))</f>
        <v>#N/A</v>
      </c>
      <c r="AF19" s="126" t="e" cm="1">
        <f t="array" ref="AF19">_xlfn.XLOOKUP(AF$1,'PY1 Data(H)'!$A$1:$BR$1,_xlfn.XLOOKUP($A19,'PY1 Data(H)'!$A$1:$A$288,'PY1 Data(H)'!$A$1:$BR$288))</f>
        <v>#N/A</v>
      </c>
    </row>
    <row r="20" spans="1:32" x14ac:dyDescent="0.3">
      <c r="A20">
        <v>502</v>
      </c>
      <c r="D20" s="126" cm="1">
        <f t="array" ref="D20">_xlfn.XLOOKUP(D$1,'PY1 Data(H)'!$A$1:$BR$1,_xlfn.XLOOKUP($A20,'PY1 Data(H)'!$A$1:$A$288,'PY1 Data(H)'!$A$1:$BR$288))</f>
        <v>0</v>
      </c>
      <c r="E20" s="126" cm="1">
        <f t="array" ref="E20">_xlfn.XLOOKUP(E$1,'PY1 Data(H)'!$A$1:$BR$1,_xlfn.XLOOKUP($A20,'PY1 Data(H)'!$A$1:$A$288,'PY1 Data(H)'!$A$1:$BR$288))</f>
        <v>11213374</v>
      </c>
      <c r="F20" s="126" cm="1">
        <f t="array" ref="F20">_xlfn.XLOOKUP(F$1,'PY1 Data(H)'!$A$1:$BR$1,_xlfn.XLOOKUP($A20,'PY1 Data(H)'!$A$1:$A$288,'PY1 Data(H)'!$A$1:$BR$288))</f>
        <v>256122</v>
      </c>
      <c r="G20" s="126" cm="1">
        <f t="array" ref="G20">_xlfn.XLOOKUP(G$1,'PY1 Data(H)'!$A$1:$BR$1,_xlfn.XLOOKUP($A20,'PY1 Data(H)'!$A$1:$A$288,'PY1 Data(H)'!$A$1:$BR$288))</f>
        <v>660772</v>
      </c>
      <c r="H20" s="126" cm="1">
        <f t="array" ref="H20">_xlfn.XLOOKUP(H$1,'PY1 Data(H)'!$A$1:$BR$1,_xlfn.XLOOKUP($A20,'PY1 Data(H)'!$A$1:$A$288,'PY1 Data(H)'!$A$1:$BR$288))</f>
        <v>1129272</v>
      </c>
      <c r="I20" s="126" cm="1">
        <f t="array" ref="I20">_xlfn.XLOOKUP(I$1,'PY1 Data(H)'!$A$1:$BR$1,_xlfn.XLOOKUP($A20,'PY1 Data(H)'!$A$1:$A$288,'PY1 Data(H)'!$A$1:$BR$288))</f>
        <v>0</v>
      </c>
      <c r="J20" s="126" cm="1">
        <f t="array" ref="J20">_xlfn.XLOOKUP(J$1,'PY1 Data(H)'!$A$1:$BR$1,_xlfn.XLOOKUP($A20,'PY1 Data(H)'!$A$1:$A$288,'PY1 Data(H)'!$A$1:$BR$288))</f>
        <v>5797788</v>
      </c>
      <c r="K20" s="126" cm="1">
        <f t="array" ref="K20">_xlfn.XLOOKUP(K$1,'PY1 Data(H)'!$A$1:$BR$1,_xlfn.XLOOKUP($A20,'PY1 Data(H)'!$A$1:$A$288,'PY1 Data(H)'!$A$1:$BR$288))</f>
        <v>0</v>
      </c>
      <c r="L20" s="126" cm="1">
        <f t="array" ref="L20">_xlfn.XLOOKUP(L$1,'PY1 Data(H)'!$A$1:$BR$1,_xlfn.XLOOKUP($A20,'PY1 Data(H)'!$A$1:$A$288,'PY1 Data(H)'!$A$1:$BR$288))</f>
        <v>2114325</v>
      </c>
      <c r="M20" s="126" cm="1">
        <f t="array" ref="M20">_xlfn.XLOOKUP(M$1,'PY1 Data(H)'!$A$1:$BR$1,_xlfn.XLOOKUP($A20,'PY1 Data(H)'!$A$1:$A$288,'PY1 Data(H)'!$A$1:$BR$288))</f>
        <v>0</v>
      </c>
      <c r="N20" s="126" cm="1">
        <f t="array" ref="N20">_xlfn.XLOOKUP(N$1,'PY1 Data(H)'!$A$1:$BR$1,_xlfn.XLOOKUP($A20,'PY1 Data(H)'!$A$1:$A$288,'PY1 Data(H)'!$A$1:$BR$288))</f>
        <v>1378232</v>
      </c>
      <c r="O20" s="126" cm="1">
        <f t="array" ref="O20">_xlfn.XLOOKUP(O$1,'PY1 Data(H)'!$A$1:$BR$1,_xlfn.XLOOKUP($A20,'PY1 Data(H)'!$A$1:$A$288,'PY1 Data(H)'!$A$1:$BR$288))</f>
        <v>342346</v>
      </c>
      <c r="P20" s="126" cm="1">
        <f t="array" ref="P20">_xlfn.XLOOKUP(P$1,'PY1 Data(H)'!$A$1:$BR$1,_xlfn.XLOOKUP($A20,'PY1 Data(H)'!$A$1:$A$288,'PY1 Data(H)'!$A$1:$BR$288))</f>
        <v>180116</v>
      </c>
      <c r="Q20" s="126" cm="1">
        <f t="array" ref="Q20">_xlfn.XLOOKUP(Q$1,'PY1 Data(H)'!$A$1:$BR$1,_xlfn.XLOOKUP($A20,'PY1 Data(H)'!$A$1:$A$288,'PY1 Data(H)'!$A$1:$BR$288))</f>
        <v>5005888</v>
      </c>
      <c r="R20" s="126" cm="1">
        <f t="array" ref="R20">_xlfn.XLOOKUP(R$1,'PY1 Data(H)'!$A$1:$BR$1,_xlfn.XLOOKUP($A20,'PY1 Data(H)'!$A$1:$A$288,'PY1 Data(H)'!$A$1:$BR$288))</f>
        <v>644550</v>
      </c>
      <c r="S20" s="126" cm="1">
        <f t="array" ref="S20">_xlfn.XLOOKUP(S$1,'PY1 Data(H)'!$A$1:$BR$1,_xlfn.XLOOKUP($A20,'PY1 Data(H)'!$A$1:$A$288,'PY1 Data(H)'!$A$1:$BR$288))</f>
        <v>446708</v>
      </c>
      <c r="T20" s="126" cm="1">
        <f t="array" ref="T20">_xlfn.XLOOKUP(T$1,'PY1 Data(H)'!$A$1:$BR$1,_xlfn.XLOOKUP($A20,'PY1 Data(H)'!$A$1:$A$288,'PY1 Data(H)'!$A$1:$BR$288))</f>
        <v>112463</v>
      </c>
      <c r="U20" s="126" cm="1">
        <f t="array" ref="U20">_xlfn.XLOOKUP(U$1,'PY1 Data(H)'!$A$1:$BR$1,_xlfn.XLOOKUP($A20,'PY1 Data(H)'!$A$1:$A$288,'PY1 Data(H)'!$A$1:$BR$288))</f>
        <v>3196809</v>
      </c>
      <c r="V20" s="126" cm="1">
        <f t="array" ref="V20">_xlfn.XLOOKUP(V$1,'PY1 Data(H)'!$A$1:$BR$1,_xlfn.XLOOKUP($A20,'PY1 Data(H)'!$A$1:$A$288,'PY1 Data(H)'!$A$1:$BR$288))</f>
        <v>618057</v>
      </c>
      <c r="W20" s="126" cm="1">
        <f t="array" ref="W20">_xlfn.XLOOKUP(W$1,'PY1 Data(H)'!$A$1:$BR$1,_xlfn.XLOOKUP($A20,'PY1 Data(H)'!$A$1:$A$288,'PY1 Data(H)'!$A$1:$BR$288))</f>
        <v>38462954</v>
      </c>
      <c r="X20" s="126" cm="1">
        <f t="array" ref="X20">_xlfn.XLOOKUP(X$1,'PY1 Data(H)'!$A$1:$BR$1,_xlfn.XLOOKUP($A20,'PY1 Data(H)'!$A$1:$A$288,'PY1 Data(H)'!$A$1:$BR$288))</f>
        <v>84569473</v>
      </c>
      <c r="Y20" s="126" cm="1">
        <f t="array" ref="Y20">_xlfn.XLOOKUP(Y$1,'PY1 Data(H)'!$A$1:$BR$1,_xlfn.XLOOKUP($A20,'PY1 Data(H)'!$A$1:$A$288,'PY1 Data(H)'!$A$1:$BR$288))</f>
        <v>4094297</v>
      </c>
      <c r="Z20" s="126" cm="1">
        <f t="array" ref="Z20">_xlfn.XLOOKUP(Z$1,'PY1 Data(H)'!$A$1:$BR$1,_xlfn.XLOOKUP($A20,'PY1 Data(H)'!$A$1:$A$288,'PY1 Data(H)'!$A$1:$BR$288))</f>
        <v>376643966</v>
      </c>
      <c r="AA20" s="126" cm="1">
        <f t="array" ref="AA20">_xlfn.XLOOKUP(AA$1,'PY1 Data(H)'!$A$1:$BR$1,_xlfn.XLOOKUP($A20,'PY1 Data(H)'!$A$1:$A$288,'PY1 Data(H)'!$A$1:$BR$288))</f>
        <v>373973</v>
      </c>
      <c r="AB20" s="126" cm="1">
        <f t="array" ref="AB20">_xlfn.XLOOKUP(AB$1,'PY1 Data(H)'!$A$1:$BR$1,_xlfn.XLOOKUP($A20,'PY1 Data(H)'!$A$1:$A$288,'PY1 Data(H)'!$A$1:$BR$288))</f>
        <v>654633</v>
      </c>
      <c r="AC20" s="126" cm="1">
        <f t="array" ref="AC20">_xlfn.XLOOKUP(AC$1,'PY1 Data(H)'!$A$1:$BR$1,_xlfn.XLOOKUP($A20,'PY1 Data(H)'!$A$1:$A$288,'PY1 Data(H)'!$A$1:$BR$288))</f>
        <v>583779</v>
      </c>
      <c r="AD20" s="126" cm="1">
        <f t="array" ref="AD20">_xlfn.XLOOKUP(AD$1,'PY1 Data(H)'!$A$1:$BR$1,_xlfn.XLOOKUP($A20,'PY1 Data(H)'!$A$1:$A$288,'PY1 Data(H)'!$A$1:$BR$288))</f>
        <v>2945713</v>
      </c>
      <c r="AE20" s="126" cm="1">
        <f t="array" ref="AE20">_xlfn.XLOOKUP(AE$1,'PY1 Data(H)'!$A$1:$BR$1,_xlfn.XLOOKUP($A20,'PY1 Data(H)'!$A$1:$A$288,'PY1 Data(H)'!$A$1:$BR$288))</f>
        <v>0</v>
      </c>
      <c r="AF20" s="126" cm="1">
        <f t="array" ref="AF20">_xlfn.XLOOKUP(AF$1,'PY1 Data(H)'!$A$1:$BR$1,_xlfn.XLOOKUP($A20,'PY1 Data(H)'!$A$1:$A$288,'PY1 Data(H)'!$A$1:$BR$288))</f>
        <v>109578</v>
      </c>
    </row>
    <row r="21" spans="1:32" x14ac:dyDescent="0.3">
      <c r="A21">
        <v>503</v>
      </c>
      <c r="D21" s="126" cm="1">
        <f t="array" ref="D21">_xlfn.XLOOKUP(D$1,'PY1 Data(H)'!$A$1:$BR$1,_xlfn.XLOOKUP($A21,'PY1 Data(H)'!$A$1:$A$288,'PY1 Data(H)'!$A$1:$BR$288))</f>
        <v>0</v>
      </c>
      <c r="E21" s="126" cm="1">
        <f t="array" ref="E21">_xlfn.XLOOKUP(E$1,'PY1 Data(H)'!$A$1:$BR$1,_xlfn.XLOOKUP($A21,'PY1 Data(H)'!$A$1:$A$288,'PY1 Data(H)'!$A$1:$BR$288))</f>
        <v>11769175</v>
      </c>
      <c r="F21" s="126" cm="1">
        <f t="array" ref="F21">_xlfn.XLOOKUP(F$1,'PY1 Data(H)'!$A$1:$BR$1,_xlfn.XLOOKUP($A21,'PY1 Data(H)'!$A$1:$A$288,'PY1 Data(H)'!$A$1:$BR$288))</f>
        <v>0</v>
      </c>
      <c r="G21" s="126" cm="1">
        <f t="array" ref="G21">_xlfn.XLOOKUP(G$1,'PY1 Data(H)'!$A$1:$BR$1,_xlfn.XLOOKUP($A21,'PY1 Data(H)'!$A$1:$A$288,'PY1 Data(H)'!$A$1:$BR$288))</f>
        <v>17675</v>
      </c>
      <c r="H21" s="126" cm="1">
        <f t="array" ref="H21">_xlfn.XLOOKUP(H$1,'PY1 Data(H)'!$A$1:$BR$1,_xlfn.XLOOKUP($A21,'PY1 Data(H)'!$A$1:$A$288,'PY1 Data(H)'!$A$1:$BR$288))</f>
        <v>0</v>
      </c>
      <c r="I21" s="126" cm="1">
        <f t="array" ref="I21">_xlfn.XLOOKUP(I$1,'PY1 Data(H)'!$A$1:$BR$1,_xlfn.XLOOKUP($A21,'PY1 Data(H)'!$A$1:$A$288,'PY1 Data(H)'!$A$1:$BR$288))</f>
        <v>0</v>
      </c>
      <c r="J21" s="126" cm="1">
        <f t="array" ref="J21">_xlfn.XLOOKUP(J$1,'PY1 Data(H)'!$A$1:$BR$1,_xlfn.XLOOKUP($A21,'PY1 Data(H)'!$A$1:$A$288,'PY1 Data(H)'!$A$1:$BR$288))</f>
        <v>0</v>
      </c>
      <c r="K21" s="126" cm="1">
        <f t="array" ref="K21">_xlfn.XLOOKUP(K$1,'PY1 Data(H)'!$A$1:$BR$1,_xlfn.XLOOKUP($A21,'PY1 Data(H)'!$A$1:$A$288,'PY1 Data(H)'!$A$1:$BR$288))</f>
        <v>0</v>
      </c>
      <c r="L21" s="126" cm="1">
        <f t="array" ref="L21">_xlfn.XLOOKUP(L$1,'PY1 Data(H)'!$A$1:$BR$1,_xlfn.XLOOKUP($A21,'PY1 Data(H)'!$A$1:$A$288,'PY1 Data(H)'!$A$1:$BR$288))</f>
        <v>0</v>
      </c>
      <c r="M21" s="126" cm="1">
        <f t="array" ref="M21">_xlfn.XLOOKUP(M$1,'PY1 Data(H)'!$A$1:$BR$1,_xlfn.XLOOKUP($A21,'PY1 Data(H)'!$A$1:$A$288,'PY1 Data(H)'!$A$1:$BR$288))</f>
        <v>0</v>
      </c>
      <c r="N21" s="126" cm="1">
        <f t="array" ref="N21">_xlfn.XLOOKUP(N$1,'PY1 Data(H)'!$A$1:$BR$1,_xlfn.XLOOKUP($A21,'PY1 Data(H)'!$A$1:$A$288,'PY1 Data(H)'!$A$1:$BR$288))</f>
        <v>0</v>
      </c>
      <c r="O21" s="126" cm="1">
        <f t="array" ref="O21">_xlfn.XLOOKUP(O$1,'PY1 Data(H)'!$A$1:$BR$1,_xlfn.XLOOKUP($A21,'PY1 Data(H)'!$A$1:$A$288,'PY1 Data(H)'!$A$1:$BR$288))</f>
        <v>0</v>
      </c>
      <c r="P21" s="126" cm="1">
        <f t="array" ref="P21">_xlfn.XLOOKUP(P$1,'PY1 Data(H)'!$A$1:$BR$1,_xlfn.XLOOKUP($A21,'PY1 Data(H)'!$A$1:$A$288,'PY1 Data(H)'!$A$1:$BR$288))</f>
        <v>0</v>
      </c>
      <c r="Q21" s="126" cm="1">
        <f t="array" ref="Q21">_xlfn.XLOOKUP(Q$1,'PY1 Data(H)'!$A$1:$BR$1,_xlfn.XLOOKUP($A21,'PY1 Data(H)'!$A$1:$A$288,'PY1 Data(H)'!$A$1:$BR$288))</f>
        <v>0</v>
      </c>
      <c r="R21" s="126" cm="1">
        <f t="array" ref="R21">_xlfn.XLOOKUP(R$1,'PY1 Data(H)'!$A$1:$BR$1,_xlfn.XLOOKUP($A21,'PY1 Data(H)'!$A$1:$A$288,'PY1 Data(H)'!$A$1:$BR$288))</f>
        <v>0</v>
      </c>
      <c r="S21" s="126" cm="1">
        <f t="array" ref="S21">_xlfn.XLOOKUP(S$1,'PY1 Data(H)'!$A$1:$BR$1,_xlfn.XLOOKUP($A21,'PY1 Data(H)'!$A$1:$A$288,'PY1 Data(H)'!$A$1:$BR$288))</f>
        <v>270713</v>
      </c>
      <c r="T21" s="126" cm="1">
        <f t="array" ref="T21">_xlfn.XLOOKUP(T$1,'PY1 Data(H)'!$A$1:$BR$1,_xlfn.XLOOKUP($A21,'PY1 Data(H)'!$A$1:$A$288,'PY1 Data(H)'!$A$1:$BR$288))</f>
        <v>0</v>
      </c>
      <c r="U21" s="126" cm="1">
        <f t="array" ref="U21">_xlfn.XLOOKUP(U$1,'PY1 Data(H)'!$A$1:$BR$1,_xlfn.XLOOKUP($A21,'PY1 Data(H)'!$A$1:$A$288,'PY1 Data(H)'!$A$1:$BR$288))</f>
        <v>0</v>
      </c>
      <c r="V21" s="126" cm="1">
        <f t="array" ref="V21">_xlfn.XLOOKUP(V$1,'PY1 Data(H)'!$A$1:$BR$1,_xlfn.XLOOKUP($A21,'PY1 Data(H)'!$A$1:$A$288,'PY1 Data(H)'!$A$1:$BR$288))</f>
        <v>4750</v>
      </c>
      <c r="W21" s="126" cm="1">
        <f t="array" ref="W21">_xlfn.XLOOKUP(W$1,'PY1 Data(H)'!$A$1:$BR$1,_xlfn.XLOOKUP($A21,'PY1 Data(H)'!$A$1:$A$288,'PY1 Data(H)'!$A$1:$BR$288))</f>
        <v>4482013</v>
      </c>
      <c r="X21" s="126" cm="1">
        <f t="array" ref="X21">_xlfn.XLOOKUP(X$1,'PY1 Data(H)'!$A$1:$BR$1,_xlfn.XLOOKUP($A21,'PY1 Data(H)'!$A$1:$A$288,'PY1 Data(H)'!$A$1:$BR$288))</f>
        <v>21081812</v>
      </c>
      <c r="Y21" s="126" cm="1">
        <f t="array" ref="Y21">_xlfn.XLOOKUP(Y$1,'PY1 Data(H)'!$A$1:$BR$1,_xlfn.XLOOKUP($A21,'PY1 Data(H)'!$A$1:$A$288,'PY1 Data(H)'!$A$1:$BR$288))</f>
        <v>1422710</v>
      </c>
      <c r="Z21" s="126" cm="1">
        <f t="array" ref="Z21">_xlfn.XLOOKUP(Z$1,'PY1 Data(H)'!$A$1:$BR$1,_xlfn.XLOOKUP($A21,'PY1 Data(H)'!$A$1:$A$288,'PY1 Data(H)'!$A$1:$BR$288))</f>
        <v>47296304</v>
      </c>
      <c r="AA21" s="126" cm="1">
        <f t="array" ref="AA21">_xlfn.XLOOKUP(AA$1,'PY1 Data(H)'!$A$1:$BR$1,_xlfn.XLOOKUP($A21,'PY1 Data(H)'!$A$1:$A$288,'PY1 Data(H)'!$A$1:$BR$288))</f>
        <v>0</v>
      </c>
      <c r="AB21" s="126" cm="1">
        <f t="array" ref="AB21">_xlfn.XLOOKUP(AB$1,'PY1 Data(H)'!$A$1:$BR$1,_xlfn.XLOOKUP($A21,'PY1 Data(H)'!$A$1:$A$288,'PY1 Data(H)'!$A$1:$BR$288))</f>
        <v>47932</v>
      </c>
      <c r="AC21" s="126" cm="1">
        <f t="array" ref="AC21">_xlfn.XLOOKUP(AC$1,'PY1 Data(H)'!$A$1:$BR$1,_xlfn.XLOOKUP($A21,'PY1 Data(H)'!$A$1:$A$288,'PY1 Data(H)'!$A$1:$BR$288))</f>
        <v>1704179</v>
      </c>
      <c r="AD21" s="126" cm="1">
        <f t="array" ref="AD21">_xlfn.XLOOKUP(AD$1,'PY1 Data(H)'!$A$1:$BR$1,_xlfn.XLOOKUP($A21,'PY1 Data(H)'!$A$1:$A$288,'PY1 Data(H)'!$A$1:$BR$288))</f>
        <v>8014506</v>
      </c>
      <c r="AE21" s="126" cm="1">
        <f t="array" ref="AE21">_xlfn.XLOOKUP(AE$1,'PY1 Data(H)'!$A$1:$BR$1,_xlfn.XLOOKUP($A21,'PY1 Data(H)'!$A$1:$A$288,'PY1 Data(H)'!$A$1:$BR$288))</f>
        <v>0</v>
      </c>
      <c r="AF21" s="126" cm="1">
        <f t="array" ref="AF21">_xlfn.XLOOKUP(AF$1,'PY1 Data(H)'!$A$1:$BR$1,_xlfn.XLOOKUP($A21,'PY1 Data(H)'!$A$1:$A$288,'PY1 Data(H)'!$A$1:$BR$288))</f>
        <v>99392</v>
      </c>
    </row>
    <row r="22" spans="1:32" x14ac:dyDescent="0.3">
      <c r="D22" s="126" t="e" cm="1">
        <f t="array" ref="D22">_xlfn.XLOOKUP(D$1,'PY1 Data(H)'!$A$1:$BR$1,_xlfn.XLOOKUP($A22,'PY1 Data(H)'!$A$1:$A$288,'PY1 Data(H)'!$A$1:$BR$288))</f>
        <v>#N/A</v>
      </c>
      <c r="E22" s="126" t="e" cm="1">
        <f t="array" ref="E22">_xlfn.XLOOKUP(E$1,'PY1 Data(H)'!$A$1:$BR$1,_xlfn.XLOOKUP($A22,'PY1 Data(H)'!$A$1:$A$288,'PY1 Data(H)'!$A$1:$BR$288))</f>
        <v>#N/A</v>
      </c>
      <c r="F22" s="126" t="e" cm="1">
        <f t="array" ref="F22">_xlfn.XLOOKUP(F$1,'PY1 Data(H)'!$A$1:$BR$1,_xlfn.XLOOKUP($A22,'PY1 Data(H)'!$A$1:$A$288,'PY1 Data(H)'!$A$1:$BR$288))</f>
        <v>#N/A</v>
      </c>
      <c r="G22" s="126" t="e" cm="1">
        <f t="array" ref="G22">_xlfn.XLOOKUP(G$1,'PY1 Data(H)'!$A$1:$BR$1,_xlfn.XLOOKUP($A22,'PY1 Data(H)'!$A$1:$A$288,'PY1 Data(H)'!$A$1:$BR$288))</f>
        <v>#N/A</v>
      </c>
      <c r="H22" s="126" t="e" cm="1">
        <f t="array" ref="H22">_xlfn.XLOOKUP(H$1,'PY1 Data(H)'!$A$1:$BR$1,_xlfn.XLOOKUP($A22,'PY1 Data(H)'!$A$1:$A$288,'PY1 Data(H)'!$A$1:$BR$288))</f>
        <v>#N/A</v>
      </c>
      <c r="I22" s="126" t="e" cm="1">
        <f t="array" ref="I22">_xlfn.XLOOKUP(I$1,'PY1 Data(H)'!$A$1:$BR$1,_xlfn.XLOOKUP($A22,'PY1 Data(H)'!$A$1:$A$288,'PY1 Data(H)'!$A$1:$BR$288))</f>
        <v>#N/A</v>
      </c>
      <c r="J22" s="126" t="e" cm="1">
        <f t="array" ref="J22">_xlfn.XLOOKUP(J$1,'PY1 Data(H)'!$A$1:$BR$1,_xlfn.XLOOKUP($A22,'PY1 Data(H)'!$A$1:$A$288,'PY1 Data(H)'!$A$1:$BR$288))</f>
        <v>#N/A</v>
      </c>
      <c r="K22" s="126" t="e" cm="1">
        <f t="array" ref="K22">_xlfn.XLOOKUP(K$1,'PY1 Data(H)'!$A$1:$BR$1,_xlfn.XLOOKUP($A22,'PY1 Data(H)'!$A$1:$A$288,'PY1 Data(H)'!$A$1:$BR$288))</f>
        <v>#N/A</v>
      </c>
      <c r="L22" s="126" t="e" cm="1">
        <f t="array" ref="L22">_xlfn.XLOOKUP(L$1,'PY1 Data(H)'!$A$1:$BR$1,_xlfn.XLOOKUP($A22,'PY1 Data(H)'!$A$1:$A$288,'PY1 Data(H)'!$A$1:$BR$288))</f>
        <v>#N/A</v>
      </c>
      <c r="M22" s="126" t="e" cm="1">
        <f t="array" ref="M22">_xlfn.XLOOKUP(M$1,'PY1 Data(H)'!$A$1:$BR$1,_xlfn.XLOOKUP($A22,'PY1 Data(H)'!$A$1:$A$288,'PY1 Data(H)'!$A$1:$BR$288))</f>
        <v>#N/A</v>
      </c>
      <c r="N22" s="126" t="e" cm="1">
        <f t="array" ref="N22">_xlfn.XLOOKUP(N$1,'PY1 Data(H)'!$A$1:$BR$1,_xlfn.XLOOKUP($A22,'PY1 Data(H)'!$A$1:$A$288,'PY1 Data(H)'!$A$1:$BR$288))</f>
        <v>#N/A</v>
      </c>
      <c r="O22" s="126" t="e" cm="1">
        <f t="array" ref="O22">_xlfn.XLOOKUP(O$1,'PY1 Data(H)'!$A$1:$BR$1,_xlfn.XLOOKUP($A22,'PY1 Data(H)'!$A$1:$A$288,'PY1 Data(H)'!$A$1:$BR$288))</f>
        <v>#N/A</v>
      </c>
      <c r="P22" s="126" t="e" cm="1">
        <f t="array" ref="P22">_xlfn.XLOOKUP(P$1,'PY1 Data(H)'!$A$1:$BR$1,_xlfn.XLOOKUP($A22,'PY1 Data(H)'!$A$1:$A$288,'PY1 Data(H)'!$A$1:$BR$288))</f>
        <v>#N/A</v>
      </c>
      <c r="Q22" s="126" t="e" cm="1">
        <f t="array" ref="Q22">_xlfn.XLOOKUP(Q$1,'PY1 Data(H)'!$A$1:$BR$1,_xlfn.XLOOKUP($A22,'PY1 Data(H)'!$A$1:$A$288,'PY1 Data(H)'!$A$1:$BR$288))</f>
        <v>#N/A</v>
      </c>
      <c r="R22" s="126" t="e" cm="1">
        <f t="array" ref="R22">_xlfn.XLOOKUP(R$1,'PY1 Data(H)'!$A$1:$BR$1,_xlfn.XLOOKUP($A22,'PY1 Data(H)'!$A$1:$A$288,'PY1 Data(H)'!$A$1:$BR$288))</f>
        <v>#N/A</v>
      </c>
      <c r="S22" s="126" t="e" cm="1">
        <f t="array" ref="S22">_xlfn.XLOOKUP(S$1,'PY1 Data(H)'!$A$1:$BR$1,_xlfn.XLOOKUP($A22,'PY1 Data(H)'!$A$1:$A$288,'PY1 Data(H)'!$A$1:$BR$288))</f>
        <v>#N/A</v>
      </c>
      <c r="T22" s="126" t="e" cm="1">
        <f t="array" ref="T22">_xlfn.XLOOKUP(T$1,'PY1 Data(H)'!$A$1:$BR$1,_xlfn.XLOOKUP($A22,'PY1 Data(H)'!$A$1:$A$288,'PY1 Data(H)'!$A$1:$BR$288))</f>
        <v>#N/A</v>
      </c>
      <c r="U22" s="126" t="e" cm="1">
        <f t="array" ref="U22">_xlfn.XLOOKUP(U$1,'PY1 Data(H)'!$A$1:$BR$1,_xlfn.XLOOKUP($A22,'PY1 Data(H)'!$A$1:$A$288,'PY1 Data(H)'!$A$1:$BR$288))</f>
        <v>#N/A</v>
      </c>
      <c r="V22" s="126" t="e" cm="1">
        <f t="array" ref="V22">_xlfn.XLOOKUP(V$1,'PY1 Data(H)'!$A$1:$BR$1,_xlfn.XLOOKUP($A22,'PY1 Data(H)'!$A$1:$A$288,'PY1 Data(H)'!$A$1:$BR$288))</f>
        <v>#N/A</v>
      </c>
      <c r="W22" s="126" t="e" cm="1">
        <f t="array" ref="W22">_xlfn.XLOOKUP(W$1,'PY1 Data(H)'!$A$1:$BR$1,_xlfn.XLOOKUP($A22,'PY1 Data(H)'!$A$1:$A$288,'PY1 Data(H)'!$A$1:$BR$288))</f>
        <v>#N/A</v>
      </c>
      <c r="X22" s="126" t="e" cm="1">
        <f t="array" ref="X22">_xlfn.XLOOKUP(X$1,'PY1 Data(H)'!$A$1:$BR$1,_xlfn.XLOOKUP($A22,'PY1 Data(H)'!$A$1:$A$288,'PY1 Data(H)'!$A$1:$BR$288))</f>
        <v>#N/A</v>
      </c>
      <c r="Y22" s="126" t="e" cm="1">
        <f t="array" ref="Y22">_xlfn.XLOOKUP(Y$1,'PY1 Data(H)'!$A$1:$BR$1,_xlfn.XLOOKUP($A22,'PY1 Data(H)'!$A$1:$A$288,'PY1 Data(H)'!$A$1:$BR$288))</f>
        <v>#N/A</v>
      </c>
      <c r="Z22" s="126" t="e" cm="1">
        <f t="array" ref="Z22">_xlfn.XLOOKUP(Z$1,'PY1 Data(H)'!$A$1:$BR$1,_xlfn.XLOOKUP($A22,'PY1 Data(H)'!$A$1:$A$288,'PY1 Data(H)'!$A$1:$BR$288))</f>
        <v>#N/A</v>
      </c>
      <c r="AA22" s="126" t="e" cm="1">
        <f t="array" ref="AA22">_xlfn.XLOOKUP(AA$1,'PY1 Data(H)'!$A$1:$BR$1,_xlfn.XLOOKUP($A22,'PY1 Data(H)'!$A$1:$A$288,'PY1 Data(H)'!$A$1:$BR$288))</f>
        <v>#N/A</v>
      </c>
      <c r="AB22" s="126" t="e" cm="1">
        <f t="array" ref="AB22">_xlfn.XLOOKUP(AB$1,'PY1 Data(H)'!$A$1:$BR$1,_xlfn.XLOOKUP($A22,'PY1 Data(H)'!$A$1:$A$288,'PY1 Data(H)'!$A$1:$BR$288))</f>
        <v>#N/A</v>
      </c>
      <c r="AC22" s="126" t="e" cm="1">
        <f t="array" ref="AC22">_xlfn.XLOOKUP(AC$1,'PY1 Data(H)'!$A$1:$BR$1,_xlfn.XLOOKUP($A22,'PY1 Data(H)'!$A$1:$A$288,'PY1 Data(H)'!$A$1:$BR$288))</f>
        <v>#N/A</v>
      </c>
      <c r="AD22" s="126" t="e" cm="1">
        <f t="array" ref="AD22">_xlfn.XLOOKUP(AD$1,'PY1 Data(H)'!$A$1:$BR$1,_xlfn.XLOOKUP($A22,'PY1 Data(H)'!$A$1:$A$288,'PY1 Data(H)'!$A$1:$BR$288))</f>
        <v>#N/A</v>
      </c>
      <c r="AE22" s="126" t="e" cm="1">
        <f t="array" ref="AE22">_xlfn.XLOOKUP(AE$1,'PY1 Data(H)'!$A$1:$BR$1,_xlfn.XLOOKUP($A22,'PY1 Data(H)'!$A$1:$A$288,'PY1 Data(H)'!$A$1:$BR$288))</f>
        <v>#N/A</v>
      </c>
      <c r="AF22" s="126" t="e" cm="1">
        <f t="array" ref="AF22">_xlfn.XLOOKUP(AF$1,'PY1 Data(H)'!$A$1:$BR$1,_xlfn.XLOOKUP($A22,'PY1 Data(H)'!$A$1:$A$288,'PY1 Data(H)'!$A$1:$BR$288))</f>
        <v>#N/A</v>
      </c>
    </row>
    <row r="23" spans="1:32" x14ac:dyDescent="0.3">
      <c r="A23">
        <v>388</v>
      </c>
      <c r="D23" s="126" cm="1">
        <f t="array" ref="D23">_xlfn.XLOOKUP(D$1,'PY1 Data(H)'!$A$1:$BR$1,_xlfn.XLOOKUP($A23,'PY1 Data(H)'!$A$1:$A$288,'PY1 Data(H)'!$A$1:$BR$288))</f>
        <v>330809</v>
      </c>
      <c r="E23" s="126" cm="1">
        <f t="array" ref="E23">_xlfn.XLOOKUP(E$1,'PY1 Data(H)'!$A$1:$BR$1,_xlfn.XLOOKUP($A23,'PY1 Data(H)'!$A$1:$A$288,'PY1 Data(H)'!$A$1:$BR$288))</f>
        <v>0</v>
      </c>
      <c r="F23" s="126" cm="1">
        <f t="array" ref="F23">_xlfn.XLOOKUP(F$1,'PY1 Data(H)'!$A$1:$BR$1,_xlfn.XLOOKUP($A23,'PY1 Data(H)'!$A$1:$A$288,'PY1 Data(H)'!$A$1:$BR$288))</f>
        <v>0</v>
      </c>
      <c r="G23" s="126" cm="1">
        <f t="array" ref="G23">_xlfn.XLOOKUP(G$1,'PY1 Data(H)'!$A$1:$BR$1,_xlfn.XLOOKUP($A23,'PY1 Data(H)'!$A$1:$A$288,'PY1 Data(H)'!$A$1:$BR$288))</f>
        <v>0</v>
      </c>
      <c r="H23" s="126" cm="1">
        <f t="array" ref="H23">_xlfn.XLOOKUP(H$1,'PY1 Data(H)'!$A$1:$BR$1,_xlfn.XLOOKUP($A23,'PY1 Data(H)'!$A$1:$A$288,'PY1 Data(H)'!$A$1:$BR$288))</f>
        <v>0</v>
      </c>
      <c r="I23" s="126" cm="1">
        <f t="array" ref="I23">_xlfn.XLOOKUP(I$1,'PY1 Data(H)'!$A$1:$BR$1,_xlfn.XLOOKUP($A23,'PY1 Data(H)'!$A$1:$A$288,'PY1 Data(H)'!$A$1:$BR$288))</f>
        <v>875465</v>
      </c>
      <c r="J23" s="126" cm="1">
        <f t="array" ref="J23">_xlfn.XLOOKUP(J$1,'PY1 Data(H)'!$A$1:$BR$1,_xlfn.XLOOKUP($A23,'PY1 Data(H)'!$A$1:$A$288,'PY1 Data(H)'!$A$1:$BR$288))</f>
        <v>0</v>
      </c>
      <c r="K23" s="126" cm="1">
        <f t="array" ref="K23">_xlfn.XLOOKUP(K$1,'PY1 Data(H)'!$A$1:$BR$1,_xlfn.XLOOKUP($A23,'PY1 Data(H)'!$A$1:$A$288,'PY1 Data(H)'!$A$1:$BR$288))</f>
        <v>0</v>
      </c>
      <c r="L23" s="126" cm="1">
        <f t="array" ref="L23">_xlfn.XLOOKUP(L$1,'PY1 Data(H)'!$A$1:$BR$1,_xlfn.XLOOKUP($A23,'PY1 Data(H)'!$A$1:$A$288,'PY1 Data(H)'!$A$1:$BR$288))</f>
        <v>0</v>
      </c>
      <c r="M23" s="126" cm="1">
        <f t="array" ref="M23">_xlfn.XLOOKUP(M$1,'PY1 Data(H)'!$A$1:$BR$1,_xlfn.XLOOKUP($A23,'PY1 Data(H)'!$A$1:$A$288,'PY1 Data(H)'!$A$1:$BR$288))</f>
        <v>257059</v>
      </c>
      <c r="N23" s="126" cm="1">
        <f t="array" ref="N23">_xlfn.XLOOKUP(N$1,'PY1 Data(H)'!$A$1:$BR$1,_xlfn.XLOOKUP($A23,'PY1 Data(H)'!$A$1:$A$288,'PY1 Data(H)'!$A$1:$BR$288))</f>
        <v>0</v>
      </c>
      <c r="O23" s="126" cm="1">
        <f t="array" ref="O23">_xlfn.XLOOKUP(O$1,'PY1 Data(H)'!$A$1:$BR$1,_xlfn.XLOOKUP($A23,'PY1 Data(H)'!$A$1:$A$288,'PY1 Data(H)'!$A$1:$BR$288))</f>
        <v>0</v>
      </c>
      <c r="P23" s="126" cm="1">
        <f t="array" ref="P23">_xlfn.XLOOKUP(P$1,'PY1 Data(H)'!$A$1:$BR$1,_xlfn.XLOOKUP($A23,'PY1 Data(H)'!$A$1:$A$288,'PY1 Data(H)'!$A$1:$BR$288))</f>
        <v>0</v>
      </c>
      <c r="Q23" s="126" cm="1">
        <f t="array" ref="Q23">_xlfn.XLOOKUP(Q$1,'PY1 Data(H)'!$A$1:$BR$1,_xlfn.XLOOKUP($A23,'PY1 Data(H)'!$A$1:$A$288,'PY1 Data(H)'!$A$1:$BR$288))</f>
        <v>0</v>
      </c>
      <c r="R23" s="126" cm="1">
        <f t="array" ref="R23">_xlfn.XLOOKUP(R$1,'PY1 Data(H)'!$A$1:$BR$1,_xlfn.XLOOKUP($A23,'PY1 Data(H)'!$A$1:$A$288,'PY1 Data(H)'!$A$1:$BR$288))</f>
        <v>0</v>
      </c>
      <c r="S23" s="126" cm="1">
        <f t="array" ref="S23">_xlfn.XLOOKUP(S$1,'PY1 Data(H)'!$A$1:$BR$1,_xlfn.XLOOKUP($A23,'PY1 Data(H)'!$A$1:$A$288,'PY1 Data(H)'!$A$1:$BR$288))</f>
        <v>0</v>
      </c>
      <c r="T23" s="126" cm="1">
        <f t="array" ref="T23">_xlfn.XLOOKUP(T$1,'PY1 Data(H)'!$A$1:$BR$1,_xlfn.XLOOKUP($A23,'PY1 Data(H)'!$A$1:$A$288,'PY1 Data(H)'!$A$1:$BR$288))</f>
        <v>0</v>
      </c>
      <c r="U23" s="126" cm="1">
        <f t="array" ref="U23">_xlfn.XLOOKUP(U$1,'PY1 Data(H)'!$A$1:$BR$1,_xlfn.XLOOKUP($A23,'PY1 Data(H)'!$A$1:$A$288,'PY1 Data(H)'!$A$1:$BR$288))</f>
        <v>0</v>
      </c>
      <c r="V23" s="126" cm="1">
        <f t="array" ref="V23">_xlfn.XLOOKUP(V$1,'PY1 Data(H)'!$A$1:$BR$1,_xlfn.XLOOKUP($A23,'PY1 Data(H)'!$A$1:$A$288,'PY1 Data(H)'!$A$1:$BR$288))</f>
        <v>0</v>
      </c>
      <c r="W23" s="126" cm="1">
        <f t="array" ref="W23">_xlfn.XLOOKUP(W$1,'PY1 Data(H)'!$A$1:$BR$1,_xlfn.XLOOKUP($A23,'PY1 Data(H)'!$A$1:$A$288,'PY1 Data(H)'!$A$1:$BR$288))</f>
        <v>0</v>
      </c>
      <c r="X23" s="126" cm="1">
        <f t="array" ref="X23">_xlfn.XLOOKUP(X$1,'PY1 Data(H)'!$A$1:$BR$1,_xlfn.XLOOKUP($A23,'PY1 Data(H)'!$A$1:$A$288,'PY1 Data(H)'!$A$1:$BR$288))</f>
        <v>0</v>
      </c>
      <c r="Y23" s="126" cm="1">
        <f t="array" ref="Y23">_xlfn.XLOOKUP(Y$1,'PY1 Data(H)'!$A$1:$BR$1,_xlfn.XLOOKUP($A23,'PY1 Data(H)'!$A$1:$A$288,'PY1 Data(H)'!$A$1:$BR$288))</f>
        <v>0</v>
      </c>
      <c r="Z23" s="126" cm="1">
        <f t="array" ref="Z23">_xlfn.XLOOKUP(Z$1,'PY1 Data(H)'!$A$1:$BR$1,_xlfn.XLOOKUP($A23,'PY1 Data(H)'!$A$1:$A$288,'PY1 Data(H)'!$A$1:$BR$288))</f>
        <v>0</v>
      </c>
      <c r="AA23" s="126" cm="1">
        <f t="array" ref="AA23">_xlfn.XLOOKUP(AA$1,'PY1 Data(H)'!$A$1:$BR$1,_xlfn.XLOOKUP($A23,'PY1 Data(H)'!$A$1:$A$288,'PY1 Data(H)'!$A$1:$BR$288))</f>
        <v>0</v>
      </c>
      <c r="AB23" s="126" cm="1">
        <f t="array" ref="AB23">_xlfn.XLOOKUP(AB$1,'PY1 Data(H)'!$A$1:$BR$1,_xlfn.XLOOKUP($A23,'PY1 Data(H)'!$A$1:$A$288,'PY1 Data(H)'!$A$1:$BR$288))</f>
        <v>0</v>
      </c>
      <c r="AC23" s="126" cm="1">
        <f t="array" ref="AC23">_xlfn.XLOOKUP(AC$1,'PY1 Data(H)'!$A$1:$BR$1,_xlfn.XLOOKUP($A23,'PY1 Data(H)'!$A$1:$A$288,'PY1 Data(H)'!$A$1:$BR$288))</f>
        <v>0</v>
      </c>
      <c r="AD23" s="126" cm="1">
        <f t="array" ref="AD23">_xlfn.XLOOKUP(AD$1,'PY1 Data(H)'!$A$1:$BR$1,_xlfn.XLOOKUP($A23,'PY1 Data(H)'!$A$1:$A$288,'PY1 Data(H)'!$A$1:$BR$288))</f>
        <v>0</v>
      </c>
      <c r="AE23" s="126" cm="1">
        <f t="array" ref="AE23">_xlfn.XLOOKUP(AE$1,'PY1 Data(H)'!$A$1:$BR$1,_xlfn.XLOOKUP($A23,'PY1 Data(H)'!$A$1:$A$288,'PY1 Data(H)'!$A$1:$BR$288))</f>
        <v>148156</v>
      </c>
      <c r="AF23" s="126" cm="1">
        <f t="array" ref="AF23">_xlfn.XLOOKUP(AF$1,'PY1 Data(H)'!$A$1:$BR$1,_xlfn.XLOOKUP($A23,'PY1 Data(H)'!$A$1:$A$288,'PY1 Data(H)'!$A$1:$BR$288))</f>
        <v>0</v>
      </c>
    </row>
    <row r="24" spans="1:32" x14ac:dyDescent="0.3">
      <c r="A24">
        <v>339</v>
      </c>
      <c r="D24" s="126" cm="1">
        <f t="array" ref="D24">_xlfn.XLOOKUP(D$1,'PY1 Data(H)'!$A$1:$BR$1,_xlfn.XLOOKUP($A24,'PY1 Data(H)'!$A$1:$A$288,'PY1 Data(H)'!$A$1:$BR$288))</f>
        <v>126370</v>
      </c>
      <c r="E24" s="126" cm="1">
        <f t="array" ref="E24">_xlfn.XLOOKUP(E$1,'PY1 Data(H)'!$A$1:$BR$1,_xlfn.XLOOKUP($A24,'PY1 Data(H)'!$A$1:$A$288,'PY1 Data(H)'!$A$1:$BR$288))</f>
        <v>0</v>
      </c>
      <c r="F24" s="126" cm="1">
        <f t="array" ref="F24">_xlfn.XLOOKUP(F$1,'PY1 Data(H)'!$A$1:$BR$1,_xlfn.XLOOKUP($A24,'PY1 Data(H)'!$A$1:$A$288,'PY1 Data(H)'!$A$1:$BR$288))</f>
        <v>0</v>
      </c>
      <c r="G24" s="126" cm="1">
        <f t="array" ref="G24">_xlfn.XLOOKUP(G$1,'PY1 Data(H)'!$A$1:$BR$1,_xlfn.XLOOKUP($A24,'PY1 Data(H)'!$A$1:$A$288,'PY1 Data(H)'!$A$1:$BR$288))</f>
        <v>0</v>
      </c>
      <c r="H24" s="126" cm="1">
        <f t="array" ref="H24">_xlfn.XLOOKUP(H$1,'PY1 Data(H)'!$A$1:$BR$1,_xlfn.XLOOKUP($A24,'PY1 Data(H)'!$A$1:$A$288,'PY1 Data(H)'!$A$1:$BR$288))</f>
        <v>0</v>
      </c>
      <c r="I24" s="126" cm="1">
        <f t="array" ref="I24">_xlfn.XLOOKUP(I$1,'PY1 Data(H)'!$A$1:$BR$1,_xlfn.XLOOKUP($A24,'PY1 Data(H)'!$A$1:$A$288,'PY1 Data(H)'!$A$1:$BR$288))</f>
        <v>211120</v>
      </c>
      <c r="J24" s="126" cm="1">
        <f t="array" ref="J24">_xlfn.XLOOKUP(J$1,'PY1 Data(H)'!$A$1:$BR$1,_xlfn.XLOOKUP($A24,'PY1 Data(H)'!$A$1:$A$288,'PY1 Data(H)'!$A$1:$BR$288))</f>
        <v>0</v>
      </c>
      <c r="K24" s="126" cm="1">
        <f t="array" ref="K24">_xlfn.XLOOKUP(K$1,'PY1 Data(H)'!$A$1:$BR$1,_xlfn.XLOOKUP($A24,'PY1 Data(H)'!$A$1:$A$288,'PY1 Data(H)'!$A$1:$BR$288))</f>
        <v>0</v>
      </c>
      <c r="L24" s="126" cm="1">
        <f t="array" ref="L24">_xlfn.XLOOKUP(L$1,'PY1 Data(H)'!$A$1:$BR$1,_xlfn.XLOOKUP($A24,'PY1 Data(H)'!$A$1:$A$288,'PY1 Data(H)'!$A$1:$BR$288))</f>
        <v>0</v>
      </c>
      <c r="M24" s="126" cm="1">
        <f t="array" ref="M24">_xlfn.XLOOKUP(M$1,'PY1 Data(H)'!$A$1:$BR$1,_xlfn.XLOOKUP($A24,'PY1 Data(H)'!$A$1:$A$288,'PY1 Data(H)'!$A$1:$BR$288))</f>
        <v>181595</v>
      </c>
      <c r="N24" s="126" cm="1">
        <f t="array" ref="N24">_xlfn.XLOOKUP(N$1,'PY1 Data(H)'!$A$1:$BR$1,_xlfn.XLOOKUP($A24,'PY1 Data(H)'!$A$1:$A$288,'PY1 Data(H)'!$A$1:$BR$288))</f>
        <v>0</v>
      </c>
      <c r="O24" s="126" cm="1">
        <f t="array" ref="O24">_xlfn.XLOOKUP(O$1,'PY1 Data(H)'!$A$1:$BR$1,_xlfn.XLOOKUP($A24,'PY1 Data(H)'!$A$1:$A$288,'PY1 Data(H)'!$A$1:$BR$288))</f>
        <v>0</v>
      </c>
      <c r="P24" s="126" cm="1">
        <f t="array" ref="P24">_xlfn.XLOOKUP(P$1,'PY1 Data(H)'!$A$1:$BR$1,_xlfn.XLOOKUP($A24,'PY1 Data(H)'!$A$1:$A$288,'PY1 Data(H)'!$A$1:$BR$288))</f>
        <v>0</v>
      </c>
      <c r="Q24" s="126" cm="1">
        <f t="array" ref="Q24">_xlfn.XLOOKUP(Q$1,'PY1 Data(H)'!$A$1:$BR$1,_xlfn.XLOOKUP($A24,'PY1 Data(H)'!$A$1:$A$288,'PY1 Data(H)'!$A$1:$BR$288))</f>
        <v>0</v>
      </c>
      <c r="R24" s="126" cm="1">
        <f t="array" ref="R24">_xlfn.XLOOKUP(R$1,'PY1 Data(H)'!$A$1:$BR$1,_xlfn.XLOOKUP($A24,'PY1 Data(H)'!$A$1:$A$288,'PY1 Data(H)'!$A$1:$BR$288))</f>
        <v>0</v>
      </c>
      <c r="S24" s="126" cm="1">
        <f t="array" ref="S24">_xlfn.XLOOKUP(S$1,'PY1 Data(H)'!$A$1:$BR$1,_xlfn.XLOOKUP($A24,'PY1 Data(H)'!$A$1:$A$288,'PY1 Data(H)'!$A$1:$BR$288))</f>
        <v>0</v>
      </c>
      <c r="T24" s="126" cm="1">
        <f t="array" ref="T24">_xlfn.XLOOKUP(T$1,'PY1 Data(H)'!$A$1:$BR$1,_xlfn.XLOOKUP($A24,'PY1 Data(H)'!$A$1:$A$288,'PY1 Data(H)'!$A$1:$BR$288))</f>
        <v>0</v>
      </c>
      <c r="U24" s="126" cm="1">
        <f t="array" ref="U24">_xlfn.XLOOKUP(U$1,'PY1 Data(H)'!$A$1:$BR$1,_xlfn.XLOOKUP($A24,'PY1 Data(H)'!$A$1:$A$288,'PY1 Data(H)'!$A$1:$BR$288))</f>
        <v>0</v>
      </c>
      <c r="V24" s="126" cm="1">
        <f t="array" ref="V24">_xlfn.XLOOKUP(V$1,'PY1 Data(H)'!$A$1:$BR$1,_xlfn.XLOOKUP($A24,'PY1 Data(H)'!$A$1:$A$288,'PY1 Data(H)'!$A$1:$BR$288))</f>
        <v>0</v>
      </c>
      <c r="W24" s="126" cm="1">
        <f t="array" ref="W24">_xlfn.XLOOKUP(W$1,'PY1 Data(H)'!$A$1:$BR$1,_xlfn.XLOOKUP($A24,'PY1 Data(H)'!$A$1:$A$288,'PY1 Data(H)'!$A$1:$BR$288))</f>
        <v>0</v>
      </c>
      <c r="X24" s="126" cm="1">
        <f t="array" ref="X24">_xlfn.XLOOKUP(X$1,'PY1 Data(H)'!$A$1:$BR$1,_xlfn.XLOOKUP($A24,'PY1 Data(H)'!$A$1:$A$288,'PY1 Data(H)'!$A$1:$BR$288))</f>
        <v>0</v>
      </c>
      <c r="Y24" s="126" cm="1">
        <f t="array" ref="Y24">_xlfn.XLOOKUP(Y$1,'PY1 Data(H)'!$A$1:$BR$1,_xlfn.XLOOKUP($A24,'PY1 Data(H)'!$A$1:$A$288,'PY1 Data(H)'!$A$1:$BR$288))</f>
        <v>0</v>
      </c>
      <c r="Z24" s="126" cm="1">
        <f t="array" ref="Z24">_xlfn.XLOOKUP(Z$1,'PY1 Data(H)'!$A$1:$BR$1,_xlfn.XLOOKUP($A24,'PY1 Data(H)'!$A$1:$A$288,'PY1 Data(H)'!$A$1:$BR$288))</f>
        <v>0</v>
      </c>
      <c r="AA24" s="126" cm="1">
        <f t="array" ref="AA24">_xlfn.XLOOKUP(AA$1,'PY1 Data(H)'!$A$1:$BR$1,_xlfn.XLOOKUP($A24,'PY1 Data(H)'!$A$1:$A$288,'PY1 Data(H)'!$A$1:$BR$288))</f>
        <v>0</v>
      </c>
      <c r="AB24" s="126" cm="1">
        <f t="array" ref="AB24">_xlfn.XLOOKUP(AB$1,'PY1 Data(H)'!$A$1:$BR$1,_xlfn.XLOOKUP($A24,'PY1 Data(H)'!$A$1:$A$288,'PY1 Data(H)'!$A$1:$BR$288))</f>
        <v>0</v>
      </c>
      <c r="AC24" s="126" cm="1">
        <f t="array" ref="AC24">_xlfn.XLOOKUP(AC$1,'PY1 Data(H)'!$A$1:$BR$1,_xlfn.XLOOKUP($A24,'PY1 Data(H)'!$A$1:$A$288,'PY1 Data(H)'!$A$1:$BR$288))</f>
        <v>0</v>
      </c>
      <c r="AD24" s="126" cm="1">
        <f t="array" ref="AD24">_xlfn.XLOOKUP(AD$1,'PY1 Data(H)'!$A$1:$BR$1,_xlfn.XLOOKUP($A24,'PY1 Data(H)'!$A$1:$A$288,'PY1 Data(H)'!$A$1:$BR$288))</f>
        <v>0</v>
      </c>
      <c r="AE24" s="126" cm="1">
        <f t="array" ref="AE24">_xlfn.XLOOKUP(AE$1,'PY1 Data(H)'!$A$1:$BR$1,_xlfn.XLOOKUP($A24,'PY1 Data(H)'!$A$1:$A$288,'PY1 Data(H)'!$A$1:$BR$288))</f>
        <v>12845</v>
      </c>
      <c r="AF24" s="126" cm="1">
        <f t="array" ref="AF24">_xlfn.XLOOKUP(AF$1,'PY1 Data(H)'!$A$1:$BR$1,_xlfn.XLOOKUP($A24,'PY1 Data(H)'!$A$1:$A$288,'PY1 Data(H)'!$A$1:$BR$288))</f>
        <v>0</v>
      </c>
    </row>
    <row r="25" spans="1:32" x14ac:dyDescent="0.3">
      <c r="A25">
        <v>504</v>
      </c>
      <c r="D25" s="126" cm="1">
        <f t="array" ref="D25">_xlfn.XLOOKUP(D$1,'PY1 Data(H)'!$A$1:$BR$1,_xlfn.XLOOKUP($A25,'PY1 Data(H)'!$A$1:$A$288,'PY1 Data(H)'!$A$1:$BR$288))</f>
        <v>159654</v>
      </c>
      <c r="E25" s="126" cm="1">
        <f t="array" ref="E25">_xlfn.XLOOKUP(E$1,'PY1 Data(H)'!$A$1:$BR$1,_xlfn.XLOOKUP($A25,'PY1 Data(H)'!$A$1:$A$288,'PY1 Data(H)'!$A$1:$BR$288))</f>
        <v>0</v>
      </c>
      <c r="F25" s="126" cm="1">
        <f t="array" ref="F25">_xlfn.XLOOKUP(F$1,'PY1 Data(H)'!$A$1:$BR$1,_xlfn.XLOOKUP($A25,'PY1 Data(H)'!$A$1:$A$288,'PY1 Data(H)'!$A$1:$BR$288))</f>
        <v>0</v>
      </c>
      <c r="G25" s="126" cm="1">
        <f t="array" ref="G25">_xlfn.XLOOKUP(G$1,'PY1 Data(H)'!$A$1:$BR$1,_xlfn.XLOOKUP($A25,'PY1 Data(H)'!$A$1:$A$288,'PY1 Data(H)'!$A$1:$BR$288))</f>
        <v>0</v>
      </c>
      <c r="H25" s="126" cm="1">
        <f t="array" ref="H25">_xlfn.XLOOKUP(H$1,'PY1 Data(H)'!$A$1:$BR$1,_xlfn.XLOOKUP($A25,'PY1 Data(H)'!$A$1:$A$288,'PY1 Data(H)'!$A$1:$BR$288))</f>
        <v>0</v>
      </c>
      <c r="I25" s="126" cm="1">
        <f t="array" ref="I25">_xlfn.XLOOKUP(I$1,'PY1 Data(H)'!$A$1:$BR$1,_xlfn.XLOOKUP($A25,'PY1 Data(H)'!$A$1:$A$288,'PY1 Data(H)'!$A$1:$BR$288))</f>
        <v>182000</v>
      </c>
      <c r="J25" s="126" cm="1">
        <f t="array" ref="J25">_xlfn.XLOOKUP(J$1,'PY1 Data(H)'!$A$1:$BR$1,_xlfn.XLOOKUP($A25,'PY1 Data(H)'!$A$1:$A$288,'PY1 Data(H)'!$A$1:$BR$288))</f>
        <v>0</v>
      </c>
      <c r="K25" s="126" cm="1">
        <f t="array" ref="K25">_xlfn.XLOOKUP(K$1,'PY1 Data(H)'!$A$1:$BR$1,_xlfn.XLOOKUP($A25,'PY1 Data(H)'!$A$1:$A$288,'PY1 Data(H)'!$A$1:$BR$288))</f>
        <v>0</v>
      </c>
      <c r="L25" s="126" cm="1">
        <f t="array" ref="L25">_xlfn.XLOOKUP(L$1,'PY1 Data(H)'!$A$1:$BR$1,_xlfn.XLOOKUP($A25,'PY1 Data(H)'!$A$1:$A$288,'PY1 Data(H)'!$A$1:$BR$288))</f>
        <v>0</v>
      </c>
      <c r="M25" s="126" cm="1">
        <f t="array" ref="M25">_xlfn.XLOOKUP(M$1,'PY1 Data(H)'!$A$1:$BR$1,_xlfn.XLOOKUP($A25,'PY1 Data(H)'!$A$1:$A$288,'PY1 Data(H)'!$A$1:$BR$288))</f>
        <v>93047</v>
      </c>
      <c r="N25" s="126" cm="1">
        <f t="array" ref="N25">_xlfn.XLOOKUP(N$1,'PY1 Data(H)'!$A$1:$BR$1,_xlfn.XLOOKUP($A25,'PY1 Data(H)'!$A$1:$A$288,'PY1 Data(H)'!$A$1:$BR$288))</f>
        <v>0</v>
      </c>
      <c r="O25" s="126" cm="1">
        <f t="array" ref="O25">_xlfn.XLOOKUP(O$1,'PY1 Data(H)'!$A$1:$BR$1,_xlfn.XLOOKUP($A25,'PY1 Data(H)'!$A$1:$A$288,'PY1 Data(H)'!$A$1:$BR$288))</f>
        <v>0</v>
      </c>
      <c r="P25" s="126" cm="1">
        <f t="array" ref="P25">_xlfn.XLOOKUP(P$1,'PY1 Data(H)'!$A$1:$BR$1,_xlfn.XLOOKUP($A25,'PY1 Data(H)'!$A$1:$A$288,'PY1 Data(H)'!$A$1:$BR$288))</f>
        <v>0</v>
      </c>
      <c r="Q25" s="126" cm="1">
        <f t="array" ref="Q25">_xlfn.XLOOKUP(Q$1,'PY1 Data(H)'!$A$1:$BR$1,_xlfn.XLOOKUP($A25,'PY1 Data(H)'!$A$1:$A$288,'PY1 Data(H)'!$A$1:$BR$288))</f>
        <v>0</v>
      </c>
      <c r="R25" s="126" cm="1">
        <f t="array" ref="R25">_xlfn.XLOOKUP(R$1,'PY1 Data(H)'!$A$1:$BR$1,_xlfn.XLOOKUP($A25,'PY1 Data(H)'!$A$1:$A$288,'PY1 Data(H)'!$A$1:$BR$288))</f>
        <v>0</v>
      </c>
      <c r="S25" s="126" cm="1">
        <f t="array" ref="S25">_xlfn.XLOOKUP(S$1,'PY1 Data(H)'!$A$1:$BR$1,_xlfn.XLOOKUP($A25,'PY1 Data(H)'!$A$1:$A$288,'PY1 Data(H)'!$A$1:$BR$288))</f>
        <v>0</v>
      </c>
      <c r="T25" s="126" cm="1">
        <f t="array" ref="T25">_xlfn.XLOOKUP(T$1,'PY1 Data(H)'!$A$1:$BR$1,_xlfn.XLOOKUP($A25,'PY1 Data(H)'!$A$1:$A$288,'PY1 Data(H)'!$A$1:$BR$288))</f>
        <v>0</v>
      </c>
      <c r="U25" s="126" cm="1">
        <f t="array" ref="U25">_xlfn.XLOOKUP(U$1,'PY1 Data(H)'!$A$1:$BR$1,_xlfn.XLOOKUP($A25,'PY1 Data(H)'!$A$1:$A$288,'PY1 Data(H)'!$A$1:$BR$288))</f>
        <v>0</v>
      </c>
      <c r="V25" s="126" cm="1">
        <f t="array" ref="V25">_xlfn.XLOOKUP(V$1,'PY1 Data(H)'!$A$1:$BR$1,_xlfn.XLOOKUP($A25,'PY1 Data(H)'!$A$1:$A$288,'PY1 Data(H)'!$A$1:$BR$288))</f>
        <v>0</v>
      </c>
      <c r="W25" s="126" cm="1">
        <f t="array" ref="W25">_xlfn.XLOOKUP(W$1,'PY1 Data(H)'!$A$1:$BR$1,_xlfn.XLOOKUP($A25,'PY1 Data(H)'!$A$1:$A$288,'PY1 Data(H)'!$A$1:$BR$288))</f>
        <v>0</v>
      </c>
      <c r="X25" s="126" cm="1">
        <f t="array" ref="X25">_xlfn.XLOOKUP(X$1,'PY1 Data(H)'!$A$1:$BR$1,_xlfn.XLOOKUP($A25,'PY1 Data(H)'!$A$1:$A$288,'PY1 Data(H)'!$A$1:$BR$288))</f>
        <v>0</v>
      </c>
      <c r="Y25" s="126" cm="1">
        <f t="array" ref="Y25">_xlfn.XLOOKUP(Y$1,'PY1 Data(H)'!$A$1:$BR$1,_xlfn.XLOOKUP($A25,'PY1 Data(H)'!$A$1:$A$288,'PY1 Data(H)'!$A$1:$BR$288))</f>
        <v>0</v>
      </c>
      <c r="Z25" s="126" cm="1">
        <f t="array" ref="Z25">_xlfn.XLOOKUP(Z$1,'PY1 Data(H)'!$A$1:$BR$1,_xlfn.XLOOKUP($A25,'PY1 Data(H)'!$A$1:$A$288,'PY1 Data(H)'!$A$1:$BR$288))</f>
        <v>0</v>
      </c>
      <c r="AA25" s="126" cm="1">
        <f t="array" ref="AA25">_xlfn.XLOOKUP(AA$1,'PY1 Data(H)'!$A$1:$BR$1,_xlfn.XLOOKUP($A25,'PY1 Data(H)'!$A$1:$A$288,'PY1 Data(H)'!$A$1:$BR$288))</f>
        <v>0</v>
      </c>
      <c r="AB25" s="126" cm="1">
        <f t="array" ref="AB25">_xlfn.XLOOKUP(AB$1,'PY1 Data(H)'!$A$1:$BR$1,_xlfn.XLOOKUP($A25,'PY1 Data(H)'!$A$1:$A$288,'PY1 Data(H)'!$A$1:$BR$288))</f>
        <v>0</v>
      </c>
      <c r="AC25" s="126" cm="1">
        <f t="array" ref="AC25">_xlfn.XLOOKUP(AC$1,'PY1 Data(H)'!$A$1:$BR$1,_xlfn.XLOOKUP($A25,'PY1 Data(H)'!$A$1:$A$288,'PY1 Data(H)'!$A$1:$BR$288))</f>
        <v>0</v>
      </c>
      <c r="AD25" s="126" cm="1">
        <f t="array" ref="AD25">_xlfn.XLOOKUP(AD$1,'PY1 Data(H)'!$A$1:$BR$1,_xlfn.XLOOKUP($A25,'PY1 Data(H)'!$A$1:$A$288,'PY1 Data(H)'!$A$1:$BR$288))</f>
        <v>0</v>
      </c>
      <c r="AE25" s="126" cm="1">
        <f t="array" ref="AE25">_xlfn.XLOOKUP(AE$1,'PY1 Data(H)'!$A$1:$BR$1,_xlfn.XLOOKUP($A25,'PY1 Data(H)'!$A$1:$A$288,'PY1 Data(H)'!$A$1:$BR$288))</f>
        <v>12750</v>
      </c>
      <c r="AF25" s="126" cm="1">
        <f t="array" ref="AF25">_xlfn.XLOOKUP(AF$1,'PY1 Data(H)'!$A$1:$BR$1,_xlfn.XLOOKUP($A25,'PY1 Data(H)'!$A$1:$A$288,'PY1 Data(H)'!$A$1:$BR$288))</f>
        <v>0</v>
      </c>
    </row>
    <row r="26" spans="1:32" x14ac:dyDescent="0.3">
      <c r="A26">
        <v>505</v>
      </c>
      <c r="D26" s="126" cm="1">
        <f t="array" ref="D26">_xlfn.XLOOKUP(D$1,'PY1 Data(H)'!$A$1:$BR$1,_xlfn.XLOOKUP($A26,'PY1 Data(H)'!$A$1:$A$288,'PY1 Data(H)'!$A$1:$BR$288))</f>
        <v>0</v>
      </c>
      <c r="E26" s="126" cm="1">
        <f t="array" ref="E26">_xlfn.XLOOKUP(E$1,'PY1 Data(H)'!$A$1:$BR$1,_xlfn.XLOOKUP($A26,'PY1 Data(H)'!$A$1:$A$288,'PY1 Data(H)'!$A$1:$BR$288))</f>
        <v>0</v>
      </c>
      <c r="F26" s="126" cm="1">
        <f t="array" ref="F26">_xlfn.XLOOKUP(F$1,'PY1 Data(H)'!$A$1:$BR$1,_xlfn.XLOOKUP($A26,'PY1 Data(H)'!$A$1:$A$288,'PY1 Data(H)'!$A$1:$BR$288))</f>
        <v>0</v>
      </c>
      <c r="G26" s="126" cm="1">
        <f t="array" ref="G26">_xlfn.XLOOKUP(G$1,'PY1 Data(H)'!$A$1:$BR$1,_xlfn.XLOOKUP($A26,'PY1 Data(H)'!$A$1:$A$288,'PY1 Data(H)'!$A$1:$BR$288))</f>
        <v>0</v>
      </c>
      <c r="H26" s="126" cm="1">
        <f t="array" ref="H26">_xlfn.XLOOKUP(H$1,'PY1 Data(H)'!$A$1:$BR$1,_xlfn.XLOOKUP($A26,'PY1 Data(H)'!$A$1:$A$288,'PY1 Data(H)'!$A$1:$BR$288))</f>
        <v>0</v>
      </c>
      <c r="I26" s="126" cm="1">
        <f t="array" ref="I26">_xlfn.XLOOKUP(I$1,'PY1 Data(H)'!$A$1:$BR$1,_xlfn.XLOOKUP($A26,'PY1 Data(H)'!$A$1:$A$288,'PY1 Data(H)'!$A$1:$BR$288))</f>
        <v>512333</v>
      </c>
      <c r="J26" s="126" cm="1">
        <f t="array" ref="J26">_xlfn.XLOOKUP(J$1,'PY1 Data(H)'!$A$1:$BR$1,_xlfn.XLOOKUP($A26,'PY1 Data(H)'!$A$1:$A$288,'PY1 Data(H)'!$A$1:$BR$288))</f>
        <v>0</v>
      </c>
      <c r="K26" s="126" cm="1">
        <f t="array" ref="K26">_xlfn.XLOOKUP(K$1,'PY1 Data(H)'!$A$1:$BR$1,_xlfn.XLOOKUP($A26,'PY1 Data(H)'!$A$1:$A$288,'PY1 Data(H)'!$A$1:$BR$288))</f>
        <v>0</v>
      </c>
      <c r="L26" s="126" cm="1">
        <f t="array" ref="L26">_xlfn.XLOOKUP(L$1,'PY1 Data(H)'!$A$1:$BR$1,_xlfn.XLOOKUP($A26,'PY1 Data(H)'!$A$1:$A$288,'PY1 Data(H)'!$A$1:$BR$288))</f>
        <v>0</v>
      </c>
      <c r="M26" s="126" cm="1">
        <f t="array" ref="M26">_xlfn.XLOOKUP(M$1,'PY1 Data(H)'!$A$1:$BR$1,_xlfn.XLOOKUP($A26,'PY1 Data(H)'!$A$1:$A$288,'PY1 Data(H)'!$A$1:$BR$288))</f>
        <v>0</v>
      </c>
      <c r="N26" s="126" cm="1">
        <f t="array" ref="N26">_xlfn.XLOOKUP(N$1,'PY1 Data(H)'!$A$1:$BR$1,_xlfn.XLOOKUP($A26,'PY1 Data(H)'!$A$1:$A$288,'PY1 Data(H)'!$A$1:$BR$288))</f>
        <v>0</v>
      </c>
      <c r="O26" s="126" cm="1">
        <f t="array" ref="O26">_xlfn.XLOOKUP(O$1,'PY1 Data(H)'!$A$1:$BR$1,_xlfn.XLOOKUP($A26,'PY1 Data(H)'!$A$1:$A$288,'PY1 Data(H)'!$A$1:$BR$288))</f>
        <v>0</v>
      </c>
      <c r="P26" s="126" cm="1">
        <f t="array" ref="P26">_xlfn.XLOOKUP(P$1,'PY1 Data(H)'!$A$1:$BR$1,_xlfn.XLOOKUP($A26,'PY1 Data(H)'!$A$1:$A$288,'PY1 Data(H)'!$A$1:$BR$288))</f>
        <v>0</v>
      </c>
      <c r="Q26" s="126" cm="1">
        <f t="array" ref="Q26">_xlfn.XLOOKUP(Q$1,'PY1 Data(H)'!$A$1:$BR$1,_xlfn.XLOOKUP($A26,'PY1 Data(H)'!$A$1:$A$288,'PY1 Data(H)'!$A$1:$BR$288))</f>
        <v>0</v>
      </c>
      <c r="R26" s="126" cm="1">
        <f t="array" ref="R26">_xlfn.XLOOKUP(R$1,'PY1 Data(H)'!$A$1:$BR$1,_xlfn.XLOOKUP($A26,'PY1 Data(H)'!$A$1:$A$288,'PY1 Data(H)'!$A$1:$BR$288))</f>
        <v>0</v>
      </c>
      <c r="S26" s="126" cm="1">
        <f t="array" ref="S26">_xlfn.XLOOKUP(S$1,'PY1 Data(H)'!$A$1:$BR$1,_xlfn.XLOOKUP($A26,'PY1 Data(H)'!$A$1:$A$288,'PY1 Data(H)'!$A$1:$BR$288))</f>
        <v>0</v>
      </c>
      <c r="T26" s="126" cm="1">
        <f t="array" ref="T26">_xlfn.XLOOKUP(T$1,'PY1 Data(H)'!$A$1:$BR$1,_xlfn.XLOOKUP($A26,'PY1 Data(H)'!$A$1:$A$288,'PY1 Data(H)'!$A$1:$BR$288))</f>
        <v>0</v>
      </c>
      <c r="U26" s="126" cm="1">
        <f t="array" ref="U26">_xlfn.XLOOKUP(U$1,'PY1 Data(H)'!$A$1:$BR$1,_xlfn.XLOOKUP($A26,'PY1 Data(H)'!$A$1:$A$288,'PY1 Data(H)'!$A$1:$BR$288))</f>
        <v>0</v>
      </c>
      <c r="V26" s="126" cm="1">
        <f t="array" ref="V26">_xlfn.XLOOKUP(V$1,'PY1 Data(H)'!$A$1:$BR$1,_xlfn.XLOOKUP($A26,'PY1 Data(H)'!$A$1:$A$288,'PY1 Data(H)'!$A$1:$BR$288))</f>
        <v>0</v>
      </c>
      <c r="W26" s="126" cm="1">
        <f t="array" ref="W26">_xlfn.XLOOKUP(W$1,'PY1 Data(H)'!$A$1:$BR$1,_xlfn.XLOOKUP($A26,'PY1 Data(H)'!$A$1:$A$288,'PY1 Data(H)'!$A$1:$BR$288))</f>
        <v>0</v>
      </c>
      <c r="X26" s="126" cm="1">
        <f t="array" ref="X26">_xlfn.XLOOKUP(X$1,'PY1 Data(H)'!$A$1:$BR$1,_xlfn.XLOOKUP($A26,'PY1 Data(H)'!$A$1:$A$288,'PY1 Data(H)'!$A$1:$BR$288))</f>
        <v>0</v>
      </c>
      <c r="Y26" s="126" cm="1">
        <f t="array" ref="Y26">_xlfn.XLOOKUP(Y$1,'PY1 Data(H)'!$A$1:$BR$1,_xlfn.XLOOKUP($A26,'PY1 Data(H)'!$A$1:$A$288,'PY1 Data(H)'!$A$1:$BR$288))</f>
        <v>0</v>
      </c>
      <c r="Z26" s="126" cm="1">
        <f t="array" ref="Z26">_xlfn.XLOOKUP(Z$1,'PY1 Data(H)'!$A$1:$BR$1,_xlfn.XLOOKUP($A26,'PY1 Data(H)'!$A$1:$A$288,'PY1 Data(H)'!$A$1:$BR$288))</f>
        <v>0</v>
      </c>
      <c r="AA26" s="126" cm="1">
        <f t="array" ref="AA26">_xlfn.XLOOKUP(AA$1,'PY1 Data(H)'!$A$1:$BR$1,_xlfn.XLOOKUP($A26,'PY1 Data(H)'!$A$1:$A$288,'PY1 Data(H)'!$A$1:$BR$288))</f>
        <v>0</v>
      </c>
      <c r="AB26" s="126" cm="1">
        <f t="array" ref="AB26">_xlfn.XLOOKUP(AB$1,'PY1 Data(H)'!$A$1:$BR$1,_xlfn.XLOOKUP($A26,'PY1 Data(H)'!$A$1:$A$288,'PY1 Data(H)'!$A$1:$BR$288))</f>
        <v>0</v>
      </c>
      <c r="AC26" s="126" cm="1">
        <f t="array" ref="AC26">_xlfn.XLOOKUP(AC$1,'PY1 Data(H)'!$A$1:$BR$1,_xlfn.XLOOKUP($A26,'PY1 Data(H)'!$A$1:$A$288,'PY1 Data(H)'!$A$1:$BR$288))</f>
        <v>0</v>
      </c>
      <c r="AD26" s="126" cm="1">
        <f t="array" ref="AD26">_xlfn.XLOOKUP(AD$1,'PY1 Data(H)'!$A$1:$BR$1,_xlfn.XLOOKUP($A26,'PY1 Data(H)'!$A$1:$A$288,'PY1 Data(H)'!$A$1:$BR$288))</f>
        <v>0</v>
      </c>
      <c r="AE26" s="126" cm="1">
        <f t="array" ref="AE26">_xlfn.XLOOKUP(AE$1,'PY1 Data(H)'!$A$1:$BR$1,_xlfn.XLOOKUP($A26,'PY1 Data(H)'!$A$1:$A$288,'PY1 Data(H)'!$A$1:$BR$288))</f>
        <v>182919</v>
      </c>
      <c r="AF26" s="126" cm="1">
        <f t="array" ref="AF26">_xlfn.XLOOKUP(AF$1,'PY1 Data(H)'!$A$1:$BR$1,_xlfn.XLOOKUP($A26,'PY1 Data(H)'!$A$1:$A$288,'PY1 Data(H)'!$A$1:$BR$288))</f>
        <v>0</v>
      </c>
    </row>
    <row r="27" spans="1:32" x14ac:dyDescent="0.3">
      <c r="A27">
        <v>341</v>
      </c>
      <c r="D27" s="126" cm="1">
        <f t="array" ref="D27">_xlfn.XLOOKUP(D$1,'PY1 Data(H)'!$A$1:$BR$1,_xlfn.XLOOKUP($A27,'PY1 Data(H)'!$A$1:$A$288,'PY1 Data(H)'!$A$1:$BR$288))</f>
        <v>160612</v>
      </c>
      <c r="E27" s="126" cm="1">
        <f t="array" ref="E27">_xlfn.XLOOKUP(E$1,'PY1 Data(H)'!$A$1:$BR$1,_xlfn.XLOOKUP($A27,'PY1 Data(H)'!$A$1:$A$288,'PY1 Data(H)'!$A$1:$BR$288))</f>
        <v>0</v>
      </c>
      <c r="F27" s="126" cm="1">
        <f t="array" ref="F27">_xlfn.XLOOKUP(F$1,'PY1 Data(H)'!$A$1:$BR$1,_xlfn.XLOOKUP($A27,'PY1 Data(H)'!$A$1:$A$288,'PY1 Data(H)'!$A$1:$BR$288))</f>
        <v>0</v>
      </c>
      <c r="G27" s="126" cm="1">
        <f t="array" ref="G27">_xlfn.XLOOKUP(G$1,'PY1 Data(H)'!$A$1:$BR$1,_xlfn.XLOOKUP($A27,'PY1 Data(H)'!$A$1:$A$288,'PY1 Data(H)'!$A$1:$BR$288))</f>
        <v>0</v>
      </c>
      <c r="H27" s="126" cm="1">
        <f t="array" ref="H27">_xlfn.XLOOKUP(H$1,'PY1 Data(H)'!$A$1:$BR$1,_xlfn.XLOOKUP($A27,'PY1 Data(H)'!$A$1:$A$288,'PY1 Data(H)'!$A$1:$BR$288))</f>
        <v>0</v>
      </c>
      <c r="I27" s="126" cm="1">
        <f t="array" ref="I27">_xlfn.XLOOKUP(I$1,'PY1 Data(H)'!$A$1:$BR$1,_xlfn.XLOOKUP($A27,'PY1 Data(H)'!$A$1:$A$288,'PY1 Data(H)'!$A$1:$BR$288))</f>
        <v>1060396</v>
      </c>
      <c r="J27" s="126" cm="1">
        <f t="array" ref="J27">_xlfn.XLOOKUP(J$1,'PY1 Data(H)'!$A$1:$BR$1,_xlfn.XLOOKUP($A27,'PY1 Data(H)'!$A$1:$A$288,'PY1 Data(H)'!$A$1:$BR$288))</f>
        <v>0</v>
      </c>
      <c r="K27" s="126" cm="1">
        <f t="array" ref="K27">_xlfn.XLOOKUP(K$1,'PY1 Data(H)'!$A$1:$BR$1,_xlfn.XLOOKUP($A27,'PY1 Data(H)'!$A$1:$A$288,'PY1 Data(H)'!$A$1:$BR$288))</f>
        <v>0</v>
      </c>
      <c r="L27" s="126" cm="1">
        <f t="array" ref="L27">_xlfn.XLOOKUP(L$1,'PY1 Data(H)'!$A$1:$BR$1,_xlfn.XLOOKUP($A27,'PY1 Data(H)'!$A$1:$A$288,'PY1 Data(H)'!$A$1:$BR$288))</f>
        <v>0</v>
      </c>
      <c r="M27" s="126" cm="1">
        <f t="array" ref="M27">_xlfn.XLOOKUP(M$1,'PY1 Data(H)'!$A$1:$BR$1,_xlfn.XLOOKUP($A27,'PY1 Data(H)'!$A$1:$A$288,'PY1 Data(H)'!$A$1:$BR$288))</f>
        <v>342</v>
      </c>
      <c r="N27" s="126" cm="1">
        <f t="array" ref="N27">_xlfn.XLOOKUP(N$1,'PY1 Data(H)'!$A$1:$BR$1,_xlfn.XLOOKUP($A27,'PY1 Data(H)'!$A$1:$A$288,'PY1 Data(H)'!$A$1:$BR$288))</f>
        <v>0</v>
      </c>
      <c r="O27" s="126" cm="1">
        <f t="array" ref="O27">_xlfn.XLOOKUP(O$1,'PY1 Data(H)'!$A$1:$BR$1,_xlfn.XLOOKUP($A27,'PY1 Data(H)'!$A$1:$A$288,'PY1 Data(H)'!$A$1:$BR$288))</f>
        <v>0</v>
      </c>
      <c r="P27" s="126" cm="1">
        <f t="array" ref="P27">_xlfn.XLOOKUP(P$1,'PY1 Data(H)'!$A$1:$BR$1,_xlfn.XLOOKUP($A27,'PY1 Data(H)'!$A$1:$A$288,'PY1 Data(H)'!$A$1:$BR$288))</f>
        <v>0</v>
      </c>
      <c r="Q27" s="126" cm="1">
        <f t="array" ref="Q27">_xlfn.XLOOKUP(Q$1,'PY1 Data(H)'!$A$1:$BR$1,_xlfn.XLOOKUP($A27,'PY1 Data(H)'!$A$1:$A$288,'PY1 Data(H)'!$A$1:$BR$288))</f>
        <v>0</v>
      </c>
      <c r="R27" s="126" cm="1">
        <f t="array" ref="R27">_xlfn.XLOOKUP(R$1,'PY1 Data(H)'!$A$1:$BR$1,_xlfn.XLOOKUP($A27,'PY1 Data(H)'!$A$1:$A$288,'PY1 Data(H)'!$A$1:$BR$288))</f>
        <v>0</v>
      </c>
      <c r="S27" s="126" cm="1">
        <f t="array" ref="S27">_xlfn.XLOOKUP(S$1,'PY1 Data(H)'!$A$1:$BR$1,_xlfn.XLOOKUP($A27,'PY1 Data(H)'!$A$1:$A$288,'PY1 Data(H)'!$A$1:$BR$288))</f>
        <v>0</v>
      </c>
      <c r="T27" s="126" cm="1">
        <f t="array" ref="T27">_xlfn.XLOOKUP(T$1,'PY1 Data(H)'!$A$1:$BR$1,_xlfn.XLOOKUP($A27,'PY1 Data(H)'!$A$1:$A$288,'PY1 Data(H)'!$A$1:$BR$288))</f>
        <v>0</v>
      </c>
      <c r="U27" s="126" cm="1">
        <f t="array" ref="U27">_xlfn.XLOOKUP(U$1,'PY1 Data(H)'!$A$1:$BR$1,_xlfn.XLOOKUP($A27,'PY1 Data(H)'!$A$1:$A$288,'PY1 Data(H)'!$A$1:$BR$288))</f>
        <v>0</v>
      </c>
      <c r="V27" s="126" cm="1">
        <f t="array" ref="V27">_xlfn.XLOOKUP(V$1,'PY1 Data(H)'!$A$1:$BR$1,_xlfn.XLOOKUP($A27,'PY1 Data(H)'!$A$1:$A$288,'PY1 Data(H)'!$A$1:$BR$288))</f>
        <v>0</v>
      </c>
      <c r="W27" s="126" cm="1">
        <f t="array" ref="W27">_xlfn.XLOOKUP(W$1,'PY1 Data(H)'!$A$1:$BR$1,_xlfn.XLOOKUP($A27,'PY1 Data(H)'!$A$1:$A$288,'PY1 Data(H)'!$A$1:$BR$288))</f>
        <v>0</v>
      </c>
      <c r="X27" s="126" cm="1">
        <f t="array" ref="X27">_xlfn.XLOOKUP(X$1,'PY1 Data(H)'!$A$1:$BR$1,_xlfn.XLOOKUP($A27,'PY1 Data(H)'!$A$1:$A$288,'PY1 Data(H)'!$A$1:$BR$288))</f>
        <v>0</v>
      </c>
      <c r="Y27" s="126" cm="1">
        <f t="array" ref="Y27">_xlfn.XLOOKUP(Y$1,'PY1 Data(H)'!$A$1:$BR$1,_xlfn.XLOOKUP($A27,'PY1 Data(H)'!$A$1:$A$288,'PY1 Data(H)'!$A$1:$BR$288))</f>
        <v>0</v>
      </c>
      <c r="Z27" s="126" cm="1">
        <f t="array" ref="Z27">_xlfn.XLOOKUP(Z$1,'PY1 Data(H)'!$A$1:$BR$1,_xlfn.XLOOKUP($A27,'PY1 Data(H)'!$A$1:$A$288,'PY1 Data(H)'!$A$1:$BR$288))</f>
        <v>0</v>
      </c>
      <c r="AA27" s="126" cm="1">
        <f t="array" ref="AA27">_xlfn.XLOOKUP(AA$1,'PY1 Data(H)'!$A$1:$BR$1,_xlfn.XLOOKUP($A27,'PY1 Data(H)'!$A$1:$A$288,'PY1 Data(H)'!$A$1:$BR$288))</f>
        <v>0</v>
      </c>
      <c r="AB27" s="126" cm="1">
        <f t="array" ref="AB27">_xlfn.XLOOKUP(AB$1,'PY1 Data(H)'!$A$1:$BR$1,_xlfn.XLOOKUP($A27,'PY1 Data(H)'!$A$1:$A$288,'PY1 Data(H)'!$A$1:$BR$288))</f>
        <v>0</v>
      </c>
      <c r="AC27" s="126" cm="1">
        <f t="array" ref="AC27">_xlfn.XLOOKUP(AC$1,'PY1 Data(H)'!$A$1:$BR$1,_xlfn.XLOOKUP($A27,'PY1 Data(H)'!$A$1:$A$288,'PY1 Data(H)'!$A$1:$BR$288))</f>
        <v>0</v>
      </c>
      <c r="AD27" s="126" cm="1">
        <f t="array" ref="AD27">_xlfn.XLOOKUP(AD$1,'PY1 Data(H)'!$A$1:$BR$1,_xlfn.XLOOKUP($A27,'PY1 Data(H)'!$A$1:$A$288,'PY1 Data(H)'!$A$1:$BR$288))</f>
        <v>0</v>
      </c>
      <c r="AE27" s="126" cm="1">
        <f t="array" ref="AE27">_xlfn.XLOOKUP(AE$1,'PY1 Data(H)'!$A$1:$BR$1,_xlfn.XLOOKUP($A27,'PY1 Data(H)'!$A$1:$A$288,'PY1 Data(H)'!$A$1:$BR$288))</f>
        <v>0</v>
      </c>
      <c r="AF27" s="126" cm="1">
        <f t="array" ref="AF27">_xlfn.XLOOKUP(AF$1,'PY1 Data(H)'!$A$1:$BR$1,_xlfn.XLOOKUP($A27,'PY1 Data(H)'!$A$1:$A$288,'PY1 Data(H)'!$A$1:$BR$288))</f>
        <v>0</v>
      </c>
    </row>
    <row r="28" spans="1:32" x14ac:dyDescent="0.3">
      <c r="A28">
        <v>386</v>
      </c>
      <c r="D28" s="126" cm="1">
        <f t="array" ref="D28">_xlfn.XLOOKUP(D$1,'PY1 Data(H)'!$A$1:$BR$1,_xlfn.XLOOKUP($A28,'PY1 Data(H)'!$A$1:$A$288,'PY1 Data(H)'!$A$1:$BR$288))</f>
        <v>0</v>
      </c>
      <c r="E28" s="126" cm="1">
        <f t="array" ref="E28">_xlfn.XLOOKUP(E$1,'PY1 Data(H)'!$A$1:$BR$1,_xlfn.XLOOKUP($A28,'PY1 Data(H)'!$A$1:$A$288,'PY1 Data(H)'!$A$1:$BR$288))</f>
        <v>0</v>
      </c>
      <c r="F28" s="126" cm="1">
        <f t="array" ref="F28">_xlfn.XLOOKUP(F$1,'PY1 Data(H)'!$A$1:$BR$1,_xlfn.XLOOKUP($A28,'PY1 Data(H)'!$A$1:$A$288,'PY1 Data(H)'!$A$1:$BR$288))</f>
        <v>0</v>
      </c>
      <c r="G28" s="126" cm="1">
        <f t="array" ref="G28">_xlfn.XLOOKUP(G$1,'PY1 Data(H)'!$A$1:$BR$1,_xlfn.XLOOKUP($A28,'PY1 Data(H)'!$A$1:$A$288,'PY1 Data(H)'!$A$1:$BR$288))</f>
        <v>0</v>
      </c>
      <c r="H28" s="126" cm="1">
        <f t="array" ref="H28">_xlfn.XLOOKUP(H$1,'PY1 Data(H)'!$A$1:$BR$1,_xlfn.XLOOKUP($A28,'PY1 Data(H)'!$A$1:$A$288,'PY1 Data(H)'!$A$1:$BR$288))</f>
        <v>0</v>
      </c>
      <c r="I28" s="126" cm="1">
        <f t="array" ref="I28">_xlfn.XLOOKUP(I$1,'PY1 Data(H)'!$A$1:$BR$1,_xlfn.XLOOKUP($A28,'PY1 Data(H)'!$A$1:$A$288,'PY1 Data(H)'!$A$1:$BR$288))</f>
        <v>0</v>
      </c>
      <c r="J28" s="126" cm="1">
        <f t="array" ref="J28">_xlfn.XLOOKUP(J$1,'PY1 Data(H)'!$A$1:$BR$1,_xlfn.XLOOKUP($A28,'PY1 Data(H)'!$A$1:$A$288,'PY1 Data(H)'!$A$1:$BR$288))</f>
        <v>0</v>
      </c>
      <c r="K28" s="126" cm="1">
        <f t="array" ref="K28">_xlfn.XLOOKUP(K$1,'PY1 Data(H)'!$A$1:$BR$1,_xlfn.XLOOKUP($A28,'PY1 Data(H)'!$A$1:$A$288,'PY1 Data(H)'!$A$1:$BR$288))</f>
        <v>0</v>
      </c>
      <c r="L28" s="126" cm="1">
        <f t="array" ref="L28">_xlfn.XLOOKUP(L$1,'PY1 Data(H)'!$A$1:$BR$1,_xlfn.XLOOKUP($A28,'PY1 Data(H)'!$A$1:$A$288,'PY1 Data(H)'!$A$1:$BR$288))</f>
        <v>0</v>
      </c>
      <c r="M28" s="126" cm="1">
        <f t="array" ref="M28">_xlfn.XLOOKUP(M$1,'PY1 Data(H)'!$A$1:$BR$1,_xlfn.XLOOKUP($A28,'PY1 Data(H)'!$A$1:$A$288,'PY1 Data(H)'!$A$1:$BR$288))</f>
        <v>0</v>
      </c>
      <c r="N28" s="126" cm="1">
        <f t="array" ref="N28">_xlfn.XLOOKUP(N$1,'PY1 Data(H)'!$A$1:$BR$1,_xlfn.XLOOKUP($A28,'PY1 Data(H)'!$A$1:$A$288,'PY1 Data(H)'!$A$1:$BR$288))</f>
        <v>0</v>
      </c>
      <c r="O28" s="126" cm="1">
        <f t="array" ref="O28">_xlfn.XLOOKUP(O$1,'PY1 Data(H)'!$A$1:$BR$1,_xlfn.XLOOKUP($A28,'PY1 Data(H)'!$A$1:$A$288,'PY1 Data(H)'!$A$1:$BR$288))</f>
        <v>0</v>
      </c>
      <c r="P28" s="126" cm="1">
        <f t="array" ref="P28">_xlfn.XLOOKUP(P$1,'PY1 Data(H)'!$A$1:$BR$1,_xlfn.XLOOKUP($A28,'PY1 Data(H)'!$A$1:$A$288,'PY1 Data(H)'!$A$1:$BR$288))</f>
        <v>0</v>
      </c>
      <c r="Q28" s="126" cm="1">
        <f t="array" ref="Q28">_xlfn.XLOOKUP(Q$1,'PY1 Data(H)'!$A$1:$BR$1,_xlfn.XLOOKUP($A28,'PY1 Data(H)'!$A$1:$A$288,'PY1 Data(H)'!$A$1:$BR$288))</f>
        <v>0</v>
      </c>
      <c r="R28" s="126" cm="1">
        <f t="array" ref="R28">_xlfn.XLOOKUP(R$1,'PY1 Data(H)'!$A$1:$BR$1,_xlfn.XLOOKUP($A28,'PY1 Data(H)'!$A$1:$A$288,'PY1 Data(H)'!$A$1:$BR$288))</f>
        <v>0</v>
      </c>
      <c r="S28" s="126" cm="1">
        <f t="array" ref="S28">_xlfn.XLOOKUP(S$1,'PY1 Data(H)'!$A$1:$BR$1,_xlfn.XLOOKUP($A28,'PY1 Data(H)'!$A$1:$A$288,'PY1 Data(H)'!$A$1:$BR$288))</f>
        <v>0</v>
      </c>
      <c r="T28" s="126" cm="1">
        <f t="array" ref="T28">_xlfn.XLOOKUP(T$1,'PY1 Data(H)'!$A$1:$BR$1,_xlfn.XLOOKUP($A28,'PY1 Data(H)'!$A$1:$A$288,'PY1 Data(H)'!$A$1:$BR$288))</f>
        <v>0</v>
      </c>
      <c r="U28" s="126" cm="1">
        <f t="array" ref="U28">_xlfn.XLOOKUP(U$1,'PY1 Data(H)'!$A$1:$BR$1,_xlfn.XLOOKUP($A28,'PY1 Data(H)'!$A$1:$A$288,'PY1 Data(H)'!$A$1:$BR$288))</f>
        <v>0</v>
      </c>
      <c r="V28" s="126" cm="1">
        <f t="array" ref="V28">_xlfn.XLOOKUP(V$1,'PY1 Data(H)'!$A$1:$BR$1,_xlfn.XLOOKUP($A28,'PY1 Data(H)'!$A$1:$A$288,'PY1 Data(H)'!$A$1:$BR$288))</f>
        <v>0</v>
      </c>
      <c r="W28" s="126" cm="1">
        <f t="array" ref="W28">_xlfn.XLOOKUP(W$1,'PY1 Data(H)'!$A$1:$BR$1,_xlfn.XLOOKUP($A28,'PY1 Data(H)'!$A$1:$A$288,'PY1 Data(H)'!$A$1:$BR$288))</f>
        <v>0</v>
      </c>
      <c r="X28" s="126" cm="1">
        <f t="array" ref="X28">_xlfn.XLOOKUP(X$1,'PY1 Data(H)'!$A$1:$BR$1,_xlfn.XLOOKUP($A28,'PY1 Data(H)'!$A$1:$A$288,'PY1 Data(H)'!$A$1:$BR$288))</f>
        <v>0</v>
      </c>
      <c r="Y28" s="126" cm="1">
        <f t="array" ref="Y28">_xlfn.XLOOKUP(Y$1,'PY1 Data(H)'!$A$1:$BR$1,_xlfn.XLOOKUP($A28,'PY1 Data(H)'!$A$1:$A$288,'PY1 Data(H)'!$A$1:$BR$288))</f>
        <v>0</v>
      </c>
      <c r="Z28" s="126" cm="1">
        <f t="array" ref="Z28">_xlfn.XLOOKUP(Z$1,'PY1 Data(H)'!$A$1:$BR$1,_xlfn.XLOOKUP($A28,'PY1 Data(H)'!$A$1:$A$288,'PY1 Data(H)'!$A$1:$BR$288))</f>
        <v>0</v>
      </c>
      <c r="AA28" s="126" cm="1">
        <f t="array" ref="AA28">_xlfn.XLOOKUP(AA$1,'PY1 Data(H)'!$A$1:$BR$1,_xlfn.XLOOKUP($A28,'PY1 Data(H)'!$A$1:$A$288,'PY1 Data(H)'!$A$1:$BR$288))</f>
        <v>0</v>
      </c>
      <c r="AB28" s="126" cm="1">
        <f t="array" ref="AB28">_xlfn.XLOOKUP(AB$1,'PY1 Data(H)'!$A$1:$BR$1,_xlfn.XLOOKUP($A28,'PY1 Data(H)'!$A$1:$A$288,'PY1 Data(H)'!$A$1:$BR$288))</f>
        <v>0</v>
      </c>
      <c r="AC28" s="126" cm="1">
        <f t="array" ref="AC28">_xlfn.XLOOKUP(AC$1,'PY1 Data(H)'!$A$1:$BR$1,_xlfn.XLOOKUP($A28,'PY1 Data(H)'!$A$1:$A$288,'PY1 Data(H)'!$A$1:$BR$288))</f>
        <v>0</v>
      </c>
      <c r="AD28" s="126" cm="1">
        <f t="array" ref="AD28">_xlfn.XLOOKUP(AD$1,'PY1 Data(H)'!$A$1:$BR$1,_xlfn.XLOOKUP($A28,'PY1 Data(H)'!$A$1:$A$288,'PY1 Data(H)'!$A$1:$BR$288))</f>
        <v>0</v>
      </c>
      <c r="AE28" s="126" cm="1">
        <f t="array" ref="AE28">_xlfn.XLOOKUP(AE$1,'PY1 Data(H)'!$A$1:$BR$1,_xlfn.XLOOKUP($A28,'PY1 Data(H)'!$A$1:$A$288,'PY1 Data(H)'!$A$1:$BR$288))</f>
        <v>0</v>
      </c>
      <c r="AF28" s="126" cm="1">
        <f t="array" ref="AF28">_xlfn.XLOOKUP(AF$1,'PY1 Data(H)'!$A$1:$BR$1,_xlfn.XLOOKUP($A28,'PY1 Data(H)'!$A$1:$A$288,'PY1 Data(H)'!$A$1:$BR$288))</f>
        <v>0</v>
      </c>
    </row>
    <row r="29" spans="1:32" x14ac:dyDescent="0.3">
      <c r="A29">
        <v>387</v>
      </c>
      <c r="D29" s="126" cm="1">
        <f t="array" ref="D29">_xlfn.XLOOKUP(D$1,'PY1 Data(H)'!$A$1:$BR$1,_xlfn.XLOOKUP($A29,'PY1 Data(H)'!$A$1:$A$288,'PY1 Data(H)'!$A$1:$BR$288))</f>
        <v>0</v>
      </c>
      <c r="E29" s="126" cm="1">
        <f t="array" ref="E29">_xlfn.XLOOKUP(E$1,'PY1 Data(H)'!$A$1:$BR$1,_xlfn.XLOOKUP($A29,'PY1 Data(H)'!$A$1:$A$288,'PY1 Data(H)'!$A$1:$BR$288))</f>
        <v>0</v>
      </c>
      <c r="F29" s="126" cm="1">
        <f t="array" ref="F29">_xlfn.XLOOKUP(F$1,'PY1 Data(H)'!$A$1:$BR$1,_xlfn.XLOOKUP($A29,'PY1 Data(H)'!$A$1:$A$288,'PY1 Data(H)'!$A$1:$BR$288))</f>
        <v>0</v>
      </c>
      <c r="G29" s="126" cm="1">
        <f t="array" ref="G29">_xlfn.XLOOKUP(G$1,'PY1 Data(H)'!$A$1:$BR$1,_xlfn.XLOOKUP($A29,'PY1 Data(H)'!$A$1:$A$288,'PY1 Data(H)'!$A$1:$BR$288))</f>
        <v>0</v>
      </c>
      <c r="H29" s="126" cm="1">
        <f t="array" ref="H29">_xlfn.XLOOKUP(H$1,'PY1 Data(H)'!$A$1:$BR$1,_xlfn.XLOOKUP($A29,'PY1 Data(H)'!$A$1:$A$288,'PY1 Data(H)'!$A$1:$BR$288))</f>
        <v>0</v>
      </c>
      <c r="I29" s="126" cm="1">
        <f t="array" ref="I29">_xlfn.XLOOKUP(I$1,'PY1 Data(H)'!$A$1:$BR$1,_xlfn.XLOOKUP($A29,'PY1 Data(H)'!$A$1:$A$288,'PY1 Data(H)'!$A$1:$BR$288))</f>
        <v>0</v>
      </c>
      <c r="J29" s="126" cm="1">
        <f t="array" ref="J29">_xlfn.XLOOKUP(J$1,'PY1 Data(H)'!$A$1:$BR$1,_xlfn.XLOOKUP($A29,'PY1 Data(H)'!$A$1:$A$288,'PY1 Data(H)'!$A$1:$BR$288))</f>
        <v>0</v>
      </c>
      <c r="K29" s="126" cm="1">
        <f t="array" ref="K29">_xlfn.XLOOKUP(K$1,'PY1 Data(H)'!$A$1:$BR$1,_xlfn.XLOOKUP($A29,'PY1 Data(H)'!$A$1:$A$288,'PY1 Data(H)'!$A$1:$BR$288))</f>
        <v>0</v>
      </c>
      <c r="L29" s="126" cm="1">
        <f t="array" ref="L29">_xlfn.XLOOKUP(L$1,'PY1 Data(H)'!$A$1:$BR$1,_xlfn.XLOOKUP($A29,'PY1 Data(H)'!$A$1:$A$288,'PY1 Data(H)'!$A$1:$BR$288))</f>
        <v>0</v>
      </c>
      <c r="M29" s="126" cm="1">
        <f t="array" ref="M29">_xlfn.XLOOKUP(M$1,'PY1 Data(H)'!$A$1:$BR$1,_xlfn.XLOOKUP($A29,'PY1 Data(H)'!$A$1:$A$288,'PY1 Data(H)'!$A$1:$BR$288))</f>
        <v>0</v>
      </c>
      <c r="N29" s="126" cm="1">
        <f t="array" ref="N29">_xlfn.XLOOKUP(N$1,'PY1 Data(H)'!$A$1:$BR$1,_xlfn.XLOOKUP($A29,'PY1 Data(H)'!$A$1:$A$288,'PY1 Data(H)'!$A$1:$BR$288))</f>
        <v>0</v>
      </c>
      <c r="O29" s="126" cm="1">
        <f t="array" ref="O29">_xlfn.XLOOKUP(O$1,'PY1 Data(H)'!$A$1:$BR$1,_xlfn.XLOOKUP($A29,'PY1 Data(H)'!$A$1:$A$288,'PY1 Data(H)'!$A$1:$BR$288))</f>
        <v>0</v>
      </c>
      <c r="P29" s="126" cm="1">
        <f t="array" ref="P29">_xlfn.XLOOKUP(P$1,'PY1 Data(H)'!$A$1:$BR$1,_xlfn.XLOOKUP($A29,'PY1 Data(H)'!$A$1:$A$288,'PY1 Data(H)'!$A$1:$BR$288))</f>
        <v>0</v>
      </c>
      <c r="Q29" s="126" cm="1">
        <f t="array" ref="Q29">_xlfn.XLOOKUP(Q$1,'PY1 Data(H)'!$A$1:$BR$1,_xlfn.XLOOKUP($A29,'PY1 Data(H)'!$A$1:$A$288,'PY1 Data(H)'!$A$1:$BR$288))</f>
        <v>0</v>
      </c>
      <c r="R29" s="126" cm="1">
        <f t="array" ref="R29">_xlfn.XLOOKUP(R$1,'PY1 Data(H)'!$A$1:$BR$1,_xlfn.XLOOKUP($A29,'PY1 Data(H)'!$A$1:$A$288,'PY1 Data(H)'!$A$1:$BR$288))</f>
        <v>0</v>
      </c>
      <c r="S29" s="126" cm="1">
        <f t="array" ref="S29">_xlfn.XLOOKUP(S$1,'PY1 Data(H)'!$A$1:$BR$1,_xlfn.XLOOKUP($A29,'PY1 Data(H)'!$A$1:$A$288,'PY1 Data(H)'!$A$1:$BR$288))</f>
        <v>0</v>
      </c>
      <c r="T29" s="126" cm="1">
        <f t="array" ref="T29">_xlfn.XLOOKUP(T$1,'PY1 Data(H)'!$A$1:$BR$1,_xlfn.XLOOKUP($A29,'PY1 Data(H)'!$A$1:$A$288,'PY1 Data(H)'!$A$1:$BR$288))</f>
        <v>0</v>
      </c>
      <c r="U29" s="126" cm="1">
        <f t="array" ref="U29">_xlfn.XLOOKUP(U$1,'PY1 Data(H)'!$A$1:$BR$1,_xlfn.XLOOKUP($A29,'PY1 Data(H)'!$A$1:$A$288,'PY1 Data(H)'!$A$1:$BR$288))</f>
        <v>0</v>
      </c>
      <c r="V29" s="126" cm="1">
        <f t="array" ref="V29">_xlfn.XLOOKUP(V$1,'PY1 Data(H)'!$A$1:$BR$1,_xlfn.XLOOKUP($A29,'PY1 Data(H)'!$A$1:$A$288,'PY1 Data(H)'!$A$1:$BR$288))</f>
        <v>0</v>
      </c>
      <c r="W29" s="126" cm="1">
        <f t="array" ref="W29">_xlfn.XLOOKUP(W$1,'PY1 Data(H)'!$A$1:$BR$1,_xlfn.XLOOKUP($A29,'PY1 Data(H)'!$A$1:$A$288,'PY1 Data(H)'!$A$1:$BR$288))</f>
        <v>0</v>
      </c>
      <c r="X29" s="126" cm="1">
        <f t="array" ref="X29">_xlfn.XLOOKUP(X$1,'PY1 Data(H)'!$A$1:$BR$1,_xlfn.XLOOKUP($A29,'PY1 Data(H)'!$A$1:$A$288,'PY1 Data(H)'!$A$1:$BR$288))</f>
        <v>0</v>
      </c>
      <c r="Y29" s="126" cm="1">
        <f t="array" ref="Y29">_xlfn.XLOOKUP(Y$1,'PY1 Data(H)'!$A$1:$BR$1,_xlfn.XLOOKUP($A29,'PY1 Data(H)'!$A$1:$A$288,'PY1 Data(H)'!$A$1:$BR$288))</f>
        <v>0</v>
      </c>
      <c r="Z29" s="126" cm="1">
        <f t="array" ref="Z29">_xlfn.XLOOKUP(Z$1,'PY1 Data(H)'!$A$1:$BR$1,_xlfn.XLOOKUP($A29,'PY1 Data(H)'!$A$1:$A$288,'PY1 Data(H)'!$A$1:$BR$288))</f>
        <v>0</v>
      </c>
      <c r="AA29" s="126" cm="1">
        <f t="array" ref="AA29">_xlfn.XLOOKUP(AA$1,'PY1 Data(H)'!$A$1:$BR$1,_xlfn.XLOOKUP($A29,'PY1 Data(H)'!$A$1:$A$288,'PY1 Data(H)'!$A$1:$BR$288))</f>
        <v>0</v>
      </c>
      <c r="AB29" s="126" cm="1">
        <f t="array" ref="AB29">_xlfn.XLOOKUP(AB$1,'PY1 Data(H)'!$A$1:$BR$1,_xlfn.XLOOKUP($A29,'PY1 Data(H)'!$A$1:$A$288,'PY1 Data(H)'!$A$1:$BR$288))</f>
        <v>0</v>
      </c>
      <c r="AC29" s="126" cm="1">
        <f t="array" ref="AC29">_xlfn.XLOOKUP(AC$1,'PY1 Data(H)'!$A$1:$BR$1,_xlfn.XLOOKUP($A29,'PY1 Data(H)'!$A$1:$A$288,'PY1 Data(H)'!$A$1:$BR$288))</f>
        <v>0</v>
      </c>
      <c r="AD29" s="126" cm="1">
        <f t="array" ref="AD29">_xlfn.XLOOKUP(AD$1,'PY1 Data(H)'!$A$1:$BR$1,_xlfn.XLOOKUP($A29,'PY1 Data(H)'!$A$1:$A$288,'PY1 Data(H)'!$A$1:$BR$288))</f>
        <v>0</v>
      </c>
      <c r="AE29" s="126" cm="1">
        <f t="array" ref="AE29">_xlfn.XLOOKUP(AE$1,'PY1 Data(H)'!$A$1:$BR$1,_xlfn.XLOOKUP($A29,'PY1 Data(H)'!$A$1:$A$288,'PY1 Data(H)'!$A$1:$BR$288))</f>
        <v>0</v>
      </c>
      <c r="AF29" s="126" cm="1">
        <f t="array" ref="AF29">_xlfn.XLOOKUP(AF$1,'PY1 Data(H)'!$A$1:$BR$1,_xlfn.XLOOKUP($A29,'PY1 Data(H)'!$A$1:$A$288,'PY1 Data(H)'!$A$1:$BR$288))</f>
        <v>0</v>
      </c>
    </row>
    <row r="30" spans="1:32" x14ac:dyDescent="0.3">
      <c r="A30">
        <v>389</v>
      </c>
      <c r="D30" s="126" cm="1">
        <f t="array" ref="D30">_xlfn.XLOOKUP(D$1,'PY1 Data(H)'!$A$1:$BR$1,_xlfn.XLOOKUP($A30,'PY1 Data(H)'!$A$1:$A$288,'PY1 Data(H)'!$A$1:$BR$288))</f>
        <v>0</v>
      </c>
      <c r="E30" s="126" cm="1">
        <f t="array" ref="E30">_xlfn.XLOOKUP(E$1,'PY1 Data(H)'!$A$1:$BR$1,_xlfn.XLOOKUP($A30,'PY1 Data(H)'!$A$1:$A$288,'PY1 Data(H)'!$A$1:$BR$288))</f>
        <v>0</v>
      </c>
      <c r="F30" s="126" cm="1">
        <f t="array" ref="F30">_xlfn.XLOOKUP(F$1,'PY1 Data(H)'!$A$1:$BR$1,_xlfn.XLOOKUP($A30,'PY1 Data(H)'!$A$1:$A$288,'PY1 Data(H)'!$A$1:$BR$288))</f>
        <v>0</v>
      </c>
      <c r="G30" s="126" cm="1">
        <f t="array" ref="G30">_xlfn.XLOOKUP(G$1,'PY1 Data(H)'!$A$1:$BR$1,_xlfn.XLOOKUP($A30,'PY1 Data(H)'!$A$1:$A$288,'PY1 Data(H)'!$A$1:$BR$288))</f>
        <v>0</v>
      </c>
      <c r="H30" s="126" cm="1">
        <f t="array" ref="H30">_xlfn.XLOOKUP(H$1,'PY1 Data(H)'!$A$1:$BR$1,_xlfn.XLOOKUP($A30,'PY1 Data(H)'!$A$1:$A$288,'PY1 Data(H)'!$A$1:$BR$288))</f>
        <v>0</v>
      </c>
      <c r="I30" s="126" cm="1">
        <f t="array" ref="I30">_xlfn.XLOOKUP(I$1,'PY1 Data(H)'!$A$1:$BR$1,_xlfn.XLOOKUP($A30,'PY1 Data(H)'!$A$1:$A$288,'PY1 Data(H)'!$A$1:$BR$288))</f>
        <v>0</v>
      </c>
      <c r="J30" s="126" cm="1">
        <f t="array" ref="J30">_xlfn.XLOOKUP(J$1,'PY1 Data(H)'!$A$1:$BR$1,_xlfn.XLOOKUP($A30,'PY1 Data(H)'!$A$1:$A$288,'PY1 Data(H)'!$A$1:$BR$288))</f>
        <v>0</v>
      </c>
      <c r="K30" s="126" cm="1">
        <f t="array" ref="K30">_xlfn.XLOOKUP(K$1,'PY1 Data(H)'!$A$1:$BR$1,_xlfn.XLOOKUP($A30,'PY1 Data(H)'!$A$1:$A$288,'PY1 Data(H)'!$A$1:$BR$288))</f>
        <v>0</v>
      </c>
      <c r="L30" s="126" cm="1">
        <f t="array" ref="L30">_xlfn.XLOOKUP(L$1,'PY1 Data(H)'!$A$1:$BR$1,_xlfn.XLOOKUP($A30,'PY1 Data(H)'!$A$1:$A$288,'PY1 Data(H)'!$A$1:$BR$288))</f>
        <v>0</v>
      </c>
      <c r="M30" s="126" cm="1">
        <f t="array" ref="M30">_xlfn.XLOOKUP(M$1,'PY1 Data(H)'!$A$1:$BR$1,_xlfn.XLOOKUP($A30,'PY1 Data(H)'!$A$1:$A$288,'PY1 Data(H)'!$A$1:$BR$288))</f>
        <v>0</v>
      </c>
      <c r="N30" s="126" cm="1">
        <f t="array" ref="N30">_xlfn.XLOOKUP(N$1,'PY1 Data(H)'!$A$1:$BR$1,_xlfn.XLOOKUP($A30,'PY1 Data(H)'!$A$1:$A$288,'PY1 Data(H)'!$A$1:$BR$288))</f>
        <v>0</v>
      </c>
      <c r="O30" s="126" cm="1">
        <f t="array" ref="O30">_xlfn.XLOOKUP(O$1,'PY1 Data(H)'!$A$1:$BR$1,_xlfn.XLOOKUP($A30,'PY1 Data(H)'!$A$1:$A$288,'PY1 Data(H)'!$A$1:$BR$288))</f>
        <v>0</v>
      </c>
      <c r="P30" s="126" cm="1">
        <f t="array" ref="P30">_xlfn.XLOOKUP(P$1,'PY1 Data(H)'!$A$1:$BR$1,_xlfn.XLOOKUP($A30,'PY1 Data(H)'!$A$1:$A$288,'PY1 Data(H)'!$A$1:$BR$288))</f>
        <v>0</v>
      </c>
      <c r="Q30" s="126" cm="1">
        <f t="array" ref="Q30">_xlfn.XLOOKUP(Q$1,'PY1 Data(H)'!$A$1:$BR$1,_xlfn.XLOOKUP($A30,'PY1 Data(H)'!$A$1:$A$288,'PY1 Data(H)'!$A$1:$BR$288))</f>
        <v>0</v>
      </c>
      <c r="R30" s="126" cm="1">
        <f t="array" ref="R30">_xlfn.XLOOKUP(R$1,'PY1 Data(H)'!$A$1:$BR$1,_xlfn.XLOOKUP($A30,'PY1 Data(H)'!$A$1:$A$288,'PY1 Data(H)'!$A$1:$BR$288))</f>
        <v>0</v>
      </c>
      <c r="S30" s="126" cm="1">
        <f t="array" ref="S30">_xlfn.XLOOKUP(S$1,'PY1 Data(H)'!$A$1:$BR$1,_xlfn.XLOOKUP($A30,'PY1 Data(H)'!$A$1:$A$288,'PY1 Data(H)'!$A$1:$BR$288))</f>
        <v>0</v>
      </c>
      <c r="T30" s="126" cm="1">
        <f t="array" ref="T30">_xlfn.XLOOKUP(T$1,'PY1 Data(H)'!$A$1:$BR$1,_xlfn.XLOOKUP($A30,'PY1 Data(H)'!$A$1:$A$288,'PY1 Data(H)'!$A$1:$BR$288))</f>
        <v>0</v>
      </c>
      <c r="U30" s="126" cm="1">
        <f t="array" ref="U30">_xlfn.XLOOKUP(U$1,'PY1 Data(H)'!$A$1:$BR$1,_xlfn.XLOOKUP($A30,'PY1 Data(H)'!$A$1:$A$288,'PY1 Data(H)'!$A$1:$BR$288))</f>
        <v>0</v>
      </c>
      <c r="V30" s="126" cm="1">
        <f t="array" ref="V30">_xlfn.XLOOKUP(V$1,'PY1 Data(H)'!$A$1:$BR$1,_xlfn.XLOOKUP($A30,'PY1 Data(H)'!$A$1:$A$288,'PY1 Data(H)'!$A$1:$BR$288))</f>
        <v>0</v>
      </c>
      <c r="W30" s="126" cm="1">
        <f t="array" ref="W30">_xlfn.XLOOKUP(W$1,'PY1 Data(H)'!$A$1:$BR$1,_xlfn.XLOOKUP($A30,'PY1 Data(H)'!$A$1:$A$288,'PY1 Data(H)'!$A$1:$BR$288))</f>
        <v>0</v>
      </c>
      <c r="X30" s="126" cm="1">
        <f t="array" ref="X30">_xlfn.XLOOKUP(X$1,'PY1 Data(H)'!$A$1:$BR$1,_xlfn.XLOOKUP($A30,'PY1 Data(H)'!$A$1:$A$288,'PY1 Data(H)'!$A$1:$BR$288))</f>
        <v>0</v>
      </c>
      <c r="Y30" s="126" cm="1">
        <f t="array" ref="Y30">_xlfn.XLOOKUP(Y$1,'PY1 Data(H)'!$A$1:$BR$1,_xlfn.XLOOKUP($A30,'PY1 Data(H)'!$A$1:$A$288,'PY1 Data(H)'!$A$1:$BR$288))</f>
        <v>0</v>
      </c>
      <c r="Z30" s="126" cm="1">
        <f t="array" ref="Z30">_xlfn.XLOOKUP(Z$1,'PY1 Data(H)'!$A$1:$BR$1,_xlfn.XLOOKUP($A30,'PY1 Data(H)'!$A$1:$A$288,'PY1 Data(H)'!$A$1:$BR$288))</f>
        <v>0</v>
      </c>
      <c r="AA30" s="126" cm="1">
        <f t="array" ref="AA30">_xlfn.XLOOKUP(AA$1,'PY1 Data(H)'!$A$1:$BR$1,_xlfn.XLOOKUP($A30,'PY1 Data(H)'!$A$1:$A$288,'PY1 Data(H)'!$A$1:$BR$288))</f>
        <v>0</v>
      </c>
      <c r="AB30" s="126" cm="1">
        <f t="array" ref="AB30">_xlfn.XLOOKUP(AB$1,'PY1 Data(H)'!$A$1:$BR$1,_xlfn.XLOOKUP($A30,'PY1 Data(H)'!$A$1:$A$288,'PY1 Data(H)'!$A$1:$BR$288))</f>
        <v>0</v>
      </c>
      <c r="AC30" s="126" cm="1">
        <f t="array" ref="AC30">_xlfn.XLOOKUP(AC$1,'PY1 Data(H)'!$A$1:$BR$1,_xlfn.XLOOKUP($A30,'PY1 Data(H)'!$A$1:$A$288,'PY1 Data(H)'!$A$1:$BR$288))</f>
        <v>0</v>
      </c>
      <c r="AD30" s="126" cm="1">
        <f t="array" ref="AD30">_xlfn.XLOOKUP(AD$1,'PY1 Data(H)'!$A$1:$BR$1,_xlfn.XLOOKUP($A30,'PY1 Data(H)'!$A$1:$A$288,'PY1 Data(H)'!$A$1:$BR$288))</f>
        <v>0</v>
      </c>
      <c r="AE30" s="126" cm="1">
        <f t="array" ref="AE30">_xlfn.XLOOKUP(AE$1,'PY1 Data(H)'!$A$1:$BR$1,_xlfn.XLOOKUP($A30,'PY1 Data(H)'!$A$1:$A$288,'PY1 Data(H)'!$A$1:$BR$288))</f>
        <v>0</v>
      </c>
      <c r="AF30" s="126" cm="1">
        <f t="array" ref="AF30">_xlfn.XLOOKUP(AF$1,'PY1 Data(H)'!$A$1:$BR$1,_xlfn.XLOOKUP($A30,'PY1 Data(H)'!$A$1:$A$288,'PY1 Data(H)'!$A$1:$BR$288))</f>
        <v>0</v>
      </c>
    </row>
    <row r="31" spans="1:32" x14ac:dyDescent="0.3">
      <c r="A31">
        <v>255</v>
      </c>
      <c r="D31" s="126" cm="1">
        <f t="array" ref="D31">_xlfn.XLOOKUP(D$1,'PY1 Data(H)'!$A$1:$BR$1,_xlfn.XLOOKUP($A31,'PY1 Data(H)'!$A$1:$A$288,'PY1 Data(H)'!$A$1:$BR$288))</f>
        <v>115827</v>
      </c>
      <c r="E31" s="126" cm="1">
        <f t="array" ref="E31">_xlfn.XLOOKUP(E$1,'PY1 Data(H)'!$A$1:$BR$1,_xlfn.XLOOKUP($A31,'PY1 Data(H)'!$A$1:$A$288,'PY1 Data(H)'!$A$1:$BR$288))</f>
        <v>0</v>
      </c>
      <c r="F31" s="126" cm="1">
        <f t="array" ref="F31">_xlfn.XLOOKUP(F$1,'PY1 Data(H)'!$A$1:$BR$1,_xlfn.XLOOKUP($A31,'PY1 Data(H)'!$A$1:$A$288,'PY1 Data(H)'!$A$1:$BR$288))</f>
        <v>0</v>
      </c>
      <c r="G31" s="126" cm="1">
        <f t="array" ref="G31">_xlfn.XLOOKUP(G$1,'PY1 Data(H)'!$A$1:$BR$1,_xlfn.XLOOKUP($A31,'PY1 Data(H)'!$A$1:$A$288,'PY1 Data(H)'!$A$1:$BR$288))</f>
        <v>0</v>
      </c>
      <c r="H31" s="126" cm="1">
        <f t="array" ref="H31">_xlfn.XLOOKUP(H$1,'PY1 Data(H)'!$A$1:$BR$1,_xlfn.XLOOKUP($A31,'PY1 Data(H)'!$A$1:$A$288,'PY1 Data(H)'!$A$1:$BR$288))</f>
        <v>0</v>
      </c>
      <c r="I31" s="126" cm="1">
        <f t="array" ref="I31">_xlfn.XLOOKUP(I$1,'PY1 Data(H)'!$A$1:$BR$1,_xlfn.XLOOKUP($A31,'PY1 Data(H)'!$A$1:$A$288,'PY1 Data(H)'!$A$1:$BR$288))</f>
        <v>1090384</v>
      </c>
      <c r="J31" s="126" cm="1">
        <f t="array" ref="J31">_xlfn.XLOOKUP(J$1,'PY1 Data(H)'!$A$1:$BR$1,_xlfn.XLOOKUP($A31,'PY1 Data(H)'!$A$1:$A$288,'PY1 Data(H)'!$A$1:$BR$288))</f>
        <v>0</v>
      </c>
      <c r="K31" s="126" cm="1">
        <f t="array" ref="K31">_xlfn.XLOOKUP(K$1,'PY1 Data(H)'!$A$1:$BR$1,_xlfn.XLOOKUP($A31,'PY1 Data(H)'!$A$1:$A$288,'PY1 Data(H)'!$A$1:$BR$288))</f>
        <v>0</v>
      </c>
      <c r="L31" s="126" cm="1">
        <f t="array" ref="L31">_xlfn.XLOOKUP(L$1,'PY1 Data(H)'!$A$1:$BR$1,_xlfn.XLOOKUP($A31,'PY1 Data(H)'!$A$1:$A$288,'PY1 Data(H)'!$A$1:$BR$288))</f>
        <v>0</v>
      </c>
      <c r="M31" s="126" cm="1">
        <f t="array" ref="M31">_xlfn.XLOOKUP(M$1,'PY1 Data(H)'!$A$1:$BR$1,_xlfn.XLOOKUP($A31,'PY1 Data(H)'!$A$1:$A$288,'PY1 Data(H)'!$A$1:$BR$288))</f>
        <v>17925</v>
      </c>
      <c r="N31" s="126" cm="1">
        <f t="array" ref="N31">_xlfn.XLOOKUP(N$1,'PY1 Data(H)'!$A$1:$BR$1,_xlfn.XLOOKUP($A31,'PY1 Data(H)'!$A$1:$A$288,'PY1 Data(H)'!$A$1:$BR$288))</f>
        <v>0</v>
      </c>
      <c r="O31" s="126" cm="1">
        <f t="array" ref="O31">_xlfn.XLOOKUP(O$1,'PY1 Data(H)'!$A$1:$BR$1,_xlfn.XLOOKUP($A31,'PY1 Data(H)'!$A$1:$A$288,'PY1 Data(H)'!$A$1:$BR$288))</f>
        <v>0</v>
      </c>
      <c r="P31" s="126" cm="1">
        <f t="array" ref="P31">_xlfn.XLOOKUP(P$1,'PY1 Data(H)'!$A$1:$BR$1,_xlfn.XLOOKUP($A31,'PY1 Data(H)'!$A$1:$A$288,'PY1 Data(H)'!$A$1:$BR$288))</f>
        <v>0</v>
      </c>
      <c r="Q31" s="126" cm="1">
        <f t="array" ref="Q31">_xlfn.XLOOKUP(Q$1,'PY1 Data(H)'!$A$1:$BR$1,_xlfn.XLOOKUP($A31,'PY1 Data(H)'!$A$1:$A$288,'PY1 Data(H)'!$A$1:$BR$288))</f>
        <v>0</v>
      </c>
      <c r="R31" s="126" cm="1">
        <f t="array" ref="R31">_xlfn.XLOOKUP(R$1,'PY1 Data(H)'!$A$1:$BR$1,_xlfn.XLOOKUP($A31,'PY1 Data(H)'!$A$1:$A$288,'PY1 Data(H)'!$A$1:$BR$288))</f>
        <v>0</v>
      </c>
      <c r="S31" s="126" cm="1">
        <f t="array" ref="S31">_xlfn.XLOOKUP(S$1,'PY1 Data(H)'!$A$1:$BR$1,_xlfn.XLOOKUP($A31,'PY1 Data(H)'!$A$1:$A$288,'PY1 Data(H)'!$A$1:$BR$288))</f>
        <v>0</v>
      </c>
      <c r="T31" s="126" cm="1">
        <f t="array" ref="T31">_xlfn.XLOOKUP(T$1,'PY1 Data(H)'!$A$1:$BR$1,_xlfn.XLOOKUP($A31,'PY1 Data(H)'!$A$1:$A$288,'PY1 Data(H)'!$A$1:$BR$288))</f>
        <v>0</v>
      </c>
      <c r="U31" s="126" cm="1">
        <f t="array" ref="U31">_xlfn.XLOOKUP(U$1,'PY1 Data(H)'!$A$1:$BR$1,_xlfn.XLOOKUP($A31,'PY1 Data(H)'!$A$1:$A$288,'PY1 Data(H)'!$A$1:$BR$288))</f>
        <v>0</v>
      </c>
      <c r="V31" s="126" cm="1">
        <f t="array" ref="V31">_xlfn.XLOOKUP(V$1,'PY1 Data(H)'!$A$1:$BR$1,_xlfn.XLOOKUP($A31,'PY1 Data(H)'!$A$1:$A$288,'PY1 Data(H)'!$A$1:$BR$288))</f>
        <v>0</v>
      </c>
      <c r="W31" s="126" cm="1">
        <f t="array" ref="W31">_xlfn.XLOOKUP(W$1,'PY1 Data(H)'!$A$1:$BR$1,_xlfn.XLOOKUP($A31,'PY1 Data(H)'!$A$1:$A$288,'PY1 Data(H)'!$A$1:$BR$288))</f>
        <v>0</v>
      </c>
      <c r="X31" s="126" cm="1">
        <f t="array" ref="X31">_xlfn.XLOOKUP(X$1,'PY1 Data(H)'!$A$1:$BR$1,_xlfn.XLOOKUP($A31,'PY1 Data(H)'!$A$1:$A$288,'PY1 Data(H)'!$A$1:$BR$288))</f>
        <v>0</v>
      </c>
      <c r="Y31" s="126" cm="1">
        <f t="array" ref="Y31">_xlfn.XLOOKUP(Y$1,'PY1 Data(H)'!$A$1:$BR$1,_xlfn.XLOOKUP($A31,'PY1 Data(H)'!$A$1:$A$288,'PY1 Data(H)'!$A$1:$BR$288))</f>
        <v>0</v>
      </c>
      <c r="Z31" s="126" cm="1">
        <f t="array" ref="Z31">_xlfn.XLOOKUP(Z$1,'PY1 Data(H)'!$A$1:$BR$1,_xlfn.XLOOKUP($A31,'PY1 Data(H)'!$A$1:$A$288,'PY1 Data(H)'!$A$1:$BR$288))</f>
        <v>0</v>
      </c>
      <c r="AA31" s="126" cm="1">
        <f t="array" ref="AA31">_xlfn.XLOOKUP(AA$1,'PY1 Data(H)'!$A$1:$BR$1,_xlfn.XLOOKUP($A31,'PY1 Data(H)'!$A$1:$A$288,'PY1 Data(H)'!$A$1:$BR$288))</f>
        <v>0</v>
      </c>
      <c r="AB31" s="126" cm="1">
        <f t="array" ref="AB31">_xlfn.XLOOKUP(AB$1,'PY1 Data(H)'!$A$1:$BR$1,_xlfn.XLOOKUP($A31,'PY1 Data(H)'!$A$1:$A$288,'PY1 Data(H)'!$A$1:$BR$288))</f>
        <v>0</v>
      </c>
      <c r="AC31" s="126" cm="1">
        <f t="array" ref="AC31">_xlfn.XLOOKUP(AC$1,'PY1 Data(H)'!$A$1:$BR$1,_xlfn.XLOOKUP($A31,'PY1 Data(H)'!$A$1:$A$288,'PY1 Data(H)'!$A$1:$BR$288))</f>
        <v>0</v>
      </c>
      <c r="AD31" s="126" cm="1">
        <f t="array" ref="AD31">_xlfn.XLOOKUP(AD$1,'PY1 Data(H)'!$A$1:$BR$1,_xlfn.XLOOKUP($A31,'PY1 Data(H)'!$A$1:$A$288,'PY1 Data(H)'!$A$1:$BR$288))</f>
        <v>0</v>
      </c>
      <c r="AE31" s="126" cm="1">
        <f t="array" ref="AE31">_xlfn.XLOOKUP(AE$1,'PY1 Data(H)'!$A$1:$BR$1,_xlfn.XLOOKUP($A31,'PY1 Data(H)'!$A$1:$A$288,'PY1 Data(H)'!$A$1:$BR$288))</f>
        <v>60358</v>
      </c>
      <c r="AF31" s="126" cm="1">
        <f t="array" ref="AF31">_xlfn.XLOOKUP(AF$1,'PY1 Data(H)'!$A$1:$BR$1,_xlfn.XLOOKUP($A31,'PY1 Data(H)'!$A$1:$A$288,'PY1 Data(H)'!$A$1:$BR$288))</f>
        <v>0</v>
      </c>
    </row>
    <row r="32" spans="1:32" x14ac:dyDescent="0.3">
      <c r="A32">
        <v>376</v>
      </c>
      <c r="D32" s="126" cm="1">
        <f t="array" ref="D32">_xlfn.XLOOKUP(D$1,'PY1 Data(H)'!$A$1:$BR$1,_xlfn.XLOOKUP($A32,'PY1 Data(H)'!$A$1:$A$288,'PY1 Data(H)'!$A$1:$BR$288))</f>
        <v>0</v>
      </c>
      <c r="E32" s="126" cm="1">
        <f t="array" ref="E32">_xlfn.XLOOKUP(E$1,'PY1 Data(H)'!$A$1:$BR$1,_xlfn.XLOOKUP($A32,'PY1 Data(H)'!$A$1:$A$288,'PY1 Data(H)'!$A$1:$BR$288))</f>
        <v>0</v>
      </c>
      <c r="F32" s="126" cm="1">
        <f t="array" ref="F32">_xlfn.XLOOKUP(F$1,'PY1 Data(H)'!$A$1:$BR$1,_xlfn.XLOOKUP($A32,'PY1 Data(H)'!$A$1:$A$288,'PY1 Data(H)'!$A$1:$BR$288))</f>
        <v>0</v>
      </c>
      <c r="G32" s="126" cm="1">
        <f t="array" ref="G32">_xlfn.XLOOKUP(G$1,'PY1 Data(H)'!$A$1:$BR$1,_xlfn.XLOOKUP($A32,'PY1 Data(H)'!$A$1:$A$288,'PY1 Data(H)'!$A$1:$BR$288))</f>
        <v>0</v>
      </c>
      <c r="H32" s="126" cm="1">
        <f t="array" ref="H32">_xlfn.XLOOKUP(H$1,'PY1 Data(H)'!$A$1:$BR$1,_xlfn.XLOOKUP($A32,'PY1 Data(H)'!$A$1:$A$288,'PY1 Data(H)'!$A$1:$BR$288))</f>
        <v>0</v>
      </c>
      <c r="I32" s="126" cm="1">
        <f t="array" ref="I32">_xlfn.XLOOKUP(I$1,'PY1 Data(H)'!$A$1:$BR$1,_xlfn.XLOOKUP($A32,'PY1 Data(H)'!$A$1:$A$288,'PY1 Data(H)'!$A$1:$BR$288))</f>
        <v>0</v>
      </c>
      <c r="J32" s="126" cm="1">
        <f t="array" ref="J32">_xlfn.XLOOKUP(J$1,'PY1 Data(H)'!$A$1:$BR$1,_xlfn.XLOOKUP($A32,'PY1 Data(H)'!$A$1:$A$288,'PY1 Data(H)'!$A$1:$BR$288))</f>
        <v>0</v>
      </c>
      <c r="K32" s="126" cm="1">
        <f t="array" ref="K32">_xlfn.XLOOKUP(K$1,'PY1 Data(H)'!$A$1:$BR$1,_xlfn.XLOOKUP($A32,'PY1 Data(H)'!$A$1:$A$288,'PY1 Data(H)'!$A$1:$BR$288))</f>
        <v>0</v>
      </c>
      <c r="L32" s="126" cm="1">
        <f t="array" ref="L32">_xlfn.XLOOKUP(L$1,'PY1 Data(H)'!$A$1:$BR$1,_xlfn.XLOOKUP($A32,'PY1 Data(H)'!$A$1:$A$288,'PY1 Data(H)'!$A$1:$BR$288))</f>
        <v>0</v>
      </c>
      <c r="M32" s="126" cm="1">
        <f t="array" ref="M32">_xlfn.XLOOKUP(M$1,'PY1 Data(H)'!$A$1:$BR$1,_xlfn.XLOOKUP($A32,'PY1 Data(H)'!$A$1:$A$288,'PY1 Data(H)'!$A$1:$BR$288))</f>
        <v>0</v>
      </c>
      <c r="N32" s="126" cm="1">
        <f t="array" ref="N32">_xlfn.XLOOKUP(N$1,'PY1 Data(H)'!$A$1:$BR$1,_xlfn.XLOOKUP($A32,'PY1 Data(H)'!$A$1:$A$288,'PY1 Data(H)'!$A$1:$BR$288))</f>
        <v>0</v>
      </c>
      <c r="O32" s="126" cm="1">
        <f t="array" ref="O32">_xlfn.XLOOKUP(O$1,'PY1 Data(H)'!$A$1:$BR$1,_xlfn.XLOOKUP($A32,'PY1 Data(H)'!$A$1:$A$288,'PY1 Data(H)'!$A$1:$BR$288))</f>
        <v>0</v>
      </c>
      <c r="P32" s="126" cm="1">
        <f t="array" ref="P32">_xlfn.XLOOKUP(P$1,'PY1 Data(H)'!$A$1:$BR$1,_xlfn.XLOOKUP($A32,'PY1 Data(H)'!$A$1:$A$288,'PY1 Data(H)'!$A$1:$BR$288))</f>
        <v>0</v>
      </c>
      <c r="Q32" s="126" cm="1">
        <f t="array" ref="Q32">_xlfn.XLOOKUP(Q$1,'PY1 Data(H)'!$A$1:$BR$1,_xlfn.XLOOKUP($A32,'PY1 Data(H)'!$A$1:$A$288,'PY1 Data(H)'!$A$1:$BR$288))</f>
        <v>0</v>
      </c>
      <c r="R32" s="126" cm="1">
        <f t="array" ref="R32">_xlfn.XLOOKUP(R$1,'PY1 Data(H)'!$A$1:$BR$1,_xlfn.XLOOKUP($A32,'PY1 Data(H)'!$A$1:$A$288,'PY1 Data(H)'!$A$1:$BR$288))</f>
        <v>0</v>
      </c>
      <c r="S32" s="126" cm="1">
        <f t="array" ref="S32">_xlfn.XLOOKUP(S$1,'PY1 Data(H)'!$A$1:$BR$1,_xlfn.XLOOKUP($A32,'PY1 Data(H)'!$A$1:$A$288,'PY1 Data(H)'!$A$1:$BR$288))</f>
        <v>0</v>
      </c>
      <c r="T32" s="126" cm="1">
        <f t="array" ref="T32">_xlfn.XLOOKUP(T$1,'PY1 Data(H)'!$A$1:$BR$1,_xlfn.XLOOKUP($A32,'PY1 Data(H)'!$A$1:$A$288,'PY1 Data(H)'!$A$1:$BR$288))</f>
        <v>0</v>
      </c>
      <c r="U32" s="126" cm="1">
        <f t="array" ref="U32">_xlfn.XLOOKUP(U$1,'PY1 Data(H)'!$A$1:$BR$1,_xlfn.XLOOKUP($A32,'PY1 Data(H)'!$A$1:$A$288,'PY1 Data(H)'!$A$1:$BR$288))</f>
        <v>0</v>
      </c>
      <c r="V32" s="126" cm="1">
        <f t="array" ref="V32">_xlfn.XLOOKUP(V$1,'PY1 Data(H)'!$A$1:$BR$1,_xlfn.XLOOKUP($A32,'PY1 Data(H)'!$A$1:$A$288,'PY1 Data(H)'!$A$1:$BR$288))</f>
        <v>0</v>
      </c>
      <c r="W32" s="126" cm="1">
        <f t="array" ref="W32">_xlfn.XLOOKUP(W$1,'PY1 Data(H)'!$A$1:$BR$1,_xlfn.XLOOKUP($A32,'PY1 Data(H)'!$A$1:$A$288,'PY1 Data(H)'!$A$1:$BR$288))</f>
        <v>0</v>
      </c>
      <c r="X32" s="126" cm="1">
        <f t="array" ref="X32">_xlfn.XLOOKUP(X$1,'PY1 Data(H)'!$A$1:$BR$1,_xlfn.XLOOKUP($A32,'PY1 Data(H)'!$A$1:$A$288,'PY1 Data(H)'!$A$1:$BR$288))</f>
        <v>0</v>
      </c>
      <c r="Y32" s="126" cm="1">
        <f t="array" ref="Y32">_xlfn.XLOOKUP(Y$1,'PY1 Data(H)'!$A$1:$BR$1,_xlfn.XLOOKUP($A32,'PY1 Data(H)'!$A$1:$A$288,'PY1 Data(H)'!$A$1:$BR$288))</f>
        <v>0</v>
      </c>
      <c r="Z32" s="126" cm="1">
        <f t="array" ref="Z32">_xlfn.XLOOKUP(Z$1,'PY1 Data(H)'!$A$1:$BR$1,_xlfn.XLOOKUP($A32,'PY1 Data(H)'!$A$1:$A$288,'PY1 Data(H)'!$A$1:$BR$288))</f>
        <v>0</v>
      </c>
      <c r="AA32" s="126" cm="1">
        <f t="array" ref="AA32">_xlfn.XLOOKUP(AA$1,'PY1 Data(H)'!$A$1:$BR$1,_xlfn.XLOOKUP($A32,'PY1 Data(H)'!$A$1:$A$288,'PY1 Data(H)'!$A$1:$BR$288))</f>
        <v>0</v>
      </c>
      <c r="AB32" s="126" cm="1">
        <f t="array" ref="AB32">_xlfn.XLOOKUP(AB$1,'PY1 Data(H)'!$A$1:$BR$1,_xlfn.XLOOKUP($A32,'PY1 Data(H)'!$A$1:$A$288,'PY1 Data(H)'!$A$1:$BR$288))</f>
        <v>0</v>
      </c>
      <c r="AC32" s="126" cm="1">
        <f t="array" ref="AC32">_xlfn.XLOOKUP(AC$1,'PY1 Data(H)'!$A$1:$BR$1,_xlfn.XLOOKUP($A32,'PY1 Data(H)'!$A$1:$A$288,'PY1 Data(H)'!$A$1:$BR$288))</f>
        <v>0</v>
      </c>
      <c r="AD32" s="126" cm="1">
        <f t="array" ref="AD32">_xlfn.XLOOKUP(AD$1,'PY1 Data(H)'!$A$1:$BR$1,_xlfn.XLOOKUP($A32,'PY1 Data(H)'!$A$1:$A$288,'PY1 Data(H)'!$A$1:$BR$288))</f>
        <v>0</v>
      </c>
      <c r="AE32" s="126" cm="1">
        <f t="array" ref="AE32">_xlfn.XLOOKUP(AE$1,'PY1 Data(H)'!$A$1:$BR$1,_xlfn.XLOOKUP($A32,'PY1 Data(H)'!$A$1:$A$288,'PY1 Data(H)'!$A$1:$BR$288))</f>
        <v>0</v>
      </c>
      <c r="AF32" s="126" cm="1">
        <f t="array" ref="AF32">_xlfn.XLOOKUP(AF$1,'PY1 Data(H)'!$A$1:$BR$1,_xlfn.XLOOKUP($A32,'PY1 Data(H)'!$A$1:$A$288,'PY1 Data(H)'!$A$1:$BR$288))</f>
        <v>0</v>
      </c>
    </row>
    <row r="33" spans="1:32" x14ac:dyDescent="0.3">
      <c r="D33" s="126" t="e" cm="1">
        <f t="array" ref="D33">_xlfn.XLOOKUP(D$1,'PY1 Data(H)'!$A$1:$BR$1,_xlfn.XLOOKUP($A33,'PY1 Data(H)'!$A$1:$A$288,'PY1 Data(H)'!$A$1:$BR$288))</f>
        <v>#N/A</v>
      </c>
      <c r="E33" s="126" t="e" cm="1">
        <f t="array" ref="E33">_xlfn.XLOOKUP(E$1,'PY1 Data(H)'!$A$1:$BR$1,_xlfn.XLOOKUP($A33,'PY1 Data(H)'!$A$1:$A$288,'PY1 Data(H)'!$A$1:$BR$288))</f>
        <v>#N/A</v>
      </c>
      <c r="F33" s="126" t="e" cm="1">
        <f t="array" ref="F33">_xlfn.XLOOKUP(F$1,'PY1 Data(H)'!$A$1:$BR$1,_xlfn.XLOOKUP($A33,'PY1 Data(H)'!$A$1:$A$288,'PY1 Data(H)'!$A$1:$BR$288))</f>
        <v>#N/A</v>
      </c>
      <c r="G33" s="126" t="e" cm="1">
        <f t="array" ref="G33">_xlfn.XLOOKUP(G$1,'PY1 Data(H)'!$A$1:$BR$1,_xlfn.XLOOKUP($A33,'PY1 Data(H)'!$A$1:$A$288,'PY1 Data(H)'!$A$1:$BR$288))</f>
        <v>#N/A</v>
      </c>
      <c r="H33" s="126" t="e" cm="1">
        <f t="array" ref="H33">_xlfn.XLOOKUP(H$1,'PY1 Data(H)'!$A$1:$BR$1,_xlfn.XLOOKUP($A33,'PY1 Data(H)'!$A$1:$A$288,'PY1 Data(H)'!$A$1:$BR$288))</f>
        <v>#N/A</v>
      </c>
      <c r="I33" s="126" t="e" cm="1">
        <f t="array" ref="I33">_xlfn.XLOOKUP(I$1,'PY1 Data(H)'!$A$1:$BR$1,_xlfn.XLOOKUP($A33,'PY1 Data(H)'!$A$1:$A$288,'PY1 Data(H)'!$A$1:$BR$288))</f>
        <v>#N/A</v>
      </c>
      <c r="J33" s="126" t="e" cm="1">
        <f t="array" ref="J33">_xlfn.XLOOKUP(J$1,'PY1 Data(H)'!$A$1:$BR$1,_xlfn.XLOOKUP($A33,'PY1 Data(H)'!$A$1:$A$288,'PY1 Data(H)'!$A$1:$BR$288))</f>
        <v>#N/A</v>
      </c>
      <c r="K33" s="126" t="e" cm="1">
        <f t="array" ref="K33">_xlfn.XLOOKUP(K$1,'PY1 Data(H)'!$A$1:$BR$1,_xlfn.XLOOKUP($A33,'PY1 Data(H)'!$A$1:$A$288,'PY1 Data(H)'!$A$1:$BR$288))</f>
        <v>#N/A</v>
      </c>
      <c r="L33" s="126" t="e" cm="1">
        <f t="array" ref="L33">_xlfn.XLOOKUP(L$1,'PY1 Data(H)'!$A$1:$BR$1,_xlfn.XLOOKUP($A33,'PY1 Data(H)'!$A$1:$A$288,'PY1 Data(H)'!$A$1:$BR$288))</f>
        <v>#N/A</v>
      </c>
      <c r="M33" s="126" t="e" cm="1">
        <f t="array" ref="M33">_xlfn.XLOOKUP(M$1,'PY1 Data(H)'!$A$1:$BR$1,_xlfn.XLOOKUP($A33,'PY1 Data(H)'!$A$1:$A$288,'PY1 Data(H)'!$A$1:$BR$288))</f>
        <v>#N/A</v>
      </c>
      <c r="N33" s="126" t="e" cm="1">
        <f t="array" ref="N33">_xlfn.XLOOKUP(N$1,'PY1 Data(H)'!$A$1:$BR$1,_xlfn.XLOOKUP($A33,'PY1 Data(H)'!$A$1:$A$288,'PY1 Data(H)'!$A$1:$BR$288))</f>
        <v>#N/A</v>
      </c>
      <c r="O33" s="126" t="e" cm="1">
        <f t="array" ref="O33">_xlfn.XLOOKUP(O$1,'PY1 Data(H)'!$A$1:$BR$1,_xlfn.XLOOKUP($A33,'PY1 Data(H)'!$A$1:$A$288,'PY1 Data(H)'!$A$1:$BR$288))</f>
        <v>#N/A</v>
      </c>
      <c r="P33" s="126" t="e" cm="1">
        <f t="array" ref="P33">_xlfn.XLOOKUP(P$1,'PY1 Data(H)'!$A$1:$BR$1,_xlfn.XLOOKUP($A33,'PY1 Data(H)'!$A$1:$A$288,'PY1 Data(H)'!$A$1:$BR$288))</f>
        <v>#N/A</v>
      </c>
      <c r="Q33" s="126" t="e" cm="1">
        <f t="array" ref="Q33">_xlfn.XLOOKUP(Q$1,'PY1 Data(H)'!$A$1:$BR$1,_xlfn.XLOOKUP($A33,'PY1 Data(H)'!$A$1:$A$288,'PY1 Data(H)'!$A$1:$BR$288))</f>
        <v>#N/A</v>
      </c>
      <c r="R33" s="126" t="e" cm="1">
        <f t="array" ref="R33">_xlfn.XLOOKUP(R$1,'PY1 Data(H)'!$A$1:$BR$1,_xlfn.XLOOKUP($A33,'PY1 Data(H)'!$A$1:$A$288,'PY1 Data(H)'!$A$1:$BR$288))</f>
        <v>#N/A</v>
      </c>
      <c r="S33" s="126" t="e" cm="1">
        <f t="array" ref="S33">_xlfn.XLOOKUP(S$1,'PY1 Data(H)'!$A$1:$BR$1,_xlfn.XLOOKUP($A33,'PY1 Data(H)'!$A$1:$A$288,'PY1 Data(H)'!$A$1:$BR$288))</f>
        <v>#N/A</v>
      </c>
      <c r="T33" s="126" t="e" cm="1">
        <f t="array" ref="T33">_xlfn.XLOOKUP(T$1,'PY1 Data(H)'!$A$1:$BR$1,_xlfn.XLOOKUP($A33,'PY1 Data(H)'!$A$1:$A$288,'PY1 Data(H)'!$A$1:$BR$288))</f>
        <v>#N/A</v>
      </c>
      <c r="U33" s="126" t="e" cm="1">
        <f t="array" ref="U33">_xlfn.XLOOKUP(U$1,'PY1 Data(H)'!$A$1:$BR$1,_xlfn.XLOOKUP($A33,'PY1 Data(H)'!$A$1:$A$288,'PY1 Data(H)'!$A$1:$BR$288))</f>
        <v>#N/A</v>
      </c>
      <c r="V33" s="126" t="e" cm="1">
        <f t="array" ref="V33">_xlfn.XLOOKUP(V$1,'PY1 Data(H)'!$A$1:$BR$1,_xlfn.XLOOKUP($A33,'PY1 Data(H)'!$A$1:$A$288,'PY1 Data(H)'!$A$1:$BR$288))</f>
        <v>#N/A</v>
      </c>
      <c r="W33" s="126" t="e" cm="1">
        <f t="array" ref="W33">_xlfn.XLOOKUP(W$1,'PY1 Data(H)'!$A$1:$BR$1,_xlfn.XLOOKUP($A33,'PY1 Data(H)'!$A$1:$A$288,'PY1 Data(H)'!$A$1:$BR$288))</f>
        <v>#N/A</v>
      </c>
      <c r="X33" s="126" t="e" cm="1">
        <f t="array" ref="X33">_xlfn.XLOOKUP(X$1,'PY1 Data(H)'!$A$1:$BR$1,_xlfn.XLOOKUP($A33,'PY1 Data(H)'!$A$1:$A$288,'PY1 Data(H)'!$A$1:$BR$288))</f>
        <v>#N/A</v>
      </c>
      <c r="Y33" s="126" t="e" cm="1">
        <f t="array" ref="Y33">_xlfn.XLOOKUP(Y$1,'PY1 Data(H)'!$A$1:$BR$1,_xlfn.XLOOKUP($A33,'PY1 Data(H)'!$A$1:$A$288,'PY1 Data(H)'!$A$1:$BR$288))</f>
        <v>#N/A</v>
      </c>
      <c r="Z33" s="126" t="e" cm="1">
        <f t="array" ref="Z33">_xlfn.XLOOKUP(Z$1,'PY1 Data(H)'!$A$1:$BR$1,_xlfn.XLOOKUP($A33,'PY1 Data(H)'!$A$1:$A$288,'PY1 Data(H)'!$A$1:$BR$288))</f>
        <v>#N/A</v>
      </c>
      <c r="AA33" s="126" t="e" cm="1">
        <f t="array" ref="AA33">_xlfn.XLOOKUP(AA$1,'PY1 Data(H)'!$A$1:$BR$1,_xlfn.XLOOKUP($A33,'PY1 Data(H)'!$A$1:$A$288,'PY1 Data(H)'!$A$1:$BR$288))</f>
        <v>#N/A</v>
      </c>
      <c r="AB33" s="126" t="e" cm="1">
        <f t="array" ref="AB33">_xlfn.XLOOKUP(AB$1,'PY1 Data(H)'!$A$1:$BR$1,_xlfn.XLOOKUP($A33,'PY1 Data(H)'!$A$1:$A$288,'PY1 Data(H)'!$A$1:$BR$288))</f>
        <v>#N/A</v>
      </c>
      <c r="AC33" s="126" t="e" cm="1">
        <f t="array" ref="AC33">_xlfn.XLOOKUP(AC$1,'PY1 Data(H)'!$A$1:$BR$1,_xlfn.XLOOKUP($A33,'PY1 Data(H)'!$A$1:$A$288,'PY1 Data(H)'!$A$1:$BR$288))</f>
        <v>#N/A</v>
      </c>
      <c r="AD33" s="126" t="e" cm="1">
        <f t="array" ref="AD33">_xlfn.XLOOKUP(AD$1,'PY1 Data(H)'!$A$1:$BR$1,_xlfn.XLOOKUP($A33,'PY1 Data(H)'!$A$1:$A$288,'PY1 Data(H)'!$A$1:$BR$288))</f>
        <v>#N/A</v>
      </c>
      <c r="AE33" s="126" t="e" cm="1">
        <f t="array" ref="AE33">_xlfn.XLOOKUP(AE$1,'PY1 Data(H)'!$A$1:$BR$1,_xlfn.XLOOKUP($A33,'PY1 Data(H)'!$A$1:$A$288,'PY1 Data(H)'!$A$1:$BR$288))</f>
        <v>#N/A</v>
      </c>
      <c r="AF33" s="126" t="e" cm="1">
        <f t="array" ref="AF33">_xlfn.XLOOKUP(AF$1,'PY1 Data(H)'!$A$1:$BR$1,_xlfn.XLOOKUP($A33,'PY1 Data(H)'!$A$1:$A$288,'PY1 Data(H)'!$A$1:$BR$288))</f>
        <v>#N/A</v>
      </c>
    </row>
    <row r="34" spans="1:32" x14ac:dyDescent="0.3">
      <c r="A34">
        <v>592</v>
      </c>
      <c r="D34" s="126" cm="1">
        <f t="array" ref="D34">_xlfn.XLOOKUP(D$1,'PY1 Data(H)'!$A$1:$BR$1,_xlfn.XLOOKUP($A34,'PY1 Data(H)'!$A$1:$A$288,'PY1 Data(H)'!$A$1:$BR$288))</f>
        <v>0</v>
      </c>
      <c r="E34" s="126" cm="1">
        <f t="array" ref="E34">_xlfn.XLOOKUP(E$1,'PY1 Data(H)'!$A$1:$BR$1,_xlfn.XLOOKUP($A34,'PY1 Data(H)'!$A$1:$A$288,'PY1 Data(H)'!$A$1:$BR$288))</f>
        <v>36899916</v>
      </c>
      <c r="F34" s="126" cm="1">
        <f t="array" ref="F34">_xlfn.XLOOKUP(F$1,'PY1 Data(H)'!$A$1:$BR$1,_xlfn.XLOOKUP($A34,'PY1 Data(H)'!$A$1:$A$288,'PY1 Data(H)'!$A$1:$BR$288))</f>
        <v>1157193</v>
      </c>
      <c r="G34" s="126" cm="1">
        <f t="array" ref="G34">_xlfn.XLOOKUP(G$1,'PY1 Data(H)'!$A$1:$BR$1,_xlfn.XLOOKUP($A34,'PY1 Data(H)'!$A$1:$A$288,'PY1 Data(H)'!$A$1:$BR$288))</f>
        <v>1235521</v>
      </c>
      <c r="H34" s="126" cm="1">
        <f t="array" ref="H34">_xlfn.XLOOKUP(H$1,'PY1 Data(H)'!$A$1:$BR$1,_xlfn.XLOOKUP($A34,'PY1 Data(H)'!$A$1:$A$288,'PY1 Data(H)'!$A$1:$BR$288))</f>
        <v>971994</v>
      </c>
      <c r="I34" s="126" cm="1">
        <f t="array" ref="I34">_xlfn.XLOOKUP(I$1,'PY1 Data(H)'!$A$1:$BR$1,_xlfn.XLOOKUP($A34,'PY1 Data(H)'!$A$1:$A$288,'PY1 Data(H)'!$A$1:$BR$288))</f>
        <v>0</v>
      </c>
      <c r="J34" s="126" cm="1">
        <f t="array" ref="J34">_xlfn.XLOOKUP(J$1,'PY1 Data(H)'!$A$1:$BR$1,_xlfn.XLOOKUP($A34,'PY1 Data(H)'!$A$1:$A$288,'PY1 Data(H)'!$A$1:$BR$288))</f>
        <v>119355</v>
      </c>
      <c r="K34" s="126" cm="1">
        <f t="array" ref="K34">_xlfn.XLOOKUP(K$1,'PY1 Data(H)'!$A$1:$BR$1,_xlfn.XLOOKUP($A34,'PY1 Data(H)'!$A$1:$A$288,'PY1 Data(H)'!$A$1:$BR$288))</f>
        <v>3545513</v>
      </c>
      <c r="L34" s="126" cm="1">
        <f t="array" ref="L34">_xlfn.XLOOKUP(L$1,'PY1 Data(H)'!$A$1:$BR$1,_xlfn.XLOOKUP($A34,'PY1 Data(H)'!$A$1:$A$288,'PY1 Data(H)'!$A$1:$BR$288))</f>
        <v>-147038</v>
      </c>
      <c r="M34" s="126" cm="1">
        <f t="array" ref="M34">_xlfn.XLOOKUP(M$1,'PY1 Data(H)'!$A$1:$BR$1,_xlfn.XLOOKUP($A34,'PY1 Data(H)'!$A$1:$A$288,'PY1 Data(H)'!$A$1:$BR$288))</f>
        <v>0</v>
      </c>
      <c r="N34" s="126" cm="1">
        <f t="array" ref="N34">_xlfn.XLOOKUP(N$1,'PY1 Data(H)'!$A$1:$BR$1,_xlfn.XLOOKUP($A34,'PY1 Data(H)'!$A$1:$A$288,'PY1 Data(H)'!$A$1:$BR$288))</f>
        <v>-208597</v>
      </c>
      <c r="O34" s="126" cm="1">
        <f t="array" ref="O34">_xlfn.XLOOKUP(O$1,'PY1 Data(H)'!$A$1:$BR$1,_xlfn.XLOOKUP($A34,'PY1 Data(H)'!$A$1:$A$288,'PY1 Data(H)'!$A$1:$BR$288))</f>
        <v>-619853</v>
      </c>
      <c r="P34" s="126" cm="1">
        <f t="array" ref="P34">_xlfn.XLOOKUP(P$1,'PY1 Data(H)'!$A$1:$BR$1,_xlfn.XLOOKUP($A34,'PY1 Data(H)'!$A$1:$A$288,'PY1 Data(H)'!$A$1:$BR$288))</f>
        <v>22711</v>
      </c>
      <c r="Q34" s="126" cm="1">
        <f t="array" ref="Q34">_xlfn.XLOOKUP(Q$1,'PY1 Data(H)'!$A$1:$BR$1,_xlfn.XLOOKUP($A34,'PY1 Data(H)'!$A$1:$A$288,'PY1 Data(H)'!$A$1:$BR$288))</f>
        <v>6314903</v>
      </c>
      <c r="R34" s="126" cm="1">
        <f t="array" ref="R34">_xlfn.XLOOKUP(R$1,'PY1 Data(H)'!$A$1:$BR$1,_xlfn.XLOOKUP($A34,'PY1 Data(H)'!$A$1:$A$288,'PY1 Data(H)'!$A$1:$BR$288))</f>
        <v>-57642</v>
      </c>
      <c r="S34" s="126" cm="1">
        <f t="array" ref="S34">_xlfn.XLOOKUP(S$1,'PY1 Data(H)'!$A$1:$BR$1,_xlfn.XLOOKUP($A34,'PY1 Data(H)'!$A$1:$A$288,'PY1 Data(H)'!$A$1:$BR$288))</f>
        <v>0</v>
      </c>
      <c r="T34" s="126" cm="1">
        <f t="array" ref="T34">_xlfn.XLOOKUP(T$1,'PY1 Data(H)'!$A$1:$BR$1,_xlfn.XLOOKUP($A34,'PY1 Data(H)'!$A$1:$A$288,'PY1 Data(H)'!$A$1:$BR$288))</f>
        <v>-742614</v>
      </c>
      <c r="U34" s="126" cm="1">
        <f t="array" ref="U34">_xlfn.XLOOKUP(U$1,'PY1 Data(H)'!$A$1:$BR$1,_xlfn.XLOOKUP($A34,'PY1 Data(H)'!$A$1:$A$288,'PY1 Data(H)'!$A$1:$BR$288))</f>
        <v>556892</v>
      </c>
      <c r="V34" s="126" cm="1">
        <f t="array" ref="V34">_xlfn.XLOOKUP(V$1,'PY1 Data(H)'!$A$1:$BR$1,_xlfn.XLOOKUP($A34,'PY1 Data(H)'!$A$1:$A$288,'PY1 Data(H)'!$A$1:$BR$288))</f>
        <v>2876833</v>
      </c>
      <c r="W34" s="126" cm="1">
        <f t="array" ref="W34">_xlfn.XLOOKUP(W$1,'PY1 Data(H)'!$A$1:$BR$1,_xlfn.XLOOKUP($A34,'PY1 Data(H)'!$A$1:$A$288,'PY1 Data(H)'!$A$1:$BR$288))</f>
        <v>27831851</v>
      </c>
      <c r="X34" s="126" cm="1">
        <f t="array" ref="X34">_xlfn.XLOOKUP(X$1,'PY1 Data(H)'!$A$1:$BR$1,_xlfn.XLOOKUP($A34,'PY1 Data(H)'!$A$1:$A$288,'PY1 Data(H)'!$A$1:$BR$288))</f>
        <v>9701465</v>
      </c>
      <c r="Y34" s="126" cm="1">
        <f t="array" ref="Y34">_xlfn.XLOOKUP(Y$1,'PY1 Data(H)'!$A$1:$BR$1,_xlfn.XLOOKUP($A34,'PY1 Data(H)'!$A$1:$A$288,'PY1 Data(H)'!$A$1:$BR$288))</f>
        <v>5500967</v>
      </c>
      <c r="Z34" s="126" cm="1">
        <f t="array" ref="Z34">_xlfn.XLOOKUP(Z$1,'PY1 Data(H)'!$A$1:$BR$1,_xlfn.XLOOKUP($A34,'PY1 Data(H)'!$A$1:$A$288,'PY1 Data(H)'!$A$1:$BR$288))</f>
        <v>85045593</v>
      </c>
      <c r="AA34" s="126" cm="1">
        <f t="array" ref="AA34">_xlfn.XLOOKUP(AA$1,'PY1 Data(H)'!$A$1:$BR$1,_xlfn.XLOOKUP($A34,'PY1 Data(H)'!$A$1:$A$288,'PY1 Data(H)'!$A$1:$BR$288))</f>
        <v>147958</v>
      </c>
      <c r="AB34" s="126" cm="1">
        <f t="array" ref="AB34">_xlfn.XLOOKUP(AB$1,'PY1 Data(H)'!$A$1:$BR$1,_xlfn.XLOOKUP($A34,'PY1 Data(H)'!$A$1:$A$288,'PY1 Data(H)'!$A$1:$BR$288))</f>
        <v>81439</v>
      </c>
      <c r="AC34" s="126" cm="1">
        <f t="array" ref="AC34">_xlfn.XLOOKUP(AC$1,'PY1 Data(H)'!$A$1:$BR$1,_xlfn.XLOOKUP($A34,'PY1 Data(H)'!$A$1:$A$288,'PY1 Data(H)'!$A$1:$BR$288))</f>
        <v>0</v>
      </c>
      <c r="AD34" s="126" cm="1">
        <f t="array" ref="AD34">_xlfn.XLOOKUP(AD$1,'PY1 Data(H)'!$A$1:$BR$1,_xlfn.XLOOKUP($A34,'PY1 Data(H)'!$A$1:$A$288,'PY1 Data(H)'!$A$1:$BR$288))</f>
        <v>8045206</v>
      </c>
      <c r="AE34" s="126" cm="1">
        <f t="array" ref="AE34">_xlfn.XLOOKUP(AE$1,'PY1 Data(H)'!$A$1:$BR$1,_xlfn.XLOOKUP($A34,'PY1 Data(H)'!$A$1:$A$288,'PY1 Data(H)'!$A$1:$BR$288))</f>
        <v>0</v>
      </c>
      <c r="AF34" s="126" cm="1">
        <f t="array" ref="AF34">_xlfn.XLOOKUP(AF$1,'PY1 Data(H)'!$A$1:$BR$1,_xlfn.XLOOKUP($A34,'PY1 Data(H)'!$A$1:$A$288,'PY1 Data(H)'!$A$1:$BR$288))</f>
        <v>1437442</v>
      </c>
    </row>
    <row r="35" spans="1:32" x14ac:dyDescent="0.3">
      <c r="A35">
        <v>591</v>
      </c>
      <c r="D35" s="126" cm="1">
        <f t="array" ref="D35">_xlfn.XLOOKUP(D$1,'PY1 Data(H)'!$A$1:$BR$1,_xlfn.XLOOKUP($A35,'PY1 Data(H)'!$A$1:$A$288,'PY1 Data(H)'!$A$1:$BR$288))</f>
        <v>0</v>
      </c>
      <c r="E35" s="126" cm="1">
        <f t="array" ref="E35">_xlfn.XLOOKUP(E$1,'PY1 Data(H)'!$A$1:$BR$1,_xlfn.XLOOKUP($A35,'PY1 Data(H)'!$A$1:$A$288,'PY1 Data(H)'!$A$1:$BR$288))</f>
        <v>16065051</v>
      </c>
      <c r="F35" s="126" cm="1">
        <f t="array" ref="F35">_xlfn.XLOOKUP(F$1,'PY1 Data(H)'!$A$1:$BR$1,_xlfn.XLOOKUP($A35,'PY1 Data(H)'!$A$1:$A$288,'PY1 Data(H)'!$A$1:$BR$288))</f>
        <v>365518</v>
      </c>
      <c r="G35" s="126" cm="1">
        <f t="array" ref="G35">_xlfn.XLOOKUP(G$1,'PY1 Data(H)'!$A$1:$BR$1,_xlfn.XLOOKUP($A35,'PY1 Data(H)'!$A$1:$A$288,'PY1 Data(H)'!$A$1:$BR$288))</f>
        <v>1800752</v>
      </c>
      <c r="H35" s="126" cm="1">
        <f t="array" ref="H35">_xlfn.XLOOKUP(H$1,'PY1 Data(H)'!$A$1:$BR$1,_xlfn.XLOOKUP($A35,'PY1 Data(H)'!$A$1:$A$288,'PY1 Data(H)'!$A$1:$BR$288))</f>
        <v>1534941</v>
      </c>
      <c r="I35" s="126" cm="1">
        <f t="array" ref="I35">_xlfn.XLOOKUP(I$1,'PY1 Data(H)'!$A$1:$BR$1,_xlfn.XLOOKUP($A35,'PY1 Data(H)'!$A$1:$A$288,'PY1 Data(H)'!$A$1:$BR$288))</f>
        <v>0</v>
      </c>
      <c r="J35" s="126" cm="1">
        <f t="array" ref="J35">_xlfn.XLOOKUP(J$1,'PY1 Data(H)'!$A$1:$BR$1,_xlfn.XLOOKUP($A35,'PY1 Data(H)'!$A$1:$A$288,'PY1 Data(H)'!$A$1:$BR$288))</f>
        <v>1854035</v>
      </c>
      <c r="K35" s="126" cm="1">
        <f t="array" ref="K35">_xlfn.XLOOKUP(K$1,'PY1 Data(H)'!$A$1:$BR$1,_xlfn.XLOOKUP($A35,'PY1 Data(H)'!$A$1:$A$288,'PY1 Data(H)'!$A$1:$BR$288))</f>
        <v>1336430</v>
      </c>
      <c r="L35" s="126" cm="1">
        <f t="array" ref="L35">_xlfn.XLOOKUP(L$1,'PY1 Data(H)'!$A$1:$BR$1,_xlfn.XLOOKUP($A35,'PY1 Data(H)'!$A$1:$A$288,'PY1 Data(H)'!$A$1:$BR$288))</f>
        <v>1343209</v>
      </c>
      <c r="M35" s="126" cm="1">
        <f t="array" ref="M35">_xlfn.XLOOKUP(M$1,'PY1 Data(H)'!$A$1:$BR$1,_xlfn.XLOOKUP($A35,'PY1 Data(H)'!$A$1:$A$288,'PY1 Data(H)'!$A$1:$BR$288))</f>
        <v>0</v>
      </c>
      <c r="N35" s="126" cm="1">
        <f t="array" ref="N35">_xlfn.XLOOKUP(N$1,'PY1 Data(H)'!$A$1:$BR$1,_xlfn.XLOOKUP($A35,'PY1 Data(H)'!$A$1:$A$288,'PY1 Data(H)'!$A$1:$BR$288))</f>
        <v>1777265</v>
      </c>
      <c r="O35" s="126" cm="1">
        <f t="array" ref="O35">_xlfn.XLOOKUP(O$1,'PY1 Data(H)'!$A$1:$BR$1,_xlfn.XLOOKUP($A35,'PY1 Data(H)'!$A$1:$A$288,'PY1 Data(H)'!$A$1:$BR$288))</f>
        <v>1279205</v>
      </c>
      <c r="P35" s="126" cm="1">
        <f t="array" ref="P35">_xlfn.XLOOKUP(P$1,'PY1 Data(H)'!$A$1:$BR$1,_xlfn.XLOOKUP($A35,'PY1 Data(H)'!$A$1:$A$288,'PY1 Data(H)'!$A$1:$BR$288))</f>
        <v>202820</v>
      </c>
      <c r="Q35" s="126" cm="1">
        <f t="array" ref="Q35">_xlfn.XLOOKUP(Q$1,'PY1 Data(H)'!$A$1:$BR$1,_xlfn.XLOOKUP($A35,'PY1 Data(H)'!$A$1:$A$288,'PY1 Data(H)'!$A$1:$BR$288))</f>
        <v>2143392</v>
      </c>
      <c r="R35" s="126" cm="1">
        <f t="array" ref="R35">_xlfn.XLOOKUP(R$1,'PY1 Data(H)'!$A$1:$BR$1,_xlfn.XLOOKUP($A35,'PY1 Data(H)'!$A$1:$A$288,'PY1 Data(H)'!$A$1:$BR$288))</f>
        <v>1371607</v>
      </c>
      <c r="S35" s="126" cm="1">
        <f t="array" ref="S35">_xlfn.XLOOKUP(S$1,'PY1 Data(H)'!$A$1:$BR$1,_xlfn.XLOOKUP($A35,'PY1 Data(H)'!$A$1:$A$288,'PY1 Data(H)'!$A$1:$BR$288))</f>
        <v>0</v>
      </c>
      <c r="T35" s="126" cm="1">
        <f t="array" ref="T35">_xlfn.XLOOKUP(T$1,'PY1 Data(H)'!$A$1:$BR$1,_xlfn.XLOOKUP($A35,'PY1 Data(H)'!$A$1:$A$288,'PY1 Data(H)'!$A$1:$BR$288))</f>
        <v>842730</v>
      </c>
      <c r="U35" s="126" cm="1">
        <f t="array" ref="U35">_xlfn.XLOOKUP(U$1,'PY1 Data(H)'!$A$1:$BR$1,_xlfn.XLOOKUP($A35,'PY1 Data(H)'!$A$1:$A$288,'PY1 Data(H)'!$A$1:$BR$288))</f>
        <v>2762202</v>
      </c>
      <c r="V35" s="126" cm="1">
        <f t="array" ref="V35">_xlfn.XLOOKUP(V$1,'PY1 Data(H)'!$A$1:$BR$1,_xlfn.XLOOKUP($A35,'PY1 Data(H)'!$A$1:$A$288,'PY1 Data(H)'!$A$1:$BR$288))</f>
        <v>1091168</v>
      </c>
      <c r="W35" s="126" cm="1">
        <f t="array" ref="W35">_xlfn.XLOOKUP(W$1,'PY1 Data(H)'!$A$1:$BR$1,_xlfn.XLOOKUP($A35,'PY1 Data(H)'!$A$1:$A$288,'PY1 Data(H)'!$A$1:$BR$288))</f>
        <v>15678157</v>
      </c>
      <c r="X35" s="126" cm="1">
        <f t="array" ref="X35">_xlfn.XLOOKUP(X$1,'PY1 Data(H)'!$A$1:$BR$1,_xlfn.XLOOKUP($A35,'PY1 Data(H)'!$A$1:$A$288,'PY1 Data(H)'!$A$1:$BR$288))</f>
        <v>36802369</v>
      </c>
      <c r="Y35" s="126" cm="1">
        <f t="array" ref="Y35">_xlfn.XLOOKUP(Y$1,'PY1 Data(H)'!$A$1:$BR$1,_xlfn.XLOOKUP($A35,'PY1 Data(H)'!$A$1:$A$288,'PY1 Data(H)'!$A$1:$BR$288))</f>
        <v>5760595</v>
      </c>
      <c r="Z35" s="126" cm="1">
        <f t="array" ref="Z35">_xlfn.XLOOKUP(Z$1,'PY1 Data(H)'!$A$1:$BR$1,_xlfn.XLOOKUP($A35,'PY1 Data(H)'!$A$1:$A$288,'PY1 Data(H)'!$A$1:$BR$288))</f>
        <v>145617156</v>
      </c>
      <c r="AA35" s="126" cm="1">
        <f t="array" ref="AA35">_xlfn.XLOOKUP(AA$1,'PY1 Data(H)'!$A$1:$BR$1,_xlfn.XLOOKUP($A35,'PY1 Data(H)'!$A$1:$A$288,'PY1 Data(H)'!$A$1:$BR$288))</f>
        <v>576569</v>
      </c>
      <c r="AB35" s="126" cm="1">
        <f t="array" ref="AB35">_xlfn.XLOOKUP(AB$1,'PY1 Data(H)'!$A$1:$BR$1,_xlfn.XLOOKUP($A35,'PY1 Data(H)'!$A$1:$A$288,'PY1 Data(H)'!$A$1:$BR$288))</f>
        <v>2417583</v>
      </c>
      <c r="AC35" s="126" cm="1">
        <f t="array" ref="AC35">_xlfn.XLOOKUP(AC$1,'PY1 Data(H)'!$A$1:$BR$1,_xlfn.XLOOKUP($A35,'PY1 Data(H)'!$A$1:$A$288,'PY1 Data(H)'!$A$1:$BR$288))</f>
        <v>0</v>
      </c>
      <c r="AD35" s="126" cm="1">
        <f t="array" ref="AD35">_xlfn.XLOOKUP(AD$1,'PY1 Data(H)'!$A$1:$BR$1,_xlfn.XLOOKUP($A35,'PY1 Data(H)'!$A$1:$A$288,'PY1 Data(H)'!$A$1:$BR$288))</f>
        <v>1795423</v>
      </c>
      <c r="AE35" s="126" cm="1">
        <f t="array" ref="AE35">_xlfn.XLOOKUP(AE$1,'PY1 Data(H)'!$A$1:$BR$1,_xlfn.XLOOKUP($A35,'PY1 Data(H)'!$A$1:$A$288,'PY1 Data(H)'!$A$1:$BR$288))</f>
        <v>0</v>
      </c>
      <c r="AF35" s="126" cm="1">
        <f t="array" ref="AF35">_xlfn.XLOOKUP(AF$1,'PY1 Data(H)'!$A$1:$BR$1,_xlfn.XLOOKUP($A35,'PY1 Data(H)'!$A$1:$A$288,'PY1 Data(H)'!$A$1:$BR$288))</f>
        <v>249426</v>
      </c>
    </row>
    <row r="36" spans="1:32" x14ac:dyDescent="0.3">
      <c r="D36" s="126" t="e" cm="1">
        <f t="array" ref="D36">_xlfn.XLOOKUP(D$1,'PY1 Data(H)'!$A$1:$BR$1,_xlfn.XLOOKUP($A36,'PY1 Data(H)'!$A$1:$A$288,'PY1 Data(H)'!$A$1:$BR$288))</f>
        <v>#N/A</v>
      </c>
      <c r="E36" s="126" t="e" cm="1">
        <f t="array" ref="E36">_xlfn.XLOOKUP(E$1,'PY1 Data(H)'!$A$1:$BR$1,_xlfn.XLOOKUP($A36,'PY1 Data(H)'!$A$1:$A$288,'PY1 Data(H)'!$A$1:$BR$288))</f>
        <v>#N/A</v>
      </c>
      <c r="F36" s="126" t="e" cm="1">
        <f t="array" ref="F36">_xlfn.XLOOKUP(F$1,'PY1 Data(H)'!$A$1:$BR$1,_xlfn.XLOOKUP($A36,'PY1 Data(H)'!$A$1:$A$288,'PY1 Data(H)'!$A$1:$BR$288))</f>
        <v>#N/A</v>
      </c>
      <c r="G36" s="126" t="e" cm="1">
        <f t="array" ref="G36">_xlfn.XLOOKUP(G$1,'PY1 Data(H)'!$A$1:$BR$1,_xlfn.XLOOKUP($A36,'PY1 Data(H)'!$A$1:$A$288,'PY1 Data(H)'!$A$1:$BR$288))</f>
        <v>#N/A</v>
      </c>
      <c r="H36" s="126" t="e" cm="1">
        <f t="array" ref="H36">_xlfn.XLOOKUP(H$1,'PY1 Data(H)'!$A$1:$BR$1,_xlfn.XLOOKUP($A36,'PY1 Data(H)'!$A$1:$A$288,'PY1 Data(H)'!$A$1:$BR$288))</f>
        <v>#N/A</v>
      </c>
      <c r="I36" s="126" t="e" cm="1">
        <f t="array" ref="I36">_xlfn.XLOOKUP(I$1,'PY1 Data(H)'!$A$1:$BR$1,_xlfn.XLOOKUP($A36,'PY1 Data(H)'!$A$1:$A$288,'PY1 Data(H)'!$A$1:$BR$288))</f>
        <v>#N/A</v>
      </c>
      <c r="J36" s="126" t="e" cm="1">
        <f t="array" ref="J36">_xlfn.XLOOKUP(J$1,'PY1 Data(H)'!$A$1:$BR$1,_xlfn.XLOOKUP($A36,'PY1 Data(H)'!$A$1:$A$288,'PY1 Data(H)'!$A$1:$BR$288))</f>
        <v>#N/A</v>
      </c>
      <c r="K36" s="126" t="e" cm="1">
        <f t="array" ref="K36">_xlfn.XLOOKUP(K$1,'PY1 Data(H)'!$A$1:$BR$1,_xlfn.XLOOKUP($A36,'PY1 Data(H)'!$A$1:$A$288,'PY1 Data(H)'!$A$1:$BR$288))</f>
        <v>#N/A</v>
      </c>
      <c r="L36" s="126" t="e" cm="1">
        <f t="array" ref="L36">_xlfn.XLOOKUP(L$1,'PY1 Data(H)'!$A$1:$BR$1,_xlfn.XLOOKUP($A36,'PY1 Data(H)'!$A$1:$A$288,'PY1 Data(H)'!$A$1:$BR$288))</f>
        <v>#N/A</v>
      </c>
      <c r="M36" s="126" t="e" cm="1">
        <f t="array" ref="M36">_xlfn.XLOOKUP(M$1,'PY1 Data(H)'!$A$1:$BR$1,_xlfn.XLOOKUP($A36,'PY1 Data(H)'!$A$1:$A$288,'PY1 Data(H)'!$A$1:$BR$288))</f>
        <v>#N/A</v>
      </c>
      <c r="N36" s="126" t="e" cm="1">
        <f t="array" ref="N36">_xlfn.XLOOKUP(N$1,'PY1 Data(H)'!$A$1:$BR$1,_xlfn.XLOOKUP($A36,'PY1 Data(H)'!$A$1:$A$288,'PY1 Data(H)'!$A$1:$BR$288))</f>
        <v>#N/A</v>
      </c>
      <c r="O36" s="126" t="e" cm="1">
        <f t="array" ref="O36">_xlfn.XLOOKUP(O$1,'PY1 Data(H)'!$A$1:$BR$1,_xlfn.XLOOKUP($A36,'PY1 Data(H)'!$A$1:$A$288,'PY1 Data(H)'!$A$1:$BR$288))</f>
        <v>#N/A</v>
      </c>
      <c r="P36" s="126" t="e" cm="1">
        <f t="array" ref="P36">_xlfn.XLOOKUP(P$1,'PY1 Data(H)'!$A$1:$BR$1,_xlfn.XLOOKUP($A36,'PY1 Data(H)'!$A$1:$A$288,'PY1 Data(H)'!$A$1:$BR$288))</f>
        <v>#N/A</v>
      </c>
      <c r="Q36" s="126" t="e" cm="1">
        <f t="array" ref="Q36">_xlfn.XLOOKUP(Q$1,'PY1 Data(H)'!$A$1:$BR$1,_xlfn.XLOOKUP($A36,'PY1 Data(H)'!$A$1:$A$288,'PY1 Data(H)'!$A$1:$BR$288))</f>
        <v>#N/A</v>
      </c>
      <c r="R36" s="126" t="e" cm="1">
        <f t="array" ref="R36">_xlfn.XLOOKUP(R$1,'PY1 Data(H)'!$A$1:$BR$1,_xlfn.XLOOKUP($A36,'PY1 Data(H)'!$A$1:$A$288,'PY1 Data(H)'!$A$1:$BR$288))</f>
        <v>#N/A</v>
      </c>
      <c r="S36" s="126" t="e" cm="1">
        <f t="array" ref="S36">_xlfn.XLOOKUP(S$1,'PY1 Data(H)'!$A$1:$BR$1,_xlfn.XLOOKUP($A36,'PY1 Data(H)'!$A$1:$A$288,'PY1 Data(H)'!$A$1:$BR$288))</f>
        <v>#N/A</v>
      </c>
      <c r="T36" s="126" t="e" cm="1">
        <f t="array" ref="T36">_xlfn.XLOOKUP(T$1,'PY1 Data(H)'!$A$1:$BR$1,_xlfn.XLOOKUP($A36,'PY1 Data(H)'!$A$1:$A$288,'PY1 Data(H)'!$A$1:$BR$288))</f>
        <v>#N/A</v>
      </c>
      <c r="U36" s="126" t="e" cm="1">
        <f t="array" ref="U36">_xlfn.XLOOKUP(U$1,'PY1 Data(H)'!$A$1:$BR$1,_xlfn.XLOOKUP($A36,'PY1 Data(H)'!$A$1:$A$288,'PY1 Data(H)'!$A$1:$BR$288))</f>
        <v>#N/A</v>
      </c>
      <c r="V36" s="126" t="e" cm="1">
        <f t="array" ref="V36">_xlfn.XLOOKUP(V$1,'PY1 Data(H)'!$A$1:$BR$1,_xlfn.XLOOKUP($A36,'PY1 Data(H)'!$A$1:$A$288,'PY1 Data(H)'!$A$1:$BR$288))</f>
        <v>#N/A</v>
      </c>
      <c r="W36" s="126" t="e" cm="1">
        <f t="array" ref="W36">_xlfn.XLOOKUP(W$1,'PY1 Data(H)'!$A$1:$BR$1,_xlfn.XLOOKUP($A36,'PY1 Data(H)'!$A$1:$A$288,'PY1 Data(H)'!$A$1:$BR$288))</f>
        <v>#N/A</v>
      </c>
      <c r="X36" s="126" t="e" cm="1">
        <f t="array" ref="X36">_xlfn.XLOOKUP(X$1,'PY1 Data(H)'!$A$1:$BR$1,_xlfn.XLOOKUP($A36,'PY1 Data(H)'!$A$1:$A$288,'PY1 Data(H)'!$A$1:$BR$288))</f>
        <v>#N/A</v>
      </c>
      <c r="Y36" s="126" t="e" cm="1">
        <f t="array" ref="Y36">_xlfn.XLOOKUP(Y$1,'PY1 Data(H)'!$A$1:$BR$1,_xlfn.XLOOKUP($A36,'PY1 Data(H)'!$A$1:$A$288,'PY1 Data(H)'!$A$1:$BR$288))</f>
        <v>#N/A</v>
      </c>
      <c r="Z36" s="126" t="e" cm="1">
        <f t="array" ref="Z36">_xlfn.XLOOKUP(Z$1,'PY1 Data(H)'!$A$1:$BR$1,_xlfn.XLOOKUP($A36,'PY1 Data(H)'!$A$1:$A$288,'PY1 Data(H)'!$A$1:$BR$288))</f>
        <v>#N/A</v>
      </c>
      <c r="AA36" s="126" t="e" cm="1">
        <f t="array" ref="AA36">_xlfn.XLOOKUP(AA$1,'PY1 Data(H)'!$A$1:$BR$1,_xlfn.XLOOKUP($A36,'PY1 Data(H)'!$A$1:$A$288,'PY1 Data(H)'!$A$1:$BR$288))</f>
        <v>#N/A</v>
      </c>
      <c r="AB36" s="126" t="e" cm="1">
        <f t="array" ref="AB36">_xlfn.XLOOKUP(AB$1,'PY1 Data(H)'!$A$1:$BR$1,_xlfn.XLOOKUP($A36,'PY1 Data(H)'!$A$1:$A$288,'PY1 Data(H)'!$A$1:$BR$288))</f>
        <v>#N/A</v>
      </c>
      <c r="AC36" s="126" t="e" cm="1">
        <f t="array" ref="AC36">_xlfn.XLOOKUP(AC$1,'PY1 Data(H)'!$A$1:$BR$1,_xlfn.XLOOKUP($A36,'PY1 Data(H)'!$A$1:$A$288,'PY1 Data(H)'!$A$1:$BR$288))</f>
        <v>#N/A</v>
      </c>
      <c r="AD36" s="126" t="e" cm="1">
        <f t="array" ref="AD36">_xlfn.XLOOKUP(AD$1,'PY1 Data(H)'!$A$1:$BR$1,_xlfn.XLOOKUP($A36,'PY1 Data(H)'!$A$1:$A$288,'PY1 Data(H)'!$A$1:$BR$288))</f>
        <v>#N/A</v>
      </c>
      <c r="AE36" s="126" t="e" cm="1">
        <f t="array" ref="AE36">_xlfn.XLOOKUP(AE$1,'PY1 Data(H)'!$A$1:$BR$1,_xlfn.XLOOKUP($A36,'PY1 Data(H)'!$A$1:$A$288,'PY1 Data(H)'!$A$1:$BR$288))</f>
        <v>#N/A</v>
      </c>
      <c r="AF36" s="126" t="e" cm="1">
        <f t="array" ref="AF36">_xlfn.XLOOKUP(AF$1,'PY1 Data(H)'!$A$1:$BR$1,_xlfn.XLOOKUP($A36,'PY1 Data(H)'!$A$1:$A$288,'PY1 Data(H)'!$A$1:$BR$288))</f>
        <v>#N/A</v>
      </c>
    </row>
    <row r="37" spans="1:32" x14ac:dyDescent="0.3">
      <c r="A37">
        <v>506</v>
      </c>
      <c r="D37" s="126" cm="1">
        <f t="array" ref="D37">_xlfn.XLOOKUP(D$1,'PY1 Data(H)'!$A$1:$BR$1,_xlfn.XLOOKUP($A37,'PY1 Data(H)'!$A$1:$A$288,'PY1 Data(H)'!$A$1:$BR$288))</f>
        <v>303088</v>
      </c>
      <c r="E37" s="126" cm="1">
        <f t="array" ref="E37">_xlfn.XLOOKUP(E$1,'PY1 Data(H)'!$A$1:$BR$1,_xlfn.XLOOKUP($A37,'PY1 Data(H)'!$A$1:$A$288,'PY1 Data(H)'!$A$1:$BR$288))</f>
        <v>0</v>
      </c>
      <c r="F37" s="126" cm="1">
        <f t="array" ref="F37">_xlfn.XLOOKUP(F$1,'PY1 Data(H)'!$A$1:$BR$1,_xlfn.XLOOKUP($A37,'PY1 Data(H)'!$A$1:$A$288,'PY1 Data(H)'!$A$1:$BR$288))</f>
        <v>0</v>
      </c>
      <c r="G37" s="126" cm="1">
        <f t="array" ref="G37">_xlfn.XLOOKUP(G$1,'PY1 Data(H)'!$A$1:$BR$1,_xlfn.XLOOKUP($A37,'PY1 Data(H)'!$A$1:$A$288,'PY1 Data(H)'!$A$1:$BR$288))</f>
        <v>0</v>
      </c>
      <c r="H37" s="126" cm="1">
        <f t="array" ref="H37">_xlfn.XLOOKUP(H$1,'PY1 Data(H)'!$A$1:$BR$1,_xlfn.XLOOKUP($A37,'PY1 Data(H)'!$A$1:$A$288,'PY1 Data(H)'!$A$1:$BR$288))</f>
        <v>0</v>
      </c>
      <c r="I37" s="126" cm="1">
        <f t="array" ref="I37">_xlfn.XLOOKUP(I$1,'PY1 Data(H)'!$A$1:$BR$1,_xlfn.XLOOKUP($A37,'PY1 Data(H)'!$A$1:$A$288,'PY1 Data(H)'!$A$1:$BR$288))</f>
        <v>348366</v>
      </c>
      <c r="J37" s="126" cm="1">
        <f t="array" ref="J37">_xlfn.XLOOKUP(J$1,'PY1 Data(H)'!$A$1:$BR$1,_xlfn.XLOOKUP($A37,'PY1 Data(H)'!$A$1:$A$288,'PY1 Data(H)'!$A$1:$BR$288))</f>
        <v>0</v>
      </c>
      <c r="K37" s="126" cm="1">
        <f t="array" ref="K37">_xlfn.XLOOKUP(K$1,'PY1 Data(H)'!$A$1:$BR$1,_xlfn.XLOOKUP($A37,'PY1 Data(H)'!$A$1:$A$288,'PY1 Data(H)'!$A$1:$BR$288))</f>
        <v>0</v>
      </c>
      <c r="L37" s="126" cm="1">
        <f t="array" ref="L37">_xlfn.XLOOKUP(L$1,'PY1 Data(H)'!$A$1:$BR$1,_xlfn.XLOOKUP($A37,'PY1 Data(H)'!$A$1:$A$288,'PY1 Data(H)'!$A$1:$BR$288))</f>
        <v>0</v>
      </c>
      <c r="M37" s="126" cm="1">
        <f t="array" ref="M37">_xlfn.XLOOKUP(M$1,'PY1 Data(H)'!$A$1:$BR$1,_xlfn.XLOOKUP($A37,'PY1 Data(H)'!$A$1:$A$288,'PY1 Data(H)'!$A$1:$BR$288))</f>
        <v>139420</v>
      </c>
      <c r="N37" s="126" cm="1">
        <f t="array" ref="N37">_xlfn.XLOOKUP(N$1,'PY1 Data(H)'!$A$1:$BR$1,_xlfn.XLOOKUP($A37,'PY1 Data(H)'!$A$1:$A$288,'PY1 Data(H)'!$A$1:$BR$288))</f>
        <v>0</v>
      </c>
      <c r="O37" s="126" cm="1">
        <f t="array" ref="O37">_xlfn.XLOOKUP(O$1,'PY1 Data(H)'!$A$1:$BR$1,_xlfn.XLOOKUP($A37,'PY1 Data(H)'!$A$1:$A$288,'PY1 Data(H)'!$A$1:$BR$288))</f>
        <v>0</v>
      </c>
      <c r="P37" s="126" cm="1">
        <f t="array" ref="P37">_xlfn.XLOOKUP(P$1,'PY1 Data(H)'!$A$1:$BR$1,_xlfn.XLOOKUP($A37,'PY1 Data(H)'!$A$1:$A$288,'PY1 Data(H)'!$A$1:$BR$288))</f>
        <v>0</v>
      </c>
      <c r="Q37" s="126" cm="1">
        <f t="array" ref="Q37">_xlfn.XLOOKUP(Q$1,'PY1 Data(H)'!$A$1:$BR$1,_xlfn.XLOOKUP($A37,'PY1 Data(H)'!$A$1:$A$288,'PY1 Data(H)'!$A$1:$BR$288))</f>
        <v>0</v>
      </c>
      <c r="R37" s="126" cm="1">
        <f t="array" ref="R37">_xlfn.XLOOKUP(R$1,'PY1 Data(H)'!$A$1:$BR$1,_xlfn.XLOOKUP($A37,'PY1 Data(H)'!$A$1:$A$288,'PY1 Data(H)'!$A$1:$BR$288))</f>
        <v>0</v>
      </c>
      <c r="S37" s="126" cm="1">
        <f t="array" ref="S37">_xlfn.XLOOKUP(S$1,'PY1 Data(H)'!$A$1:$BR$1,_xlfn.XLOOKUP($A37,'PY1 Data(H)'!$A$1:$A$288,'PY1 Data(H)'!$A$1:$BR$288))</f>
        <v>0</v>
      </c>
      <c r="T37" s="126" cm="1">
        <f t="array" ref="T37">_xlfn.XLOOKUP(T$1,'PY1 Data(H)'!$A$1:$BR$1,_xlfn.XLOOKUP($A37,'PY1 Data(H)'!$A$1:$A$288,'PY1 Data(H)'!$A$1:$BR$288))</f>
        <v>0</v>
      </c>
      <c r="U37" s="126" cm="1">
        <f t="array" ref="U37">_xlfn.XLOOKUP(U$1,'PY1 Data(H)'!$A$1:$BR$1,_xlfn.XLOOKUP($A37,'PY1 Data(H)'!$A$1:$A$288,'PY1 Data(H)'!$A$1:$BR$288))</f>
        <v>0</v>
      </c>
      <c r="V37" s="126" cm="1">
        <f t="array" ref="V37">_xlfn.XLOOKUP(V$1,'PY1 Data(H)'!$A$1:$BR$1,_xlfn.XLOOKUP($A37,'PY1 Data(H)'!$A$1:$A$288,'PY1 Data(H)'!$A$1:$BR$288))</f>
        <v>0</v>
      </c>
      <c r="W37" s="126" cm="1">
        <f t="array" ref="W37">_xlfn.XLOOKUP(W$1,'PY1 Data(H)'!$A$1:$BR$1,_xlfn.XLOOKUP($A37,'PY1 Data(H)'!$A$1:$A$288,'PY1 Data(H)'!$A$1:$BR$288))</f>
        <v>0</v>
      </c>
      <c r="X37" s="126" cm="1">
        <f t="array" ref="X37">_xlfn.XLOOKUP(X$1,'PY1 Data(H)'!$A$1:$BR$1,_xlfn.XLOOKUP($A37,'PY1 Data(H)'!$A$1:$A$288,'PY1 Data(H)'!$A$1:$BR$288))</f>
        <v>0</v>
      </c>
      <c r="Y37" s="126" cm="1">
        <f t="array" ref="Y37">_xlfn.XLOOKUP(Y$1,'PY1 Data(H)'!$A$1:$BR$1,_xlfn.XLOOKUP($A37,'PY1 Data(H)'!$A$1:$A$288,'PY1 Data(H)'!$A$1:$BR$288))</f>
        <v>0</v>
      </c>
      <c r="Z37" s="126" cm="1">
        <f t="array" ref="Z37">_xlfn.XLOOKUP(Z$1,'PY1 Data(H)'!$A$1:$BR$1,_xlfn.XLOOKUP($A37,'PY1 Data(H)'!$A$1:$A$288,'PY1 Data(H)'!$A$1:$BR$288))</f>
        <v>0</v>
      </c>
      <c r="AA37" s="126" cm="1">
        <f t="array" ref="AA37">_xlfn.XLOOKUP(AA$1,'PY1 Data(H)'!$A$1:$BR$1,_xlfn.XLOOKUP($A37,'PY1 Data(H)'!$A$1:$A$288,'PY1 Data(H)'!$A$1:$BR$288))</f>
        <v>0</v>
      </c>
      <c r="AB37" s="126" cm="1">
        <f t="array" ref="AB37">_xlfn.XLOOKUP(AB$1,'PY1 Data(H)'!$A$1:$BR$1,_xlfn.XLOOKUP($A37,'PY1 Data(H)'!$A$1:$A$288,'PY1 Data(H)'!$A$1:$BR$288))</f>
        <v>0</v>
      </c>
      <c r="AC37" s="126" cm="1">
        <f t="array" ref="AC37">_xlfn.XLOOKUP(AC$1,'PY1 Data(H)'!$A$1:$BR$1,_xlfn.XLOOKUP($A37,'PY1 Data(H)'!$A$1:$A$288,'PY1 Data(H)'!$A$1:$BR$288))</f>
        <v>0</v>
      </c>
      <c r="AD37" s="126" cm="1">
        <f t="array" ref="AD37">_xlfn.XLOOKUP(AD$1,'PY1 Data(H)'!$A$1:$BR$1,_xlfn.XLOOKUP($A37,'PY1 Data(H)'!$A$1:$A$288,'PY1 Data(H)'!$A$1:$BR$288))</f>
        <v>0</v>
      </c>
      <c r="AE37" s="126" cm="1">
        <f t="array" ref="AE37">_xlfn.XLOOKUP(AE$1,'PY1 Data(H)'!$A$1:$BR$1,_xlfn.XLOOKUP($A37,'PY1 Data(H)'!$A$1:$A$288,'PY1 Data(H)'!$A$1:$BR$288))</f>
        <v>48448</v>
      </c>
      <c r="AF37" s="126" cm="1">
        <f t="array" ref="AF37">_xlfn.XLOOKUP(AF$1,'PY1 Data(H)'!$A$1:$BR$1,_xlfn.XLOOKUP($A37,'PY1 Data(H)'!$A$1:$A$288,'PY1 Data(H)'!$A$1:$BR$288))</f>
        <v>0</v>
      </c>
    </row>
    <row r="38" spans="1:32" x14ac:dyDescent="0.3">
      <c r="A38">
        <v>536</v>
      </c>
      <c r="D38" s="126" cm="1">
        <f t="array" ref="D38">_xlfn.XLOOKUP(D$1,'PY1 Data(H)'!$A$1:$BR$1,_xlfn.XLOOKUP($A38,'PY1 Data(H)'!$A$1:$A$288,'PY1 Data(H)'!$A$1:$BR$288))</f>
        <v>0</v>
      </c>
      <c r="E38" s="126" cm="1">
        <f t="array" ref="E38">_xlfn.XLOOKUP(E$1,'PY1 Data(H)'!$A$1:$BR$1,_xlfn.XLOOKUP($A38,'PY1 Data(H)'!$A$1:$A$288,'PY1 Data(H)'!$A$1:$BR$288))</f>
        <v>0</v>
      </c>
      <c r="F38" s="126" cm="1">
        <f t="array" ref="F38">_xlfn.XLOOKUP(F$1,'PY1 Data(H)'!$A$1:$BR$1,_xlfn.XLOOKUP($A38,'PY1 Data(H)'!$A$1:$A$288,'PY1 Data(H)'!$A$1:$BR$288))</f>
        <v>0</v>
      </c>
      <c r="G38" s="126" cm="1">
        <f t="array" ref="G38">_xlfn.XLOOKUP(G$1,'PY1 Data(H)'!$A$1:$BR$1,_xlfn.XLOOKUP($A38,'PY1 Data(H)'!$A$1:$A$288,'PY1 Data(H)'!$A$1:$BR$288))</f>
        <v>0</v>
      </c>
      <c r="H38" s="126" cm="1">
        <f t="array" ref="H38">_xlfn.XLOOKUP(H$1,'PY1 Data(H)'!$A$1:$BR$1,_xlfn.XLOOKUP($A38,'PY1 Data(H)'!$A$1:$A$288,'PY1 Data(H)'!$A$1:$BR$288))</f>
        <v>0</v>
      </c>
      <c r="I38" s="126" cm="1">
        <f t="array" ref="I38">_xlfn.XLOOKUP(I$1,'PY1 Data(H)'!$A$1:$BR$1,_xlfn.XLOOKUP($A38,'PY1 Data(H)'!$A$1:$A$288,'PY1 Data(H)'!$A$1:$BR$288))</f>
        <v>0</v>
      </c>
      <c r="J38" s="126" cm="1">
        <f t="array" ref="J38">_xlfn.XLOOKUP(J$1,'PY1 Data(H)'!$A$1:$BR$1,_xlfn.XLOOKUP($A38,'PY1 Data(H)'!$A$1:$A$288,'PY1 Data(H)'!$A$1:$BR$288))</f>
        <v>0</v>
      </c>
      <c r="K38" s="126" cm="1">
        <f t="array" ref="K38">_xlfn.XLOOKUP(K$1,'PY1 Data(H)'!$A$1:$BR$1,_xlfn.XLOOKUP($A38,'PY1 Data(H)'!$A$1:$A$288,'PY1 Data(H)'!$A$1:$BR$288))</f>
        <v>0</v>
      </c>
      <c r="L38" s="126" cm="1">
        <f t="array" ref="L38">_xlfn.XLOOKUP(L$1,'PY1 Data(H)'!$A$1:$BR$1,_xlfn.XLOOKUP($A38,'PY1 Data(H)'!$A$1:$A$288,'PY1 Data(H)'!$A$1:$BR$288))</f>
        <v>0</v>
      </c>
      <c r="M38" s="126" cm="1">
        <f t="array" ref="M38">_xlfn.XLOOKUP(M$1,'PY1 Data(H)'!$A$1:$BR$1,_xlfn.XLOOKUP($A38,'PY1 Data(H)'!$A$1:$A$288,'PY1 Data(H)'!$A$1:$BR$288))</f>
        <v>1600</v>
      </c>
      <c r="N38" s="126" cm="1">
        <f t="array" ref="N38">_xlfn.XLOOKUP(N$1,'PY1 Data(H)'!$A$1:$BR$1,_xlfn.XLOOKUP($A38,'PY1 Data(H)'!$A$1:$A$288,'PY1 Data(H)'!$A$1:$BR$288))</f>
        <v>0</v>
      </c>
      <c r="O38" s="126" cm="1">
        <f t="array" ref="O38">_xlfn.XLOOKUP(O$1,'PY1 Data(H)'!$A$1:$BR$1,_xlfn.XLOOKUP($A38,'PY1 Data(H)'!$A$1:$A$288,'PY1 Data(H)'!$A$1:$BR$288))</f>
        <v>0</v>
      </c>
      <c r="P38" s="126" cm="1">
        <f t="array" ref="P38">_xlfn.XLOOKUP(P$1,'PY1 Data(H)'!$A$1:$BR$1,_xlfn.XLOOKUP($A38,'PY1 Data(H)'!$A$1:$A$288,'PY1 Data(H)'!$A$1:$BR$288))</f>
        <v>0</v>
      </c>
      <c r="Q38" s="126" cm="1">
        <f t="array" ref="Q38">_xlfn.XLOOKUP(Q$1,'PY1 Data(H)'!$A$1:$BR$1,_xlfn.XLOOKUP($A38,'PY1 Data(H)'!$A$1:$A$288,'PY1 Data(H)'!$A$1:$BR$288))</f>
        <v>0</v>
      </c>
      <c r="R38" s="126" cm="1">
        <f t="array" ref="R38">_xlfn.XLOOKUP(R$1,'PY1 Data(H)'!$A$1:$BR$1,_xlfn.XLOOKUP($A38,'PY1 Data(H)'!$A$1:$A$288,'PY1 Data(H)'!$A$1:$BR$288))</f>
        <v>0</v>
      </c>
      <c r="S38" s="126" cm="1">
        <f t="array" ref="S38">_xlfn.XLOOKUP(S$1,'PY1 Data(H)'!$A$1:$BR$1,_xlfn.XLOOKUP($A38,'PY1 Data(H)'!$A$1:$A$288,'PY1 Data(H)'!$A$1:$BR$288))</f>
        <v>0</v>
      </c>
      <c r="T38" s="126" cm="1">
        <f t="array" ref="T38">_xlfn.XLOOKUP(T$1,'PY1 Data(H)'!$A$1:$BR$1,_xlfn.XLOOKUP($A38,'PY1 Data(H)'!$A$1:$A$288,'PY1 Data(H)'!$A$1:$BR$288))</f>
        <v>0</v>
      </c>
      <c r="U38" s="126" cm="1">
        <f t="array" ref="U38">_xlfn.XLOOKUP(U$1,'PY1 Data(H)'!$A$1:$BR$1,_xlfn.XLOOKUP($A38,'PY1 Data(H)'!$A$1:$A$288,'PY1 Data(H)'!$A$1:$BR$288))</f>
        <v>0</v>
      </c>
      <c r="V38" s="126" cm="1">
        <f t="array" ref="V38">_xlfn.XLOOKUP(V$1,'PY1 Data(H)'!$A$1:$BR$1,_xlfn.XLOOKUP($A38,'PY1 Data(H)'!$A$1:$A$288,'PY1 Data(H)'!$A$1:$BR$288))</f>
        <v>0</v>
      </c>
      <c r="W38" s="126" cm="1">
        <f t="array" ref="W38">_xlfn.XLOOKUP(W$1,'PY1 Data(H)'!$A$1:$BR$1,_xlfn.XLOOKUP($A38,'PY1 Data(H)'!$A$1:$A$288,'PY1 Data(H)'!$A$1:$BR$288))</f>
        <v>0</v>
      </c>
      <c r="X38" s="126" cm="1">
        <f t="array" ref="X38">_xlfn.XLOOKUP(X$1,'PY1 Data(H)'!$A$1:$BR$1,_xlfn.XLOOKUP($A38,'PY1 Data(H)'!$A$1:$A$288,'PY1 Data(H)'!$A$1:$BR$288))</f>
        <v>0</v>
      </c>
      <c r="Y38" s="126" cm="1">
        <f t="array" ref="Y38">_xlfn.XLOOKUP(Y$1,'PY1 Data(H)'!$A$1:$BR$1,_xlfn.XLOOKUP($A38,'PY1 Data(H)'!$A$1:$A$288,'PY1 Data(H)'!$A$1:$BR$288))</f>
        <v>0</v>
      </c>
      <c r="Z38" s="126" cm="1">
        <f t="array" ref="Z38">_xlfn.XLOOKUP(Z$1,'PY1 Data(H)'!$A$1:$BR$1,_xlfn.XLOOKUP($A38,'PY1 Data(H)'!$A$1:$A$288,'PY1 Data(H)'!$A$1:$BR$288))</f>
        <v>0</v>
      </c>
      <c r="AA38" s="126" cm="1">
        <f t="array" ref="AA38">_xlfn.XLOOKUP(AA$1,'PY1 Data(H)'!$A$1:$BR$1,_xlfn.XLOOKUP($A38,'PY1 Data(H)'!$A$1:$A$288,'PY1 Data(H)'!$A$1:$BR$288))</f>
        <v>0</v>
      </c>
      <c r="AB38" s="126" cm="1">
        <f t="array" ref="AB38">_xlfn.XLOOKUP(AB$1,'PY1 Data(H)'!$A$1:$BR$1,_xlfn.XLOOKUP($A38,'PY1 Data(H)'!$A$1:$A$288,'PY1 Data(H)'!$A$1:$BR$288))</f>
        <v>0</v>
      </c>
      <c r="AC38" s="126" cm="1">
        <f t="array" ref="AC38">_xlfn.XLOOKUP(AC$1,'PY1 Data(H)'!$A$1:$BR$1,_xlfn.XLOOKUP($A38,'PY1 Data(H)'!$A$1:$A$288,'PY1 Data(H)'!$A$1:$BR$288))</f>
        <v>0</v>
      </c>
      <c r="AD38" s="126" cm="1">
        <f t="array" ref="AD38">_xlfn.XLOOKUP(AD$1,'PY1 Data(H)'!$A$1:$BR$1,_xlfn.XLOOKUP($A38,'PY1 Data(H)'!$A$1:$A$288,'PY1 Data(H)'!$A$1:$BR$288))</f>
        <v>0</v>
      </c>
      <c r="AE38" s="126" cm="1">
        <f t="array" ref="AE38">_xlfn.XLOOKUP(AE$1,'PY1 Data(H)'!$A$1:$BR$1,_xlfn.XLOOKUP($A38,'PY1 Data(H)'!$A$1:$A$288,'PY1 Data(H)'!$A$1:$BR$288))</f>
        <v>0</v>
      </c>
      <c r="AF38" s="126" cm="1">
        <f t="array" ref="AF38">_xlfn.XLOOKUP(AF$1,'PY1 Data(H)'!$A$1:$BR$1,_xlfn.XLOOKUP($A38,'PY1 Data(H)'!$A$1:$A$288,'PY1 Data(H)'!$A$1:$BR$288))</f>
        <v>0</v>
      </c>
    </row>
    <row r="39" spans="1:32" x14ac:dyDescent="0.3">
      <c r="A39">
        <v>586</v>
      </c>
      <c r="D39" s="126" cm="1">
        <f t="array" ref="D39">_xlfn.XLOOKUP(D$1,'PY1 Data(H)'!$A$1:$BR$1,_xlfn.XLOOKUP($A39,'PY1 Data(H)'!$A$1:$A$288,'PY1 Data(H)'!$A$1:$BR$288))</f>
        <v>0</v>
      </c>
      <c r="E39" s="126" cm="1">
        <f t="array" ref="E39">_xlfn.XLOOKUP(E$1,'PY1 Data(H)'!$A$1:$BR$1,_xlfn.XLOOKUP($A39,'PY1 Data(H)'!$A$1:$A$288,'PY1 Data(H)'!$A$1:$BR$288))</f>
        <v>0</v>
      </c>
      <c r="F39" s="126" cm="1">
        <f t="array" ref="F39">_xlfn.XLOOKUP(F$1,'PY1 Data(H)'!$A$1:$BR$1,_xlfn.XLOOKUP($A39,'PY1 Data(H)'!$A$1:$A$288,'PY1 Data(H)'!$A$1:$BR$288))</f>
        <v>0</v>
      </c>
      <c r="G39" s="126" cm="1">
        <f t="array" ref="G39">_xlfn.XLOOKUP(G$1,'PY1 Data(H)'!$A$1:$BR$1,_xlfn.XLOOKUP($A39,'PY1 Data(H)'!$A$1:$A$288,'PY1 Data(H)'!$A$1:$BR$288))</f>
        <v>0</v>
      </c>
      <c r="H39" s="126" cm="1">
        <f t="array" ref="H39">_xlfn.XLOOKUP(H$1,'PY1 Data(H)'!$A$1:$BR$1,_xlfn.XLOOKUP($A39,'PY1 Data(H)'!$A$1:$A$288,'PY1 Data(H)'!$A$1:$BR$288))</f>
        <v>0</v>
      </c>
      <c r="I39" s="126" cm="1">
        <f t="array" ref="I39">_xlfn.XLOOKUP(I$1,'PY1 Data(H)'!$A$1:$BR$1,_xlfn.XLOOKUP($A39,'PY1 Data(H)'!$A$1:$A$288,'PY1 Data(H)'!$A$1:$BR$288))</f>
        <v>0</v>
      </c>
      <c r="J39" s="126" cm="1">
        <f t="array" ref="J39">_xlfn.XLOOKUP(J$1,'PY1 Data(H)'!$A$1:$BR$1,_xlfn.XLOOKUP($A39,'PY1 Data(H)'!$A$1:$A$288,'PY1 Data(H)'!$A$1:$BR$288))</f>
        <v>0</v>
      </c>
      <c r="K39" s="126" cm="1">
        <f t="array" ref="K39">_xlfn.XLOOKUP(K$1,'PY1 Data(H)'!$A$1:$BR$1,_xlfn.XLOOKUP($A39,'PY1 Data(H)'!$A$1:$A$288,'PY1 Data(H)'!$A$1:$BR$288))</f>
        <v>0</v>
      </c>
      <c r="L39" s="126" cm="1">
        <f t="array" ref="L39">_xlfn.XLOOKUP(L$1,'PY1 Data(H)'!$A$1:$BR$1,_xlfn.XLOOKUP($A39,'PY1 Data(H)'!$A$1:$A$288,'PY1 Data(H)'!$A$1:$BR$288))</f>
        <v>0</v>
      </c>
      <c r="M39" s="126" cm="1">
        <f t="array" ref="M39">_xlfn.XLOOKUP(M$1,'PY1 Data(H)'!$A$1:$BR$1,_xlfn.XLOOKUP($A39,'PY1 Data(H)'!$A$1:$A$288,'PY1 Data(H)'!$A$1:$BR$288))</f>
        <v>0</v>
      </c>
      <c r="N39" s="126" cm="1">
        <f t="array" ref="N39">_xlfn.XLOOKUP(N$1,'PY1 Data(H)'!$A$1:$BR$1,_xlfn.XLOOKUP($A39,'PY1 Data(H)'!$A$1:$A$288,'PY1 Data(H)'!$A$1:$BR$288))</f>
        <v>0</v>
      </c>
      <c r="O39" s="126" cm="1">
        <f t="array" ref="O39">_xlfn.XLOOKUP(O$1,'PY1 Data(H)'!$A$1:$BR$1,_xlfn.XLOOKUP($A39,'PY1 Data(H)'!$A$1:$A$288,'PY1 Data(H)'!$A$1:$BR$288))</f>
        <v>0</v>
      </c>
      <c r="P39" s="126" cm="1">
        <f t="array" ref="P39">_xlfn.XLOOKUP(P$1,'PY1 Data(H)'!$A$1:$BR$1,_xlfn.XLOOKUP($A39,'PY1 Data(H)'!$A$1:$A$288,'PY1 Data(H)'!$A$1:$BR$288))</f>
        <v>0</v>
      </c>
      <c r="Q39" s="126" cm="1">
        <f t="array" ref="Q39">_xlfn.XLOOKUP(Q$1,'PY1 Data(H)'!$A$1:$BR$1,_xlfn.XLOOKUP($A39,'PY1 Data(H)'!$A$1:$A$288,'PY1 Data(H)'!$A$1:$BR$288))</f>
        <v>0</v>
      </c>
      <c r="R39" s="126" cm="1">
        <f t="array" ref="R39">_xlfn.XLOOKUP(R$1,'PY1 Data(H)'!$A$1:$BR$1,_xlfn.XLOOKUP($A39,'PY1 Data(H)'!$A$1:$A$288,'PY1 Data(H)'!$A$1:$BR$288))</f>
        <v>0</v>
      </c>
      <c r="S39" s="126" cm="1">
        <f t="array" ref="S39">_xlfn.XLOOKUP(S$1,'PY1 Data(H)'!$A$1:$BR$1,_xlfn.XLOOKUP($A39,'PY1 Data(H)'!$A$1:$A$288,'PY1 Data(H)'!$A$1:$BR$288))</f>
        <v>0</v>
      </c>
      <c r="T39" s="126" cm="1">
        <f t="array" ref="T39">_xlfn.XLOOKUP(T$1,'PY1 Data(H)'!$A$1:$BR$1,_xlfn.XLOOKUP($A39,'PY1 Data(H)'!$A$1:$A$288,'PY1 Data(H)'!$A$1:$BR$288))</f>
        <v>0</v>
      </c>
      <c r="U39" s="126" cm="1">
        <f t="array" ref="U39">_xlfn.XLOOKUP(U$1,'PY1 Data(H)'!$A$1:$BR$1,_xlfn.XLOOKUP($A39,'PY1 Data(H)'!$A$1:$A$288,'PY1 Data(H)'!$A$1:$BR$288))</f>
        <v>0</v>
      </c>
      <c r="V39" s="126" cm="1">
        <f t="array" ref="V39">_xlfn.XLOOKUP(V$1,'PY1 Data(H)'!$A$1:$BR$1,_xlfn.XLOOKUP($A39,'PY1 Data(H)'!$A$1:$A$288,'PY1 Data(H)'!$A$1:$BR$288))</f>
        <v>0</v>
      </c>
      <c r="W39" s="126" cm="1">
        <f t="array" ref="W39">_xlfn.XLOOKUP(W$1,'PY1 Data(H)'!$A$1:$BR$1,_xlfn.XLOOKUP($A39,'PY1 Data(H)'!$A$1:$A$288,'PY1 Data(H)'!$A$1:$BR$288))</f>
        <v>0</v>
      </c>
      <c r="X39" s="126" cm="1">
        <f t="array" ref="X39">_xlfn.XLOOKUP(X$1,'PY1 Data(H)'!$A$1:$BR$1,_xlfn.XLOOKUP($A39,'PY1 Data(H)'!$A$1:$A$288,'PY1 Data(H)'!$A$1:$BR$288))</f>
        <v>0</v>
      </c>
      <c r="Y39" s="126" cm="1">
        <f t="array" ref="Y39">_xlfn.XLOOKUP(Y$1,'PY1 Data(H)'!$A$1:$BR$1,_xlfn.XLOOKUP($A39,'PY1 Data(H)'!$A$1:$A$288,'PY1 Data(H)'!$A$1:$BR$288))</f>
        <v>0</v>
      </c>
      <c r="Z39" s="126" cm="1">
        <f t="array" ref="Z39">_xlfn.XLOOKUP(Z$1,'PY1 Data(H)'!$A$1:$BR$1,_xlfn.XLOOKUP($A39,'PY1 Data(H)'!$A$1:$A$288,'PY1 Data(H)'!$A$1:$BR$288))</f>
        <v>0</v>
      </c>
      <c r="AA39" s="126" cm="1">
        <f t="array" ref="AA39">_xlfn.XLOOKUP(AA$1,'PY1 Data(H)'!$A$1:$BR$1,_xlfn.XLOOKUP($A39,'PY1 Data(H)'!$A$1:$A$288,'PY1 Data(H)'!$A$1:$BR$288))</f>
        <v>0</v>
      </c>
      <c r="AB39" s="126" cm="1">
        <f t="array" ref="AB39">_xlfn.XLOOKUP(AB$1,'PY1 Data(H)'!$A$1:$BR$1,_xlfn.XLOOKUP($A39,'PY1 Data(H)'!$A$1:$A$288,'PY1 Data(H)'!$A$1:$BR$288))</f>
        <v>0</v>
      </c>
      <c r="AC39" s="126" cm="1">
        <f t="array" ref="AC39">_xlfn.XLOOKUP(AC$1,'PY1 Data(H)'!$A$1:$BR$1,_xlfn.XLOOKUP($A39,'PY1 Data(H)'!$A$1:$A$288,'PY1 Data(H)'!$A$1:$BR$288))</f>
        <v>0</v>
      </c>
      <c r="AD39" s="126" cm="1">
        <f t="array" ref="AD39">_xlfn.XLOOKUP(AD$1,'PY1 Data(H)'!$A$1:$BR$1,_xlfn.XLOOKUP($A39,'PY1 Data(H)'!$A$1:$A$288,'PY1 Data(H)'!$A$1:$BR$288))</f>
        <v>0</v>
      </c>
      <c r="AE39" s="126" cm="1">
        <f t="array" ref="AE39">_xlfn.XLOOKUP(AE$1,'PY1 Data(H)'!$A$1:$BR$1,_xlfn.XLOOKUP($A39,'PY1 Data(H)'!$A$1:$A$288,'PY1 Data(H)'!$A$1:$BR$288))</f>
        <v>0</v>
      </c>
      <c r="AF39" s="126" cm="1">
        <f t="array" ref="AF39">_xlfn.XLOOKUP(AF$1,'PY1 Data(H)'!$A$1:$BR$1,_xlfn.XLOOKUP($A39,'PY1 Data(H)'!$A$1:$A$288,'PY1 Data(H)'!$A$1:$BR$288))</f>
        <v>0</v>
      </c>
    </row>
    <row r="40" spans="1:32" x14ac:dyDescent="0.3">
      <c r="A40">
        <v>379</v>
      </c>
      <c r="D40" s="126" cm="1">
        <f t="array" ref="D40">_xlfn.XLOOKUP(D$1,'PY1 Data(H)'!$A$1:$BR$1,_xlfn.XLOOKUP($A40,'PY1 Data(H)'!$A$1:$A$288,'PY1 Data(H)'!$A$1:$BR$288))</f>
        <v>353635</v>
      </c>
      <c r="E40" s="126" cm="1">
        <f t="array" ref="E40">_xlfn.XLOOKUP(E$1,'PY1 Data(H)'!$A$1:$BR$1,_xlfn.XLOOKUP($A40,'PY1 Data(H)'!$A$1:$A$288,'PY1 Data(H)'!$A$1:$BR$288))</f>
        <v>0</v>
      </c>
      <c r="F40" s="126" cm="1">
        <f t="array" ref="F40">_xlfn.XLOOKUP(F$1,'PY1 Data(H)'!$A$1:$BR$1,_xlfn.XLOOKUP($A40,'PY1 Data(H)'!$A$1:$A$288,'PY1 Data(H)'!$A$1:$BR$288))</f>
        <v>0</v>
      </c>
      <c r="G40" s="126" cm="1">
        <f t="array" ref="G40">_xlfn.XLOOKUP(G$1,'PY1 Data(H)'!$A$1:$BR$1,_xlfn.XLOOKUP($A40,'PY1 Data(H)'!$A$1:$A$288,'PY1 Data(H)'!$A$1:$BR$288))</f>
        <v>0</v>
      </c>
      <c r="H40" s="126" cm="1">
        <f t="array" ref="H40">_xlfn.XLOOKUP(H$1,'PY1 Data(H)'!$A$1:$BR$1,_xlfn.XLOOKUP($A40,'PY1 Data(H)'!$A$1:$A$288,'PY1 Data(H)'!$A$1:$BR$288))</f>
        <v>0</v>
      </c>
      <c r="I40" s="126" cm="1">
        <f t="array" ref="I40">_xlfn.XLOOKUP(I$1,'PY1 Data(H)'!$A$1:$BR$1,_xlfn.XLOOKUP($A40,'PY1 Data(H)'!$A$1:$A$288,'PY1 Data(H)'!$A$1:$BR$288))</f>
        <v>352561</v>
      </c>
      <c r="J40" s="126" cm="1">
        <f t="array" ref="J40">_xlfn.XLOOKUP(J$1,'PY1 Data(H)'!$A$1:$BR$1,_xlfn.XLOOKUP($A40,'PY1 Data(H)'!$A$1:$A$288,'PY1 Data(H)'!$A$1:$BR$288))</f>
        <v>0</v>
      </c>
      <c r="K40" s="126" cm="1">
        <f t="array" ref="K40">_xlfn.XLOOKUP(K$1,'PY1 Data(H)'!$A$1:$BR$1,_xlfn.XLOOKUP($A40,'PY1 Data(H)'!$A$1:$A$288,'PY1 Data(H)'!$A$1:$BR$288))</f>
        <v>0</v>
      </c>
      <c r="L40" s="126" cm="1">
        <f t="array" ref="L40">_xlfn.XLOOKUP(L$1,'PY1 Data(H)'!$A$1:$BR$1,_xlfn.XLOOKUP($A40,'PY1 Data(H)'!$A$1:$A$288,'PY1 Data(H)'!$A$1:$BR$288))</f>
        <v>0</v>
      </c>
      <c r="M40" s="126" cm="1">
        <f t="array" ref="M40">_xlfn.XLOOKUP(M$1,'PY1 Data(H)'!$A$1:$BR$1,_xlfn.XLOOKUP($A40,'PY1 Data(H)'!$A$1:$A$288,'PY1 Data(H)'!$A$1:$BR$288))</f>
        <v>170679</v>
      </c>
      <c r="N40" s="126" cm="1">
        <f t="array" ref="N40">_xlfn.XLOOKUP(N$1,'PY1 Data(H)'!$A$1:$BR$1,_xlfn.XLOOKUP($A40,'PY1 Data(H)'!$A$1:$A$288,'PY1 Data(H)'!$A$1:$BR$288))</f>
        <v>0</v>
      </c>
      <c r="O40" s="126" cm="1">
        <f t="array" ref="O40">_xlfn.XLOOKUP(O$1,'PY1 Data(H)'!$A$1:$BR$1,_xlfn.XLOOKUP($A40,'PY1 Data(H)'!$A$1:$A$288,'PY1 Data(H)'!$A$1:$BR$288))</f>
        <v>0</v>
      </c>
      <c r="P40" s="126" cm="1">
        <f t="array" ref="P40">_xlfn.XLOOKUP(P$1,'PY1 Data(H)'!$A$1:$BR$1,_xlfn.XLOOKUP($A40,'PY1 Data(H)'!$A$1:$A$288,'PY1 Data(H)'!$A$1:$BR$288))</f>
        <v>0</v>
      </c>
      <c r="Q40" s="126" cm="1">
        <f t="array" ref="Q40">_xlfn.XLOOKUP(Q$1,'PY1 Data(H)'!$A$1:$BR$1,_xlfn.XLOOKUP($A40,'PY1 Data(H)'!$A$1:$A$288,'PY1 Data(H)'!$A$1:$BR$288))</f>
        <v>0</v>
      </c>
      <c r="R40" s="126" cm="1">
        <f t="array" ref="R40">_xlfn.XLOOKUP(R$1,'PY1 Data(H)'!$A$1:$BR$1,_xlfn.XLOOKUP($A40,'PY1 Data(H)'!$A$1:$A$288,'PY1 Data(H)'!$A$1:$BR$288))</f>
        <v>0</v>
      </c>
      <c r="S40" s="126" cm="1">
        <f t="array" ref="S40">_xlfn.XLOOKUP(S$1,'PY1 Data(H)'!$A$1:$BR$1,_xlfn.XLOOKUP($A40,'PY1 Data(H)'!$A$1:$A$288,'PY1 Data(H)'!$A$1:$BR$288))</f>
        <v>0</v>
      </c>
      <c r="T40" s="126" cm="1">
        <f t="array" ref="T40">_xlfn.XLOOKUP(T$1,'PY1 Data(H)'!$A$1:$BR$1,_xlfn.XLOOKUP($A40,'PY1 Data(H)'!$A$1:$A$288,'PY1 Data(H)'!$A$1:$BR$288))</f>
        <v>0</v>
      </c>
      <c r="U40" s="126" cm="1">
        <f t="array" ref="U40">_xlfn.XLOOKUP(U$1,'PY1 Data(H)'!$A$1:$BR$1,_xlfn.XLOOKUP($A40,'PY1 Data(H)'!$A$1:$A$288,'PY1 Data(H)'!$A$1:$BR$288))</f>
        <v>0</v>
      </c>
      <c r="V40" s="126" cm="1">
        <f t="array" ref="V40">_xlfn.XLOOKUP(V$1,'PY1 Data(H)'!$A$1:$BR$1,_xlfn.XLOOKUP($A40,'PY1 Data(H)'!$A$1:$A$288,'PY1 Data(H)'!$A$1:$BR$288))</f>
        <v>0</v>
      </c>
      <c r="W40" s="126" cm="1">
        <f t="array" ref="W40">_xlfn.XLOOKUP(W$1,'PY1 Data(H)'!$A$1:$BR$1,_xlfn.XLOOKUP($A40,'PY1 Data(H)'!$A$1:$A$288,'PY1 Data(H)'!$A$1:$BR$288))</f>
        <v>0</v>
      </c>
      <c r="X40" s="126" cm="1">
        <f t="array" ref="X40">_xlfn.XLOOKUP(X$1,'PY1 Data(H)'!$A$1:$BR$1,_xlfn.XLOOKUP($A40,'PY1 Data(H)'!$A$1:$A$288,'PY1 Data(H)'!$A$1:$BR$288))</f>
        <v>0</v>
      </c>
      <c r="Y40" s="126" cm="1">
        <f t="array" ref="Y40">_xlfn.XLOOKUP(Y$1,'PY1 Data(H)'!$A$1:$BR$1,_xlfn.XLOOKUP($A40,'PY1 Data(H)'!$A$1:$A$288,'PY1 Data(H)'!$A$1:$BR$288))</f>
        <v>0</v>
      </c>
      <c r="Z40" s="126" cm="1">
        <f t="array" ref="Z40">_xlfn.XLOOKUP(Z$1,'PY1 Data(H)'!$A$1:$BR$1,_xlfn.XLOOKUP($A40,'PY1 Data(H)'!$A$1:$A$288,'PY1 Data(H)'!$A$1:$BR$288))</f>
        <v>0</v>
      </c>
      <c r="AA40" s="126" cm="1">
        <f t="array" ref="AA40">_xlfn.XLOOKUP(AA$1,'PY1 Data(H)'!$A$1:$BR$1,_xlfn.XLOOKUP($A40,'PY1 Data(H)'!$A$1:$A$288,'PY1 Data(H)'!$A$1:$BR$288))</f>
        <v>0</v>
      </c>
      <c r="AB40" s="126" cm="1">
        <f t="array" ref="AB40">_xlfn.XLOOKUP(AB$1,'PY1 Data(H)'!$A$1:$BR$1,_xlfn.XLOOKUP($A40,'PY1 Data(H)'!$A$1:$A$288,'PY1 Data(H)'!$A$1:$BR$288))</f>
        <v>0</v>
      </c>
      <c r="AC40" s="126" cm="1">
        <f t="array" ref="AC40">_xlfn.XLOOKUP(AC$1,'PY1 Data(H)'!$A$1:$BR$1,_xlfn.XLOOKUP($A40,'PY1 Data(H)'!$A$1:$A$288,'PY1 Data(H)'!$A$1:$BR$288))</f>
        <v>0</v>
      </c>
      <c r="AD40" s="126" cm="1">
        <f t="array" ref="AD40">_xlfn.XLOOKUP(AD$1,'PY1 Data(H)'!$A$1:$BR$1,_xlfn.XLOOKUP($A40,'PY1 Data(H)'!$A$1:$A$288,'PY1 Data(H)'!$A$1:$BR$288))</f>
        <v>0</v>
      </c>
      <c r="AE40" s="126" cm="1">
        <f t="array" ref="AE40">_xlfn.XLOOKUP(AE$1,'PY1 Data(H)'!$A$1:$BR$1,_xlfn.XLOOKUP($A40,'PY1 Data(H)'!$A$1:$A$288,'PY1 Data(H)'!$A$1:$BR$288))</f>
        <v>53812</v>
      </c>
      <c r="AF40" s="126" cm="1">
        <f t="array" ref="AF40">_xlfn.XLOOKUP(AF$1,'PY1 Data(H)'!$A$1:$BR$1,_xlfn.XLOOKUP($A40,'PY1 Data(H)'!$A$1:$A$288,'PY1 Data(H)'!$A$1:$BR$288))</f>
        <v>0</v>
      </c>
    </row>
    <row r="41" spans="1:32" x14ac:dyDescent="0.3">
      <c r="A41">
        <v>4</v>
      </c>
      <c r="D41" s="126" cm="1">
        <f t="array" ref="D41">_xlfn.XLOOKUP(D$1,'PY1 Data(H)'!$A$1:$BR$1,_xlfn.XLOOKUP($A41,'PY1 Data(H)'!$A$1:$A$288,'PY1 Data(H)'!$A$1:$BR$288))</f>
        <v>37468</v>
      </c>
      <c r="E41" s="126" cm="1">
        <f t="array" ref="E41">_xlfn.XLOOKUP(E$1,'PY1 Data(H)'!$A$1:$BR$1,_xlfn.XLOOKUP($A41,'PY1 Data(H)'!$A$1:$A$288,'PY1 Data(H)'!$A$1:$BR$288))</f>
        <v>0</v>
      </c>
      <c r="F41" s="126" cm="1">
        <f t="array" ref="F41">_xlfn.XLOOKUP(F$1,'PY1 Data(H)'!$A$1:$BR$1,_xlfn.XLOOKUP($A41,'PY1 Data(H)'!$A$1:$A$288,'PY1 Data(H)'!$A$1:$BR$288))</f>
        <v>0</v>
      </c>
      <c r="G41" s="126" cm="1">
        <f t="array" ref="G41">_xlfn.XLOOKUP(G$1,'PY1 Data(H)'!$A$1:$BR$1,_xlfn.XLOOKUP($A41,'PY1 Data(H)'!$A$1:$A$288,'PY1 Data(H)'!$A$1:$BR$288))</f>
        <v>0</v>
      </c>
      <c r="H41" s="126" cm="1">
        <f t="array" ref="H41">_xlfn.XLOOKUP(H$1,'PY1 Data(H)'!$A$1:$BR$1,_xlfn.XLOOKUP($A41,'PY1 Data(H)'!$A$1:$A$288,'PY1 Data(H)'!$A$1:$BR$288))</f>
        <v>0</v>
      </c>
      <c r="I41" s="126" cm="1">
        <f t="array" ref="I41">_xlfn.XLOOKUP(I$1,'PY1 Data(H)'!$A$1:$BR$1,_xlfn.XLOOKUP($A41,'PY1 Data(H)'!$A$1:$A$288,'PY1 Data(H)'!$A$1:$BR$288))</f>
        <v>20886</v>
      </c>
      <c r="J41" s="126" cm="1">
        <f t="array" ref="J41">_xlfn.XLOOKUP(J$1,'PY1 Data(H)'!$A$1:$BR$1,_xlfn.XLOOKUP($A41,'PY1 Data(H)'!$A$1:$A$288,'PY1 Data(H)'!$A$1:$BR$288))</f>
        <v>0</v>
      </c>
      <c r="K41" s="126" cm="1">
        <f t="array" ref="K41">_xlfn.XLOOKUP(K$1,'PY1 Data(H)'!$A$1:$BR$1,_xlfn.XLOOKUP($A41,'PY1 Data(H)'!$A$1:$A$288,'PY1 Data(H)'!$A$1:$BR$288))</f>
        <v>0</v>
      </c>
      <c r="L41" s="126" cm="1">
        <f t="array" ref="L41">_xlfn.XLOOKUP(L$1,'PY1 Data(H)'!$A$1:$BR$1,_xlfn.XLOOKUP($A41,'PY1 Data(H)'!$A$1:$A$288,'PY1 Data(H)'!$A$1:$BR$288))</f>
        <v>0</v>
      </c>
      <c r="M41" s="126" cm="1">
        <f t="array" ref="M41">_xlfn.XLOOKUP(M$1,'PY1 Data(H)'!$A$1:$BR$1,_xlfn.XLOOKUP($A41,'PY1 Data(H)'!$A$1:$A$288,'PY1 Data(H)'!$A$1:$BR$288))</f>
        <v>11040</v>
      </c>
      <c r="N41" s="126" cm="1">
        <f t="array" ref="N41">_xlfn.XLOOKUP(N$1,'PY1 Data(H)'!$A$1:$BR$1,_xlfn.XLOOKUP($A41,'PY1 Data(H)'!$A$1:$A$288,'PY1 Data(H)'!$A$1:$BR$288))</f>
        <v>0</v>
      </c>
      <c r="O41" s="126" cm="1">
        <f t="array" ref="O41">_xlfn.XLOOKUP(O$1,'PY1 Data(H)'!$A$1:$BR$1,_xlfn.XLOOKUP($A41,'PY1 Data(H)'!$A$1:$A$288,'PY1 Data(H)'!$A$1:$BR$288))</f>
        <v>0</v>
      </c>
      <c r="P41" s="126" cm="1">
        <f t="array" ref="P41">_xlfn.XLOOKUP(P$1,'PY1 Data(H)'!$A$1:$BR$1,_xlfn.XLOOKUP($A41,'PY1 Data(H)'!$A$1:$A$288,'PY1 Data(H)'!$A$1:$BR$288))</f>
        <v>0</v>
      </c>
      <c r="Q41" s="126" cm="1">
        <f t="array" ref="Q41">_xlfn.XLOOKUP(Q$1,'PY1 Data(H)'!$A$1:$BR$1,_xlfn.XLOOKUP($A41,'PY1 Data(H)'!$A$1:$A$288,'PY1 Data(H)'!$A$1:$BR$288))</f>
        <v>0</v>
      </c>
      <c r="R41" s="126" cm="1">
        <f t="array" ref="R41">_xlfn.XLOOKUP(R$1,'PY1 Data(H)'!$A$1:$BR$1,_xlfn.XLOOKUP($A41,'PY1 Data(H)'!$A$1:$A$288,'PY1 Data(H)'!$A$1:$BR$288))</f>
        <v>0</v>
      </c>
      <c r="S41" s="126" cm="1">
        <f t="array" ref="S41">_xlfn.XLOOKUP(S$1,'PY1 Data(H)'!$A$1:$BR$1,_xlfn.XLOOKUP($A41,'PY1 Data(H)'!$A$1:$A$288,'PY1 Data(H)'!$A$1:$BR$288))</f>
        <v>0</v>
      </c>
      <c r="T41" s="126" cm="1">
        <f t="array" ref="T41">_xlfn.XLOOKUP(T$1,'PY1 Data(H)'!$A$1:$BR$1,_xlfn.XLOOKUP($A41,'PY1 Data(H)'!$A$1:$A$288,'PY1 Data(H)'!$A$1:$BR$288))</f>
        <v>0</v>
      </c>
      <c r="U41" s="126" cm="1">
        <f t="array" ref="U41">_xlfn.XLOOKUP(U$1,'PY1 Data(H)'!$A$1:$BR$1,_xlfn.XLOOKUP($A41,'PY1 Data(H)'!$A$1:$A$288,'PY1 Data(H)'!$A$1:$BR$288))</f>
        <v>0</v>
      </c>
      <c r="V41" s="126" cm="1">
        <f t="array" ref="V41">_xlfn.XLOOKUP(V$1,'PY1 Data(H)'!$A$1:$BR$1,_xlfn.XLOOKUP($A41,'PY1 Data(H)'!$A$1:$A$288,'PY1 Data(H)'!$A$1:$BR$288))</f>
        <v>0</v>
      </c>
      <c r="W41" s="126" cm="1">
        <f t="array" ref="W41">_xlfn.XLOOKUP(W$1,'PY1 Data(H)'!$A$1:$BR$1,_xlfn.XLOOKUP($A41,'PY1 Data(H)'!$A$1:$A$288,'PY1 Data(H)'!$A$1:$BR$288))</f>
        <v>0</v>
      </c>
      <c r="X41" s="126" cm="1">
        <f t="array" ref="X41">_xlfn.XLOOKUP(X$1,'PY1 Data(H)'!$A$1:$BR$1,_xlfn.XLOOKUP($A41,'PY1 Data(H)'!$A$1:$A$288,'PY1 Data(H)'!$A$1:$BR$288))</f>
        <v>0</v>
      </c>
      <c r="Y41" s="126" cm="1">
        <f t="array" ref="Y41">_xlfn.XLOOKUP(Y$1,'PY1 Data(H)'!$A$1:$BR$1,_xlfn.XLOOKUP($A41,'PY1 Data(H)'!$A$1:$A$288,'PY1 Data(H)'!$A$1:$BR$288))</f>
        <v>0</v>
      </c>
      <c r="Z41" s="126" cm="1">
        <f t="array" ref="Z41">_xlfn.XLOOKUP(Z$1,'PY1 Data(H)'!$A$1:$BR$1,_xlfn.XLOOKUP($A41,'PY1 Data(H)'!$A$1:$A$288,'PY1 Data(H)'!$A$1:$BR$288))</f>
        <v>0</v>
      </c>
      <c r="AA41" s="126" cm="1">
        <f t="array" ref="AA41">_xlfn.XLOOKUP(AA$1,'PY1 Data(H)'!$A$1:$BR$1,_xlfn.XLOOKUP($A41,'PY1 Data(H)'!$A$1:$A$288,'PY1 Data(H)'!$A$1:$BR$288))</f>
        <v>0</v>
      </c>
      <c r="AB41" s="126" cm="1">
        <f t="array" ref="AB41">_xlfn.XLOOKUP(AB$1,'PY1 Data(H)'!$A$1:$BR$1,_xlfn.XLOOKUP($A41,'PY1 Data(H)'!$A$1:$A$288,'PY1 Data(H)'!$A$1:$BR$288))</f>
        <v>0</v>
      </c>
      <c r="AC41" s="126" cm="1">
        <f t="array" ref="AC41">_xlfn.XLOOKUP(AC$1,'PY1 Data(H)'!$A$1:$BR$1,_xlfn.XLOOKUP($A41,'PY1 Data(H)'!$A$1:$A$288,'PY1 Data(H)'!$A$1:$BR$288))</f>
        <v>0</v>
      </c>
      <c r="AD41" s="126" cm="1">
        <f t="array" ref="AD41">_xlfn.XLOOKUP(AD$1,'PY1 Data(H)'!$A$1:$BR$1,_xlfn.XLOOKUP($A41,'PY1 Data(H)'!$A$1:$A$288,'PY1 Data(H)'!$A$1:$BR$288))</f>
        <v>0</v>
      </c>
      <c r="AE41" s="126" cm="1">
        <f t="array" ref="AE41">_xlfn.XLOOKUP(AE$1,'PY1 Data(H)'!$A$1:$BR$1,_xlfn.XLOOKUP($A41,'PY1 Data(H)'!$A$1:$A$288,'PY1 Data(H)'!$A$1:$BR$288))</f>
        <v>162</v>
      </c>
      <c r="AF41" s="126" cm="1">
        <f t="array" ref="AF41">_xlfn.XLOOKUP(AF$1,'PY1 Data(H)'!$A$1:$BR$1,_xlfn.XLOOKUP($A41,'PY1 Data(H)'!$A$1:$A$288,'PY1 Data(H)'!$A$1:$BR$288))</f>
        <v>0</v>
      </c>
    </row>
    <row r="42" spans="1:32" x14ac:dyDescent="0.3">
      <c r="A42">
        <v>5</v>
      </c>
      <c r="D42" s="126" cm="1">
        <f t="array" ref="D42">_xlfn.XLOOKUP(D$1,'PY1 Data(H)'!$A$1:$BR$1,_xlfn.XLOOKUP($A42,'PY1 Data(H)'!$A$1:$A$288,'PY1 Data(H)'!$A$1:$BR$288))</f>
        <v>0</v>
      </c>
      <c r="E42" s="126" cm="1">
        <f t="array" ref="E42">_xlfn.XLOOKUP(E$1,'PY1 Data(H)'!$A$1:$BR$1,_xlfn.XLOOKUP($A42,'PY1 Data(H)'!$A$1:$A$288,'PY1 Data(H)'!$A$1:$BR$288))</f>
        <v>0</v>
      </c>
      <c r="F42" s="126" cm="1">
        <f t="array" ref="F42">_xlfn.XLOOKUP(F$1,'PY1 Data(H)'!$A$1:$BR$1,_xlfn.XLOOKUP($A42,'PY1 Data(H)'!$A$1:$A$288,'PY1 Data(H)'!$A$1:$BR$288))</f>
        <v>0</v>
      </c>
      <c r="G42" s="126" cm="1">
        <f t="array" ref="G42">_xlfn.XLOOKUP(G$1,'PY1 Data(H)'!$A$1:$BR$1,_xlfn.XLOOKUP($A42,'PY1 Data(H)'!$A$1:$A$288,'PY1 Data(H)'!$A$1:$BR$288))</f>
        <v>0</v>
      </c>
      <c r="H42" s="126" cm="1">
        <f t="array" ref="H42">_xlfn.XLOOKUP(H$1,'PY1 Data(H)'!$A$1:$BR$1,_xlfn.XLOOKUP($A42,'PY1 Data(H)'!$A$1:$A$288,'PY1 Data(H)'!$A$1:$BR$288))</f>
        <v>0</v>
      </c>
      <c r="I42" s="126" cm="1">
        <f t="array" ref="I42">_xlfn.XLOOKUP(I$1,'PY1 Data(H)'!$A$1:$BR$1,_xlfn.XLOOKUP($A42,'PY1 Data(H)'!$A$1:$A$288,'PY1 Data(H)'!$A$1:$BR$288))</f>
        <v>26077</v>
      </c>
      <c r="J42" s="126" cm="1">
        <f t="array" ref="J42">_xlfn.XLOOKUP(J$1,'PY1 Data(H)'!$A$1:$BR$1,_xlfn.XLOOKUP($A42,'PY1 Data(H)'!$A$1:$A$288,'PY1 Data(H)'!$A$1:$BR$288))</f>
        <v>0</v>
      </c>
      <c r="K42" s="126" cm="1">
        <f t="array" ref="K42">_xlfn.XLOOKUP(K$1,'PY1 Data(H)'!$A$1:$BR$1,_xlfn.XLOOKUP($A42,'PY1 Data(H)'!$A$1:$A$288,'PY1 Data(H)'!$A$1:$BR$288))</f>
        <v>0</v>
      </c>
      <c r="L42" s="126" cm="1">
        <f t="array" ref="L42">_xlfn.XLOOKUP(L$1,'PY1 Data(H)'!$A$1:$BR$1,_xlfn.XLOOKUP($A42,'PY1 Data(H)'!$A$1:$A$288,'PY1 Data(H)'!$A$1:$BR$288))</f>
        <v>0</v>
      </c>
      <c r="M42" s="126" cm="1">
        <f t="array" ref="M42">_xlfn.XLOOKUP(M$1,'PY1 Data(H)'!$A$1:$BR$1,_xlfn.XLOOKUP($A42,'PY1 Data(H)'!$A$1:$A$288,'PY1 Data(H)'!$A$1:$BR$288))</f>
        <v>0</v>
      </c>
      <c r="N42" s="126" cm="1">
        <f t="array" ref="N42">_xlfn.XLOOKUP(N$1,'PY1 Data(H)'!$A$1:$BR$1,_xlfn.XLOOKUP($A42,'PY1 Data(H)'!$A$1:$A$288,'PY1 Data(H)'!$A$1:$BR$288))</f>
        <v>0</v>
      </c>
      <c r="O42" s="126" cm="1">
        <f t="array" ref="O42">_xlfn.XLOOKUP(O$1,'PY1 Data(H)'!$A$1:$BR$1,_xlfn.XLOOKUP($A42,'PY1 Data(H)'!$A$1:$A$288,'PY1 Data(H)'!$A$1:$BR$288))</f>
        <v>0</v>
      </c>
      <c r="P42" s="126" cm="1">
        <f t="array" ref="P42">_xlfn.XLOOKUP(P$1,'PY1 Data(H)'!$A$1:$BR$1,_xlfn.XLOOKUP($A42,'PY1 Data(H)'!$A$1:$A$288,'PY1 Data(H)'!$A$1:$BR$288))</f>
        <v>0</v>
      </c>
      <c r="Q42" s="126" cm="1">
        <f t="array" ref="Q42">_xlfn.XLOOKUP(Q$1,'PY1 Data(H)'!$A$1:$BR$1,_xlfn.XLOOKUP($A42,'PY1 Data(H)'!$A$1:$A$288,'PY1 Data(H)'!$A$1:$BR$288))</f>
        <v>0</v>
      </c>
      <c r="R42" s="126" cm="1">
        <f t="array" ref="R42">_xlfn.XLOOKUP(R$1,'PY1 Data(H)'!$A$1:$BR$1,_xlfn.XLOOKUP($A42,'PY1 Data(H)'!$A$1:$A$288,'PY1 Data(H)'!$A$1:$BR$288))</f>
        <v>0</v>
      </c>
      <c r="S42" s="126" cm="1">
        <f t="array" ref="S42">_xlfn.XLOOKUP(S$1,'PY1 Data(H)'!$A$1:$BR$1,_xlfn.XLOOKUP($A42,'PY1 Data(H)'!$A$1:$A$288,'PY1 Data(H)'!$A$1:$BR$288))</f>
        <v>0</v>
      </c>
      <c r="T42" s="126" cm="1">
        <f t="array" ref="T42">_xlfn.XLOOKUP(T$1,'PY1 Data(H)'!$A$1:$BR$1,_xlfn.XLOOKUP($A42,'PY1 Data(H)'!$A$1:$A$288,'PY1 Data(H)'!$A$1:$BR$288))</f>
        <v>0</v>
      </c>
      <c r="U42" s="126" cm="1">
        <f t="array" ref="U42">_xlfn.XLOOKUP(U$1,'PY1 Data(H)'!$A$1:$BR$1,_xlfn.XLOOKUP($A42,'PY1 Data(H)'!$A$1:$A$288,'PY1 Data(H)'!$A$1:$BR$288))</f>
        <v>0</v>
      </c>
      <c r="V42" s="126" cm="1">
        <f t="array" ref="V42">_xlfn.XLOOKUP(V$1,'PY1 Data(H)'!$A$1:$BR$1,_xlfn.XLOOKUP($A42,'PY1 Data(H)'!$A$1:$A$288,'PY1 Data(H)'!$A$1:$BR$288))</f>
        <v>0</v>
      </c>
      <c r="W42" s="126" cm="1">
        <f t="array" ref="W42">_xlfn.XLOOKUP(W$1,'PY1 Data(H)'!$A$1:$BR$1,_xlfn.XLOOKUP($A42,'PY1 Data(H)'!$A$1:$A$288,'PY1 Data(H)'!$A$1:$BR$288))</f>
        <v>0</v>
      </c>
      <c r="X42" s="126" cm="1">
        <f t="array" ref="X42">_xlfn.XLOOKUP(X$1,'PY1 Data(H)'!$A$1:$BR$1,_xlfn.XLOOKUP($A42,'PY1 Data(H)'!$A$1:$A$288,'PY1 Data(H)'!$A$1:$BR$288))</f>
        <v>0</v>
      </c>
      <c r="Y42" s="126" cm="1">
        <f t="array" ref="Y42">_xlfn.XLOOKUP(Y$1,'PY1 Data(H)'!$A$1:$BR$1,_xlfn.XLOOKUP($A42,'PY1 Data(H)'!$A$1:$A$288,'PY1 Data(H)'!$A$1:$BR$288))</f>
        <v>0</v>
      </c>
      <c r="Z42" s="126" cm="1">
        <f t="array" ref="Z42">_xlfn.XLOOKUP(Z$1,'PY1 Data(H)'!$A$1:$BR$1,_xlfn.XLOOKUP($A42,'PY1 Data(H)'!$A$1:$A$288,'PY1 Data(H)'!$A$1:$BR$288))</f>
        <v>0</v>
      </c>
      <c r="AA42" s="126" cm="1">
        <f t="array" ref="AA42">_xlfn.XLOOKUP(AA$1,'PY1 Data(H)'!$A$1:$BR$1,_xlfn.XLOOKUP($A42,'PY1 Data(H)'!$A$1:$A$288,'PY1 Data(H)'!$A$1:$BR$288))</f>
        <v>0</v>
      </c>
      <c r="AB42" s="126" cm="1">
        <f t="array" ref="AB42">_xlfn.XLOOKUP(AB$1,'PY1 Data(H)'!$A$1:$BR$1,_xlfn.XLOOKUP($A42,'PY1 Data(H)'!$A$1:$A$288,'PY1 Data(H)'!$A$1:$BR$288))</f>
        <v>0</v>
      </c>
      <c r="AC42" s="126" cm="1">
        <f t="array" ref="AC42">_xlfn.XLOOKUP(AC$1,'PY1 Data(H)'!$A$1:$BR$1,_xlfn.XLOOKUP($A42,'PY1 Data(H)'!$A$1:$A$288,'PY1 Data(H)'!$A$1:$BR$288))</f>
        <v>0</v>
      </c>
      <c r="AD42" s="126" cm="1">
        <f t="array" ref="AD42">_xlfn.XLOOKUP(AD$1,'PY1 Data(H)'!$A$1:$BR$1,_xlfn.XLOOKUP($A42,'PY1 Data(H)'!$A$1:$A$288,'PY1 Data(H)'!$A$1:$BR$288))</f>
        <v>0</v>
      </c>
      <c r="AE42" s="126" cm="1">
        <f t="array" ref="AE42">_xlfn.XLOOKUP(AE$1,'PY1 Data(H)'!$A$1:$BR$1,_xlfn.XLOOKUP($A42,'PY1 Data(H)'!$A$1:$A$288,'PY1 Data(H)'!$A$1:$BR$288))</f>
        <v>0</v>
      </c>
      <c r="AF42" s="126" cm="1">
        <f t="array" ref="AF42">_xlfn.XLOOKUP(AF$1,'PY1 Data(H)'!$A$1:$BR$1,_xlfn.XLOOKUP($A42,'PY1 Data(H)'!$A$1:$A$288,'PY1 Data(H)'!$A$1:$BR$288))</f>
        <v>0</v>
      </c>
    </row>
    <row r="43" spans="1:32" x14ac:dyDescent="0.3">
      <c r="A43">
        <v>380</v>
      </c>
      <c r="D43" s="126" cm="1">
        <f t="array" ref="D43">_xlfn.XLOOKUP(D$1,'PY1 Data(H)'!$A$1:$BR$1,_xlfn.XLOOKUP($A43,'PY1 Data(H)'!$A$1:$A$288,'PY1 Data(H)'!$A$1:$BR$288))</f>
        <v>0</v>
      </c>
      <c r="E43" s="126" cm="1">
        <f t="array" ref="E43">_xlfn.XLOOKUP(E$1,'PY1 Data(H)'!$A$1:$BR$1,_xlfn.XLOOKUP($A43,'PY1 Data(H)'!$A$1:$A$288,'PY1 Data(H)'!$A$1:$BR$288))</f>
        <v>0</v>
      </c>
      <c r="F43" s="126" cm="1">
        <f t="array" ref="F43">_xlfn.XLOOKUP(F$1,'PY1 Data(H)'!$A$1:$BR$1,_xlfn.XLOOKUP($A43,'PY1 Data(H)'!$A$1:$A$288,'PY1 Data(H)'!$A$1:$BR$288))</f>
        <v>0</v>
      </c>
      <c r="G43" s="126" cm="1">
        <f t="array" ref="G43">_xlfn.XLOOKUP(G$1,'PY1 Data(H)'!$A$1:$BR$1,_xlfn.XLOOKUP($A43,'PY1 Data(H)'!$A$1:$A$288,'PY1 Data(H)'!$A$1:$BR$288))</f>
        <v>0</v>
      </c>
      <c r="H43" s="126" cm="1">
        <f t="array" ref="H43">_xlfn.XLOOKUP(H$1,'PY1 Data(H)'!$A$1:$BR$1,_xlfn.XLOOKUP($A43,'PY1 Data(H)'!$A$1:$A$288,'PY1 Data(H)'!$A$1:$BR$288))</f>
        <v>0</v>
      </c>
      <c r="I43" s="126" cm="1">
        <f t="array" ref="I43">_xlfn.XLOOKUP(I$1,'PY1 Data(H)'!$A$1:$BR$1,_xlfn.XLOOKUP($A43,'PY1 Data(H)'!$A$1:$A$288,'PY1 Data(H)'!$A$1:$BR$288))</f>
        <v>0</v>
      </c>
      <c r="J43" s="126" cm="1">
        <f t="array" ref="J43">_xlfn.XLOOKUP(J$1,'PY1 Data(H)'!$A$1:$BR$1,_xlfn.XLOOKUP($A43,'PY1 Data(H)'!$A$1:$A$288,'PY1 Data(H)'!$A$1:$BR$288))</f>
        <v>0</v>
      </c>
      <c r="K43" s="126" cm="1">
        <f t="array" ref="K43">_xlfn.XLOOKUP(K$1,'PY1 Data(H)'!$A$1:$BR$1,_xlfn.XLOOKUP($A43,'PY1 Data(H)'!$A$1:$A$288,'PY1 Data(H)'!$A$1:$BR$288))</f>
        <v>0</v>
      </c>
      <c r="L43" s="126" cm="1">
        <f t="array" ref="L43">_xlfn.XLOOKUP(L$1,'PY1 Data(H)'!$A$1:$BR$1,_xlfn.XLOOKUP($A43,'PY1 Data(H)'!$A$1:$A$288,'PY1 Data(H)'!$A$1:$BR$288))</f>
        <v>0</v>
      </c>
      <c r="M43" s="126" cm="1">
        <f t="array" ref="M43">_xlfn.XLOOKUP(M$1,'PY1 Data(H)'!$A$1:$BR$1,_xlfn.XLOOKUP($A43,'PY1 Data(H)'!$A$1:$A$288,'PY1 Data(H)'!$A$1:$BR$288))</f>
        <v>0</v>
      </c>
      <c r="N43" s="126" cm="1">
        <f t="array" ref="N43">_xlfn.XLOOKUP(N$1,'PY1 Data(H)'!$A$1:$BR$1,_xlfn.XLOOKUP($A43,'PY1 Data(H)'!$A$1:$A$288,'PY1 Data(H)'!$A$1:$BR$288))</f>
        <v>0</v>
      </c>
      <c r="O43" s="126" cm="1">
        <f t="array" ref="O43">_xlfn.XLOOKUP(O$1,'PY1 Data(H)'!$A$1:$BR$1,_xlfn.XLOOKUP($A43,'PY1 Data(H)'!$A$1:$A$288,'PY1 Data(H)'!$A$1:$BR$288))</f>
        <v>0</v>
      </c>
      <c r="P43" s="126" cm="1">
        <f t="array" ref="P43">_xlfn.XLOOKUP(P$1,'PY1 Data(H)'!$A$1:$BR$1,_xlfn.XLOOKUP($A43,'PY1 Data(H)'!$A$1:$A$288,'PY1 Data(H)'!$A$1:$BR$288))</f>
        <v>0</v>
      </c>
      <c r="Q43" s="126" cm="1">
        <f t="array" ref="Q43">_xlfn.XLOOKUP(Q$1,'PY1 Data(H)'!$A$1:$BR$1,_xlfn.XLOOKUP($A43,'PY1 Data(H)'!$A$1:$A$288,'PY1 Data(H)'!$A$1:$BR$288))</f>
        <v>0</v>
      </c>
      <c r="R43" s="126" cm="1">
        <f t="array" ref="R43">_xlfn.XLOOKUP(R$1,'PY1 Data(H)'!$A$1:$BR$1,_xlfn.XLOOKUP($A43,'PY1 Data(H)'!$A$1:$A$288,'PY1 Data(H)'!$A$1:$BR$288))</f>
        <v>0</v>
      </c>
      <c r="S43" s="126" cm="1">
        <f t="array" ref="S43">_xlfn.XLOOKUP(S$1,'PY1 Data(H)'!$A$1:$BR$1,_xlfn.XLOOKUP($A43,'PY1 Data(H)'!$A$1:$A$288,'PY1 Data(H)'!$A$1:$BR$288))</f>
        <v>0</v>
      </c>
      <c r="T43" s="126" cm="1">
        <f t="array" ref="T43">_xlfn.XLOOKUP(T$1,'PY1 Data(H)'!$A$1:$BR$1,_xlfn.XLOOKUP($A43,'PY1 Data(H)'!$A$1:$A$288,'PY1 Data(H)'!$A$1:$BR$288))</f>
        <v>0</v>
      </c>
      <c r="U43" s="126" cm="1">
        <f t="array" ref="U43">_xlfn.XLOOKUP(U$1,'PY1 Data(H)'!$A$1:$BR$1,_xlfn.XLOOKUP($A43,'PY1 Data(H)'!$A$1:$A$288,'PY1 Data(H)'!$A$1:$BR$288))</f>
        <v>0</v>
      </c>
      <c r="V43" s="126" cm="1">
        <f t="array" ref="V43">_xlfn.XLOOKUP(V$1,'PY1 Data(H)'!$A$1:$BR$1,_xlfn.XLOOKUP($A43,'PY1 Data(H)'!$A$1:$A$288,'PY1 Data(H)'!$A$1:$BR$288))</f>
        <v>0</v>
      </c>
      <c r="W43" s="126" cm="1">
        <f t="array" ref="W43">_xlfn.XLOOKUP(W$1,'PY1 Data(H)'!$A$1:$BR$1,_xlfn.XLOOKUP($A43,'PY1 Data(H)'!$A$1:$A$288,'PY1 Data(H)'!$A$1:$BR$288))</f>
        <v>0</v>
      </c>
      <c r="X43" s="126" cm="1">
        <f t="array" ref="X43">_xlfn.XLOOKUP(X$1,'PY1 Data(H)'!$A$1:$BR$1,_xlfn.XLOOKUP($A43,'PY1 Data(H)'!$A$1:$A$288,'PY1 Data(H)'!$A$1:$BR$288))</f>
        <v>0</v>
      </c>
      <c r="Y43" s="126" cm="1">
        <f t="array" ref="Y43">_xlfn.XLOOKUP(Y$1,'PY1 Data(H)'!$A$1:$BR$1,_xlfn.XLOOKUP($A43,'PY1 Data(H)'!$A$1:$A$288,'PY1 Data(H)'!$A$1:$BR$288))</f>
        <v>0</v>
      </c>
      <c r="Z43" s="126" cm="1">
        <f t="array" ref="Z43">_xlfn.XLOOKUP(Z$1,'PY1 Data(H)'!$A$1:$BR$1,_xlfn.XLOOKUP($A43,'PY1 Data(H)'!$A$1:$A$288,'PY1 Data(H)'!$A$1:$BR$288))</f>
        <v>0</v>
      </c>
      <c r="AA43" s="126" cm="1">
        <f t="array" ref="AA43">_xlfn.XLOOKUP(AA$1,'PY1 Data(H)'!$A$1:$BR$1,_xlfn.XLOOKUP($A43,'PY1 Data(H)'!$A$1:$A$288,'PY1 Data(H)'!$A$1:$BR$288))</f>
        <v>0</v>
      </c>
      <c r="AB43" s="126" cm="1">
        <f t="array" ref="AB43">_xlfn.XLOOKUP(AB$1,'PY1 Data(H)'!$A$1:$BR$1,_xlfn.XLOOKUP($A43,'PY1 Data(H)'!$A$1:$A$288,'PY1 Data(H)'!$A$1:$BR$288))</f>
        <v>0</v>
      </c>
      <c r="AC43" s="126" cm="1">
        <f t="array" ref="AC43">_xlfn.XLOOKUP(AC$1,'PY1 Data(H)'!$A$1:$BR$1,_xlfn.XLOOKUP($A43,'PY1 Data(H)'!$A$1:$A$288,'PY1 Data(H)'!$A$1:$BR$288))</f>
        <v>0</v>
      </c>
      <c r="AD43" s="126" cm="1">
        <f t="array" ref="AD43">_xlfn.XLOOKUP(AD$1,'PY1 Data(H)'!$A$1:$BR$1,_xlfn.XLOOKUP($A43,'PY1 Data(H)'!$A$1:$A$288,'PY1 Data(H)'!$A$1:$BR$288))</f>
        <v>0</v>
      </c>
      <c r="AE43" s="126" cm="1">
        <f t="array" ref="AE43">_xlfn.XLOOKUP(AE$1,'PY1 Data(H)'!$A$1:$BR$1,_xlfn.XLOOKUP($A43,'PY1 Data(H)'!$A$1:$A$288,'PY1 Data(H)'!$A$1:$BR$288))</f>
        <v>0</v>
      </c>
      <c r="AF43" s="126" cm="1">
        <f t="array" ref="AF43">_xlfn.XLOOKUP(AF$1,'PY1 Data(H)'!$A$1:$BR$1,_xlfn.XLOOKUP($A43,'PY1 Data(H)'!$A$1:$A$288,'PY1 Data(H)'!$A$1:$BR$288))</f>
        <v>0</v>
      </c>
    </row>
    <row r="44" spans="1:32" x14ac:dyDescent="0.3">
      <c r="A44">
        <v>391</v>
      </c>
      <c r="D44" s="126" cm="1">
        <f t="array" ref="D44">_xlfn.XLOOKUP(D$1,'PY1 Data(H)'!$A$1:$BR$1,_xlfn.XLOOKUP($A44,'PY1 Data(H)'!$A$1:$A$288,'PY1 Data(H)'!$A$1:$BR$288))</f>
        <v>15802</v>
      </c>
      <c r="E44" s="126" cm="1">
        <f t="array" ref="E44">_xlfn.XLOOKUP(E$1,'PY1 Data(H)'!$A$1:$BR$1,_xlfn.XLOOKUP($A44,'PY1 Data(H)'!$A$1:$A$288,'PY1 Data(H)'!$A$1:$BR$288))</f>
        <v>0</v>
      </c>
      <c r="F44" s="126" cm="1">
        <f t="array" ref="F44">_xlfn.XLOOKUP(F$1,'PY1 Data(H)'!$A$1:$BR$1,_xlfn.XLOOKUP($A44,'PY1 Data(H)'!$A$1:$A$288,'PY1 Data(H)'!$A$1:$BR$288))</f>
        <v>0</v>
      </c>
      <c r="G44" s="126" cm="1">
        <f t="array" ref="G44">_xlfn.XLOOKUP(G$1,'PY1 Data(H)'!$A$1:$BR$1,_xlfn.XLOOKUP($A44,'PY1 Data(H)'!$A$1:$A$288,'PY1 Data(H)'!$A$1:$BR$288))</f>
        <v>0</v>
      </c>
      <c r="H44" s="126" cm="1">
        <f t="array" ref="H44">_xlfn.XLOOKUP(H$1,'PY1 Data(H)'!$A$1:$BR$1,_xlfn.XLOOKUP($A44,'PY1 Data(H)'!$A$1:$A$288,'PY1 Data(H)'!$A$1:$BR$288))</f>
        <v>0</v>
      </c>
      <c r="I44" s="126" cm="1">
        <f t="array" ref="I44">_xlfn.XLOOKUP(I$1,'PY1 Data(H)'!$A$1:$BR$1,_xlfn.XLOOKUP($A44,'PY1 Data(H)'!$A$1:$A$288,'PY1 Data(H)'!$A$1:$BR$288))</f>
        <v>3087</v>
      </c>
      <c r="J44" s="126" cm="1">
        <f t="array" ref="J44">_xlfn.XLOOKUP(J$1,'PY1 Data(H)'!$A$1:$BR$1,_xlfn.XLOOKUP($A44,'PY1 Data(H)'!$A$1:$A$288,'PY1 Data(H)'!$A$1:$BR$288))</f>
        <v>0</v>
      </c>
      <c r="K44" s="126" cm="1">
        <f t="array" ref="K44">_xlfn.XLOOKUP(K$1,'PY1 Data(H)'!$A$1:$BR$1,_xlfn.XLOOKUP($A44,'PY1 Data(H)'!$A$1:$A$288,'PY1 Data(H)'!$A$1:$BR$288))</f>
        <v>0</v>
      </c>
      <c r="L44" s="126" cm="1">
        <f t="array" ref="L44">_xlfn.XLOOKUP(L$1,'PY1 Data(H)'!$A$1:$BR$1,_xlfn.XLOOKUP($A44,'PY1 Data(H)'!$A$1:$A$288,'PY1 Data(H)'!$A$1:$BR$288))</f>
        <v>0</v>
      </c>
      <c r="M44" s="126" cm="1">
        <f t="array" ref="M44">_xlfn.XLOOKUP(M$1,'PY1 Data(H)'!$A$1:$BR$1,_xlfn.XLOOKUP($A44,'PY1 Data(H)'!$A$1:$A$288,'PY1 Data(H)'!$A$1:$BR$288))</f>
        <v>15229</v>
      </c>
      <c r="N44" s="126" cm="1">
        <f t="array" ref="N44">_xlfn.XLOOKUP(N$1,'PY1 Data(H)'!$A$1:$BR$1,_xlfn.XLOOKUP($A44,'PY1 Data(H)'!$A$1:$A$288,'PY1 Data(H)'!$A$1:$BR$288))</f>
        <v>0</v>
      </c>
      <c r="O44" s="126" cm="1">
        <f t="array" ref="O44">_xlfn.XLOOKUP(O$1,'PY1 Data(H)'!$A$1:$BR$1,_xlfn.XLOOKUP($A44,'PY1 Data(H)'!$A$1:$A$288,'PY1 Data(H)'!$A$1:$BR$288))</f>
        <v>0</v>
      </c>
      <c r="P44" s="126" cm="1">
        <f t="array" ref="P44">_xlfn.XLOOKUP(P$1,'PY1 Data(H)'!$A$1:$BR$1,_xlfn.XLOOKUP($A44,'PY1 Data(H)'!$A$1:$A$288,'PY1 Data(H)'!$A$1:$BR$288))</f>
        <v>0</v>
      </c>
      <c r="Q44" s="126" cm="1">
        <f t="array" ref="Q44">_xlfn.XLOOKUP(Q$1,'PY1 Data(H)'!$A$1:$BR$1,_xlfn.XLOOKUP($A44,'PY1 Data(H)'!$A$1:$A$288,'PY1 Data(H)'!$A$1:$BR$288))</f>
        <v>0</v>
      </c>
      <c r="R44" s="126" cm="1">
        <f t="array" ref="R44">_xlfn.XLOOKUP(R$1,'PY1 Data(H)'!$A$1:$BR$1,_xlfn.XLOOKUP($A44,'PY1 Data(H)'!$A$1:$A$288,'PY1 Data(H)'!$A$1:$BR$288))</f>
        <v>0</v>
      </c>
      <c r="S44" s="126" cm="1">
        <f t="array" ref="S44">_xlfn.XLOOKUP(S$1,'PY1 Data(H)'!$A$1:$BR$1,_xlfn.XLOOKUP($A44,'PY1 Data(H)'!$A$1:$A$288,'PY1 Data(H)'!$A$1:$BR$288))</f>
        <v>0</v>
      </c>
      <c r="T44" s="126" cm="1">
        <f t="array" ref="T44">_xlfn.XLOOKUP(T$1,'PY1 Data(H)'!$A$1:$BR$1,_xlfn.XLOOKUP($A44,'PY1 Data(H)'!$A$1:$A$288,'PY1 Data(H)'!$A$1:$BR$288))</f>
        <v>0</v>
      </c>
      <c r="U44" s="126" cm="1">
        <f t="array" ref="U44">_xlfn.XLOOKUP(U$1,'PY1 Data(H)'!$A$1:$BR$1,_xlfn.XLOOKUP($A44,'PY1 Data(H)'!$A$1:$A$288,'PY1 Data(H)'!$A$1:$BR$288))</f>
        <v>0</v>
      </c>
      <c r="V44" s="126" cm="1">
        <f t="array" ref="V44">_xlfn.XLOOKUP(V$1,'PY1 Data(H)'!$A$1:$BR$1,_xlfn.XLOOKUP($A44,'PY1 Data(H)'!$A$1:$A$288,'PY1 Data(H)'!$A$1:$BR$288))</f>
        <v>0</v>
      </c>
      <c r="W44" s="126" cm="1">
        <f t="array" ref="W44">_xlfn.XLOOKUP(W$1,'PY1 Data(H)'!$A$1:$BR$1,_xlfn.XLOOKUP($A44,'PY1 Data(H)'!$A$1:$A$288,'PY1 Data(H)'!$A$1:$BR$288))</f>
        <v>0</v>
      </c>
      <c r="X44" s="126" cm="1">
        <f t="array" ref="X44">_xlfn.XLOOKUP(X$1,'PY1 Data(H)'!$A$1:$BR$1,_xlfn.XLOOKUP($A44,'PY1 Data(H)'!$A$1:$A$288,'PY1 Data(H)'!$A$1:$BR$288))</f>
        <v>0</v>
      </c>
      <c r="Y44" s="126" cm="1">
        <f t="array" ref="Y44">_xlfn.XLOOKUP(Y$1,'PY1 Data(H)'!$A$1:$BR$1,_xlfn.XLOOKUP($A44,'PY1 Data(H)'!$A$1:$A$288,'PY1 Data(H)'!$A$1:$BR$288))</f>
        <v>0</v>
      </c>
      <c r="Z44" s="126" cm="1">
        <f t="array" ref="Z44">_xlfn.XLOOKUP(Z$1,'PY1 Data(H)'!$A$1:$BR$1,_xlfn.XLOOKUP($A44,'PY1 Data(H)'!$A$1:$A$288,'PY1 Data(H)'!$A$1:$BR$288))</f>
        <v>0</v>
      </c>
      <c r="AA44" s="126" cm="1">
        <f t="array" ref="AA44">_xlfn.XLOOKUP(AA$1,'PY1 Data(H)'!$A$1:$BR$1,_xlfn.XLOOKUP($A44,'PY1 Data(H)'!$A$1:$A$288,'PY1 Data(H)'!$A$1:$BR$288))</f>
        <v>0</v>
      </c>
      <c r="AB44" s="126" cm="1">
        <f t="array" ref="AB44">_xlfn.XLOOKUP(AB$1,'PY1 Data(H)'!$A$1:$BR$1,_xlfn.XLOOKUP($A44,'PY1 Data(H)'!$A$1:$A$288,'PY1 Data(H)'!$A$1:$BR$288))</f>
        <v>0</v>
      </c>
      <c r="AC44" s="126" cm="1">
        <f t="array" ref="AC44">_xlfn.XLOOKUP(AC$1,'PY1 Data(H)'!$A$1:$BR$1,_xlfn.XLOOKUP($A44,'PY1 Data(H)'!$A$1:$A$288,'PY1 Data(H)'!$A$1:$BR$288))</f>
        <v>0</v>
      </c>
      <c r="AD44" s="126" cm="1">
        <f t="array" ref="AD44">_xlfn.XLOOKUP(AD$1,'PY1 Data(H)'!$A$1:$BR$1,_xlfn.XLOOKUP($A44,'PY1 Data(H)'!$A$1:$A$288,'PY1 Data(H)'!$A$1:$BR$288))</f>
        <v>0</v>
      </c>
      <c r="AE44" s="126" cm="1">
        <f t="array" ref="AE44">_xlfn.XLOOKUP(AE$1,'PY1 Data(H)'!$A$1:$BR$1,_xlfn.XLOOKUP($A44,'PY1 Data(H)'!$A$1:$A$288,'PY1 Data(H)'!$A$1:$BR$288))</f>
        <v>132</v>
      </c>
      <c r="AF44" s="126" cm="1">
        <f t="array" ref="AF44">_xlfn.XLOOKUP(AF$1,'PY1 Data(H)'!$A$1:$BR$1,_xlfn.XLOOKUP($A44,'PY1 Data(H)'!$A$1:$A$288,'PY1 Data(H)'!$A$1:$BR$288))</f>
        <v>0</v>
      </c>
    </row>
    <row r="45" spans="1:32" x14ac:dyDescent="0.3">
      <c r="A45">
        <v>7</v>
      </c>
      <c r="D45" s="126" cm="1">
        <f t="array" ref="D45">_xlfn.XLOOKUP(D$1,'PY1 Data(H)'!$A$1:$BR$1,_xlfn.XLOOKUP($A45,'PY1 Data(H)'!$A$1:$A$288,'PY1 Data(H)'!$A$1:$BR$288))</f>
        <v>34745</v>
      </c>
      <c r="E45" s="126" cm="1">
        <f t="array" ref="E45">_xlfn.XLOOKUP(E$1,'PY1 Data(H)'!$A$1:$BR$1,_xlfn.XLOOKUP($A45,'PY1 Data(H)'!$A$1:$A$288,'PY1 Data(H)'!$A$1:$BR$288))</f>
        <v>0</v>
      </c>
      <c r="F45" s="126" cm="1">
        <f t="array" ref="F45">_xlfn.XLOOKUP(F$1,'PY1 Data(H)'!$A$1:$BR$1,_xlfn.XLOOKUP($A45,'PY1 Data(H)'!$A$1:$A$288,'PY1 Data(H)'!$A$1:$BR$288))</f>
        <v>0</v>
      </c>
      <c r="G45" s="126" cm="1">
        <f t="array" ref="G45">_xlfn.XLOOKUP(G$1,'PY1 Data(H)'!$A$1:$BR$1,_xlfn.XLOOKUP($A45,'PY1 Data(H)'!$A$1:$A$288,'PY1 Data(H)'!$A$1:$BR$288))</f>
        <v>0</v>
      </c>
      <c r="H45" s="126" cm="1">
        <f t="array" ref="H45">_xlfn.XLOOKUP(H$1,'PY1 Data(H)'!$A$1:$BR$1,_xlfn.XLOOKUP($A45,'PY1 Data(H)'!$A$1:$A$288,'PY1 Data(H)'!$A$1:$BR$288))</f>
        <v>0</v>
      </c>
      <c r="I45" s="126" cm="1">
        <f t="array" ref="I45">_xlfn.XLOOKUP(I$1,'PY1 Data(H)'!$A$1:$BR$1,_xlfn.XLOOKUP($A45,'PY1 Data(H)'!$A$1:$A$288,'PY1 Data(H)'!$A$1:$BR$288))</f>
        <v>1108</v>
      </c>
      <c r="J45" s="126" cm="1">
        <f t="array" ref="J45">_xlfn.XLOOKUP(J$1,'PY1 Data(H)'!$A$1:$BR$1,_xlfn.XLOOKUP($A45,'PY1 Data(H)'!$A$1:$A$288,'PY1 Data(H)'!$A$1:$BR$288))</f>
        <v>0</v>
      </c>
      <c r="K45" s="126" cm="1">
        <f t="array" ref="K45">_xlfn.XLOOKUP(K$1,'PY1 Data(H)'!$A$1:$BR$1,_xlfn.XLOOKUP($A45,'PY1 Data(H)'!$A$1:$A$288,'PY1 Data(H)'!$A$1:$BR$288))</f>
        <v>0</v>
      </c>
      <c r="L45" s="126" cm="1">
        <f t="array" ref="L45">_xlfn.XLOOKUP(L$1,'PY1 Data(H)'!$A$1:$BR$1,_xlfn.XLOOKUP($A45,'PY1 Data(H)'!$A$1:$A$288,'PY1 Data(H)'!$A$1:$BR$288))</f>
        <v>0</v>
      </c>
      <c r="M45" s="126" cm="1">
        <f t="array" ref="M45">_xlfn.XLOOKUP(M$1,'PY1 Data(H)'!$A$1:$BR$1,_xlfn.XLOOKUP($A45,'PY1 Data(H)'!$A$1:$A$288,'PY1 Data(H)'!$A$1:$BR$288))</f>
        <v>14430</v>
      </c>
      <c r="N45" s="126" cm="1">
        <f t="array" ref="N45">_xlfn.XLOOKUP(N$1,'PY1 Data(H)'!$A$1:$BR$1,_xlfn.XLOOKUP($A45,'PY1 Data(H)'!$A$1:$A$288,'PY1 Data(H)'!$A$1:$BR$288))</f>
        <v>0</v>
      </c>
      <c r="O45" s="126" cm="1">
        <f t="array" ref="O45">_xlfn.XLOOKUP(O$1,'PY1 Data(H)'!$A$1:$BR$1,_xlfn.XLOOKUP($A45,'PY1 Data(H)'!$A$1:$A$288,'PY1 Data(H)'!$A$1:$BR$288))</f>
        <v>0</v>
      </c>
      <c r="P45" s="126" cm="1">
        <f t="array" ref="P45">_xlfn.XLOOKUP(P$1,'PY1 Data(H)'!$A$1:$BR$1,_xlfn.XLOOKUP($A45,'PY1 Data(H)'!$A$1:$A$288,'PY1 Data(H)'!$A$1:$BR$288))</f>
        <v>0</v>
      </c>
      <c r="Q45" s="126" cm="1">
        <f t="array" ref="Q45">_xlfn.XLOOKUP(Q$1,'PY1 Data(H)'!$A$1:$BR$1,_xlfn.XLOOKUP($A45,'PY1 Data(H)'!$A$1:$A$288,'PY1 Data(H)'!$A$1:$BR$288))</f>
        <v>0</v>
      </c>
      <c r="R45" s="126" cm="1">
        <f t="array" ref="R45">_xlfn.XLOOKUP(R$1,'PY1 Data(H)'!$A$1:$BR$1,_xlfn.XLOOKUP($A45,'PY1 Data(H)'!$A$1:$A$288,'PY1 Data(H)'!$A$1:$BR$288))</f>
        <v>0</v>
      </c>
      <c r="S45" s="126" cm="1">
        <f t="array" ref="S45">_xlfn.XLOOKUP(S$1,'PY1 Data(H)'!$A$1:$BR$1,_xlfn.XLOOKUP($A45,'PY1 Data(H)'!$A$1:$A$288,'PY1 Data(H)'!$A$1:$BR$288))</f>
        <v>0</v>
      </c>
      <c r="T45" s="126" cm="1">
        <f t="array" ref="T45">_xlfn.XLOOKUP(T$1,'PY1 Data(H)'!$A$1:$BR$1,_xlfn.XLOOKUP($A45,'PY1 Data(H)'!$A$1:$A$288,'PY1 Data(H)'!$A$1:$BR$288))</f>
        <v>0</v>
      </c>
      <c r="U45" s="126" cm="1">
        <f t="array" ref="U45">_xlfn.XLOOKUP(U$1,'PY1 Data(H)'!$A$1:$BR$1,_xlfn.XLOOKUP($A45,'PY1 Data(H)'!$A$1:$A$288,'PY1 Data(H)'!$A$1:$BR$288))</f>
        <v>0</v>
      </c>
      <c r="V45" s="126" cm="1">
        <f t="array" ref="V45">_xlfn.XLOOKUP(V$1,'PY1 Data(H)'!$A$1:$BR$1,_xlfn.XLOOKUP($A45,'PY1 Data(H)'!$A$1:$A$288,'PY1 Data(H)'!$A$1:$BR$288))</f>
        <v>0</v>
      </c>
      <c r="W45" s="126" cm="1">
        <f t="array" ref="W45">_xlfn.XLOOKUP(W$1,'PY1 Data(H)'!$A$1:$BR$1,_xlfn.XLOOKUP($A45,'PY1 Data(H)'!$A$1:$A$288,'PY1 Data(H)'!$A$1:$BR$288))</f>
        <v>0</v>
      </c>
      <c r="X45" s="126" cm="1">
        <f t="array" ref="X45">_xlfn.XLOOKUP(X$1,'PY1 Data(H)'!$A$1:$BR$1,_xlfn.XLOOKUP($A45,'PY1 Data(H)'!$A$1:$A$288,'PY1 Data(H)'!$A$1:$BR$288))</f>
        <v>0</v>
      </c>
      <c r="Y45" s="126" cm="1">
        <f t="array" ref="Y45">_xlfn.XLOOKUP(Y$1,'PY1 Data(H)'!$A$1:$BR$1,_xlfn.XLOOKUP($A45,'PY1 Data(H)'!$A$1:$A$288,'PY1 Data(H)'!$A$1:$BR$288))</f>
        <v>0</v>
      </c>
      <c r="Z45" s="126" cm="1">
        <f t="array" ref="Z45">_xlfn.XLOOKUP(Z$1,'PY1 Data(H)'!$A$1:$BR$1,_xlfn.XLOOKUP($A45,'PY1 Data(H)'!$A$1:$A$288,'PY1 Data(H)'!$A$1:$BR$288))</f>
        <v>0</v>
      </c>
      <c r="AA45" s="126" cm="1">
        <f t="array" ref="AA45">_xlfn.XLOOKUP(AA$1,'PY1 Data(H)'!$A$1:$BR$1,_xlfn.XLOOKUP($A45,'PY1 Data(H)'!$A$1:$A$288,'PY1 Data(H)'!$A$1:$BR$288))</f>
        <v>0</v>
      </c>
      <c r="AB45" s="126" cm="1">
        <f t="array" ref="AB45">_xlfn.XLOOKUP(AB$1,'PY1 Data(H)'!$A$1:$BR$1,_xlfn.XLOOKUP($A45,'PY1 Data(H)'!$A$1:$A$288,'PY1 Data(H)'!$A$1:$BR$288))</f>
        <v>0</v>
      </c>
      <c r="AC45" s="126" cm="1">
        <f t="array" ref="AC45">_xlfn.XLOOKUP(AC$1,'PY1 Data(H)'!$A$1:$BR$1,_xlfn.XLOOKUP($A45,'PY1 Data(H)'!$A$1:$A$288,'PY1 Data(H)'!$A$1:$BR$288))</f>
        <v>0</v>
      </c>
      <c r="AD45" s="126" cm="1">
        <f t="array" ref="AD45">_xlfn.XLOOKUP(AD$1,'PY1 Data(H)'!$A$1:$BR$1,_xlfn.XLOOKUP($A45,'PY1 Data(H)'!$A$1:$A$288,'PY1 Data(H)'!$A$1:$BR$288))</f>
        <v>0</v>
      </c>
      <c r="AE45" s="126" cm="1">
        <f t="array" ref="AE45">_xlfn.XLOOKUP(AE$1,'PY1 Data(H)'!$A$1:$BR$1,_xlfn.XLOOKUP($A45,'PY1 Data(H)'!$A$1:$A$288,'PY1 Data(H)'!$A$1:$BR$288))</f>
        <v>5232</v>
      </c>
      <c r="AF45" s="126" cm="1">
        <f t="array" ref="AF45">_xlfn.XLOOKUP(AF$1,'PY1 Data(H)'!$A$1:$BR$1,_xlfn.XLOOKUP($A45,'PY1 Data(H)'!$A$1:$A$288,'PY1 Data(H)'!$A$1:$BR$288))</f>
        <v>0</v>
      </c>
    </row>
    <row r="46" spans="1:32" x14ac:dyDescent="0.3">
      <c r="A46">
        <v>645</v>
      </c>
      <c r="D46" s="126" cm="1">
        <f t="array" ref="D46">_xlfn.XLOOKUP(D$1,'PY1 Data(H)'!$A$1:$BR$1,_xlfn.XLOOKUP($A46,'PY1 Data(H)'!$A$1:$A$288,'PY1 Data(H)'!$A$1:$BR$288))</f>
        <v>6757</v>
      </c>
      <c r="E46" s="126" cm="1">
        <f t="array" ref="E46">_xlfn.XLOOKUP(E$1,'PY1 Data(H)'!$A$1:$BR$1,_xlfn.XLOOKUP($A46,'PY1 Data(H)'!$A$1:$A$288,'PY1 Data(H)'!$A$1:$BR$288))</f>
        <v>0</v>
      </c>
      <c r="F46" s="126" cm="1">
        <f t="array" ref="F46">_xlfn.XLOOKUP(F$1,'PY1 Data(H)'!$A$1:$BR$1,_xlfn.XLOOKUP($A46,'PY1 Data(H)'!$A$1:$A$288,'PY1 Data(H)'!$A$1:$BR$288))</f>
        <v>0</v>
      </c>
      <c r="G46" s="126" cm="1">
        <f t="array" ref="G46">_xlfn.XLOOKUP(G$1,'PY1 Data(H)'!$A$1:$BR$1,_xlfn.XLOOKUP($A46,'PY1 Data(H)'!$A$1:$A$288,'PY1 Data(H)'!$A$1:$BR$288))</f>
        <v>0</v>
      </c>
      <c r="H46" s="126" cm="1">
        <f t="array" ref="H46">_xlfn.XLOOKUP(H$1,'PY1 Data(H)'!$A$1:$BR$1,_xlfn.XLOOKUP($A46,'PY1 Data(H)'!$A$1:$A$288,'PY1 Data(H)'!$A$1:$BR$288))</f>
        <v>0</v>
      </c>
      <c r="I46" s="126" cm="1">
        <f t="array" ref="I46">_xlfn.XLOOKUP(I$1,'PY1 Data(H)'!$A$1:$BR$1,_xlfn.XLOOKUP($A46,'PY1 Data(H)'!$A$1:$A$288,'PY1 Data(H)'!$A$1:$BR$288))</f>
        <v>0</v>
      </c>
      <c r="J46" s="126" cm="1">
        <f t="array" ref="J46">_xlfn.XLOOKUP(J$1,'PY1 Data(H)'!$A$1:$BR$1,_xlfn.XLOOKUP($A46,'PY1 Data(H)'!$A$1:$A$288,'PY1 Data(H)'!$A$1:$BR$288))</f>
        <v>0</v>
      </c>
      <c r="K46" s="126" cm="1">
        <f t="array" ref="K46">_xlfn.XLOOKUP(K$1,'PY1 Data(H)'!$A$1:$BR$1,_xlfn.XLOOKUP($A46,'PY1 Data(H)'!$A$1:$A$288,'PY1 Data(H)'!$A$1:$BR$288))</f>
        <v>0</v>
      </c>
      <c r="L46" s="126" cm="1">
        <f t="array" ref="L46">_xlfn.XLOOKUP(L$1,'PY1 Data(H)'!$A$1:$BR$1,_xlfn.XLOOKUP($A46,'PY1 Data(H)'!$A$1:$A$288,'PY1 Data(H)'!$A$1:$BR$288))</f>
        <v>0</v>
      </c>
      <c r="M46" s="126" cm="1">
        <f t="array" ref="M46">_xlfn.XLOOKUP(M$1,'PY1 Data(H)'!$A$1:$BR$1,_xlfn.XLOOKUP($A46,'PY1 Data(H)'!$A$1:$A$288,'PY1 Data(H)'!$A$1:$BR$288))</f>
        <v>0</v>
      </c>
      <c r="N46" s="126" cm="1">
        <f t="array" ref="N46">_xlfn.XLOOKUP(N$1,'PY1 Data(H)'!$A$1:$BR$1,_xlfn.XLOOKUP($A46,'PY1 Data(H)'!$A$1:$A$288,'PY1 Data(H)'!$A$1:$BR$288))</f>
        <v>0</v>
      </c>
      <c r="O46" s="126" cm="1">
        <f t="array" ref="O46">_xlfn.XLOOKUP(O$1,'PY1 Data(H)'!$A$1:$BR$1,_xlfn.XLOOKUP($A46,'PY1 Data(H)'!$A$1:$A$288,'PY1 Data(H)'!$A$1:$BR$288))</f>
        <v>0</v>
      </c>
      <c r="P46" s="126" cm="1">
        <f t="array" ref="P46">_xlfn.XLOOKUP(P$1,'PY1 Data(H)'!$A$1:$BR$1,_xlfn.XLOOKUP($A46,'PY1 Data(H)'!$A$1:$A$288,'PY1 Data(H)'!$A$1:$BR$288))</f>
        <v>0</v>
      </c>
      <c r="Q46" s="126" cm="1">
        <f t="array" ref="Q46">_xlfn.XLOOKUP(Q$1,'PY1 Data(H)'!$A$1:$BR$1,_xlfn.XLOOKUP($A46,'PY1 Data(H)'!$A$1:$A$288,'PY1 Data(H)'!$A$1:$BR$288))</f>
        <v>0</v>
      </c>
      <c r="R46" s="126" cm="1">
        <f t="array" ref="R46">_xlfn.XLOOKUP(R$1,'PY1 Data(H)'!$A$1:$BR$1,_xlfn.XLOOKUP($A46,'PY1 Data(H)'!$A$1:$A$288,'PY1 Data(H)'!$A$1:$BR$288))</f>
        <v>0</v>
      </c>
      <c r="S46" s="126" cm="1">
        <f t="array" ref="S46">_xlfn.XLOOKUP(S$1,'PY1 Data(H)'!$A$1:$BR$1,_xlfn.XLOOKUP($A46,'PY1 Data(H)'!$A$1:$A$288,'PY1 Data(H)'!$A$1:$BR$288))</f>
        <v>0</v>
      </c>
      <c r="T46" s="126" cm="1">
        <f t="array" ref="T46">_xlfn.XLOOKUP(T$1,'PY1 Data(H)'!$A$1:$BR$1,_xlfn.XLOOKUP($A46,'PY1 Data(H)'!$A$1:$A$288,'PY1 Data(H)'!$A$1:$BR$288))</f>
        <v>0</v>
      </c>
      <c r="U46" s="126" cm="1">
        <f t="array" ref="U46">_xlfn.XLOOKUP(U$1,'PY1 Data(H)'!$A$1:$BR$1,_xlfn.XLOOKUP($A46,'PY1 Data(H)'!$A$1:$A$288,'PY1 Data(H)'!$A$1:$BR$288))</f>
        <v>0</v>
      </c>
      <c r="V46" s="126" cm="1">
        <f t="array" ref="V46">_xlfn.XLOOKUP(V$1,'PY1 Data(H)'!$A$1:$BR$1,_xlfn.XLOOKUP($A46,'PY1 Data(H)'!$A$1:$A$288,'PY1 Data(H)'!$A$1:$BR$288))</f>
        <v>0</v>
      </c>
      <c r="W46" s="126" cm="1">
        <f t="array" ref="W46">_xlfn.XLOOKUP(W$1,'PY1 Data(H)'!$A$1:$BR$1,_xlfn.XLOOKUP($A46,'PY1 Data(H)'!$A$1:$A$288,'PY1 Data(H)'!$A$1:$BR$288))</f>
        <v>0</v>
      </c>
      <c r="X46" s="126" cm="1">
        <f t="array" ref="X46">_xlfn.XLOOKUP(X$1,'PY1 Data(H)'!$A$1:$BR$1,_xlfn.XLOOKUP($A46,'PY1 Data(H)'!$A$1:$A$288,'PY1 Data(H)'!$A$1:$BR$288))</f>
        <v>0</v>
      </c>
      <c r="Y46" s="126" cm="1">
        <f t="array" ref="Y46">_xlfn.XLOOKUP(Y$1,'PY1 Data(H)'!$A$1:$BR$1,_xlfn.XLOOKUP($A46,'PY1 Data(H)'!$A$1:$A$288,'PY1 Data(H)'!$A$1:$BR$288))</f>
        <v>0</v>
      </c>
      <c r="Z46" s="126" cm="1">
        <f t="array" ref="Z46">_xlfn.XLOOKUP(Z$1,'PY1 Data(H)'!$A$1:$BR$1,_xlfn.XLOOKUP($A46,'PY1 Data(H)'!$A$1:$A$288,'PY1 Data(H)'!$A$1:$BR$288))</f>
        <v>0</v>
      </c>
      <c r="AA46" s="126" cm="1">
        <f t="array" ref="AA46">_xlfn.XLOOKUP(AA$1,'PY1 Data(H)'!$A$1:$BR$1,_xlfn.XLOOKUP($A46,'PY1 Data(H)'!$A$1:$A$288,'PY1 Data(H)'!$A$1:$BR$288))</f>
        <v>0</v>
      </c>
      <c r="AB46" s="126" cm="1">
        <f t="array" ref="AB46">_xlfn.XLOOKUP(AB$1,'PY1 Data(H)'!$A$1:$BR$1,_xlfn.XLOOKUP($A46,'PY1 Data(H)'!$A$1:$A$288,'PY1 Data(H)'!$A$1:$BR$288))</f>
        <v>0</v>
      </c>
      <c r="AC46" s="126" cm="1">
        <f t="array" ref="AC46">_xlfn.XLOOKUP(AC$1,'PY1 Data(H)'!$A$1:$BR$1,_xlfn.XLOOKUP($A46,'PY1 Data(H)'!$A$1:$A$288,'PY1 Data(H)'!$A$1:$BR$288))</f>
        <v>0</v>
      </c>
      <c r="AD46" s="126" cm="1">
        <f t="array" ref="AD46">_xlfn.XLOOKUP(AD$1,'PY1 Data(H)'!$A$1:$BR$1,_xlfn.XLOOKUP($A46,'PY1 Data(H)'!$A$1:$A$288,'PY1 Data(H)'!$A$1:$BR$288))</f>
        <v>0</v>
      </c>
      <c r="AE46" s="126" cm="1">
        <f t="array" ref="AE46">_xlfn.XLOOKUP(AE$1,'PY1 Data(H)'!$A$1:$BR$1,_xlfn.XLOOKUP($A46,'PY1 Data(H)'!$A$1:$A$288,'PY1 Data(H)'!$A$1:$BR$288))</f>
        <v>0</v>
      </c>
      <c r="AF46" s="126" cm="1">
        <f t="array" ref="AF46">_xlfn.XLOOKUP(AF$1,'PY1 Data(H)'!$A$1:$BR$1,_xlfn.XLOOKUP($A46,'PY1 Data(H)'!$A$1:$A$288,'PY1 Data(H)'!$A$1:$BR$288))</f>
        <v>0</v>
      </c>
    </row>
    <row r="47" spans="1:32" x14ac:dyDescent="0.3">
      <c r="A47">
        <v>646</v>
      </c>
      <c r="D47" s="126" cm="1">
        <f t="array" ref="D47">_xlfn.XLOOKUP(D$1,'PY1 Data(H)'!$A$1:$BR$1,_xlfn.XLOOKUP($A47,'PY1 Data(H)'!$A$1:$A$288,'PY1 Data(H)'!$A$1:$BR$288))</f>
        <v>242907</v>
      </c>
      <c r="E47" s="126" cm="1">
        <f t="array" ref="E47">_xlfn.XLOOKUP(E$1,'PY1 Data(H)'!$A$1:$BR$1,_xlfn.XLOOKUP($A47,'PY1 Data(H)'!$A$1:$A$288,'PY1 Data(H)'!$A$1:$BR$288))</f>
        <v>0</v>
      </c>
      <c r="F47" s="126" cm="1">
        <f t="array" ref="F47">_xlfn.XLOOKUP(F$1,'PY1 Data(H)'!$A$1:$BR$1,_xlfn.XLOOKUP($A47,'PY1 Data(H)'!$A$1:$A$288,'PY1 Data(H)'!$A$1:$BR$288))</f>
        <v>0</v>
      </c>
      <c r="G47" s="126" cm="1">
        <f t="array" ref="G47">_xlfn.XLOOKUP(G$1,'PY1 Data(H)'!$A$1:$BR$1,_xlfn.XLOOKUP($A47,'PY1 Data(H)'!$A$1:$A$288,'PY1 Data(H)'!$A$1:$BR$288))</f>
        <v>0</v>
      </c>
      <c r="H47" s="126" cm="1">
        <f t="array" ref="H47">_xlfn.XLOOKUP(H$1,'PY1 Data(H)'!$A$1:$BR$1,_xlfn.XLOOKUP($A47,'PY1 Data(H)'!$A$1:$A$288,'PY1 Data(H)'!$A$1:$BR$288))</f>
        <v>0</v>
      </c>
      <c r="I47" s="126" cm="1">
        <f t="array" ref="I47">_xlfn.XLOOKUP(I$1,'PY1 Data(H)'!$A$1:$BR$1,_xlfn.XLOOKUP($A47,'PY1 Data(H)'!$A$1:$A$288,'PY1 Data(H)'!$A$1:$BR$288))</f>
        <v>301403</v>
      </c>
      <c r="J47" s="126" cm="1">
        <f t="array" ref="J47">_xlfn.XLOOKUP(J$1,'PY1 Data(H)'!$A$1:$BR$1,_xlfn.XLOOKUP($A47,'PY1 Data(H)'!$A$1:$A$288,'PY1 Data(H)'!$A$1:$BR$288))</f>
        <v>0</v>
      </c>
      <c r="K47" s="126" cm="1">
        <f t="array" ref="K47">_xlfn.XLOOKUP(K$1,'PY1 Data(H)'!$A$1:$BR$1,_xlfn.XLOOKUP($A47,'PY1 Data(H)'!$A$1:$A$288,'PY1 Data(H)'!$A$1:$BR$288))</f>
        <v>0</v>
      </c>
      <c r="L47" s="126" cm="1">
        <f t="array" ref="L47">_xlfn.XLOOKUP(L$1,'PY1 Data(H)'!$A$1:$BR$1,_xlfn.XLOOKUP($A47,'PY1 Data(H)'!$A$1:$A$288,'PY1 Data(H)'!$A$1:$BR$288))</f>
        <v>0</v>
      </c>
      <c r="M47" s="126" cm="1">
        <f t="array" ref="M47">_xlfn.XLOOKUP(M$1,'PY1 Data(H)'!$A$1:$BR$1,_xlfn.XLOOKUP($A47,'PY1 Data(H)'!$A$1:$A$288,'PY1 Data(H)'!$A$1:$BR$288))</f>
        <v>129980</v>
      </c>
      <c r="N47" s="126" cm="1">
        <f t="array" ref="N47">_xlfn.XLOOKUP(N$1,'PY1 Data(H)'!$A$1:$BR$1,_xlfn.XLOOKUP($A47,'PY1 Data(H)'!$A$1:$A$288,'PY1 Data(H)'!$A$1:$BR$288))</f>
        <v>0</v>
      </c>
      <c r="O47" s="126" cm="1">
        <f t="array" ref="O47">_xlfn.XLOOKUP(O$1,'PY1 Data(H)'!$A$1:$BR$1,_xlfn.XLOOKUP($A47,'PY1 Data(H)'!$A$1:$A$288,'PY1 Data(H)'!$A$1:$BR$288))</f>
        <v>0</v>
      </c>
      <c r="P47" s="126" cm="1">
        <f t="array" ref="P47">_xlfn.XLOOKUP(P$1,'PY1 Data(H)'!$A$1:$BR$1,_xlfn.XLOOKUP($A47,'PY1 Data(H)'!$A$1:$A$288,'PY1 Data(H)'!$A$1:$BR$288))</f>
        <v>0</v>
      </c>
      <c r="Q47" s="126" cm="1">
        <f t="array" ref="Q47">_xlfn.XLOOKUP(Q$1,'PY1 Data(H)'!$A$1:$BR$1,_xlfn.XLOOKUP($A47,'PY1 Data(H)'!$A$1:$A$288,'PY1 Data(H)'!$A$1:$BR$288))</f>
        <v>0</v>
      </c>
      <c r="R47" s="126" cm="1">
        <f t="array" ref="R47">_xlfn.XLOOKUP(R$1,'PY1 Data(H)'!$A$1:$BR$1,_xlfn.XLOOKUP($A47,'PY1 Data(H)'!$A$1:$A$288,'PY1 Data(H)'!$A$1:$BR$288))</f>
        <v>0</v>
      </c>
      <c r="S47" s="126" cm="1">
        <f t="array" ref="S47">_xlfn.XLOOKUP(S$1,'PY1 Data(H)'!$A$1:$BR$1,_xlfn.XLOOKUP($A47,'PY1 Data(H)'!$A$1:$A$288,'PY1 Data(H)'!$A$1:$BR$288))</f>
        <v>0</v>
      </c>
      <c r="T47" s="126" cm="1">
        <f t="array" ref="T47">_xlfn.XLOOKUP(T$1,'PY1 Data(H)'!$A$1:$BR$1,_xlfn.XLOOKUP($A47,'PY1 Data(H)'!$A$1:$A$288,'PY1 Data(H)'!$A$1:$BR$288))</f>
        <v>0</v>
      </c>
      <c r="U47" s="126" cm="1">
        <f t="array" ref="U47">_xlfn.XLOOKUP(U$1,'PY1 Data(H)'!$A$1:$BR$1,_xlfn.XLOOKUP($A47,'PY1 Data(H)'!$A$1:$A$288,'PY1 Data(H)'!$A$1:$BR$288))</f>
        <v>0</v>
      </c>
      <c r="V47" s="126" cm="1">
        <f t="array" ref="V47">_xlfn.XLOOKUP(V$1,'PY1 Data(H)'!$A$1:$BR$1,_xlfn.XLOOKUP($A47,'PY1 Data(H)'!$A$1:$A$288,'PY1 Data(H)'!$A$1:$BR$288))</f>
        <v>0</v>
      </c>
      <c r="W47" s="126" cm="1">
        <f t="array" ref="W47">_xlfn.XLOOKUP(W$1,'PY1 Data(H)'!$A$1:$BR$1,_xlfn.XLOOKUP($A47,'PY1 Data(H)'!$A$1:$A$288,'PY1 Data(H)'!$A$1:$BR$288))</f>
        <v>0</v>
      </c>
      <c r="X47" s="126" cm="1">
        <f t="array" ref="X47">_xlfn.XLOOKUP(X$1,'PY1 Data(H)'!$A$1:$BR$1,_xlfn.XLOOKUP($A47,'PY1 Data(H)'!$A$1:$A$288,'PY1 Data(H)'!$A$1:$BR$288))</f>
        <v>0</v>
      </c>
      <c r="Y47" s="126" cm="1">
        <f t="array" ref="Y47">_xlfn.XLOOKUP(Y$1,'PY1 Data(H)'!$A$1:$BR$1,_xlfn.XLOOKUP($A47,'PY1 Data(H)'!$A$1:$A$288,'PY1 Data(H)'!$A$1:$BR$288))</f>
        <v>0</v>
      </c>
      <c r="Z47" s="126" cm="1">
        <f t="array" ref="Z47">_xlfn.XLOOKUP(Z$1,'PY1 Data(H)'!$A$1:$BR$1,_xlfn.XLOOKUP($A47,'PY1 Data(H)'!$A$1:$A$288,'PY1 Data(H)'!$A$1:$BR$288))</f>
        <v>0</v>
      </c>
      <c r="AA47" s="126" cm="1">
        <f t="array" ref="AA47">_xlfn.XLOOKUP(AA$1,'PY1 Data(H)'!$A$1:$BR$1,_xlfn.XLOOKUP($A47,'PY1 Data(H)'!$A$1:$A$288,'PY1 Data(H)'!$A$1:$BR$288))</f>
        <v>0</v>
      </c>
      <c r="AB47" s="126" cm="1">
        <f t="array" ref="AB47">_xlfn.XLOOKUP(AB$1,'PY1 Data(H)'!$A$1:$BR$1,_xlfn.XLOOKUP($A47,'PY1 Data(H)'!$A$1:$A$288,'PY1 Data(H)'!$A$1:$BR$288))</f>
        <v>0</v>
      </c>
      <c r="AC47" s="126" cm="1">
        <f t="array" ref="AC47">_xlfn.XLOOKUP(AC$1,'PY1 Data(H)'!$A$1:$BR$1,_xlfn.XLOOKUP($A47,'PY1 Data(H)'!$A$1:$A$288,'PY1 Data(H)'!$A$1:$BR$288))</f>
        <v>0</v>
      </c>
      <c r="AD47" s="126" cm="1">
        <f t="array" ref="AD47">_xlfn.XLOOKUP(AD$1,'PY1 Data(H)'!$A$1:$BR$1,_xlfn.XLOOKUP($A47,'PY1 Data(H)'!$A$1:$A$288,'PY1 Data(H)'!$A$1:$BR$288))</f>
        <v>0</v>
      </c>
      <c r="AE47" s="126" cm="1">
        <f t="array" ref="AE47">_xlfn.XLOOKUP(AE$1,'PY1 Data(H)'!$A$1:$BR$1,_xlfn.XLOOKUP($A47,'PY1 Data(H)'!$A$1:$A$288,'PY1 Data(H)'!$A$1:$BR$288))</f>
        <v>48286</v>
      </c>
      <c r="AF47" s="126" cm="1">
        <f t="array" ref="AF47">_xlfn.XLOOKUP(AF$1,'PY1 Data(H)'!$A$1:$BR$1,_xlfn.XLOOKUP($A47,'PY1 Data(H)'!$A$1:$A$288,'PY1 Data(H)'!$A$1:$BR$288))</f>
        <v>0</v>
      </c>
    </row>
    <row r="48" spans="1:32" x14ac:dyDescent="0.3">
      <c r="A48">
        <v>9</v>
      </c>
      <c r="D48" s="126" cm="1">
        <f t="array" ref="D48">_xlfn.XLOOKUP(D$1,'PY1 Data(H)'!$A$1:$BR$1,_xlfn.XLOOKUP($A48,'PY1 Data(H)'!$A$1:$A$288,'PY1 Data(H)'!$A$1:$BR$288))</f>
        <v>316167</v>
      </c>
      <c r="E48" s="126" cm="1">
        <f t="array" ref="E48">_xlfn.XLOOKUP(E$1,'PY1 Data(H)'!$A$1:$BR$1,_xlfn.XLOOKUP($A48,'PY1 Data(H)'!$A$1:$A$288,'PY1 Data(H)'!$A$1:$BR$288))</f>
        <v>0</v>
      </c>
      <c r="F48" s="126" cm="1">
        <f t="array" ref="F48">_xlfn.XLOOKUP(F$1,'PY1 Data(H)'!$A$1:$BR$1,_xlfn.XLOOKUP($A48,'PY1 Data(H)'!$A$1:$A$288,'PY1 Data(H)'!$A$1:$BR$288))</f>
        <v>0</v>
      </c>
      <c r="G48" s="126" cm="1">
        <f t="array" ref="G48">_xlfn.XLOOKUP(G$1,'PY1 Data(H)'!$A$1:$BR$1,_xlfn.XLOOKUP($A48,'PY1 Data(H)'!$A$1:$A$288,'PY1 Data(H)'!$A$1:$BR$288))</f>
        <v>0</v>
      </c>
      <c r="H48" s="126" cm="1">
        <f t="array" ref="H48">_xlfn.XLOOKUP(H$1,'PY1 Data(H)'!$A$1:$BR$1,_xlfn.XLOOKUP($A48,'PY1 Data(H)'!$A$1:$A$288,'PY1 Data(H)'!$A$1:$BR$288))</f>
        <v>0</v>
      </c>
      <c r="I48" s="126" cm="1">
        <f t="array" ref="I48">_xlfn.XLOOKUP(I$1,'PY1 Data(H)'!$A$1:$BR$1,_xlfn.XLOOKUP($A48,'PY1 Data(H)'!$A$1:$A$288,'PY1 Data(H)'!$A$1:$BR$288))</f>
        <v>305598</v>
      </c>
      <c r="J48" s="126" cm="1">
        <f t="array" ref="J48">_xlfn.XLOOKUP(J$1,'PY1 Data(H)'!$A$1:$BR$1,_xlfn.XLOOKUP($A48,'PY1 Data(H)'!$A$1:$A$288,'PY1 Data(H)'!$A$1:$BR$288))</f>
        <v>0</v>
      </c>
      <c r="K48" s="126" cm="1">
        <f t="array" ref="K48">_xlfn.XLOOKUP(K$1,'PY1 Data(H)'!$A$1:$BR$1,_xlfn.XLOOKUP($A48,'PY1 Data(H)'!$A$1:$A$288,'PY1 Data(H)'!$A$1:$BR$288))</f>
        <v>0</v>
      </c>
      <c r="L48" s="126" cm="1">
        <f t="array" ref="L48">_xlfn.XLOOKUP(L$1,'PY1 Data(H)'!$A$1:$BR$1,_xlfn.XLOOKUP($A48,'PY1 Data(H)'!$A$1:$A$288,'PY1 Data(H)'!$A$1:$BR$288))</f>
        <v>0</v>
      </c>
      <c r="M48" s="126" cm="1">
        <f t="array" ref="M48">_xlfn.XLOOKUP(M$1,'PY1 Data(H)'!$A$1:$BR$1,_xlfn.XLOOKUP($A48,'PY1 Data(H)'!$A$1:$A$288,'PY1 Data(H)'!$A$1:$BR$288))</f>
        <v>159639</v>
      </c>
      <c r="N48" s="126" cm="1">
        <f t="array" ref="N48">_xlfn.XLOOKUP(N$1,'PY1 Data(H)'!$A$1:$BR$1,_xlfn.XLOOKUP($A48,'PY1 Data(H)'!$A$1:$A$288,'PY1 Data(H)'!$A$1:$BR$288))</f>
        <v>0</v>
      </c>
      <c r="O48" s="126" cm="1">
        <f t="array" ref="O48">_xlfn.XLOOKUP(O$1,'PY1 Data(H)'!$A$1:$BR$1,_xlfn.XLOOKUP($A48,'PY1 Data(H)'!$A$1:$A$288,'PY1 Data(H)'!$A$1:$BR$288))</f>
        <v>0</v>
      </c>
      <c r="P48" s="126" cm="1">
        <f t="array" ref="P48">_xlfn.XLOOKUP(P$1,'PY1 Data(H)'!$A$1:$BR$1,_xlfn.XLOOKUP($A48,'PY1 Data(H)'!$A$1:$A$288,'PY1 Data(H)'!$A$1:$BR$288))</f>
        <v>0</v>
      </c>
      <c r="Q48" s="126" cm="1">
        <f t="array" ref="Q48">_xlfn.XLOOKUP(Q$1,'PY1 Data(H)'!$A$1:$BR$1,_xlfn.XLOOKUP($A48,'PY1 Data(H)'!$A$1:$A$288,'PY1 Data(H)'!$A$1:$BR$288))</f>
        <v>0</v>
      </c>
      <c r="R48" s="126" cm="1">
        <f t="array" ref="R48">_xlfn.XLOOKUP(R$1,'PY1 Data(H)'!$A$1:$BR$1,_xlfn.XLOOKUP($A48,'PY1 Data(H)'!$A$1:$A$288,'PY1 Data(H)'!$A$1:$BR$288))</f>
        <v>0</v>
      </c>
      <c r="S48" s="126" cm="1">
        <f t="array" ref="S48">_xlfn.XLOOKUP(S$1,'PY1 Data(H)'!$A$1:$BR$1,_xlfn.XLOOKUP($A48,'PY1 Data(H)'!$A$1:$A$288,'PY1 Data(H)'!$A$1:$BR$288))</f>
        <v>0</v>
      </c>
      <c r="T48" s="126" cm="1">
        <f t="array" ref="T48">_xlfn.XLOOKUP(T$1,'PY1 Data(H)'!$A$1:$BR$1,_xlfn.XLOOKUP($A48,'PY1 Data(H)'!$A$1:$A$288,'PY1 Data(H)'!$A$1:$BR$288))</f>
        <v>0</v>
      </c>
      <c r="U48" s="126" cm="1">
        <f t="array" ref="U48">_xlfn.XLOOKUP(U$1,'PY1 Data(H)'!$A$1:$BR$1,_xlfn.XLOOKUP($A48,'PY1 Data(H)'!$A$1:$A$288,'PY1 Data(H)'!$A$1:$BR$288))</f>
        <v>0</v>
      </c>
      <c r="V48" s="126" cm="1">
        <f t="array" ref="V48">_xlfn.XLOOKUP(V$1,'PY1 Data(H)'!$A$1:$BR$1,_xlfn.XLOOKUP($A48,'PY1 Data(H)'!$A$1:$A$288,'PY1 Data(H)'!$A$1:$BR$288))</f>
        <v>0</v>
      </c>
      <c r="W48" s="126" cm="1">
        <f t="array" ref="W48">_xlfn.XLOOKUP(W$1,'PY1 Data(H)'!$A$1:$BR$1,_xlfn.XLOOKUP($A48,'PY1 Data(H)'!$A$1:$A$288,'PY1 Data(H)'!$A$1:$BR$288))</f>
        <v>0</v>
      </c>
      <c r="X48" s="126" cm="1">
        <f t="array" ref="X48">_xlfn.XLOOKUP(X$1,'PY1 Data(H)'!$A$1:$BR$1,_xlfn.XLOOKUP($A48,'PY1 Data(H)'!$A$1:$A$288,'PY1 Data(H)'!$A$1:$BR$288))</f>
        <v>0</v>
      </c>
      <c r="Y48" s="126" cm="1">
        <f t="array" ref="Y48">_xlfn.XLOOKUP(Y$1,'PY1 Data(H)'!$A$1:$BR$1,_xlfn.XLOOKUP($A48,'PY1 Data(H)'!$A$1:$A$288,'PY1 Data(H)'!$A$1:$BR$288))</f>
        <v>0</v>
      </c>
      <c r="Z48" s="126" cm="1">
        <f t="array" ref="Z48">_xlfn.XLOOKUP(Z$1,'PY1 Data(H)'!$A$1:$BR$1,_xlfn.XLOOKUP($A48,'PY1 Data(H)'!$A$1:$A$288,'PY1 Data(H)'!$A$1:$BR$288))</f>
        <v>0</v>
      </c>
      <c r="AA48" s="126" cm="1">
        <f t="array" ref="AA48">_xlfn.XLOOKUP(AA$1,'PY1 Data(H)'!$A$1:$BR$1,_xlfn.XLOOKUP($A48,'PY1 Data(H)'!$A$1:$A$288,'PY1 Data(H)'!$A$1:$BR$288))</f>
        <v>0</v>
      </c>
      <c r="AB48" s="126" cm="1">
        <f t="array" ref="AB48">_xlfn.XLOOKUP(AB$1,'PY1 Data(H)'!$A$1:$BR$1,_xlfn.XLOOKUP($A48,'PY1 Data(H)'!$A$1:$A$288,'PY1 Data(H)'!$A$1:$BR$288))</f>
        <v>0</v>
      </c>
      <c r="AC48" s="126" cm="1">
        <f t="array" ref="AC48">_xlfn.XLOOKUP(AC$1,'PY1 Data(H)'!$A$1:$BR$1,_xlfn.XLOOKUP($A48,'PY1 Data(H)'!$A$1:$A$288,'PY1 Data(H)'!$A$1:$BR$288))</f>
        <v>0</v>
      </c>
      <c r="AD48" s="126" cm="1">
        <f t="array" ref="AD48">_xlfn.XLOOKUP(AD$1,'PY1 Data(H)'!$A$1:$BR$1,_xlfn.XLOOKUP($A48,'PY1 Data(H)'!$A$1:$A$288,'PY1 Data(H)'!$A$1:$BR$288))</f>
        <v>0</v>
      </c>
      <c r="AE48" s="126" cm="1">
        <f t="array" ref="AE48">_xlfn.XLOOKUP(AE$1,'PY1 Data(H)'!$A$1:$BR$1,_xlfn.XLOOKUP($A48,'PY1 Data(H)'!$A$1:$A$288,'PY1 Data(H)'!$A$1:$BR$288))</f>
        <v>53650</v>
      </c>
      <c r="AF48" s="126" cm="1">
        <f t="array" ref="AF48">_xlfn.XLOOKUP(AF$1,'PY1 Data(H)'!$A$1:$BR$1,_xlfn.XLOOKUP($A48,'PY1 Data(H)'!$A$1:$A$288,'PY1 Data(H)'!$A$1:$BR$288))</f>
        <v>0</v>
      </c>
    </row>
    <row r="49" spans="1:32" x14ac:dyDescent="0.3">
      <c r="A49">
        <v>1052</v>
      </c>
      <c r="D49" s="126" t="e" cm="1">
        <f t="array" ref="D49">_xlfn.XLOOKUP(D$1,'PY1 Data(H)'!$A$1:$BR$1,_xlfn.XLOOKUP($A49,'PY1 Data(H)'!$A$1:$A$288,'PY1 Data(H)'!$A$1:$BR$288))</f>
        <v>#N/A</v>
      </c>
      <c r="E49" s="126" t="e" cm="1">
        <f t="array" ref="E49">_xlfn.XLOOKUP(E$1,'PY1 Data(H)'!$A$1:$BR$1,_xlfn.XLOOKUP($A49,'PY1 Data(H)'!$A$1:$A$288,'PY1 Data(H)'!$A$1:$BR$288))</f>
        <v>#N/A</v>
      </c>
      <c r="F49" s="126" t="e" cm="1">
        <f t="array" ref="F49">_xlfn.XLOOKUP(F$1,'PY1 Data(H)'!$A$1:$BR$1,_xlfn.XLOOKUP($A49,'PY1 Data(H)'!$A$1:$A$288,'PY1 Data(H)'!$A$1:$BR$288))</f>
        <v>#N/A</v>
      </c>
      <c r="G49" s="126" t="e" cm="1">
        <f t="array" ref="G49">_xlfn.XLOOKUP(G$1,'PY1 Data(H)'!$A$1:$BR$1,_xlfn.XLOOKUP($A49,'PY1 Data(H)'!$A$1:$A$288,'PY1 Data(H)'!$A$1:$BR$288))</f>
        <v>#N/A</v>
      </c>
      <c r="H49" s="126" t="e" cm="1">
        <f t="array" ref="H49">_xlfn.XLOOKUP(H$1,'PY1 Data(H)'!$A$1:$BR$1,_xlfn.XLOOKUP($A49,'PY1 Data(H)'!$A$1:$A$288,'PY1 Data(H)'!$A$1:$BR$288))</f>
        <v>#N/A</v>
      </c>
      <c r="I49" s="126" t="e" cm="1">
        <f t="array" ref="I49">_xlfn.XLOOKUP(I$1,'PY1 Data(H)'!$A$1:$BR$1,_xlfn.XLOOKUP($A49,'PY1 Data(H)'!$A$1:$A$288,'PY1 Data(H)'!$A$1:$BR$288))</f>
        <v>#N/A</v>
      </c>
      <c r="J49" s="126" t="e" cm="1">
        <f t="array" ref="J49">_xlfn.XLOOKUP(J$1,'PY1 Data(H)'!$A$1:$BR$1,_xlfn.XLOOKUP($A49,'PY1 Data(H)'!$A$1:$A$288,'PY1 Data(H)'!$A$1:$BR$288))</f>
        <v>#N/A</v>
      </c>
      <c r="K49" s="126" t="e" cm="1">
        <f t="array" ref="K49">_xlfn.XLOOKUP(K$1,'PY1 Data(H)'!$A$1:$BR$1,_xlfn.XLOOKUP($A49,'PY1 Data(H)'!$A$1:$A$288,'PY1 Data(H)'!$A$1:$BR$288))</f>
        <v>#N/A</v>
      </c>
      <c r="L49" s="126" t="e" cm="1">
        <f t="array" ref="L49">_xlfn.XLOOKUP(L$1,'PY1 Data(H)'!$A$1:$BR$1,_xlfn.XLOOKUP($A49,'PY1 Data(H)'!$A$1:$A$288,'PY1 Data(H)'!$A$1:$BR$288))</f>
        <v>#N/A</v>
      </c>
      <c r="M49" s="126" t="e" cm="1">
        <f t="array" ref="M49">_xlfn.XLOOKUP(M$1,'PY1 Data(H)'!$A$1:$BR$1,_xlfn.XLOOKUP($A49,'PY1 Data(H)'!$A$1:$A$288,'PY1 Data(H)'!$A$1:$BR$288))</f>
        <v>#N/A</v>
      </c>
      <c r="N49" s="126" t="e" cm="1">
        <f t="array" ref="N49">_xlfn.XLOOKUP(N$1,'PY1 Data(H)'!$A$1:$BR$1,_xlfn.XLOOKUP($A49,'PY1 Data(H)'!$A$1:$A$288,'PY1 Data(H)'!$A$1:$BR$288))</f>
        <v>#N/A</v>
      </c>
      <c r="O49" s="126" t="e" cm="1">
        <f t="array" ref="O49">_xlfn.XLOOKUP(O$1,'PY1 Data(H)'!$A$1:$BR$1,_xlfn.XLOOKUP($A49,'PY1 Data(H)'!$A$1:$A$288,'PY1 Data(H)'!$A$1:$BR$288))</f>
        <v>#N/A</v>
      </c>
      <c r="P49" s="126" t="e" cm="1">
        <f t="array" ref="P49">_xlfn.XLOOKUP(P$1,'PY1 Data(H)'!$A$1:$BR$1,_xlfn.XLOOKUP($A49,'PY1 Data(H)'!$A$1:$A$288,'PY1 Data(H)'!$A$1:$BR$288))</f>
        <v>#N/A</v>
      </c>
      <c r="Q49" s="126" t="e" cm="1">
        <f t="array" ref="Q49">_xlfn.XLOOKUP(Q$1,'PY1 Data(H)'!$A$1:$BR$1,_xlfn.XLOOKUP($A49,'PY1 Data(H)'!$A$1:$A$288,'PY1 Data(H)'!$A$1:$BR$288))</f>
        <v>#N/A</v>
      </c>
      <c r="R49" s="126" t="e" cm="1">
        <f t="array" ref="R49">_xlfn.XLOOKUP(R$1,'PY1 Data(H)'!$A$1:$BR$1,_xlfn.XLOOKUP($A49,'PY1 Data(H)'!$A$1:$A$288,'PY1 Data(H)'!$A$1:$BR$288))</f>
        <v>#N/A</v>
      </c>
      <c r="S49" s="126" t="e" cm="1">
        <f t="array" ref="S49">_xlfn.XLOOKUP(S$1,'PY1 Data(H)'!$A$1:$BR$1,_xlfn.XLOOKUP($A49,'PY1 Data(H)'!$A$1:$A$288,'PY1 Data(H)'!$A$1:$BR$288))</f>
        <v>#N/A</v>
      </c>
      <c r="T49" s="126" t="e" cm="1">
        <f t="array" ref="T49">_xlfn.XLOOKUP(T$1,'PY1 Data(H)'!$A$1:$BR$1,_xlfn.XLOOKUP($A49,'PY1 Data(H)'!$A$1:$A$288,'PY1 Data(H)'!$A$1:$BR$288))</f>
        <v>#N/A</v>
      </c>
      <c r="U49" s="126" t="e" cm="1">
        <f t="array" ref="U49">_xlfn.XLOOKUP(U$1,'PY1 Data(H)'!$A$1:$BR$1,_xlfn.XLOOKUP($A49,'PY1 Data(H)'!$A$1:$A$288,'PY1 Data(H)'!$A$1:$BR$288))</f>
        <v>#N/A</v>
      </c>
      <c r="V49" s="126" t="e" cm="1">
        <f t="array" ref="V49">_xlfn.XLOOKUP(V$1,'PY1 Data(H)'!$A$1:$BR$1,_xlfn.XLOOKUP($A49,'PY1 Data(H)'!$A$1:$A$288,'PY1 Data(H)'!$A$1:$BR$288))</f>
        <v>#N/A</v>
      </c>
      <c r="W49" s="126" t="e" cm="1">
        <f t="array" ref="W49">_xlfn.XLOOKUP(W$1,'PY1 Data(H)'!$A$1:$BR$1,_xlfn.XLOOKUP($A49,'PY1 Data(H)'!$A$1:$A$288,'PY1 Data(H)'!$A$1:$BR$288))</f>
        <v>#N/A</v>
      </c>
      <c r="X49" s="126" t="e" cm="1">
        <f t="array" ref="X49">_xlfn.XLOOKUP(X$1,'PY1 Data(H)'!$A$1:$BR$1,_xlfn.XLOOKUP($A49,'PY1 Data(H)'!$A$1:$A$288,'PY1 Data(H)'!$A$1:$BR$288))</f>
        <v>#N/A</v>
      </c>
      <c r="Y49" s="126" t="e" cm="1">
        <f t="array" ref="Y49">_xlfn.XLOOKUP(Y$1,'PY1 Data(H)'!$A$1:$BR$1,_xlfn.XLOOKUP($A49,'PY1 Data(H)'!$A$1:$A$288,'PY1 Data(H)'!$A$1:$BR$288))</f>
        <v>#N/A</v>
      </c>
      <c r="Z49" s="126" t="e" cm="1">
        <f t="array" ref="Z49">_xlfn.XLOOKUP(Z$1,'PY1 Data(H)'!$A$1:$BR$1,_xlfn.XLOOKUP($A49,'PY1 Data(H)'!$A$1:$A$288,'PY1 Data(H)'!$A$1:$BR$288))</f>
        <v>#N/A</v>
      </c>
      <c r="AA49" s="126" t="e" cm="1">
        <f t="array" ref="AA49">_xlfn.XLOOKUP(AA$1,'PY1 Data(H)'!$A$1:$BR$1,_xlfn.XLOOKUP($A49,'PY1 Data(H)'!$A$1:$A$288,'PY1 Data(H)'!$A$1:$BR$288))</f>
        <v>#N/A</v>
      </c>
      <c r="AB49" s="126" t="e" cm="1">
        <f t="array" ref="AB49">_xlfn.XLOOKUP(AB$1,'PY1 Data(H)'!$A$1:$BR$1,_xlfn.XLOOKUP($A49,'PY1 Data(H)'!$A$1:$A$288,'PY1 Data(H)'!$A$1:$BR$288))</f>
        <v>#N/A</v>
      </c>
      <c r="AC49" s="126" t="e" cm="1">
        <f t="array" ref="AC49">_xlfn.XLOOKUP(AC$1,'PY1 Data(H)'!$A$1:$BR$1,_xlfn.XLOOKUP($A49,'PY1 Data(H)'!$A$1:$A$288,'PY1 Data(H)'!$A$1:$BR$288))</f>
        <v>#N/A</v>
      </c>
      <c r="AD49" s="126" t="e" cm="1">
        <f t="array" ref="AD49">_xlfn.XLOOKUP(AD$1,'PY1 Data(H)'!$A$1:$BR$1,_xlfn.XLOOKUP($A49,'PY1 Data(H)'!$A$1:$A$288,'PY1 Data(H)'!$A$1:$BR$288))</f>
        <v>#N/A</v>
      </c>
      <c r="AE49" s="126" t="e" cm="1">
        <f t="array" ref="AE49">_xlfn.XLOOKUP(AE$1,'PY1 Data(H)'!$A$1:$BR$1,_xlfn.XLOOKUP($A49,'PY1 Data(H)'!$A$1:$A$288,'PY1 Data(H)'!$A$1:$BR$288))</f>
        <v>#N/A</v>
      </c>
      <c r="AF49" s="126" t="e" cm="1">
        <f t="array" ref="AF49">_xlfn.XLOOKUP(AF$1,'PY1 Data(H)'!$A$1:$BR$1,_xlfn.XLOOKUP($A49,'PY1 Data(H)'!$A$1:$A$288,'PY1 Data(H)'!$A$1:$BR$288))</f>
        <v>#N/A</v>
      </c>
    </row>
    <row r="50" spans="1:32" x14ac:dyDescent="0.3">
      <c r="D50" s="126" t="e" cm="1">
        <f t="array" ref="D50">_xlfn.XLOOKUP(D$1,'PY1 Data(H)'!$A$1:$BR$1,_xlfn.XLOOKUP($A50,'PY1 Data(H)'!$A$1:$A$288,'PY1 Data(H)'!$A$1:$BR$288))</f>
        <v>#N/A</v>
      </c>
      <c r="E50" s="126" t="e" cm="1">
        <f t="array" ref="E50">_xlfn.XLOOKUP(E$1,'PY1 Data(H)'!$A$1:$BR$1,_xlfn.XLOOKUP($A50,'PY1 Data(H)'!$A$1:$A$288,'PY1 Data(H)'!$A$1:$BR$288))</f>
        <v>#N/A</v>
      </c>
      <c r="F50" s="126" t="e" cm="1">
        <f t="array" ref="F50">_xlfn.XLOOKUP(F$1,'PY1 Data(H)'!$A$1:$BR$1,_xlfn.XLOOKUP($A50,'PY1 Data(H)'!$A$1:$A$288,'PY1 Data(H)'!$A$1:$BR$288))</f>
        <v>#N/A</v>
      </c>
      <c r="G50" s="126" t="e" cm="1">
        <f t="array" ref="G50">_xlfn.XLOOKUP(G$1,'PY1 Data(H)'!$A$1:$BR$1,_xlfn.XLOOKUP($A50,'PY1 Data(H)'!$A$1:$A$288,'PY1 Data(H)'!$A$1:$BR$288))</f>
        <v>#N/A</v>
      </c>
      <c r="H50" s="126" t="e" cm="1">
        <f t="array" ref="H50">_xlfn.XLOOKUP(H$1,'PY1 Data(H)'!$A$1:$BR$1,_xlfn.XLOOKUP($A50,'PY1 Data(H)'!$A$1:$A$288,'PY1 Data(H)'!$A$1:$BR$288))</f>
        <v>#N/A</v>
      </c>
      <c r="I50" s="126" t="e" cm="1">
        <f t="array" ref="I50">_xlfn.XLOOKUP(I$1,'PY1 Data(H)'!$A$1:$BR$1,_xlfn.XLOOKUP($A50,'PY1 Data(H)'!$A$1:$A$288,'PY1 Data(H)'!$A$1:$BR$288))</f>
        <v>#N/A</v>
      </c>
      <c r="J50" s="126" t="e" cm="1">
        <f t="array" ref="J50">_xlfn.XLOOKUP(J$1,'PY1 Data(H)'!$A$1:$BR$1,_xlfn.XLOOKUP($A50,'PY1 Data(H)'!$A$1:$A$288,'PY1 Data(H)'!$A$1:$BR$288))</f>
        <v>#N/A</v>
      </c>
      <c r="K50" s="126" t="e" cm="1">
        <f t="array" ref="K50">_xlfn.XLOOKUP(K$1,'PY1 Data(H)'!$A$1:$BR$1,_xlfn.XLOOKUP($A50,'PY1 Data(H)'!$A$1:$A$288,'PY1 Data(H)'!$A$1:$BR$288))</f>
        <v>#N/A</v>
      </c>
      <c r="L50" s="126" t="e" cm="1">
        <f t="array" ref="L50">_xlfn.XLOOKUP(L$1,'PY1 Data(H)'!$A$1:$BR$1,_xlfn.XLOOKUP($A50,'PY1 Data(H)'!$A$1:$A$288,'PY1 Data(H)'!$A$1:$BR$288))</f>
        <v>#N/A</v>
      </c>
      <c r="M50" s="126" t="e" cm="1">
        <f t="array" ref="M50">_xlfn.XLOOKUP(M$1,'PY1 Data(H)'!$A$1:$BR$1,_xlfn.XLOOKUP($A50,'PY1 Data(H)'!$A$1:$A$288,'PY1 Data(H)'!$A$1:$BR$288))</f>
        <v>#N/A</v>
      </c>
      <c r="N50" s="126" t="e" cm="1">
        <f t="array" ref="N50">_xlfn.XLOOKUP(N$1,'PY1 Data(H)'!$A$1:$BR$1,_xlfn.XLOOKUP($A50,'PY1 Data(H)'!$A$1:$A$288,'PY1 Data(H)'!$A$1:$BR$288))</f>
        <v>#N/A</v>
      </c>
      <c r="O50" s="126" t="e" cm="1">
        <f t="array" ref="O50">_xlfn.XLOOKUP(O$1,'PY1 Data(H)'!$A$1:$BR$1,_xlfn.XLOOKUP($A50,'PY1 Data(H)'!$A$1:$A$288,'PY1 Data(H)'!$A$1:$BR$288))</f>
        <v>#N/A</v>
      </c>
      <c r="P50" s="126" t="e" cm="1">
        <f t="array" ref="P50">_xlfn.XLOOKUP(P$1,'PY1 Data(H)'!$A$1:$BR$1,_xlfn.XLOOKUP($A50,'PY1 Data(H)'!$A$1:$A$288,'PY1 Data(H)'!$A$1:$BR$288))</f>
        <v>#N/A</v>
      </c>
      <c r="Q50" s="126" t="e" cm="1">
        <f t="array" ref="Q50">_xlfn.XLOOKUP(Q$1,'PY1 Data(H)'!$A$1:$BR$1,_xlfn.XLOOKUP($A50,'PY1 Data(H)'!$A$1:$A$288,'PY1 Data(H)'!$A$1:$BR$288))</f>
        <v>#N/A</v>
      </c>
      <c r="R50" s="126" t="e" cm="1">
        <f t="array" ref="R50">_xlfn.XLOOKUP(R$1,'PY1 Data(H)'!$A$1:$BR$1,_xlfn.XLOOKUP($A50,'PY1 Data(H)'!$A$1:$A$288,'PY1 Data(H)'!$A$1:$BR$288))</f>
        <v>#N/A</v>
      </c>
      <c r="S50" s="126" t="e" cm="1">
        <f t="array" ref="S50">_xlfn.XLOOKUP(S$1,'PY1 Data(H)'!$A$1:$BR$1,_xlfn.XLOOKUP($A50,'PY1 Data(H)'!$A$1:$A$288,'PY1 Data(H)'!$A$1:$BR$288))</f>
        <v>#N/A</v>
      </c>
      <c r="T50" s="126" t="e" cm="1">
        <f t="array" ref="T50">_xlfn.XLOOKUP(T$1,'PY1 Data(H)'!$A$1:$BR$1,_xlfn.XLOOKUP($A50,'PY1 Data(H)'!$A$1:$A$288,'PY1 Data(H)'!$A$1:$BR$288))</f>
        <v>#N/A</v>
      </c>
      <c r="U50" s="126" t="e" cm="1">
        <f t="array" ref="U50">_xlfn.XLOOKUP(U$1,'PY1 Data(H)'!$A$1:$BR$1,_xlfn.XLOOKUP($A50,'PY1 Data(H)'!$A$1:$A$288,'PY1 Data(H)'!$A$1:$BR$288))</f>
        <v>#N/A</v>
      </c>
      <c r="V50" s="126" t="e" cm="1">
        <f t="array" ref="V50">_xlfn.XLOOKUP(V$1,'PY1 Data(H)'!$A$1:$BR$1,_xlfn.XLOOKUP($A50,'PY1 Data(H)'!$A$1:$A$288,'PY1 Data(H)'!$A$1:$BR$288))</f>
        <v>#N/A</v>
      </c>
      <c r="W50" s="126" t="e" cm="1">
        <f t="array" ref="W50">_xlfn.XLOOKUP(W$1,'PY1 Data(H)'!$A$1:$BR$1,_xlfn.XLOOKUP($A50,'PY1 Data(H)'!$A$1:$A$288,'PY1 Data(H)'!$A$1:$BR$288))</f>
        <v>#N/A</v>
      </c>
      <c r="X50" s="126" t="e" cm="1">
        <f t="array" ref="X50">_xlfn.XLOOKUP(X$1,'PY1 Data(H)'!$A$1:$BR$1,_xlfn.XLOOKUP($A50,'PY1 Data(H)'!$A$1:$A$288,'PY1 Data(H)'!$A$1:$BR$288))</f>
        <v>#N/A</v>
      </c>
      <c r="Y50" s="126" t="e" cm="1">
        <f t="array" ref="Y50">_xlfn.XLOOKUP(Y$1,'PY1 Data(H)'!$A$1:$BR$1,_xlfn.XLOOKUP($A50,'PY1 Data(H)'!$A$1:$A$288,'PY1 Data(H)'!$A$1:$BR$288))</f>
        <v>#N/A</v>
      </c>
      <c r="Z50" s="126" t="e" cm="1">
        <f t="array" ref="Z50">_xlfn.XLOOKUP(Z$1,'PY1 Data(H)'!$A$1:$BR$1,_xlfn.XLOOKUP($A50,'PY1 Data(H)'!$A$1:$A$288,'PY1 Data(H)'!$A$1:$BR$288))</f>
        <v>#N/A</v>
      </c>
      <c r="AA50" s="126" t="e" cm="1">
        <f t="array" ref="AA50">_xlfn.XLOOKUP(AA$1,'PY1 Data(H)'!$A$1:$BR$1,_xlfn.XLOOKUP($A50,'PY1 Data(H)'!$A$1:$A$288,'PY1 Data(H)'!$A$1:$BR$288))</f>
        <v>#N/A</v>
      </c>
      <c r="AB50" s="126" t="e" cm="1">
        <f t="array" ref="AB50">_xlfn.XLOOKUP(AB$1,'PY1 Data(H)'!$A$1:$BR$1,_xlfn.XLOOKUP($A50,'PY1 Data(H)'!$A$1:$A$288,'PY1 Data(H)'!$A$1:$BR$288))</f>
        <v>#N/A</v>
      </c>
      <c r="AC50" s="126" t="e" cm="1">
        <f t="array" ref="AC50">_xlfn.XLOOKUP(AC$1,'PY1 Data(H)'!$A$1:$BR$1,_xlfn.XLOOKUP($A50,'PY1 Data(H)'!$A$1:$A$288,'PY1 Data(H)'!$A$1:$BR$288))</f>
        <v>#N/A</v>
      </c>
      <c r="AD50" s="126" t="e" cm="1">
        <f t="array" ref="AD50">_xlfn.XLOOKUP(AD$1,'PY1 Data(H)'!$A$1:$BR$1,_xlfn.XLOOKUP($A50,'PY1 Data(H)'!$A$1:$A$288,'PY1 Data(H)'!$A$1:$BR$288))</f>
        <v>#N/A</v>
      </c>
      <c r="AE50" s="126" t="e" cm="1">
        <f t="array" ref="AE50">_xlfn.XLOOKUP(AE$1,'PY1 Data(H)'!$A$1:$BR$1,_xlfn.XLOOKUP($A50,'PY1 Data(H)'!$A$1:$A$288,'PY1 Data(H)'!$A$1:$BR$288))</f>
        <v>#N/A</v>
      </c>
      <c r="AF50" s="126" t="e" cm="1">
        <f t="array" ref="AF50">_xlfn.XLOOKUP(AF$1,'PY1 Data(H)'!$A$1:$BR$1,_xlfn.XLOOKUP($A50,'PY1 Data(H)'!$A$1:$A$288,'PY1 Data(H)'!$A$1:$BR$288))</f>
        <v>#N/A</v>
      </c>
    </row>
    <row r="51" spans="1:32" x14ac:dyDescent="0.3">
      <c r="A51">
        <v>16</v>
      </c>
      <c r="D51" s="126" cm="1">
        <f t="array" ref="D51">_xlfn.XLOOKUP(D$1,'PY1 Data(H)'!$A$1:$BR$1,_xlfn.XLOOKUP($A51,'PY1 Data(H)'!$A$1:$A$288,'PY1 Data(H)'!$A$1:$BR$288))</f>
        <v>286982</v>
      </c>
      <c r="E51" s="126" cm="1">
        <f t="array" ref="E51">_xlfn.XLOOKUP(E$1,'PY1 Data(H)'!$A$1:$BR$1,_xlfn.XLOOKUP($A51,'PY1 Data(H)'!$A$1:$A$288,'PY1 Data(H)'!$A$1:$BR$288))</f>
        <v>0</v>
      </c>
      <c r="F51" s="126" cm="1">
        <f t="array" ref="F51">_xlfn.XLOOKUP(F$1,'PY1 Data(H)'!$A$1:$BR$1,_xlfn.XLOOKUP($A51,'PY1 Data(H)'!$A$1:$A$288,'PY1 Data(H)'!$A$1:$BR$288))</f>
        <v>0</v>
      </c>
      <c r="G51" s="126" cm="1">
        <f t="array" ref="G51">_xlfn.XLOOKUP(G$1,'PY1 Data(H)'!$A$1:$BR$1,_xlfn.XLOOKUP($A51,'PY1 Data(H)'!$A$1:$A$288,'PY1 Data(H)'!$A$1:$BR$288))</f>
        <v>0</v>
      </c>
      <c r="H51" s="126" cm="1">
        <f t="array" ref="H51">_xlfn.XLOOKUP(H$1,'PY1 Data(H)'!$A$1:$BR$1,_xlfn.XLOOKUP($A51,'PY1 Data(H)'!$A$1:$A$288,'PY1 Data(H)'!$A$1:$BR$288))</f>
        <v>0</v>
      </c>
      <c r="I51" s="126" cm="1">
        <f t="array" ref="I51">_xlfn.XLOOKUP(I$1,'PY1 Data(H)'!$A$1:$BR$1,_xlfn.XLOOKUP($A51,'PY1 Data(H)'!$A$1:$A$288,'PY1 Data(H)'!$A$1:$BR$288))</f>
        <v>399021</v>
      </c>
      <c r="J51" s="126" cm="1">
        <f t="array" ref="J51">_xlfn.XLOOKUP(J$1,'PY1 Data(H)'!$A$1:$BR$1,_xlfn.XLOOKUP($A51,'PY1 Data(H)'!$A$1:$A$288,'PY1 Data(H)'!$A$1:$BR$288))</f>
        <v>0</v>
      </c>
      <c r="K51" s="126" cm="1">
        <f t="array" ref="K51">_xlfn.XLOOKUP(K$1,'PY1 Data(H)'!$A$1:$BR$1,_xlfn.XLOOKUP($A51,'PY1 Data(H)'!$A$1:$A$288,'PY1 Data(H)'!$A$1:$BR$288))</f>
        <v>0</v>
      </c>
      <c r="L51" s="126" cm="1">
        <f t="array" ref="L51">_xlfn.XLOOKUP(L$1,'PY1 Data(H)'!$A$1:$BR$1,_xlfn.XLOOKUP($A51,'PY1 Data(H)'!$A$1:$A$288,'PY1 Data(H)'!$A$1:$BR$288))</f>
        <v>0</v>
      </c>
      <c r="M51" s="126" cm="1">
        <f t="array" ref="M51">_xlfn.XLOOKUP(M$1,'PY1 Data(H)'!$A$1:$BR$1,_xlfn.XLOOKUP($A51,'PY1 Data(H)'!$A$1:$A$288,'PY1 Data(H)'!$A$1:$BR$288))</f>
        <v>274984</v>
      </c>
      <c r="N51" s="126" cm="1">
        <f t="array" ref="N51">_xlfn.XLOOKUP(N$1,'PY1 Data(H)'!$A$1:$BR$1,_xlfn.XLOOKUP($A51,'PY1 Data(H)'!$A$1:$A$288,'PY1 Data(H)'!$A$1:$BR$288))</f>
        <v>0</v>
      </c>
      <c r="O51" s="126" cm="1">
        <f t="array" ref="O51">_xlfn.XLOOKUP(O$1,'PY1 Data(H)'!$A$1:$BR$1,_xlfn.XLOOKUP($A51,'PY1 Data(H)'!$A$1:$A$288,'PY1 Data(H)'!$A$1:$BR$288))</f>
        <v>0</v>
      </c>
      <c r="P51" s="126" cm="1">
        <f t="array" ref="P51">_xlfn.XLOOKUP(P$1,'PY1 Data(H)'!$A$1:$BR$1,_xlfn.XLOOKUP($A51,'PY1 Data(H)'!$A$1:$A$288,'PY1 Data(H)'!$A$1:$BR$288))</f>
        <v>0</v>
      </c>
      <c r="Q51" s="126" cm="1">
        <f t="array" ref="Q51">_xlfn.XLOOKUP(Q$1,'PY1 Data(H)'!$A$1:$BR$1,_xlfn.XLOOKUP($A51,'PY1 Data(H)'!$A$1:$A$288,'PY1 Data(H)'!$A$1:$BR$288))</f>
        <v>0</v>
      </c>
      <c r="R51" s="126" cm="1">
        <f t="array" ref="R51">_xlfn.XLOOKUP(R$1,'PY1 Data(H)'!$A$1:$BR$1,_xlfn.XLOOKUP($A51,'PY1 Data(H)'!$A$1:$A$288,'PY1 Data(H)'!$A$1:$BR$288))</f>
        <v>0</v>
      </c>
      <c r="S51" s="126" cm="1">
        <f t="array" ref="S51">_xlfn.XLOOKUP(S$1,'PY1 Data(H)'!$A$1:$BR$1,_xlfn.XLOOKUP($A51,'PY1 Data(H)'!$A$1:$A$288,'PY1 Data(H)'!$A$1:$BR$288))</f>
        <v>0</v>
      </c>
      <c r="T51" s="126" cm="1">
        <f t="array" ref="T51">_xlfn.XLOOKUP(T$1,'PY1 Data(H)'!$A$1:$BR$1,_xlfn.XLOOKUP($A51,'PY1 Data(H)'!$A$1:$A$288,'PY1 Data(H)'!$A$1:$BR$288))</f>
        <v>0</v>
      </c>
      <c r="U51" s="126" cm="1">
        <f t="array" ref="U51">_xlfn.XLOOKUP(U$1,'PY1 Data(H)'!$A$1:$BR$1,_xlfn.XLOOKUP($A51,'PY1 Data(H)'!$A$1:$A$288,'PY1 Data(H)'!$A$1:$BR$288))</f>
        <v>0</v>
      </c>
      <c r="V51" s="126" cm="1">
        <f t="array" ref="V51">_xlfn.XLOOKUP(V$1,'PY1 Data(H)'!$A$1:$BR$1,_xlfn.XLOOKUP($A51,'PY1 Data(H)'!$A$1:$A$288,'PY1 Data(H)'!$A$1:$BR$288))</f>
        <v>0</v>
      </c>
      <c r="W51" s="126" cm="1">
        <f t="array" ref="W51">_xlfn.XLOOKUP(W$1,'PY1 Data(H)'!$A$1:$BR$1,_xlfn.XLOOKUP($A51,'PY1 Data(H)'!$A$1:$A$288,'PY1 Data(H)'!$A$1:$BR$288))</f>
        <v>0</v>
      </c>
      <c r="X51" s="126" cm="1">
        <f t="array" ref="X51">_xlfn.XLOOKUP(X$1,'PY1 Data(H)'!$A$1:$BR$1,_xlfn.XLOOKUP($A51,'PY1 Data(H)'!$A$1:$A$288,'PY1 Data(H)'!$A$1:$BR$288))</f>
        <v>0</v>
      </c>
      <c r="Y51" s="126" cm="1">
        <f t="array" ref="Y51">_xlfn.XLOOKUP(Y$1,'PY1 Data(H)'!$A$1:$BR$1,_xlfn.XLOOKUP($A51,'PY1 Data(H)'!$A$1:$A$288,'PY1 Data(H)'!$A$1:$BR$288))</f>
        <v>0</v>
      </c>
      <c r="Z51" s="126" cm="1">
        <f t="array" ref="Z51">_xlfn.XLOOKUP(Z$1,'PY1 Data(H)'!$A$1:$BR$1,_xlfn.XLOOKUP($A51,'PY1 Data(H)'!$A$1:$A$288,'PY1 Data(H)'!$A$1:$BR$288))</f>
        <v>0</v>
      </c>
      <c r="AA51" s="126" cm="1">
        <f t="array" ref="AA51">_xlfn.XLOOKUP(AA$1,'PY1 Data(H)'!$A$1:$BR$1,_xlfn.XLOOKUP($A51,'PY1 Data(H)'!$A$1:$A$288,'PY1 Data(H)'!$A$1:$BR$288))</f>
        <v>0</v>
      </c>
      <c r="AB51" s="126" cm="1">
        <f t="array" ref="AB51">_xlfn.XLOOKUP(AB$1,'PY1 Data(H)'!$A$1:$BR$1,_xlfn.XLOOKUP($A51,'PY1 Data(H)'!$A$1:$A$288,'PY1 Data(H)'!$A$1:$BR$288))</f>
        <v>0</v>
      </c>
      <c r="AC51" s="126" cm="1">
        <f t="array" ref="AC51">_xlfn.XLOOKUP(AC$1,'PY1 Data(H)'!$A$1:$BR$1,_xlfn.XLOOKUP($A51,'PY1 Data(H)'!$A$1:$A$288,'PY1 Data(H)'!$A$1:$BR$288))</f>
        <v>0</v>
      </c>
      <c r="AD51" s="126" cm="1">
        <f t="array" ref="AD51">_xlfn.XLOOKUP(AD$1,'PY1 Data(H)'!$A$1:$BR$1,_xlfn.XLOOKUP($A51,'PY1 Data(H)'!$A$1:$A$288,'PY1 Data(H)'!$A$1:$BR$288))</f>
        <v>0</v>
      </c>
      <c r="AE51" s="126" cm="1">
        <f t="array" ref="AE51">_xlfn.XLOOKUP(AE$1,'PY1 Data(H)'!$A$1:$BR$1,_xlfn.XLOOKUP($A51,'PY1 Data(H)'!$A$1:$A$288,'PY1 Data(H)'!$A$1:$BR$288))</f>
        <v>25595</v>
      </c>
      <c r="AF51" s="126" cm="1">
        <f t="array" ref="AF51">_xlfn.XLOOKUP(AF$1,'PY1 Data(H)'!$A$1:$BR$1,_xlfn.XLOOKUP($A51,'PY1 Data(H)'!$A$1:$A$288,'PY1 Data(H)'!$A$1:$BR$288))</f>
        <v>0</v>
      </c>
    </row>
    <row r="52" spans="1:32" x14ac:dyDescent="0.3">
      <c r="A52">
        <v>532</v>
      </c>
      <c r="D52" s="126" cm="1">
        <f t="array" ref="D52">_xlfn.XLOOKUP(D$1,'PY1 Data(H)'!$A$1:$BR$1,_xlfn.XLOOKUP($A52,'PY1 Data(H)'!$A$1:$A$288,'PY1 Data(H)'!$A$1:$BR$288))</f>
        <v>145356</v>
      </c>
      <c r="E52" s="126" cm="1">
        <f t="array" ref="E52">_xlfn.XLOOKUP(E$1,'PY1 Data(H)'!$A$1:$BR$1,_xlfn.XLOOKUP($A52,'PY1 Data(H)'!$A$1:$A$288,'PY1 Data(H)'!$A$1:$BR$288))</f>
        <v>0</v>
      </c>
      <c r="F52" s="126" cm="1">
        <f t="array" ref="F52">_xlfn.XLOOKUP(F$1,'PY1 Data(H)'!$A$1:$BR$1,_xlfn.XLOOKUP($A52,'PY1 Data(H)'!$A$1:$A$288,'PY1 Data(H)'!$A$1:$BR$288))</f>
        <v>0</v>
      </c>
      <c r="G52" s="126" cm="1">
        <f t="array" ref="G52">_xlfn.XLOOKUP(G$1,'PY1 Data(H)'!$A$1:$BR$1,_xlfn.XLOOKUP($A52,'PY1 Data(H)'!$A$1:$A$288,'PY1 Data(H)'!$A$1:$BR$288))</f>
        <v>0</v>
      </c>
      <c r="H52" s="126" cm="1">
        <f t="array" ref="H52">_xlfn.XLOOKUP(H$1,'PY1 Data(H)'!$A$1:$BR$1,_xlfn.XLOOKUP($A52,'PY1 Data(H)'!$A$1:$A$288,'PY1 Data(H)'!$A$1:$BR$288))</f>
        <v>0</v>
      </c>
      <c r="I52" s="126" cm="1">
        <f t="array" ref="I52">_xlfn.XLOOKUP(I$1,'PY1 Data(H)'!$A$1:$BR$1,_xlfn.XLOOKUP($A52,'PY1 Data(H)'!$A$1:$A$288,'PY1 Data(H)'!$A$1:$BR$288))</f>
        <v>312107</v>
      </c>
      <c r="J52" s="126" cm="1">
        <f t="array" ref="J52">_xlfn.XLOOKUP(J$1,'PY1 Data(H)'!$A$1:$BR$1,_xlfn.XLOOKUP($A52,'PY1 Data(H)'!$A$1:$A$288,'PY1 Data(H)'!$A$1:$BR$288))</f>
        <v>0</v>
      </c>
      <c r="K52" s="126" cm="1">
        <f t="array" ref="K52">_xlfn.XLOOKUP(K$1,'PY1 Data(H)'!$A$1:$BR$1,_xlfn.XLOOKUP($A52,'PY1 Data(H)'!$A$1:$A$288,'PY1 Data(H)'!$A$1:$BR$288))</f>
        <v>0</v>
      </c>
      <c r="L52" s="126" cm="1">
        <f t="array" ref="L52">_xlfn.XLOOKUP(L$1,'PY1 Data(H)'!$A$1:$BR$1,_xlfn.XLOOKUP($A52,'PY1 Data(H)'!$A$1:$A$288,'PY1 Data(H)'!$A$1:$BR$288))</f>
        <v>0</v>
      </c>
      <c r="M52" s="126" cm="1">
        <f t="array" ref="M52">_xlfn.XLOOKUP(M$1,'PY1 Data(H)'!$A$1:$BR$1,_xlfn.XLOOKUP($A52,'PY1 Data(H)'!$A$1:$A$288,'PY1 Data(H)'!$A$1:$BR$288))</f>
        <v>258915</v>
      </c>
      <c r="N52" s="126" cm="1">
        <f t="array" ref="N52">_xlfn.XLOOKUP(N$1,'PY1 Data(H)'!$A$1:$BR$1,_xlfn.XLOOKUP($A52,'PY1 Data(H)'!$A$1:$A$288,'PY1 Data(H)'!$A$1:$BR$288))</f>
        <v>0</v>
      </c>
      <c r="O52" s="126" cm="1">
        <f t="array" ref="O52">_xlfn.XLOOKUP(O$1,'PY1 Data(H)'!$A$1:$BR$1,_xlfn.XLOOKUP($A52,'PY1 Data(H)'!$A$1:$A$288,'PY1 Data(H)'!$A$1:$BR$288))</f>
        <v>0</v>
      </c>
      <c r="P52" s="126" cm="1">
        <f t="array" ref="P52">_xlfn.XLOOKUP(P$1,'PY1 Data(H)'!$A$1:$BR$1,_xlfn.XLOOKUP($A52,'PY1 Data(H)'!$A$1:$A$288,'PY1 Data(H)'!$A$1:$BR$288))</f>
        <v>0</v>
      </c>
      <c r="Q52" s="126" cm="1">
        <f t="array" ref="Q52">_xlfn.XLOOKUP(Q$1,'PY1 Data(H)'!$A$1:$BR$1,_xlfn.XLOOKUP($A52,'PY1 Data(H)'!$A$1:$A$288,'PY1 Data(H)'!$A$1:$BR$288))</f>
        <v>0</v>
      </c>
      <c r="R52" s="126" cm="1">
        <f t="array" ref="R52">_xlfn.XLOOKUP(R$1,'PY1 Data(H)'!$A$1:$BR$1,_xlfn.XLOOKUP($A52,'PY1 Data(H)'!$A$1:$A$288,'PY1 Data(H)'!$A$1:$BR$288))</f>
        <v>0</v>
      </c>
      <c r="S52" s="126" cm="1">
        <f t="array" ref="S52">_xlfn.XLOOKUP(S$1,'PY1 Data(H)'!$A$1:$BR$1,_xlfn.XLOOKUP($A52,'PY1 Data(H)'!$A$1:$A$288,'PY1 Data(H)'!$A$1:$BR$288))</f>
        <v>0</v>
      </c>
      <c r="T52" s="126" cm="1">
        <f t="array" ref="T52">_xlfn.XLOOKUP(T$1,'PY1 Data(H)'!$A$1:$BR$1,_xlfn.XLOOKUP($A52,'PY1 Data(H)'!$A$1:$A$288,'PY1 Data(H)'!$A$1:$BR$288))</f>
        <v>0</v>
      </c>
      <c r="U52" s="126" cm="1">
        <f t="array" ref="U52">_xlfn.XLOOKUP(U$1,'PY1 Data(H)'!$A$1:$BR$1,_xlfn.XLOOKUP($A52,'PY1 Data(H)'!$A$1:$A$288,'PY1 Data(H)'!$A$1:$BR$288))</f>
        <v>0</v>
      </c>
      <c r="V52" s="126" cm="1">
        <f t="array" ref="V52">_xlfn.XLOOKUP(V$1,'PY1 Data(H)'!$A$1:$BR$1,_xlfn.XLOOKUP($A52,'PY1 Data(H)'!$A$1:$A$288,'PY1 Data(H)'!$A$1:$BR$288))</f>
        <v>0</v>
      </c>
      <c r="W52" s="126" cm="1">
        <f t="array" ref="W52">_xlfn.XLOOKUP(W$1,'PY1 Data(H)'!$A$1:$BR$1,_xlfn.XLOOKUP($A52,'PY1 Data(H)'!$A$1:$A$288,'PY1 Data(H)'!$A$1:$BR$288))</f>
        <v>0</v>
      </c>
      <c r="X52" s="126" cm="1">
        <f t="array" ref="X52">_xlfn.XLOOKUP(X$1,'PY1 Data(H)'!$A$1:$BR$1,_xlfn.XLOOKUP($A52,'PY1 Data(H)'!$A$1:$A$288,'PY1 Data(H)'!$A$1:$BR$288))</f>
        <v>0</v>
      </c>
      <c r="Y52" s="126" cm="1">
        <f t="array" ref="Y52">_xlfn.XLOOKUP(Y$1,'PY1 Data(H)'!$A$1:$BR$1,_xlfn.XLOOKUP($A52,'PY1 Data(H)'!$A$1:$A$288,'PY1 Data(H)'!$A$1:$BR$288))</f>
        <v>0</v>
      </c>
      <c r="Z52" s="126" cm="1">
        <f t="array" ref="Z52">_xlfn.XLOOKUP(Z$1,'PY1 Data(H)'!$A$1:$BR$1,_xlfn.XLOOKUP($A52,'PY1 Data(H)'!$A$1:$A$288,'PY1 Data(H)'!$A$1:$BR$288))</f>
        <v>0</v>
      </c>
      <c r="AA52" s="126" cm="1">
        <f t="array" ref="AA52">_xlfn.XLOOKUP(AA$1,'PY1 Data(H)'!$A$1:$BR$1,_xlfn.XLOOKUP($A52,'PY1 Data(H)'!$A$1:$A$288,'PY1 Data(H)'!$A$1:$BR$288))</f>
        <v>0</v>
      </c>
      <c r="AB52" s="126" cm="1">
        <f t="array" ref="AB52">_xlfn.XLOOKUP(AB$1,'PY1 Data(H)'!$A$1:$BR$1,_xlfn.XLOOKUP($A52,'PY1 Data(H)'!$A$1:$A$288,'PY1 Data(H)'!$A$1:$BR$288))</f>
        <v>0</v>
      </c>
      <c r="AC52" s="126" cm="1">
        <f t="array" ref="AC52">_xlfn.XLOOKUP(AC$1,'PY1 Data(H)'!$A$1:$BR$1,_xlfn.XLOOKUP($A52,'PY1 Data(H)'!$A$1:$A$288,'PY1 Data(H)'!$A$1:$BR$288))</f>
        <v>0</v>
      </c>
      <c r="AD52" s="126" cm="1">
        <f t="array" ref="AD52">_xlfn.XLOOKUP(AD$1,'PY1 Data(H)'!$A$1:$BR$1,_xlfn.XLOOKUP($A52,'PY1 Data(H)'!$A$1:$A$288,'PY1 Data(H)'!$A$1:$BR$288))</f>
        <v>0</v>
      </c>
      <c r="AE52" s="126" cm="1">
        <f t="array" ref="AE52">_xlfn.XLOOKUP(AE$1,'PY1 Data(H)'!$A$1:$BR$1,_xlfn.XLOOKUP($A52,'PY1 Data(H)'!$A$1:$A$288,'PY1 Data(H)'!$A$1:$BR$288))</f>
        <v>12983</v>
      </c>
      <c r="AF52" s="126" cm="1">
        <f t="array" ref="AF52">_xlfn.XLOOKUP(AF$1,'PY1 Data(H)'!$A$1:$BR$1,_xlfn.XLOOKUP($A52,'PY1 Data(H)'!$A$1:$A$288,'PY1 Data(H)'!$A$1:$BR$288))</f>
        <v>0</v>
      </c>
    </row>
    <row r="53" spans="1:32" x14ac:dyDescent="0.3">
      <c r="A53">
        <v>17</v>
      </c>
      <c r="D53" s="126" cm="1">
        <f t="array" ref="D53">_xlfn.XLOOKUP(D$1,'PY1 Data(H)'!$A$1:$BR$1,_xlfn.XLOOKUP($A53,'PY1 Data(H)'!$A$1:$A$288,'PY1 Data(H)'!$A$1:$BR$288))</f>
        <v>0</v>
      </c>
      <c r="E53" s="126" cm="1">
        <f t="array" ref="E53">_xlfn.XLOOKUP(E$1,'PY1 Data(H)'!$A$1:$BR$1,_xlfn.XLOOKUP($A53,'PY1 Data(H)'!$A$1:$A$288,'PY1 Data(H)'!$A$1:$BR$288))</f>
        <v>0</v>
      </c>
      <c r="F53" s="126" cm="1">
        <f t="array" ref="F53">_xlfn.XLOOKUP(F$1,'PY1 Data(H)'!$A$1:$BR$1,_xlfn.XLOOKUP($A53,'PY1 Data(H)'!$A$1:$A$288,'PY1 Data(H)'!$A$1:$BR$288))</f>
        <v>0</v>
      </c>
      <c r="G53" s="126" cm="1">
        <f t="array" ref="G53">_xlfn.XLOOKUP(G$1,'PY1 Data(H)'!$A$1:$BR$1,_xlfn.XLOOKUP($A53,'PY1 Data(H)'!$A$1:$A$288,'PY1 Data(H)'!$A$1:$BR$288))</f>
        <v>0</v>
      </c>
      <c r="H53" s="126" cm="1">
        <f t="array" ref="H53">_xlfn.XLOOKUP(H$1,'PY1 Data(H)'!$A$1:$BR$1,_xlfn.XLOOKUP($A53,'PY1 Data(H)'!$A$1:$A$288,'PY1 Data(H)'!$A$1:$BR$288))</f>
        <v>0</v>
      </c>
      <c r="I53" s="126" cm="1">
        <f t="array" ref="I53">_xlfn.XLOOKUP(I$1,'PY1 Data(H)'!$A$1:$BR$1,_xlfn.XLOOKUP($A53,'PY1 Data(H)'!$A$1:$A$288,'PY1 Data(H)'!$A$1:$BR$288))</f>
        <v>0</v>
      </c>
      <c r="J53" s="126" cm="1">
        <f t="array" ref="J53">_xlfn.XLOOKUP(J$1,'PY1 Data(H)'!$A$1:$BR$1,_xlfn.XLOOKUP($A53,'PY1 Data(H)'!$A$1:$A$288,'PY1 Data(H)'!$A$1:$BR$288))</f>
        <v>0</v>
      </c>
      <c r="K53" s="126" cm="1">
        <f t="array" ref="K53">_xlfn.XLOOKUP(K$1,'PY1 Data(H)'!$A$1:$BR$1,_xlfn.XLOOKUP($A53,'PY1 Data(H)'!$A$1:$A$288,'PY1 Data(H)'!$A$1:$BR$288))</f>
        <v>0</v>
      </c>
      <c r="L53" s="126" cm="1">
        <f t="array" ref="L53">_xlfn.XLOOKUP(L$1,'PY1 Data(H)'!$A$1:$BR$1,_xlfn.XLOOKUP($A53,'PY1 Data(H)'!$A$1:$A$288,'PY1 Data(H)'!$A$1:$BR$288))</f>
        <v>0</v>
      </c>
      <c r="M53" s="126" cm="1">
        <f t="array" ref="M53">_xlfn.XLOOKUP(M$1,'PY1 Data(H)'!$A$1:$BR$1,_xlfn.XLOOKUP($A53,'PY1 Data(H)'!$A$1:$A$288,'PY1 Data(H)'!$A$1:$BR$288))</f>
        <v>0</v>
      </c>
      <c r="N53" s="126" cm="1">
        <f t="array" ref="N53">_xlfn.XLOOKUP(N$1,'PY1 Data(H)'!$A$1:$BR$1,_xlfn.XLOOKUP($A53,'PY1 Data(H)'!$A$1:$A$288,'PY1 Data(H)'!$A$1:$BR$288))</f>
        <v>0</v>
      </c>
      <c r="O53" s="126" cm="1">
        <f t="array" ref="O53">_xlfn.XLOOKUP(O$1,'PY1 Data(H)'!$A$1:$BR$1,_xlfn.XLOOKUP($A53,'PY1 Data(H)'!$A$1:$A$288,'PY1 Data(H)'!$A$1:$BR$288))</f>
        <v>0</v>
      </c>
      <c r="P53" s="126" cm="1">
        <f t="array" ref="P53">_xlfn.XLOOKUP(P$1,'PY1 Data(H)'!$A$1:$BR$1,_xlfn.XLOOKUP($A53,'PY1 Data(H)'!$A$1:$A$288,'PY1 Data(H)'!$A$1:$BR$288))</f>
        <v>0</v>
      </c>
      <c r="Q53" s="126" cm="1">
        <f t="array" ref="Q53">_xlfn.XLOOKUP(Q$1,'PY1 Data(H)'!$A$1:$BR$1,_xlfn.XLOOKUP($A53,'PY1 Data(H)'!$A$1:$A$288,'PY1 Data(H)'!$A$1:$BR$288))</f>
        <v>0</v>
      </c>
      <c r="R53" s="126" cm="1">
        <f t="array" ref="R53">_xlfn.XLOOKUP(R$1,'PY1 Data(H)'!$A$1:$BR$1,_xlfn.XLOOKUP($A53,'PY1 Data(H)'!$A$1:$A$288,'PY1 Data(H)'!$A$1:$BR$288))</f>
        <v>0</v>
      </c>
      <c r="S53" s="126" cm="1">
        <f t="array" ref="S53">_xlfn.XLOOKUP(S$1,'PY1 Data(H)'!$A$1:$BR$1,_xlfn.XLOOKUP($A53,'PY1 Data(H)'!$A$1:$A$288,'PY1 Data(H)'!$A$1:$BR$288))</f>
        <v>0</v>
      </c>
      <c r="T53" s="126" cm="1">
        <f t="array" ref="T53">_xlfn.XLOOKUP(T$1,'PY1 Data(H)'!$A$1:$BR$1,_xlfn.XLOOKUP($A53,'PY1 Data(H)'!$A$1:$A$288,'PY1 Data(H)'!$A$1:$BR$288))</f>
        <v>0</v>
      </c>
      <c r="U53" s="126" cm="1">
        <f t="array" ref="U53">_xlfn.XLOOKUP(U$1,'PY1 Data(H)'!$A$1:$BR$1,_xlfn.XLOOKUP($A53,'PY1 Data(H)'!$A$1:$A$288,'PY1 Data(H)'!$A$1:$BR$288))</f>
        <v>0</v>
      </c>
      <c r="V53" s="126" cm="1">
        <f t="array" ref="V53">_xlfn.XLOOKUP(V$1,'PY1 Data(H)'!$A$1:$BR$1,_xlfn.XLOOKUP($A53,'PY1 Data(H)'!$A$1:$A$288,'PY1 Data(H)'!$A$1:$BR$288))</f>
        <v>0</v>
      </c>
      <c r="W53" s="126" cm="1">
        <f t="array" ref="W53">_xlfn.XLOOKUP(W$1,'PY1 Data(H)'!$A$1:$BR$1,_xlfn.XLOOKUP($A53,'PY1 Data(H)'!$A$1:$A$288,'PY1 Data(H)'!$A$1:$BR$288))</f>
        <v>0</v>
      </c>
      <c r="X53" s="126" cm="1">
        <f t="array" ref="X53">_xlfn.XLOOKUP(X$1,'PY1 Data(H)'!$A$1:$BR$1,_xlfn.XLOOKUP($A53,'PY1 Data(H)'!$A$1:$A$288,'PY1 Data(H)'!$A$1:$BR$288))</f>
        <v>0</v>
      </c>
      <c r="Y53" s="126" cm="1">
        <f t="array" ref="Y53">_xlfn.XLOOKUP(Y$1,'PY1 Data(H)'!$A$1:$BR$1,_xlfn.XLOOKUP($A53,'PY1 Data(H)'!$A$1:$A$288,'PY1 Data(H)'!$A$1:$BR$288))</f>
        <v>0</v>
      </c>
      <c r="Z53" s="126" cm="1">
        <f t="array" ref="Z53">_xlfn.XLOOKUP(Z$1,'PY1 Data(H)'!$A$1:$BR$1,_xlfn.XLOOKUP($A53,'PY1 Data(H)'!$A$1:$A$288,'PY1 Data(H)'!$A$1:$BR$288))</f>
        <v>0</v>
      </c>
      <c r="AA53" s="126" cm="1">
        <f t="array" ref="AA53">_xlfn.XLOOKUP(AA$1,'PY1 Data(H)'!$A$1:$BR$1,_xlfn.XLOOKUP($A53,'PY1 Data(H)'!$A$1:$A$288,'PY1 Data(H)'!$A$1:$BR$288))</f>
        <v>0</v>
      </c>
      <c r="AB53" s="126" cm="1">
        <f t="array" ref="AB53">_xlfn.XLOOKUP(AB$1,'PY1 Data(H)'!$A$1:$BR$1,_xlfn.XLOOKUP($A53,'PY1 Data(H)'!$A$1:$A$288,'PY1 Data(H)'!$A$1:$BR$288))</f>
        <v>0</v>
      </c>
      <c r="AC53" s="126" cm="1">
        <f t="array" ref="AC53">_xlfn.XLOOKUP(AC$1,'PY1 Data(H)'!$A$1:$BR$1,_xlfn.XLOOKUP($A53,'PY1 Data(H)'!$A$1:$A$288,'PY1 Data(H)'!$A$1:$BR$288))</f>
        <v>0</v>
      </c>
      <c r="AD53" s="126" cm="1">
        <f t="array" ref="AD53">_xlfn.XLOOKUP(AD$1,'PY1 Data(H)'!$A$1:$BR$1,_xlfn.XLOOKUP($A53,'PY1 Data(H)'!$A$1:$A$288,'PY1 Data(H)'!$A$1:$BR$288))</f>
        <v>0</v>
      </c>
      <c r="AE53" s="126" cm="1">
        <f t="array" ref="AE53">_xlfn.XLOOKUP(AE$1,'PY1 Data(H)'!$A$1:$BR$1,_xlfn.XLOOKUP($A53,'PY1 Data(H)'!$A$1:$A$288,'PY1 Data(H)'!$A$1:$BR$288))</f>
        <v>0</v>
      </c>
      <c r="AF53" s="126" cm="1">
        <f t="array" ref="AF53">_xlfn.XLOOKUP(AF$1,'PY1 Data(H)'!$A$1:$BR$1,_xlfn.XLOOKUP($A53,'PY1 Data(H)'!$A$1:$A$288,'PY1 Data(H)'!$A$1:$BR$288))</f>
        <v>0</v>
      </c>
    </row>
    <row r="54" spans="1:32" x14ac:dyDescent="0.3">
      <c r="A54">
        <v>20</v>
      </c>
      <c r="D54" s="126" cm="1">
        <f t="array" ref="D54">_xlfn.XLOOKUP(D$1,'PY1 Data(H)'!$A$1:$BR$1,_xlfn.XLOOKUP($A54,'PY1 Data(H)'!$A$1:$A$288,'PY1 Data(H)'!$A$1:$BR$288))</f>
        <v>17740</v>
      </c>
      <c r="E54" s="126" cm="1">
        <f t="array" ref="E54">_xlfn.XLOOKUP(E$1,'PY1 Data(H)'!$A$1:$BR$1,_xlfn.XLOOKUP($A54,'PY1 Data(H)'!$A$1:$A$288,'PY1 Data(H)'!$A$1:$BR$288))</f>
        <v>0</v>
      </c>
      <c r="F54" s="126" cm="1">
        <f t="array" ref="F54">_xlfn.XLOOKUP(F$1,'PY1 Data(H)'!$A$1:$BR$1,_xlfn.XLOOKUP($A54,'PY1 Data(H)'!$A$1:$A$288,'PY1 Data(H)'!$A$1:$BR$288))</f>
        <v>0</v>
      </c>
      <c r="G54" s="126" cm="1">
        <f t="array" ref="G54">_xlfn.XLOOKUP(G$1,'PY1 Data(H)'!$A$1:$BR$1,_xlfn.XLOOKUP($A54,'PY1 Data(H)'!$A$1:$A$288,'PY1 Data(H)'!$A$1:$BR$288))</f>
        <v>0</v>
      </c>
      <c r="H54" s="126" cm="1">
        <f t="array" ref="H54">_xlfn.XLOOKUP(H$1,'PY1 Data(H)'!$A$1:$BR$1,_xlfn.XLOOKUP($A54,'PY1 Data(H)'!$A$1:$A$288,'PY1 Data(H)'!$A$1:$BR$288))</f>
        <v>0</v>
      </c>
      <c r="I54" s="126" cm="1">
        <f t="array" ref="I54">_xlfn.XLOOKUP(I$1,'PY1 Data(H)'!$A$1:$BR$1,_xlfn.XLOOKUP($A54,'PY1 Data(H)'!$A$1:$A$288,'PY1 Data(H)'!$A$1:$BR$288))</f>
        <v>0</v>
      </c>
      <c r="J54" s="126" cm="1">
        <f t="array" ref="J54">_xlfn.XLOOKUP(J$1,'PY1 Data(H)'!$A$1:$BR$1,_xlfn.XLOOKUP($A54,'PY1 Data(H)'!$A$1:$A$288,'PY1 Data(H)'!$A$1:$BR$288))</f>
        <v>0</v>
      </c>
      <c r="K54" s="126" cm="1">
        <f t="array" ref="K54">_xlfn.XLOOKUP(K$1,'PY1 Data(H)'!$A$1:$BR$1,_xlfn.XLOOKUP($A54,'PY1 Data(H)'!$A$1:$A$288,'PY1 Data(H)'!$A$1:$BR$288))</f>
        <v>0</v>
      </c>
      <c r="L54" s="126" cm="1">
        <f t="array" ref="L54">_xlfn.XLOOKUP(L$1,'PY1 Data(H)'!$A$1:$BR$1,_xlfn.XLOOKUP($A54,'PY1 Data(H)'!$A$1:$A$288,'PY1 Data(H)'!$A$1:$BR$288))</f>
        <v>0</v>
      </c>
      <c r="M54" s="126" cm="1">
        <f t="array" ref="M54">_xlfn.XLOOKUP(M$1,'PY1 Data(H)'!$A$1:$BR$1,_xlfn.XLOOKUP($A54,'PY1 Data(H)'!$A$1:$A$288,'PY1 Data(H)'!$A$1:$BR$288))</f>
        <v>0</v>
      </c>
      <c r="N54" s="126" cm="1">
        <f t="array" ref="N54">_xlfn.XLOOKUP(N$1,'PY1 Data(H)'!$A$1:$BR$1,_xlfn.XLOOKUP($A54,'PY1 Data(H)'!$A$1:$A$288,'PY1 Data(H)'!$A$1:$BR$288))</f>
        <v>0</v>
      </c>
      <c r="O54" s="126" cm="1">
        <f t="array" ref="O54">_xlfn.XLOOKUP(O$1,'PY1 Data(H)'!$A$1:$BR$1,_xlfn.XLOOKUP($A54,'PY1 Data(H)'!$A$1:$A$288,'PY1 Data(H)'!$A$1:$BR$288))</f>
        <v>0</v>
      </c>
      <c r="P54" s="126" cm="1">
        <f t="array" ref="P54">_xlfn.XLOOKUP(P$1,'PY1 Data(H)'!$A$1:$BR$1,_xlfn.XLOOKUP($A54,'PY1 Data(H)'!$A$1:$A$288,'PY1 Data(H)'!$A$1:$BR$288))</f>
        <v>0</v>
      </c>
      <c r="Q54" s="126" cm="1">
        <f t="array" ref="Q54">_xlfn.XLOOKUP(Q$1,'PY1 Data(H)'!$A$1:$BR$1,_xlfn.XLOOKUP($A54,'PY1 Data(H)'!$A$1:$A$288,'PY1 Data(H)'!$A$1:$BR$288))</f>
        <v>0</v>
      </c>
      <c r="R54" s="126" cm="1">
        <f t="array" ref="R54">_xlfn.XLOOKUP(R$1,'PY1 Data(H)'!$A$1:$BR$1,_xlfn.XLOOKUP($A54,'PY1 Data(H)'!$A$1:$A$288,'PY1 Data(H)'!$A$1:$BR$288))</f>
        <v>0</v>
      </c>
      <c r="S54" s="126" cm="1">
        <f t="array" ref="S54">_xlfn.XLOOKUP(S$1,'PY1 Data(H)'!$A$1:$BR$1,_xlfn.XLOOKUP($A54,'PY1 Data(H)'!$A$1:$A$288,'PY1 Data(H)'!$A$1:$BR$288))</f>
        <v>0</v>
      </c>
      <c r="T54" s="126" cm="1">
        <f t="array" ref="T54">_xlfn.XLOOKUP(T$1,'PY1 Data(H)'!$A$1:$BR$1,_xlfn.XLOOKUP($A54,'PY1 Data(H)'!$A$1:$A$288,'PY1 Data(H)'!$A$1:$BR$288))</f>
        <v>0</v>
      </c>
      <c r="U54" s="126" cm="1">
        <f t="array" ref="U54">_xlfn.XLOOKUP(U$1,'PY1 Data(H)'!$A$1:$BR$1,_xlfn.XLOOKUP($A54,'PY1 Data(H)'!$A$1:$A$288,'PY1 Data(H)'!$A$1:$BR$288))</f>
        <v>0</v>
      </c>
      <c r="V54" s="126" cm="1">
        <f t="array" ref="V54">_xlfn.XLOOKUP(V$1,'PY1 Data(H)'!$A$1:$BR$1,_xlfn.XLOOKUP($A54,'PY1 Data(H)'!$A$1:$A$288,'PY1 Data(H)'!$A$1:$BR$288))</f>
        <v>0</v>
      </c>
      <c r="W54" s="126" cm="1">
        <f t="array" ref="W54">_xlfn.XLOOKUP(W$1,'PY1 Data(H)'!$A$1:$BR$1,_xlfn.XLOOKUP($A54,'PY1 Data(H)'!$A$1:$A$288,'PY1 Data(H)'!$A$1:$BR$288))</f>
        <v>0</v>
      </c>
      <c r="X54" s="126" cm="1">
        <f t="array" ref="X54">_xlfn.XLOOKUP(X$1,'PY1 Data(H)'!$A$1:$BR$1,_xlfn.XLOOKUP($A54,'PY1 Data(H)'!$A$1:$A$288,'PY1 Data(H)'!$A$1:$BR$288))</f>
        <v>0</v>
      </c>
      <c r="Y54" s="126" cm="1">
        <f t="array" ref="Y54">_xlfn.XLOOKUP(Y$1,'PY1 Data(H)'!$A$1:$BR$1,_xlfn.XLOOKUP($A54,'PY1 Data(H)'!$A$1:$A$288,'PY1 Data(H)'!$A$1:$BR$288))</f>
        <v>0</v>
      </c>
      <c r="Z54" s="126" cm="1">
        <f t="array" ref="Z54">_xlfn.XLOOKUP(Z$1,'PY1 Data(H)'!$A$1:$BR$1,_xlfn.XLOOKUP($A54,'PY1 Data(H)'!$A$1:$A$288,'PY1 Data(H)'!$A$1:$BR$288))</f>
        <v>0</v>
      </c>
      <c r="AA54" s="126" cm="1">
        <f t="array" ref="AA54">_xlfn.XLOOKUP(AA$1,'PY1 Data(H)'!$A$1:$BR$1,_xlfn.XLOOKUP($A54,'PY1 Data(H)'!$A$1:$A$288,'PY1 Data(H)'!$A$1:$BR$288))</f>
        <v>0</v>
      </c>
      <c r="AB54" s="126" cm="1">
        <f t="array" ref="AB54">_xlfn.XLOOKUP(AB$1,'PY1 Data(H)'!$A$1:$BR$1,_xlfn.XLOOKUP($A54,'PY1 Data(H)'!$A$1:$A$288,'PY1 Data(H)'!$A$1:$BR$288))</f>
        <v>0</v>
      </c>
      <c r="AC54" s="126" cm="1">
        <f t="array" ref="AC54">_xlfn.XLOOKUP(AC$1,'PY1 Data(H)'!$A$1:$BR$1,_xlfn.XLOOKUP($A54,'PY1 Data(H)'!$A$1:$A$288,'PY1 Data(H)'!$A$1:$BR$288))</f>
        <v>0</v>
      </c>
      <c r="AD54" s="126" cm="1">
        <f t="array" ref="AD54">_xlfn.XLOOKUP(AD$1,'PY1 Data(H)'!$A$1:$BR$1,_xlfn.XLOOKUP($A54,'PY1 Data(H)'!$A$1:$A$288,'PY1 Data(H)'!$A$1:$BR$288))</f>
        <v>0</v>
      </c>
      <c r="AE54" s="126" cm="1">
        <f t="array" ref="AE54">_xlfn.XLOOKUP(AE$1,'PY1 Data(H)'!$A$1:$BR$1,_xlfn.XLOOKUP($A54,'PY1 Data(H)'!$A$1:$A$288,'PY1 Data(H)'!$A$1:$BR$288))</f>
        <v>0</v>
      </c>
      <c r="AF54" s="126" cm="1">
        <f t="array" ref="AF54">_xlfn.XLOOKUP(AF$1,'PY1 Data(H)'!$A$1:$BR$1,_xlfn.XLOOKUP($A54,'PY1 Data(H)'!$A$1:$A$288,'PY1 Data(H)'!$A$1:$BR$288))</f>
        <v>0</v>
      </c>
    </row>
    <row r="55" spans="1:32" x14ac:dyDescent="0.3">
      <c r="A55">
        <v>533</v>
      </c>
      <c r="D55" s="126" cm="1">
        <f t="array" ref="D55">_xlfn.XLOOKUP(D$1,'PY1 Data(H)'!$A$1:$BR$1,_xlfn.XLOOKUP($A55,'PY1 Data(H)'!$A$1:$A$288,'PY1 Data(H)'!$A$1:$BR$288))</f>
        <v>0</v>
      </c>
      <c r="E55" s="126" cm="1">
        <f t="array" ref="E55">_xlfn.XLOOKUP(E$1,'PY1 Data(H)'!$A$1:$BR$1,_xlfn.XLOOKUP($A55,'PY1 Data(H)'!$A$1:$A$288,'PY1 Data(H)'!$A$1:$BR$288))</f>
        <v>0</v>
      </c>
      <c r="F55" s="126" cm="1">
        <f t="array" ref="F55">_xlfn.XLOOKUP(F$1,'PY1 Data(H)'!$A$1:$BR$1,_xlfn.XLOOKUP($A55,'PY1 Data(H)'!$A$1:$A$288,'PY1 Data(H)'!$A$1:$BR$288))</f>
        <v>0</v>
      </c>
      <c r="G55" s="126" cm="1">
        <f t="array" ref="G55">_xlfn.XLOOKUP(G$1,'PY1 Data(H)'!$A$1:$BR$1,_xlfn.XLOOKUP($A55,'PY1 Data(H)'!$A$1:$A$288,'PY1 Data(H)'!$A$1:$BR$288))</f>
        <v>0</v>
      </c>
      <c r="H55" s="126" cm="1">
        <f t="array" ref="H55">_xlfn.XLOOKUP(H$1,'PY1 Data(H)'!$A$1:$BR$1,_xlfn.XLOOKUP($A55,'PY1 Data(H)'!$A$1:$A$288,'PY1 Data(H)'!$A$1:$BR$288))</f>
        <v>0</v>
      </c>
      <c r="I55" s="126" cm="1">
        <f t="array" ref="I55">_xlfn.XLOOKUP(I$1,'PY1 Data(H)'!$A$1:$BR$1,_xlfn.XLOOKUP($A55,'PY1 Data(H)'!$A$1:$A$288,'PY1 Data(H)'!$A$1:$BR$288))</f>
        <v>0</v>
      </c>
      <c r="J55" s="126" cm="1">
        <f t="array" ref="J55">_xlfn.XLOOKUP(J$1,'PY1 Data(H)'!$A$1:$BR$1,_xlfn.XLOOKUP($A55,'PY1 Data(H)'!$A$1:$A$288,'PY1 Data(H)'!$A$1:$BR$288))</f>
        <v>0</v>
      </c>
      <c r="K55" s="126" cm="1">
        <f t="array" ref="K55">_xlfn.XLOOKUP(K$1,'PY1 Data(H)'!$A$1:$BR$1,_xlfn.XLOOKUP($A55,'PY1 Data(H)'!$A$1:$A$288,'PY1 Data(H)'!$A$1:$BR$288))</f>
        <v>0</v>
      </c>
      <c r="L55" s="126" cm="1">
        <f t="array" ref="L55">_xlfn.XLOOKUP(L$1,'PY1 Data(H)'!$A$1:$BR$1,_xlfn.XLOOKUP($A55,'PY1 Data(H)'!$A$1:$A$288,'PY1 Data(H)'!$A$1:$BR$288))</f>
        <v>0</v>
      </c>
      <c r="M55" s="126" cm="1">
        <f t="array" ref="M55">_xlfn.XLOOKUP(M$1,'PY1 Data(H)'!$A$1:$BR$1,_xlfn.XLOOKUP($A55,'PY1 Data(H)'!$A$1:$A$288,'PY1 Data(H)'!$A$1:$BR$288))</f>
        <v>0</v>
      </c>
      <c r="N55" s="126" cm="1">
        <f t="array" ref="N55">_xlfn.XLOOKUP(N$1,'PY1 Data(H)'!$A$1:$BR$1,_xlfn.XLOOKUP($A55,'PY1 Data(H)'!$A$1:$A$288,'PY1 Data(H)'!$A$1:$BR$288))</f>
        <v>0</v>
      </c>
      <c r="O55" s="126" cm="1">
        <f t="array" ref="O55">_xlfn.XLOOKUP(O$1,'PY1 Data(H)'!$A$1:$BR$1,_xlfn.XLOOKUP($A55,'PY1 Data(H)'!$A$1:$A$288,'PY1 Data(H)'!$A$1:$BR$288))</f>
        <v>0</v>
      </c>
      <c r="P55" s="126" cm="1">
        <f t="array" ref="P55">_xlfn.XLOOKUP(P$1,'PY1 Data(H)'!$A$1:$BR$1,_xlfn.XLOOKUP($A55,'PY1 Data(H)'!$A$1:$A$288,'PY1 Data(H)'!$A$1:$BR$288))</f>
        <v>0</v>
      </c>
      <c r="Q55" s="126" cm="1">
        <f t="array" ref="Q55">_xlfn.XLOOKUP(Q$1,'PY1 Data(H)'!$A$1:$BR$1,_xlfn.XLOOKUP($A55,'PY1 Data(H)'!$A$1:$A$288,'PY1 Data(H)'!$A$1:$BR$288))</f>
        <v>0</v>
      </c>
      <c r="R55" s="126" cm="1">
        <f t="array" ref="R55">_xlfn.XLOOKUP(R$1,'PY1 Data(H)'!$A$1:$BR$1,_xlfn.XLOOKUP($A55,'PY1 Data(H)'!$A$1:$A$288,'PY1 Data(H)'!$A$1:$BR$288))</f>
        <v>0</v>
      </c>
      <c r="S55" s="126" cm="1">
        <f t="array" ref="S55">_xlfn.XLOOKUP(S$1,'PY1 Data(H)'!$A$1:$BR$1,_xlfn.XLOOKUP($A55,'PY1 Data(H)'!$A$1:$A$288,'PY1 Data(H)'!$A$1:$BR$288))</f>
        <v>0</v>
      </c>
      <c r="T55" s="126" cm="1">
        <f t="array" ref="T55">_xlfn.XLOOKUP(T$1,'PY1 Data(H)'!$A$1:$BR$1,_xlfn.XLOOKUP($A55,'PY1 Data(H)'!$A$1:$A$288,'PY1 Data(H)'!$A$1:$BR$288))</f>
        <v>0</v>
      </c>
      <c r="U55" s="126" cm="1">
        <f t="array" ref="U55">_xlfn.XLOOKUP(U$1,'PY1 Data(H)'!$A$1:$BR$1,_xlfn.XLOOKUP($A55,'PY1 Data(H)'!$A$1:$A$288,'PY1 Data(H)'!$A$1:$BR$288))</f>
        <v>0</v>
      </c>
      <c r="V55" s="126" cm="1">
        <f t="array" ref="V55">_xlfn.XLOOKUP(V$1,'PY1 Data(H)'!$A$1:$BR$1,_xlfn.XLOOKUP($A55,'PY1 Data(H)'!$A$1:$A$288,'PY1 Data(H)'!$A$1:$BR$288))</f>
        <v>0</v>
      </c>
      <c r="W55" s="126" cm="1">
        <f t="array" ref="W55">_xlfn.XLOOKUP(W$1,'PY1 Data(H)'!$A$1:$BR$1,_xlfn.XLOOKUP($A55,'PY1 Data(H)'!$A$1:$A$288,'PY1 Data(H)'!$A$1:$BR$288))</f>
        <v>0</v>
      </c>
      <c r="X55" s="126" cm="1">
        <f t="array" ref="X55">_xlfn.XLOOKUP(X$1,'PY1 Data(H)'!$A$1:$BR$1,_xlfn.XLOOKUP($A55,'PY1 Data(H)'!$A$1:$A$288,'PY1 Data(H)'!$A$1:$BR$288))</f>
        <v>0</v>
      </c>
      <c r="Y55" s="126" cm="1">
        <f t="array" ref="Y55">_xlfn.XLOOKUP(Y$1,'PY1 Data(H)'!$A$1:$BR$1,_xlfn.XLOOKUP($A55,'PY1 Data(H)'!$A$1:$A$288,'PY1 Data(H)'!$A$1:$BR$288))</f>
        <v>0</v>
      </c>
      <c r="Z55" s="126" cm="1">
        <f t="array" ref="Z55">_xlfn.XLOOKUP(Z$1,'PY1 Data(H)'!$A$1:$BR$1,_xlfn.XLOOKUP($A55,'PY1 Data(H)'!$A$1:$A$288,'PY1 Data(H)'!$A$1:$BR$288))</f>
        <v>0</v>
      </c>
      <c r="AA55" s="126" cm="1">
        <f t="array" ref="AA55">_xlfn.XLOOKUP(AA$1,'PY1 Data(H)'!$A$1:$BR$1,_xlfn.XLOOKUP($A55,'PY1 Data(H)'!$A$1:$A$288,'PY1 Data(H)'!$A$1:$BR$288))</f>
        <v>0</v>
      </c>
      <c r="AB55" s="126" cm="1">
        <f t="array" ref="AB55">_xlfn.XLOOKUP(AB$1,'PY1 Data(H)'!$A$1:$BR$1,_xlfn.XLOOKUP($A55,'PY1 Data(H)'!$A$1:$A$288,'PY1 Data(H)'!$A$1:$BR$288))</f>
        <v>0</v>
      </c>
      <c r="AC55" s="126" cm="1">
        <f t="array" ref="AC55">_xlfn.XLOOKUP(AC$1,'PY1 Data(H)'!$A$1:$BR$1,_xlfn.XLOOKUP($A55,'PY1 Data(H)'!$A$1:$A$288,'PY1 Data(H)'!$A$1:$BR$288))</f>
        <v>0</v>
      </c>
      <c r="AD55" s="126" cm="1">
        <f t="array" ref="AD55">_xlfn.XLOOKUP(AD$1,'PY1 Data(H)'!$A$1:$BR$1,_xlfn.XLOOKUP($A55,'PY1 Data(H)'!$A$1:$A$288,'PY1 Data(H)'!$A$1:$BR$288))</f>
        <v>0</v>
      </c>
      <c r="AE55" s="126" cm="1">
        <f t="array" ref="AE55">_xlfn.XLOOKUP(AE$1,'PY1 Data(H)'!$A$1:$BR$1,_xlfn.XLOOKUP($A55,'PY1 Data(H)'!$A$1:$A$288,'PY1 Data(H)'!$A$1:$BR$288))</f>
        <v>0</v>
      </c>
      <c r="AF55" s="126" cm="1">
        <f t="array" ref="AF55">_xlfn.XLOOKUP(AF$1,'PY1 Data(H)'!$A$1:$BR$1,_xlfn.XLOOKUP($A55,'PY1 Data(H)'!$A$1:$A$288,'PY1 Data(H)'!$A$1:$BR$288))</f>
        <v>0</v>
      </c>
    </row>
    <row r="56" spans="1:32" x14ac:dyDescent="0.3">
      <c r="A56">
        <v>508</v>
      </c>
      <c r="D56" s="126" cm="1">
        <f t="array" ref="D56">_xlfn.XLOOKUP(D$1,'PY1 Data(H)'!$A$1:$BR$1,_xlfn.XLOOKUP($A56,'PY1 Data(H)'!$A$1:$A$288,'PY1 Data(H)'!$A$1:$BR$288))</f>
        <v>0</v>
      </c>
      <c r="E56" s="126" cm="1">
        <f t="array" ref="E56">_xlfn.XLOOKUP(E$1,'PY1 Data(H)'!$A$1:$BR$1,_xlfn.XLOOKUP($A56,'PY1 Data(H)'!$A$1:$A$288,'PY1 Data(H)'!$A$1:$BR$288))</f>
        <v>0</v>
      </c>
      <c r="F56" s="126" cm="1">
        <f t="array" ref="F56">_xlfn.XLOOKUP(F$1,'PY1 Data(H)'!$A$1:$BR$1,_xlfn.XLOOKUP($A56,'PY1 Data(H)'!$A$1:$A$288,'PY1 Data(H)'!$A$1:$BR$288))</f>
        <v>0</v>
      </c>
      <c r="G56" s="126" cm="1">
        <f t="array" ref="G56">_xlfn.XLOOKUP(G$1,'PY1 Data(H)'!$A$1:$BR$1,_xlfn.XLOOKUP($A56,'PY1 Data(H)'!$A$1:$A$288,'PY1 Data(H)'!$A$1:$BR$288))</f>
        <v>0</v>
      </c>
      <c r="H56" s="126" cm="1">
        <f t="array" ref="H56">_xlfn.XLOOKUP(H$1,'PY1 Data(H)'!$A$1:$BR$1,_xlfn.XLOOKUP($A56,'PY1 Data(H)'!$A$1:$A$288,'PY1 Data(H)'!$A$1:$BR$288))</f>
        <v>0</v>
      </c>
      <c r="I56" s="126" cm="1">
        <f t="array" ref="I56">_xlfn.XLOOKUP(I$1,'PY1 Data(H)'!$A$1:$BR$1,_xlfn.XLOOKUP($A56,'PY1 Data(H)'!$A$1:$A$288,'PY1 Data(H)'!$A$1:$BR$288))</f>
        <v>0</v>
      </c>
      <c r="J56" s="126" cm="1">
        <f t="array" ref="J56">_xlfn.XLOOKUP(J$1,'PY1 Data(H)'!$A$1:$BR$1,_xlfn.XLOOKUP($A56,'PY1 Data(H)'!$A$1:$A$288,'PY1 Data(H)'!$A$1:$BR$288))</f>
        <v>0</v>
      </c>
      <c r="K56" s="126" cm="1">
        <f t="array" ref="K56">_xlfn.XLOOKUP(K$1,'PY1 Data(H)'!$A$1:$BR$1,_xlfn.XLOOKUP($A56,'PY1 Data(H)'!$A$1:$A$288,'PY1 Data(H)'!$A$1:$BR$288))</f>
        <v>0</v>
      </c>
      <c r="L56" s="126" cm="1">
        <f t="array" ref="L56">_xlfn.XLOOKUP(L$1,'PY1 Data(H)'!$A$1:$BR$1,_xlfn.XLOOKUP($A56,'PY1 Data(H)'!$A$1:$A$288,'PY1 Data(H)'!$A$1:$BR$288))</f>
        <v>0</v>
      </c>
      <c r="M56" s="126" cm="1">
        <f t="array" ref="M56">_xlfn.XLOOKUP(M$1,'PY1 Data(H)'!$A$1:$BR$1,_xlfn.XLOOKUP($A56,'PY1 Data(H)'!$A$1:$A$288,'PY1 Data(H)'!$A$1:$BR$288))</f>
        <v>0</v>
      </c>
      <c r="N56" s="126" cm="1">
        <f t="array" ref="N56">_xlfn.XLOOKUP(N$1,'PY1 Data(H)'!$A$1:$BR$1,_xlfn.XLOOKUP($A56,'PY1 Data(H)'!$A$1:$A$288,'PY1 Data(H)'!$A$1:$BR$288))</f>
        <v>0</v>
      </c>
      <c r="O56" s="126" cm="1">
        <f t="array" ref="O56">_xlfn.XLOOKUP(O$1,'PY1 Data(H)'!$A$1:$BR$1,_xlfn.XLOOKUP($A56,'PY1 Data(H)'!$A$1:$A$288,'PY1 Data(H)'!$A$1:$BR$288))</f>
        <v>0</v>
      </c>
      <c r="P56" s="126" cm="1">
        <f t="array" ref="P56">_xlfn.XLOOKUP(P$1,'PY1 Data(H)'!$A$1:$BR$1,_xlfn.XLOOKUP($A56,'PY1 Data(H)'!$A$1:$A$288,'PY1 Data(H)'!$A$1:$BR$288))</f>
        <v>0</v>
      </c>
      <c r="Q56" s="126" cm="1">
        <f t="array" ref="Q56">_xlfn.XLOOKUP(Q$1,'PY1 Data(H)'!$A$1:$BR$1,_xlfn.XLOOKUP($A56,'PY1 Data(H)'!$A$1:$A$288,'PY1 Data(H)'!$A$1:$BR$288))</f>
        <v>0</v>
      </c>
      <c r="R56" s="126" cm="1">
        <f t="array" ref="R56">_xlfn.XLOOKUP(R$1,'PY1 Data(H)'!$A$1:$BR$1,_xlfn.XLOOKUP($A56,'PY1 Data(H)'!$A$1:$A$288,'PY1 Data(H)'!$A$1:$BR$288))</f>
        <v>0</v>
      </c>
      <c r="S56" s="126" cm="1">
        <f t="array" ref="S56">_xlfn.XLOOKUP(S$1,'PY1 Data(H)'!$A$1:$BR$1,_xlfn.XLOOKUP($A56,'PY1 Data(H)'!$A$1:$A$288,'PY1 Data(H)'!$A$1:$BR$288))</f>
        <v>0</v>
      </c>
      <c r="T56" s="126" cm="1">
        <f t="array" ref="T56">_xlfn.XLOOKUP(T$1,'PY1 Data(H)'!$A$1:$BR$1,_xlfn.XLOOKUP($A56,'PY1 Data(H)'!$A$1:$A$288,'PY1 Data(H)'!$A$1:$BR$288))</f>
        <v>0</v>
      </c>
      <c r="U56" s="126" cm="1">
        <f t="array" ref="U56">_xlfn.XLOOKUP(U$1,'PY1 Data(H)'!$A$1:$BR$1,_xlfn.XLOOKUP($A56,'PY1 Data(H)'!$A$1:$A$288,'PY1 Data(H)'!$A$1:$BR$288))</f>
        <v>0</v>
      </c>
      <c r="V56" s="126" cm="1">
        <f t="array" ref="V56">_xlfn.XLOOKUP(V$1,'PY1 Data(H)'!$A$1:$BR$1,_xlfn.XLOOKUP($A56,'PY1 Data(H)'!$A$1:$A$288,'PY1 Data(H)'!$A$1:$BR$288))</f>
        <v>0</v>
      </c>
      <c r="W56" s="126" cm="1">
        <f t="array" ref="W56">_xlfn.XLOOKUP(W$1,'PY1 Data(H)'!$A$1:$BR$1,_xlfn.XLOOKUP($A56,'PY1 Data(H)'!$A$1:$A$288,'PY1 Data(H)'!$A$1:$BR$288))</f>
        <v>0</v>
      </c>
      <c r="X56" s="126" cm="1">
        <f t="array" ref="X56">_xlfn.XLOOKUP(X$1,'PY1 Data(H)'!$A$1:$BR$1,_xlfn.XLOOKUP($A56,'PY1 Data(H)'!$A$1:$A$288,'PY1 Data(H)'!$A$1:$BR$288))</f>
        <v>0</v>
      </c>
      <c r="Y56" s="126" cm="1">
        <f t="array" ref="Y56">_xlfn.XLOOKUP(Y$1,'PY1 Data(H)'!$A$1:$BR$1,_xlfn.XLOOKUP($A56,'PY1 Data(H)'!$A$1:$A$288,'PY1 Data(H)'!$A$1:$BR$288))</f>
        <v>0</v>
      </c>
      <c r="Z56" s="126" cm="1">
        <f t="array" ref="Z56">_xlfn.XLOOKUP(Z$1,'PY1 Data(H)'!$A$1:$BR$1,_xlfn.XLOOKUP($A56,'PY1 Data(H)'!$A$1:$A$288,'PY1 Data(H)'!$A$1:$BR$288))</f>
        <v>0</v>
      </c>
      <c r="AA56" s="126" cm="1">
        <f t="array" ref="AA56">_xlfn.XLOOKUP(AA$1,'PY1 Data(H)'!$A$1:$BR$1,_xlfn.XLOOKUP($A56,'PY1 Data(H)'!$A$1:$A$288,'PY1 Data(H)'!$A$1:$BR$288))</f>
        <v>0</v>
      </c>
      <c r="AB56" s="126" cm="1">
        <f t="array" ref="AB56">_xlfn.XLOOKUP(AB$1,'PY1 Data(H)'!$A$1:$BR$1,_xlfn.XLOOKUP($A56,'PY1 Data(H)'!$A$1:$A$288,'PY1 Data(H)'!$A$1:$BR$288))</f>
        <v>0</v>
      </c>
      <c r="AC56" s="126" cm="1">
        <f t="array" ref="AC56">_xlfn.XLOOKUP(AC$1,'PY1 Data(H)'!$A$1:$BR$1,_xlfn.XLOOKUP($A56,'PY1 Data(H)'!$A$1:$A$288,'PY1 Data(H)'!$A$1:$BR$288))</f>
        <v>0</v>
      </c>
      <c r="AD56" s="126" cm="1">
        <f t="array" ref="AD56">_xlfn.XLOOKUP(AD$1,'PY1 Data(H)'!$A$1:$BR$1,_xlfn.XLOOKUP($A56,'PY1 Data(H)'!$A$1:$A$288,'PY1 Data(H)'!$A$1:$BR$288))</f>
        <v>0</v>
      </c>
      <c r="AE56" s="126" cm="1">
        <f t="array" ref="AE56">_xlfn.XLOOKUP(AE$1,'PY1 Data(H)'!$A$1:$BR$1,_xlfn.XLOOKUP($A56,'PY1 Data(H)'!$A$1:$A$288,'PY1 Data(H)'!$A$1:$BR$288))</f>
        <v>0</v>
      </c>
      <c r="AF56" s="126" cm="1">
        <f t="array" ref="AF56">_xlfn.XLOOKUP(AF$1,'PY1 Data(H)'!$A$1:$BR$1,_xlfn.XLOOKUP($A56,'PY1 Data(H)'!$A$1:$A$288,'PY1 Data(H)'!$A$1:$BR$288))</f>
        <v>0</v>
      </c>
    </row>
    <row r="57" spans="1:32" x14ac:dyDescent="0.3">
      <c r="A57">
        <v>509</v>
      </c>
      <c r="D57" s="126" cm="1">
        <f t="array" ref="D57">_xlfn.XLOOKUP(D$1,'PY1 Data(H)'!$A$1:$BR$1,_xlfn.XLOOKUP($A57,'PY1 Data(H)'!$A$1:$A$288,'PY1 Data(H)'!$A$1:$BR$288))</f>
        <v>0</v>
      </c>
      <c r="E57" s="126" cm="1">
        <f t="array" ref="E57">_xlfn.XLOOKUP(E$1,'PY1 Data(H)'!$A$1:$BR$1,_xlfn.XLOOKUP($A57,'PY1 Data(H)'!$A$1:$A$288,'PY1 Data(H)'!$A$1:$BR$288))</f>
        <v>0</v>
      </c>
      <c r="F57" s="126" cm="1">
        <f t="array" ref="F57">_xlfn.XLOOKUP(F$1,'PY1 Data(H)'!$A$1:$BR$1,_xlfn.XLOOKUP($A57,'PY1 Data(H)'!$A$1:$A$288,'PY1 Data(H)'!$A$1:$BR$288))</f>
        <v>0</v>
      </c>
      <c r="G57" s="126" cm="1">
        <f t="array" ref="G57">_xlfn.XLOOKUP(G$1,'PY1 Data(H)'!$A$1:$BR$1,_xlfn.XLOOKUP($A57,'PY1 Data(H)'!$A$1:$A$288,'PY1 Data(H)'!$A$1:$BR$288))</f>
        <v>0</v>
      </c>
      <c r="H57" s="126" cm="1">
        <f t="array" ref="H57">_xlfn.XLOOKUP(H$1,'PY1 Data(H)'!$A$1:$BR$1,_xlfn.XLOOKUP($A57,'PY1 Data(H)'!$A$1:$A$288,'PY1 Data(H)'!$A$1:$BR$288))</f>
        <v>0</v>
      </c>
      <c r="I57" s="126" cm="1">
        <f t="array" ref="I57">_xlfn.XLOOKUP(I$1,'PY1 Data(H)'!$A$1:$BR$1,_xlfn.XLOOKUP($A57,'PY1 Data(H)'!$A$1:$A$288,'PY1 Data(H)'!$A$1:$BR$288))</f>
        <v>0</v>
      </c>
      <c r="J57" s="126" cm="1">
        <f t="array" ref="J57">_xlfn.XLOOKUP(J$1,'PY1 Data(H)'!$A$1:$BR$1,_xlfn.XLOOKUP($A57,'PY1 Data(H)'!$A$1:$A$288,'PY1 Data(H)'!$A$1:$BR$288))</f>
        <v>0</v>
      </c>
      <c r="K57" s="126" cm="1">
        <f t="array" ref="K57">_xlfn.XLOOKUP(K$1,'PY1 Data(H)'!$A$1:$BR$1,_xlfn.XLOOKUP($A57,'PY1 Data(H)'!$A$1:$A$288,'PY1 Data(H)'!$A$1:$BR$288))</f>
        <v>0</v>
      </c>
      <c r="L57" s="126" cm="1">
        <f t="array" ref="L57">_xlfn.XLOOKUP(L$1,'PY1 Data(H)'!$A$1:$BR$1,_xlfn.XLOOKUP($A57,'PY1 Data(H)'!$A$1:$A$288,'PY1 Data(H)'!$A$1:$BR$288))</f>
        <v>0</v>
      </c>
      <c r="M57" s="126" cm="1">
        <f t="array" ref="M57">_xlfn.XLOOKUP(M$1,'PY1 Data(H)'!$A$1:$BR$1,_xlfn.XLOOKUP($A57,'PY1 Data(H)'!$A$1:$A$288,'PY1 Data(H)'!$A$1:$BR$288))</f>
        <v>0</v>
      </c>
      <c r="N57" s="126" cm="1">
        <f t="array" ref="N57">_xlfn.XLOOKUP(N$1,'PY1 Data(H)'!$A$1:$BR$1,_xlfn.XLOOKUP($A57,'PY1 Data(H)'!$A$1:$A$288,'PY1 Data(H)'!$A$1:$BR$288))</f>
        <v>0</v>
      </c>
      <c r="O57" s="126" cm="1">
        <f t="array" ref="O57">_xlfn.XLOOKUP(O$1,'PY1 Data(H)'!$A$1:$BR$1,_xlfn.XLOOKUP($A57,'PY1 Data(H)'!$A$1:$A$288,'PY1 Data(H)'!$A$1:$BR$288))</f>
        <v>0</v>
      </c>
      <c r="P57" s="126" cm="1">
        <f t="array" ref="P57">_xlfn.XLOOKUP(P$1,'PY1 Data(H)'!$A$1:$BR$1,_xlfn.XLOOKUP($A57,'PY1 Data(H)'!$A$1:$A$288,'PY1 Data(H)'!$A$1:$BR$288))</f>
        <v>0</v>
      </c>
      <c r="Q57" s="126" cm="1">
        <f t="array" ref="Q57">_xlfn.XLOOKUP(Q$1,'PY1 Data(H)'!$A$1:$BR$1,_xlfn.XLOOKUP($A57,'PY1 Data(H)'!$A$1:$A$288,'PY1 Data(H)'!$A$1:$BR$288))</f>
        <v>0</v>
      </c>
      <c r="R57" s="126" cm="1">
        <f t="array" ref="R57">_xlfn.XLOOKUP(R$1,'PY1 Data(H)'!$A$1:$BR$1,_xlfn.XLOOKUP($A57,'PY1 Data(H)'!$A$1:$A$288,'PY1 Data(H)'!$A$1:$BR$288))</f>
        <v>0</v>
      </c>
      <c r="S57" s="126" cm="1">
        <f t="array" ref="S57">_xlfn.XLOOKUP(S$1,'PY1 Data(H)'!$A$1:$BR$1,_xlfn.XLOOKUP($A57,'PY1 Data(H)'!$A$1:$A$288,'PY1 Data(H)'!$A$1:$BR$288))</f>
        <v>0</v>
      </c>
      <c r="T57" s="126" cm="1">
        <f t="array" ref="T57">_xlfn.XLOOKUP(T$1,'PY1 Data(H)'!$A$1:$BR$1,_xlfn.XLOOKUP($A57,'PY1 Data(H)'!$A$1:$A$288,'PY1 Data(H)'!$A$1:$BR$288))</f>
        <v>0</v>
      </c>
      <c r="U57" s="126" cm="1">
        <f t="array" ref="U57">_xlfn.XLOOKUP(U$1,'PY1 Data(H)'!$A$1:$BR$1,_xlfn.XLOOKUP($A57,'PY1 Data(H)'!$A$1:$A$288,'PY1 Data(H)'!$A$1:$BR$288))</f>
        <v>0</v>
      </c>
      <c r="V57" s="126" cm="1">
        <f t="array" ref="V57">_xlfn.XLOOKUP(V$1,'PY1 Data(H)'!$A$1:$BR$1,_xlfn.XLOOKUP($A57,'PY1 Data(H)'!$A$1:$A$288,'PY1 Data(H)'!$A$1:$BR$288))</f>
        <v>0</v>
      </c>
      <c r="W57" s="126" cm="1">
        <f t="array" ref="W57">_xlfn.XLOOKUP(W$1,'PY1 Data(H)'!$A$1:$BR$1,_xlfn.XLOOKUP($A57,'PY1 Data(H)'!$A$1:$A$288,'PY1 Data(H)'!$A$1:$BR$288))</f>
        <v>0</v>
      </c>
      <c r="X57" s="126" cm="1">
        <f t="array" ref="X57">_xlfn.XLOOKUP(X$1,'PY1 Data(H)'!$A$1:$BR$1,_xlfn.XLOOKUP($A57,'PY1 Data(H)'!$A$1:$A$288,'PY1 Data(H)'!$A$1:$BR$288))</f>
        <v>0</v>
      </c>
      <c r="Y57" s="126" cm="1">
        <f t="array" ref="Y57">_xlfn.XLOOKUP(Y$1,'PY1 Data(H)'!$A$1:$BR$1,_xlfn.XLOOKUP($A57,'PY1 Data(H)'!$A$1:$A$288,'PY1 Data(H)'!$A$1:$BR$288))</f>
        <v>0</v>
      </c>
      <c r="Z57" s="126" cm="1">
        <f t="array" ref="Z57">_xlfn.XLOOKUP(Z$1,'PY1 Data(H)'!$A$1:$BR$1,_xlfn.XLOOKUP($A57,'PY1 Data(H)'!$A$1:$A$288,'PY1 Data(H)'!$A$1:$BR$288))</f>
        <v>0</v>
      </c>
      <c r="AA57" s="126" cm="1">
        <f t="array" ref="AA57">_xlfn.XLOOKUP(AA$1,'PY1 Data(H)'!$A$1:$BR$1,_xlfn.XLOOKUP($A57,'PY1 Data(H)'!$A$1:$A$288,'PY1 Data(H)'!$A$1:$BR$288))</f>
        <v>0</v>
      </c>
      <c r="AB57" s="126" cm="1">
        <f t="array" ref="AB57">_xlfn.XLOOKUP(AB$1,'PY1 Data(H)'!$A$1:$BR$1,_xlfn.XLOOKUP($A57,'PY1 Data(H)'!$A$1:$A$288,'PY1 Data(H)'!$A$1:$BR$288))</f>
        <v>0</v>
      </c>
      <c r="AC57" s="126" cm="1">
        <f t="array" ref="AC57">_xlfn.XLOOKUP(AC$1,'PY1 Data(H)'!$A$1:$BR$1,_xlfn.XLOOKUP($A57,'PY1 Data(H)'!$A$1:$A$288,'PY1 Data(H)'!$A$1:$BR$288))</f>
        <v>0</v>
      </c>
      <c r="AD57" s="126" cm="1">
        <f t="array" ref="AD57">_xlfn.XLOOKUP(AD$1,'PY1 Data(H)'!$A$1:$BR$1,_xlfn.XLOOKUP($A57,'PY1 Data(H)'!$A$1:$A$288,'PY1 Data(H)'!$A$1:$BR$288))</f>
        <v>0</v>
      </c>
      <c r="AE57" s="126" cm="1">
        <f t="array" ref="AE57">_xlfn.XLOOKUP(AE$1,'PY1 Data(H)'!$A$1:$BR$1,_xlfn.XLOOKUP($A57,'PY1 Data(H)'!$A$1:$A$288,'PY1 Data(H)'!$A$1:$BR$288))</f>
        <v>0</v>
      </c>
      <c r="AF57" s="126" cm="1">
        <f t="array" ref="AF57">_xlfn.XLOOKUP(AF$1,'PY1 Data(H)'!$A$1:$BR$1,_xlfn.XLOOKUP($A57,'PY1 Data(H)'!$A$1:$A$288,'PY1 Data(H)'!$A$1:$BR$288))</f>
        <v>0</v>
      </c>
    </row>
    <row r="58" spans="1:32" x14ac:dyDescent="0.3">
      <c r="A58">
        <v>22</v>
      </c>
      <c r="D58" s="126" cm="1">
        <f t="array" ref="D58">_xlfn.XLOOKUP(D$1,'PY1 Data(H)'!$A$1:$BR$1,_xlfn.XLOOKUP($A58,'PY1 Data(H)'!$A$1:$A$288,'PY1 Data(H)'!$A$1:$BR$288))</f>
        <v>0</v>
      </c>
      <c r="E58" s="126" cm="1">
        <f t="array" ref="E58">_xlfn.XLOOKUP(E$1,'PY1 Data(H)'!$A$1:$BR$1,_xlfn.XLOOKUP($A58,'PY1 Data(H)'!$A$1:$A$288,'PY1 Data(H)'!$A$1:$BR$288))</f>
        <v>0</v>
      </c>
      <c r="F58" s="126" cm="1">
        <f t="array" ref="F58">_xlfn.XLOOKUP(F$1,'PY1 Data(H)'!$A$1:$BR$1,_xlfn.XLOOKUP($A58,'PY1 Data(H)'!$A$1:$A$288,'PY1 Data(H)'!$A$1:$BR$288))</f>
        <v>0</v>
      </c>
      <c r="G58" s="126" cm="1">
        <f t="array" ref="G58">_xlfn.XLOOKUP(G$1,'PY1 Data(H)'!$A$1:$BR$1,_xlfn.XLOOKUP($A58,'PY1 Data(H)'!$A$1:$A$288,'PY1 Data(H)'!$A$1:$BR$288))</f>
        <v>0</v>
      </c>
      <c r="H58" s="126" cm="1">
        <f t="array" ref="H58">_xlfn.XLOOKUP(H$1,'PY1 Data(H)'!$A$1:$BR$1,_xlfn.XLOOKUP($A58,'PY1 Data(H)'!$A$1:$A$288,'PY1 Data(H)'!$A$1:$BR$288))</f>
        <v>0</v>
      </c>
      <c r="I58" s="126" cm="1">
        <f t="array" ref="I58">_xlfn.XLOOKUP(I$1,'PY1 Data(H)'!$A$1:$BR$1,_xlfn.XLOOKUP($A58,'PY1 Data(H)'!$A$1:$A$288,'PY1 Data(H)'!$A$1:$BR$288))</f>
        <v>0</v>
      </c>
      <c r="J58" s="126" cm="1">
        <f t="array" ref="J58">_xlfn.XLOOKUP(J$1,'PY1 Data(H)'!$A$1:$BR$1,_xlfn.XLOOKUP($A58,'PY1 Data(H)'!$A$1:$A$288,'PY1 Data(H)'!$A$1:$BR$288))</f>
        <v>0</v>
      </c>
      <c r="K58" s="126" cm="1">
        <f t="array" ref="K58">_xlfn.XLOOKUP(K$1,'PY1 Data(H)'!$A$1:$BR$1,_xlfn.XLOOKUP($A58,'PY1 Data(H)'!$A$1:$A$288,'PY1 Data(H)'!$A$1:$BR$288))</f>
        <v>0</v>
      </c>
      <c r="L58" s="126" cm="1">
        <f t="array" ref="L58">_xlfn.XLOOKUP(L$1,'PY1 Data(H)'!$A$1:$BR$1,_xlfn.XLOOKUP($A58,'PY1 Data(H)'!$A$1:$A$288,'PY1 Data(H)'!$A$1:$BR$288))</f>
        <v>0</v>
      </c>
      <c r="M58" s="126" cm="1">
        <f t="array" ref="M58">_xlfn.XLOOKUP(M$1,'PY1 Data(H)'!$A$1:$BR$1,_xlfn.XLOOKUP($A58,'PY1 Data(H)'!$A$1:$A$288,'PY1 Data(H)'!$A$1:$BR$288))</f>
        <v>0</v>
      </c>
      <c r="N58" s="126" cm="1">
        <f t="array" ref="N58">_xlfn.XLOOKUP(N$1,'PY1 Data(H)'!$A$1:$BR$1,_xlfn.XLOOKUP($A58,'PY1 Data(H)'!$A$1:$A$288,'PY1 Data(H)'!$A$1:$BR$288))</f>
        <v>0</v>
      </c>
      <c r="O58" s="126" cm="1">
        <f t="array" ref="O58">_xlfn.XLOOKUP(O$1,'PY1 Data(H)'!$A$1:$BR$1,_xlfn.XLOOKUP($A58,'PY1 Data(H)'!$A$1:$A$288,'PY1 Data(H)'!$A$1:$BR$288))</f>
        <v>0</v>
      </c>
      <c r="P58" s="126" cm="1">
        <f t="array" ref="P58">_xlfn.XLOOKUP(P$1,'PY1 Data(H)'!$A$1:$BR$1,_xlfn.XLOOKUP($A58,'PY1 Data(H)'!$A$1:$A$288,'PY1 Data(H)'!$A$1:$BR$288))</f>
        <v>0</v>
      </c>
      <c r="Q58" s="126" cm="1">
        <f t="array" ref="Q58">_xlfn.XLOOKUP(Q$1,'PY1 Data(H)'!$A$1:$BR$1,_xlfn.XLOOKUP($A58,'PY1 Data(H)'!$A$1:$A$288,'PY1 Data(H)'!$A$1:$BR$288))</f>
        <v>0</v>
      </c>
      <c r="R58" s="126" cm="1">
        <f t="array" ref="R58">_xlfn.XLOOKUP(R$1,'PY1 Data(H)'!$A$1:$BR$1,_xlfn.XLOOKUP($A58,'PY1 Data(H)'!$A$1:$A$288,'PY1 Data(H)'!$A$1:$BR$288))</f>
        <v>0</v>
      </c>
      <c r="S58" s="126" cm="1">
        <f t="array" ref="S58">_xlfn.XLOOKUP(S$1,'PY1 Data(H)'!$A$1:$BR$1,_xlfn.XLOOKUP($A58,'PY1 Data(H)'!$A$1:$A$288,'PY1 Data(H)'!$A$1:$BR$288))</f>
        <v>0</v>
      </c>
      <c r="T58" s="126" cm="1">
        <f t="array" ref="T58">_xlfn.XLOOKUP(T$1,'PY1 Data(H)'!$A$1:$BR$1,_xlfn.XLOOKUP($A58,'PY1 Data(H)'!$A$1:$A$288,'PY1 Data(H)'!$A$1:$BR$288))</f>
        <v>0</v>
      </c>
      <c r="U58" s="126" cm="1">
        <f t="array" ref="U58">_xlfn.XLOOKUP(U$1,'PY1 Data(H)'!$A$1:$BR$1,_xlfn.XLOOKUP($A58,'PY1 Data(H)'!$A$1:$A$288,'PY1 Data(H)'!$A$1:$BR$288))</f>
        <v>0</v>
      </c>
      <c r="V58" s="126" cm="1">
        <f t="array" ref="V58">_xlfn.XLOOKUP(V$1,'PY1 Data(H)'!$A$1:$BR$1,_xlfn.XLOOKUP($A58,'PY1 Data(H)'!$A$1:$A$288,'PY1 Data(H)'!$A$1:$BR$288))</f>
        <v>0</v>
      </c>
      <c r="W58" s="126" cm="1">
        <f t="array" ref="W58">_xlfn.XLOOKUP(W$1,'PY1 Data(H)'!$A$1:$BR$1,_xlfn.XLOOKUP($A58,'PY1 Data(H)'!$A$1:$A$288,'PY1 Data(H)'!$A$1:$BR$288))</f>
        <v>0</v>
      </c>
      <c r="X58" s="126" cm="1">
        <f t="array" ref="X58">_xlfn.XLOOKUP(X$1,'PY1 Data(H)'!$A$1:$BR$1,_xlfn.XLOOKUP($A58,'PY1 Data(H)'!$A$1:$A$288,'PY1 Data(H)'!$A$1:$BR$288))</f>
        <v>0</v>
      </c>
      <c r="Y58" s="126" cm="1">
        <f t="array" ref="Y58">_xlfn.XLOOKUP(Y$1,'PY1 Data(H)'!$A$1:$BR$1,_xlfn.XLOOKUP($A58,'PY1 Data(H)'!$A$1:$A$288,'PY1 Data(H)'!$A$1:$BR$288))</f>
        <v>0</v>
      </c>
      <c r="Z58" s="126" cm="1">
        <f t="array" ref="Z58">_xlfn.XLOOKUP(Z$1,'PY1 Data(H)'!$A$1:$BR$1,_xlfn.XLOOKUP($A58,'PY1 Data(H)'!$A$1:$A$288,'PY1 Data(H)'!$A$1:$BR$288))</f>
        <v>0</v>
      </c>
      <c r="AA58" s="126" cm="1">
        <f t="array" ref="AA58">_xlfn.XLOOKUP(AA$1,'PY1 Data(H)'!$A$1:$BR$1,_xlfn.XLOOKUP($A58,'PY1 Data(H)'!$A$1:$A$288,'PY1 Data(H)'!$A$1:$BR$288))</f>
        <v>0</v>
      </c>
      <c r="AB58" s="126" cm="1">
        <f t="array" ref="AB58">_xlfn.XLOOKUP(AB$1,'PY1 Data(H)'!$A$1:$BR$1,_xlfn.XLOOKUP($A58,'PY1 Data(H)'!$A$1:$A$288,'PY1 Data(H)'!$A$1:$BR$288))</f>
        <v>0</v>
      </c>
      <c r="AC58" s="126" cm="1">
        <f t="array" ref="AC58">_xlfn.XLOOKUP(AC$1,'PY1 Data(H)'!$A$1:$BR$1,_xlfn.XLOOKUP($A58,'PY1 Data(H)'!$A$1:$A$288,'PY1 Data(H)'!$A$1:$BR$288))</f>
        <v>0</v>
      </c>
      <c r="AD58" s="126" cm="1">
        <f t="array" ref="AD58">_xlfn.XLOOKUP(AD$1,'PY1 Data(H)'!$A$1:$BR$1,_xlfn.XLOOKUP($A58,'PY1 Data(H)'!$A$1:$A$288,'PY1 Data(H)'!$A$1:$BR$288))</f>
        <v>0</v>
      </c>
      <c r="AE58" s="126" cm="1">
        <f t="array" ref="AE58">_xlfn.XLOOKUP(AE$1,'PY1 Data(H)'!$A$1:$BR$1,_xlfn.XLOOKUP($A58,'PY1 Data(H)'!$A$1:$A$288,'PY1 Data(H)'!$A$1:$BR$288))</f>
        <v>0</v>
      </c>
      <c r="AF58" s="126" cm="1">
        <f t="array" ref="AF58">_xlfn.XLOOKUP(AF$1,'PY1 Data(H)'!$A$1:$BR$1,_xlfn.XLOOKUP($A58,'PY1 Data(H)'!$A$1:$A$288,'PY1 Data(H)'!$A$1:$BR$288))</f>
        <v>0</v>
      </c>
    </row>
    <row r="59" spans="1:32" x14ac:dyDescent="0.3">
      <c r="A59">
        <v>23</v>
      </c>
      <c r="D59" s="126" cm="1">
        <f t="array" ref="D59">_xlfn.XLOOKUP(D$1,'PY1 Data(H)'!$A$1:$BR$1,_xlfn.XLOOKUP($A59,'PY1 Data(H)'!$A$1:$A$288,'PY1 Data(H)'!$A$1:$BR$288))</f>
        <v>123886</v>
      </c>
      <c r="E59" s="126" cm="1">
        <f t="array" ref="E59">_xlfn.XLOOKUP(E$1,'PY1 Data(H)'!$A$1:$BR$1,_xlfn.XLOOKUP($A59,'PY1 Data(H)'!$A$1:$A$288,'PY1 Data(H)'!$A$1:$BR$288))</f>
        <v>0</v>
      </c>
      <c r="F59" s="126" cm="1">
        <f t="array" ref="F59">_xlfn.XLOOKUP(F$1,'PY1 Data(H)'!$A$1:$BR$1,_xlfn.XLOOKUP($A59,'PY1 Data(H)'!$A$1:$A$288,'PY1 Data(H)'!$A$1:$BR$288))</f>
        <v>0</v>
      </c>
      <c r="G59" s="126" cm="1">
        <f t="array" ref="G59">_xlfn.XLOOKUP(G$1,'PY1 Data(H)'!$A$1:$BR$1,_xlfn.XLOOKUP($A59,'PY1 Data(H)'!$A$1:$A$288,'PY1 Data(H)'!$A$1:$BR$288))</f>
        <v>0</v>
      </c>
      <c r="H59" s="126" cm="1">
        <f t="array" ref="H59">_xlfn.XLOOKUP(H$1,'PY1 Data(H)'!$A$1:$BR$1,_xlfn.XLOOKUP($A59,'PY1 Data(H)'!$A$1:$A$288,'PY1 Data(H)'!$A$1:$BR$288))</f>
        <v>0</v>
      </c>
      <c r="I59" s="126" cm="1">
        <f t="array" ref="I59">_xlfn.XLOOKUP(I$1,'PY1 Data(H)'!$A$1:$BR$1,_xlfn.XLOOKUP($A59,'PY1 Data(H)'!$A$1:$A$288,'PY1 Data(H)'!$A$1:$BR$288))</f>
        <v>86914</v>
      </c>
      <c r="J59" s="126" cm="1">
        <f t="array" ref="J59">_xlfn.XLOOKUP(J$1,'PY1 Data(H)'!$A$1:$BR$1,_xlfn.XLOOKUP($A59,'PY1 Data(H)'!$A$1:$A$288,'PY1 Data(H)'!$A$1:$BR$288))</f>
        <v>0</v>
      </c>
      <c r="K59" s="126" cm="1">
        <f t="array" ref="K59">_xlfn.XLOOKUP(K$1,'PY1 Data(H)'!$A$1:$BR$1,_xlfn.XLOOKUP($A59,'PY1 Data(H)'!$A$1:$A$288,'PY1 Data(H)'!$A$1:$BR$288))</f>
        <v>0</v>
      </c>
      <c r="L59" s="126" cm="1">
        <f t="array" ref="L59">_xlfn.XLOOKUP(L$1,'PY1 Data(H)'!$A$1:$BR$1,_xlfn.XLOOKUP($A59,'PY1 Data(H)'!$A$1:$A$288,'PY1 Data(H)'!$A$1:$BR$288))</f>
        <v>0</v>
      </c>
      <c r="M59" s="126" cm="1">
        <f t="array" ref="M59">_xlfn.XLOOKUP(M$1,'PY1 Data(H)'!$A$1:$BR$1,_xlfn.XLOOKUP($A59,'PY1 Data(H)'!$A$1:$A$288,'PY1 Data(H)'!$A$1:$BR$288))</f>
        <v>16069</v>
      </c>
      <c r="N59" s="126" cm="1">
        <f t="array" ref="N59">_xlfn.XLOOKUP(N$1,'PY1 Data(H)'!$A$1:$BR$1,_xlfn.XLOOKUP($A59,'PY1 Data(H)'!$A$1:$A$288,'PY1 Data(H)'!$A$1:$BR$288))</f>
        <v>0</v>
      </c>
      <c r="O59" s="126" cm="1">
        <f t="array" ref="O59">_xlfn.XLOOKUP(O$1,'PY1 Data(H)'!$A$1:$BR$1,_xlfn.XLOOKUP($A59,'PY1 Data(H)'!$A$1:$A$288,'PY1 Data(H)'!$A$1:$BR$288))</f>
        <v>0</v>
      </c>
      <c r="P59" s="126" cm="1">
        <f t="array" ref="P59">_xlfn.XLOOKUP(P$1,'PY1 Data(H)'!$A$1:$BR$1,_xlfn.XLOOKUP($A59,'PY1 Data(H)'!$A$1:$A$288,'PY1 Data(H)'!$A$1:$BR$288))</f>
        <v>0</v>
      </c>
      <c r="Q59" s="126" cm="1">
        <f t="array" ref="Q59">_xlfn.XLOOKUP(Q$1,'PY1 Data(H)'!$A$1:$BR$1,_xlfn.XLOOKUP($A59,'PY1 Data(H)'!$A$1:$A$288,'PY1 Data(H)'!$A$1:$BR$288))</f>
        <v>0</v>
      </c>
      <c r="R59" s="126" cm="1">
        <f t="array" ref="R59">_xlfn.XLOOKUP(R$1,'PY1 Data(H)'!$A$1:$BR$1,_xlfn.XLOOKUP($A59,'PY1 Data(H)'!$A$1:$A$288,'PY1 Data(H)'!$A$1:$BR$288))</f>
        <v>0</v>
      </c>
      <c r="S59" s="126" cm="1">
        <f t="array" ref="S59">_xlfn.XLOOKUP(S$1,'PY1 Data(H)'!$A$1:$BR$1,_xlfn.XLOOKUP($A59,'PY1 Data(H)'!$A$1:$A$288,'PY1 Data(H)'!$A$1:$BR$288))</f>
        <v>0</v>
      </c>
      <c r="T59" s="126" cm="1">
        <f t="array" ref="T59">_xlfn.XLOOKUP(T$1,'PY1 Data(H)'!$A$1:$BR$1,_xlfn.XLOOKUP($A59,'PY1 Data(H)'!$A$1:$A$288,'PY1 Data(H)'!$A$1:$BR$288))</f>
        <v>0</v>
      </c>
      <c r="U59" s="126" cm="1">
        <f t="array" ref="U59">_xlfn.XLOOKUP(U$1,'PY1 Data(H)'!$A$1:$BR$1,_xlfn.XLOOKUP($A59,'PY1 Data(H)'!$A$1:$A$288,'PY1 Data(H)'!$A$1:$BR$288))</f>
        <v>0</v>
      </c>
      <c r="V59" s="126" cm="1">
        <f t="array" ref="V59">_xlfn.XLOOKUP(V$1,'PY1 Data(H)'!$A$1:$BR$1,_xlfn.XLOOKUP($A59,'PY1 Data(H)'!$A$1:$A$288,'PY1 Data(H)'!$A$1:$BR$288))</f>
        <v>0</v>
      </c>
      <c r="W59" s="126" cm="1">
        <f t="array" ref="W59">_xlfn.XLOOKUP(W$1,'PY1 Data(H)'!$A$1:$BR$1,_xlfn.XLOOKUP($A59,'PY1 Data(H)'!$A$1:$A$288,'PY1 Data(H)'!$A$1:$BR$288))</f>
        <v>0</v>
      </c>
      <c r="X59" s="126" cm="1">
        <f t="array" ref="X59">_xlfn.XLOOKUP(X$1,'PY1 Data(H)'!$A$1:$BR$1,_xlfn.XLOOKUP($A59,'PY1 Data(H)'!$A$1:$A$288,'PY1 Data(H)'!$A$1:$BR$288))</f>
        <v>0</v>
      </c>
      <c r="Y59" s="126" cm="1">
        <f t="array" ref="Y59">_xlfn.XLOOKUP(Y$1,'PY1 Data(H)'!$A$1:$BR$1,_xlfn.XLOOKUP($A59,'PY1 Data(H)'!$A$1:$A$288,'PY1 Data(H)'!$A$1:$BR$288))</f>
        <v>0</v>
      </c>
      <c r="Z59" s="126" cm="1">
        <f t="array" ref="Z59">_xlfn.XLOOKUP(Z$1,'PY1 Data(H)'!$A$1:$BR$1,_xlfn.XLOOKUP($A59,'PY1 Data(H)'!$A$1:$A$288,'PY1 Data(H)'!$A$1:$BR$288))</f>
        <v>0</v>
      </c>
      <c r="AA59" s="126" cm="1">
        <f t="array" ref="AA59">_xlfn.XLOOKUP(AA$1,'PY1 Data(H)'!$A$1:$BR$1,_xlfn.XLOOKUP($A59,'PY1 Data(H)'!$A$1:$A$288,'PY1 Data(H)'!$A$1:$BR$288))</f>
        <v>0</v>
      </c>
      <c r="AB59" s="126" cm="1">
        <f t="array" ref="AB59">_xlfn.XLOOKUP(AB$1,'PY1 Data(H)'!$A$1:$BR$1,_xlfn.XLOOKUP($A59,'PY1 Data(H)'!$A$1:$A$288,'PY1 Data(H)'!$A$1:$BR$288))</f>
        <v>0</v>
      </c>
      <c r="AC59" s="126" cm="1">
        <f t="array" ref="AC59">_xlfn.XLOOKUP(AC$1,'PY1 Data(H)'!$A$1:$BR$1,_xlfn.XLOOKUP($A59,'PY1 Data(H)'!$A$1:$A$288,'PY1 Data(H)'!$A$1:$BR$288))</f>
        <v>0</v>
      </c>
      <c r="AD59" s="126" cm="1">
        <f t="array" ref="AD59">_xlfn.XLOOKUP(AD$1,'PY1 Data(H)'!$A$1:$BR$1,_xlfn.XLOOKUP($A59,'PY1 Data(H)'!$A$1:$A$288,'PY1 Data(H)'!$A$1:$BR$288))</f>
        <v>0</v>
      </c>
      <c r="AE59" s="126" cm="1">
        <f t="array" ref="AE59">_xlfn.XLOOKUP(AE$1,'PY1 Data(H)'!$A$1:$BR$1,_xlfn.XLOOKUP($A59,'PY1 Data(H)'!$A$1:$A$288,'PY1 Data(H)'!$A$1:$BR$288))</f>
        <v>12612</v>
      </c>
      <c r="AF59" s="126" cm="1">
        <f t="array" ref="AF59">_xlfn.XLOOKUP(AF$1,'PY1 Data(H)'!$A$1:$BR$1,_xlfn.XLOOKUP($A59,'PY1 Data(H)'!$A$1:$A$288,'PY1 Data(H)'!$A$1:$BR$288))</f>
        <v>0</v>
      </c>
    </row>
    <row r="60" spans="1:32" x14ac:dyDescent="0.3">
      <c r="A60">
        <v>507</v>
      </c>
      <c r="D60" s="126" cm="1">
        <f t="array" ref="D60">_xlfn.XLOOKUP(D$1,'PY1 Data(H)'!$A$1:$BR$1,_xlfn.XLOOKUP($A60,'PY1 Data(H)'!$A$1:$A$288,'PY1 Data(H)'!$A$1:$BR$288))</f>
        <v>0</v>
      </c>
      <c r="E60" s="126" cm="1">
        <f t="array" ref="E60">_xlfn.XLOOKUP(E$1,'PY1 Data(H)'!$A$1:$BR$1,_xlfn.XLOOKUP($A60,'PY1 Data(H)'!$A$1:$A$288,'PY1 Data(H)'!$A$1:$BR$288))</f>
        <v>0</v>
      </c>
      <c r="F60" s="126" cm="1">
        <f t="array" ref="F60">_xlfn.XLOOKUP(F$1,'PY1 Data(H)'!$A$1:$BR$1,_xlfn.XLOOKUP($A60,'PY1 Data(H)'!$A$1:$A$288,'PY1 Data(H)'!$A$1:$BR$288))</f>
        <v>0</v>
      </c>
      <c r="G60" s="126" cm="1">
        <f t="array" ref="G60">_xlfn.XLOOKUP(G$1,'PY1 Data(H)'!$A$1:$BR$1,_xlfn.XLOOKUP($A60,'PY1 Data(H)'!$A$1:$A$288,'PY1 Data(H)'!$A$1:$BR$288))</f>
        <v>0</v>
      </c>
      <c r="H60" s="126" cm="1">
        <f t="array" ref="H60">_xlfn.XLOOKUP(H$1,'PY1 Data(H)'!$A$1:$BR$1,_xlfn.XLOOKUP($A60,'PY1 Data(H)'!$A$1:$A$288,'PY1 Data(H)'!$A$1:$BR$288))</f>
        <v>0</v>
      </c>
      <c r="I60" s="126" cm="1">
        <f t="array" ref="I60">_xlfn.XLOOKUP(I$1,'PY1 Data(H)'!$A$1:$BR$1,_xlfn.XLOOKUP($A60,'PY1 Data(H)'!$A$1:$A$288,'PY1 Data(H)'!$A$1:$BR$288))</f>
        <v>0</v>
      </c>
      <c r="J60" s="126" cm="1">
        <f t="array" ref="J60">_xlfn.XLOOKUP(J$1,'PY1 Data(H)'!$A$1:$BR$1,_xlfn.XLOOKUP($A60,'PY1 Data(H)'!$A$1:$A$288,'PY1 Data(H)'!$A$1:$BR$288))</f>
        <v>0</v>
      </c>
      <c r="K60" s="126" cm="1">
        <f t="array" ref="K60">_xlfn.XLOOKUP(K$1,'PY1 Data(H)'!$A$1:$BR$1,_xlfn.XLOOKUP($A60,'PY1 Data(H)'!$A$1:$A$288,'PY1 Data(H)'!$A$1:$BR$288))</f>
        <v>0</v>
      </c>
      <c r="L60" s="126" cm="1">
        <f t="array" ref="L60">_xlfn.XLOOKUP(L$1,'PY1 Data(H)'!$A$1:$BR$1,_xlfn.XLOOKUP($A60,'PY1 Data(H)'!$A$1:$A$288,'PY1 Data(H)'!$A$1:$BR$288))</f>
        <v>0</v>
      </c>
      <c r="M60" s="126" cm="1">
        <f t="array" ref="M60">_xlfn.XLOOKUP(M$1,'PY1 Data(H)'!$A$1:$BR$1,_xlfn.XLOOKUP($A60,'PY1 Data(H)'!$A$1:$A$288,'PY1 Data(H)'!$A$1:$BR$288))</f>
        <v>0</v>
      </c>
      <c r="N60" s="126" cm="1">
        <f t="array" ref="N60">_xlfn.XLOOKUP(N$1,'PY1 Data(H)'!$A$1:$BR$1,_xlfn.XLOOKUP($A60,'PY1 Data(H)'!$A$1:$A$288,'PY1 Data(H)'!$A$1:$BR$288))</f>
        <v>0</v>
      </c>
      <c r="O60" s="126" cm="1">
        <f t="array" ref="O60">_xlfn.XLOOKUP(O$1,'PY1 Data(H)'!$A$1:$BR$1,_xlfn.XLOOKUP($A60,'PY1 Data(H)'!$A$1:$A$288,'PY1 Data(H)'!$A$1:$BR$288))</f>
        <v>0</v>
      </c>
      <c r="P60" s="126" cm="1">
        <f t="array" ref="P60">_xlfn.XLOOKUP(P$1,'PY1 Data(H)'!$A$1:$BR$1,_xlfn.XLOOKUP($A60,'PY1 Data(H)'!$A$1:$A$288,'PY1 Data(H)'!$A$1:$BR$288))</f>
        <v>0</v>
      </c>
      <c r="Q60" s="126" cm="1">
        <f t="array" ref="Q60">_xlfn.XLOOKUP(Q$1,'PY1 Data(H)'!$A$1:$BR$1,_xlfn.XLOOKUP($A60,'PY1 Data(H)'!$A$1:$A$288,'PY1 Data(H)'!$A$1:$BR$288))</f>
        <v>0</v>
      </c>
      <c r="R60" s="126" cm="1">
        <f t="array" ref="R60">_xlfn.XLOOKUP(R$1,'PY1 Data(H)'!$A$1:$BR$1,_xlfn.XLOOKUP($A60,'PY1 Data(H)'!$A$1:$A$288,'PY1 Data(H)'!$A$1:$BR$288))</f>
        <v>0</v>
      </c>
      <c r="S60" s="126" cm="1">
        <f t="array" ref="S60">_xlfn.XLOOKUP(S$1,'PY1 Data(H)'!$A$1:$BR$1,_xlfn.XLOOKUP($A60,'PY1 Data(H)'!$A$1:$A$288,'PY1 Data(H)'!$A$1:$BR$288))</f>
        <v>0</v>
      </c>
      <c r="T60" s="126" cm="1">
        <f t="array" ref="T60">_xlfn.XLOOKUP(T$1,'PY1 Data(H)'!$A$1:$BR$1,_xlfn.XLOOKUP($A60,'PY1 Data(H)'!$A$1:$A$288,'PY1 Data(H)'!$A$1:$BR$288))</f>
        <v>0</v>
      </c>
      <c r="U60" s="126" cm="1">
        <f t="array" ref="U60">_xlfn.XLOOKUP(U$1,'PY1 Data(H)'!$A$1:$BR$1,_xlfn.XLOOKUP($A60,'PY1 Data(H)'!$A$1:$A$288,'PY1 Data(H)'!$A$1:$BR$288))</f>
        <v>0</v>
      </c>
      <c r="V60" s="126" cm="1">
        <f t="array" ref="V60">_xlfn.XLOOKUP(V$1,'PY1 Data(H)'!$A$1:$BR$1,_xlfn.XLOOKUP($A60,'PY1 Data(H)'!$A$1:$A$288,'PY1 Data(H)'!$A$1:$BR$288))</f>
        <v>0</v>
      </c>
      <c r="W60" s="126" cm="1">
        <f t="array" ref="W60">_xlfn.XLOOKUP(W$1,'PY1 Data(H)'!$A$1:$BR$1,_xlfn.XLOOKUP($A60,'PY1 Data(H)'!$A$1:$A$288,'PY1 Data(H)'!$A$1:$BR$288))</f>
        <v>0</v>
      </c>
      <c r="X60" s="126" cm="1">
        <f t="array" ref="X60">_xlfn.XLOOKUP(X$1,'PY1 Data(H)'!$A$1:$BR$1,_xlfn.XLOOKUP($A60,'PY1 Data(H)'!$A$1:$A$288,'PY1 Data(H)'!$A$1:$BR$288))</f>
        <v>0</v>
      </c>
      <c r="Y60" s="126" cm="1">
        <f t="array" ref="Y60">_xlfn.XLOOKUP(Y$1,'PY1 Data(H)'!$A$1:$BR$1,_xlfn.XLOOKUP($A60,'PY1 Data(H)'!$A$1:$A$288,'PY1 Data(H)'!$A$1:$BR$288))</f>
        <v>0</v>
      </c>
      <c r="Z60" s="126" cm="1">
        <f t="array" ref="Z60">_xlfn.XLOOKUP(Z$1,'PY1 Data(H)'!$A$1:$BR$1,_xlfn.XLOOKUP($A60,'PY1 Data(H)'!$A$1:$A$288,'PY1 Data(H)'!$A$1:$BR$288))</f>
        <v>0</v>
      </c>
      <c r="AA60" s="126" cm="1">
        <f t="array" ref="AA60">_xlfn.XLOOKUP(AA$1,'PY1 Data(H)'!$A$1:$BR$1,_xlfn.XLOOKUP($A60,'PY1 Data(H)'!$A$1:$A$288,'PY1 Data(H)'!$A$1:$BR$288))</f>
        <v>0</v>
      </c>
      <c r="AB60" s="126" cm="1">
        <f t="array" ref="AB60">_xlfn.XLOOKUP(AB$1,'PY1 Data(H)'!$A$1:$BR$1,_xlfn.XLOOKUP($A60,'PY1 Data(H)'!$A$1:$A$288,'PY1 Data(H)'!$A$1:$BR$288))</f>
        <v>0</v>
      </c>
      <c r="AC60" s="126" cm="1">
        <f t="array" ref="AC60">_xlfn.XLOOKUP(AC$1,'PY1 Data(H)'!$A$1:$BR$1,_xlfn.XLOOKUP($A60,'PY1 Data(H)'!$A$1:$A$288,'PY1 Data(H)'!$A$1:$BR$288))</f>
        <v>0</v>
      </c>
      <c r="AD60" s="126" cm="1">
        <f t="array" ref="AD60">_xlfn.XLOOKUP(AD$1,'PY1 Data(H)'!$A$1:$BR$1,_xlfn.XLOOKUP($A60,'PY1 Data(H)'!$A$1:$A$288,'PY1 Data(H)'!$A$1:$BR$288))</f>
        <v>0</v>
      </c>
      <c r="AE60" s="126" cm="1">
        <f t="array" ref="AE60">_xlfn.XLOOKUP(AE$1,'PY1 Data(H)'!$A$1:$BR$1,_xlfn.XLOOKUP($A60,'PY1 Data(H)'!$A$1:$A$288,'PY1 Data(H)'!$A$1:$BR$288))</f>
        <v>0</v>
      </c>
      <c r="AF60" s="126" cm="1">
        <f t="array" ref="AF60">_xlfn.XLOOKUP(AF$1,'PY1 Data(H)'!$A$1:$BR$1,_xlfn.XLOOKUP($A60,'PY1 Data(H)'!$A$1:$A$288,'PY1 Data(H)'!$A$1:$BR$288))</f>
        <v>0</v>
      </c>
    </row>
    <row r="61" spans="1:32" x14ac:dyDescent="0.3">
      <c r="A61">
        <v>647</v>
      </c>
      <c r="D61" s="126" cm="1">
        <f t="array" ref="D61">_xlfn.XLOOKUP(D$1,'PY1 Data(H)'!$A$1:$BR$1,_xlfn.XLOOKUP($A61,'PY1 Data(H)'!$A$1:$A$288,'PY1 Data(H)'!$A$1:$BR$288))</f>
        <v>0</v>
      </c>
      <c r="E61" s="126" cm="1">
        <f t="array" ref="E61">_xlfn.XLOOKUP(E$1,'PY1 Data(H)'!$A$1:$BR$1,_xlfn.XLOOKUP($A61,'PY1 Data(H)'!$A$1:$A$288,'PY1 Data(H)'!$A$1:$BR$288))</f>
        <v>0</v>
      </c>
      <c r="F61" s="126" cm="1">
        <f t="array" ref="F61">_xlfn.XLOOKUP(F$1,'PY1 Data(H)'!$A$1:$BR$1,_xlfn.XLOOKUP($A61,'PY1 Data(H)'!$A$1:$A$288,'PY1 Data(H)'!$A$1:$BR$288))</f>
        <v>0</v>
      </c>
      <c r="G61" s="126" cm="1">
        <f t="array" ref="G61">_xlfn.XLOOKUP(G$1,'PY1 Data(H)'!$A$1:$BR$1,_xlfn.XLOOKUP($A61,'PY1 Data(H)'!$A$1:$A$288,'PY1 Data(H)'!$A$1:$BR$288))</f>
        <v>0</v>
      </c>
      <c r="H61" s="126" cm="1">
        <f t="array" ref="H61">_xlfn.XLOOKUP(H$1,'PY1 Data(H)'!$A$1:$BR$1,_xlfn.XLOOKUP($A61,'PY1 Data(H)'!$A$1:$A$288,'PY1 Data(H)'!$A$1:$BR$288))</f>
        <v>0</v>
      </c>
      <c r="I61" s="126" cm="1">
        <f t="array" ref="I61">_xlfn.XLOOKUP(I$1,'PY1 Data(H)'!$A$1:$BR$1,_xlfn.XLOOKUP($A61,'PY1 Data(H)'!$A$1:$A$288,'PY1 Data(H)'!$A$1:$BR$288))</f>
        <v>0</v>
      </c>
      <c r="J61" s="126" cm="1">
        <f t="array" ref="J61">_xlfn.XLOOKUP(J$1,'PY1 Data(H)'!$A$1:$BR$1,_xlfn.XLOOKUP($A61,'PY1 Data(H)'!$A$1:$A$288,'PY1 Data(H)'!$A$1:$BR$288))</f>
        <v>0</v>
      </c>
      <c r="K61" s="126" cm="1">
        <f t="array" ref="K61">_xlfn.XLOOKUP(K$1,'PY1 Data(H)'!$A$1:$BR$1,_xlfn.XLOOKUP($A61,'PY1 Data(H)'!$A$1:$A$288,'PY1 Data(H)'!$A$1:$BR$288))</f>
        <v>0</v>
      </c>
      <c r="L61" s="126" cm="1">
        <f t="array" ref="L61">_xlfn.XLOOKUP(L$1,'PY1 Data(H)'!$A$1:$BR$1,_xlfn.XLOOKUP($A61,'PY1 Data(H)'!$A$1:$A$288,'PY1 Data(H)'!$A$1:$BR$288))</f>
        <v>0</v>
      </c>
      <c r="M61" s="126" cm="1">
        <f t="array" ref="M61">_xlfn.XLOOKUP(M$1,'PY1 Data(H)'!$A$1:$BR$1,_xlfn.XLOOKUP($A61,'PY1 Data(H)'!$A$1:$A$288,'PY1 Data(H)'!$A$1:$BR$288))</f>
        <v>0</v>
      </c>
      <c r="N61" s="126" cm="1">
        <f t="array" ref="N61">_xlfn.XLOOKUP(N$1,'PY1 Data(H)'!$A$1:$BR$1,_xlfn.XLOOKUP($A61,'PY1 Data(H)'!$A$1:$A$288,'PY1 Data(H)'!$A$1:$BR$288))</f>
        <v>0</v>
      </c>
      <c r="O61" s="126" cm="1">
        <f t="array" ref="O61">_xlfn.XLOOKUP(O$1,'PY1 Data(H)'!$A$1:$BR$1,_xlfn.XLOOKUP($A61,'PY1 Data(H)'!$A$1:$A$288,'PY1 Data(H)'!$A$1:$BR$288))</f>
        <v>0</v>
      </c>
      <c r="P61" s="126" cm="1">
        <f t="array" ref="P61">_xlfn.XLOOKUP(P$1,'PY1 Data(H)'!$A$1:$BR$1,_xlfn.XLOOKUP($A61,'PY1 Data(H)'!$A$1:$A$288,'PY1 Data(H)'!$A$1:$BR$288))</f>
        <v>0</v>
      </c>
      <c r="Q61" s="126" cm="1">
        <f t="array" ref="Q61">_xlfn.XLOOKUP(Q$1,'PY1 Data(H)'!$A$1:$BR$1,_xlfn.XLOOKUP($A61,'PY1 Data(H)'!$A$1:$A$288,'PY1 Data(H)'!$A$1:$BR$288))</f>
        <v>0</v>
      </c>
      <c r="R61" s="126" cm="1">
        <f t="array" ref="R61">_xlfn.XLOOKUP(R$1,'PY1 Data(H)'!$A$1:$BR$1,_xlfn.XLOOKUP($A61,'PY1 Data(H)'!$A$1:$A$288,'PY1 Data(H)'!$A$1:$BR$288))</f>
        <v>0</v>
      </c>
      <c r="S61" s="126" cm="1">
        <f t="array" ref="S61">_xlfn.XLOOKUP(S$1,'PY1 Data(H)'!$A$1:$BR$1,_xlfn.XLOOKUP($A61,'PY1 Data(H)'!$A$1:$A$288,'PY1 Data(H)'!$A$1:$BR$288))</f>
        <v>0</v>
      </c>
      <c r="T61" s="126" cm="1">
        <f t="array" ref="T61">_xlfn.XLOOKUP(T$1,'PY1 Data(H)'!$A$1:$BR$1,_xlfn.XLOOKUP($A61,'PY1 Data(H)'!$A$1:$A$288,'PY1 Data(H)'!$A$1:$BR$288))</f>
        <v>0</v>
      </c>
      <c r="U61" s="126" cm="1">
        <f t="array" ref="U61">_xlfn.XLOOKUP(U$1,'PY1 Data(H)'!$A$1:$BR$1,_xlfn.XLOOKUP($A61,'PY1 Data(H)'!$A$1:$A$288,'PY1 Data(H)'!$A$1:$BR$288))</f>
        <v>0</v>
      </c>
      <c r="V61" s="126" cm="1">
        <f t="array" ref="V61">_xlfn.XLOOKUP(V$1,'PY1 Data(H)'!$A$1:$BR$1,_xlfn.XLOOKUP($A61,'PY1 Data(H)'!$A$1:$A$288,'PY1 Data(H)'!$A$1:$BR$288))</f>
        <v>0</v>
      </c>
      <c r="W61" s="126" cm="1">
        <f t="array" ref="W61">_xlfn.XLOOKUP(W$1,'PY1 Data(H)'!$A$1:$BR$1,_xlfn.XLOOKUP($A61,'PY1 Data(H)'!$A$1:$A$288,'PY1 Data(H)'!$A$1:$BR$288))</f>
        <v>0</v>
      </c>
      <c r="X61" s="126" cm="1">
        <f t="array" ref="X61">_xlfn.XLOOKUP(X$1,'PY1 Data(H)'!$A$1:$BR$1,_xlfn.XLOOKUP($A61,'PY1 Data(H)'!$A$1:$A$288,'PY1 Data(H)'!$A$1:$BR$288))</f>
        <v>0</v>
      </c>
      <c r="Y61" s="126" cm="1">
        <f t="array" ref="Y61">_xlfn.XLOOKUP(Y$1,'PY1 Data(H)'!$A$1:$BR$1,_xlfn.XLOOKUP($A61,'PY1 Data(H)'!$A$1:$A$288,'PY1 Data(H)'!$A$1:$BR$288))</f>
        <v>0</v>
      </c>
      <c r="Z61" s="126" cm="1">
        <f t="array" ref="Z61">_xlfn.XLOOKUP(Z$1,'PY1 Data(H)'!$A$1:$BR$1,_xlfn.XLOOKUP($A61,'PY1 Data(H)'!$A$1:$A$288,'PY1 Data(H)'!$A$1:$BR$288))</f>
        <v>0</v>
      </c>
      <c r="AA61" s="126" cm="1">
        <f t="array" ref="AA61">_xlfn.XLOOKUP(AA$1,'PY1 Data(H)'!$A$1:$BR$1,_xlfn.XLOOKUP($A61,'PY1 Data(H)'!$A$1:$A$288,'PY1 Data(H)'!$A$1:$BR$288))</f>
        <v>0</v>
      </c>
      <c r="AB61" s="126" cm="1">
        <f t="array" ref="AB61">_xlfn.XLOOKUP(AB$1,'PY1 Data(H)'!$A$1:$BR$1,_xlfn.XLOOKUP($A61,'PY1 Data(H)'!$A$1:$A$288,'PY1 Data(H)'!$A$1:$BR$288))</f>
        <v>0</v>
      </c>
      <c r="AC61" s="126" cm="1">
        <f t="array" ref="AC61">_xlfn.XLOOKUP(AC$1,'PY1 Data(H)'!$A$1:$BR$1,_xlfn.XLOOKUP($A61,'PY1 Data(H)'!$A$1:$A$288,'PY1 Data(H)'!$A$1:$BR$288))</f>
        <v>0</v>
      </c>
      <c r="AD61" s="126" cm="1">
        <f t="array" ref="AD61">_xlfn.XLOOKUP(AD$1,'PY1 Data(H)'!$A$1:$BR$1,_xlfn.XLOOKUP($A61,'PY1 Data(H)'!$A$1:$A$288,'PY1 Data(H)'!$A$1:$BR$288))</f>
        <v>0</v>
      </c>
      <c r="AE61" s="126" cm="1">
        <f t="array" ref="AE61">_xlfn.XLOOKUP(AE$1,'PY1 Data(H)'!$A$1:$BR$1,_xlfn.XLOOKUP($A61,'PY1 Data(H)'!$A$1:$A$288,'PY1 Data(H)'!$A$1:$BR$288))</f>
        <v>0</v>
      </c>
      <c r="AF61" s="126" cm="1">
        <f t="array" ref="AF61">_xlfn.XLOOKUP(AF$1,'PY1 Data(H)'!$A$1:$BR$1,_xlfn.XLOOKUP($A61,'PY1 Data(H)'!$A$1:$A$288,'PY1 Data(H)'!$A$1:$BR$288))</f>
        <v>0</v>
      </c>
    </row>
    <row r="62" spans="1:32" x14ac:dyDescent="0.3">
      <c r="D62" s="126" t="e" cm="1">
        <f t="array" ref="D62">_xlfn.XLOOKUP(D$1,'PY1 Data(H)'!$A$1:$BR$1,_xlfn.XLOOKUP($A62,'PY1 Data(H)'!$A$1:$A$288,'PY1 Data(H)'!$A$1:$BR$288))</f>
        <v>#N/A</v>
      </c>
      <c r="E62" s="126" t="e" cm="1">
        <f t="array" ref="E62">_xlfn.XLOOKUP(E$1,'PY1 Data(H)'!$A$1:$BR$1,_xlfn.XLOOKUP($A62,'PY1 Data(H)'!$A$1:$A$288,'PY1 Data(H)'!$A$1:$BR$288))</f>
        <v>#N/A</v>
      </c>
      <c r="F62" s="126" t="e" cm="1">
        <f t="array" ref="F62">_xlfn.XLOOKUP(F$1,'PY1 Data(H)'!$A$1:$BR$1,_xlfn.XLOOKUP($A62,'PY1 Data(H)'!$A$1:$A$288,'PY1 Data(H)'!$A$1:$BR$288))</f>
        <v>#N/A</v>
      </c>
      <c r="G62" s="126" t="e" cm="1">
        <f t="array" ref="G62">_xlfn.XLOOKUP(G$1,'PY1 Data(H)'!$A$1:$BR$1,_xlfn.XLOOKUP($A62,'PY1 Data(H)'!$A$1:$A$288,'PY1 Data(H)'!$A$1:$BR$288))</f>
        <v>#N/A</v>
      </c>
      <c r="H62" s="126" t="e" cm="1">
        <f t="array" ref="H62">_xlfn.XLOOKUP(H$1,'PY1 Data(H)'!$A$1:$BR$1,_xlfn.XLOOKUP($A62,'PY1 Data(H)'!$A$1:$A$288,'PY1 Data(H)'!$A$1:$BR$288))</f>
        <v>#N/A</v>
      </c>
      <c r="I62" s="126" t="e" cm="1">
        <f t="array" ref="I62">_xlfn.XLOOKUP(I$1,'PY1 Data(H)'!$A$1:$BR$1,_xlfn.XLOOKUP($A62,'PY1 Data(H)'!$A$1:$A$288,'PY1 Data(H)'!$A$1:$BR$288))</f>
        <v>#N/A</v>
      </c>
      <c r="J62" s="126" t="e" cm="1">
        <f t="array" ref="J62">_xlfn.XLOOKUP(J$1,'PY1 Data(H)'!$A$1:$BR$1,_xlfn.XLOOKUP($A62,'PY1 Data(H)'!$A$1:$A$288,'PY1 Data(H)'!$A$1:$BR$288))</f>
        <v>#N/A</v>
      </c>
      <c r="K62" s="126" t="e" cm="1">
        <f t="array" ref="K62">_xlfn.XLOOKUP(K$1,'PY1 Data(H)'!$A$1:$BR$1,_xlfn.XLOOKUP($A62,'PY1 Data(H)'!$A$1:$A$288,'PY1 Data(H)'!$A$1:$BR$288))</f>
        <v>#N/A</v>
      </c>
      <c r="L62" s="126" t="e" cm="1">
        <f t="array" ref="L62">_xlfn.XLOOKUP(L$1,'PY1 Data(H)'!$A$1:$BR$1,_xlfn.XLOOKUP($A62,'PY1 Data(H)'!$A$1:$A$288,'PY1 Data(H)'!$A$1:$BR$288))</f>
        <v>#N/A</v>
      </c>
      <c r="M62" s="126" t="e" cm="1">
        <f t="array" ref="M62">_xlfn.XLOOKUP(M$1,'PY1 Data(H)'!$A$1:$BR$1,_xlfn.XLOOKUP($A62,'PY1 Data(H)'!$A$1:$A$288,'PY1 Data(H)'!$A$1:$BR$288))</f>
        <v>#N/A</v>
      </c>
      <c r="N62" s="126" t="e" cm="1">
        <f t="array" ref="N62">_xlfn.XLOOKUP(N$1,'PY1 Data(H)'!$A$1:$BR$1,_xlfn.XLOOKUP($A62,'PY1 Data(H)'!$A$1:$A$288,'PY1 Data(H)'!$A$1:$BR$288))</f>
        <v>#N/A</v>
      </c>
      <c r="O62" s="126" t="e" cm="1">
        <f t="array" ref="O62">_xlfn.XLOOKUP(O$1,'PY1 Data(H)'!$A$1:$BR$1,_xlfn.XLOOKUP($A62,'PY1 Data(H)'!$A$1:$A$288,'PY1 Data(H)'!$A$1:$BR$288))</f>
        <v>#N/A</v>
      </c>
      <c r="P62" s="126" t="e" cm="1">
        <f t="array" ref="P62">_xlfn.XLOOKUP(P$1,'PY1 Data(H)'!$A$1:$BR$1,_xlfn.XLOOKUP($A62,'PY1 Data(H)'!$A$1:$A$288,'PY1 Data(H)'!$A$1:$BR$288))</f>
        <v>#N/A</v>
      </c>
      <c r="Q62" s="126" t="e" cm="1">
        <f t="array" ref="Q62">_xlfn.XLOOKUP(Q$1,'PY1 Data(H)'!$A$1:$BR$1,_xlfn.XLOOKUP($A62,'PY1 Data(H)'!$A$1:$A$288,'PY1 Data(H)'!$A$1:$BR$288))</f>
        <v>#N/A</v>
      </c>
      <c r="R62" s="126" t="e" cm="1">
        <f t="array" ref="R62">_xlfn.XLOOKUP(R$1,'PY1 Data(H)'!$A$1:$BR$1,_xlfn.XLOOKUP($A62,'PY1 Data(H)'!$A$1:$A$288,'PY1 Data(H)'!$A$1:$BR$288))</f>
        <v>#N/A</v>
      </c>
      <c r="S62" s="126" t="e" cm="1">
        <f t="array" ref="S62">_xlfn.XLOOKUP(S$1,'PY1 Data(H)'!$A$1:$BR$1,_xlfn.XLOOKUP($A62,'PY1 Data(H)'!$A$1:$A$288,'PY1 Data(H)'!$A$1:$BR$288))</f>
        <v>#N/A</v>
      </c>
      <c r="T62" s="126" t="e" cm="1">
        <f t="array" ref="T62">_xlfn.XLOOKUP(T$1,'PY1 Data(H)'!$A$1:$BR$1,_xlfn.XLOOKUP($A62,'PY1 Data(H)'!$A$1:$A$288,'PY1 Data(H)'!$A$1:$BR$288))</f>
        <v>#N/A</v>
      </c>
      <c r="U62" s="126" t="e" cm="1">
        <f t="array" ref="U62">_xlfn.XLOOKUP(U$1,'PY1 Data(H)'!$A$1:$BR$1,_xlfn.XLOOKUP($A62,'PY1 Data(H)'!$A$1:$A$288,'PY1 Data(H)'!$A$1:$BR$288))</f>
        <v>#N/A</v>
      </c>
      <c r="V62" s="126" t="e" cm="1">
        <f t="array" ref="V62">_xlfn.XLOOKUP(V$1,'PY1 Data(H)'!$A$1:$BR$1,_xlfn.XLOOKUP($A62,'PY1 Data(H)'!$A$1:$A$288,'PY1 Data(H)'!$A$1:$BR$288))</f>
        <v>#N/A</v>
      </c>
      <c r="W62" s="126" t="e" cm="1">
        <f t="array" ref="W62">_xlfn.XLOOKUP(W$1,'PY1 Data(H)'!$A$1:$BR$1,_xlfn.XLOOKUP($A62,'PY1 Data(H)'!$A$1:$A$288,'PY1 Data(H)'!$A$1:$BR$288))</f>
        <v>#N/A</v>
      </c>
      <c r="X62" s="126" t="e" cm="1">
        <f t="array" ref="X62">_xlfn.XLOOKUP(X$1,'PY1 Data(H)'!$A$1:$BR$1,_xlfn.XLOOKUP($A62,'PY1 Data(H)'!$A$1:$A$288,'PY1 Data(H)'!$A$1:$BR$288))</f>
        <v>#N/A</v>
      </c>
      <c r="Y62" s="126" t="e" cm="1">
        <f t="array" ref="Y62">_xlfn.XLOOKUP(Y$1,'PY1 Data(H)'!$A$1:$BR$1,_xlfn.XLOOKUP($A62,'PY1 Data(H)'!$A$1:$A$288,'PY1 Data(H)'!$A$1:$BR$288))</f>
        <v>#N/A</v>
      </c>
      <c r="Z62" s="126" t="e" cm="1">
        <f t="array" ref="Z62">_xlfn.XLOOKUP(Z$1,'PY1 Data(H)'!$A$1:$BR$1,_xlfn.XLOOKUP($A62,'PY1 Data(H)'!$A$1:$A$288,'PY1 Data(H)'!$A$1:$BR$288))</f>
        <v>#N/A</v>
      </c>
      <c r="AA62" s="126" t="e" cm="1">
        <f t="array" ref="AA62">_xlfn.XLOOKUP(AA$1,'PY1 Data(H)'!$A$1:$BR$1,_xlfn.XLOOKUP($A62,'PY1 Data(H)'!$A$1:$A$288,'PY1 Data(H)'!$A$1:$BR$288))</f>
        <v>#N/A</v>
      </c>
      <c r="AB62" s="126" t="e" cm="1">
        <f t="array" ref="AB62">_xlfn.XLOOKUP(AB$1,'PY1 Data(H)'!$A$1:$BR$1,_xlfn.XLOOKUP($A62,'PY1 Data(H)'!$A$1:$A$288,'PY1 Data(H)'!$A$1:$BR$288))</f>
        <v>#N/A</v>
      </c>
      <c r="AC62" s="126" t="e" cm="1">
        <f t="array" ref="AC62">_xlfn.XLOOKUP(AC$1,'PY1 Data(H)'!$A$1:$BR$1,_xlfn.XLOOKUP($A62,'PY1 Data(H)'!$A$1:$A$288,'PY1 Data(H)'!$A$1:$BR$288))</f>
        <v>#N/A</v>
      </c>
      <c r="AD62" s="126" t="e" cm="1">
        <f t="array" ref="AD62">_xlfn.XLOOKUP(AD$1,'PY1 Data(H)'!$A$1:$BR$1,_xlfn.XLOOKUP($A62,'PY1 Data(H)'!$A$1:$A$288,'PY1 Data(H)'!$A$1:$BR$288))</f>
        <v>#N/A</v>
      </c>
      <c r="AE62" s="126" t="e" cm="1">
        <f t="array" ref="AE62">_xlfn.XLOOKUP(AE$1,'PY1 Data(H)'!$A$1:$BR$1,_xlfn.XLOOKUP($A62,'PY1 Data(H)'!$A$1:$A$288,'PY1 Data(H)'!$A$1:$BR$288))</f>
        <v>#N/A</v>
      </c>
      <c r="AF62" s="126" t="e" cm="1">
        <f t="array" ref="AF62">_xlfn.XLOOKUP(AF$1,'PY1 Data(H)'!$A$1:$BR$1,_xlfn.XLOOKUP($A62,'PY1 Data(H)'!$A$1:$A$288,'PY1 Data(H)'!$A$1:$BR$288))</f>
        <v>#N/A</v>
      </c>
    </row>
    <row r="63" spans="1:32" x14ac:dyDescent="0.3">
      <c r="A63">
        <v>534</v>
      </c>
      <c r="D63" s="126" cm="1">
        <f t="array" ref="D63">_xlfn.XLOOKUP(D$1,'PY1 Data(H)'!$A$1:$BR$1,_xlfn.XLOOKUP($A63,'PY1 Data(H)'!$A$1:$A$288,'PY1 Data(H)'!$A$1:$BR$288))</f>
        <v>0</v>
      </c>
      <c r="E63" s="126" cm="1">
        <f t="array" ref="E63">_xlfn.XLOOKUP(E$1,'PY1 Data(H)'!$A$1:$BR$1,_xlfn.XLOOKUP($A63,'PY1 Data(H)'!$A$1:$A$288,'PY1 Data(H)'!$A$1:$BR$288))</f>
        <v>1213996</v>
      </c>
      <c r="F63" s="126" cm="1">
        <f t="array" ref="F63">_xlfn.XLOOKUP(F$1,'PY1 Data(H)'!$A$1:$BR$1,_xlfn.XLOOKUP($A63,'PY1 Data(H)'!$A$1:$A$288,'PY1 Data(H)'!$A$1:$BR$288))</f>
        <v>0</v>
      </c>
      <c r="G63" s="126" cm="1">
        <f t="array" ref="G63">_xlfn.XLOOKUP(G$1,'PY1 Data(H)'!$A$1:$BR$1,_xlfn.XLOOKUP($A63,'PY1 Data(H)'!$A$1:$A$288,'PY1 Data(H)'!$A$1:$BR$288))</f>
        <v>75988</v>
      </c>
      <c r="H63" s="126" cm="1">
        <f t="array" ref="H63">_xlfn.XLOOKUP(H$1,'PY1 Data(H)'!$A$1:$BR$1,_xlfn.XLOOKUP($A63,'PY1 Data(H)'!$A$1:$A$288,'PY1 Data(H)'!$A$1:$BR$288))</f>
        <v>14558</v>
      </c>
      <c r="I63" s="126" cm="1">
        <f t="array" ref="I63">_xlfn.XLOOKUP(I$1,'PY1 Data(H)'!$A$1:$BR$1,_xlfn.XLOOKUP($A63,'PY1 Data(H)'!$A$1:$A$288,'PY1 Data(H)'!$A$1:$BR$288))</f>
        <v>0</v>
      </c>
      <c r="J63" s="126" cm="1">
        <f t="array" ref="J63">_xlfn.XLOOKUP(J$1,'PY1 Data(H)'!$A$1:$BR$1,_xlfn.XLOOKUP($A63,'PY1 Data(H)'!$A$1:$A$288,'PY1 Data(H)'!$A$1:$BR$288))</f>
        <v>48379</v>
      </c>
      <c r="K63" s="126" cm="1">
        <f t="array" ref="K63">_xlfn.XLOOKUP(K$1,'PY1 Data(H)'!$A$1:$BR$1,_xlfn.XLOOKUP($A63,'PY1 Data(H)'!$A$1:$A$288,'PY1 Data(H)'!$A$1:$BR$288))</f>
        <v>0</v>
      </c>
      <c r="L63" s="126" cm="1">
        <f t="array" ref="L63">_xlfn.XLOOKUP(L$1,'PY1 Data(H)'!$A$1:$BR$1,_xlfn.XLOOKUP($A63,'PY1 Data(H)'!$A$1:$A$288,'PY1 Data(H)'!$A$1:$BR$288))</f>
        <v>41440</v>
      </c>
      <c r="M63" s="126" cm="1">
        <f t="array" ref="M63">_xlfn.XLOOKUP(M$1,'PY1 Data(H)'!$A$1:$BR$1,_xlfn.XLOOKUP($A63,'PY1 Data(H)'!$A$1:$A$288,'PY1 Data(H)'!$A$1:$BR$288))</f>
        <v>0</v>
      </c>
      <c r="N63" s="126" cm="1">
        <f t="array" ref="N63">_xlfn.XLOOKUP(N$1,'PY1 Data(H)'!$A$1:$BR$1,_xlfn.XLOOKUP($A63,'PY1 Data(H)'!$A$1:$A$288,'PY1 Data(H)'!$A$1:$BR$288))</f>
        <v>69719</v>
      </c>
      <c r="O63" s="126" cm="1">
        <f t="array" ref="O63">_xlfn.XLOOKUP(O$1,'PY1 Data(H)'!$A$1:$BR$1,_xlfn.XLOOKUP($A63,'PY1 Data(H)'!$A$1:$A$288,'PY1 Data(H)'!$A$1:$BR$288))</f>
        <v>0</v>
      </c>
      <c r="P63" s="126" cm="1">
        <f t="array" ref="P63">_xlfn.XLOOKUP(P$1,'PY1 Data(H)'!$A$1:$BR$1,_xlfn.XLOOKUP($A63,'PY1 Data(H)'!$A$1:$A$288,'PY1 Data(H)'!$A$1:$BR$288))</f>
        <v>15745</v>
      </c>
      <c r="Q63" s="126" cm="1">
        <f t="array" ref="Q63">_xlfn.XLOOKUP(Q$1,'PY1 Data(H)'!$A$1:$BR$1,_xlfn.XLOOKUP($A63,'PY1 Data(H)'!$A$1:$A$288,'PY1 Data(H)'!$A$1:$BR$288))</f>
        <v>63155</v>
      </c>
      <c r="R63" s="126" cm="1">
        <f t="array" ref="R63">_xlfn.XLOOKUP(R$1,'PY1 Data(H)'!$A$1:$BR$1,_xlfn.XLOOKUP($A63,'PY1 Data(H)'!$A$1:$A$288,'PY1 Data(H)'!$A$1:$BR$288))</f>
        <v>81579</v>
      </c>
      <c r="S63" s="126" cm="1">
        <f t="array" ref="S63">_xlfn.XLOOKUP(S$1,'PY1 Data(H)'!$A$1:$BR$1,_xlfn.XLOOKUP($A63,'PY1 Data(H)'!$A$1:$A$288,'PY1 Data(H)'!$A$1:$BR$288))</f>
        <v>51650</v>
      </c>
      <c r="T63" s="126" cm="1">
        <f t="array" ref="T63">_xlfn.XLOOKUP(T$1,'PY1 Data(H)'!$A$1:$BR$1,_xlfn.XLOOKUP($A63,'PY1 Data(H)'!$A$1:$A$288,'PY1 Data(H)'!$A$1:$BR$288))</f>
        <v>0</v>
      </c>
      <c r="U63" s="126" cm="1">
        <f t="array" ref="U63">_xlfn.XLOOKUP(U$1,'PY1 Data(H)'!$A$1:$BR$1,_xlfn.XLOOKUP($A63,'PY1 Data(H)'!$A$1:$A$288,'PY1 Data(H)'!$A$1:$BR$288))</f>
        <v>66326</v>
      </c>
      <c r="V63" s="126" cm="1">
        <f t="array" ref="V63">_xlfn.XLOOKUP(V$1,'PY1 Data(H)'!$A$1:$BR$1,_xlfn.XLOOKUP($A63,'PY1 Data(H)'!$A$1:$A$288,'PY1 Data(H)'!$A$1:$BR$288))</f>
        <v>0</v>
      </c>
      <c r="W63" s="126" cm="1">
        <f t="array" ref="W63">_xlfn.XLOOKUP(W$1,'PY1 Data(H)'!$A$1:$BR$1,_xlfn.XLOOKUP($A63,'PY1 Data(H)'!$A$1:$A$288,'PY1 Data(H)'!$A$1:$BR$288))</f>
        <v>49805</v>
      </c>
      <c r="X63" s="126" cm="1">
        <f t="array" ref="X63">_xlfn.XLOOKUP(X$1,'PY1 Data(H)'!$A$1:$BR$1,_xlfn.XLOOKUP($A63,'PY1 Data(H)'!$A$1:$A$288,'PY1 Data(H)'!$A$1:$BR$288))</f>
        <v>297559</v>
      </c>
      <c r="Y63" s="126" cm="1">
        <f t="array" ref="Y63">_xlfn.XLOOKUP(Y$1,'PY1 Data(H)'!$A$1:$BR$1,_xlfn.XLOOKUP($A63,'PY1 Data(H)'!$A$1:$A$288,'PY1 Data(H)'!$A$1:$BR$288))</f>
        <v>148432</v>
      </c>
      <c r="Z63" s="126" cm="1">
        <f t="array" ref="Z63">_xlfn.XLOOKUP(Z$1,'PY1 Data(H)'!$A$1:$BR$1,_xlfn.XLOOKUP($A63,'PY1 Data(H)'!$A$1:$A$288,'PY1 Data(H)'!$A$1:$BR$288))</f>
        <v>736064</v>
      </c>
      <c r="AA63" s="126" cm="1">
        <f t="array" ref="AA63">_xlfn.XLOOKUP(AA$1,'PY1 Data(H)'!$A$1:$BR$1,_xlfn.XLOOKUP($A63,'PY1 Data(H)'!$A$1:$A$288,'PY1 Data(H)'!$A$1:$BR$288))</f>
        <v>43697</v>
      </c>
      <c r="AB63" s="126" cm="1">
        <f t="array" ref="AB63">_xlfn.XLOOKUP(AB$1,'PY1 Data(H)'!$A$1:$BR$1,_xlfn.XLOOKUP($A63,'PY1 Data(H)'!$A$1:$A$288,'PY1 Data(H)'!$A$1:$BR$288))</f>
        <v>0</v>
      </c>
      <c r="AC63" s="126" cm="1">
        <f t="array" ref="AC63">_xlfn.XLOOKUP(AC$1,'PY1 Data(H)'!$A$1:$BR$1,_xlfn.XLOOKUP($A63,'PY1 Data(H)'!$A$1:$A$288,'PY1 Data(H)'!$A$1:$BR$288))</f>
        <v>83974</v>
      </c>
      <c r="AD63" s="126" cm="1">
        <f t="array" ref="AD63">_xlfn.XLOOKUP(AD$1,'PY1 Data(H)'!$A$1:$BR$1,_xlfn.XLOOKUP($A63,'PY1 Data(H)'!$A$1:$A$288,'PY1 Data(H)'!$A$1:$BR$288))</f>
        <v>38207</v>
      </c>
      <c r="AE63" s="126" cm="1">
        <f t="array" ref="AE63">_xlfn.XLOOKUP(AE$1,'PY1 Data(H)'!$A$1:$BR$1,_xlfn.XLOOKUP($A63,'PY1 Data(H)'!$A$1:$A$288,'PY1 Data(H)'!$A$1:$BR$288))</f>
        <v>0</v>
      </c>
      <c r="AF63" s="126" cm="1">
        <f t="array" ref="AF63">_xlfn.XLOOKUP(AF$1,'PY1 Data(H)'!$A$1:$BR$1,_xlfn.XLOOKUP($A63,'PY1 Data(H)'!$A$1:$A$288,'PY1 Data(H)'!$A$1:$BR$288))</f>
        <v>3378</v>
      </c>
    </row>
    <row r="64" spans="1:32" x14ac:dyDescent="0.3">
      <c r="A64">
        <v>13</v>
      </c>
      <c r="D64" s="126" cm="1">
        <f t="array" ref="D64">_xlfn.XLOOKUP(D$1,'PY1 Data(H)'!$A$1:$BR$1,_xlfn.XLOOKUP($A64,'PY1 Data(H)'!$A$1:$A$288,'PY1 Data(H)'!$A$1:$BR$288))</f>
        <v>0</v>
      </c>
      <c r="E64" s="126" cm="1">
        <f t="array" ref="E64">_xlfn.XLOOKUP(E$1,'PY1 Data(H)'!$A$1:$BR$1,_xlfn.XLOOKUP($A64,'PY1 Data(H)'!$A$1:$A$288,'PY1 Data(H)'!$A$1:$BR$288))</f>
        <v>17096092</v>
      </c>
      <c r="F64" s="126" cm="1">
        <f t="array" ref="F64">_xlfn.XLOOKUP(F$1,'PY1 Data(H)'!$A$1:$BR$1,_xlfn.XLOOKUP($A64,'PY1 Data(H)'!$A$1:$A$288,'PY1 Data(H)'!$A$1:$BR$288))</f>
        <v>266183</v>
      </c>
      <c r="G64" s="126" cm="1">
        <f t="array" ref="G64">_xlfn.XLOOKUP(G$1,'PY1 Data(H)'!$A$1:$BR$1,_xlfn.XLOOKUP($A64,'PY1 Data(H)'!$A$1:$A$288,'PY1 Data(H)'!$A$1:$BR$288))</f>
        <v>754321</v>
      </c>
      <c r="H64" s="126" cm="1">
        <f t="array" ref="H64">_xlfn.XLOOKUP(H$1,'PY1 Data(H)'!$A$1:$BR$1,_xlfn.XLOOKUP($A64,'PY1 Data(H)'!$A$1:$A$288,'PY1 Data(H)'!$A$1:$BR$288))</f>
        <v>1892353</v>
      </c>
      <c r="I64" s="126" cm="1">
        <f t="array" ref="I64">_xlfn.XLOOKUP(I$1,'PY1 Data(H)'!$A$1:$BR$1,_xlfn.XLOOKUP($A64,'PY1 Data(H)'!$A$1:$A$288,'PY1 Data(H)'!$A$1:$BR$288))</f>
        <v>0</v>
      </c>
      <c r="J64" s="126" cm="1">
        <f t="array" ref="J64">_xlfn.XLOOKUP(J$1,'PY1 Data(H)'!$A$1:$BR$1,_xlfn.XLOOKUP($A64,'PY1 Data(H)'!$A$1:$A$288,'PY1 Data(H)'!$A$1:$BR$288))</f>
        <v>5910331</v>
      </c>
      <c r="K64" s="126" cm="1">
        <f t="array" ref="K64">_xlfn.XLOOKUP(K$1,'PY1 Data(H)'!$A$1:$BR$1,_xlfn.XLOOKUP($A64,'PY1 Data(H)'!$A$1:$A$288,'PY1 Data(H)'!$A$1:$BR$288))</f>
        <v>2008572</v>
      </c>
      <c r="L64" s="126" cm="1">
        <f t="array" ref="L64">_xlfn.XLOOKUP(L$1,'PY1 Data(H)'!$A$1:$BR$1,_xlfn.XLOOKUP($A64,'PY1 Data(H)'!$A$1:$A$288,'PY1 Data(H)'!$A$1:$BR$288))</f>
        <v>2310259</v>
      </c>
      <c r="M64" s="126" cm="1">
        <f t="array" ref="M64">_xlfn.XLOOKUP(M$1,'PY1 Data(H)'!$A$1:$BR$1,_xlfn.XLOOKUP($A64,'PY1 Data(H)'!$A$1:$A$288,'PY1 Data(H)'!$A$1:$BR$288))</f>
        <v>0</v>
      </c>
      <c r="N64" s="126" cm="1">
        <f t="array" ref="N64">_xlfn.XLOOKUP(N$1,'PY1 Data(H)'!$A$1:$BR$1,_xlfn.XLOOKUP($A64,'PY1 Data(H)'!$A$1:$A$288,'PY1 Data(H)'!$A$1:$BR$288))</f>
        <v>1577142</v>
      </c>
      <c r="O64" s="126" cm="1">
        <f t="array" ref="O64">_xlfn.XLOOKUP(O$1,'PY1 Data(H)'!$A$1:$BR$1,_xlfn.XLOOKUP($A64,'PY1 Data(H)'!$A$1:$A$288,'PY1 Data(H)'!$A$1:$BR$288))</f>
        <v>367682</v>
      </c>
      <c r="P64" s="126" cm="1">
        <f t="array" ref="P64">_xlfn.XLOOKUP(P$1,'PY1 Data(H)'!$A$1:$BR$1,_xlfn.XLOOKUP($A64,'PY1 Data(H)'!$A$1:$A$288,'PY1 Data(H)'!$A$1:$BR$288))</f>
        <v>208766</v>
      </c>
      <c r="Q64" s="126" cm="1">
        <f t="array" ref="Q64">_xlfn.XLOOKUP(Q$1,'PY1 Data(H)'!$A$1:$BR$1,_xlfn.XLOOKUP($A64,'PY1 Data(H)'!$A$1:$A$288,'PY1 Data(H)'!$A$1:$BR$288))</f>
        <v>5661639</v>
      </c>
      <c r="R64" s="126" cm="1">
        <f t="array" ref="R64">_xlfn.XLOOKUP(R$1,'PY1 Data(H)'!$A$1:$BR$1,_xlfn.XLOOKUP($A64,'PY1 Data(H)'!$A$1:$A$288,'PY1 Data(H)'!$A$1:$BR$288))</f>
        <v>741011</v>
      </c>
      <c r="S64" s="126" cm="1">
        <f t="array" ref="S64">_xlfn.XLOOKUP(S$1,'PY1 Data(H)'!$A$1:$BR$1,_xlfn.XLOOKUP($A64,'PY1 Data(H)'!$A$1:$A$288,'PY1 Data(H)'!$A$1:$BR$288))</f>
        <v>549141</v>
      </c>
      <c r="T64" s="126" cm="1">
        <f t="array" ref="T64">_xlfn.XLOOKUP(T$1,'PY1 Data(H)'!$A$1:$BR$1,_xlfn.XLOOKUP($A64,'PY1 Data(H)'!$A$1:$A$288,'PY1 Data(H)'!$A$1:$BR$288))</f>
        <v>112463</v>
      </c>
      <c r="U64" s="126" cm="1">
        <f t="array" ref="U64">_xlfn.XLOOKUP(U$1,'PY1 Data(H)'!$A$1:$BR$1,_xlfn.XLOOKUP($A64,'PY1 Data(H)'!$A$1:$A$288,'PY1 Data(H)'!$A$1:$BR$288))</f>
        <v>3447275</v>
      </c>
      <c r="V64" s="126" cm="1">
        <f t="array" ref="V64">_xlfn.XLOOKUP(V$1,'PY1 Data(H)'!$A$1:$BR$1,_xlfn.XLOOKUP($A64,'PY1 Data(H)'!$A$1:$A$288,'PY1 Data(H)'!$A$1:$BR$288))</f>
        <v>1494842</v>
      </c>
      <c r="W64" s="126" cm="1">
        <f t="array" ref="W64">_xlfn.XLOOKUP(W$1,'PY1 Data(H)'!$A$1:$BR$1,_xlfn.XLOOKUP($A64,'PY1 Data(H)'!$A$1:$A$288,'PY1 Data(H)'!$A$1:$BR$288))</f>
        <v>40776140</v>
      </c>
      <c r="X64" s="126" cm="1">
        <f t="array" ref="X64">_xlfn.XLOOKUP(X$1,'PY1 Data(H)'!$A$1:$BR$1,_xlfn.XLOOKUP($A64,'PY1 Data(H)'!$A$1:$A$288,'PY1 Data(H)'!$A$1:$BR$288))</f>
        <v>35651316</v>
      </c>
      <c r="Y64" s="126" cm="1">
        <f t="array" ref="Y64">_xlfn.XLOOKUP(Y$1,'PY1 Data(H)'!$A$1:$BR$1,_xlfn.XLOOKUP($A64,'PY1 Data(H)'!$A$1:$A$288,'PY1 Data(H)'!$A$1:$BR$288))</f>
        <v>5461408</v>
      </c>
      <c r="Z64" s="126" cm="1">
        <f t="array" ref="Z64">_xlfn.XLOOKUP(Z$1,'PY1 Data(H)'!$A$1:$BR$1,_xlfn.XLOOKUP($A64,'PY1 Data(H)'!$A$1:$A$288,'PY1 Data(H)'!$A$1:$BR$288))</f>
        <v>397576222</v>
      </c>
      <c r="AA64" s="126" cm="1">
        <f t="array" ref="AA64">_xlfn.XLOOKUP(AA$1,'PY1 Data(H)'!$A$1:$BR$1,_xlfn.XLOOKUP($A64,'PY1 Data(H)'!$A$1:$A$288,'PY1 Data(H)'!$A$1:$BR$288))</f>
        <v>423020</v>
      </c>
      <c r="AB64" s="126" cm="1">
        <f t="array" ref="AB64">_xlfn.XLOOKUP(AB$1,'PY1 Data(H)'!$A$1:$BR$1,_xlfn.XLOOKUP($A64,'PY1 Data(H)'!$A$1:$A$288,'PY1 Data(H)'!$A$1:$BR$288))</f>
        <v>660904</v>
      </c>
      <c r="AC64" s="126" cm="1">
        <f t="array" ref="AC64">_xlfn.XLOOKUP(AC$1,'PY1 Data(H)'!$A$1:$BR$1,_xlfn.XLOOKUP($A64,'PY1 Data(H)'!$A$1:$A$288,'PY1 Data(H)'!$A$1:$BR$288))</f>
        <v>940331</v>
      </c>
      <c r="AD64" s="126" cm="1">
        <f t="array" ref="AD64">_xlfn.XLOOKUP(AD$1,'PY1 Data(H)'!$A$1:$BR$1,_xlfn.XLOOKUP($A64,'PY1 Data(H)'!$A$1:$A$288,'PY1 Data(H)'!$A$1:$BR$288))</f>
        <v>11256023</v>
      </c>
      <c r="AE64" s="126" cm="1">
        <f t="array" ref="AE64">_xlfn.XLOOKUP(AE$1,'PY1 Data(H)'!$A$1:$BR$1,_xlfn.XLOOKUP($A64,'PY1 Data(H)'!$A$1:$A$288,'PY1 Data(H)'!$A$1:$BR$288))</f>
        <v>0</v>
      </c>
      <c r="AF64" s="126" cm="1">
        <f t="array" ref="AF64">_xlfn.XLOOKUP(AF$1,'PY1 Data(H)'!$A$1:$BR$1,_xlfn.XLOOKUP($A64,'PY1 Data(H)'!$A$1:$A$288,'PY1 Data(H)'!$A$1:$BR$288))</f>
        <v>112956</v>
      </c>
    </row>
    <row r="65" spans="1:32" x14ac:dyDescent="0.3">
      <c r="A65">
        <v>14</v>
      </c>
      <c r="D65" s="126" cm="1">
        <f t="array" ref="D65">_xlfn.XLOOKUP(D$1,'PY1 Data(H)'!$A$1:$BR$1,_xlfn.XLOOKUP($A65,'PY1 Data(H)'!$A$1:$A$288,'PY1 Data(H)'!$A$1:$BR$288))</f>
        <v>0</v>
      </c>
      <c r="E65" s="126" cm="1">
        <f t="array" ref="E65">_xlfn.XLOOKUP(E$1,'PY1 Data(H)'!$A$1:$BR$1,_xlfn.XLOOKUP($A65,'PY1 Data(H)'!$A$1:$A$288,'PY1 Data(H)'!$A$1:$BR$288))</f>
        <v>8467952</v>
      </c>
      <c r="F65" s="126" cm="1">
        <f t="array" ref="F65">_xlfn.XLOOKUP(F$1,'PY1 Data(H)'!$A$1:$BR$1,_xlfn.XLOOKUP($A65,'PY1 Data(H)'!$A$1:$A$288,'PY1 Data(H)'!$A$1:$BR$288))</f>
        <v>13310</v>
      </c>
      <c r="G65" s="126" cm="1">
        <f t="array" ref="G65">_xlfn.XLOOKUP(G$1,'PY1 Data(H)'!$A$1:$BR$1,_xlfn.XLOOKUP($A65,'PY1 Data(H)'!$A$1:$A$288,'PY1 Data(H)'!$A$1:$BR$288))</f>
        <v>136220</v>
      </c>
      <c r="H65" s="126" cm="1">
        <f t="array" ref="H65">_xlfn.XLOOKUP(H$1,'PY1 Data(H)'!$A$1:$BR$1,_xlfn.XLOOKUP($A65,'PY1 Data(H)'!$A$1:$A$288,'PY1 Data(H)'!$A$1:$BR$288))</f>
        <v>1398026</v>
      </c>
      <c r="I65" s="126" cm="1">
        <f t="array" ref="I65">_xlfn.XLOOKUP(I$1,'PY1 Data(H)'!$A$1:$BR$1,_xlfn.XLOOKUP($A65,'PY1 Data(H)'!$A$1:$A$288,'PY1 Data(H)'!$A$1:$BR$288))</f>
        <v>0</v>
      </c>
      <c r="J65" s="126" cm="1">
        <f t="array" ref="J65">_xlfn.XLOOKUP(J$1,'PY1 Data(H)'!$A$1:$BR$1,_xlfn.XLOOKUP($A65,'PY1 Data(H)'!$A$1:$A$288,'PY1 Data(H)'!$A$1:$BR$288))</f>
        <v>148457</v>
      </c>
      <c r="K65" s="126" cm="1">
        <f t="array" ref="K65">_xlfn.XLOOKUP(K$1,'PY1 Data(H)'!$A$1:$BR$1,_xlfn.XLOOKUP($A65,'PY1 Data(H)'!$A$1:$A$288,'PY1 Data(H)'!$A$1:$BR$288))</f>
        <v>114739</v>
      </c>
      <c r="L65" s="126" cm="1">
        <f t="array" ref="L65">_xlfn.XLOOKUP(L$1,'PY1 Data(H)'!$A$1:$BR$1,_xlfn.XLOOKUP($A65,'PY1 Data(H)'!$A$1:$A$288,'PY1 Data(H)'!$A$1:$BR$288))</f>
        <v>16870</v>
      </c>
      <c r="M65" s="126" cm="1">
        <f t="array" ref="M65">_xlfn.XLOOKUP(M$1,'PY1 Data(H)'!$A$1:$BR$1,_xlfn.XLOOKUP($A65,'PY1 Data(H)'!$A$1:$A$288,'PY1 Data(H)'!$A$1:$BR$288))</f>
        <v>0</v>
      </c>
      <c r="N65" s="126" cm="1">
        <f t="array" ref="N65">_xlfn.XLOOKUP(N$1,'PY1 Data(H)'!$A$1:$BR$1,_xlfn.XLOOKUP($A65,'PY1 Data(H)'!$A$1:$A$288,'PY1 Data(H)'!$A$1:$BR$288))</f>
        <v>121079</v>
      </c>
      <c r="O65" s="126" cm="1">
        <f t="array" ref="O65">_xlfn.XLOOKUP(O$1,'PY1 Data(H)'!$A$1:$BR$1,_xlfn.XLOOKUP($A65,'PY1 Data(H)'!$A$1:$A$288,'PY1 Data(H)'!$A$1:$BR$288))</f>
        <v>9762</v>
      </c>
      <c r="P65" s="126" cm="1">
        <f t="array" ref="P65">_xlfn.XLOOKUP(P$1,'PY1 Data(H)'!$A$1:$BR$1,_xlfn.XLOOKUP($A65,'PY1 Data(H)'!$A$1:$A$288,'PY1 Data(H)'!$A$1:$BR$288))</f>
        <v>0</v>
      </c>
      <c r="Q65" s="126" cm="1">
        <f t="array" ref="Q65">_xlfn.XLOOKUP(Q$1,'PY1 Data(H)'!$A$1:$BR$1,_xlfn.XLOOKUP($A65,'PY1 Data(H)'!$A$1:$A$288,'PY1 Data(H)'!$A$1:$BR$288))</f>
        <v>337184</v>
      </c>
      <c r="R65" s="126" cm="1">
        <f t="array" ref="R65">_xlfn.XLOOKUP(R$1,'PY1 Data(H)'!$A$1:$BR$1,_xlfn.XLOOKUP($A65,'PY1 Data(H)'!$A$1:$A$288,'PY1 Data(H)'!$A$1:$BR$288))</f>
        <v>40753</v>
      </c>
      <c r="S65" s="126" cm="1">
        <f t="array" ref="S65">_xlfn.XLOOKUP(S$1,'PY1 Data(H)'!$A$1:$BR$1,_xlfn.XLOOKUP($A65,'PY1 Data(H)'!$A$1:$A$288,'PY1 Data(H)'!$A$1:$BR$288))</f>
        <v>70440</v>
      </c>
      <c r="T65" s="126" cm="1">
        <f t="array" ref="T65">_xlfn.XLOOKUP(T$1,'PY1 Data(H)'!$A$1:$BR$1,_xlfn.XLOOKUP($A65,'PY1 Data(H)'!$A$1:$A$288,'PY1 Data(H)'!$A$1:$BR$288))</f>
        <v>232</v>
      </c>
      <c r="U65" s="126" cm="1">
        <f t="array" ref="U65">_xlfn.XLOOKUP(U$1,'PY1 Data(H)'!$A$1:$BR$1,_xlfn.XLOOKUP($A65,'PY1 Data(H)'!$A$1:$A$288,'PY1 Data(H)'!$A$1:$BR$288))</f>
        <v>344376</v>
      </c>
      <c r="V65" s="126" cm="1">
        <f t="array" ref="V65">_xlfn.XLOOKUP(V$1,'PY1 Data(H)'!$A$1:$BR$1,_xlfn.XLOOKUP($A65,'PY1 Data(H)'!$A$1:$A$288,'PY1 Data(H)'!$A$1:$BR$288))</f>
        <v>787972</v>
      </c>
      <c r="W65" s="126" cm="1">
        <f t="array" ref="W65">_xlfn.XLOOKUP(W$1,'PY1 Data(H)'!$A$1:$BR$1,_xlfn.XLOOKUP($A65,'PY1 Data(H)'!$A$1:$A$288,'PY1 Data(H)'!$A$1:$BR$288))</f>
        <v>5683019</v>
      </c>
      <c r="X65" s="126" cm="1">
        <f t="array" ref="X65">_xlfn.XLOOKUP(X$1,'PY1 Data(H)'!$A$1:$BR$1,_xlfn.XLOOKUP($A65,'PY1 Data(H)'!$A$1:$A$288,'PY1 Data(H)'!$A$1:$BR$288))</f>
        <v>14615420</v>
      </c>
      <c r="Y65" s="126" cm="1">
        <f t="array" ref="Y65">_xlfn.XLOOKUP(Y$1,'PY1 Data(H)'!$A$1:$BR$1,_xlfn.XLOOKUP($A65,'PY1 Data(H)'!$A$1:$A$288,'PY1 Data(H)'!$A$1:$BR$288))</f>
        <v>189430</v>
      </c>
      <c r="Z65" s="126" cm="1">
        <f t="array" ref="Z65">_xlfn.XLOOKUP(Z$1,'PY1 Data(H)'!$A$1:$BR$1,_xlfn.XLOOKUP($A65,'PY1 Data(H)'!$A$1:$A$288,'PY1 Data(H)'!$A$1:$BR$288))</f>
        <v>48653664</v>
      </c>
      <c r="AA65" s="126" cm="1">
        <f t="array" ref="AA65">_xlfn.XLOOKUP(AA$1,'PY1 Data(H)'!$A$1:$BR$1,_xlfn.XLOOKUP($A65,'PY1 Data(H)'!$A$1:$A$288,'PY1 Data(H)'!$A$1:$BR$288))</f>
        <v>140545</v>
      </c>
      <c r="AB65" s="126" cm="1">
        <f t="array" ref="AB65">_xlfn.XLOOKUP(AB$1,'PY1 Data(H)'!$A$1:$BR$1,_xlfn.XLOOKUP($A65,'PY1 Data(H)'!$A$1:$A$288,'PY1 Data(H)'!$A$1:$BR$288))</f>
        <v>52735</v>
      </c>
      <c r="AC65" s="126" cm="1">
        <f t="array" ref="AC65">_xlfn.XLOOKUP(AC$1,'PY1 Data(H)'!$A$1:$BR$1,_xlfn.XLOOKUP($A65,'PY1 Data(H)'!$A$1:$A$288,'PY1 Data(H)'!$A$1:$BR$288))</f>
        <v>415344</v>
      </c>
      <c r="AD65" s="126" cm="1">
        <f t="array" ref="AD65">_xlfn.XLOOKUP(AD$1,'PY1 Data(H)'!$A$1:$BR$1,_xlfn.XLOOKUP($A65,'PY1 Data(H)'!$A$1:$A$288,'PY1 Data(H)'!$A$1:$BR$288))</f>
        <v>177549</v>
      </c>
      <c r="AE65" s="126" cm="1">
        <f t="array" ref="AE65">_xlfn.XLOOKUP(AE$1,'PY1 Data(H)'!$A$1:$BR$1,_xlfn.XLOOKUP($A65,'PY1 Data(H)'!$A$1:$A$288,'PY1 Data(H)'!$A$1:$BR$288))</f>
        <v>0</v>
      </c>
      <c r="AF65" s="126" cm="1">
        <f t="array" ref="AF65">_xlfn.XLOOKUP(AF$1,'PY1 Data(H)'!$A$1:$BR$1,_xlfn.XLOOKUP($A65,'PY1 Data(H)'!$A$1:$A$288,'PY1 Data(H)'!$A$1:$BR$288))</f>
        <v>46012</v>
      </c>
    </row>
    <row r="66" spans="1:32" x14ac:dyDescent="0.3">
      <c r="A66">
        <v>32</v>
      </c>
      <c r="D66" s="126" cm="1">
        <f t="array" ref="D66">_xlfn.XLOOKUP(D$1,'PY1 Data(H)'!$A$1:$BR$1,_xlfn.XLOOKUP($A66,'PY1 Data(H)'!$A$1:$A$288,'PY1 Data(H)'!$A$1:$BR$288))</f>
        <v>0</v>
      </c>
      <c r="E66" s="126" cm="1">
        <f t="array" ref="E66">_xlfn.XLOOKUP(E$1,'PY1 Data(H)'!$A$1:$BR$1,_xlfn.XLOOKUP($A66,'PY1 Data(H)'!$A$1:$A$288,'PY1 Data(H)'!$A$1:$BR$288))</f>
        <v>5427376</v>
      </c>
      <c r="F66" s="126" cm="1">
        <f t="array" ref="F66">_xlfn.XLOOKUP(F$1,'PY1 Data(H)'!$A$1:$BR$1,_xlfn.XLOOKUP($A66,'PY1 Data(H)'!$A$1:$A$288,'PY1 Data(H)'!$A$1:$BR$288))</f>
        <v>279693</v>
      </c>
      <c r="G66" s="126" cm="1">
        <f t="array" ref="G66">_xlfn.XLOOKUP(G$1,'PY1 Data(H)'!$A$1:$BR$1,_xlfn.XLOOKUP($A66,'PY1 Data(H)'!$A$1:$A$288,'PY1 Data(H)'!$A$1:$BR$288))</f>
        <v>438443</v>
      </c>
      <c r="H66" s="126" cm="1">
        <f t="array" ref="H66">_xlfn.XLOOKUP(H$1,'PY1 Data(H)'!$A$1:$BR$1,_xlfn.XLOOKUP($A66,'PY1 Data(H)'!$A$1:$A$288,'PY1 Data(H)'!$A$1:$BR$288))</f>
        <v>1033085</v>
      </c>
      <c r="I66" s="126" cm="1">
        <f t="array" ref="I66">_xlfn.XLOOKUP(I$1,'PY1 Data(H)'!$A$1:$BR$1,_xlfn.XLOOKUP($A66,'PY1 Data(H)'!$A$1:$A$288,'PY1 Data(H)'!$A$1:$BR$288))</f>
        <v>0</v>
      </c>
      <c r="J66" s="126" cm="1">
        <f t="array" ref="J66">_xlfn.XLOOKUP(J$1,'PY1 Data(H)'!$A$1:$BR$1,_xlfn.XLOOKUP($A66,'PY1 Data(H)'!$A$1:$A$288,'PY1 Data(H)'!$A$1:$BR$288))</f>
        <v>418257</v>
      </c>
      <c r="K66" s="126" cm="1">
        <f t="array" ref="K66">_xlfn.XLOOKUP(K$1,'PY1 Data(H)'!$A$1:$BR$1,_xlfn.XLOOKUP($A66,'PY1 Data(H)'!$A$1:$A$288,'PY1 Data(H)'!$A$1:$BR$288))</f>
        <v>755791</v>
      </c>
      <c r="L66" s="126" cm="1">
        <f t="array" ref="L66">_xlfn.XLOOKUP(L$1,'PY1 Data(H)'!$A$1:$BR$1,_xlfn.XLOOKUP($A66,'PY1 Data(H)'!$A$1:$A$288,'PY1 Data(H)'!$A$1:$BR$288))</f>
        <v>328506</v>
      </c>
      <c r="M66" s="126" cm="1">
        <f t="array" ref="M66">_xlfn.XLOOKUP(M$1,'PY1 Data(H)'!$A$1:$BR$1,_xlfn.XLOOKUP($A66,'PY1 Data(H)'!$A$1:$A$288,'PY1 Data(H)'!$A$1:$BR$288))</f>
        <v>0</v>
      </c>
      <c r="N66" s="126" cm="1">
        <f t="array" ref="N66">_xlfn.XLOOKUP(N$1,'PY1 Data(H)'!$A$1:$BR$1,_xlfn.XLOOKUP($A66,'PY1 Data(H)'!$A$1:$A$288,'PY1 Data(H)'!$A$1:$BR$288))</f>
        <v>356993</v>
      </c>
      <c r="O66" s="126" cm="1">
        <f t="array" ref="O66">_xlfn.XLOOKUP(O$1,'PY1 Data(H)'!$A$1:$BR$1,_xlfn.XLOOKUP($A66,'PY1 Data(H)'!$A$1:$A$288,'PY1 Data(H)'!$A$1:$BR$288))</f>
        <v>691207</v>
      </c>
      <c r="P66" s="126" cm="1">
        <f t="array" ref="P66">_xlfn.XLOOKUP(P$1,'PY1 Data(H)'!$A$1:$BR$1,_xlfn.XLOOKUP($A66,'PY1 Data(H)'!$A$1:$A$288,'PY1 Data(H)'!$A$1:$BR$288))</f>
        <v>41110</v>
      </c>
      <c r="Q66" s="126" cm="1">
        <f t="array" ref="Q66">_xlfn.XLOOKUP(Q$1,'PY1 Data(H)'!$A$1:$BR$1,_xlfn.XLOOKUP($A66,'PY1 Data(H)'!$A$1:$A$288,'PY1 Data(H)'!$A$1:$BR$288))</f>
        <v>617527</v>
      </c>
      <c r="R66" s="126" cm="1">
        <f t="array" ref="R66">_xlfn.XLOOKUP(R$1,'PY1 Data(H)'!$A$1:$BR$1,_xlfn.XLOOKUP($A66,'PY1 Data(H)'!$A$1:$A$288,'PY1 Data(H)'!$A$1:$BR$288))</f>
        <v>576862</v>
      </c>
      <c r="S66" s="126" cm="1">
        <f t="array" ref="S66">_xlfn.XLOOKUP(S$1,'PY1 Data(H)'!$A$1:$BR$1,_xlfn.XLOOKUP($A66,'PY1 Data(H)'!$A$1:$A$288,'PY1 Data(H)'!$A$1:$BR$288))</f>
        <v>508371</v>
      </c>
      <c r="T66" s="126" cm="1">
        <f t="array" ref="T66">_xlfn.XLOOKUP(T$1,'PY1 Data(H)'!$A$1:$BR$1,_xlfn.XLOOKUP($A66,'PY1 Data(H)'!$A$1:$A$288,'PY1 Data(H)'!$A$1:$BR$288))</f>
        <v>819297</v>
      </c>
      <c r="U66" s="126" cm="1">
        <f t="array" ref="U66">_xlfn.XLOOKUP(U$1,'PY1 Data(H)'!$A$1:$BR$1,_xlfn.XLOOKUP($A66,'PY1 Data(H)'!$A$1:$A$288,'PY1 Data(H)'!$A$1:$BR$288))</f>
        <v>222501</v>
      </c>
      <c r="V66" s="126" cm="1">
        <f t="array" ref="V66">_xlfn.XLOOKUP(V$1,'PY1 Data(H)'!$A$1:$BR$1,_xlfn.XLOOKUP($A66,'PY1 Data(H)'!$A$1:$A$288,'PY1 Data(H)'!$A$1:$BR$288))</f>
        <v>484196</v>
      </c>
      <c r="W66" s="126" cm="1">
        <f t="array" ref="W66">_xlfn.XLOOKUP(W$1,'PY1 Data(H)'!$A$1:$BR$1,_xlfn.XLOOKUP($A66,'PY1 Data(H)'!$A$1:$A$288,'PY1 Data(H)'!$A$1:$BR$288))</f>
        <v>7640367</v>
      </c>
      <c r="X66" s="126" cm="1">
        <f t="array" ref="X66">_xlfn.XLOOKUP(X$1,'PY1 Data(H)'!$A$1:$BR$1,_xlfn.XLOOKUP($A66,'PY1 Data(H)'!$A$1:$A$288,'PY1 Data(H)'!$A$1:$BR$288))</f>
        <v>20559840</v>
      </c>
      <c r="Y66" s="126" cm="1">
        <f t="array" ref="Y66">_xlfn.XLOOKUP(Y$1,'PY1 Data(H)'!$A$1:$BR$1,_xlfn.XLOOKUP($A66,'PY1 Data(H)'!$A$1:$A$288,'PY1 Data(H)'!$A$1:$BR$288))</f>
        <v>2203377</v>
      </c>
      <c r="Z66" s="126" cm="1">
        <f t="array" ref="Z66">_xlfn.XLOOKUP(Z$1,'PY1 Data(H)'!$A$1:$BR$1,_xlfn.XLOOKUP($A66,'PY1 Data(H)'!$A$1:$A$288,'PY1 Data(H)'!$A$1:$BR$288))</f>
        <v>55528068</v>
      </c>
      <c r="AA66" s="126" cm="1">
        <f t="array" ref="AA66">_xlfn.XLOOKUP(AA$1,'PY1 Data(H)'!$A$1:$BR$1,_xlfn.XLOOKUP($A66,'PY1 Data(H)'!$A$1:$A$288,'PY1 Data(H)'!$A$1:$BR$288))</f>
        <v>268791</v>
      </c>
      <c r="AB66" s="126" cm="1">
        <f t="array" ref="AB66">_xlfn.XLOOKUP(AB$1,'PY1 Data(H)'!$A$1:$BR$1,_xlfn.XLOOKUP($A66,'PY1 Data(H)'!$A$1:$A$288,'PY1 Data(H)'!$A$1:$BR$288))</f>
        <v>629820</v>
      </c>
      <c r="AC66" s="126" cm="1">
        <f t="array" ref="AC66">_xlfn.XLOOKUP(AC$1,'PY1 Data(H)'!$A$1:$BR$1,_xlfn.XLOOKUP($A66,'PY1 Data(H)'!$A$1:$A$288,'PY1 Data(H)'!$A$1:$BR$288))</f>
        <v>1050038</v>
      </c>
      <c r="AD66" s="126" cm="1">
        <f t="array" ref="AD66">_xlfn.XLOOKUP(AD$1,'PY1 Data(H)'!$A$1:$BR$1,_xlfn.XLOOKUP($A66,'PY1 Data(H)'!$A$1:$A$288,'PY1 Data(H)'!$A$1:$BR$288))</f>
        <v>752123</v>
      </c>
      <c r="AE66" s="126" cm="1">
        <f t="array" ref="AE66">_xlfn.XLOOKUP(AE$1,'PY1 Data(H)'!$A$1:$BR$1,_xlfn.XLOOKUP($A66,'PY1 Data(H)'!$A$1:$A$288,'PY1 Data(H)'!$A$1:$BR$288))</f>
        <v>0</v>
      </c>
      <c r="AF66" s="126" cm="1">
        <f t="array" ref="AF66">_xlfn.XLOOKUP(AF$1,'PY1 Data(H)'!$A$1:$BR$1,_xlfn.XLOOKUP($A66,'PY1 Data(H)'!$A$1:$A$288,'PY1 Data(H)'!$A$1:$BR$288))</f>
        <v>149493</v>
      </c>
    </row>
    <row r="67" spans="1:32" x14ac:dyDescent="0.3">
      <c r="A67">
        <v>31</v>
      </c>
      <c r="D67" s="126" cm="1">
        <f t="array" ref="D67">_xlfn.XLOOKUP(D$1,'PY1 Data(H)'!$A$1:$BR$1,_xlfn.XLOOKUP($A67,'PY1 Data(H)'!$A$1:$A$288,'PY1 Data(H)'!$A$1:$BR$288))</f>
        <v>0</v>
      </c>
      <c r="E67" s="126" cm="1">
        <f t="array" ref="E67">_xlfn.XLOOKUP(E$1,'PY1 Data(H)'!$A$1:$BR$1,_xlfn.XLOOKUP($A67,'PY1 Data(H)'!$A$1:$A$288,'PY1 Data(H)'!$A$1:$BR$288))</f>
        <v>36899916</v>
      </c>
      <c r="F67" s="126" cm="1">
        <f t="array" ref="F67">_xlfn.XLOOKUP(F$1,'PY1 Data(H)'!$A$1:$BR$1,_xlfn.XLOOKUP($A67,'PY1 Data(H)'!$A$1:$A$288,'PY1 Data(H)'!$A$1:$BR$288))</f>
        <v>1157193</v>
      </c>
      <c r="G67" s="126" cm="1">
        <f t="array" ref="G67">_xlfn.XLOOKUP(G$1,'PY1 Data(H)'!$A$1:$BR$1,_xlfn.XLOOKUP($A67,'PY1 Data(H)'!$A$1:$A$288,'PY1 Data(H)'!$A$1:$BR$288))</f>
        <v>1235521</v>
      </c>
      <c r="H67" s="126" cm="1">
        <f t="array" ref="H67">_xlfn.XLOOKUP(H$1,'PY1 Data(H)'!$A$1:$BR$1,_xlfn.XLOOKUP($A67,'PY1 Data(H)'!$A$1:$A$288,'PY1 Data(H)'!$A$1:$BR$288))</f>
        <v>971994</v>
      </c>
      <c r="I67" s="126" cm="1">
        <f t="array" ref="I67">_xlfn.XLOOKUP(I$1,'PY1 Data(H)'!$A$1:$BR$1,_xlfn.XLOOKUP($A67,'PY1 Data(H)'!$A$1:$A$288,'PY1 Data(H)'!$A$1:$BR$288))</f>
        <v>0</v>
      </c>
      <c r="J67" s="126" cm="1">
        <f t="array" ref="J67">_xlfn.XLOOKUP(J$1,'PY1 Data(H)'!$A$1:$BR$1,_xlfn.XLOOKUP($A67,'PY1 Data(H)'!$A$1:$A$288,'PY1 Data(H)'!$A$1:$BR$288))</f>
        <v>119355</v>
      </c>
      <c r="K67" s="126" cm="1">
        <f t="array" ref="K67">_xlfn.XLOOKUP(K$1,'PY1 Data(H)'!$A$1:$BR$1,_xlfn.XLOOKUP($A67,'PY1 Data(H)'!$A$1:$A$288,'PY1 Data(H)'!$A$1:$BR$288))</f>
        <v>0</v>
      </c>
      <c r="L67" s="126" cm="1">
        <f t="array" ref="L67">_xlfn.XLOOKUP(L$1,'PY1 Data(H)'!$A$1:$BR$1,_xlfn.XLOOKUP($A67,'PY1 Data(H)'!$A$1:$A$288,'PY1 Data(H)'!$A$1:$BR$288))</f>
        <v>-147038</v>
      </c>
      <c r="M67" s="126" cm="1">
        <f t="array" ref="M67">_xlfn.XLOOKUP(M$1,'PY1 Data(H)'!$A$1:$BR$1,_xlfn.XLOOKUP($A67,'PY1 Data(H)'!$A$1:$A$288,'PY1 Data(H)'!$A$1:$BR$288))</f>
        <v>0</v>
      </c>
      <c r="N67" s="126" cm="1">
        <f t="array" ref="N67">_xlfn.XLOOKUP(N$1,'PY1 Data(H)'!$A$1:$BR$1,_xlfn.XLOOKUP($A67,'PY1 Data(H)'!$A$1:$A$288,'PY1 Data(H)'!$A$1:$BR$288))</f>
        <v>-208597</v>
      </c>
      <c r="O67" s="126" cm="1">
        <f t="array" ref="O67">_xlfn.XLOOKUP(O$1,'PY1 Data(H)'!$A$1:$BR$1,_xlfn.XLOOKUP($A67,'PY1 Data(H)'!$A$1:$A$288,'PY1 Data(H)'!$A$1:$BR$288))</f>
        <v>-619853</v>
      </c>
      <c r="P67" s="126" cm="1">
        <f t="array" ref="P67">_xlfn.XLOOKUP(P$1,'PY1 Data(H)'!$A$1:$BR$1,_xlfn.XLOOKUP($A67,'PY1 Data(H)'!$A$1:$A$288,'PY1 Data(H)'!$A$1:$BR$288))</f>
        <v>0</v>
      </c>
      <c r="Q67" s="126" cm="1">
        <f t="array" ref="Q67">_xlfn.XLOOKUP(Q$1,'PY1 Data(H)'!$A$1:$BR$1,_xlfn.XLOOKUP($A67,'PY1 Data(H)'!$A$1:$A$288,'PY1 Data(H)'!$A$1:$BR$288))</f>
        <v>6314903</v>
      </c>
      <c r="R67" s="126" cm="1">
        <f t="array" ref="R67">_xlfn.XLOOKUP(R$1,'PY1 Data(H)'!$A$1:$BR$1,_xlfn.XLOOKUP($A67,'PY1 Data(H)'!$A$1:$A$288,'PY1 Data(H)'!$A$1:$BR$288))</f>
        <v>-57642</v>
      </c>
      <c r="S67" s="126" cm="1">
        <f t="array" ref="S67">_xlfn.XLOOKUP(S$1,'PY1 Data(H)'!$A$1:$BR$1,_xlfn.XLOOKUP($A67,'PY1 Data(H)'!$A$1:$A$288,'PY1 Data(H)'!$A$1:$BR$288))</f>
        <v>809739</v>
      </c>
      <c r="T67" s="126" cm="1">
        <f t="array" ref="T67">_xlfn.XLOOKUP(T$1,'PY1 Data(H)'!$A$1:$BR$1,_xlfn.XLOOKUP($A67,'PY1 Data(H)'!$A$1:$A$288,'PY1 Data(H)'!$A$1:$BR$288))</f>
        <v>-742614</v>
      </c>
      <c r="U67" s="126" cm="1">
        <f t="array" ref="U67">_xlfn.XLOOKUP(U$1,'PY1 Data(H)'!$A$1:$BR$1,_xlfn.XLOOKUP($A67,'PY1 Data(H)'!$A$1:$A$288,'PY1 Data(H)'!$A$1:$BR$288))</f>
        <v>556892</v>
      </c>
      <c r="V67" s="126" cm="1">
        <f t="array" ref="V67">_xlfn.XLOOKUP(V$1,'PY1 Data(H)'!$A$1:$BR$1,_xlfn.XLOOKUP($A67,'PY1 Data(H)'!$A$1:$A$288,'PY1 Data(H)'!$A$1:$BR$288))</f>
        <v>2876833</v>
      </c>
      <c r="W67" s="126" cm="1">
        <f t="array" ref="W67">_xlfn.XLOOKUP(W$1,'PY1 Data(H)'!$A$1:$BR$1,_xlfn.XLOOKUP($A67,'PY1 Data(H)'!$A$1:$A$288,'PY1 Data(H)'!$A$1:$BR$288))</f>
        <v>27831851</v>
      </c>
      <c r="X67" s="126" cm="1">
        <f t="array" ref="X67">_xlfn.XLOOKUP(X$1,'PY1 Data(H)'!$A$1:$BR$1,_xlfn.XLOOKUP($A67,'PY1 Data(H)'!$A$1:$A$288,'PY1 Data(H)'!$A$1:$BR$288))</f>
        <v>9701465</v>
      </c>
      <c r="Y67" s="126" cm="1">
        <f t="array" ref="Y67">_xlfn.XLOOKUP(Y$1,'PY1 Data(H)'!$A$1:$BR$1,_xlfn.XLOOKUP($A67,'PY1 Data(H)'!$A$1:$A$288,'PY1 Data(H)'!$A$1:$BR$288))</f>
        <v>5500967</v>
      </c>
      <c r="Z67" s="126" cm="1">
        <f t="array" ref="Z67">_xlfn.XLOOKUP(Z$1,'PY1 Data(H)'!$A$1:$BR$1,_xlfn.XLOOKUP($A67,'PY1 Data(H)'!$A$1:$A$288,'PY1 Data(H)'!$A$1:$BR$288))</f>
        <v>85045593</v>
      </c>
      <c r="AA67" s="126" cm="1">
        <f t="array" ref="AA67">_xlfn.XLOOKUP(AA$1,'PY1 Data(H)'!$A$1:$BR$1,_xlfn.XLOOKUP($A67,'PY1 Data(H)'!$A$1:$A$288,'PY1 Data(H)'!$A$1:$BR$288))</f>
        <v>0</v>
      </c>
      <c r="AB67" s="126" cm="1">
        <f t="array" ref="AB67">_xlfn.XLOOKUP(AB$1,'PY1 Data(H)'!$A$1:$BR$1,_xlfn.XLOOKUP($A67,'PY1 Data(H)'!$A$1:$A$288,'PY1 Data(H)'!$A$1:$BR$288))</f>
        <v>81439</v>
      </c>
      <c r="AC67" s="126" cm="1">
        <f t="array" ref="AC67">_xlfn.XLOOKUP(AC$1,'PY1 Data(H)'!$A$1:$BR$1,_xlfn.XLOOKUP($A67,'PY1 Data(H)'!$A$1:$A$288,'PY1 Data(H)'!$A$1:$BR$288))</f>
        <v>1452060</v>
      </c>
      <c r="AD67" s="126" cm="1">
        <f t="array" ref="AD67">_xlfn.XLOOKUP(AD$1,'PY1 Data(H)'!$A$1:$BR$1,_xlfn.XLOOKUP($A67,'PY1 Data(H)'!$A$1:$A$288,'PY1 Data(H)'!$A$1:$BR$288))</f>
        <v>8045206</v>
      </c>
      <c r="AE67" s="126" cm="1">
        <f t="array" ref="AE67">_xlfn.XLOOKUP(AE$1,'PY1 Data(H)'!$A$1:$BR$1,_xlfn.XLOOKUP($A67,'PY1 Data(H)'!$A$1:$A$288,'PY1 Data(H)'!$A$1:$BR$288))</f>
        <v>0</v>
      </c>
      <c r="AF67" s="126" cm="1">
        <f t="array" ref="AF67">_xlfn.XLOOKUP(AF$1,'PY1 Data(H)'!$A$1:$BR$1,_xlfn.XLOOKUP($A67,'PY1 Data(H)'!$A$1:$A$288,'PY1 Data(H)'!$A$1:$BR$288))</f>
        <v>0</v>
      </c>
    </row>
    <row r="68" spans="1:32" x14ac:dyDescent="0.3">
      <c r="A68">
        <v>193</v>
      </c>
      <c r="D68" s="126" cm="1">
        <f t="array" ref="D68">_xlfn.XLOOKUP(D$1,'PY1 Data(H)'!$A$1:$BR$1,_xlfn.XLOOKUP($A68,'PY1 Data(H)'!$A$1:$A$288,'PY1 Data(H)'!$A$1:$BR$288))</f>
        <v>0</v>
      </c>
      <c r="E68" s="126" cm="1">
        <f t="array" ref="E68">_xlfn.XLOOKUP(E$1,'PY1 Data(H)'!$A$1:$BR$1,_xlfn.XLOOKUP($A68,'PY1 Data(H)'!$A$1:$A$288,'PY1 Data(H)'!$A$1:$BR$288))</f>
        <v>35138365</v>
      </c>
      <c r="F68" s="126" cm="1">
        <f t="array" ref="F68">_xlfn.XLOOKUP(F$1,'PY1 Data(H)'!$A$1:$BR$1,_xlfn.XLOOKUP($A68,'PY1 Data(H)'!$A$1:$A$288,'PY1 Data(H)'!$A$1:$BR$288))</f>
        <v>1416100</v>
      </c>
      <c r="G68" s="126" cm="1">
        <f t="array" ref="G68">_xlfn.XLOOKUP(G$1,'PY1 Data(H)'!$A$1:$BR$1,_xlfn.XLOOKUP($A68,'PY1 Data(H)'!$A$1:$A$288,'PY1 Data(H)'!$A$1:$BR$288))</f>
        <v>1408058</v>
      </c>
      <c r="H68" s="126" cm="1">
        <f t="array" ref="H68">_xlfn.XLOOKUP(H$1,'PY1 Data(H)'!$A$1:$BR$1,_xlfn.XLOOKUP($A68,'PY1 Data(H)'!$A$1:$A$288,'PY1 Data(H)'!$A$1:$BR$288))</f>
        <v>448365</v>
      </c>
      <c r="I68" s="126" cm="1">
        <f t="array" ref="I68">_xlfn.XLOOKUP(I$1,'PY1 Data(H)'!$A$1:$BR$1,_xlfn.XLOOKUP($A68,'PY1 Data(H)'!$A$1:$A$288,'PY1 Data(H)'!$A$1:$BR$288))</f>
        <v>0</v>
      </c>
      <c r="J68" s="126" cm="1">
        <f t="array" ref="J68">_xlfn.XLOOKUP(J$1,'PY1 Data(H)'!$A$1:$BR$1,_xlfn.XLOOKUP($A68,'PY1 Data(H)'!$A$1:$A$288,'PY1 Data(H)'!$A$1:$BR$288))</f>
        <v>106540</v>
      </c>
      <c r="K68" s="126" cm="1">
        <f t="array" ref="K68">_xlfn.XLOOKUP(K$1,'PY1 Data(H)'!$A$1:$BR$1,_xlfn.XLOOKUP($A68,'PY1 Data(H)'!$A$1:$A$288,'PY1 Data(H)'!$A$1:$BR$288))</f>
        <v>4104771</v>
      </c>
      <c r="L68" s="126" cm="1">
        <f t="array" ref="L68">_xlfn.XLOOKUP(L$1,'PY1 Data(H)'!$A$1:$BR$1,_xlfn.XLOOKUP($A68,'PY1 Data(H)'!$A$1:$A$288,'PY1 Data(H)'!$A$1:$BR$288))</f>
        <v>58057</v>
      </c>
      <c r="M68" s="126" cm="1">
        <f t="array" ref="M68">_xlfn.XLOOKUP(M$1,'PY1 Data(H)'!$A$1:$BR$1,_xlfn.XLOOKUP($A68,'PY1 Data(H)'!$A$1:$A$288,'PY1 Data(H)'!$A$1:$BR$288))</f>
        <v>0</v>
      </c>
      <c r="N68" s="126" cm="1">
        <f t="array" ref="N68">_xlfn.XLOOKUP(N$1,'PY1 Data(H)'!$A$1:$BR$1,_xlfn.XLOOKUP($A68,'PY1 Data(H)'!$A$1:$A$288,'PY1 Data(H)'!$A$1:$BR$288))</f>
        <v>917178</v>
      </c>
      <c r="O68" s="126" cm="1">
        <f t="array" ref="O68">_xlfn.XLOOKUP(O$1,'PY1 Data(H)'!$A$1:$BR$1,_xlfn.XLOOKUP($A68,'PY1 Data(H)'!$A$1:$A$288,'PY1 Data(H)'!$A$1:$BR$288))</f>
        <v>0</v>
      </c>
      <c r="P68" s="126" cm="1">
        <f t="array" ref="P68">_xlfn.XLOOKUP(P$1,'PY1 Data(H)'!$A$1:$BR$1,_xlfn.XLOOKUP($A68,'PY1 Data(H)'!$A$1:$A$288,'PY1 Data(H)'!$A$1:$BR$288))</f>
        <v>0</v>
      </c>
      <c r="Q68" s="126" cm="1">
        <f t="array" ref="Q68">_xlfn.XLOOKUP(Q$1,'PY1 Data(H)'!$A$1:$BR$1,_xlfn.XLOOKUP($A68,'PY1 Data(H)'!$A$1:$A$288,'PY1 Data(H)'!$A$1:$BR$288))</f>
        <v>7109944</v>
      </c>
      <c r="R68" s="126" cm="1">
        <f t="array" ref="R68">_xlfn.XLOOKUP(R$1,'PY1 Data(H)'!$A$1:$BR$1,_xlfn.XLOOKUP($A68,'PY1 Data(H)'!$A$1:$A$288,'PY1 Data(H)'!$A$1:$BR$288))</f>
        <v>366681</v>
      </c>
      <c r="S68" s="126" cm="1">
        <f t="array" ref="S68">_xlfn.XLOOKUP(S$1,'PY1 Data(H)'!$A$1:$BR$1,_xlfn.XLOOKUP($A68,'PY1 Data(H)'!$A$1:$A$288,'PY1 Data(H)'!$A$1:$BR$288))</f>
        <v>1033362</v>
      </c>
      <c r="T68" s="126" cm="1">
        <f t="array" ref="T68">_xlfn.XLOOKUP(T$1,'PY1 Data(H)'!$A$1:$BR$1,_xlfn.XLOOKUP($A68,'PY1 Data(H)'!$A$1:$A$288,'PY1 Data(H)'!$A$1:$BR$288))</f>
        <v>66466</v>
      </c>
      <c r="U68" s="126" cm="1">
        <f t="array" ref="U68">_xlfn.XLOOKUP(U$1,'PY1 Data(H)'!$A$1:$BR$1,_xlfn.XLOOKUP($A68,'PY1 Data(H)'!$A$1:$A$288,'PY1 Data(H)'!$A$1:$BR$288))</f>
        <v>167961</v>
      </c>
      <c r="V68" s="126" cm="1">
        <f t="array" ref="V68">_xlfn.XLOOKUP(V$1,'PY1 Data(H)'!$A$1:$BR$1,_xlfn.XLOOKUP($A68,'PY1 Data(H)'!$A$1:$A$288,'PY1 Data(H)'!$A$1:$BR$288))</f>
        <v>3300450</v>
      </c>
      <c r="W68" s="126" cm="1">
        <f t="array" ref="W68">_xlfn.XLOOKUP(W$1,'PY1 Data(H)'!$A$1:$BR$1,_xlfn.XLOOKUP($A68,'PY1 Data(H)'!$A$1:$A$288,'PY1 Data(H)'!$A$1:$BR$288))</f>
        <v>31607238</v>
      </c>
      <c r="X68" s="126" cm="1">
        <f t="array" ref="X68">_xlfn.XLOOKUP(X$1,'PY1 Data(H)'!$A$1:$BR$1,_xlfn.XLOOKUP($A68,'PY1 Data(H)'!$A$1:$A$288,'PY1 Data(H)'!$A$1:$BR$288))</f>
        <v>23961189</v>
      </c>
      <c r="Y68" s="126" cm="1">
        <f t="array" ref="Y68">_xlfn.XLOOKUP(Y$1,'PY1 Data(H)'!$A$1:$BR$1,_xlfn.XLOOKUP($A68,'PY1 Data(H)'!$A$1:$A$288,'PY1 Data(H)'!$A$1:$BR$288))</f>
        <v>5901909</v>
      </c>
      <c r="Z68" s="126" cm="1">
        <f t="array" ref="Z68">_xlfn.XLOOKUP(Z$1,'PY1 Data(H)'!$A$1:$BR$1,_xlfn.XLOOKUP($A68,'PY1 Data(H)'!$A$1:$A$288,'PY1 Data(H)'!$A$1:$BR$288))</f>
        <v>28352004</v>
      </c>
      <c r="AA68" s="126" cm="1">
        <f t="array" ref="AA68">_xlfn.XLOOKUP(AA$1,'PY1 Data(H)'!$A$1:$BR$1,_xlfn.XLOOKUP($A68,'PY1 Data(H)'!$A$1:$A$288,'PY1 Data(H)'!$A$1:$BR$288))</f>
        <v>316999</v>
      </c>
      <c r="AB68" s="126" cm="1">
        <f t="array" ref="AB68">_xlfn.XLOOKUP(AB$1,'PY1 Data(H)'!$A$1:$BR$1,_xlfn.XLOOKUP($A68,'PY1 Data(H)'!$A$1:$A$288,'PY1 Data(H)'!$A$1:$BR$288))</f>
        <v>320868</v>
      </c>
      <c r="AC68" s="126" cm="1">
        <f t="array" ref="AC68">_xlfn.XLOOKUP(AC$1,'PY1 Data(H)'!$A$1:$BR$1,_xlfn.XLOOKUP($A68,'PY1 Data(H)'!$A$1:$A$288,'PY1 Data(H)'!$A$1:$BR$288))</f>
        <v>0</v>
      </c>
      <c r="AD68" s="126" cm="1">
        <f t="array" ref="AD68">_xlfn.XLOOKUP(AD$1,'PY1 Data(H)'!$A$1:$BR$1,_xlfn.XLOOKUP($A68,'PY1 Data(H)'!$A$1:$A$288,'PY1 Data(H)'!$A$1:$BR$288))</f>
        <v>4223401</v>
      </c>
      <c r="AE68" s="126" cm="1">
        <f t="array" ref="AE68">_xlfn.XLOOKUP(AE$1,'PY1 Data(H)'!$A$1:$BR$1,_xlfn.XLOOKUP($A68,'PY1 Data(H)'!$A$1:$A$288,'PY1 Data(H)'!$A$1:$BR$288))</f>
        <v>0</v>
      </c>
      <c r="AF68" s="126" cm="1">
        <f t="array" ref="AF68">_xlfn.XLOOKUP(AF$1,'PY1 Data(H)'!$A$1:$BR$1,_xlfn.XLOOKUP($A68,'PY1 Data(H)'!$A$1:$A$288,'PY1 Data(H)'!$A$1:$BR$288))</f>
        <v>1534240</v>
      </c>
    </row>
    <row r="69" spans="1:32" x14ac:dyDescent="0.3">
      <c r="A69">
        <v>33</v>
      </c>
      <c r="D69" s="126" cm="1">
        <f t="array" ref="D69">_xlfn.XLOOKUP(D$1,'PY1 Data(H)'!$A$1:$BR$1,_xlfn.XLOOKUP($A69,'PY1 Data(H)'!$A$1:$A$288,'PY1 Data(H)'!$A$1:$BR$288))</f>
        <v>0</v>
      </c>
      <c r="E69" s="126" cm="1">
        <f t="array" ref="E69">_xlfn.XLOOKUP(E$1,'PY1 Data(H)'!$A$1:$BR$1,_xlfn.XLOOKUP($A69,'PY1 Data(H)'!$A$1:$A$288,'PY1 Data(H)'!$A$1:$BR$288))</f>
        <v>2665487</v>
      </c>
      <c r="F69" s="126" cm="1">
        <f t="array" ref="F69">_xlfn.XLOOKUP(F$1,'PY1 Data(H)'!$A$1:$BR$1,_xlfn.XLOOKUP($A69,'PY1 Data(H)'!$A$1:$A$288,'PY1 Data(H)'!$A$1:$BR$288))</f>
        <v>21356</v>
      </c>
      <c r="G69" s="126" cm="1">
        <f t="array" ref="G69">_xlfn.XLOOKUP(G$1,'PY1 Data(H)'!$A$1:$BR$1,_xlfn.XLOOKUP($A69,'PY1 Data(H)'!$A$1:$A$288,'PY1 Data(H)'!$A$1:$BR$288))</f>
        <v>279915</v>
      </c>
      <c r="H69" s="126" cm="1">
        <f t="array" ref="H69">_xlfn.XLOOKUP(H$1,'PY1 Data(H)'!$A$1:$BR$1,_xlfn.XLOOKUP($A69,'PY1 Data(H)'!$A$1:$A$288,'PY1 Data(H)'!$A$1:$BR$288))</f>
        <v>810868</v>
      </c>
      <c r="I69" s="126" cm="1">
        <f t="array" ref="I69">_xlfn.XLOOKUP(I$1,'PY1 Data(H)'!$A$1:$BR$1,_xlfn.XLOOKUP($A69,'PY1 Data(H)'!$A$1:$A$288,'PY1 Data(H)'!$A$1:$BR$288))</f>
        <v>0</v>
      </c>
      <c r="J69" s="126" cm="1">
        <f t="array" ref="J69">_xlfn.XLOOKUP(J$1,'PY1 Data(H)'!$A$1:$BR$1,_xlfn.XLOOKUP($A69,'PY1 Data(H)'!$A$1:$A$288,'PY1 Data(H)'!$A$1:$BR$288))</f>
        <v>-228610</v>
      </c>
      <c r="K69" s="126" cm="1">
        <f t="array" ref="K69">_xlfn.XLOOKUP(K$1,'PY1 Data(H)'!$A$1:$BR$1,_xlfn.XLOOKUP($A69,'PY1 Data(H)'!$A$1:$A$288,'PY1 Data(H)'!$A$1:$BR$288))</f>
        <v>199251</v>
      </c>
      <c r="L69" s="126" cm="1">
        <f t="array" ref="L69">_xlfn.XLOOKUP(L$1,'PY1 Data(H)'!$A$1:$BR$1,_xlfn.XLOOKUP($A69,'PY1 Data(H)'!$A$1:$A$288,'PY1 Data(H)'!$A$1:$BR$288))</f>
        <v>100473</v>
      </c>
      <c r="M69" s="126" cm="1">
        <f t="array" ref="M69">_xlfn.XLOOKUP(M$1,'PY1 Data(H)'!$A$1:$BR$1,_xlfn.XLOOKUP($A69,'PY1 Data(H)'!$A$1:$A$288,'PY1 Data(H)'!$A$1:$BR$288))</f>
        <v>0</v>
      </c>
      <c r="N69" s="126" cm="1">
        <f t="array" ref="N69">_xlfn.XLOOKUP(N$1,'PY1 Data(H)'!$A$1:$BR$1,_xlfn.XLOOKUP($A69,'PY1 Data(H)'!$A$1:$A$288,'PY1 Data(H)'!$A$1:$BR$288))</f>
        <v>-968610</v>
      </c>
      <c r="O69" s="126" cm="1">
        <f t="array" ref="O69">_xlfn.XLOOKUP(O$1,'PY1 Data(H)'!$A$1:$BR$1,_xlfn.XLOOKUP($A69,'PY1 Data(H)'!$A$1:$A$288,'PY1 Data(H)'!$A$1:$BR$288))</f>
        <v>-267908</v>
      </c>
      <c r="P69" s="126" cm="1">
        <f t="array" ref="P69">_xlfn.XLOOKUP(P$1,'PY1 Data(H)'!$A$1:$BR$1,_xlfn.XLOOKUP($A69,'PY1 Data(H)'!$A$1:$A$288,'PY1 Data(H)'!$A$1:$BR$288))</f>
        <v>-104495</v>
      </c>
      <c r="Q69" s="126" cm="1">
        <f t="array" ref="Q69">_xlfn.XLOOKUP(Q$1,'PY1 Data(H)'!$A$1:$BR$1,_xlfn.XLOOKUP($A69,'PY1 Data(H)'!$A$1:$A$288,'PY1 Data(H)'!$A$1:$BR$288))</f>
        <v>-230951</v>
      </c>
      <c r="R69" s="126" cm="1">
        <f t="array" ref="R69">_xlfn.XLOOKUP(R$1,'PY1 Data(H)'!$A$1:$BR$1,_xlfn.XLOOKUP($A69,'PY1 Data(H)'!$A$1:$A$288,'PY1 Data(H)'!$A$1:$BR$288))</f>
        <v>-346134</v>
      </c>
      <c r="S69" s="126" cm="1">
        <f t="array" ref="S69">_xlfn.XLOOKUP(S$1,'PY1 Data(H)'!$A$1:$BR$1,_xlfn.XLOOKUP($A69,'PY1 Data(H)'!$A$1:$A$288,'PY1 Data(H)'!$A$1:$BR$288))</f>
        <v>-276168</v>
      </c>
      <c r="T69" s="126" cm="1">
        <f t="array" ref="T69">_xlfn.XLOOKUP(T$1,'PY1 Data(H)'!$A$1:$BR$1,_xlfn.XLOOKUP($A69,'PY1 Data(H)'!$A$1:$A$288,'PY1 Data(H)'!$A$1:$BR$288))</f>
        <v>9167</v>
      </c>
      <c r="U69" s="126" cm="1">
        <f t="array" ref="U69">_xlfn.XLOOKUP(U$1,'PY1 Data(H)'!$A$1:$BR$1,_xlfn.XLOOKUP($A69,'PY1 Data(H)'!$A$1:$A$288,'PY1 Data(H)'!$A$1:$BR$288))</f>
        <v>881976</v>
      </c>
      <c r="V69" s="126" cm="1">
        <f t="array" ref="V69">_xlfn.XLOOKUP(V$1,'PY1 Data(H)'!$A$1:$BR$1,_xlfn.XLOOKUP($A69,'PY1 Data(H)'!$A$1:$A$288,'PY1 Data(H)'!$A$1:$BR$288))</f>
        <v>-258775</v>
      </c>
      <c r="W69" s="126" cm="1">
        <f t="array" ref="W69">_xlfn.XLOOKUP(W$1,'PY1 Data(H)'!$A$1:$BR$1,_xlfn.XLOOKUP($A69,'PY1 Data(H)'!$A$1:$A$288,'PY1 Data(H)'!$A$1:$BR$288))</f>
        <v>1442382</v>
      </c>
      <c r="X69" s="126" cm="1">
        <f t="array" ref="X69">_xlfn.XLOOKUP(X$1,'PY1 Data(H)'!$A$1:$BR$1,_xlfn.XLOOKUP($A69,'PY1 Data(H)'!$A$1:$A$288,'PY1 Data(H)'!$A$1:$BR$288))</f>
        <v>4716160</v>
      </c>
      <c r="Y69" s="126" cm="1">
        <f t="array" ref="Y69">_xlfn.XLOOKUP(Y$1,'PY1 Data(H)'!$A$1:$BR$1,_xlfn.XLOOKUP($A69,'PY1 Data(H)'!$A$1:$A$288,'PY1 Data(H)'!$A$1:$BR$288))</f>
        <v>-1761691</v>
      </c>
      <c r="Z69" s="126" cm="1">
        <f t="array" ref="Z69">_xlfn.XLOOKUP(Z$1,'PY1 Data(H)'!$A$1:$BR$1,_xlfn.XLOOKUP($A69,'PY1 Data(H)'!$A$1:$A$288,'PY1 Data(H)'!$A$1:$BR$288))</f>
        <v>65276092</v>
      </c>
      <c r="AA69" s="126" cm="1">
        <f t="array" ref="AA69">_xlfn.XLOOKUP(AA$1,'PY1 Data(H)'!$A$1:$BR$1,_xlfn.XLOOKUP($A69,'PY1 Data(H)'!$A$1:$A$288,'PY1 Data(H)'!$A$1:$BR$288))</f>
        <v>32061</v>
      </c>
      <c r="AB69" s="126" cm="1">
        <f t="array" ref="AB69">_xlfn.XLOOKUP(AB$1,'PY1 Data(H)'!$A$1:$BR$1,_xlfn.XLOOKUP($A69,'PY1 Data(H)'!$A$1:$A$288,'PY1 Data(H)'!$A$1:$BR$288))</f>
        <v>439202</v>
      </c>
      <c r="AC69" s="126" cm="1">
        <f t="array" ref="AC69">_xlfn.XLOOKUP(AC$1,'PY1 Data(H)'!$A$1:$BR$1,_xlfn.XLOOKUP($A69,'PY1 Data(H)'!$A$1:$A$288,'PY1 Data(H)'!$A$1:$BR$288))</f>
        <v>228426</v>
      </c>
      <c r="AD69" s="126" cm="1">
        <f t="array" ref="AD69">_xlfn.XLOOKUP(AD$1,'PY1 Data(H)'!$A$1:$BR$1,_xlfn.XLOOKUP($A69,'PY1 Data(H)'!$A$1:$A$288,'PY1 Data(H)'!$A$1:$BR$288))</f>
        <v>732037</v>
      </c>
      <c r="AE69" s="126" cm="1">
        <f t="array" ref="AE69">_xlfn.XLOOKUP(AE$1,'PY1 Data(H)'!$A$1:$BR$1,_xlfn.XLOOKUP($A69,'PY1 Data(H)'!$A$1:$A$288,'PY1 Data(H)'!$A$1:$BR$288))</f>
        <v>0</v>
      </c>
      <c r="AF69" s="126" cm="1">
        <f t="array" ref="AF69">_xlfn.XLOOKUP(AF$1,'PY1 Data(H)'!$A$1:$BR$1,_xlfn.XLOOKUP($A69,'PY1 Data(H)'!$A$1:$A$288,'PY1 Data(H)'!$A$1:$BR$288))</f>
        <v>38450</v>
      </c>
    </row>
    <row r="70" spans="1:32" x14ac:dyDescent="0.3">
      <c r="D70" s="126" t="e" cm="1">
        <f t="array" ref="D70">_xlfn.XLOOKUP(D$1,'PY1 Data(H)'!$A$1:$BR$1,_xlfn.XLOOKUP($A70,'PY1 Data(H)'!$A$1:$A$288,'PY1 Data(H)'!$A$1:$BR$288))</f>
        <v>#N/A</v>
      </c>
      <c r="E70" s="126" t="e" cm="1">
        <f t="array" ref="E70">_xlfn.XLOOKUP(E$1,'PY1 Data(H)'!$A$1:$BR$1,_xlfn.XLOOKUP($A70,'PY1 Data(H)'!$A$1:$A$288,'PY1 Data(H)'!$A$1:$BR$288))</f>
        <v>#N/A</v>
      </c>
      <c r="F70" s="126" t="e" cm="1">
        <f t="array" ref="F70">_xlfn.XLOOKUP(F$1,'PY1 Data(H)'!$A$1:$BR$1,_xlfn.XLOOKUP($A70,'PY1 Data(H)'!$A$1:$A$288,'PY1 Data(H)'!$A$1:$BR$288))</f>
        <v>#N/A</v>
      </c>
      <c r="G70" s="126" t="e" cm="1">
        <f t="array" ref="G70">_xlfn.XLOOKUP(G$1,'PY1 Data(H)'!$A$1:$BR$1,_xlfn.XLOOKUP($A70,'PY1 Data(H)'!$A$1:$A$288,'PY1 Data(H)'!$A$1:$BR$288))</f>
        <v>#N/A</v>
      </c>
      <c r="H70" s="126" t="e" cm="1">
        <f t="array" ref="H70">_xlfn.XLOOKUP(H$1,'PY1 Data(H)'!$A$1:$BR$1,_xlfn.XLOOKUP($A70,'PY1 Data(H)'!$A$1:$A$288,'PY1 Data(H)'!$A$1:$BR$288))</f>
        <v>#N/A</v>
      </c>
      <c r="I70" s="126" t="e" cm="1">
        <f t="array" ref="I70">_xlfn.XLOOKUP(I$1,'PY1 Data(H)'!$A$1:$BR$1,_xlfn.XLOOKUP($A70,'PY1 Data(H)'!$A$1:$A$288,'PY1 Data(H)'!$A$1:$BR$288))</f>
        <v>#N/A</v>
      </c>
      <c r="J70" s="126" t="e" cm="1">
        <f t="array" ref="J70">_xlfn.XLOOKUP(J$1,'PY1 Data(H)'!$A$1:$BR$1,_xlfn.XLOOKUP($A70,'PY1 Data(H)'!$A$1:$A$288,'PY1 Data(H)'!$A$1:$BR$288))</f>
        <v>#N/A</v>
      </c>
      <c r="K70" s="126" t="e" cm="1">
        <f t="array" ref="K70">_xlfn.XLOOKUP(K$1,'PY1 Data(H)'!$A$1:$BR$1,_xlfn.XLOOKUP($A70,'PY1 Data(H)'!$A$1:$A$288,'PY1 Data(H)'!$A$1:$BR$288))</f>
        <v>#N/A</v>
      </c>
      <c r="L70" s="126" t="e" cm="1">
        <f t="array" ref="L70">_xlfn.XLOOKUP(L$1,'PY1 Data(H)'!$A$1:$BR$1,_xlfn.XLOOKUP($A70,'PY1 Data(H)'!$A$1:$A$288,'PY1 Data(H)'!$A$1:$BR$288))</f>
        <v>#N/A</v>
      </c>
      <c r="M70" s="126" t="e" cm="1">
        <f t="array" ref="M70">_xlfn.XLOOKUP(M$1,'PY1 Data(H)'!$A$1:$BR$1,_xlfn.XLOOKUP($A70,'PY1 Data(H)'!$A$1:$A$288,'PY1 Data(H)'!$A$1:$BR$288))</f>
        <v>#N/A</v>
      </c>
      <c r="N70" s="126" t="e" cm="1">
        <f t="array" ref="N70">_xlfn.XLOOKUP(N$1,'PY1 Data(H)'!$A$1:$BR$1,_xlfn.XLOOKUP($A70,'PY1 Data(H)'!$A$1:$A$288,'PY1 Data(H)'!$A$1:$BR$288))</f>
        <v>#N/A</v>
      </c>
      <c r="O70" s="126" t="e" cm="1">
        <f t="array" ref="O70">_xlfn.XLOOKUP(O$1,'PY1 Data(H)'!$A$1:$BR$1,_xlfn.XLOOKUP($A70,'PY1 Data(H)'!$A$1:$A$288,'PY1 Data(H)'!$A$1:$BR$288))</f>
        <v>#N/A</v>
      </c>
      <c r="P70" s="126" t="e" cm="1">
        <f t="array" ref="P70">_xlfn.XLOOKUP(P$1,'PY1 Data(H)'!$A$1:$BR$1,_xlfn.XLOOKUP($A70,'PY1 Data(H)'!$A$1:$A$288,'PY1 Data(H)'!$A$1:$BR$288))</f>
        <v>#N/A</v>
      </c>
      <c r="Q70" s="126" t="e" cm="1">
        <f t="array" ref="Q70">_xlfn.XLOOKUP(Q$1,'PY1 Data(H)'!$A$1:$BR$1,_xlfn.XLOOKUP($A70,'PY1 Data(H)'!$A$1:$A$288,'PY1 Data(H)'!$A$1:$BR$288))</f>
        <v>#N/A</v>
      </c>
      <c r="R70" s="126" t="e" cm="1">
        <f t="array" ref="R70">_xlfn.XLOOKUP(R$1,'PY1 Data(H)'!$A$1:$BR$1,_xlfn.XLOOKUP($A70,'PY1 Data(H)'!$A$1:$A$288,'PY1 Data(H)'!$A$1:$BR$288))</f>
        <v>#N/A</v>
      </c>
      <c r="S70" s="126" t="e" cm="1">
        <f t="array" ref="S70">_xlfn.XLOOKUP(S$1,'PY1 Data(H)'!$A$1:$BR$1,_xlfn.XLOOKUP($A70,'PY1 Data(H)'!$A$1:$A$288,'PY1 Data(H)'!$A$1:$BR$288))</f>
        <v>#N/A</v>
      </c>
      <c r="T70" s="126" t="e" cm="1">
        <f t="array" ref="T70">_xlfn.XLOOKUP(T$1,'PY1 Data(H)'!$A$1:$BR$1,_xlfn.XLOOKUP($A70,'PY1 Data(H)'!$A$1:$A$288,'PY1 Data(H)'!$A$1:$BR$288))</f>
        <v>#N/A</v>
      </c>
      <c r="U70" s="126" t="e" cm="1">
        <f t="array" ref="U70">_xlfn.XLOOKUP(U$1,'PY1 Data(H)'!$A$1:$BR$1,_xlfn.XLOOKUP($A70,'PY1 Data(H)'!$A$1:$A$288,'PY1 Data(H)'!$A$1:$BR$288))</f>
        <v>#N/A</v>
      </c>
      <c r="V70" s="126" t="e" cm="1">
        <f t="array" ref="V70">_xlfn.XLOOKUP(V$1,'PY1 Data(H)'!$A$1:$BR$1,_xlfn.XLOOKUP($A70,'PY1 Data(H)'!$A$1:$A$288,'PY1 Data(H)'!$A$1:$BR$288))</f>
        <v>#N/A</v>
      </c>
      <c r="W70" s="126" t="e" cm="1">
        <f t="array" ref="W70">_xlfn.XLOOKUP(W$1,'PY1 Data(H)'!$A$1:$BR$1,_xlfn.XLOOKUP($A70,'PY1 Data(H)'!$A$1:$A$288,'PY1 Data(H)'!$A$1:$BR$288))</f>
        <v>#N/A</v>
      </c>
      <c r="X70" s="126" t="e" cm="1">
        <f t="array" ref="X70">_xlfn.XLOOKUP(X$1,'PY1 Data(H)'!$A$1:$BR$1,_xlfn.XLOOKUP($A70,'PY1 Data(H)'!$A$1:$A$288,'PY1 Data(H)'!$A$1:$BR$288))</f>
        <v>#N/A</v>
      </c>
      <c r="Y70" s="126" t="e" cm="1">
        <f t="array" ref="Y70">_xlfn.XLOOKUP(Y$1,'PY1 Data(H)'!$A$1:$BR$1,_xlfn.XLOOKUP($A70,'PY1 Data(H)'!$A$1:$A$288,'PY1 Data(H)'!$A$1:$BR$288))</f>
        <v>#N/A</v>
      </c>
      <c r="Z70" s="126" t="e" cm="1">
        <f t="array" ref="Z70">_xlfn.XLOOKUP(Z$1,'PY1 Data(H)'!$A$1:$BR$1,_xlfn.XLOOKUP($A70,'PY1 Data(H)'!$A$1:$A$288,'PY1 Data(H)'!$A$1:$BR$288))</f>
        <v>#N/A</v>
      </c>
      <c r="AA70" s="126" t="e" cm="1">
        <f t="array" ref="AA70">_xlfn.XLOOKUP(AA$1,'PY1 Data(H)'!$A$1:$BR$1,_xlfn.XLOOKUP($A70,'PY1 Data(H)'!$A$1:$A$288,'PY1 Data(H)'!$A$1:$BR$288))</f>
        <v>#N/A</v>
      </c>
      <c r="AB70" s="126" t="e" cm="1">
        <f t="array" ref="AB70">_xlfn.XLOOKUP(AB$1,'PY1 Data(H)'!$A$1:$BR$1,_xlfn.XLOOKUP($A70,'PY1 Data(H)'!$A$1:$A$288,'PY1 Data(H)'!$A$1:$BR$288))</f>
        <v>#N/A</v>
      </c>
      <c r="AC70" s="126" t="e" cm="1">
        <f t="array" ref="AC70">_xlfn.XLOOKUP(AC$1,'PY1 Data(H)'!$A$1:$BR$1,_xlfn.XLOOKUP($A70,'PY1 Data(H)'!$A$1:$A$288,'PY1 Data(H)'!$A$1:$BR$288))</f>
        <v>#N/A</v>
      </c>
      <c r="AD70" s="126" t="e" cm="1">
        <f t="array" ref="AD70">_xlfn.XLOOKUP(AD$1,'PY1 Data(H)'!$A$1:$BR$1,_xlfn.XLOOKUP($A70,'PY1 Data(H)'!$A$1:$A$288,'PY1 Data(H)'!$A$1:$BR$288))</f>
        <v>#N/A</v>
      </c>
      <c r="AE70" s="126" t="e" cm="1">
        <f t="array" ref="AE70">_xlfn.XLOOKUP(AE$1,'PY1 Data(H)'!$A$1:$BR$1,_xlfn.XLOOKUP($A70,'PY1 Data(H)'!$A$1:$A$288,'PY1 Data(H)'!$A$1:$BR$288))</f>
        <v>#N/A</v>
      </c>
      <c r="AF70" s="126" t="e" cm="1">
        <f t="array" ref="AF70">_xlfn.XLOOKUP(AF$1,'PY1 Data(H)'!$A$1:$BR$1,_xlfn.XLOOKUP($A70,'PY1 Data(H)'!$A$1:$A$288,'PY1 Data(H)'!$A$1:$BR$288))</f>
        <v>#N/A</v>
      </c>
    </row>
    <row r="71" spans="1:32" x14ac:dyDescent="0.3">
      <c r="A71">
        <v>512</v>
      </c>
      <c r="D71" s="126" cm="1">
        <f t="array" ref="D71">_xlfn.XLOOKUP(D$1,'PY1 Data(H)'!$A$1:$BR$1,_xlfn.XLOOKUP($A71,'PY1 Data(H)'!$A$1:$A$288,'PY1 Data(H)'!$A$1:$BR$288))</f>
        <v>0</v>
      </c>
      <c r="E71" s="126" cm="1">
        <f t="array" ref="E71">_xlfn.XLOOKUP(E$1,'PY1 Data(H)'!$A$1:$BR$1,_xlfn.XLOOKUP($A71,'PY1 Data(H)'!$A$1:$A$288,'PY1 Data(H)'!$A$1:$BR$288))</f>
        <v>0</v>
      </c>
      <c r="F71" s="126" cm="1">
        <f t="array" ref="F71">_xlfn.XLOOKUP(F$1,'PY1 Data(H)'!$A$1:$BR$1,_xlfn.XLOOKUP($A71,'PY1 Data(H)'!$A$1:$A$288,'PY1 Data(H)'!$A$1:$BR$288))</f>
        <v>0</v>
      </c>
      <c r="G71" s="126" cm="1">
        <f t="array" ref="G71">_xlfn.XLOOKUP(G$1,'PY1 Data(H)'!$A$1:$BR$1,_xlfn.XLOOKUP($A71,'PY1 Data(H)'!$A$1:$A$288,'PY1 Data(H)'!$A$1:$BR$288))</f>
        <v>0</v>
      </c>
      <c r="H71" s="126" cm="1">
        <f t="array" ref="H71">_xlfn.XLOOKUP(H$1,'PY1 Data(H)'!$A$1:$BR$1,_xlfn.XLOOKUP($A71,'PY1 Data(H)'!$A$1:$A$288,'PY1 Data(H)'!$A$1:$BR$288))</f>
        <v>0</v>
      </c>
      <c r="I71" s="126" cm="1">
        <f t="array" ref="I71">_xlfn.XLOOKUP(I$1,'PY1 Data(H)'!$A$1:$BR$1,_xlfn.XLOOKUP($A71,'PY1 Data(H)'!$A$1:$A$288,'PY1 Data(H)'!$A$1:$BR$288))</f>
        <v>0</v>
      </c>
      <c r="J71" s="126" cm="1">
        <f t="array" ref="J71">_xlfn.XLOOKUP(J$1,'PY1 Data(H)'!$A$1:$BR$1,_xlfn.XLOOKUP($A71,'PY1 Data(H)'!$A$1:$A$288,'PY1 Data(H)'!$A$1:$BR$288))</f>
        <v>0</v>
      </c>
      <c r="K71" s="126" cm="1">
        <f t="array" ref="K71">_xlfn.XLOOKUP(K$1,'PY1 Data(H)'!$A$1:$BR$1,_xlfn.XLOOKUP($A71,'PY1 Data(H)'!$A$1:$A$288,'PY1 Data(H)'!$A$1:$BR$288))</f>
        <v>0</v>
      </c>
      <c r="L71" s="126" cm="1">
        <f t="array" ref="L71">_xlfn.XLOOKUP(L$1,'PY1 Data(H)'!$A$1:$BR$1,_xlfn.XLOOKUP($A71,'PY1 Data(H)'!$A$1:$A$288,'PY1 Data(H)'!$A$1:$BR$288))</f>
        <v>0</v>
      </c>
      <c r="M71" s="126" cm="1">
        <f t="array" ref="M71">_xlfn.XLOOKUP(M$1,'PY1 Data(H)'!$A$1:$BR$1,_xlfn.XLOOKUP($A71,'PY1 Data(H)'!$A$1:$A$288,'PY1 Data(H)'!$A$1:$BR$288))</f>
        <v>0</v>
      </c>
      <c r="N71" s="126" cm="1">
        <f t="array" ref="N71">_xlfn.XLOOKUP(N$1,'PY1 Data(H)'!$A$1:$BR$1,_xlfn.XLOOKUP($A71,'PY1 Data(H)'!$A$1:$A$288,'PY1 Data(H)'!$A$1:$BR$288))</f>
        <v>0</v>
      </c>
      <c r="O71" s="126" cm="1">
        <f t="array" ref="O71">_xlfn.XLOOKUP(O$1,'PY1 Data(H)'!$A$1:$BR$1,_xlfn.XLOOKUP($A71,'PY1 Data(H)'!$A$1:$A$288,'PY1 Data(H)'!$A$1:$BR$288))</f>
        <v>0</v>
      </c>
      <c r="P71" s="126" cm="1">
        <f t="array" ref="P71">_xlfn.XLOOKUP(P$1,'PY1 Data(H)'!$A$1:$BR$1,_xlfn.XLOOKUP($A71,'PY1 Data(H)'!$A$1:$A$288,'PY1 Data(H)'!$A$1:$BR$288))</f>
        <v>0</v>
      </c>
      <c r="Q71" s="126" cm="1">
        <f t="array" ref="Q71">_xlfn.XLOOKUP(Q$1,'PY1 Data(H)'!$A$1:$BR$1,_xlfn.XLOOKUP($A71,'PY1 Data(H)'!$A$1:$A$288,'PY1 Data(H)'!$A$1:$BR$288))</f>
        <v>0</v>
      </c>
      <c r="R71" s="126" cm="1">
        <f t="array" ref="R71">_xlfn.XLOOKUP(R$1,'PY1 Data(H)'!$A$1:$BR$1,_xlfn.XLOOKUP($A71,'PY1 Data(H)'!$A$1:$A$288,'PY1 Data(H)'!$A$1:$BR$288))</f>
        <v>0</v>
      </c>
      <c r="S71" s="126" cm="1">
        <f t="array" ref="S71">_xlfn.XLOOKUP(S$1,'PY1 Data(H)'!$A$1:$BR$1,_xlfn.XLOOKUP($A71,'PY1 Data(H)'!$A$1:$A$288,'PY1 Data(H)'!$A$1:$BR$288))</f>
        <v>0</v>
      </c>
      <c r="T71" s="126" cm="1">
        <f t="array" ref="T71">_xlfn.XLOOKUP(T$1,'PY1 Data(H)'!$A$1:$BR$1,_xlfn.XLOOKUP($A71,'PY1 Data(H)'!$A$1:$A$288,'PY1 Data(H)'!$A$1:$BR$288))</f>
        <v>0</v>
      </c>
      <c r="U71" s="126" cm="1">
        <f t="array" ref="U71">_xlfn.XLOOKUP(U$1,'PY1 Data(H)'!$A$1:$BR$1,_xlfn.XLOOKUP($A71,'PY1 Data(H)'!$A$1:$A$288,'PY1 Data(H)'!$A$1:$BR$288))</f>
        <v>0</v>
      </c>
      <c r="V71" s="126" cm="1">
        <f t="array" ref="V71">_xlfn.XLOOKUP(V$1,'PY1 Data(H)'!$A$1:$BR$1,_xlfn.XLOOKUP($A71,'PY1 Data(H)'!$A$1:$A$288,'PY1 Data(H)'!$A$1:$BR$288))</f>
        <v>0</v>
      </c>
      <c r="W71" s="126" cm="1">
        <f t="array" ref="W71">_xlfn.XLOOKUP(W$1,'PY1 Data(H)'!$A$1:$BR$1,_xlfn.XLOOKUP($A71,'PY1 Data(H)'!$A$1:$A$288,'PY1 Data(H)'!$A$1:$BR$288))</f>
        <v>0</v>
      </c>
      <c r="X71" s="126" cm="1">
        <f t="array" ref="X71">_xlfn.XLOOKUP(X$1,'PY1 Data(H)'!$A$1:$BR$1,_xlfn.XLOOKUP($A71,'PY1 Data(H)'!$A$1:$A$288,'PY1 Data(H)'!$A$1:$BR$288))</f>
        <v>0</v>
      </c>
      <c r="Y71" s="126" cm="1">
        <f t="array" ref="Y71">_xlfn.XLOOKUP(Y$1,'PY1 Data(H)'!$A$1:$BR$1,_xlfn.XLOOKUP($A71,'PY1 Data(H)'!$A$1:$A$288,'PY1 Data(H)'!$A$1:$BR$288))</f>
        <v>0</v>
      </c>
      <c r="Z71" s="126" cm="1">
        <f t="array" ref="Z71">_xlfn.XLOOKUP(Z$1,'PY1 Data(H)'!$A$1:$BR$1,_xlfn.XLOOKUP($A71,'PY1 Data(H)'!$A$1:$A$288,'PY1 Data(H)'!$A$1:$BR$288))</f>
        <v>0</v>
      </c>
      <c r="AA71" s="126" cm="1">
        <f t="array" ref="AA71">_xlfn.XLOOKUP(AA$1,'PY1 Data(H)'!$A$1:$BR$1,_xlfn.XLOOKUP($A71,'PY1 Data(H)'!$A$1:$A$288,'PY1 Data(H)'!$A$1:$BR$288))</f>
        <v>0</v>
      </c>
      <c r="AB71" s="126" cm="1">
        <f t="array" ref="AB71">_xlfn.XLOOKUP(AB$1,'PY1 Data(H)'!$A$1:$BR$1,_xlfn.XLOOKUP($A71,'PY1 Data(H)'!$A$1:$A$288,'PY1 Data(H)'!$A$1:$BR$288))</f>
        <v>0</v>
      </c>
      <c r="AC71" s="126" cm="1">
        <f t="array" ref="AC71">_xlfn.XLOOKUP(AC$1,'PY1 Data(H)'!$A$1:$BR$1,_xlfn.XLOOKUP($A71,'PY1 Data(H)'!$A$1:$A$288,'PY1 Data(H)'!$A$1:$BR$288))</f>
        <v>0</v>
      </c>
      <c r="AD71" s="126" cm="1">
        <f t="array" ref="AD71">_xlfn.XLOOKUP(AD$1,'PY1 Data(H)'!$A$1:$BR$1,_xlfn.XLOOKUP($A71,'PY1 Data(H)'!$A$1:$A$288,'PY1 Data(H)'!$A$1:$BR$288))</f>
        <v>0</v>
      </c>
      <c r="AE71" s="126" cm="1">
        <f t="array" ref="AE71">_xlfn.XLOOKUP(AE$1,'PY1 Data(H)'!$A$1:$BR$1,_xlfn.XLOOKUP($A71,'PY1 Data(H)'!$A$1:$A$288,'PY1 Data(H)'!$A$1:$BR$288))</f>
        <v>0</v>
      </c>
      <c r="AF71" s="126" cm="1">
        <f t="array" ref="AF71">_xlfn.XLOOKUP(AF$1,'PY1 Data(H)'!$A$1:$BR$1,_xlfn.XLOOKUP($A71,'PY1 Data(H)'!$A$1:$A$288,'PY1 Data(H)'!$A$1:$BR$288))</f>
        <v>0</v>
      </c>
    </row>
    <row r="72" spans="1:32" x14ac:dyDescent="0.3">
      <c r="D72" s="126" t="e" cm="1">
        <f t="array" ref="D72">_xlfn.XLOOKUP(D$1,'PY1 Data(H)'!$A$1:$BR$1,_xlfn.XLOOKUP($A72,'PY1 Data(H)'!$A$1:$A$288,'PY1 Data(H)'!$A$1:$BR$288))</f>
        <v>#N/A</v>
      </c>
      <c r="E72" s="126" t="e" cm="1">
        <f t="array" ref="E72">_xlfn.XLOOKUP(E$1,'PY1 Data(H)'!$A$1:$BR$1,_xlfn.XLOOKUP($A72,'PY1 Data(H)'!$A$1:$A$288,'PY1 Data(H)'!$A$1:$BR$288))</f>
        <v>#N/A</v>
      </c>
      <c r="F72" s="126" t="e" cm="1">
        <f t="array" ref="F72">_xlfn.XLOOKUP(F$1,'PY1 Data(H)'!$A$1:$BR$1,_xlfn.XLOOKUP($A72,'PY1 Data(H)'!$A$1:$A$288,'PY1 Data(H)'!$A$1:$BR$288))</f>
        <v>#N/A</v>
      </c>
      <c r="G72" s="126" t="e" cm="1">
        <f t="array" ref="G72">_xlfn.XLOOKUP(G$1,'PY1 Data(H)'!$A$1:$BR$1,_xlfn.XLOOKUP($A72,'PY1 Data(H)'!$A$1:$A$288,'PY1 Data(H)'!$A$1:$BR$288))</f>
        <v>#N/A</v>
      </c>
      <c r="H72" s="126" t="e" cm="1">
        <f t="array" ref="H72">_xlfn.XLOOKUP(H$1,'PY1 Data(H)'!$A$1:$BR$1,_xlfn.XLOOKUP($A72,'PY1 Data(H)'!$A$1:$A$288,'PY1 Data(H)'!$A$1:$BR$288))</f>
        <v>#N/A</v>
      </c>
      <c r="I72" s="126" t="e" cm="1">
        <f t="array" ref="I72">_xlfn.XLOOKUP(I$1,'PY1 Data(H)'!$A$1:$BR$1,_xlfn.XLOOKUP($A72,'PY1 Data(H)'!$A$1:$A$288,'PY1 Data(H)'!$A$1:$BR$288))</f>
        <v>#N/A</v>
      </c>
      <c r="J72" s="126" t="e" cm="1">
        <f t="array" ref="J72">_xlfn.XLOOKUP(J$1,'PY1 Data(H)'!$A$1:$BR$1,_xlfn.XLOOKUP($A72,'PY1 Data(H)'!$A$1:$A$288,'PY1 Data(H)'!$A$1:$BR$288))</f>
        <v>#N/A</v>
      </c>
      <c r="K72" s="126" t="e" cm="1">
        <f t="array" ref="K72">_xlfn.XLOOKUP(K$1,'PY1 Data(H)'!$A$1:$BR$1,_xlfn.XLOOKUP($A72,'PY1 Data(H)'!$A$1:$A$288,'PY1 Data(H)'!$A$1:$BR$288))</f>
        <v>#N/A</v>
      </c>
      <c r="L72" s="126" t="e" cm="1">
        <f t="array" ref="L72">_xlfn.XLOOKUP(L$1,'PY1 Data(H)'!$A$1:$BR$1,_xlfn.XLOOKUP($A72,'PY1 Data(H)'!$A$1:$A$288,'PY1 Data(H)'!$A$1:$BR$288))</f>
        <v>#N/A</v>
      </c>
      <c r="M72" s="126" t="e" cm="1">
        <f t="array" ref="M72">_xlfn.XLOOKUP(M$1,'PY1 Data(H)'!$A$1:$BR$1,_xlfn.XLOOKUP($A72,'PY1 Data(H)'!$A$1:$A$288,'PY1 Data(H)'!$A$1:$BR$288))</f>
        <v>#N/A</v>
      </c>
      <c r="N72" s="126" t="e" cm="1">
        <f t="array" ref="N72">_xlfn.XLOOKUP(N$1,'PY1 Data(H)'!$A$1:$BR$1,_xlfn.XLOOKUP($A72,'PY1 Data(H)'!$A$1:$A$288,'PY1 Data(H)'!$A$1:$BR$288))</f>
        <v>#N/A</v>
      </c>
      <c r="O72" s="126" t="e" cm="1">
        <f t="array" ref="O72">_xlfn.XLOOKUP(O$1,'PY1 Data(H)'!$A$1:$BR$1,_xlfn.XLOOKUP($A72,'PY1 Data(H)'!$A$1:$A$288,'PY1 Data(H)'!$A$1:$BR$288))</f>
        <v>#N/A</v>
      </c>
      <c r="P72" s="126" t="e" cm="1">
        <f t="array" ref="P72">_xlfn.XLOOKUP(P$1,'PY1 Data(H)'!$A$1:$BR$1,_xlfn.XLOOKUP($A72,'PY1 Data(H)'!$A$1:$A$288,'PY1 Data(H)'!$A$1:$BR$288))</f>
        <v>#N/A</v>
      </c>
      <c r="Q72" s="126" t="e" cm="1">
        <f t="array" ref="Q72">_xlfn.XLOOKUP(Q$1,'PY1 Data(H)'!$A$1:$BR$1,_xlfn.XLOOKUP($A72,'PY1 Data(H)'!$A$1:$A$288,'PY1 Data(H)'!$A$1:$BR$288))</f>
        <v>#N/A</v>
      </c>
      <c r="R72" s="126" t="e" cm="1">
        <f t="array" ref="R72">_xlfn.XLOOKUP(R$1,'PY1 Data(H)'!$A$1:$BR$1,_xlfn.XLOOKUP($A72,'PY1 Data(H)'!$A$1:$A$288,'PY1 Data(H)'!$A$1:$BR$288))</f>
        <v>#N/A</v>
      </c>
      <c r="S72" s="126" t="e" cm="1">
        <f t="array" ref="S72">_xlfn.XLOOKUP(S$1,'PY1 Data(H)'!$A$1:$BR$1,_xlfn.XLOOKUP($A72,'PY1 Data(H)'!$A$1:$A$288,'PY1 Data(H)'!$A$1:$BR$288))</f>
        <v>#N/A</v>
      </c>
      <c r="T72" s="126" t="e" cm="1">
        <f t="array" ref="T72">_xlfn.XLOOKUP(T$1,'PY1 Data(H)'!$A$1:$BR$1,_xlfn.XLOOKUP($A72,'PY1 Data(H)'!$A$1:$A$288,'PY1 Data(H)'!$A$1:$BR$288))</f>
        <v>#N/A</v>
      </c>
      <c r="U72" s="126" t="e" cm="1">
        <f t="array" ref="U72">_xlfn.XLOOKUP(U$1,'PY1 Data(H)'!$A$1:$BR$1,_xlfn.XLOOKUP($A72,'PY1 Data(H)'!$A$1:$A$288,'PY1 Data(H)'!$A$1:$BR$288))</f>
        <v>#N/A</v>
      </c>
      <c r="V72" s="126" t="e" cm="1">
        <f t="array" ref="V72">_xlfn.XLOOKUP(V$1,'PY1 Data(H)'!$A$1:$BR$1,_xlfn.XLOOKUP($A72,'PY1 Data(H)'!$A$1:$A$288,'PY1 Data(H)'!$A$1:$BR$288))</f>
        <v>#N/A</v>
      </c>
      <c r="W72" s="126" t="e" cm="1">
        <f t="array" ref="W72">_xlfn.XLOOKUP(W$1,'PY1 Data(H)'!$A$1:$BR$1,_xlfn.XLOOKUP($A72,'PY1 Data(H)'!$A$1:$A$288,'PY1 Data(H)'!$A$1:$BR$288))</f>
        <v>#N/A</v>
      </c>
      <c r="X72" s="126" t="e" cm="1">
        <f t="array" ref="X72">_xlfn.XLOOKUP(X$1,'PY1 Data(H)'!$A$1:$BR$1,_xlfn.XLOOKUP($A72,'PY1 Data(H)'!$A$1:$A$288,'PY1 Data(H)'!$A$1:$BR$288))</f>
        <v>#N/A</v>
      </c>
      <c r="Y72" s="126" t="e" cm="1">
        <f t="array" ref="Y72">_xlfn.XLOOKUP(Y$1,'PY1 Data(H)'!$A$1:$BR$1,_xlfn.XLOOKUP($A72,'PY1 Data(H)'!$A$1:$A$288,'PY1 Data(H)'!$A$1:$BR$288))</f>
        <v>#N/A</v>
      </c>
      <c r="Z72" s="126" t="e" cm="1">
        <f t="array" ref="Z72">_xlfn.XLOOKUP(Z$1,'PY1 Data(H)'!$A$1:$BR$1,_xlfn.XLOOKUP($A72,'PY1 Data(H)'!$A$1:$A$288,'PY1 Data(H)'!$A$1:$BR$288))</f>
        <v>#N/A</v>
      </c>
      <c r="AA72" s="126" t="e" cm="1">
        <f t="array" ref="AA72">_xlfn.XLOOKUP(AA$1,'PY1 Data(H)'!$A$1:$BR$1,_xlfn.XLOOKUP($A72,'PY1 Data(H)'!$A$1:$A$288,'PY1 Data(H)'!$A$1:$BR$288))</f>
        <v>#N/A</v>
      </c>
      <c r="AB72" s="126" t="e" cm="1">
        <f t="array" ref="AB72">_xlfn.XLOOKUP(AB$1,'PY1 Data(H)'!$A$1:$BR$1,_xlfn.XLOOKUP($A72,'PY1 Data(H)'!$A$1:$A$288,'PY1 Data(H)'!$A$1:$BR$288))</f>
        <v>#N/A</v>
      </c>
      <c r="AC72" s="126" t="e" cm="1">
        <f t="array" ref="AC72">_xlfn.XLOOKUP(AC$1,'PY1 Data(H)'!$A$1:$BR$1,_xlfn.XLOOKUP($A72,'PY1 Data(H)'!$A$1:$A$288,'PY1 Data(H)'!$A$1:$BR$288))</f>
        <v>#N/A</v>
      </c>
      <c r="AD72" s="126" t="e" cm="1">
        <f t="array" ref="AD72">_xlfn.XLOOKUP(AD$1,'PY1 Data(H)'!$A$1:$BR$1,_xlfn.XLOOKUP($A72,'PY1 Data(H)'!$A$1:$A$288,'PY1 Data(H)'!$A$1:$BR$288))</f>
        <v>#N/A</v>
      </c>
      <c r="AE72" s="126" t="e" cm="1">
        <f t="array" ref="AE72">_xlfn.XLOOKUP(AE$1,'PY1 Data(H)'!$A$1:$BR$1,_xlfn.XLOOKUP($A72,'PY1 Data(H)'!$A$1:$A$288,'PY1 Data(H)'!$A$1:$BR$288))</f>
        <v>#N/A</v>
      </c>
      <c r="AF72" s="126" t="e" cm="1">
        <f t="array" ref="AF72">_xlfn.XLOOKUP(AF$1,'PY1 Data(H)'!$A$1:$BR$1,_xlfn.XLOOKUP($A72,'PY1 Data(H)'!$A$1:$A$288,'PY1 Data(H)'!$A$1:$BR$288))</f>
        <v>#N/A</v>
      </c>
    </row>
    <row r="73" spans="1:32" x14ac:dyDescent="0.3">
      <c r="A73">
        <v>622</v>
      </c>
      <c r="D73" s="126" cm="1">
        <f t="array" ref="D73">_xlfn.XLOOKUP(D$1,'PY1 Data(H)'!$A$1:$BR$1,_xlfn.XLOOKUP($A73,'PY1 Data(H)'!$A$1:$A$288,'PY1 Data(H)'!$A$1:$BR$288))</f>
        <v>0</v>
      </c>
      <c r="E73" s="126" cm="1">
        <f t="array" ref="E73">_xlfn.XLOOKUP(E$1,'PY1 Data(H)'!$A$1:$BR$1,_xlfn.XLOOKUP($A73,'PY1 Data(H)'!$A$1:$A$288,'PY1 Data(H)'!$A$1:$BR$288))</f>
        <v>1854251</v>
      </c>
      <c r="F73" s="126" cm="1">
        <f t="array" ref="F73">_xlfn.XLOOKUP(F$1,'PY1 Data(H)'!$A$1:$BR$1,_xlfn.XLOOKUP($A73,'PY1 Data(H)'!$A$1:$A$288,'PY1 Data(H)'!$A$1:$BR$288))</f>
        <v>0</v>
      </c>
      <c r="G73" s="126" cm="1">
        <f t="array" ref="G73">_xlfn.XLOOKUP(G$1,'PY1 Data(H)'!$A$1:$BR$1,_xlfn.XLOOKUP($A73,'PY1 Data(H)'!$A$1:$A$288,'PY1 Data(H)'!$A$1:$BR$288))</f>
        <v>0</v>
      </c>
      <c r="H73" s="126" cm="1">
        <f t="array" ref="H73">_xlfn.XLOOKUP(H$1,'PY1 Data(H)'!$A$1:$BR$1,_xlfn.XLOOKUP($A73,'PY1 Data(H)'!$A$1:$A$288,'PY1 Data(H)'!$A$1:$BR$288))</f>
        <v>0</v>
      </c>
      <c r="I73" s="126" cm="1">
        <f t="array" ref="I73">_xlfn.XLOOKUP(I$1,'PY1 Data(H)'!$A$1:$BR$1,_xlfn.XLOOKUP($A73,'PY1 Data(H)'!$A$1:$A$288,'PY1 Data(H)'!$A$1:$BR$288))</f>
        <v>0</v>
      </c>
      <c r="J73" s="126" cm="1">
        <f t="array" ref="J73">_xlfn.XLOOKUP(J$1,'PY1 Data(H)'!$A$1:$BR$1,_xlfn.XLOOKUP($A73,'PY1 Data(H)'!$A$1:$A$288,'PY1 Data(H)'!$A$1:$BR$288))</f>
        <v>211304</v>
      </c>
      <c r="K73" s="126" cm="1">
        <f t="array" ref="K73">_xlfn.XLOOKUP(K$1,'PY1 Data(H)'!$A$1:$BR$1,_xlfn.XLOOKUP($A73,'PY1 Data(H)'!$A$1:$A$288,'PY1 Data(H)'!$A$1:$BR$288))</f>
        <v>0</v>
      </c>
      <c r="L73" s="126" cm="1">
        <f t="array" ref="L73">_xlfn.XLOOKUP(L$1,'PY1 Data(H)'!$A$1:$BR$1,_xlfn.XLOOKUP($A73,'PY1 Data(H)'!$A$1:$A$288,'PY1 Data(H)'!$A$1:$BR$288))</f>
        <v>101485</v>
      </c>
      <c r="M73" s="126" cm="1">
        <f t="array" ref="M73">_xlfn.XLOOKUP(M$1,'PY1 Data(H)'!$A$1:$BR$1,_xlfn.XLOOKUP($A73,'PY1 Data(H)'!$A$1:$A$288,'PY1 Data(H)'!$A$1:$BR$288))</f>
        <v>0</v>
      </c>
      <c r="N73" s="126" cm="1">
        <f t="array" ref="N73">_xlfn.XLOOKUP(N$1,'PY1 Data(H)'!$A$1:$BR$1,_xlfn.XLOOKUP($A73,'PY1 Data(H)'!$A$1:$A$288,'PY1 Data(H)'!$A$1:$BR$288))</f>
        <v>0</v>
      </c>
      <c r="O73" s="126" cm="1">
        <f t="array" ref="O73">_xlfn.XLOOKUP(O$1,'PY1 Data(H)'!$A$1:$BR$1,_xlfn.XLOOKUP($A73,'PY1 Data(H)'!$A$1:$A$288,'PY1 Data(H)'!$A$1:$BR$288))</f>
        <v>0</v>
      </c>
      <c r="P73" s="126" cm="1">
        <f t="array" ref="P73">_xlfn.XLOOKUP(P$1,'PY1 Data(H)'!$A$1:$BR$1,_xlfn.XLOOKUP($A73,'PY1 Data(H)'!$A$1:$A$288,'PY1 Data(H)'!$A$1:$BR$288))</f>
        <v>0</v>
      </c>
      <c r="Q73" s="126" cm="1">
        <f t="array" ref="Q73">_xlfn.XLOOKUP(Q$1,'PY1 Data(H)'!$A$1:$BR$1,_xlfn.XLOOKUP($A73,'PY1 Data(H)'!$A$1:$A$288,'PY1 Data(H)'!$A$1:$BR$288))</f>
        <v>167271</v>
      </c>
      <c r="R73" s="126" cm="1">
        <f t="array" ref="R73">_xlfn.XLOOKUP(R$1,'PY1 Data(H)'!$A$1:$BR$1,_xlfn.XLOOKUP($A73,'PY1 Data(H)'!$A$1:$A$288,'PY1 Data(H)'!$A$1:$BR$288))</f>
        <v>0</v>
      </c>
      <c r="S73" s="126" cm="1">
        <f t="array" ref="S73">_xlfn.XLOOKUP(S$1,'PY1 Data(H)'!$A$1:$BR$1,_xlfn.XLOOKUP($A73,'PY1 Data(H)'!$A$1:$A$288,'PY1 Data(H)'!$A$1:$BR$288))</f>
        <v>58962</v>
      </c>
      <c r="T73" s="126" cm="1">
        <f t="array" ref="T73">_xlfn.XLOOKUP(T$1,'PY1 Data(H)'!$A$1:$BR$1,_xlfn.XLOOKUP($A73,'PY1 Data(H)'!$A$1:$A$288,'PY1 Data(H)'!$A$1:$BR$288))</f>
        <v>0</v>
      </c>
      <c r="U73" s="126" cm="1">
        <f t="array" ref="U73">_xlfn.XLOOKUP(U$1,'PY1 Data(H)'!$A$1:$BR$1,_xlfn.XLOOKUP($A73,'PY1 Data(H)'!$A$1:$A$288,'PY1 Data(H)'!$A$1:$BR$288))</f>
        <v>161876</v>
      </c>
      <c r="V73" s="126" cm="1">
        <f t="array" ref="V73">_xlfn.XLOOKUP(V$1,'PY1 Data(H)'!$A$1:$BR$1,_xlfn.XLOOKUP($A73,'PY1 Data(H)'!$A$1:$A$288,'PY1 Data(H)'!$A$1:$BR$288))</f>
        <v>0</v>
      </c>
      <c r="W73" s="126" cm="1">
        <f t="array" ref="W73">_xlfn.XLOOKUP(W$1,'PY1 Data(H)'!$A$1:$BR$1,_xlfn.XLOOKUP($A73,'PY1 Data(H)'!$A$1:$A$288,'PY1 Data(H)'!$A$1:$BR$288))</f>
        <v>1192452</v>
      </c>
      <c r="X73" s="126" cm="1">
        <f t="array" ref="X73">_xlfn.XLOOKUP(X$1,'PY1 Data(H)'!$A$1:$BR$1,_xlfn.XLOOKUP($A73,'PY1 Data(H)'!$A$1:$A$288,'PY1 Data(H)'!$A$1:$BR$288))</f>
        <v>555668</v>
      </c>
      <c r="Y73" s="126" cm="1">
        <f t="array" ref="Y73">_xlfn.XLOOKUP(Y$1,'PY1 Data(H)'!$A$1:$BR$1,_xlfn.XLOOKUP($A73,'PY1 Data(H)'!$A$1:$A$288,'PY1 Data(H)'!$A$1:$BR$288))</f>
        <v>412091</v>
      </c>
      <c r="Z73" s="126" cm="1">
        <f t="array" ref="Z73">_xlfn.XLOOKUP(Z$1,'PY1 Data(H)'!$A$1:$BR$1,_xlfn.XLOOKUP($A73,'PY1 Data(H)'!$A$1:$A$288,'PY1 Data(H)'!$A$1:$BR$288))</f>
        <v>5719853</v>
      </c>
      <c r="AA73" s="126" cm="1">
        <f t="array" ref="AA73">_xlfn.XLOOKUP(AA$1,'PY1 Data(H)'!$A$1:$BR$1,_xlfn.XLOOKUP($A73,'PY1 Data(H)'!$A$1:$A$288,'PY1 Data(H)'!$A$1:$BR$288))</f>
        <v>0</v>
      </c>
      <c r="AB73" s="126" cm="1">
        <f t="array" ref="AB73">_xlfn.XLOOKUP(AB$1,'PY1 Data(H)'!$A$1:$BR$1,_xlfn.XLOOKUP($A73,'PY1 Data(H)'!$A$1:$A$288,'PY1 Data(H)'!$A$1:$BR$288))</f>
        <v>115062</v>
      </c>
      <c r="AC73" s="126" cm="1">
        <f t="array" ref="AC73">_xlfn.XLOOKUP(AC$1,'PY1 Data(H)'!$A$1:$BR$1,_xlfn.XLOOKUP($A73,'PY1 Data(H)'!$A$1:$A$288,'PY1 Data(H)'!$A$1:$BR$288))</f>
        <v>0</v>
      </c>
      <c r="AD73" s="126" cm="1">
        <f t="array" ref="AD73">_xlfn.XLOOKUP(AD$1,'PY1 Data(H)'!$A$1:$BR$1,_xlfn.XLOOKUP($A73,'PY1 Data(H)'!$A$1:$A$288,'PY1 Data(H)'!$A$1:$BR$288))</f>
        <v>55745</v>
      </c>
      <c r="AE73" s="126" cm="1">
        <f t="array" ref="AE73">_xlfn.XLOOKUP(AE$1,'PY1 Data(H)'!$A$1:$BR$1,_xlfn.XLOOKUP($A73,'PY1 Data(H)'!$A$1:$A$288,'PY1 Data(H)'!$A$1:$BR$288))</f>
        <v>0</v>
      </c>
      <c r="AF73" s="126" cm="1">
        <f t="array" ref="AF73">_xlfn.XLOOKUP(AF$1,'PY1 Data(H)'!$A$1:$BR$1,_xlfn.XLOOKUP($A73,'PY1 Data(H)'!$A$1:$A$288,'PY1 Data(H)'!$A$1:$BR$288))</f>
        <v>0</v>
      </c>
    </row>
    <row r="74" spans="1:32" x14ac:dyDescent="0.3">
      <c r="A74">
        <v>577</v>
      </c>
      <c r="D74" s="126" cm="1">
        <f t="array" ref="D74">_xlfn.XLOOKUP(D$1,'PY1 Data(H)'!$A$1:$BR$1,_xlfn.XLOOKUP($A74,'PY1 Data(H)'!$A$1:$A$288,'PY1 Data(H)'!$A$1:$BR$288))</f>
        <v>2</v>
      </c>
      <c r="E74" s="126" cm="1">
        <f t="array" ref="E74">_xlfn.XLOOKUP(E$1,'PY1 Data(H)'!$A$1:$BR$1,_xlfn.XLOOKUP($A74,'PY1 Data(H)'!$A$1:$A$288,'PY1 Data(H)'!$A$1:$BR$288))</f>
        <v>2</v>
      </c>
      <c r="F74" s="126" cm="1">
        <f t="array" ref="F74">_xlfn.XLOOKUP(F$1,'PY1 Data(H)'!$A$1:$BR$1,_xlfn.XLOOKUP($A74,'PY1 Data(H)'!$A$1:$A$288,'PY1 Data(H)'!$A$1:$BR$288))</f>
        <v>2</v>
      </c>
      <c r="G74" s="126" cm="1">
        <f t="array" ref="G74">_xlfn.XLOOKUP(G$1,'PY1 Data(H)'!$A$1:$BR$1,_xlfn.XLOOKUP($A74,'PY1 Data(H)'!$A$1:$A$288,'PY1 Data(H)'!$A$1:$BR$288))</f>
        <v>2</v>
      </c>
      <c r="H74" s="126" cm="1">
        <f t="array" ref="H74">_xlfn.XLOOKUP(H$1,'PY1 Data(H)'!$A$1:$BR$1,_xlfn.XLOOKUP($A74,'PY1 Data(H)'!$A$1:$A$288,'PY1 Data(H)'!$A$1:$BR$288))</f>
        <v>0</v>
      </c>
      <c r="I74" s="126" cm="1">
        <f t="array" ref="I74">_xlfn.XLOOKUP(I$1,'PY1 Data(H)'!$A$1:$BR$1,_xlfn.XLOOKUP($A74,'PY1 Data(H)'!$A$1:$A$288,'PY1 Data(H)'!$A$1:$BR$288))</f>
        <v>2</v>
      </c>
      <c r="J74" s="126" cm="1">
        <f t="array" ref="J74">_xlfn.XLOOKUP(J$1,'PY1 Data(H)'!$A$1:$BR$1,_xlfn.XLOOKUP($A74,'PY1 Data(H)'!$A$1:$A$288,'PY1 Data(H)'!$A$1:$BR$288))</f>
        <v>2</v>
      </c>
      <c r="K74" s="126" cm="1">
        <f t="array" ref="K74">_xlfn.XLOOKUP(K$1,'PY1 Data(H)'!$A$1:$BR$1,_xlfn.XLOOKUP($A74,'PY1 Data(H)'!$A$1:$A$288,'PY1 Data(H)'!$A$1:$BR$288))</f>
        <v>2</v>
      </c>
      <c r="L74" s="126" cm="1">
        <f t="array" ref="L74">_xlfn.XLOOKUP(L$1,'PY1 Data(H)'!$A$1:$BR$1,_xlfn.XLOOKUP($A74,'PY1 Data(H)'!$A$1:$A$288,'PY1 Data(H)'!$A$1:$BR$288))</f>
        <v>2</v>
      </c>
      <c r="M74" s="126" cm="1">
        <f t="array" ref="M74">_xlfn.XLOOKUP(M$1,'PY1 Data(H)'!$A$1:$BR$1,_xlfn.XLOOKUP($A74,'PY1 Data(H)'!$A$1:$A$288,'PY1 Data(H)'!$A$1:$BR$288))</f>
        <v>2</v>
      </c>
      <c r="N74" s="126" cm="1">
        <f t="array" ref="N74">_xlfn.XLOOKUP(N$1,'PY1 Data(H)'!$A$1:$BR$1,_xlfn.XLOOKUP($A74,'PY1 Data(H)'!$A$1:$A$288,'PY1 Data(H)'!$A$1:$BR$288))</f>
        <v>2</v>
      </c>
      <c r="O74" s="126" cm="1">
        <f t="array" ref="O74">_xlfn.XLOOKUP(O$1,'PY1 Data(H)'!$A$1:$BR$1,_xlfn.XLOOKUP($A74,'PY1 Data(H)'!$A$1:$A$288,'PY1 Data(H)'!$A$1:$BR$288))</f>
        <v>0</v>
      </c>
      <c r="P74" s="126" cm="1">
        <f t="array" ref="P74">_xlfn.XLOOKUP(P$1,'PY1 Data(H)'!$A$1:$BR$1,_xlfn.XLOOKUP($A74,'PY1 Data(H)'!$A$1:$A$288,'PY1 Data(H)'!$A$1:$BR$288))</f>
        <v>2</v>
      </c>
      <c r="Q74" s="126" cm="1">
        <f t="array" ref="Q74">_xlfn.XLOOKUP(Q$1,'PY1 Data(H)'!$A$1:$BR$1,_xlfn.XLOOKUP($A74,'PY1 Data(H)'!$A$1:$A$288,'PY1 Data(H)'!$A$1:$BR$288))</f>
        <v>2</v>
      </c>
      <c r="R74" s="126" cm="1">
        <f t="array" ref="R74">_xlfn.XLOOKUP(R$1,'PY1 Data(H)'!$A$1:$BR$1,_xlfn.XLOOKUP($A74,'PY1 Data(H)'!$A$1:$A$288,'PY1 Data(H)'!$A$1:$BR$288))</f>
        <v>0</v>
      </c>
      <c r="S74" s="126" cm="1">
        <f t="array" ref="S74">_xlfn.XLOOKUP(S$1,'PY1 Data(H)'!$A$1:$BR$1,_xlfn.XLOOKUP($A74,'PY1 Data(H)'!$A$1:$A$288,'PY1 Data(H)'!$A$1:$BR$288))</f>
        <v>2</v>
      </c>
      <c r="T74" s="126" cm="1">
        <f t="array" ref="T74">_xlfn.XLOOKUP(T$1,'PY1 Data(H)'!$A$1:$BR$1,_xlfn.XLOOKUP($A74,'PY1 Data(H)'!$A$1:$A$288,'PY1 Data(H)'!$A$1:$BR$288))</f>
        <v>2</v>
      </c>
      <c r="U74" s="126" cm="1">
        <f t="array" ref="U74">_xlfn.XLOOKUP(U$1,'PY1 Data(H)'!$A$1:$BR$1,_xlfn.XLOOKUP($A74,'PY1 Data(H)'!$A$1:$A$288,'PY1 Data(H)'!$A$1:$BR$288))</f>
        <v>2</v>
      </c>
      <c r="V74" s="126" cm="1">
        <f t="array" ref="V74">_xlfn.XLOOKUP(V$1,'PY1 Data(H)'!$A$1:$BR$1,_xlfn.XLOOKUP($A74,'PY1 Data(H)'!$A$1:$A$288,'PY1 Data(H)'!$A$1:$BR$288))</f>
        <v>2</v>
      </c>
      <c r="W74" s="126" cm="1">
        <f t="array" ref="W74">_xlfn.XLOOKUP(W$1,'PY1 Data(H)'!$A$1:$BR$1,_xlfn.XLOOKUP($A74,'PY1 Data(H)'!$A$1:$A$288,'PY1 Data(H)'!$A$1:$BR$288))</f>
        <v>1</v>
      </c>
      <c r="X74" s="126" cm="1">
        <f t="array" ref="X74">_xlfn.XLOOKUP(X$1,'PY1 Data(H)'!$A$1:$BR$1,_xlfn.XLOOKUP($A74,'PY1 Data(H)'!$A$1:$A$288,'PY1 Data(H)'!$A$1:$BR$288))</f>
        <v>1</v>
      </c>
      <c r="Y74" s="126" cm="1">
        <f t="array" ref="Y74">_xlfn.XLOOKUP(Y$1,'PY1 Data(H)'!$A$1:$BR$1,_xlfn.XLOOKUP($A74,'PY1 Data(H)'!$A$1:$A$288,'PY1 Data(H)'!$A$1:$BR$288))</f>
        <v>2</v>
      </c>
      <c r="Z74" s="126" cm="1">
        <f t="array" ref="Z74">_xlfn.XLOOKUP(Z$1,'PY1 Data(H)'!$A$1:$BR$1,_xlfn.XLOOKUP($A74,'PY1 Data(H)'!$A$1:$A$288,'PY1 Data(H)'!$A$1:$BR$288))</f>
        <v>0</v>
      </c>
      <c r="AA74" s="126" cm="1">
        <f t="array" ref="AA74">_xlfn.XLOOKUP(AA$1,'PY1 Data(H)'!$A$1:$BR$1,_xlfn.XLOOKUP($A74,'PY1 Data(H)'!$A$1:$A$288,'PY1 Data(H)'!$A$1:$BR$288))</f>
        <v>2</v>
      </c>
      <c r="AB74" s="126" cm="1">
        <f t="array" ref="AB74">_xlfn.XLOOKUP(AB$1,'PY1 Data(H)'!$A$1:$BR$1,_xlfn.XLOOKUP($A74,'PY1 Data(H)'!$A$1:$A$288,'PY1 Data(H)'!$A$1:$BR$288))</f>
        <v>2</v>
      </c>
      <c r="AC74" s="126" cm="1">
        <f t="array" ref="AC74">_xlfn.XLOOKUP(AC$1,'PY1 Data(H)'!$A$1:$BR$1,_xlfn.XLOOKUP($A74,'PY1 Data(H)'!$A$1:$A$288,'PY1 Data(H)'!$A$1:$BR$288))</f>
        <v>0</v>
      </c>
      <c r="AD74" s="126" cm="1">
        <f t="array" ref="AD74">_xlfn.XLOOKUP(AD$1,'PY1 Data(H)'!$A$1:$BR$1,_xlfn.XLOOKUP($A74,'PY1 Data(H)'!$A$1:$A$288,'PY1 Data(H)'!$A$1:$BR$288))</f>
        <v>2</v>
      </c>
      <c r="AE74" s="126" cm="1">
        <f t="array" ref="AE74">_xlfn.XLOOKUP(AE$1,'PY1 Data(H)'!$A$1:$BR$1,_xlfn.XLOOKUP($A74,'PY1 Data(H)'!$A$1:$A$288,'PY1 Data(H)'!$A$1:$BR$288))</f>
        <v>2</v>
      </c>
      <c r="AF74" s="126" cm="1">
        <f t="array" ref="AF74">_xlfn.XLOOKUP(AF$1,'PY1 Data(H)'!$A$1:$BR$1,_xlfn.XLOOKUP($A74,'PY1 Data(H)'!$A$1:$A$288,'PY1 Data(H)'!$A$1:$BR$288))</f>
        <v>0</v>
      </c>
    </row>
    <row r="75" spans="1:32" x14ac:dyDescent="0.3">
      <c r="D75" s="126" t="e" cm="1">
        <f t="array" ref="D75">_xlfn.XLOOKUP(D$1,'PY1 Data(H)'!$A$1:$BR$1,_xlfn.XLOOKUP($A75,'PY1 Data(H)'!$A$1:$A$288,'PY1 Data(H)'!$A$1:$BR$288))</f>
        <v>#N/A</v>
      </c>
      <c r="E75" s="126" t="e" cm="1">
        <f t="array" ref="E75">_xlfn.XLOOKUP(E$1,'PY1 Data(H)'!$A$1:$BR$1,_xlfn.XLOOKUP($A75,'PY1 Data(H)'!$A$1:$A$288,'PY1 Data(H)'!$A$1:$BR$288))</f>
        <v>#N/A</v>
      </c>
      <c r="F75" s="126" t="e" cm="1">
        <f t="array" ref="F75">_xlfn.XLOOKUP(F$1,'PY1 Data(H)'!$A$1:$BR$1,_xlfn.XLOOKUP($A75,'PY1 Data(H)'!$A$1:$A$288,'PY1 Data(H)'!$A$1:$BR$288))</f>
        <v>#N/A</v>
      </c>
      <c r="G75" s="126" t="e" cm="1">
        <f t="array" ref="G75">_xlfn.XLOOKUP(G$1,'PY1 Data(H)'!$A$1:$BR$1,_xlfn.XLOOKUP($A75,'PY1 Data(H)'!$A$1:$A$288,'PY1 Data(H)'!$A$1:$BR$288))</f>
        <v>#N/A</v>
      </c>
      <c r="H75" s="126" t="e" cm="1">
        <f t="array" ref="H75">_xlfn.XLOOKUP(H$1,'PY1 Data(H)'!$A$1:$BR$1,_xlfn.XLOOKUP($A75,'PY1 Data(H)'!$A$1:$A$288,'PY1 Data(H)'!$A$1:$BR$288))</f>
        <v>#N/A</v>
      </c>
      <c r="I75" s="126" t="e" cm="1">
        <f t="array" ref="I75">_xlfn.XLOOKUP(I$1,'PY1 Data(H)'!$A$1:$BR$1,_xlfn.XLOOKUP($A75,'PY1 Data(H)'!$A$1:$A$288,'PY1 Data(H)'!$A$1:$BR$288))</f>
        <v>#N/A</v>
      </c>
      <c r="J75" s="126" t="e" cm="1">
        <f t="array" ref="J75">_xlfn.XLOOKUP(J$1,'PY1 Data(H)'!$A$1:$BR$1,_xlfn.XLOOKUP($A75,'PY1 Data(H)'!$A$1:$A$288,'PY1 Data(H)'!$A$1:$BR$288))</f>
        <v>#N/A</v>
      </c>
      <c r="K75" s="126" t="e" cm="1">
        <f t="array" ref="K75">_xlfn.XLOOKUP(K$1,'PY1 Data(H)'!$A$1:$BR$1,_xlfn.XLOOKUP($A75,'PY1 Data(H)'!$A$1:$A$288,'PY1 Data(H)'!$A$1:$BR$288))</f>
        <v>#N/A</v>
      </c>
      <c r="L75" s="126" t="e" cm="1">
        <f t="array" ref="L75">_xlfn.XLOOKUP(L$1,'PY1 Data(H)'!$A$1:$BR$1,_xlfn.XLOOKUP($A75,'PY1 Data(H)'!$A$1:$A$288,'PY1 Data(H)'!$A$1:$BR$288))</f>
        <v>#N/A</v>
      </c>
      <c r="M75" s="126" t="e" cm="1">
        <f t="array" ref="M75">_xlfn.XLOOKUP(M$1,'PY1 Data(H)'!$A$1:$BR$1,_xlfn.XLOOKUP($A75,'PY1 Data(H)'!$A$1:$A$288,'PY1 Data(H)'!$A$1:$BR$288))</f>
        <v>#N/A</v>
      </c>
      <c r="N75" s="126" t="e" cm="1">
        <f t="array" ref="N75">_xlfn.XLOOKUP(N$1,'PY1 Data(H)'!$A$1:$BR$1,_xlfn.XLOOKUP($A75,'PY1 Data(H)'!$A$1:$A$288,'PY1 Data(H)'!$A$1:$BR$288))</f>
        <v>#N/A</v>
      </c>
      <c r="O75" s="126" t="e" cm="1">
        <f t="array" ref="O75">_xlfn.XLOOKUP(O$1,'PY1 Data(H)'!$A$1:$BR$1,_xlfn.XLOOKUP($A75,'PY1 Data(H)'!$A$1:$A$288,'PY1 Data(H)'!$A$1:$BR$288))</f>
        <v>#N/A</v>
      </c>
      <c r="P75" s="126" t="e" cm="1">
        <f t="array" ref="P75">_xlfn.XLOOKUP(P$1,'PY1 Data(H)'!$A$1:$BR$1,_xlfn.XLOOKUP($A75,'PY1 Data(H)'!$A$1:$A$288,'PY1 Data(H)'!$A$1:$BR$288))</f>
        <v>#N/A</v>
      </c>
      <c r="Q75" s="126" t="e" cm="1">
        <f t="array" ref="Q75">_xlfn.XLOOKUP(Q$1,'PY1 Data(H)'!$A$1:$BR$1,_xlfn.XLOOKUP($A75,'PY1 Data(H)'!$A$1:$A$288,'PY1 Data(H)'!$A$1:$BR$288))</f>
        <v>#N/A</v>
      </c>
      <c r="R75" s="126" t="e" cm="1">
        <f t="array" ref="R75">_xlfn.XLOOKUP(R$1,'PY1 Data(H)'!$A$1:$BR$1,_xlfn.XLOOKUP($A75,'PY1 Data(H)'!$A$1:$A$288,'PY1 Data(H)'!$A$1:$BR$288))</f>
        <v>#N/A</v>
      </c>
      <c r="S75" s="126" t="e" cm="1">
        <f t="array" ref="S75">_xlfn.XLOOKUP(S$1,'PY1 Data(H)'!$A$1:$BR$1,_xlfn.XLOOKUP($A75,'PY1 Data(H)'!$A$1:$A$288,'PY1 Data(H)'!$A$1:$BR$288))</f>
        <v>#N/A</v>
      </c>
      <c r="T75" s="126" t="e" cm="1">
        <f t="array" ref="T75">_xlfn.XLOOKUP(T$1,'PY1 Data(H)'!$A$1:$BR$1,_xlfn.XLOOKUP($A75,'PY1 Data(H)'!$A$1:$A$288,'PY1 Data(H)'!$A$1:$BR$288))</f>
        <v>#N/A</v>
      </c>
      <c r="U75" s="126" t="e" cm="1">
        <f t="array" ref="U75">_xlfn.XLOOKUP(U$1,'PY1 Data(H)'!$A$1:$BR$1,_xlfn.XLOOKUP($A75,'PY1 Data(H)'!$A$1:$A$288,'PY1 Data(H)'!$A$1:$BR$288))</f>
        <v>#N/A</v>
      </c>
      <c r="V75" s="126" t="e" cm="1">
        <f t="array" ref="V75">_xlfn.XLOOKUP(V$1,'PY1 Data(H)'!$A$1:$BR$1,_xlfn.XLOOKUP($A75,'PY1 Data(H)'!$A$1:$A$288,'PY1 Data(H)'!$A$1:$BR$288))</f>
        <v>#N/A</v>
      </c>
      <c r="W75" s="126" t="e" cm="1">
        <f t="array" ref="W75">_xlfn.XLOOKUP(W$1,'PY1 Data(H)'!$A$1:$BR$1,_xlfn.XLOOKUP($A75,'PY1 Data(H)'!$A$1:$A$288,'PY1 Data(H)'!$A$1:$BR$288))</f>
        <v>#N/A</v>
      </c>
      <c r="X75" s="126" t="e" cm="1">
        <f t="array" ref="X75">_xlfn.XLOOKUP(X$1,'PY1 Data(H)'!$A$1:$BR$1,_xlfn.XLOOKUP($A75,'PY1 Data(H)'!$A$1:$A$288,'PY1 Data(H)'!$A$1:$BR$288))</f>
        <v>#N/A</v>
      </c>
      <c r="Y75" s="126" t="e" cm="1">
        <f t="array" ref="Y75">_xlfn.XLOOKUP(Y$1,'PY1 Data(H)'!$A$1:$BR$1,_xlfn.XLOOKUP($A75,'PY1 Data(H)'!$A$1:$A$288,'PY1 Data(H)'!$A$1:$BR$288))</f>
        <v>#N/A</v>
      </c>
      <c r="Z75" s="126" t="e" cm="1">
        <f t="array" ref="Z75">_xlfn.XLOOKUP(Z$1,'PY1 Data(H)'!$A$1:$BR$1,_xlfn.XLOOKUP($A75,'PY1 Data(H)'!$A$1:$A$288,'PY1 Data(H)'!$A$1:$BR$288))</f>
        <v>#N/A</v>
      </c>
      <c r="AA75" s="126" t="e" cm="1">
        <f t="array" ref="AA75">_xlfn.XLOOKUP(AA$1,'PY1 Data(H)'!$A$1:$BR$1,_xlfn.XLOOKUP($A75,'PY1 Data(H)'!$A$1:$A$288,'PY1 Data(H)'!$A$1:$BR$288))</f>
        <v>#N/A</v>
      </c>
      <c r="AB75" s="126" t="e" cm="1">
        <f t="array" ref="AB75">_xlfn.XLOOKUP(AB$1,'PY1 Data(H)'!$A$1:$BR$1,_xlfn.XLOOKUP($A75,'PY1 Data(H)'!$A$1:$A$288,'PY1 Data(H)'!$A$1:$BR$288))</f>
        <v>#N/A</v>
      </c>
      <c r="AC75" s="126" t="e" cm="1">
        <f t="array" ref="AC75">_xlfn.XLOOKUP(AC$1,'PY1 Data(H)'!$A$1:$BR$1,_xlfn.XLOOKUP($A75,'PY1 Data(H)'!$A$1:$A$288,'PY1 Data(H)'!$A$1:$BR$288))</f>
        <v>#N/A</v>
      </c>
      <c r="AD75" s="126" t="e" cm="1">
        <f t="array" ref="AD75">_xlfn.XLOOKUP(AD$1,'PY1 Data(H)'!$A$1:$BR$1,_xlfn.XLOOKUP($A75,'PY1 Data(H)'!$A$1:$A$288,'PY1 Data(H)'!$A$1:$BR$288))</f>
        <v>#N/A</v>
      </c>
      <c r="AE75" s="126" t="e" cm="1">
        <f t="array" ref="AE75">_xlfn.XLOOKUP(AE$1,'PY1 Data(H)'!$A$1:$BR$1,_xlfn.XLOOKUP($A75,'PY1 Data(H)'!$A$1:$A$288,'PY1 Data(H)'!$A$1:$BR$288))</f>
        <v>#N/A</v>
      </c>
      <c r="AF75" s="126" t="e" cm="1">
        <f t="array" ref="AF75">_xlfn.XLOOKUP(AF$1,'PY1 Data(H)'!$A$1:$BR$1,_xlfn.XLOOKUP($A75,'PY1 Data(H)'!$A$1:$A$288,'PY1 Data(H)'!$A$1:$BR$288))</f>
        <v>#N/A</v>
      </c>
    </row>
    <row r="76" spans="1:32" x14ac:dyDescent="0.3">
      <c r="A76">
        <v>547</v>
      </c>
      <c r="D76" s="126" cm="1">
        <f t="array" ref="D76">_xlfn.XLOOKUP(D$1,'PY1 Data(H)'!$A$1:$BR$1,_xlfn.XLOOKUP($A76,'PY1 Data(H)'!$A$1:$A$288,'PY1 Data(H)'!$A$1:$BR$288))</f>
        <v>2</v>
      </c>
      <c r="E76" s="126" cm="1">
        <f t="array" ref="E76">_xlfn.XLOOKUP(E$1,'PY1 Data(H)'!$A$1:$BR$1,_xlfn.XLOOKUP($A76,'PY1 Data(H)'!$A$1:$A$288,'PY1 Data(H)'!$A$1:$BR$288))</f>
        <v>3</v>
      </c>
      <c r="F76" s="126" cm="1">
        <f t="array" ref="F76">_xlfn.XLOOKUP(F$1,'PY1 Data(H)'!$A$1:$BR$1,_xlfn.XLOOKUP($A76,'PY1 Data(H)'!$A$1:$A$288,'PY1 Data(H)'!$A$1:$BR$288))</f>
        <v>2</v>
      </c>
      <c r="G76" s="126" cm="1">
        <f t="array" ref="G76">_xlfn.XLOOKUP(G$1,'PY1 Data(H)'!$A$1:$BR$1,_xlfn.XLOOKUP($A76,'PY1 Data(H)'!$A$1:$A$288,'PY1 Data(H)'!$A$1:$BR$288))</f>
        <v>2</v>
      </c>
      <c r="H76" s="126" cm="1">
        <f t="array" ref="H76">_xlfn.XLOOKUP(H$1,'PY1 Data(H)'!$A$1:$BR$1,_xlfn.XLOOKUP($A76,'PY1 Data(H)'!$A$1:$A$288,'PY1 Data(H)'!$A$1:$BR$288))</f>
        <v>2</v>
      </c>
      <c r="I76" s="126" cm="1">
        <f t="array" ref="I76">_xlfn.XLOOKUP(I$1,'PY1 Data(H)'!$A$1:$BR$1,_xlfn.XLOOKUP($A76,'PY1 Data(H)'!$A$1:$A$288,'PY1 Data(H)'!$A$1:$BR$288))</f>
        <v>2</v>
      </c>
      <c r="J76" s="126" cm="1">
        <f t="array" ref="J76">_xlfn.XLOOKUP(J$1,'PY1 Data(H)'!$A$1:$BR$1,_xlfn.XLOOKUP($A76,'PY1 Data(H)'!$A$1:$A$288,'PY1 Data(H)'!$A$1:$BR$288))</f>
        <v>3</v>
      </c>
      <c r="K76" s="126" cm="1">
        <f t="array" ref="K76">_xlfn.XLOOKUP(K$1,'PY1 Data(H)'!$A$1:$BR$1,_xlfn.XLOOKUP($A76,'PY1 Data(H)'!$A$1:$A$288,'PY1 Data(H)'!$A$1:$BR$288))</f>
        <v>2</v>
      </c>
      <c r="L76" s="126" cm="1">
        <f t="array" ref="L76">_xlfn.XLOOKUP(L$1,'PY1 Data(H)'!$A$1:$BR$1,_xlfn.XLOOKUP($A76,'PY1 Data(H)'!$A$1:$A$288,'PY1 Data(H)'!$A$1:$BR$288))</f>
        <v>2</v>
      </c>
      <c r="M76" s="126" cm="1">
        <f t="array" ref="M76">_xlfn.XLOOKUP(M$1,'PY1 Data(H)'!$A$1:$BR$1,_xlfn.XLOOKUP($A76,'PY1 Data(H)'!$A$1:$A$288,'PY1 Data(H)'!$A$1:$BR$288))</f>
        <v>2</v>
      </c>
      <c r="N76" s="126" cm="1">
        <f t="array" ref="N76">_xlfn.XLOOKUP(N$1,'PY1 Data(H)'!$A$1:$BR$1,_xlfn.XLOOKUP($A76,'PY1 Data(H)'!$A$1:$A$288,'PY1 Data(H)'!$A$1:$BR$288))</f>
        <v>2</v>
      </c>
      <c r="O76" s="126" cm="1">
        <f t="array" ref="O76">_xlfn.XLOOKUP(O$1,'PY1 Data(H)'!$A$1:$BR$1,_xlfn.XLOOKUP($A76,'PY1 Data(H)'!$A$1:$A$288,'PY1 Data(H)'!$A$1:$BR$288))</f>
        <v>2</v>
      </c>
      <c r="P76" s="126" cm="1">
        <f t="array" ref="P76">_xlfn.XLOOKUP(P$1,'PY1 Data(H)'!$A$1:$BR$1,_xlfn.XLOOKUP($A76,'PY1 Data(H)'!$A$1:$A$288,'PY1 Data(H)'!$A$1:$BR$288))</f>
        <v>2</v>
      </c>
      <c r="Q76" s="126" cm="1">
        <f t="array" ref="Q76">_xlfn.XLOOKUP(Q$1,'PY1 Data(H)'!$A$1:$BR$1,_xlfn.XLOOKUP($A76,'PY1 Data(H)'!$A$1:$A$288,'PY1 Data(H)'!$A$1:$BR$288))</f>
        <v>3</v>
      </c>
      <c r="R76" s="126" cm="1">
        <f t="array" ref="R76">_xlfn.XLOOKUP(R$1,'PY1 Data(H)'!$A$1:$BR$1,_xlfn.XLOOKUP($A76,'PY1 Data(H)'!$A$1:$A$288,'PY1 Data(H)'!$A$1:$BR$288))</f>
        <v>2</v>
      </c>
      <c r="S76" s="126" cm="1">
        <f t="array" ref="S76">_xlfn.XLOOKUP(S$1,'PY1 Data(H)'!$A$1:$BR$1,_xlfn.XLOOKUP($A76,'PY1 Data(H)'!$A$1:$A$288,'PY1 Data(H)'!$A$1:$BR$288))</f>
        <v>2</v>
      </c>
      <c r="T76" s="126" cm="1">
        <f t="array" ref="T76">_xlfn.XLOOKUP(T$1,'PY1 Data(H)'!$A$1:$BR$1,_xlfn.XLOOKUP($A76,'PY1 Data(H)'!$A$1:$A$288,'PY1 Data(H)'!$A$1:$BR$288))</f>
        <v>2</v>
      </c>
      <c r="U76" s="126" cm="1">
        <f t="array" ref="U76">_xlfn.XLOOKUP(U$1,'PY1 Data(H)'!$A$1:$BR$1,_xlfn.XLOOKUP($A76,'PY1 Data(H)'!$A$1:$A$288,'PY1 Data(H)'!$A$1:$BR$288))</f>
        <v>3</v>
      </c>
      <c r="V76" s="126" cm="1">
        <f t="array" ref="V76">_xlfn.XLOOKUP(V$1,'PY1 Data(H)'!$A$1:$BR$1,_xlfn.XLOOKUP($A76,'PY1 Data(H)'!$A$1:$A$288,'PY1 Data(H)'!$A$1:$BR$288))</f>
        <v>2</v>
      </c>
      <c r="W76" s="126" cm="1">
        <f t="array" ref="W76">_xlfn.XLOOKUP(W$1,'PY1 Data(H)'!$A$1:$BR$1,_xlfn.XLOOKUP($A76,'PY1 Data(H)'!$A$1:$A$288,'PY1 Data(H)'!$A$1:$BR$288))</f>
        <v>3</v>
      </c>
      <c r="X76" s="126" cm="1">
        <f t="array" ref="X76">_xlfn.XLOOKUP(X$1,'PY1 Data(H)'!$A$1:$BR$1,_xlfn.XLOOKUP($A76,'PY1 Data(H)'!$A$1:$A$288,'PY1 Data(H)'!$A$1:$BR$288))</f>
        <v>2</v>
      </c>
      <c r="Y76" s="126" cm="1">
        <f t="array" ref="Y76">_xlfn.XLOOKUP(Y$1,'PY1 Data(H)'!$A$1:$BR$1,_xlfn.XLOOKUP($A76,'PY1 Data(H)'!$A$1:$A$288,'PY1 Data(H)'!$A$1:$BR$288))</f>
        <v>3</v>
      </c>
      <c r="Z76" s="126" cm="1">
        <f t="array" ref="Z76">_xlfn.XLOOKUP(Z$1,'PY1 Data(H)'!$A$1:$BR$1,_xlfn.XLOOKUP($A76,'PY1 Data(H)'!$A$1:$A$288,'PY1 Data(H)'!$A$1:$BR$288))</f>
        <v>1</v>
      </c>
      <c r="AA76" s="126" cm="1">
        <f t="array" ref="AA76">_xlfn.XLOOKUP(AA$1,'PY1 Data(H)'!$A$1:$BR$1,_xlfn.XLOOKUP($A76,'PY1 Data(H)'!$A$1:$A$288,'PY1 Data(H)'!$A$1:$BR$288))</f>
        <v>2</v>
      </c>
      <c r="AB76" s="126" cm="1">
        <f t="array" ref="AB76">_xlfn.XLOOKUP(AB$1,'PY1 Data(H)'!$A$1:$BR$1,_xlfn.XLOOKUP($A76,'PY1 Data(H)'!$A$1:$A$288,'PY1 Data(H)'!$A$1:$BR$288))</f>
        <v>2</v>
      </c>
      <c r="AC76" s="126" cm="1">
        <f t="array" ref="AC76">_xlfn.XLOOKUP(AC$1,'PY1 Data(H)'!$A$1:$BR$1,_xlfn.XLOOKUP($A76,'PY1 Data(H)'!$A$1:$A$288,'PY1 Data(H)'!$A$1:$BR$288))</f>
        <v>2</v>
      </c>
      <c r="AD76" s="126" cm="1">
        <f t="array" ref="AD76">_xlfn.XLOOKUP(AD$1,'PY1 Data(H)'!$A$1:$BR$1,_xlfn.XLOOKUP($A76,'PY1 Data(H)'!$A$1:$A$288,'PY1 Data(H)'!$A$1:$BR$288))</f>
        <v>1</v>
      </c>
      <c r="AE76" s="126" cm="1">
        <f t="array" ref="AE76">_xlfn.XLOOKUP(AE$1,'PY1 Data(H)'!$A$1:$BR$1,_xlfn.XLOOKUP($A76,'PY1 Data(H)'!$A$1:$A$288,'PY1 Data(H)'!$A$1:$BR$288))</f>
        <v>2</v>
      </c>
      <c r="AF76" s="126" cm="1">
        <f t="array" ref="AF76">_xlfn.XLOOKUP(AF$1,'PY1 Data(H)'!$A$1:$BR$1,_xlfn.XLOOKUP($A76,'PY1 Data(H)'!$A$1:$A$288,'PY1 Data(H)'!$A$1:$BR$288))</f>
        <v>2</v>
      </c>
    </row>
    <row r="77" spans="1:32" x14ac:dyDescent="0.3">
      <c r="A77">
        <v>659</v>
      </c>
      <c r="D77" s="126" cm="1">
        <f t="array" ref="D77">_xlfn.XLOOKUP(D$1,'PY1 Data(H)'!$A$1:$BR$1,_xlfn.XLOOKUP($A77,'PY1 Data(H)'!$A$1:$A$288,'PY1 Data(H)'!$A$1:$BR$288))</f>
        <v>0</v>
      </c>
      <c r="E77" s="126" cm="1">
        <f t="array" ref="E77">_xlfn.XLOOKUP(E$1,'PY1 Data(H)'!$A$1:$BR$1,_xlfn.XLOOKUP($A77,'PY1 Data(H)'!$A$1:$A$288,'PY1 Data(H)'!$A$1:$BR$288))</f>
        <v>1240110</v>
      </c>
      <c r="F77" s="126" cm="1">
        <f t="array" ref="F77">_xlfn.XLOOKUP(F$1,'PY1 Data(H)'!$A$1:$BR$1,_xlfn.XLOOKUP($A77,'PY1 Data(H)'!$A$1:$A$288,'PY1 Data(H)'!$A$1:$BR$288))</f>
        <v>0</v>
      </c>
      <c r="G77" s="126" cm="1">
        <f t="array" ref="G77">_xlfn.XLOOKUP(G$1,'PY1 Data(H)'!$A$1:$BR$1,_xlfn.XLOOKUP($A77,'PY1 Data(H)'!$A$1:$A$288,'PY1 Data(H)'!$A$1:$BR$288))</f>
        <v>0</v>
      </c>
      <c r="H77" s="126" cm="1">
        <f t="array" ref="H77">_xlfn.XLOOKUP(H$1,'PY1 Data(H)'!$A$1:$BR$1,_xlfn.XLOOKUP($A77,'PY1 Data(H)'!$A$1:$A$288,'PY1 Data(H)'!$A$1:$BR$288))</f>
        <v>0</v>
      </c>
      <c r="I77" s="126" cm="1">
        <f t="array" ref="I77">_xlfn.XLOOKUP(I$1,'PY1 Data(H)'!$A$1:$BR$1,_xlfn.XLOOKUP($A77,'PY1 Data(H)'!$A$1:$A$288,'PY1 Data(H)'!$A$1:$BR$288))</f>
        <v>0</v>
      </c>
      <c r="J77" s="126" cm="1">
        <f t="array" ref="J77">_xlfn.XLOOKUP(J$1,'PY1 Data(H)'!$A$1:$BR$1,_xlfn.XLOOKUP($A77,'PY1 Data(H)'!$A$1:$A$288,'PY1 Data(H)'!$A$1:$BR$288))</f>
        <v>0</v>
      </c>
      <c r="K77" s="126" cm="1">
        <f t="array" ref="K77">_xlfn.XLOOKUP(K$1,'PY1 Data(H)'!$A$1:$BR$1,_xlfn.XLOOKUP($A77,'PY1 Data(H)'!$A$1:$A$288,'PY1 Data(H)'!$A$1:$BR$288))</f>
        <v>0</v>
      </c>
      <c r="L77" s="126" cm="1">
        <f t="array" ref="L77">_xlfn.XLOOKUP(L$1,'PY1 Data(H)'!$A$1:$BR$1,_xlfn.XLOOKUP($A77,'PY1 Data(H)'!$A$1:$A$288,'PY1 Data(H)'!$A$1:$BR$288))</f>
        <v>0</v>
      </c>
      <c r="M77" s="126" cm="1">
        <f t="array" ref="M77">_xlfn.XLOOKUP(M$1,'PY1 Data(H)'!$A$1:$BR$1,_xlfn.XLOOKUP($A77,'PY1 Data(H)'!$A$1:$A$288,'PY1 Data(H)'!$A$1:$BR$288))</f>
        <v>0</v>
      </c>
      <c r="N77" s="126" cm="1">
        <f t="array" ref="N77">_xlfn.XLOOKUP(N$1,'PY1 Data(H)'!$A$1:$BR$1,_xlfn.XLOOKUP($A77,'PY1 Data(H)'!$A$1:$A$288,'PY1 Data(H)'!$A$1:$BR$288))</f>
        <v>0</v>
      </c>
      <c r="O77" s="126" cm="1">
        <f t="array" ref="O77">_xlfn.XLOOKUP(O$1,'PY1 Data(H)'!$A$1:$BR$1,_xlfn.XLOOKUP($A77,'PY1 Data(H)'!$A$1:$A$288,'PY1 Data(H)'!$A$1:$BR$288))</f>
        <v>0</v>
      </c>
      <c r="P77" s="126" cm="1">
        <f t="array" ref="P77">_xlfn.XLOOKUP(P$1,'PY1 Data(H)'!$A$1:$BR$1,_xlfn.XLOOKUP($A77,'PY1 Data(H)'!$A$1:$A$288,'PY1 Data(H)'!$A$1:$BR$288))</f>
        <v>0</v>
      </c>
      <c r="Q77" s="126" cm="1">
        <f t="array" ref="Q77">_xlfn.XLOOKUP(Q$1,'PY1 Data(H)'!$A$1:$BR$1,_xlfn.XLOOKUP($A77,'PY1 Data(H)'!$A$1:$A$288,'PY1 Data(H)'!$A$1:$BR$288))</f>
        <v>1598608</v>
      </c>
      <c r="R77" s="126" cm="1">
        <f t="array" ref="R77">_xlfn.XLOOKUP(R$1,'PY1 Data(H)'!$A$1:$BR$1,_xlfn.XLOOKUP($A77,'PY1 Data(H)'!$A$1:$A$288,'PY1 Data(H)'!$A$1:$BR$288))</f>
        <v>0</v>
      </c>
      <c r="S77" s="126" cm="1">
        <f t="array" ref="S77">_xlfn.XLOOKUP(S$1,'PY1 Data(H)'!$A$1:$BR$1,_xlfn.XLOOKUP($A77,'PY1 Data(H)'!$A$1:$A$288,'PY1 Data(H)'!$A$1:$BR$288))</f>
        <v>0</v>
      </c>
      <c r="T77" s="126" cm="1">
        <f t="array" ref="T77">_xlfn.XLOOKUP(T$1,'PY1 Data(H)'!$A$1:$BR$1,_xlfn.XLOOKUP($A77,'PY1 Data(H)'!$A$1:$A$288,'PY1 Data(H)'!$A$1:$BR$288))</f>
        <v>0</v>
      </c>
      <c r="U77" s="126" cm="1">
        <f t="array" ref="U77">_xlfn.XLOOKUP(U$1,'PY1 Data(H)'!$A$1:$BR$1,_xlfn.XLOOKUP($A77,'PY1 Data(H)'!$A$1:$A$288,'PY1 Data(H)'!$A$1:$BR$288))</f>
        <v>190047</v>
      </c>
      <c r="V77" s="126" cm="1">
        <f t="array" ref="V77">_xlfn.XLOOKUP(V$1,'PY1 Data(H)'!$A$1:$BR$1,_xlfn.XLOOKUP($A77,'PY1 Data(H)'!$A$1:$A$288,'PY1 Data(H)'!$A$1:$BR$288))</f>
        <v>0</v>
      </c>
      <c r="W77" s="126" cm="1">
        <f t="array" ref="W77">_xlfn.XLOOKUP(W$1,'PY1 Data(H)'!$A$1:$BR$1,_xlfn.XLOOKUP($A77,'PY1 Data(H)'!$A$1:$A$288,'PY1 Data(H)'!$A$1:$BR$288))</f>
        <v>311791</v>
      </c>
      <c r="X77" s="126" cm="1">
        <f t="array" ref="X77">_xlfn.XLOOKUP(X$1,'PY1 Data(H)'!$A$1:$BR$1,_xlfn.XLOOKUP($A77,'PY1 Data(H)'!$A$1:$A$288,'PY1 Data(H)'!$A$1:$BR$288))</f>
        <v>0</v>
      </c>
      <c r="Y77" s="126" cm="1">
        <f t="array" ref="Y77">_xlfn.XLOOKUP(Y$1,'PY1 Data(H)'!$A$1:$BR$1,_xlfn.XLOOKUP($A77,'PY1 Data(H)'!$A$1:$A$288,'PY1 Data(H)'!$A$1:$BR$288))</f>
        <v>1241001</v>
      </c>
      <c r="Z77" s="126" cm="1">
        <f t="array" ref="Z77">_xlfn.XLOOKUP(Z$1,'PY1 Data(H)'!$A$1:$BR$1,_xlfn.XLOOKUP($A77,'PY1 Data(H)'!$A$1:$A$288,'PY1 Data(H)'!$A$1:$BR$288))</f>
        <v>11478094</v>
      </c>
      <c r="AA77" s="126" cm="1">
        <f t="array" ref="AA77">_xlfn.XLOOKUP(AA$1,'PY1 Data(H)'!$A$1:$BR$1,_xlfn.XLOOKUP($A77,'PY1 Data(H)'!$A$1:$A$288,'PY1 Data(H)'!$A$1:$BR$288))</f>
        <v>0</v>
      </c>
      <c r="AB77" s="126" cm="1">
        <f t="array" ref="AB77">_xlfn.XLOOKUP(AB$1,'PY1 Data(H)'!$A$1:$BR$1,_xlfn.XLOOKUP($A77,'PY1 Data(H)'!$A$1:$A$288,'PY1 Data(H)'!$A$1:$BR$288))</f>
        <v>0</v>
      </c>
      <c r="AC77" s="126" cm="1">
        <f t="array" ref="AC77">_xlfn.XLOOKUP(AC$1,'PY1 Data(H)'!$A$1:$BR$1,_xlfn.XLOOKUP($A77,'PY1 Data(H)'!$A$1:$A$288,'PY1 Data(H)'!$A$1:$BR$288))</f>
        <v>0</v>
      </c>
      <c r="AD77" s="126" cm="1">
        <f t="array" ref="AD77">_xlfn.XLOOKUP(AD$1,'PY1 Data(H)'!$A$1:$BR$1,_xlfn.XLOOKUP($A77,'PY1 Data(H)'!$A$1:$A$288,'PY1 Data(H)'!$A$1:$BR$288))</f>
        <v>94748</v>
      </c>
      <c r="AE77" s="126" cm="1">
        <f t="array" ref="AE77">_xlfn.XLOOKUP(AE$1,'PY1 Data(H)'!$A$1:$BR$1,_xlfn.XLOOKUP($A77,'PY1 Data(H)'!$A$1:$A$288,'PY1 Data(H)'!$A$1:$BR$288))</f>
        <v>0</v>
      </c>
      <c r="AF77" s="126" cm="1">
        <f t="array" ref="AF77">_xlfn.XLOOKUP(AF$1,'PY1 Data(H)'!$A$1:$BR$1,_xlfn.XLOOKUP($A77,'PY1 Data(H)'!$A$1:$A$288,'PY1 Data(H)'!$A$1:$BR$288))</f>
        <v>0</v>
      </c>
    </row>
    <row r="78" spans="1:32" x14ac:dyDescent="0.3">
      <c r="A78">
        <v>660</v>
      </c>
      <c r="D78" s="126" cm="1">
        <f t="array" ref="D78">_xlfn.XLOOKUP(D$1,'PY1 Data(H)'!$A$1:$BR$1,_xlfn.XLOOKUP($A78,'PY1 Data(H)'!$A$1:$A$288,'PY1 Data(H)'!$A$1:$BR$288))</f>
        <v>0</v>
      </c>
      <c r="E78" s="126" cm="1">
        <f t="array" ref="E78">_xlfn.XLOOKUP(E$1,'PY1 Data(H)'!$A$1:$BR$1,_xlfn.XLOOKUP($A78,'PY1 Data(H)'!$A$1:$A$288,'PY1 Data(H)'!$A$1:$BR$288))</f>
        <v>0</v>
      </c>
      <c r="F78" s="126" cm="1">
        <f t="array" ref="F78">_xlfn.XLOOKUP(F$1,'PY1 Data(H)'!$A$1:$BR$1,_xlfn.XLOOKUP($A78,'PY1 Data(H)'!$A$1:$A$288,'PY1 Data(H)'!$A$1:$BR$288))</f>
        <v>0</v>
      </c>
      <c r="G78" s="126" cm="1">
        <f t="array" ref="G78">_xlfn.XLOOKUP(G$1,'PY1 Data(H)'!$A$1:$BR$1,_xlfn.XLOOKUP($A78,'PY1 Data(H)'!$A$1:$A$288,'PY1 Data(H)'!$A$1:$BR$288))</f>
        <v>0</v>
      </c>
      <c r="H78" s="126" cm="1">
        <f t="array" ref="H78">_xlfn.XLOOKUP(H$1,'PY1 Data(H)'!$A$1:$BR$1,_xlfn.XLOOKUP($A78,'PY1 Data(H)'!$A$1:$A$288,'PY1 Data(H)'!$A$1:$BR$288))</f>
        <v>0</v>
      </c>
      <c r="I78" s="126" cm="1">
        <f t="array" ref="I78">_xlfn.XLOOKUP(I$1,'PY1 Data(H)'!$A$1:$BR$1,_xlfn.XLOOKUP($A78,'PY1 Data(H)'!$A$1:$A$288,'PY1 Data(H)'!$A$1:$BR$288))</f>
        <v>0</v>
      </c>
      <c r="J78" s="126" cm="1">
        <f t="array" ref="J78">_xlfn.XLOOKUP(J$1,'PY1 Data(H)'!$A$1:$BR$1,_xlfn.XLOOKUP($A78,'PY1 Data(H)'!$A$1:$A$288,'PY1 Data(H)'!$A$1:$BR$288))</f>
        <v>0</v>
      </c>
      <c r="K78" s="126" cm="1">
        <f t="array" ref="K78">_xlfn.XLOOKUP(K$1,'PY1 Data(H)'!$A$1:$BR$1,_xlfn.XLOOKUP($A78,'PY1 Data(H)'!$A$1:$A$288,'PY1 Data(H)'!$A$1:$BR$288))</f>
        <v>0</v>
      </c>
      <c r="L78" s="126" cm="1">
        <f t="array" ref="L78">_xlfn.XLOOKUP(L$1,'PY1 Data(H)'!$A$1:$BR$1,_xlfn.XLOOKUP($A78,'PY1 Data(H)'!$A$1:$A$288,'PY1 Data(H)'!$A$1:$BR$288))</f>
        <v>0</v>
      </c>
      <c r="M78" s="126" cm="1">
        <f t="array" ref="M78">_xlfn.XLOOKUP(M$1,'PY1 Data(H)'!$A$1:$BR$1,_xlfn.XLOOKUP($A78,'PY1 Data(H)'!$A$1:$A$288,'PY1 Data(H)'!$A$1:$BR$288))</f>
        <v>0</v>
      </c>
      <c r="N78" s="126" cm="1">
        <f t="array" ref="N78">_xlfn.XLOOKUP(N$1,'PY1 Data(H)'!$A$1:$BR$1,_xlfn.XLOOKUP($A78,'PY1 Data(H)'!$A$1:$A$288,'PY1 Data(H)'!$A$1:$BR$288))</f>
        <v>0</v>
      </c>
      <c r="O78" s="126" cm="1">
        <f t="array" ref="O78">_xlfn.XLOOKUP(O$1,'PY1 Data(H)'!$A$1:$BR$1,_xlfn.XLOOKUP($A78,'PY1 Data(H)'!$A$1:$A$288,'PY1 Data(H)'!$A$1:$BR$288))</f>
        <v>0</v>
      </c>
      <c r="P78" s="126" cm="1">
        <f t="array" ref="P78">_xlfn.XLOOKUP(P$1,'PY1 Data(H)'!$A$1:$BR$1,_xlfn.XLOOKUP($A78,'PY1 Data(H)'!$A$1:$A$288,'PY1 Data(H)'!$A$1:$BR$288))</f>
        <v>0</v>
      </c>
      <c r="Q78" s="126" cm="1">
        <f t="array" ref="Q78">_xlfn.XLOOKUP(Q$1,'PY1 Data(H)'!$A$1:$BR$1,_xlfn.XLOOKUP($A78,'PY1 Data(H)'!$A$1:$A$288,'PY1 Data(H)'!$A$1:$BR$288))</f>
        <v>0</v>
      </c>
      <c r="R78" s="126" cm="1">
        <f t="array" ref="R78">_xlfn.XLOOKUP(R$1,'PY1 Data(H)'!$A$1:$BR$1,_xlfn.XLOOKUP($A78,'PY1 Data(H)'!$A$1:$A$288,'PY1 Data(H)'!$A$1:$BR$288))</f>
        <v>0</v>
      </c>
      <c r="S78" s="126" cm="1">
        <f t="array" ref="S78">_xlfn.XLOOKUP(S$1,'PY1 Data(H)'!$A$1:$BR$1,_xlfn.XLOOKUP($A78,'PY1 Data(H)'!$A$1:$A$288,'PY1 Data(H)'!$A$1:$BR$288))</f>
        <v>0</v>
      </c>
      <c r="T78" s="126" cm="1">
        <f t="array" ref="T78">_xlfn.XLOOKUP(T$1,'PY1 Data(H)'!$A$1:$BR$1,_xlfn.XLOOKUP($A78,'PY1 Data(H)'!$A$1:$A$288,'PY1 Data(H)'!$A$1:$BR$288))</f>
        <v>0</v>
      </c>
      <c r="U78" s="126" cm="1">
        <f t="array" ref="U78">_xlfn.XLOOKUP(U$1,'PY1 Data(H)'!$A$1:$BR$1,_xlfn.XLOOKUP($A78,'PY1 Data(H)'!$A$1:$A$288,'PY1 Data(H)'!$A$1:$BR$288))</f>
        <v>0</v>
      </c>
      <c r="V78" s="126" cm="1">
        <f t="array" ref="V78">_xlfn.XLOOKUP(V$1,'PY1 Data(H)'!$A$1:$BR$1,_xlfn.XLOOKUP($A78,'PY1 Data(H)'!$A$1:$A$288,'PY1 Data(H)'!$A$1:$BR$288))</f>
        <v>0</v>
      </c>
      <c r="W78" s="126" cm="1">
        <f t="array" ref="W78">_xlfn.XLOOKUP(W$1,'PY1 Data(H)'!$A$1:$BR$1,_xlfn.XLOOKUP($A78,'PY1 Data(H)'!$A$1:$A$288,'PY1 Data(H)'!$A$1:$BR$288))</f>
        <v>0</v>
      </c>
      <c r="X78" s="126" cm="1">
        <f t="array" ref="X78">_xlfn.XLOOKUP(X$1,'PY1 Data(H)'!$A$1:$BR$1,_xlfn.XLOOKUP($A78,'PY1 Data(H)'!$A$1:$A$288,'PY1 Data(H)'!$A$1:$BR$288))</f>
        <v>0</v>
      </c>
      <c r="Y78" s="126" cm="1">
        <f t="array" ref="Y78">_xlfn.XLOOKUP(Y$1,'PY1 Data(H)'!$A$1:$BR$1,_xlfn.XLOOKUP($A78,'PY1 Data(H)'!$A$1:$A$288,'PY1 Data(H)'!$A$1:$BR$288))</f>
        <v>0</v>
      </c>
      <c r="Z78" s="126" cm="1">
        <f t="array" ref="Z78">_xlfn.XLOOKUP(Z$1,'PY1 Data(H)'!$A$1:$BR$1,_xlfn.XLOOKUP($A78,'PY1 Data(H)'!$A$1:$A$288,'PY1 Data(H)'!$A$1:$BR$288))</f>
        <v>0</v>
      </c>
      <c r="AA78" s="126" cm="1">
        <f t="array" ref="AA78">_xlfn.XLOOKUP(AA$1,'PY1 Data(H)'!$A$1:$BR$1,_xlfn.XLOOKUP($A78,'PY1 Data(H)'!$A$1:$A$288,'PY1 Data(H)'!$A$1:$BR$288))</f>
        <v>0</v>
      </c>
      <c r="AB78" s="126" cm="1">
        <f t="array" ref="AB78">_xlfn.XLOOKUP(AB$1,'PY1 Data(H)'!$A$1:$BR$1,_xlfn.XLOOKUP($A78,'PY1 Data(H)'!$A$1:$A$288,'PY1 Data(H)'!$A$1:$BR$288))</f>
        <v>0</v>
      </c>
      <c r="AC78" s="126" cm="1">
        <f t="array" ref="AC78">_xlfn.XLOOKUP(AC$1,'PY1 Data(H)'!$A$1:$BR$1,_xlfn.XLOOKUP($A78,'PY1 Data(H)'!$A$1:$A$288,'PY1 Data(H)'!$A$1:$BR$288))</f>
        <v>0</v>
      </c>
      <c r="AD78" s="126" cm="1">
        <f t="array" ref="AD78">_xlfn.XLOOKUP(AD$1,'PY1 Data(H)'!$A$1:$BR$1,_xlfn.XLOOKUP($A78,'PY1 Data(H)'!$A$1:$A$288,'PY1 Data(H)'!$A$1:$BR$288))</f>
        <v>0</v>
      </c>
      <c r="AE78" s="126" cm="1">
        <f t="array" ref="AE78">_xlfn.XLOOKUP(AE$1,'PY1 Data(H)'!$A$1:$BR$1,_xlfn.XLOOKUP($A78,'PY1 Data(H)'!$A$1:$A$288,'PY1 Data(H)'!$A$1:$BR$288))</f>
        <v>0</v>
      </c>
      <c r="AF78" s="126" cm="1">
        <f t="array" ref="AF78">_xlfn.XLOOKUP(AF$1,'PY1 Data(H)'!$A$1:$BR$1,_xlfn.XLOOKUP($A78,'PY1 Data(H)'!$A$1:$A$288,'PY1 Data(H)'!$A$1:$BR$288))</f>
        <v>0</v>
      </c>
    </row>
    <row r="79" spans="1:32" x14ac:dyDescent="0.3">
      <c r="A79">
        <v>661</v>
      </c>
      <c r="D79" s="126" cm="1">
        <f t="array" ref="D79">_xlfn.XLOOKUP(D$1,'PY1 Data(H)'!$A$1:$BR$1,_xlfn.XLOOKUP($A79,'PY1 Data(H)'!$A$1:$A$288,'PY1 Data(H)'!$A$1:$BR$288))</f>
        <v>0</v>
      </c>
      <c r="E79" s="126" cm="1">
        <f t="array" ref="E79">_xlfn.XLOOKUP(E$1,'PY1 Data(H)'!$A$1:$BR$1,_xlfn.XLOOKUP($A79,'PY1 Data(H)'!$A$1:$A$288,'PY1 Data(H)'!$A$1:$BR$288))</f>
        <v>0</v>
      </c>
      <c r="F79" s="126" cm="1">
        <f t="array" ref="F79">_xlfn.XLOOKUP(F$1,'PY1 Data(H)'!$A$1:$BR$1,_xlfn.XLOOKUP($A79,'PY1 Data(H)'!$A$1:$A$288,'PY1 Data(H)'!$A$1:$BR$288))</f>
        <v>0</v>
      </c>
      <c r="G79" s="126" cm="1">
        <f t="array" ref="G79">_xlfn.XLOOKUP(G$1,'PY1 Data(H)'!$A$1:$BR$1,_xlfn.XLOOKUP($A79,'PY1 Data(H)'!$A$1:$A$288,'PY1 Data(H)'!$A$1:$BR$288))</f>
        <v>0</v>
      </c>
      <c r="H79" s="126" cm="1">
        <f t="array" ref="H79">_xlfn.XLOOKUP(H$1,'PY1 Data(H)'!$A$1:$BR$1,_xlfn.XLOOKUP($A79,'PY1 Data(H)'!$A$1:$A$288,'PY1 Data(H)'!$A$1:$BR$288))</f>
        <v>0</v>
      </c>
      <c r="I79" s="126" cm="1">
        <f t="array" ref="I79">_xlfn.XLOOKUP(I$1,'PY1 Data(H)'!$A$1:$BR$1,_xlfn.XLOOKUP($A79,'PY1 Data(H)'!$A$1:$A$288,'PY1 Data(H)'!$A$1:$BR$288))</f>
        <v>0</v>
      </c>
      <c r="J79" s="126" cm="1">
        <f t="array" ref="J79">_xlfn.XLOOKUP(J$1,'PY1 Data(H)'!$A$1:$BR$1,_xlfn.XLOOKUP($A79,'PY1 Data(H)'!$A$1:$A$288,'PY1 Data(H)'!$A$1:$BR$288))</f>
        <v>0</v>
      </c>
      <c r="K79" s="126" cm="1">
        <f t="array" ref="K79">_xlfn.XLOOKUP(K$1,'PY1 Data(H)'!$A$1:$BR$1,_xlfn.XLOOKUP($A79,'PY1 Data(H)'!$A$1:$A$288,'PY1 Data(H)'!$A$1:$BR$288))</f>
        <v>0</v>
      </c>
      <c r="L79" s="126" cm="1">
        <f t="array" ref="L79">_xlfn.XLOOKUP(L$1,'PY1 Data(H)'!$A$1:$BR$1,_xlfn.XLOOKUP($A79,'PY1 Data(H)'!$A$1:$A$288,'PY1 Data(H)'!$A$1:$BR$288))</f>
        <v>0</v>
      </c>
      <c r="M79" s="126" cm="1">
        <f t="array" ref="M79">_xlfn.XLOOKUP(M$1,'PY1 Data(H)'!$A$1:$BR$1,_xlfn.XLOOKUP($A79,'PY1 Data(H)'!$A$1:$A$288,'PY1 Data(H)'!$A$1:$BR$288))</f>
        <v>0</v>
      </c>
      <c r="N79" s="126" cm="1">
        <f t="array" ref="N79">_xlfn.XLOOKUP(N$1,'PY1 Data(H)'!$A$1:$BR$1,_xlfn.XLOOKUP($A79,'PY1 Data(H)'!$A$1:$A$288,'PY1 Data(H)'!$A$1:$BR$288))</f>
        <v>0</v>
      </c>
      <c r="O79" s="126" cm="1">
        <f t="array" ref="O79">_xlfn.XLOOKUP(O$1,'PY1 Data(H)'!$A$1:$BR$1,_xlfn.XLOOKUP($A79,'PY1 Data(H)'!$A$1:$A$288,'PY1 Data(H)'!$A$1:$BR$288))</f>
        <v>0</v>
      </c>
      <c r="P79" s="126" cm="1">
        <f t="array" ref="P79">_xlfn.XLOOKUP(P$1,'PY1 Data(H)'!$A$1:$BR$1,_xlfn.XLOOKUP($A79,'PY1 Data(H)'!$A$1:$A$288,'PY1 Data(H)'!$A$1:$BR$288))</f>
        <v>0</v>
      </c>
      <c r="Q79" s="126" cm="1">
        <f t="array" ref="Q79">_xlfn.XLOOKUP(Q$1,'PY1 Data(H)'!$A$1:$BR$1,_xlfn.XLOOKUP($A79,'PY1 Data(H)'!$A$1:$A$288,'PY1 Data(H)'!$A$1:$BR$288))</f>
        <v>0</v>
      </c>
      <c r="R79" s="126" cm="1">
        <f t="array" ref="R79">_xlfn.XLOOKUP(R$1,'PY1 Data(H)'!$A$1:$BR$1,_xlfn.XLOOKUP($A79,'PY1 Data(H)'!$A$1:$A$288,'PY1 Data(H)'!$A$1:$BR$288))</f>
        <v>0</v>
      </c>
      <c r="S79" s="126" cm="1">
        <f t="array" ref="S79">_xlfn.XLOOKUP(S$1,'PY1 Data(H)'!$A$1:$BR$1,_xlfn.XLOOKUP($A79,'PY1 Data(H)'!$A$1:$A$288,'PY1 Data(H)'!$A$1:$BR$288))</f>
        <v>0</v>
      </c>
      <c r="T79" s="126" cm="1">
        <f t="array" ref="T79">_xlfn.XLOOKUP(T$1,'PY1 Data(H)'!$A$1:$BR$1,_xlfn.XLOOKUP($A79,'PY1 Data(H)'!$A$1:$A$288,'PY1 Data(H)'!$A$1:$BR$288))</f>
        <v>0</v>
      </c>
      <c r="U79" s="126" cm="1">
        <f t="array" ref="U79">_xlfn.XLOOKUP(U$1,'PY1 Data(H)'!$A$1:$BR$1,_xlfn.XLOOKUP($A79,'PY1 Data(H)'!$A$1:$A$288,'PY1 Data(H)'!$A$1:$BR$288))</f>
        <v>0</v>
      </c>
      <c r="V79" s="126" cm="1">
        <f t="array" ref="V79">_xlfn.XLOOKUP(V$1,'PY1 Data(H)'!$A$1:$BR$1,_xlfn.XLOOKUP($A79,'PY1 Data(H)'!$A$1:$A$288,'PY1 Data(H)'!$A$1:$BR$288))</f>
        <v>0</v>
      </c>
      <c r="W79" s="126" cm="1">
        <f t="array" ref="W79">_xlfn.XLOOKUP(W$1,'PY1 Data(H)'!$A$1:$BR$1,_xlfn.XLOOKUP($A79,'PY1 Data(H)'!$A$1:$A$288,'PY1 Data(H)'!$A$1:$BR$288))</f>
        <v>0</v>
      </c>
      <c r="X79" s="126" cm="1">
        <f t="array" ref="X79">_xlfn.XLOOKUP(X$1,'PY1 Data(H)'!$A$1:$BR$1,_xlfn.XLOOKUP($A79,'PY1 Data(H)'!$A$1:$A$288,'PY1 Data(H)'!$A$1:$BR$288))</f>
        <v>0</v>
      </c>
      <c r="Y79" s="126" cm="1">
        <f t="array" ref="Y79">_xlfn.XLOOKUP(Y$1,'PY1 Data(H)'!$A$1:$BR$1,_xlfn.XLOOKUP($A79,'PY1 Data(H)'!$A$1:$A$288,'PY1 Data(H)'!$A$1:$BR$288))</f>
        <v>0</v>
      </c>
      <c r="Z79" s="126" cm="1">
        <f t="array" ref="Z79">_xlfn.XLOOKUP(Z$1,'PY1 Data(H)'!$A$1:$BR$1,_xlfn.XLOOKUP($A79,'PY1 Data(H)'!$A$1:$A$288,'PY1 Data(H)'!$A$1:$BR$288))</f>
        <v>0</v>
      </c>
      <c r="AA79" s="126" cm="1">
        <f t="array" ref="AA79">_xlfn.XLOOKUP(AA$1,'PY1 Data(H)'!$A$1:$BR$1,_xlfn.XLOOKUP($A79,'PY1 Data(H)'!$A$1:$A$288,'PY1 Data(H)'!$A$1:$BR$288))</f>
        <v>0</v>
      </c>
      <c r="AB79" s="126" cm="1">
        <f t="array" ref="AB79">_xlfn.XLOOKUP(AB$1,'PY1 Data(H)'!$A$1:$BR$1,_xlfn.XLOOKUP($A79,'PY1 Data(H)'!$A$1:$A$288,'PY1 Data(H)'!$A$1:$BR$288))</f>
        <v>0</v>
      </c>
      <c r="AC79" s="126" cm="1">
        <f t="array" ref="AC79">_xlfn.XLOOKUP(AC$1,'PY1 Data(H)'!$A$1:$BR$1,_xlfn.XLOOKUP($A79,'PY1 Data(H)'!$A$1:$A$288,'PY1 Data(H)'!$A$1:$BR$288))</f>
        <v>0</v>
      </c>
      <c r="AD79" s="126" cm="1">
        <f t="array" ref="AD79">_xlfn.XLOOKUP(AD$1,'PY1 Data(H)'!$A$1:$BR$1,_xlfn.XLOOKUP($A79,'PY1 Data(H)'!$A$1:$A$288,'PY1 Data(H)'!$A$1:$BR$288))</f>
        <v>0</v>
      </c>
      <c r="AE79" s="126" cm="1">
        <f t="array" ref="AE79">_xlfn.XLOOKUP(AE$1,'PY1 Data(H)'!$A$1:$BR$1,_xlfn.XLOOKUP($A79,'PY1 Data(H)'!$A$1:$A$288,'PY1 Data(H)'!$A$1:$BR$288))</f>
        <v>0</v>
      </c>
      <c r="AF79" s="126" cm="1">
        <f t="array" ref="AF79">_xlfn.XLOOKUP(AF$1,'PY1 Data(H)'!$A$1:$BR$1,_xlfn.XLOOKUP($A79,'PY1 Data(H)'!$A$1:$A$288,'PY1 Data(H)'!$A$1:$BR$288))</f>
        <v>0</v>
      </c>
    </row>
    <row r="80" spans="1:32" x14ac:dyDescent="0.3">
      <c r="D80" s="126" t="e" cm="1">
        <f t="array" ref="D80">_xlfn.XLOOKUP(D$1,'PY1 Data(H)'!$A$1:$BR$1,_xlfn.XLOOKUP($A80,'PY1 Data(H)'!$A$1:$A$288,'PY1 Data(H)'!$A$1:$BR$288))</f>
        <v>#N/A</v>
      </c>
      <c r="E80" s="126" t="e" cm="1">
        <f t="array" ref="E80">_xlfn.XLOOKUP(E$1,'PY1 Data(H)'!$A$1:$BR$1,_xlfn.XLOOKUP($A80,'PY1 Data(H)'!$A$1:$A$288,'PY1 Data(H)'!$A$1:$BR$288))</f>
        <v>#N/A</v>
      </c>
      <c r="F80" s="126" t="e" cm="1">
        <f t="array" ref="F80">_xlfn.XLOOKUP(F$1,'PY1 Data(H)'!$A$1:$BR$1,_xlfn.XLOOKUP($A80,'PY1 Data(H)'!$A$1:$A$288,'PY1 Data(H)'!$A$1:$BR$288))</f>
        <v>#N/A</v>
      </c>
      <c r="G80" s="126" t="e" cm="1">
        <f t="array" ref="G80">_xlfn.XLOOKUP(G$1,'PY1 Data(H)'!$A$1:$BR$1,_xlfn.XLOOKUP($A80,'PY1 Data(H)'!$A$1:$A$288,'PY1 Data(H)'!$A$1:$BR$288))</f>
        <v>#N/A</v>
      </c>
      <c r="H80" s="126" t="e" cm="1">
        <f t="array" ref="H80">_xlfn.XLOOKUP(H$1,'PY1 Data(H)'!$A$1:$BR$1,_xlfn.XLOOKUP($A80,'PY1 Data(H)'!$A$1:$A$288,'PY1 Data(H)'!$A$1:$BR$288))</f>
        <v>#N/A</v>
      </c>
      <c r="I80" s="126" t="e" cm="1">
        <f t="array" ref="I80">_xlfn.XLOOKUP(I$1,'PY1 Data(H)'!$A$1:$BR$1,_xlfn.XLOOKUP($A80,'PY1 Data(H)'!$A$1:$A$288,'PY1 Data(H)'!$A$1:$BR$288))</f>
        <v>#N/A</v>
      </c>
      <c r="J80" s="126" t="e" cm="1">
        <f t="array" ref="J80">_xlfn.XLOOKUP(J$1,'PY1 Data(H)'!$A$1:$BR$1,_xlfn.XLOOKUP($A80,'PY1 Data(H)'!$A$1:$A$288,'PY1 Data(H)'!$A$1:$BR$288))</f>
        <v>#N/A</v>
      </c>
      <c r="K80" s="126" t="e" cm="1">
        <f t="array" ref="K80">_xlfn.XLOOKUP(K$1,'PY1 Data(H)'!$A$1:$BR$1,_xlfn.XLOOKUP($A80,'PY1 Data(H)'!$A$1:$A$288,'PY1 Data(H)'!$A$1:$BR$288))</f>
        <v>#N/A</v>
      </c>
      <c r="L80" s="126" t="e" cm="1">
        <f t="array" ref="L80">_xlfn.XLOOKUP(L$1,'PY1 Data(H)'!$A$1:$BR$1,_xlfn.XLOOKUP($A80,'PY1 Data(H)'!$A$1:$A$288,'PY1 Data(H)'!$A$1:$BR$288))</f>
        <v>#N/A</v>
      </c>
      <c r="M80" s="126" t="e" cm="1">
        <f t="array" ref="M80">_xlfn.XLOOKUP(M$1,'PY1 Data(H)'!$A$1:$BR$1,_xlfn.XLOOKUP($A80,'PY1 Data(H)'!$A$1:$A$288,'PY1 Data(H)'!$A$1:$BR$288))</f>
        <v>#N/A</v>
      </c>
      <c r="N80" s="126" t="e" cm="1">
        <f t="array" ref="N80">_xlfn.XLOOKUP(N$1,'PY1 Data(H)'!$A$1:$BR$1,_xlfn.XLOOKUP($A80,'PY1 Data(H)'!$A$1:$A$288,'PY1 Data(H)'!$A$1:$BR$288))</f>
        <v>#N/A</v>
      </c>
      <c r="O80" s="126" t="e" cm="1">
        <f t="array" ref="O80">_xlfn.XLOOKUP(O$1,'PY1 Data(H)'!$A$1:$BR$1,_xlfn.XLOOKUP($A80,'PY1 Data(H)'!$A$1:$A$288,'PY1 Data(H)'!$A$1:$BR$288))</f>
        <v>#N/A</v>
      </c>
      <c r="P80" s="126" t="e" cm="1">
        <f t="array" ref="P80">_xlfn.XLOOKUP(P$1,'PY1 Data(H)'!$A$1:$BR$1,_xlfn.XLOOKUP($A80,'PY1 Data(H)'!$A$1:$A$288,'PY1 Data(H)'!$A$1:$BR$288))</f>
        <v>#N/A</v>
      </c>
      <c r="Q80" s="126" t="e" cm="1">
        <f t="array" ref="Q80">_xlfn.XLOOKUP(Q$1,'PY1 Data(H)'!$A$1:$BR$1,_xlfn.XLOOKUP($A80,'PY1 Data(H)'!$A$1:$A$288,'PY1 Data(H)'!$A$1:$BR$288))</f>
        <v>#N/A</v>
      </c>
      <c r="R80" s="126" t="e" cm="1">
        <f t="array" ref="R80">_xlfn.XLOOKUP(R$1,'PY1 Data(H)'!$A$1:$BR$1,_xlfn.XLOOKUP($A80,'PY1 Data(H)'!$A$1:$A$288,'PY1 Data(H)'!$A$1:$BR$288))</f>
        <v>#N/A</v>
      </c>
      <c r="S80" s="126" t="e" cm="1">
        <f t="array" ref="S80">_xlfn.XLOOKUP(S$1,'PY1 Data(H)'!$A$1:$BR$1,_xlfn.XLOOKUP($A80,'PY1 Data(H)'!$A$1:$A$288,'PY1 Data(H)'!$A$1:$BR$288))</f>
        <v>#N/A</v>
      </c>
      <c r="T80" s="126" t="e" cm="1">
        <f t="array" ref="T80">_xlfn.XLOOKUP(T$1,'PY1 Data(H)'!$A$1:$BR$1,_xlfn.XLOOKUP($A80,'PY1 Data(H)'!$A$1:$A$288,'PY1 Data(H)'!$A$1:$BR$288))</f>
        <v>#N/A</v>
      </c>
      <c r="U80" s="126" t="e" cm="1">
        <f t="array" ref="U80">_xlfn.XLOOKUP(U$1,'PY1 Data(H)'!$A$1:$BR$1,_xlfn.XLOOKUP($A80,'PY1 Data(H)'!$A$1:$A$288,'PY1 Data(H)'!$A$1:$BR$288))</f>
        <v>#N/A</v>
      </c>
      <c r="V80" s="126" t="e" cm="1">
        <f t="array" ref="V80">_xlfn.XLOOKUP(V$1,'PY1 Data(H)'!$A$1:$BR$1,_xlfn.XLOOKUP($A80,'PY1 Data(H)'!$A$1:$A$288,'PY1 Data(H)'!$A$1:$BR$288))</f>
        <v>#N/A</v>
      </c>
      <c r="W80" s="126" t="e" cm="1">
        <f t="array" ref="W80">_xlfn.XLOOKUP(W$1,'PY1 Data(H)'!$A$1:$BR$1,_xlfn.XLOOKUP($A80,'PY1 Data(H)'!$A$1:$A$288,'PY1 Data(H)'!$A$1:$BR$288))</f>
        <v>#N/A</v>
      </c>
      <c r="X80" s="126" t="e" cm="1">
        <f t="array" ref="X80">_xlfn.XLOOKUP(X$1,'PY1 Data(H)'!$A$1:$BR$1,_xlfn.XLOOKUP($A80,'PY1 Data(H)'!$A$1:$A$288,'PY1 Data(H)'!$A$1:$BR$288))</f>
        <v>#N/A</v>
      </c>
      <c r="Y80" s="126" t="e" cm="1">
        <f t="array" ref="Y80">_xlfn.XLOOKUP(Y$1,'PY1 Data(H)'!$A$1:$BR$1,_xlfn.XLOOKUP($A80,'PY1 Data(H)'!$A$1:$A$288,'PY1 Data(H)'!$A$1:$BR$288))</f>
        <v>#N/A</v>
      </c>
      <c r="Z80" s="126" t="e" cm="1">
        <f t="array" ref="Z80">_xlfn.XLOOKUP(Z$1,'PY1 Data(H)'!$A$1:$BR$1,_xlfn.XLOOKUP($A80,'PY1 Data(H)'!$A$1:$A$288,'PY1 Data(H)'!$A$1:$BR$288))</f>
        <v>#N/A</v>
      </c>
      <c r="AA80" s="126" t="e" cm="1">
        <f t="array" ref="AA80">_xlfn.XLOOKUP(AA$1,'PY1 Data(H)'!$A$1:$BR$1,_xlfn.XLOOKUP($A80,'PY1 Data(H)'!$A$1:$A$288,'PY1 Data(H)'!$A$1:$BR$288))</f>
        <v>#N/A</v>
      </c>
      <c r="AB80" s="126" t="e" cm="1">
        <f t="array" ref="AB80">_xlfn.XLOOKUP(AB$1,'PY1 Data(H)'!$A$1:$BR$1,_xlfn.XLOOKUP($A80,'PY1 Data(H)'!$A$1:$A$288,'PY1 Data(H)'!$A$1:$BR$288))</f>
        <v>#N/A</v>
      </c>
      <c r="AC80" s="126" t="e" cm="1">
        <f t="array" ref="AC80">_xlfn.XLOOKUP(AC$1,'PY1 Data(H)'!$A$1:$BR$1,_xlfn.XLOOKUP($A80,'PY1 Data(H)'!$A$1:$A$288,'PY1 Data(H)'!$A$1:$BR$288))</f>
        <v>#N/A</v>
      </c>
      <c r="AD80" s="126" t="e" cm="1">
        <f t="array" ref="AD80">_xlfn.XLOOKUP(AD$1,'PY1 Data(H)'!$A$1:$BR$1,_xlfn.XLOOKUP($A80,'PY1 Data(H)'!$A$1:$A$288,'PY1 Data(H)'!$A$1:$BR$288))</f>
        <v>#N/A</v>
      </c>
      <c r="AE80" s="126" t="e" cm="1">
        <f t="array" ref="AE80">_xlfn.XLOOKUP(AE$1,'PY1 Data(H)'!$A$1:$BR$1,_xlfn.XLOOKUP($A80,'PY1 Data(H)'!$A$1:$A$288,'PY1 Data(H)'!$A$1:$BR$288))</f>
        <v>#N/A</v>
      </c>
      <c r="AF80" s="126" t="e" cm="1">
        <f t="array" ref="AF80">_xlfn.XLOOKUP(AF$1,'PY1 Data(H)'!$A$1:$BR$1,_xlfn.XLOOKUP($A80,'PY1 Data(H)'!$A$1:$A$288,'PY1 Data(H)'!$A$1:$BR$288))</f>
        <v>#N/A</v>
      </c>
    </row>
    <row r="81" spans="1:32" x14ac:dyDescent="0.3">
      <c r="D81" s="126" t="e" cm="1">
        <f t="array" ref="D81">_xlfn.XLOOKUP(D$1,'PY1 Data(H)'!$A$1:$BR$1,_xlfn.XLOOKUP($A81,'PY1 Data(H)'!$A$1:$A$288,'PY1 Data(H)'!$A$1:$BR$288))</f>
        <v>#N/A</v>
      </c>
      <c r="E81" s="126" t="e" cm="1">
        <f t="array" ref="E81">_xlfn.XLOOKUP(E$1,'PY1 Data(H)'!$A$1:$BR$1,_xlfn.XLOOKUP($A81,'PY1 Data(H)'!$A$1:$A$288,'PY1 Data(H)'!$A$1:$BR$288))</f>
        <v>#N/A</v>
      </c>
      <c r="F81" s="126" t="e" cm="1">
        <f t="array" ref="F81">_xlfn.XLOOKUP(F$1,'PY1 Data(H)'!$A$1:$BR$1,_xlfn.XLOOKUP($A81,'PY1 Data(H)'!$A$1:$A$288,'PY1 Data(H)'!$A$1:$BR$288))</f>
        <v>#N/A</v>
      </c>
      <c r="G81" s="126" t="e" cm="1">
        <f t="array" ref="G81">_xlfn.XLOOKUP(G$1,'PY1 Data(H)'!$A$1:$BR$1,_xlfn.XLOOKUP($A81,'PY1 Data(H)'!$A$1:$A$288,'PY1 Data(H)'!$A$1:$BR$288))</f>
        <v>#N/A</v>
      </c>
      <c r="H81" s="126" t="e" cm="1">
        <f t="array" ref="H81">_xlfn.XLOOKUP(H$1,'PY1 Data(H)'!$A$1:$BR$1,_xlfn.XLOOKUP($A81,'PY1 Data(H)'!$A$1:$A$288,'PY1 Data(H)'!$A$1:$BR$288))</f>
        <v>#N/A</v>
      </c>
      <c r="I81" s="126" t="e" cm="1">
        <f t="array" ref="I81">_xlfn.XLOOKUP(I$1,'PY1 Data(H)'!$A$1:$BR$1,_xlfn.XLOOKUP($A81,'PY1 Data(H)'!$A$1:$A$288,'PY1 Data(H)'!$A$1:$BR$288))</f>
        <v>#N/A</v>
      </c>
      <c r="J81" s="126" t="e" cm="1">
        <f t="array" ref="J81">_xlfn.XLOOKUP(J$1,'PY1 Data(H)'!$A$1:$BR$1,_xlfn.XLOOKUP($A81,'PY1 Data(H)'!$A$1:$A$288,'PY1 Data(H)'!$A$1:$BR$288))</f>
        <v>#N/A</v>
      </c>
      <c r="K81" s="126" t="e" cm="1">
        <f t="array" ref="K81">_xlfn.XLOOKUP(K$1,'PY1 Data(H)'!$A$1:$BR$1,_xlfn.XLOOKUP($A81,'PY1 Data(H)'!$A$1:$A$288,'PY1 Data(H)'!$A$1:$BR$288))</f>
        <v>#N/A</v>
      </c>
      <c r="L81" s="126" t="e" cm="1">
        <f t="array" ref="L81">_xlfn.XLOOKUP(L$1,'PY1 Data(H)'!$A$1:$BR$1,_xlfn.XLOOKUP($A81,'PY1 Data(H)'!$A$1:$A$288,'PY1 Data(H)'!$A$1:$BR$288))</f>
        <v>#N/A</v>
      </c>
      <c r="M81" s="126" t="e" cm="1">
        <f t="array" ref="M81">_xlfn.XLOOKUP(M$1,'PY1 Data(H)'!$A$1:$BR$1,_xlfn.XLOOKUP($A81,'PY1 Data(H)'!$A$1:$A$288,'PY1 Data(H)'!$A$1:$BR$288))</f>
        <v>#N/A</v>
      </c>
      <c r="N81" s="126" t="e" cm="1">
        <f t="array" ref="N81">_xlfn.XLOOKUP(N$1,'PY1 Data(H)'!$A$1:$BR$1,_xlfn.XLOOKUP($A81,'PY1 Data(H)'!$A$1:$A$288,'PY1 Data(H)'!$A$1:$BR$288))</f>
        <v>#N/A</v>
      </c>
      <c r="O81" s="126" t="e" cm="1">
        <f t="array" ref="O81">_xlfn.XLOOKUP(O$1,'PY1 Data(H)'!$A$1:$BR$1,_xlfn.XLOOKUP($A81,'PY1 Data(H)'!$A$1:$A$288,'PY1 Data(H)'!$A$1:$BR$288))</f>
        <v>#N/A</v>
      </c>
      <c r="P81" s="126" t="e" cm="1">
        <f t="array" ref="P81">_xlfn.XLOOKUP(P$1,'PY1 Data(H)'!$A$1:$BR$1,_xlfn.XLOOKUP($A81,'PY1 Data(H)'!$A$1:$A$288,'PY1 Data(H)'!$A$1:$BR$288))</f>
        <v>#N/A</v>
      </c>
      <c r="Q81" s="126" t="e" cm="1">
        <f t="array" ref="Q81">_xlfn.XLOOKUP(Q$1,'PY1 Data(H)'!$A$1:$BR$1,_xlfn.XLOOKUP($A81,'PY1 Data(H)'!$A$1:$A$288,'PY1 Data(H)'!$A$1:$BR$288))</f>
        <v>#N/A</v>
      </c>
      <c r="R81" s="126" t="e" cm="1">
        <f t="array" ref="R81">_xlfn.XLOOKUP(R$1,'PY1 Data(H)'!$A$1:$BR$1,_xlfn.XLOOKUP($A81,'PY1 Data(H)'!$A$1:$A$288,'PY1 Data(H)'!$A$1:$BR$288))</f>
        <v>#N/A</v>
      </c>
      <c r="S81" s="126" t="e" cm="1">
        <f t="array" ref="S81">_xlfn.XLOOKUP(S$1,'PY1 Data(H)'!$A$1:$BR$1,_xlfn.XLOOKUP($A81,'PY1 Data(H)'!$A$1:$A$288,'PY1 Data(H)'!$A$1:$BR$288))</f>
        <v>#N/A</v>
      </c>
      <c r="T81" s="126" t="e" cm="1">
        <f t="array" ref="T81">_xlfn.XLOOKUP(T$1,'PY1 Data(H)'!$A$1:$BR$1,_xlfn.XLOOKUP($A81,'PY1 Data(H)'!$A$1:$A$288,'PY1 Data(H)'!$A$1:$BR$288))</f>
        <v>#N/A</v>
      </c>
      <c r="U81" s="126" t="e" cm="1">
        <f t="array" ref="U81">_xlfn.XLOOKUP(U$1,'PY1 Data(H)'!$A$1:$BR$1,_xlfn.XLOOKUP($A81,'PY1 Data(H)'!$A$1:$A$288,'PY1 Data(H)'!$A$1:$BR$288))</f>
        <v>#N/A</v>
      </c>
      <c r="V81" s="126" t="e" cm="1">
        <f t="array" ref="V81">_xlfn.XLOOKUP(V$1,'PY1 Data(H)'!$A$1:$BR$1,_xlfn.XLOOKUP($A81,'PY1 Data(H)'!$A$1:$A$288,'PY1 Data(H)'!$A$1:$BR$288))</f>
        <v>#N/A</v>
      </c>
      <c r="W81" s="126" t="e" cm="1">
        <f t="array" ref="W81">_xlfn.XLOOKUP(W$1,'PY1 Data(H)'!$A$1:$BR$1,_xlfn.XLOOKUP($A81,'PY1 Data(H)'!$A$1:$A$288,'PY1 Data(H)'!$A$1:$BR$288))</f>
        <v>#N/A</v>
      </c>
      <c r="X81" s="126" t="e" cm="1">
        <f t="array" ref="X81">_xlfn.XLOOKUP(X$1,'PY1 Data(H)'!$A$1:$BR$1,_xlfn.XLOOKUP($A81,'PY1 Data(H)'!$A$1:$A$288,'PY1 Data(H)'!$A$1:$BR$288))</f>
        <v>#N/A</v>
      </c>
      <c r="Y81" s="126" t="e" cm="1">
        <f t="array" ref="Y81">_xlfn.XLOOKUP(Y$1,'PY1 Data(H)'!$A$1:$BR$1,_xlfn.XLOOKUP($A81,'PY1 Data(H)'!$A$1:$A$288,'PY1 Data(H)'!$A$1:$BR$288))</f>
        <v>#N/A</v>
      </c>
      <c r="Z81" s="126" t="e" cm="1">
        <f t="array" ref="Z81">_xlfn.XLOOKUP(Z$1,'PY1 Data(H)'!$A$1:$BR$1,_xlfn.XLOOKUP($A81,'PY1 Data(H)'!$A$1:$A$288,'PY1 Data(H)'!$A$1:$BR$288))</f>
        <v>#N/A</v>
      </c>
      <c r="AA81" s="126" t="e" cm="1">
        <f t="array" ref="AA81">_xlfn.XLOOKUP(AA$1,'PY1 Data(H)'!$A$1:$BR$1,_xlfn.XLOOKUP($A81,'PY1 Data(H)'!$A$1:$A$288,'PY1 Data(H)'!$A$1:$BR$288))</f>
        <v>#N/A</v>
      </c>
      <c r="AB81" s="126" t="e" cm="1">
        <f t="array" ref="AB81">_xlfn.XLOOKUP(AB$1,'PY1 Data(H)'!$A$1:$BR$1,_xlfn.XLOOKUP($A81,'PY1 Data(H)'!$A$1:$A$288,'PY1 Data(H)'!$A$1:$BR$288))</f>
        <v>#N/A</v>
      </c>
      <c r="AC81" s="126" t="e" cm="1">
        <f t="array" ref="AC81">_xlfn.XLOOKUP(AC$1,'PY1 Data(H)'!$A$1:$BR$1,_xlfn.XLOOKUP($A81,'PY1 Data(H)'!$A$1:$A$288,'PY1 Data(H)'!$A$1:$BR$288))</f>
        <v>#N/A</v>
      </c>
      <c r="AD81" s="126" t="e" cm="1">
        <f t="array" ref="AD81">_xlfn.XLOOKUP(AD$1,'PY1 Data(H)'!$A$1:$BR$1,_xlfn.XLOOKUP($A81,'PY1 Data(H)'!$A$1:$A$288,'PY1 Data(H)'!$A$1:$BR$288))</f>
        <v>#N/A</v>
      </c>
      <c r="AE81" s="126" t="e" cm="1">
        <f t="array" ref="AE81">_xlfn.XLOOKUP(AE$1,'PY1 Data(H)'!$A$1:$BR$1,_xlfn.XLOOKUP($A81,'PY1 Data(H)'!$A$1:$A$288,'PY1 Data(H)'!$A$1:$BR$288))</f>
        <v>#N/A</v>
      </c>
      <c r="AF81" s="126" t="e" cm="1">
        <f t="array" ref="AF81">_xlfn.XLOOKUP(AF$1,'PY1 Data(H)'!$A$1:$BR$1,_xlfn.XLOOKUP($A81,'PY1 Data(H)'!$A$1:$A$288,'PY1 Data(H)'!$A$1:$BR$288))</f>
        <v>#N/A</v>
      </c>
    </row>
    <row r="82" spans="1:32" x14ac:dyDescent="0.3">
      <c r="A82">
        <v>6</v>
      </c>
      <c r="D82" s="126" cm="1">
        <f t="array" ref="D82">_xlfn.XLOOKUP(D$1,'PY1 Data(H)'!$A$1:$BR$1,_xlfn.XLOOKUP($A82,'PY1 Data(H)'!$A$1:$A$288,'PY1 Data(H)'!$A$1:$BR$288))</f>
        <v>0</v>
      </c>
      <c r="E82" s="126" cm="1">
        <f t="array" ref="E82">_xlfn.XLOOKUP(E$1,'PY1 Data(H)'!$A$1:$BR$1,_xlfn.XLOOKUP($A82,'PY1 Data(H)'!$A$1:$A$288,'PY1 Data(H)'!$A$1:$BR$288))</f>
        <v>0</v>
      </c>
      <c r="F82" s="126" cm="1">
        <f t="array" ref="F82">_xlfn.XLOOKUP(F$1,'PY1 Data(H)'!$A$1:$BR$1,_xlfn.XLOOKUP($A82,'PY1 Data(H)'!$A$1:$A$288,'PY1 Data(H)'!$A$1:$BR$288))</f>
        <v>0</v>
      </c>
      <c r="G82" s="126" cm="1">
        <f t="array" ref="G82">_xlfn.XLOOKUP(G$1,'PY1 Data(H)'!$A$1:$BR$1,_xlfn.XLOOKUP($A82,'PY1 Data(H)'!$A$1:$A$288,'PY1 Data(H)'!$A$1:$BR$288))</f>
        <v>0</v>
      </c>
      <c r="H82" s="126" cm="1">
        <f t="array" ref="H82">_xlfn.XLOOKUP(H$1,'PY1 Data(H)'!$A$1:$BR$1,_xlfn.XLOOKUP($A82,'PY1 Data(H)'!$A$1:$A$288,'PY1 Data(H)'!$A$1:$BR$288))</f>
        <v>0</v>
      </c>
      <c r="I82" s="126" cm="1">
        <f t="array" ref="I82">_xlfn.XLOOKUP(I$1,'PY1 Data(H)'!$A$1:$BR$1,_xlfn.XLOOKUP($A82,'PY1 Data(H)'!$A$1:$A$288,'PY1 Data(H)'!$A$1:$BR$288))</f>
        <v>0</v>
      </c>
      <c r="J82" s="126" cm="1">
        <f t="array" ref="J82">_xlfn.XLOOKUP(J$1,'PY1 Data(H)'!$A$1:$BR$1,_xlfn.XLOOKUP($A82,'PY1 Data(H)'!$A$1:$A$288,'PY1 Data(H)'!$A$1:$BR$288))</f>
        <v>0</v>
      </c>
      <c r="K82" s="126" cm="1">
        <f t="array" ref="K82">_xlfn.XLOOKUP(K$1,'PY1 Data(H)'!$A$1:$BR$1,_xlfn.XLOOKUP($A82,'PY1 Data(H)'!$A$1:$A$288,'PY1 Data(H)'!$A$1:$BR$288))</f>
        <v>0</v>
      </c>
      <c r="L82" s="126" cm="1">
        <f t="array" ref="L82">_xlfn.XLOOKUP(L$1,'PY1 Data(H)'!$A$1:$BR$1,_xlfn.XLOOKUP($A82,'PY1 Data(H)'!$A$1:$A$288,'PY1 Data(H)'!$A$1:$BR$288))</f>
        <v>0</v>
      </c>
      <c r="M82" s="126" cm="1">
        <f t="array" ref="M82">_xlfn.XLOOKUP(M$1,'PY1 Data(H)'!$A$1:$BR$1,_xlfn.XLOOKUP($A82,'PY1 Data(H)'!$A$1:$A$288,'PY1 Data(H)'!$A$1:$BR$288))</f>
        <v>0</v>
      </c>
      <c r="N82" s="126" cm="1">
        <f t="array" ref="N82">_xlfn.XLOOKUP(N$1,'PY1 Data(H)'!$A$1:$BR$1,_xlfn.XLOOKUP($A82,'PY1 Data(H)'!$A$1:$A$288,'PY1 Data(H)'!$A$1:$BR$288))</f>
        <v>0</v>
      </c>
      <c r="O82" s="126" cm="1">
        <f t="array" ref="O82">_xlfn.XLOOKUP(O$1,'PY1 Data(H)'!$A$1:$BR$1,_xlfn.XLOOKUP($A82,'PY1 Data(H)'!$A$1:$A$288,'PY1 Data(H)'!$A$1:$BR$288))</f>
        <v>0</v>
      </c>
      <c r="P82" s="126" cm="1">
        <f t="array" ref="P82">_xlfn.XLOOKUP(P$1,'PY1 Data(H)'!$A$1:$BR$1,_xlfn.XLOOKUP($A82,'PY1 Data(H)'!$A$1:$A$288,'PY1 Data(H)'!$A$1:$BR$288))</f>
        <v>0</v>
      </c>
      <c r="Q82" s="126" cm="1">
        <f t="array" ref="Q82">_xlfn.XLOOKUP(Q$1,'PY1 Data(H)'!$A$1:$BR$1,_xlfn.XLOOKUP($A82,'PY1 Data(H)'!$A$1:$A$288,'PY1 Data(H)'!$A$1:$BR$288))</f>
        <v>0</v>
      </c>
      <c r="R82" s="126" cm="1">
        <f t="array" ref="R82">_xlfn.XLOOKUP(R$1,'PY1 Data(H)'!$A$1:$BR$1,_xlfn.XLOOKUP($A82,'PY1 Data(H)'!$A$1:$A$288,'PY1 Data(H)'!$A$1:$BR$288))</f>
        <v>0</v>
      </c>
      <c r="S82" s="126" cm="1">
        <f t="array" ref="S82">_xlfn.XLOOKUP(S$1,'PY1 Data(H)'!$A$1:$BR$1,_xlfn.XLOOKUP($A82,'PY1 Data(H)'!$A$1:$A$288,'PY1 Data(H)'!$A$1:$BR$288))</f>
        <v>0</v>
      </c>
      <c r="T82" s="126" cm="1">
        <f t="array" ref="T82">_xlfn.XLOOKUP(T$1,'PY1 Data(H)'!$A$1:$BR$1,_xlfn.XLOOKUP($A82,'PY1 Data(H)'!$A$1:$A$288,'PY1 Data(H)'!$A$1:$BR$288))</f>
        <v>0</v>
      </c>
      <c r="U82" s="126" cm="1">
        <f t="array" ref="U82">_xlfn.XLOOKUP(U$1,'PY1 Data(H)'!$A$1:$BR$1,_xlfn.XLOOKUP($A82,'PY1 Data(H)'!$A$1:$A$288,'PY1 Data(H)'!$A$1:$BR$288))</f>
        <v>0</v>
      </c>
      <c r="V82" s="126" cm="1">
        <f t="array" ref="V82">_xlfn.XLOOKUP(V$1,'PY1 Data(H)'!$A$1:$BR$1,_xlfn.XLOOKUP($A82,'PY1 Data(H)'!$A$1:$A$288,'PY1 Data(H)'!$A$1:$BR$288))</f>
        <v>0</v>
      </c>
      <c r="W82" s="126" cm="1">
        <f t="array" ref="W82">_xlfn.XLOOKUP(W$1,'PY1 Data(H)'!$A$1:$BR$1,_xlfn.XLOOKUP($A82,'PY1 Data(H)'!$A$1:$A$288,'PY1 Data(H)'!$A$1:$BR$288))</f>
        <v>0</v>
      </c>
      <c r="X82" s="126" cm="1">
        <f t="array" ref="X82">_xlfn.XLOOKUP(X$1,'PY1 Data(H)'!$A$1:$BR$1,_xlfn.XLOOKUP($A82,'PY1 Data(H)'!$A$1:$A$288,'PY1 Data(H)'!$A$1:$BR$288))</f>
        <v>0</v>
      </c>
      <c r="Y82" s="126" cm="1">
        <f t="array" ref="Y82">_xlfn.XLOOKUP(Y$1,'PY1 Data(H)'!$A$1:$BR$1,_xlfn.XLOOKUP($A82,'PY1 Data(H)'!$A$1:$A$288,'PY1 Data(H)'!$A$1:$BR$288))</f>
        <v>0</v>
      </c>
      <c r="Z82" s="126" cm="1">
        <f t="array" ref="Z82">_xlfn.XLOOKUP(Z$1,'PY1 Data(H)'!$A$1:$BR$1,_xlfn.XLOOKUP($A82,'PY1 Data(H)'!$A$1:$A$288,'PY1 Data(H)'!$A$1:$BR$288))</f>
        <v>0</v>
      </c>
      <c r="AA82" s="126" cm="1">
        <f t="array" ref="AA82">_xlfn.XLOOKUP(AA$1,'PY1 Data(H)'!$A$1:$BR$1,_xlfn.XLOOKUP($A82,'PY1 Data(H)'!$A$1:$A$288,'PY1 Data(H)'!$A$1:$BR$288))</f>
        <v>0</v>
      </c>
      <c r="AB82" s="126" cm="1">
        <f t="array" ref="AB82">_xlfn.XLOOKUP(AB$1,'PY1 Data(H)'!$A$1:$BR$1,_xlfn.XLOOKUP($A82,'PY1 Data(H)'!$A$1:$A$288,'PY1 Data(H)'!$A$1:$BR$288))</f>
        <v>0</v>
      </c>
      <c r="AC82" s="126" cm="1">
        <f t="array" ref="AC82">_xlfn.XLOOKUP(AC$1,'PY1 Data(H)'!$A$1:$BR$1,_xlfn.XLOOKUP($A82,'PY1 Data(H)'!$A$1:$A$288,'PY1 Data(H)'!$A$1:$BR$288))</f>
        <v>0</v>
      </c>
      <c r="AD82" s="126" cm="1">
        <f t="array" ref="AD82">_xlfn.XLOOKUP(AD$1,'PY1 Data(H)'!$A$1:$BR$1,_xlfn.XLOOKUP($A82,'PY1 Data(H)'!$A$1:$A$288,'PY1 Data(H)'!$A$1:$BR$288))</f>
        <v>0</v>
      </c>
      <c r="AE82" s="126" cm="1">
        <f t="array" ref="AE82">_xlfn.XLOOKUP(AE$1,'PY1 Data(H)'!$A$1:$BR$1,_xlfn.XLOOKUP($A82,'PY1 Data(H)'!$A$1:$A$288,'PY1 Data(H)'!$A$1:$BR$288))</f>
        <v>0</v>
      </c>
      <c r="AF82" s="126" cm="1">
        <f t="array" ref="AF82">_xlfn.XLOOKUP(AF$1,'PY1 Data(H)'!$A$1:$BR$1,_xlfn.XLOOKUP($A82,'PY1 Data(H)'!$A$1:$A$288,'PY1 Data(H)'!$A$1:$BR$288))</f>
        <v>0</v>
      </c>
    </row>
    <row r="83" spans="1:32" x14ac:dyDescent="0.3">
      <c r="D83" s="126" t="e" cm="1">
        <f t="array" ref="D83">_xlfn.XLOOKUP(D$1,'PY1 Data(H)'!$A$1:$BR$1,_xlfn.XLOOKUP($A83,'PY1 Data(H)'!$A$1:$A$288,'PY1 Data(H)'!$A$1:$BR$288))</f>
        <v>#N/A</v>
      </c>
      <c r="E83" s="126" t="e" cm="1">
        <f t="array" ref="E83">_xlfn.XLOOKUP(E$1,'PY1 Data(H)'!$A$1:$BR$1,_xlfn.XLOOKUP($A83,'PY1 Data(H)'!$A$1:$A$288,'PY1 Data(H)'!$A$1:$BR$288))</f>
        <v>#N/A</v>
      </c>
      <c r="F83" s="126" t="e" cm="1">
        <f t="array" ref="F83">_xlfn.XLOOKUP(F$1,'PY1 Data(H)'!$A$1:$BR$1,_xlfn.XLOOKUP($A83,'PY1 Data(H)'!$A$1:$A$288,'PY1 Data(H)'!$A$1:$BR$288))</f>
        <v>#N/A</v>
      </c>
      <c r="G83" s="126" t="e" cm="1">
        <f t="array" ref="G83">_xlfn.XLOOKUP(G$1,'PY1 Data(H)'!$A$1:$BR$1,_xlfn.XLOOKUP($A83,'PY1 Data(H)'!$A$1:$A$288,'PY1 Data(H)'!$A$1:$BR$288))</f>
        <v>#N/A</v>
      </c>
      <c r="H83" s="126" t="e" cm="1">
        <f t="array" ref="H83">_xlfn.XLOOKUP(H$1,'PY1 Data(H)'!$A$1:$BR$1,_xlfn.XLOOKUP($A83,'PY1 Data(H)'!$A$1:$A$288,'PY1 Data(H)'!$A$1:$BR$288))</f>
        <v>#N/A</v>
      </c>
      <c r="I83" s="126" t="e" cm="1">
        <f t="array" ref="I83">_xlfn.XLOOKUP(I$1,'PY1 Data(H)'!$A$1:$BR$1,_xlfn.XLOOKUP($A83,'PY1 Data(H)'!$A$1:$A$288,'PY1 Data(H)'!$A$1:$BR$288))</f>
        <v>#N/A</v>
      </c>
      <c r="J83" s="126" t="e" cm="1">
        <f t="array" ref="J83">_xlfn.XLOOKUP(J$1,'PY1 Data(H)'!$A$1:$BR$1,_xlfn.XLOOKUP($A83,'PY1 Data(H)'!$A$1:$A$288,'PY1 Data(H)'!$A$1:$BR$288))</f>
        <v>#N/A</v>
      </c>
      <c r="K83" s="126" t="e" cm="1">
        <f t="array" ref="K83">_xlfn.XLOOKUP(K$1,'PY1 Data(H)'!$A$1:$BR$1,_xlfn.XLOOKUP($A83,'PY1 Data(H)'!$A$1:$A$288,'PY1 Data(H)'!$A$1:$BR$288))</f>
        <v>#N/A</v>
      </c>
      <c r="L83" s="126" t="e" cm="1">
        <f t="array" ref="L83">_xlfn.XLOOKUP(L$1,'PY1 Data(H)'!$A$1:$BR$1,_xlfn.XLOOKUP($A83,'PY1 Data(H)'!$A$1:$A$288,'PY1 Data(H)'!$A$1:$BR$288))</f>
        <v>#N/A</v>
      </c>
      <c r="M83" s="126" t="e" cm="1">
        <f t="array" ref="M83">_xlfn.XLOOKUP(M$1,'PY1 Data(H)'!$A$1:$BR$1,_xlfn.XLOOKUP($A83,'PY1 Data(H)'!$A$1:$A$288,'PY1 Data(H)'!$A$1:$BR$288))</f>
        <v>#N/A</v>
      </c>
      <c r="N83" s="126" t="e" cm="1">
        <f t="array" ref="N83">_xlfn.XLOOKUP(N$1,'PY1 Data(H)'!$A$1:$BR$1,_xlfn.XLOOKUP($A83,'PY1 Data(H)'!$A$1:$A$288,'PY1 Data(H)'!$A$1:$BR$288))</f>
        <v>#N/A</v>
      </c>
      <c r="O83" s="126" t="e" cm="1">
        <f t="array" ref="O83">_xlfn.XLOOKUP(O$1,'PY1 Data(H)'!$A$1:$BR$1,_xlfn.XLOOKUP($A83,'PY1 Data(H)'!$A$1:$A$288,'PY1 Data(H)'!$A$1:$BR$288))</f>
        <v>#N/A</v>
      </c>
      <c r="P83" s="126" t="e" cm="1">
        <f t="array" ref="P83">_xlfn.XLOOKUP(P$1,'PY1 Data(H)'!$A$1:$BR$1,_xlfn.XLOOKUP($A83,'PY1 Data(H)'!$A$1:$A$288,'PY1 Data(H)'!$A$1:$BR$288))</f>
        <v>#N/A</v>
      </c>
      <c r="Q83" s="126" t="e" cm="1">
        <f t="array" ref="Q83">_xlfn.XLOOKUP(Q$1,'PY1 Data(H)'!$A$1:$BR$1,_xlfn.XLOOKUP($A83,'PY1 Data(H)'!$A$1:$A$288,'PY1 Data(H)'!$A$1:$BR$288))</f>
        <v>#N/A</v>
      </c>
      <c r="R83" s="126" t="e" cm="1">
        <f t="array" ref="R83">_xlfn.XLOOKUP(R$1,'PY1 Data(H)'!$A$1:$BR$1,_xlfn.XLOOKUP($A83,'PY1 Data(H)'!$A$1:$A$288,'PY1 Data(H)'!$A$1:$BR$288))</f>
        <v>#N/A</v>
      </c>
      <c r="S83" s="126" t="e" cm="1">
        <f t="array" ref="S83">_xlfn.XLOOKUP(S$1,'PY1 Data(H)'!$A$1:$BR$1,_xlfn.XLOOKUP($A83,'PY1 Data(H)'!$A$1:$A$288,'PY1 Data(H)'!$A$1:$BR$288))</f>
        <v>#N/A</v>
      </c>
      <c r="T83" s="126" t="e" cm="1">
        <f t="array" ref="T83">_xlfn.XLOOKUP(T$1,'PY1 Data(H)'!$A$1:$BR$1,_xlfn.XLOOKUP($A83,'PY1 Data(H)'!$A$1:$A$288,'PY1 Data(H)'!$A$1:$BR$288))</f>
        <v>#N/A</v>
      </c>
      <c r="U83" s="126" t="e" cm="1">
        <f t="array" ref="U83">_xlfn.XLOOKUP(U$1,'PY1 Data(H)'!$A$1:$BR$1,_xlfn.XLOOKUP($A83,'PY1 Data(H)'!$A$1:$A$288,'PY1 Data(H)'!$A$1:$BR$288))</f>
        <v>#N/A</v>
      </c>
      <c r="V83" s="126" t="e" cm="1">
        <f t="array" ref="V83">_xlfn.XLOOKUP(V$1,'PY1 Data(H)'!$A$1:$BR$1,_xlfn.XLOOKUP($A83,'PY1 Data(H)'!$A$1:$A$288,'PY1 Data(H)'!$A$1:$BR$288))</f>
        <v>#N/A</v>
      </c>
      <c r="W83" s="126" t="e" cm="1">
        <f t="array" ref="W83">_xlfn.XLOOKUP(W$1,'PY1 Data(H)'!$A$1:$BR$1,_xlfn.XLOOKUP($A83,'PY1 Data(H)'!$A$1:$A$288,'PY1 Data(H)'!$A$1:$BR$288))</f>
        <v>#N/A</v>
      </c>
      <c r="X83" s="126" t="e" cm="1">
        <f t="array" ref="X83">_xlfn.XLOOKUP(X$1,'PY1 Data(H)'!$A$1:$BR$1,_xlfn.XLOOKUP($A83,'PY1 Data(H)'!$A$1:$A$288,'PY1 Data(H)'!$A$1:$BR$288))</f>
        <v>#N/A</v>
      </c>
      <c r="Y83" s="126" t="e" cm="1">
        <f t="array" ref="Y83">_xlfn.XLOOKUP(Y$1,'PY1 Data(H)'!$A$1:$BR$1,_xlfn.XLOOKUP($A83,'PY1 Data(H)'!$A$1:$A$288,'PY1 Data(H)'!$A$1:$BR$288))</f>
        <v>#N/A</v>
      </c>
      <c r="Z83" s="126" t="e" cm="1">
        <f t="array" ref="Z83">_xlfn.XLOOKUP(Z$1,'PY1 Data(H)'!$A$1:$BR$1,_xlfn.XLOOKUP($A83,'PY1 Data(H)'!$A$1:$A$288,'PY1 Data(H)'!$A$1:$BR$288))</f>
        <v>#N/A</v>
      </c>
      <c r="AA83" s="126" t="e" cm="1">
        <f t="array" ref="AA83">_xlfn.XLOOKUP(AA$1,'PY1 Data(H)'!$A$1:$BR$1,_xlfn.XLOOKUP($A83,'PY1 Data(H)'!$A$1:$A$288,'PY1 Data(H)'!$A$1:$BR$288))</f>
        <v>#N/A</v>
      </c>
      <c r="AB83" s="126" t="e" cm="1">
        <f t="array" ref="AB83">_xlfn.XLOOKUP(AB$1,'PY1 Data(H)'!$A$1:$BR$1,_xlfn.XLOOKUP($A83,'PY1 Data(H)'!$A$1:$A$288,'PY1 Data(H)'!$A$1:$BR$288))</f>
        <v>#N/A</v>
      </c>
      <c r="AC83" s="126" t="e" cm="1">
        <f t="array" ref="AC83">_xlfn.XLOOKUP(AC$1,'PY1 Data(H)'!$A$1:$BR$1,_xlfn.XLOOKUP($A83,'PY1 Data(H)'!$A$1:$A$288,'PY1 Data(H)'!$A$1:$BR$288))</f>
        <v>#N/A</v>
      </c>
      <c r="AD83" s="126" t="e" cm="1">
        <f t="array" ref="AD83">_xlfn.XLOOKUP(AD$1,'PY1 Data(H)'!$A$1:$BR$1,_xlfn.XLOOKUP($A83,'PY1 Data(H)'!$A$1:$A$288,'PY1 Data(H)'!$A$1:$BR$288))</f>
        <v>#N/A</v>
      </c>
      <c r="AE83" s="126" t="e" cm="1">
        <f t="array" ref="AE83">_xlfn.XLOOKUP(AE$1,'PY1 Data(H)'!$A$1:$BR$1,_xlfn.XLOOKUP($A83,'PY1 Data(H)'!$A$1:$A$288,'PY1 Data(H)'!$A$1:$BR$288))</f>
        <v>#N/A</v>
      </c>
      <c r="AF83" s="126" t="e" cm="1">
        <f t="array" ref="AF83">_xlfn.XLOOKUP(AF$1,'PY1 Data(H)'!$A$1:$BR$1,_xlfn.XLOOKUP($A83,'PY1 Data(H)'!$A$1:$A$288,'PY1 Data(H)'!$A$1:$BR$288))</f>
        <v>#N/A</v>
      </c>
    </row>
    <row r="84" spans="1:32" x14ac:dyDescent="0.3">
      <c r="A84">
        <v>620</v>
      </c>
      <c r="D84" s="126" cm="1">
        <f t="array" ref="D84">_xlfn.XLOOKUP(D$1,'PY1 Data(H)'!$A$1:$BR$1,_xlfn.XLOOKUP($A84,'PY1 Data(H)'!$A$1:$A$288,'PY1 Data(H)'!$A$1:$BR$288))</f>
        <v>2</v>
      </c>
      <c r="E84" s="126" cm="1">
        <f t="array" ref="E84">_xlfn.XLOOKUP(E$1,'PY1 Data(H)'!$A$1:$BR$1,_xlfn.XLOOKUP($A84,'PY1 Data(H)'!$A$1:$A$288,'PY1 Data(H)'!$A$1:$BR$288))</f>
        <v>1</v>
      </c>
      <c r="F84" s="126" cm="1">
        <f t="array" ref="F84">_xlfn.XLOOKUP(F$1,'PY1 Data(H)'!$A$1:$BR$1,_xlfn.XLOOKUP($A84,'PY1 Data(H)'!$A$1:$A$288,'PY1 Data(H)'!$A$1:$BR$288))</f>
        <v>2</v>
      </c>
      <c r="G84" s="126" cm="1">
        <f t="array" ref="G84">_xlfn.XLOOKUP(G$1,'PY1 Data(H)'!$A$1:$BR$1,_xlfn.XLOOKUP($A84,'PY1 Data(H)'!$A$1:$A$288,'PY1 Data(H)'!$A$1:$BR$288))</f>
        <v>2</v>
      </c>
      <c r="H84" s="126" cm="1">
        <f t="array" ref="H84">_xlfn.XLOOKUP(H$1,'PY1 Data(H)'!$A$1:$BR$1,_xlfn.XLOOKUP($A84,'PY1 Data(H)'!$A$1:$A$288,'PY1 Data(H)'!$A$1:$BR$288))</f>
        <v>2</v>
      </c>
      <c r="I84" s="126" cm="1">
        <f t="array" ref="I84">_xlfn.XLOOKUP(I$1,'PY1 Data(H)'!$A$1:$BR$1,_xlfn.XLOOKUP($A84,'PY1 Data(H)'!$A$1:$A$288,'PY1 Data(H)'!$A$1:$BR$288))</f>
        <v>2</v>
      </c>
      <c r="J84" s="126" cm="1">
        <f t="array" ref="J84">_xlfn.XLOOKUP(J$1,'PY1 Data(H)'!$A$1:$BR$1,_xlfn.XLOOKUP($A84,'PY1 Data(H)'!$A$1:$A$288,'PY1 Data(H)'!$A$1:$BR$288))</f>
        <v>2</v>
      </c>
      <c r="K84" s="126" cm="1">
        <f t="array" ref="K84">_xlfn.XLOOKUP(K$1,'PY1 Data(H)'!$A$1:$BR$1,_xlfn.XLOOKUP($A84,'PY1 Data(H)'!$A$1:$A$288,'PY1 Data(H)'!$A$1:$BR$288))</f>
        <v>1</v>
      </c>
      <c r="L84" s="126" cm="1">
        <f t="array" ref="L84">_xlfn.XLOOKUP(L$1,'PY1 Data(H)'!$A$1:$BR$1,_xlfn.XLOOKUP($A84,'PY1 Data(H)'!$A$1:$A$288,'PY1 Data(H)'!$A$1:$BR$288))</f>
        <v>2</v>
      </c>
      <c r="M84" s="126" cm="1">
        <f t="array" ref="M84">_xlfn.XLOOKUP(M$1,'PY1 Data(H)'!$A$1:$BR$1,_xlfn.XLOOKUP($A84,'PY1 Data(H)'!$A$1:$A$288,'PY1 Data(H)'!$A$1:$BR$288))</f>
        <v>2</v>
      </c>
      <c r="N84" s="126" cm="1">
        <f t="array" ref="N84">_xlfn.XLOOKUP(N$1,'PY1 Data(H)'!$A$1:$BR$1,_xlfn.XLOOKUP($A84,'PY1 Data(H)'!$A$1:$A$288,'PY1 Data(H)'!$A$1:$BR$288))</f>
        <v>2</v>
      </c>
      <c r="O84" s="126" cm="1">
        <f t="array" ref="O84">_xlfn.XLOOKUP(O$1,'PY1 Data(H)'!$A$1:$BR$1,_xlfn.XLOOKUP($A84,'PY1 Data(H)'!$A$1:$A$288,'PY1 Data(H)'!$A$1:$BR$288))</f>
        <v>2</v>
      </c>
      <c r="P84" s="126" cm="1">
        <f t="array" ref="P84">_xlfn.XLOOKUP(P$1,'PY1 Data(H)'!$A$1:$BR$1,_xlfn.XLOOKUP($A84,'PY1 Data(H)'!$A$1:$A$288,'PY1 Data(H)'!$A$1:$BR$288))</f>
        <v>2</v>
      </c>
      <c r="Q84" s="126" cm="1">
        <f t="array" ref="Q84">_xlfn.XLOOKUP(Q$1,'PY1 Data(H)'!$A$1:$BR$1,_xlfn.XLOOKUP($A84,'PY1 Data(H)'!$A$1:$A$288,'PY1 Data(H)'!$A$1:$BR$288))</f>
        <v>2</v>
      </c>
      <c r="R84" s="126" cm="1">
        <f t="array" ref="R84">_xlfn.XLOOKUP(R$1,'PY1 Data(H)'!$A$1:$BR$1,_xlfn.XLOOKUP($A84,'PY1 Data(H)'!$A$1:$A$288,'PY1 Data(H)'!$A$1:$BR$288))</f>
        <v>2</v>
      </c>
      <c r="S84" s="126" cm="1">
        <f t="array" ref="S84">_xlfn.XLOOKUP(S$1,'PY1 Data(H)'!$A$1:$BR$1,_xlfn.XLOOKUP($A84,'PY1 Data(H)'!$A$1:$A$288,'PY1 Data(H)'!$A$1:$BR$288))</f>
        <v>2</v>
      </c>
      <c r="T84" s="126" cm="1">
        <f t="array" ref="T84">_xlfn.XLOOKUP(T$1,'PY1 Data(H)'!$A$1:$BR$1,_xlfn.XLOOKUP($A84,'PY1 Data(H)'!$A$1:$A$288,'PY1 Data(H)'!$A$1:$BR$288))</f>
        <v>2</v>
      </c>
      <c r="U84" s="126" cm="1">
        <f t="array" ref="U84">_xlfn.XLOOKUP(U$1,'PY1 Data(H)'!$A$1:$BR$1,_xlfn.XLOOKUP($A84,'PY1 Data(H)'!$A$1:$A$288,'PY1 Data(H)'!$A$1:$BR$288))</f>
        <v>1</v>
      </c>
      <c r="V84" s="126" cm="1">
        <f t="array" ref="V84">_xlfn.XLOOKUP(V$1,'PY1 Data(H)'!$A$1:$BR$1,_xlfn.XLOOKUP($A84,'PY1 Data(H)'!$A$1:$A$288,'PY1 Data(H)'!$A$1:$BR$288))</f>
        <v>2</v>
      </c>
      <c r="W84" s="126" cm="1">
        <f t="array" ref="W84">_xlfn.XLOOKUP(W$1,'PY1 Data(H)'!$A$1:$BR$1,_xlfn.XLOOKUP($A84,'PY1 Data(H)'!$A$1:$A$288,'PY1 Data(H)'!$A$1:$BR$288))</f>
        <v>2</v>
      </c>
      <c r="X84" s="126" cm="1">
        <f t="array" ref="X84">_xlfn.XLOOKUP(X$1,'PY1 Data(H)'!$A$1:$BR$1,_xlfn.XLOOKUP($A84,'PY1 Data(H)'!$A$1:$A$288,'PY1 Data(H)'!$A$1:$BR$288))</f>
        <v>1</v>
      </c>
      <c r="Y84" s="126" cm="1">
        <f t="array" ref="Y84">_xlfn.XLOOKUP(Y$1,'PY1 Data(H)'!$A$1:$BR$1,_xlfn.XLOOKUP($A84,'PY1 Data(H)'!$A$1:$A$288,'PY1 Data(H)'!$A$1:$BR$288))</f>
        <v>2</v>
      </c>
      <c r="Z84" s="126" cm="1">
        <f t="array" ref="Z84">_xlfn.XLOOKUP(Z$1,'PY1 Data(H)'!$A$1:$BR$1,_xlfn.XLOOKUP($A84,'PY1 Data(H)'!$A$1:$A$288,'PY1 Data(H)'!$A$1:$BR$288))</f>
        <v>2</v>
      </c>
      <c r="AA84" s="126" cm="1">
        <f t="array" ref="AA84">_xlfn.XLOOKUP(AA$1,'PY1 Data(H)'!$A$1:$BR$1,_xlfn.XLOOKUP($A84,'PY1 Data(H)'!$A$1:$A$288,'PY1 Data(H)'!$A$1:$BR$288))</f>
        <v>2</v>
      </c>
      <c r="AB84" s="126" cm="1">
        <f t="array" ref="AB84">_xlfn.XLOOKUP(AB$1,'PY1 Data(H)'!$A$1:$BR$1,_xlfn.XLOOKUP($A84,'PY1 Data(H)'!$A$1:$A$288,'PY1 Data(H)'!$A$1:$BR$288))</f>
        <v>2</v>
      </c>
      <c r="AC84" s="126" cm="1">
        <f t="array" ref="AC84">_xlfn.XLOOKUP(AC$1,'PY1 Data(H)'!$A$1:$BR$1,_xlfn.XLOOKUP($A84,'PY1 Data(H)'!$A$1:$A$288,'PY1 Data(H)'!$A$1:$BR$288))</f>
        <v>2</v>
      </c>
      <c r="AD84" s="126" cm="1">
        <f t="array" ref="AD84">_xlfn.XLOOKUP(AD$1,'PY1 Data(H)'!$A$1:$BR$1,_xlfn.XLOOKUP($A84,'PY1 Data(H)'!$A$1:$A$288,'PY1 Data(H)'!$A$1:$BR$288))</f>
        <v>2</v>
      </c>
      <c r="AE84" s="126" cm="1">
        <f t="array" ref="AE84">_xlfn.XLOOKUP(AE$1,'PY1 Data(H)'!$A$1:$BR$1,_xlfn.XLOOKUP($A84,'PY1 Data(H)'!$A$1:$A$288,'PY1 Data(H)'!$A$1:$BR$288))</f>
        <v>2</v>
      </c>
      <c r="AF84" s="126" cm="1">
        <f t="array" ref="AF84">_xlfn.XLOOKUP(AF$1,'PY1 Data(H)'!$A$1:$BR$1,_xlfn.XLOOKUP($A84,'PY1 Data(H)'!$A$1:$A$288,'PY1 Data(H)'!$A$1:$BR$288))</f>
        <v>2</v>
      </c>
    </row>
  </sheetData>
  <sheetProtection algorithmName="SHA-512" hashValue="R8ceYPy/tHYGPXQHCBylMzGEy7UEIF8RQZg6Gkl1jvg9RKiGGnu59eETezuaarMXQ9yS68PACuXbrD3yDyoJUg==" saltValue="KPzBeRJjDgE64o7dxBOw+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Instructions</vt:lpstr>
      <vt:lpstr>Unit Data from Audit Worksheet</vt:lpstr>
      <vt:lpstr>TD Info Completed by Auditor</vt:lpstr>
      <vt:lpstr>Import</vt:lpstr>
      <vt:lpstr>Performance  Indicators Print</vt:lpstr>
      <vt:lpstr>Performance Indicators FBA%</vt:lpstr>
      <vt:lpstr>RSS</vt:lpstr>
      <vt:lpstr>2021 Unit Data</vt:lpstr>
      <vt:lpstr>Formula for Unit Data</vt:lpstr>
      <vt:lpstr>PY1 Data(H)</vt:lpstr>
      <vt:lpstr>PY2 Data(H)</vt:lpstr>
      <vt:lpstr>Unit Names(H)</vt:lpstr>
      <vt:lpstr>Instructions!Print_Area</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2022-10-21T11:06:24Z</cp:lastPrinted>
  <dcterms:created xsi:type="dcterms:W3CDTF">2011-03-11T21:05:05Z</dcterms:created>
  <dcterms:modified xsi:type="dcterms:W3CDTF">2022-10-24T14:00:13Z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