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L:\2022 Data Input Workbook\Revisions 10 19 2022\"/>
    </mc:Choice>
  </mc:AlternateContent>
  <xr:revisionPtr revIDLastSave="0" documentId="13_ncr:1_{98481074-8054-4C5C-AC3D-6A86B69B5825}" xr6:coauthVersionLast="47" xr6:coauthVersionMax="47" xr10:uidLastSave="{00000000-0000-0000-0000-000000000000}"/>
  <bookViews>
    <workbookView xWindow="28680" yWindow="-120" windowWidth="29040" windowHeight="15840" tabRatio="750" xr2:uid="{00000000-000D-0000-FFFF-FFFF00000000}"/>
  </bookViews>
  <sheets>
    <sheet name="Instructions" sheetId="81" r:id="rId1"/>
    <sheet name="Unit Data from Audit Worksheet" sheetId="1" r:id="rId2"/>
    <sheet name="TD Info Completed by Auditor" sheetId="91" r:id="rId3"/>
    <sheet name="Import" sheetId="28" state="hidden" r:id="rId4"/>
    <sheet name="Performance  Indicators Print" sheetId="88" r:id="rId5"/>
    <sheet name="Performance Indicator FBA%" sheetId="94" state="hidden" r:id="rId6"/>
    <sheet name="RSS" sheetId="95" state="hidden" r:id="rId7"/>
    <sheet name="Formula for Unit Data" sheetId="96" state="hidden" r:id="rId8"/>
    <sheet name="2021 Unit Data" sheetId="97" state="hidden" r:id="rId9"/>
    <sheet name="PY1 Data(H)" sheetId="82" state="hidden" r:id="rId10"/>
    <sheet name="PY2 Data(H)" sheetId="84" state="hidden" r:id="rId11"/>
    <sheet name="Unit Names(H)" sheetId="29" state="hidden" r:id="rId12"/>
  </sheets>
  <externalReferences>
    <externalReference r:id="rId13"/>
  </externalReferences>
  <definedNames>
    <definedName name="Audit_Dtl">[1]Database!$AC$3:$AP$413</definedName>
    <definedName name="errorCount">#REF!</definedName>
    <definedName name="ppp">#REF!</definedName>
    <definedName name="_xlnm.Print_Area" localSheetId="0">Instructions!$B$1:$B$52</definedName>
    <definedName name="_xlnm.Print_Area" localSheetId="4">'Performance  Indicators Print'!$A$1:$H$15</definedName>
    <definedName name="_xlnm.Print_Area" localSheetId="2">'TD Info Completed by Auditor'!$A$1:$D$31</definedName>
    <definedName name="_xlnm.Print_Area" localSheetId="1">'Unit Data from Audit Worksheet'!$A$7:$F$101</definedName>
    <definedName name="Print_Selection_Auditor">#REF!</definedName>
    <definedName name="Print_Selection_Internal" localSheetId="4">#REF!</definedName>
    <definedName name="Print_Selection_Internal">#REF!</definedName>
    <definedName name="_xlnm.Print_Titles" localSheetId="4">'Performance  Indicators Print'!$3:$5</definedName>
    <definedName name="_xlnm.Print_Titles" localSheetId="1">'Unit Data from Audit Worksheet'!$5:$5</definedName>
    <definedName name="showError">#REF!</definedName>
    <definedName name="TD_IMPORT_RANGE" localSheetId="0">#REF!</definedName>
    <definedName name="TD_IMPORT_RANGE" localSheetId="4">#REF!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99" i="1" l="1"/>
  <c r="E96" i="1"/>
  <c r="E95" i="1"/>
  <c r="E94" i="1"/>
  <c r="E93" i="1"/>
  <c r="E91" i="1"/>
  <c r="E90" i="1"/>
  <c r="E89" i="1"/>
  <c r="E88" i="1"/>
  <c r="E85" i="1"/>
  <c r="E83" i="1"/>
  <c r="E82" i="1"/>
  <c r="E78" i="1"/>
  <c r="E76" i="1"/>
  <c r="E74" i="1"/>
  <c r="E73" i="1"/>
  <c r="E72" i="1"/>
  <c r="E71" i="1"/>
  <c r="E70" i="1"/>
  <c r="E69" i="1"/>
  <c r="E68" i="1"/>
  <c r="E66" i="1"/>
  <c r="E65" i="1"/>
  <c r="E64" i="1"/>
  <c r="E63" i="1"/>
  <c r="E62" i="1"/>
  <c r="E61" i="1"/>
  <c r="E60" i="1"/>
  <c r="E59" i="1"/>
  <c r="E58" i="1"/>
  <c r="E57" i="1"/>
  <c r="E56" i="1"/>
  <c r="E53" i="1"/>
  <c r="E52" i="1"/>
  <c r="E51" i="1"/>
  <c r="E50" i="1"/>
  <c r="E49" i="1"/>
  <c r="E48" i="1"/>
  <c r="E47" i="1"/>
  <c r="E46" i="1"/>
  <c r="E45" i="1"/>
  <c r="E44" i="1"/>
  <c r="E43" i="1"/>
  <c r="E42" i="1"/>
  <c r="E41" i="1"/>
  <c r="E39" i="1"/>
  <c r="E38" i="1"/>
  <c r="E36" i="1"/>
  <c r="E35" i="1"/>
  <c r="E34" i="1"/>
  <c r="E33" i="1"/>
  <c r="E32" i="1"/>
  <c r="E31" i="1"/>
  <c r="E30" i="1"/>
  <c r="E29" i="1"/>
  <c r="E28" i="1"/>
  <c r="E27" i="1"/>
  <c r="E25" i="1"/>
  <c r="E24" i="1"/>
  <c r="E22" i="1"/>
  <c r="E21" i="1"/>
  <c r="E20" i="1"/>
  <c r="E19" i="1"/>
  <c r="E18" i="1"/>
  <c r="E17" i="1"/>
  <c r="E16" i="1"/>
  <c r="E15" i="1"/>
  <c r="E14" i="1"/>
  <c r="E13" i="1"/>
  <c r="E12" i="1"/>
  <c r="E11" i="1"/>
  <c r="E10" i="1"/>
  <c r="E9" i="1"/>
  <c r="E8" i="1"/>
  <c r="E7" i="1"/>
  <c r="C9" i="95"/>
  <c r="C31" i="95"/>
  <c r="C30" i="95"/>
  <c r="C29" i="95"/>
  <c r="C28" i="95"/>
  <c r="C26" i="95"/>
  <c r="C17" i="95"/>
  <c r="C20" i="95"/>
  <c r="C14" i="95"/>
  <c r="C10" i="95"/>
  <c r="E3" i="96" l="1" a="1"/>
  <c r="E3" i="96"/>
  <c r="F3" i="96" a="1"/>
  <c r="F3" i="96" s="1"/>
  <c r="G3" i="96" a="1"/>
  <c r="G3" i="96" s="1"/>
  <c r="H3" i="96" a="1"/>
  <c r="H3" i="96" s="1"/>
  <c r="I3" i="96" a="1"/>
  <c r="I3" i="96" s="1"/>
  <c r="J3" i="96" a="1"/>
  <c r="J3" i="96" s="1"/>
  <c r="K3" i="96" a="1"/>
  <c r="K3" i="96" s="1"/>
  <c r="L3" i="96" a="1"/>
  <c r="L3" i="96" s="1"/>
  <c r="M3" i="96" a="1"/>
  <c r="M3" i="96" s="1"/>
  <c r="N3" i="96" a="1"/>
  <c r="N3" i="96" s="1"/>
  <c r="O3" i="96" a="1"/>
  <c r="O3" i="96" s="1"/>
  <c r="P3" i="96" a="1"/>
  <c r="P3" i="96" s="1"/>
  <c r="Q3" i="96" a="1"/>
  <c r="Q3" i="96" s="1"/>
  <c r="R3" i="96" a="1"/>
  <c r="R3" i="96" s="1"/>
  <c r="S3" i="96" a="1"/>
  <c r="S3" i="96" s="1"/>
  <c r="T3" i="96" a="1"/>
  <c r="T3" i="96" s="1"/>
  <c r="U3" i="96" a="1"/>
  <c r="U3" i="96" s="1"/>
  <c r="V3" i="96" a="1"/>
  <c r="V3" i="96" s="1"/>
  <c r="W3" i="96" a="1"/>
  <c r="W3" i="96" s="1"/>
  <c r="X3" i="96" a="1"/>
  <c r="X3" i="96" s="1"/>
  <c r="Y3" i="96" a="1"/>
  <c r="Y3" i="96" s="1"/>
  <c r="Z3" i="96" a="1"/>
  <c r="Z3" i="96" s="1"/>
  <c r="AA3" i="96" a="1"/>
  <c r="AA3" i="96" s="1"/>
  <c r="AB3" i="96" a="1"/>
  <c r="AB3" i="96" s="1"/>
  <c r="AC3" i="96" a="1"/>
  <c r="AC3" i="96" s="1"/>
  <c r="AD3" i="96" a="1"/>
  <c r="AD3" i="96" s="1"/>
  <c r="AE3" i="96" a="1"/>
  <c r="AE3" i="96" s="1"/>
  <c r="AF3" i="96" a="1"/>
  <c r="AF3" i="96" s="1"/>
  <c r="AG3" i="96" a="1"/>
  <c r="AG3" i="96" s="1"/>
  <c r="AH3" i="96" a="1"/>
  <c r="AH3" i="96" s="1"/>
  <c r="AI3" i="96" a="1"/>
  <c r="AI3" i="96" s="1"/>
  <c r="AJ3" i="96" a="1"/>
  <c r="AJ3" i="96" s="1"/>
  <c r="AK3" i="96" a="1"/>
  <c r="AK3" i="96" s="1"/>
  <c r="AL3" i="96" a="1"/>
  <c r="AL3" i="96" s="1"/>
  <c r="AM3" i="96" a="1"/>
  <c r="AM3" i="96" s="1"/>
  <c r="AN3" i="96" a="1"/>
  <c r="AN3" i="96" s="1"/>
  <c r="AO3" i="96" a="1"/>
  <c r="AO3" i="96" s="1"/>
  <c r="AP3" i="96" a="1"/>
  <c r="AP3" i="96" s="1"/>
  <c r="AQ3" i="96" a="1"/>
  <c r="AQ3" i="96" s="1"/>
  <c r="AR3" i="96" a="1"/>
  <c r="AR3" i="96" s="1"/>
  <c r="AS3" i="96" a="1"/>
  <c r="AS3" i="96" s="1"/>
  <c r="E4" i="96" a="1"/>
  <c r="E4" i="96" s="1"/>
  <c r="F4" i="96" a="1"/>
  <c r="F4" i="96" s="1"/>
  <c r="G4" i="96" a="1"/>
  <c r="G4" i="96" s="1"/>
  <c r="H4" i="96" a="1"/>
  <c r="H4" i="96" s="1"/>
  <c r="I4" i="96" a="1"/>
  <c r="I4" i="96" s="1"/>
  <c r="J4" i="96" a="1"/>
  <c r="J4" i="96" s="1"/>
  <c r="K4" i="96" a="1"/>
  <c r="K4" i="96" s="1"/>
  <c r="L4" i="96" a="1"/>
  <c r="L4" i="96" s="1"/>
  <c r="M4" i="96" a="1"/>
  <c r="M4" i="96" s="1"/>
  <c r="N4" i="96" a="1"/>
  <c r="N4" i="96" s="1"/>
  <c r="O4" i="96" a="1"/>
  <c r="O4" i="96" s="1"/>
  <c r="P4" i="96" a="1"/>
  <c r="P4" i="96" s="1"/>
  <c r="Q4" i="96" a="1"/>
  <c r="Q4" i="96" s="1"/>
  <c r="R4" i="96" a="1"/>
  <c r="R4" i="96" s="1"/>
  <c r="S4" i="96" a="1"/>
  <c r="S4" i="96" s="1"/>
  <c r="T4" i="96" a="1"/>
  <c r="T4" i="96" s="1"/>
  <c r="U4" i="96" a="1"/>
  <c r="U4" i="96" s="1"/>
  <c r="V4" i="96" a="1"/>
  <c r="V4" i="96" s="1"/>
  <c r="W4" i="96" a="1"/>
  <c r="W4" i="96" s="1"/>
  <c r="X4" i="96" a="1"/>
  <c r="X4" i="96" s="1"/>
  <c r="Y4" i="96" a="1"/>
  <c r="Y4" i="96" s="1"/>
  <c r="Z4" i="96" a="1"/>
  <c r="Z4" i="96" s="1"/>
  <c r="AA4" i="96" a="1"/>
  <c r="AA4" i="96" s="1"/>
  <c r="AB4" i="96" a="1"/>
  <c r="AB4" i="96" s="1"/>
  <c r="AC4" i="96" a="1"/>
  <c r="AC4" i="96" s="1"/>
  <c r="AD4" i="96" a="1"/>
  <c r="AD4" i="96" s="1"/>
  <c r="AE4" i="96" a="1"/>
  <c r="AE4" i="96" s="1"/>
  <c r="AF4" i="96" a="1"/>
  <c r="AF4" i="96" s="1"/>
  <c r="AG4" i="96" a="1"/>
  <c r="AG4" i="96" s="1"/>
  <c r="AH4" i="96" a="1"/>
  <c r="AH4" i="96" s="1"/>
  <c r="AI4" i="96" a="1"/>
  <c r="AI4" i="96" s="1"/>
  <c r="AJ4" i="96" a="1"/>
  <c r="AJ4" i="96" s="1"/>
  <c r="AK4" i="96" a="1"/>
  <c r="AK4" i="96" s="1"/>
  <c r="AL4" i="96" a="1"/>
  <c r="AL4" i="96" s="1"/>
  <c r="AM4" i="96" a="1"/>
  <c r="AM4" i="96" s="1"/>
  <c r="AN4" i="96" a="1"/>
  <c r="AN4" i="96" s="1"/>
  <c r="AO4" i="96" a="1"/>
  <c r="AO4" i="96" s="1"/>
  <c r="AP4" i="96" a="1"/>
  <c r="AP4" i="96" s="1"/>
  <c r="AQ4" i="96" a="1"/>
  <c r="AQ4" i="96" s="1"/>
  <c r="AR4" i="96" a="1"/>
  <c r="AR4" i="96" s="1"/>
  <c r="AS4" i="96" a="1"/>
  <c r="AS4" i="96" s="1"/>
  <c r="E5" i="96" a="1"/>
  <c r="E5" i="96" s="1"/>
  <c r="F5" i="96" a="1"/>
  <c r="F5" i="96" s="1"/>
  <c r="G5" i="96" a="1"/>
  <c r="G5" i="96" s="1"/>
  <c r="H5" i="96" a="1"/>
  <c r="H5" i="96" s="1"/>
  <c r="I5" i="96" a="1"/>
  <c r="I5" i="96" s="1"/>
  <c r="J5" i="96" a="1"/>
  <c r="J5" i="96" s="1"/>
  <c r="K5" i="96" a="1"/>
  <c r="K5" i="96" s="1"/>
  <c r="L5" i="96" a="1"/>
  <c r="L5" i="96" s="1"/>
  <c r="M5" i="96" a="1"/>
  <c r="M5" i="96" s="1"/>
  <c r="N5" i="96" a="1"/>
  <c r="N5" i="96" s="1"/>
  <c r="O5" i="96" a="1"/>
  <c r="O5" i="96" s="1"/>
  <c r="P5" i="96" a="1"/>
  <c r="P5" i="96" s="1"/>
  <c r="Q5" i="96" a="1"/>
  <c r="Q5" i="96" s="1"/>
  <c r="R5" i="96" a="1"/>
  <c r="R5" i="96" s="1"/>
  <c r="S5" i="96" a="1"/>
  <c r="S5" i="96" s="1"/>
  <c r="T5" i="96" a="1"/>
  <c r="T5" i="96" s="1"/>
  <c r="U5" i="96" a="1"/>
  <c r="U5" i="96" s="1"/>
  <c r="V5" i="96" a="1"/>
  <c r="V5" i="96" s="1"/>
  <c r="W5" i="96" a="1"/>
  <c r="W5" i="96" s="1"/>
  <c r="X5" i="96" a="1"/>
  <c r="X5" i="96" s="1"/>
  <c r="Y5" i="96" a="1"/>
  <c r="Y5" i="96" s="1"/>
  <c r="Z5" i="96" a="1"/>
  <c r="Z5" i="96" s="1"/>
  <c r="AA5" i="96" a="1"/>
  <c r="AA5" i="96" s="1"/>
  <c r="AB5" i="96" a="1"/>
  <c r="AB5" i="96" s="1"/>
  <c r="AC5" i="96" a="1"/>
  <c r="AC5" i="96" s="1"/>
  <c r="AD5" i="96" a="1"/>
  <c r="AD5" i="96" s="1"/>
  <c r="AE5" i="96" a="1"/>
  <c r="AE5" i="96" s="1"/>
  <c r="AF5" i="96" a="1"/>
  <c r="AF5" i="96" s="1"/>
  <c r="AG5" i="96" a="1"/>
  <c r="AG5" i="96" s="1"/>
  <c r="AH5" i="96" a="1"/>
  <c r="AH5" i="96" s="1"/>
  <c r="AI5" i="96" a="1"/>
  <c r="AI5" i="96" s="1"/>
  <c r="AJ5" i="96" a="1"/>
  <c r="AJ5" i="96" s="1"/>
  <c r="AK5" i="96" a="1"/>
  <c r="AK5" i="96" s="1"/>
  <c r="AL5" i="96" a="1"/>
  <c r="AL5" i="96" s="1"/>
  <c r="AM5" i="96" a="1"/>
  <c r="AM5" i="96" s="1"/>
  <c r="AN5" i="96" a="1"/>
  <c r="AN5" i="96" s="1"/>
  <c r="AO5" i="96" a="1"/>
  <c r="AO5" i="96" s="1"/>
  <c r="AP5" i="96" a="1"/>
  <c r="AP5" i="96" s="1"/>
  <c r="AQ5" i="96" a="1"/>
  <c r="AQ5" i="96" s="1"/>
  <c r="AR5" i="96" a="1"/>
  <c r="AR5" i="96" s="1"/>
  <c r="AS5" i="96" a="1"/>
  <c r="AS5" i="96" s="1"/>
  <c r="E6" i="96" a="1"/>
  <c r="E6" i="96" s="1"/>
  <c r="F6" i="96" a="1"/>
  <c r="F6" i="96" s="1"/>
  <c r="G6" i="96" a="1"/>
  <c r="G6" i="96" s="1"/>
  <c r="H6" i="96" a="1"/>
  <c r="H6" i="96" s="1"/>
  <c r="I6" i="96" a="1"/>
  <c r="I6" i="96" s="1"/>
  <c r="J6" i="96" a="1"/>
  <c r="J6" i="96" s="1"/>
  <c r="K6" i="96" a="1"/>
  <c r="K6" i="96" s="1"/>
  <c r="L6" i="96" a="1"/>
  <c r="L6" i="96" s="1"/>
  <c r="M6" i="96" a="1"/>
  <c r="M6" i="96" s="1"/>
  <c r="N6" i="96" a="1"/>
  <c r="N6" i="96" s="1"/>
  <c r="O6" i="96" a="1"/>
  <c r="O6" i="96" s="1"/>
  <c r="P6" i="96" a="1"/>
  <c r="P6" i="96" s="1"/>
  <c r="Q6" i="96" a="1"/>
  <c r="Q6" i="96" s="1"/>
  <c r="R6" i="96" a="1"/>
  <c r="R6" i="96" s="1"/>
  <c r="S6" i="96" a="1"/>
  <c r="S6" i="96" s="1"/>
  <c r="T6" i="96" a="1"/>
  <c r="T6" i="96" s="1"/>
  <c r="U6" i="96" a="1"/>
  <c r="U6" i="96" s="1"/>
  <c r="V6" i="96" a="1"/>
  <c r="V6" i="96" s="1"/>
  <c r="W6" i="96" a="1"/>
  <c r="W6" i="96" s="1"/>
  <c r="X6" i="96" a="1"/>
  <c r="X6" i="96" s="1"/>
  <c r="Y6" i="96" a="1"/>
  <c r="Y6" i="96" s="1"/>
  <c r="Z6" i="96" a="1"/>
  <c r="Z6" i="96" s="1"/>
  <c r="AA6" i="96" a="1"/>
  <c r="AA6" i="96" s="1"/>
  <c r="AB6" i="96" a="1"/>
  <c r="AB6" i="96" s="1"/>
  <c r="AC6" i="96" a="1"/>
  <c r="AC6" i="96" s="1"/>
  <c r="AD6" i="96" a="1"/>
  <c r="AD6" i="96" s="1"/>
  <c r="AE6" i="96" a="1"/>
  <c r="AE6" i="96" s="1"/>
  <c r="AF6" i="96" a="1"/>
  <c r="AF6" i="96" s="1"/>
  <c r="AG6" i="96" a="1"/>
  <c r="AG6" i="96" s="1"/>
  <c r="AH6" i="96" a="1"/>
  <c r="AH6" i="96" s="1"/>
  <c r="AI6" i="96" a="1"/>
  <c r="AI6" i="96" s="1"/>
  <c r="AJ6" i="96" a="1"/>
  <c r="AJ6" i="96" s="1"/>
  <c r="AK6" i="96" a="1"/>
  <c r="AK6" i="96" s="1"/>
  <c r="AL6" i="96" a="1"/>
  <c r="AL6" i="96" s="1"/>
  <c r="AM6" i="96" a="1"/>
  <c r="AM6" i="96" s="1"/>
  <c r="AN6" i="96" a="1"/>
  <c r="AN6" i="96" s="1"/>
  <c r="AO6" i="96" a="1"/>
  <c r="AO6" i="96" s="1"/>
  <c r="AP6" i="96" a="1"/>
  <c r="AP6" i="96" s="1"/>
  <c r="AQ6" i="96" a="1"/>
  <c r="AQ6" i="96" s="1"/>
  <c r="AR6" i="96" a="1"/>
  <c r="AR6" i="96" s="1"/>
  <c r="AS6" i="96" a="1"/>
  <c r="AS6" i="96" s="1"/>
  <c r="E7" i="96" a="1"/>
  <c r="E7" i="96" s="1"/>
  <c r="F7" i="96" a="1"/>
  <c r="F7" i="96" s="1"/>
  <c r="G7" i="96" a="1"/>
  <c r="G7" i="96" s="1"/>
  <c r="H7" i="96" a="1"/>
  <c r="H7" i="96" s="1"/>
  <c r="I7" i="96" a="1"/>
  <c r="I7" i="96" s="1"/>
  <c r="J7" i="96" a="1"/>
  <c r="J7" i="96" s="1"/>
  <c r="K7" i="96" a="1"/>
  <c r="K7" i="96" s="1"/>
  <c r="L7" i="96" a="1"/>
  <c r="L7" i="96" s="1"/>
  <c r="M7" i="96" a="1"/>
  <c r="M7" i="96" s="1"/>
  <c r="N7" i="96" a="1"/>
  <c r="N7" i="96" s="1"/>
  <c r="O7" i="96" a="1"/>
  <c r="O7" i="96" s="1"/>
  <c r="P7" i="96" a="1"/>
  <c r="P7" i="96" s="1"/>
  <c r="Q7" i="96" a="1"/>
  <c r="Q7" i="96" s="1"/>
  <c r="R7" i="96" a="1"/>
  <c r="R7" i="96" s="1"/>
  <c r="S7" i="96" a="1"/>
  <c r="S7" i="96" s="1"/>
  <c r="T7" i="96" a="1"/>
  <c r="T7" i="96" s="1"/>
  <c r="U7" i="96" a="1"/>
  <c r="U7" i="96" s="1"/>
  <c r="V7" i="96" a="1"/>
  <c r="V7" i="96" s="1"/>
  <c r="W7" i="96" a="1"/>
  <c r="W7" i="96" s="1"/>
  <c r="X7" i="96" a="1"/>
  <c r="X7" i="96" s="1"/>
  <c r="Y7" i="96" a="1"/>
  <c r="Y7" i="96" s="1"/>
  <c r="Z7" i="96" a="1"/>
  <c r="Z7" i="96" s="1"/>
  <c r="AA7" i="96" a="1"/>
  <c r="AA7" i="96" s="1"/>
  <c r="AB7" i="96" a="1"/>
  <c r="AB7" i="96" s="1"/>
  <c r="AC7" i="96" a="1"/>
  <c r="AC7" i="96" s="1"/>
  <c r="AD7" i="96" a="1"/>
  <c r="AD7" i="96" s="1"/>
  <c r="AE7" i="96" a="1"/>
  <c r="AE7" i="96" s="1"/>
  <c r="AF7" i="96" a="1"/>
  <c r="AF7" i="96" s="1"/>
  <c r="AG7" i="96" a="1"/>
  <c r="AG7" i="96" s="1"/>
  <c r="AH7" i="96" a="1"/>
  <c r="AH7" i="96" s="1"/>
  <c r="AI7" i="96" a="1"/>
  <c r="AI7" i="96" s="1"/>
  <c r="AJ7" i="96" a="1"/>
  <c r="AJ7" i="96" s="1"/>
  <c r="AK7" i="96" a="1"/>
  <c r="AK7" i="96" s="1"/>
  <c r="AL7" i="96" a="1"/>
  <c r="AL7" i="96" s="1"/>
  <c r="AM7" i="96" a="1"/>
  <c r="AM7" i="96" s="1"/>
  <c r="AN7" i="96" a="1"/>
  <c r="AN7" i="96" s="1"/>
  <c r="AO7" i="96" a="1"/>
  <c r="AO7" i="96" s="1"/>
  <c r="AP7" i="96" a="1"/>
  <c r="AP7" i="96" s="1"/>
  <c r="AQ7" i="96" a="1"/>
  <c r="AQ7" i="96" s="1"/>
  <c r="AR7" i="96" a="1"/>
  <c r="AR7" i="96" s="1"/>
  <c r="AS7" i="96" a="1"/>
  <c r="AS7" i="96" s="1"/>
  <c r="E8" i="96" a="1"/>
  <c r="E8" i="96" s="1"/>
  <c r="F8" i="96" a="1"/>
  <c r="F8" i="96" s="1"/>
  <c r="G8" i="96" a="1"/>
  <c r="G8" i="96" s="1"/>
  <c r="H8" i="96" a="1"/>
  <c r="H8" i="96" s="1"/>
  <c r="I8" i="96" a="1"/>
  <c r="I8" i="96" s="1"/>
  <c r="J8" i="96" a="1"/>
  <c r="J8" i="96" s="1"/>
  <c r="K8" i="96" a="1"/>
  <c r="K8" i="96" s="1"/>
  <c r="L8" i="96" a="1"/>
  <c r="L8" i="96" s="1"/>
  <c r="M8" i="96" a="1"/>
  <c r="M8" i="96" s="1"/>
  <c r="N8" i="96" a="1"/>
  <c r="N8" i="96" s="1"/>
  <c r="O8" i="96" a="1"/>
  <c r="O8" i="96" s="1"/>
  <c r="P8" i="96" a="1"/>
  <c r="P8" i="96" s="1"/>
  <c r="Q8" i="96" a="1"/>
  <c r="Q8" i="96" s="1"/>
  <c r="R8" i="96" a="1"/>
  <c r="R8" i="96" s="1"/>
  <c r="S8" i="96" a="1"/>
  <c r="S8" i="96" s="1"/>
  <c r="T8" i="96" a="1"/>
  <c r="T8" i="96" s="1"/>
  <c r="U8" i="96" a="1"/>
  <c r="U8" i="96" s="1"/>
  <c r="V8" i="96" a="1"/>
  <c r="V8" i="96" s="1"/>
  <c r="W8" i="96" a="1"/>
  <c r="W8" i="96" s="1"/>
  <c r="X8" i="96" a="1"/>
  <c r="X8" i="96" s="1"/>
  <c r="Y8" i="96" a="1"/>
  <c r="Y8" i="96" s="1"/>
  <c r="Z8" i="96" a="1"/>
  <c r="Z8" i="96" s="1"/>
  <c r="AA8" i="96" a="1"/>
  <c r="AA8" i="96" s="1"/>
  <c r="AB8" i="96" a="1"/>
  <c r="AB8" i="96" s="1"/>
  <c r="AC8" i="96" a="1"/>
  <c r="AC8" i="96" s="1"/>
  <c r="AD8" i="96" a="1"/>
  <c r="AD8" i="96" s="1"/>
  <c r="AE8" i="96" a="1"/>
  <c r="AE8" i="96" s="1"/>
  <c r="AF8" i="96" a="1"/>
  <c r="AF8" i="96" s="1"/>
  <c r="AG8" i="96" a="1"/>
  <c r="AG8" i="96" s="1"/>
  <c r="AH8" i="96" a="1"/>
  <c r="AH8" i="96" s="1"/>
  <c r="AI8" i="96" a="1"/>
  <c r="AI8" i="96" s="1"/>
  <c r="AJ8" i="96" a="1"/>
  <c r="AJ8" i="96" s="1"/>
  <c r="AK8" i="96" a="1"/>
  <c r="AK8" i="96" s="1"/>
  <c r="AL8" i="96" a="1"/>
  <c r="AL8" i="96" s="1"/>
  <c r="AM8" i="96" a="1"/>
  <c r="AM8" i="96" s="1"/>
  <c r="AN8" i="96" a="1"/>
  <c r="AN8" i="96" s="1"/>
  <c r="AO8" i="96" a="1"/>
  <c r="AO8" i="96" s="1"/>
  <c r="AP8" i="96" a="1"/>
  <c r="AP8" i="96" s="1"/>
  <c r="AQ8" i="96" a="1"/>
  <c r="AQ8" i="96" s="1"/>
  <c r="AR8" i="96" a="1"/>
  <c r="AR8" i="96" s="1"/>
  <c r="AS8" i="96" a="1"/>
  <c r="AS8" i="96" s="1"/>
  <c r="E9" i="96" a="1"/>
  <c r="E9" i="96" s="1"/>
  <c r="F9" i="96" a="1"/>
  <c r="F9" i="96" s="1"/>
  <c r="G9" i="96" a="1"/>
  <c r="G9" i="96" s="1"/>
  <c r="H9" i="96" a="1"/>
  <c r="H9" i="96" s="1"/>
  <c r="I9" i="96" a="1"/>
  <c r="I9" i="96" s="1"/>
  <c r="J9" i="96" a="1"/>
  <c r="J9" i="96" s="1"/>
  <c r="K9" i="96" a="1"/>
  <c r="K9" i="96" s="1"/>
  <c r="L9" i="96" a="1"/>
  <c r="L9" i="96" s="1"/>
  <c r="M9" i="96" a="1"/>
  <c r="M9" i="96" s="1"/>
  <c r="N9" i="96" a="1"/>
  <c r="N9" i="96" s="1"/>
  <c r="O9" i="96" a="1"/>
  <c r="O9" i="96" s="1"/>
  <c r="P9" i="96" a="1"/>
  <c r="P9" i="96" s="1"/>
  <c r="Q9" i="96" a="1"/>
  <c r="Q9" i="96" s="1"/>
  <c r="R9" i="96" a="1"/>
  <c r="R9" i="96" s="1"/>
  <c r="S9" i="96" a="1"/>
  <c r="S9" i="96" s="1"/>
  <c r="T9" i="96" a="1"/>
  <c r="T9" i="96" s="1"/>
  <c r="U9" i="96" a="1"/>
  <c r="U9" i="96" s="1"/>
  <c r="V9" i="96" a="1"/>
  <c r="V9" i="96" s="1"/>
  <c r="W9" i="96" a="1"/>
  <c r="W9" i="96" s="1"/>
  <c r="X9" i="96" a="1"/>
  <c r="X9" i="96" s="1"/>
  <c r="Y9" i="96" a="1"/>
  <c r="Y9" i="96" s="1"/>
  <c r="Z9" i="96" a="1"/>
  <c r="Z9" i="96" s="1"/>
  <c r="AA9" i="96" a="1"/>
  <c r="AA9" i="96" s="1"/>
  <c r="AB9" i="96" a="1"/>
  <c r="AB9" i="96" s="1"/>
  <c r="AC9" i="96" a="1"/>
  <c r="AC9" i="96" s="1"/>
  <c r="AD9" i="96" a="1"/>
  <c r="AD9" i="96" s="1"/>
  <c r="AE9" i="96" a="1"/>
  <c r="AE9" i="96" s="1"/>
  <c r="AF9" i="96" a="1"/>
  <c r="AF9" i="96" s="1"/>
  <c r="AG9" i="96" a="1"/>
  <c r="AG9" i="96" s="1"/>
  <c r="AH9" i="96" a="1"/>
  <c r="AH9" i="96" s="1"/>
  <c r="AI9" i="96" a="1"/>
  <c r="AI9" i="96" s="1"/>
  <c r="AJ9" i="96" a="1"/>
  <c r="AJ9" i="96" s="1"/>
  <c r="AK9" i="96" a="1"/>
  <c r="AK9" i="96" s="1"/>
  <c r="AL9" i="96" a="1"/>
  <c r="AL9" i="96" s="1"/>
  <c r="AM9" i="96" a="1"/>
  <c r="AM9" i="96" s="1"/>
  <c r="AN9" i="96" a="1"/>
  <c r="AN9" i="96" s="1"/>
  <c r="AO9" i="96" a="1"/>
  <c r="AO9" i="96" s="1"/>
  <c r="AP9" i="96" a="1"/>
  <c r="AP9" i="96" s="1"/>
  <c r="AQ9" i="96" a="1"/>
  <c r="AQ9" i="96" s="1"/>
  <c r="AR9" i="96" a="1"/>
  <c r="AR9" i="96" s="1"/>
  <c r="AS9" i="96" a="1"/>
  <c r="AS9" i="96" s="1"/>
  <c r="E10" i="96" a="1"/>
  <c r="E10" i="96" s="1"/>
  <c r="F10" i="96" a="1"/>
  <c r="F10" i="96" s="1"/>
  <c r="G10" i="96" a="1"/>
  <c r="G10" i="96" s="1"/>
  <c r="H10" i="96" a="1"/>
  <c r="H10" i="96" s="1"/>
  <c r="I10" i="96" a="1"/>
  <c r="I10" i="96" s="1"/>
  <c r="J10" i="96" a="1"/>
  <c r="J10" i="96" s="1"/>
  <c r="K10" i="96" a="1"/>
  <c r="K10" i="96" s="1"/>
  <c r="L10" i="96" a="1"/>
  <c r="L10" i="96" s="1"/>
  <c r="M10" i="96" a="1"/>
  <c r="M10" i="96" s="1"/>
  <c r="N10" i="96" a="1"/>
  <c r="N10" i="96" s="1"/>
  <c r="O10" i="96" a="1"/>
  <c r="O10" i="96" s="1"/>
  <c r="P10" i="96" a="1"/>
  <c r="P10" i="96" s="1"/>
  <c r="Q10" i="96" a="1"/>
  <c r="Q10" i="96" s="1"/>
  <c r="R10" i="96" a="1"/>
  <c r="R10" i="96" s="1"/>
  <c r="S10" i="96" a="1"/>
  <c r="S10" i="96" s="1"/>
  <c r="T10" i="96" a="1"/>
  <c r="T10" i="96" s="1"/>
  <c r="U10" i="96" a="1"/>
  <c r="U10" i="96" s="1"/>
  <c r="V10" i="96" a="1"/>
  <c r="V10" i="96" s="1"/>
  <c r="W10" i="96" a="1"/>
  <c r="W10" i="96" s="1"/>
  <c r="X10" i="96" a="1"/>
  <c r="X10" i="96" s="1"/>
  <c r="Y10" i="96" a="1"/>
  <c r="Y10" i="96" s="1"/>
  <c r="Z10" i="96" a="1"/>
  <c r="Z10" i="96" s="1"/>
  <c r="AA10" i="96" a="1"/>
  <c r="AA10" i="96" s="1"/>
  <c r="AB10" i="96" a="1"/>
  <c r="AB10" i="96" s="1"/>
  <c r="AC10" i="96" a="1"/>
  <c r="AC10" i="96" s="1"/>
  <c r="AD10" i="96" a="1"/>
  <c r="AD10" i="96" s="1"/>
  <c r="AE10" i="96" a="1"/>
  <c r="AE10" i="96" s="1"/>
  <c r="AF10" i="96" a="1"/>
  <c r="AF10" i="96" s="1"/>
  <c r="AG10" i="96" a="1"/>
  <c r="AG10" i="96" s="1"/>
  <c r="AH10" i="96" a="1"/>
  <c r="AH10" i="96" s="1"/>
  <c r="AI10" i="96" a="1"/>
  <c r="AI10" i="96" s="1"/>
  <c r="AJ10" i="96" a="1"/>
  <c r="AJ10" i="96" s="1"/>
  <c r="AK10" i="96" a="1"/>
  <c r="AK10" i="96" s="1"/>
  <c r="AL10" i="96" a="1"/>
  <c r="AL10" i="96" s="1"/>
  <c r="AM10" i="96" a="1"/>
  <c r="AM10" i="96" s="1"/>
  <c r="AN10" i="96" a="1"/>
  <c r="AN10" i="96" s="1"/>
  <c r="AO10" i="96" a="1"/>
  <c r="AO10" i="96" s="1"/>
  <c r="AP10" i="96" a="1"/>
  <c r="AP10" i="96" s="1"/>
  <c r="AQ10" i="96" a="1"/>
  <c r="AQ10" i="96" s="1"/>
  <c r="AR10" i="96" a="1"/>
  <c r="AR10" i="96" s="1"/>
  <c r="AS10" i="96" a="1"/>
  <c r="AS10" i="96" s="1"/>
  <c r="E11" i="96" a="1"/>
  <c r="E11" i="96" s="1"/>
  <c r="F11" i="96" a="1"/>
  <c r="F11" i="96" s="1"/>
  <c r="G11" i="96" a="1"/>
  <c r="G11" i="96" s="1"/>
  <c r="H11" i="96" a="1"/>
  <c r="H11" i="96" s="1"/>
  <c r="I11" i="96" a="1"/>
  <c r="I11" i="96" s="1"/>
  <c r="J11" i="96" a="1"/>
  <c r="J11" i="96" s="1"/>
  <c r="K11" i="96" a="1"/>
  <c r="K11" i="96" s="1"/>
  <c r="L11" i="96" a="1"/>
  <c r="L11" i="96" s="1"/>
  <c r="M11" i="96" a="1"/>
  <c r="M11" i="96" s="1"/>
  <c r="N11" i="96" a="1"/>
  <c r="N11" i="96" s="1"/>
  <c r="O11" i="96" a="1"/>
  <c r="O11" i="96" s="1"/>
  <c r="P11" i="96" a="1"/>
  <c r="P11" i="96" s="1"/>
  <c r="Q11" i="96" a="1"/>
  <c r="Q11" i="96" s="1"/>
  <c r="R11" i="96" a="1"/>
  <c r="R11" i="96" s="1"/>
  <c r="S11" i="96" a="1"/>
  <c r="S11" i="96" s="1"/>
  <c r="T11" i="96" a="1"/>
  <c r="T11" i="96" s="1"/>
  <c r="U11" i="96" a="1"/>
  <c r="U11" i="96"/>
  <c r="V11" i="96" a="1"/>
  <c r="V11" i="96" s="1"/>
  <c r="W11" i="96" a="1"/>
  <c r="W11" i="96" s="1"/>
  <c r="X11" i="96" a="1"/>
  <c r="X11" i="96" s="1"/>
  <c r="Y11" i="96" a="1"/>
  <c r="Y11" i="96"/>
  <c r="Z11" i="96" a="1"/>
  <c r="Z11" i="96" s="1"/>
  <c r="AA11" i="96" a="1"/>
  <c r="AA11" i="96" s="1"/>
  <c r="AB11" i="96" a="1"/>
  <c r="AB11" i="96" s="1"/>
  <c r="AC11" i="96" a="1"/>
  <c r="AC11" i="96"/>
  <c r="AD11" i="96" a="1"/>
  <c r="AD11" i="96" s="1"/>
  <c r="AE11" i="96" a="1"/>
  <c r="AE11" i="96" s="1"/>
  <c r="AF11" i="96" a="1"/>
  <c r="AF11" i="96" s="1"/>
  <c r="AG11" i="96" a="1"/>
  <c r="AG11" i="96" s="1"/>
  <c r="AH11" i="96" a="1"/>
  <c r="AH11" i="96" s="1"/>
  <c r="AI11" i="96" a="1"/>
  <c r="AI11" i="96" s="1"/>
  <c r="AJ11" i="96" a="1"/>
  <c r="AJ11" i="96" s="1"/>
  <c r="AK11" i="96" a="1"/>
  <c r="AK11" i="96"/>
  <c r="AL11" i="96" a="1"/>
  <c r="AL11" i="96" s="1"/>
  <c r="AM11" i="96" a="1"/>
  <c r="AM11" i="96" s="1"/>
  <c r="AN11" i="96" a="1"/>
  <c r="AN11" i="96" s="1"/>
  <c r="AO11" i="96" a="1"/>
  <c r="AO11" i="96" s="1"/>
  <c r="AP11" i="96" a="1"/>
  <c r="AP11" i="96" s="1"/>
  <c r="AQ11" i="96" a="1"/>
  <c r="AQ11" i="96" s="1"/>
  <c r="AR11" i="96" a="1"/>
  <c r="AR11" i="96" s="1"/>
  <c r="AS11" i="96" a="1"/>
  <c r="AS11" i="96"/>
  <c r="E12" i="96" a="1"/>
  <c r="E12" i="96" s="1"/>
  <c r="F12" i="96" a="1"/>
  <c r="F12" i="96" s="1"/>
  <c r="G12" i="96" a="1"/>
  <c r="G12" i="96" s="1"/>
  <c r="H12" i="96" a="1"/>
  <c r="H12" i="96" s="1"/>
  <c r="I12" i="96" a="1"/>
  <c r="I12" i="96" s="1"/>
  <c r="J12" i="96" a="1"/>
  <c r="J12" i="96" s="1"/>
  <c r="K12" i="96" a="1"/>
  <c r="K12" i="96" s="1"/>
  <c r="L12" i="96" a="1"/>
  <c r="L12" i="96"/>
  <c r="M12" i="96" a="1"/>
  <c r="M12" i="96" s="1"/>
  <c r="N12" i="96" a="1"/>
  <c r="N12" i="96" s="1"/>
  <c r="O12" i="96" a="1"/>
  <c r="O12" i="96" s="1"/>
  <c r="P12" i="96" a="1"/>
  <c r="P12" i="96" s="1"/>
  <c r="Q12" i="96" a="1"/>
  <c r="Q12" i="96" s="1"/>
  <c r="R12" i="96" a="1"/>
  <c r="R12" i="96" s="1"/>
  <c r="S12" i="96" a="1"/>
  <c r="S12" i="96" s="1"/>
  <c r="T12" i="96" a="1"/>
  <c r="T12" i="96" s="1"/>
  <c r="U12" i="96" a="1"/>
  <c r="U12" i="96" s="1"/>
  <c r="V12" i="96" a="1"/>
  <c r="V12" i="96" s="1"/>
  <c r="W12" i="96" a="1"/>
  <c r="W12" i="96" s="1"/>
  <c r="X12" i="96" a="1"/>
  <c r="X12" i="96" s="1"/>
  <c r="Y12" i="96" a="1"/>
  <c r="Y12" i="96" s="1"/>
  <c r="Z12" i="96" a="1"/>
  <c r="Z12" i="96" s="1"/>
  <c r="AA12" i="96" a="1"/>
  <c r="AA12" i="96" s="1"/>
  <c r="AB12" i="96" a="1"/>
  <c r="AB12" i="96"/>
  <c r="AC12" i="96" a="1"/>
  <c r="AC12" i="96" s="1"/>
  <c r="AD12" i="96" a="1"/>
  <c r="AD12" i="96" s="1"/>
  <c r="AE12" i="96" a="1"/>
  <c r="AE12" i="96" s="1"/>
  <c r="AF12" i="96" a="1"/>
  <c r="AF12" i="96" s="1"/>
  <c r="AG12" i="96" a="1"/>
  <c r="AG12" i="96" s="1"/>
  <c r="AH12" i="96" a="1"/>
  <c r="AH12" i="96" s="1"/>
  <c r="AI12" i="96" a="1"/>
  <c r="AI12" i="96" s="1"/>
  <c r="AJ12" i="96" a="1"/>
  <c r="AJ12" i="96" s="1"/>
  <c r="AK12" i="96" a="1"/>
  <c r="AK12" i="96" s="1"/>
  <c r="AL12" i="96" a="1"/>
  <c r="AL12" i="96" s="1"/>
  <c r="AM12" i="96" a="1"/>
  <c r="AM12" i="96" s="1"/>
  <c r="AN12" i="96" a="1"/>
  <c r="AN12" i="96"/>
  <c r="AO12" i="96" a="1"/>
  <c r="AO12" i="96" s="1"/>
  <c r="AP12" i="96" a="1"/>
  <c r="AP12" i="96" s="1"/>
  <c r="AQ12" i="96" a="1"/>
  <c r="AQ12" i="96" s="1"/>
  <c r="AR12" i="96" a="1"/>
  <c r="AR12" i="96" s="1"/>
  <c r="AS12" i="96" a="1"/>
  <c r="AS12" i="96" s="1"/>
  <c r="E13" i="96" a="1"/>
  <c r="E13" i="96"/>
  <c r="F13" i="96" a="1"/>
  <c r="F13" i="96" s="1"/>
  <c r="G13" i="96" a="1"/>
  <c r="G13" i="96"/>
  <c r="H13" i="96" a="1"/>
  <c r="H13" i="96" s="1"/>
  <c r="I13" i="96" a="1"/>
  <c r="I13" i="96" s="1"/>
  <c r="J13" i="96" a="1"/>
  <c r="J13" i="96" s="1"/>
  <c r="K13" i="96" a="1"/>
  <c r="K13" i="96"/>
  <c r="L13" i="96" a="1"/>
  <c r="L13" i="96" s="1"/>
  <c r="M13" i="96" a="1"/>
  <c r="M13" i="96" s="1"/>
  <c r="N13" i="96" a="1"/>
  <c r="N13" i="96" s="1"/>
  <c r="O13" i="96" a="1"/>
  <c r="O13" i="96"/>
  <c r="P13" i="96" a="1"/>
  <c r="P13" i="96" s="1"/>
  <c r="Q13" i="96" a="1"/>
  <c r="Q13" i="96" s="1"/>
  <c r="R13" i="96" a="1"/>
  <c r="R13" i="96" s="1"/>
  <c r="S13" i="96" a="1"/>
  <c r="S13" i="96" s="1"/>
  <c r="T13" i="96" a="1"/>
  <c r="T13" i="96" s="1"/>
  <c r="U13" i="96" a="1"/>
  <c r="U13" i="96"/>
  <c r="V13" i="96" a="1"/>
  <c r="V13" i="96" s="1"/>
  <c r="W13" i="96" a="1"/>
  <c r="W13" i="96"/>
  <c r="X13" i="96" a="1"/>
  <c r="X13" i="96" s="1"/>
  <c r="Y13" i="96" a="1"/>
  <c r="Y13" i="96" s="1"/>
  <c r="Z13" i="96" a="1"/>
  <c r="Z13" i="96" s="1"/>
  <c r="AA13" i="96" a="1"/>
  <c r="AA13" i="96"/>
  <c r="AB13" i="96" a="1"/>
  <c r="AB13" i="96" s="1"/>
  <c r="AC13" i="96" a="1"/>
  <c r="AC13" i="96"/>
  <c r="AD13" i="96" a="1"/>
  <c r="AD13" i="96" s="1"/>
  <c r="AE13" i="96" a="1"/>
  <c r="AE13" i="96"/>
  <c r="AF13" i="96" a="1"/>
  <c r="AF13" i="96" s="1"/>
  <c r="AG13" i="96" a="1"/>
  <c r="AG13" i="96" s="1"/>
  <c r="AH13" i="96" a="1"/>
  <c r="AH13" i="96" s="1"/>
  <c r="AI13" i="96" a="1"/>
  <c r="AI13" i="96"/>
  <c r="AJ13" i="96" a="1"/>
  <c r="AJ13" i="96" s="1"/>
  <c r="AK13" i="96" a="1"/>
  <c r="AK13" i="96" s="1"/>
  <c r="AL13" i="96" a="1"/>
  <c r="AL13" i="96" s="1"/>
  <c r="AM13" i="96" a="1"/>
  <c r="AM13" i="96"/>
  <c r="AN13" i="96" a="1"/>
  <c r="AN13" i="96" s="1"/>
  <c r="AO13" i="96" a="1"/>
  <c r="AO13" i="96" s="1"/>
  <c r="AP13" i="96" a="1"/>
  <c r="AP13" i="96" s="1"/>
  <c r="AQ13" i="96" a="1"/>
  <c r="AQ13" i="96" s="1"/>
  <c r="AR13" i="96" a="1"/>
  <c r="AR13" i="96" s="1"/>
  <c r="AS13" i="96" a="1"/>
  <c r="AS13" i="96" s="1"/>
  <c r="E14" i="96" a="1"/>
  <c r="E14" i="96" s="1"/>
  <c r="F14" i="96" a="1"/>
  <c r="F14" i="96"/>
  <c r="G14" i="96" a="1"/>
  <c r="G14" i="96" s="1"/>
  <c r="H14" i="96" a="1"/>
  <c r="H14" i="96" s="1"/>
  <c r="I14" i="96" a="1"/>
  <c r="I14" i="96" s="1"/>
  <c r="J14" i="96" a="1"/>
  <c r="J14" i="96" s="1"/>
  <c r="K14" i="96" a="1"/>
  <c r="K14" i="96" s="1"/>
  <c r="L14" i="96" a="1"/>
  <c r="L14" i="96" s="1"/>
  <c r="M14" i="96" a="1"/>
  <c r="M14" i="96" s="1"/>
  <c r="N14" i="96" a="1"/>
  <c r="N14" i="96"/>
  <c r="O14" i="96" a="1"/>
  <c r="O14" i="96" s="1"/>
  <c r="P14" i="96" a="1"/>
  <c r="P14" i="96" s="1"/>
  <c r="Q14" i="96" a="1"/>
  <c r="Q14" i="96" s="1"/>
  <c r="R14" i="96" a="1"/>
  <c r="R14" i="96" s="1"/>
  <c r="S14" i="96" a="1"/>
  <c r="S14" i="96" s="1"/>
  <c r="T14" i="96" a="1"/>
  <c r="T14" i="96" s="1"/>
  <c r="U14" i="96" a="1"/>
  <c r="U14" i="96" s="1"/>
  <c r="V14" i="96" a="1"/>
  <c r="V14" i="96"/>
  <c r="W14" i="96" a="1"/>
  <c r="W14" i="96" s="1"/>
  <c r="X14" i="96" a="1"/>
  <c r="X14" i="96" s="1"/>
  <c r="Y14" i="96" a="1"/>
  <c r="Y14" i="96" s="1"/>
  <c r="Z14" i="96" a="1"/>
  <c r="Z14" i="96" s="1"/>
  <c r="AA14" i="96" a="1"/>
  <c r="AA14" i="96" s="1"/>
  <c r="AB14" i="96" a="1"/>
  <c r="AB14" i="96"/>
  <c r="AC14" i="96" a="1"/>
  <c r="AC14" i="96" s="1"/>
  <c r="AD14" i="96" a="1"/>
  <c r="AD14" i="96"/>
  <c r="AE14" i="96" a="1"/>
  <c r="AE14" i="96" s="1"/>
  <c r="AF14" i="96" a="1"/>
  <c r="AF14" i="96" s="1"/>
  <c r="AG14" i="96" a="1"/>
  <c r="AG14" i="96" s="1"/>
  <c r="AH14" i="96" a="1"/>
  <c r="AH14" i="96"/>
  <c r="AI14" i="96" a="1"/>
  <c r="AI14" i="96" s="1"/>
  <c r="AJ14" i="96" a="1"/>
  <c r="AJ14" i="96" s="1"/>
  <c r="AK14" i="96" a="1"/>
  <c r="AK14" i="96" s="1"/>
  <c r="AL14" i="96" a="1"/>
  <c r="AL14" i="96"/>
  <c r="AM14" i="96" a="1"/>
  <c r="AM14" i="96" s="1"/>
  <c r="AN14" i="96" a="1"/>
  <c r="AN14" i="96" s="1"/>
  <c r="AO14" i="96" a="1"/>
  <c r="AO14" i="96" s="1"/>
  <c r="AP14" i="96" a="1"/>
  <c r="AP14" i="96" s="1"/>
  <c r="AQ14" i="96" a="1"/>
  <c r="AQ14" i="96" s="1"/>
  <c r="AR14" i="96" a="1"/>
  <c r="AR14" i="96"/>
  <c r="AS14" i="96" a="1"/>
  <c r="AS14" i="96" s="1"/>
  <c r="E15" i="96" a="1"/>
  <c r="E15" i="96"/>
  <c r="F15" i="96" a="1"/>
  <c r="F15" i="96" s="1"/>
  <c r="G15" i="96" a="1"/>
  <c r="G15" i="96" s="1"/>
  <c r="H15" i="96" a="1"/>
  <c r="H15" i="96" s="1"/>
  <c r="I15" i="96" a="1"/>
  <c r="I15" i="96"/>
  <c r="J15" i="96" a="1"/>
  <c r="J15" i="96" s="1"/>
  <c r="K15" i="96" a="1"/>
  <c r="K15" i="96"/>
  <c r="L15" i="96" a="1"/>
  <c r="L15" i="96" s="1"/>
  <c r="M15" i="96" a="1"/>
  <c r="M15" i="96"/>
  <c r="N15" i="96" a="1"/>
  <c r="N15" i="96" s="1"/>
  <c r="O15" i="96" a="1"/>
  <c r="O15" i="96" s="1"/>
  <c r="P15" i="96" a="1"/>
  <c r="P15" i="96" s="1"/>
  <c r="Q15" i="96" a="1"/>
  <c r="Q15" i="96"/>
  <c r="R15" i="96" a="1"/>
  <c r="R15" i="96" s="1"/>
  <c r="S15" i="96" a="1"/>
  <c r="S15" i="96" s="1"/>
  <c r="T15" i="96" a="1"/>
  <c r="T15" i="96" s="1"/>
  <c r="U15" i="96" a="1"/>
  <c r="U15" i="96"/>
  <c r="V15" i="96" a="1"/>
  <c r="V15" i="96" s="1"/>
  <c r="W15" i="96" a="1"/>
  <c r="W15" i="96" s="1"/>
  <c r="X15" i="96" a="1"/>
  <c r="X15" i="96" s="1"/>
  <c r="Y15" i="96" a="1"/>
  <c r="Y15" i="96" s="1"/>
  <c r="Z15" i="96" a="1"/>
  <c r="Z15" i="96"/>
  <c r="AA15" i="96" a="1"/>
  <c r="AA15" i="96" s="1"/>
  <c r="AB15" i="96" a="1"/>
  <c r="AB15" i="96"/>
  <c r="AC15" i="96" a="1"/>
  <c r="AC15" i="96" s="1"/>
  <c r="AD15" i="96" a="1"/>
  <c r="AD15" i="96" s="1"/>
  <c r="AE15" i="96" a="1"/>
  <c r="AE15" i="96" s="1"/>
  <c r="AF15" i="96" a="1"/>
  <c r="AF15" i="96" s="1"/>
  <c r="AG15" i="96" a="1"/>
  <c r="AG15" i="96" s="1"/>
  <c r="AH15" i="96" a="1"/>
  <c r="AH15" i="96" s="1"/>
  <c r="AI15" i="96" a="1"/>
  <c r="AI15" i="96" s="1"/>
  <c r="AJ15" i="96" a="1"/>
  <c r="AJ15" i="96" s="1"/>
  <c r="AK15" i="96" a="1"/>
  <c r="AK15" i="96" s="1"/>
  <c r="AL15" i="96" a="1"/>
  <c r="AL15" i="96"/>
  <c r="AM15" i="96" a="1"/>
  <c r="AM15" i="96" s="1"/>
  <c r="AN15" i="96" a="1"/>
  <c r="AN15" i="96" s="1"/>
  <c r="AO15" i="96" a="1"/>
  <c r="AO15" i="96" s="1"/>
  <c r="AP15" i="96" a="1"/>
  <c r="AP15" i="96"/>
  <c r="AQ15" i="96" a="1"/>
  <c r="AQ15" i="96" s="1"/>
  <c r="AR15" i="96" a="1"/>
  <c r="AR15" i="96"/>
  <c r="AS15" i="96" a="1"/>
  <c r="AS15" i="96" s="1"/>
  <c r="E16" i="96" a="1"/>
  <c r="E16" i="96" s="1"/>
  <c r="F16" i="96" a="1"/>
  <c r="F16" i="96" s="1"/>
  <c r="G16" i="96" a="1"/>
  <c r="G16" i="96" s="1"/>
  <c r="H16" i="96" a="1"/>
  <c r="H16" i="96" s="1"/>
  <c r="I16" i="96" a="1"/>
  <c r="I16" i="96" s="1"/>
  <c r="J16" i="96" a="1"/>
  <c r="J16" i="96" s="1"/>
  <c r="K16" i="96" a="1"/>
  <c r="K16" i="96" s="1"/>
  <c r="L16" i="96" a="1"/>
  <c r="L16" i="96" s="1"/>
  <c r="M16" i="96" a="1"/>
  <c r="M16" i="96"/>
  <c r="N16" i="96" a="1"/>
  <c r="N16" i="96" s="1"/>
  <c r="O16" i="96" a="1"/>
  <c r="O16" i="96" s="1"/>
  <c r="P16" i="96" a="1"/>
  <c r="P16" i="96" s="1"/>
  <c r="Q16" i="96" a="1"/>
  <c r="Q16" i="96"/>
  <c r="R16" i="96" a="1"/>
  <c r="R16" i="96" s="1"/>
  <c r="S16" i="96" a="1"/>
  <c r="S16" i="96"/>
  <c r="T16" i="96" a="1"/>
  <c r="T16" i="96" s="1"/>
  <c r="U16" i="96" a="1"/>
  <c r="U16" i="96" s="1"/>
  <c r="V16" i="96" a="1"/>
  <c r="V16" i="96" s="1"/>
  <c r="W16" i="96" a="1"/>
  <c r="W16" i="96" s="1"/>
  <c r="X16" i="96" a="1"/>
  <c r="X16" i="96" s="1"/>
  <c r="Y16" i="96" a="1"/>
  <c r="Y16" i="96" s="1"/>
  <c r="Z16" i="96" a="1"/>
  <c r="Z16" i="96" s="1"/>
  <c r="AA16" i="96" a="1"/>
  <c r="AA16" i="96" s="1"/>
  <c r="AB16" i="96" a="1"/>
  <c r="AB16" i="96" s="1"/>
  <c r="AC16" i="96" a="1"/>
  <c r="AC16" i="96"/>
  <c r="AD16" i="96" a="1"/>
  <c r="AD16" i="96" s="1"/>
  <c r="AE16" i="96" a="1"/>
  <c r="AE16" i="96" s="1"/>
  <c r="AF16" i="96" a="1"/>
  <c r="AF16" i="96" s="1"/>
  <c r="AG16" i="96" a="1"/>
  <c r="AG16" i="96"/>
  <c r="AH16" i="96" a="1"/>
  <c r="AH16" i="96" s="1"/>
  <c r="AI16" i="96" a="1"/>
  <c r="AI16" i="96"/>
  <c r="AJ16" i="96" a="1"/>
  <c r="AJ16" i="96" s="1"/>
  <c r="AK16" i="96" a="1"/>
  <c r="AK16" i="96" s="1"/>
  <c r="AL16" i="96" a="1"/>
  <c r="AL16" i="96" s="1"/>
  <c r="AM16" i="96" a="1"/>
  <c r="AM16" i="96" s="1"/>
  <c r="AN16" i="96" a="1"/>
  <c r="AN16" i="96" s="1"/>
  <c r="AO16" i="96" a="1"/>
  <c r="AO16" i="96" s="1"/>
  <c r="AP16" i="96" a="1"/>
  <c r="AP16" i="96" s="1"/>
  <c r="AQ16" i="96" a="1"/>
  <c r="AQ16" i="96" s="1"/>
  <c r="AR16" i="96" a="1"/>
  <c r="AR16" i="96" s="1"/>
  <c r="AS16" i="96" a="1"/>
  <c r="AS16" i="96"/>
  <c r="E17" i="96" a="1"/>
  <c r="E17" i="96" s="1"/>
  <c r="F17" i="96" a="1"/>
  <c r="F17" i="96" s="1"/>
  <c r="G17" i="96" a="1"/>
  <c r="G17" i="96" s="1"/>
  <c r="H17" i="96" a="1"/>
  <c r="H17" i="96"/>
  <c r="I17" i="96" a="1"/>
  <c r="I17" i="96" s="1"/>
  <c r="J17" i="96" a="1"/>
  <c r="J17" i="96"/>
  <c r="K17" i="96" a="1"/>
  <c r="K17" i="96" s="1"/>
  <c r="L17" i="96" a="1"/>
  <c r="L17" i="96" s="1"/>
  <c r="M17" i="96" a="1"/>
  <c r="M17" i="96" s="1"/>
  <c r="N17" i="96" a="1"/>
  <c r="N17" i="96" s="1"/>
  <c r="O17" i="96" a="1"/>
  <c r="O17" i="96" s="1"/>
  <c r="P17" i="96" a="1"/>
  <c r="P17" i="96" s="1"/>
  <c r="Q17" i="96" a="1"/>
  <c r="Q17" i="96" s="1"/>
  <c r="R17" i="96" a="1"/>
  <c r="R17" i="96" s="1"/>
  <c r="S17" i="96" a="1"/>
  <c r="S17" i="96" s="1"/>
  <c r="T17" i="96" a="1"/>
  <c r="T17" i="96"/>
  <c r="U17" i="96" a="1"/>
  <c r="U17" i="96" s="1"/>
  <c r="V17" i="96" a="1"/>
  <c r="V17" i="96" s="1"/>
  <c r="W17" i="96" a="1"/>
  <c r="W17" i="96" s="1"/>
  <c r="X17" i="96" a="1"/>
  <c r="X17" i="96"/>
  <c r="Y17" i="96" a="1"/>
  <c r="Y17" i="96" s="1"/>
  <c r="Z17" i="96" a="1"/>
  <c r="Z17" i="96"/>
  <c r="AA17" i="96" a="1"/>
  <c r="AA17" i="96" s="1"/>
  <c r="AB17" i="96" a="1"/>
  <c r="AB17" i="96" s="1"/>
  <c r="AC17" i="96" a="1"/>
  <c r="AC17" i="96" s="1"/>
  <c r="AD17" i="96" a="1"/>
  <c r="AD17" i="96" s="1"/>
  <c r="AE17" i="96" a="1"/>
  <c r="AE17" i="96" s="1"/>
  <c r="AF17" i="96" a="1"/>
  <c r="AF17" i="96" s="1"/>
  <c r="AG17" i="96" a="1"/>
  <c r="AG17" i="96" s="1"/>
  <c r="AH17" i="96" a="1"/>
  <c r="AH17" i="96" s="1"/>
  <c r="AI17" i="96" a="1"/>
  <c r="AI17" i="96" s="1"/>
  <c r="AJ17" i="96" a="1"/>
  <c r="AJ17" i="96"/>
  <c r="AK17" i="96" a="1"/>
  <c r="AK17" i="96" s="1"/>
  <c r="AL17" i="96" a="1"/>
  <c r="AL17" i="96" s="1"/>
  <c r="AM17" i="96" a="1"/>
  <c r="AM17" i="96" s="1"/>
  <c r="AN17" i="96" a="1"/>
  <c r="AN17" i="96"/>
  <c r="AO17" i="96" a="1"/>
  <c r="AO17" i="96" s="1"/>
  <c r="AP17" i="96" a="1"/>
  <c r="AP17" i="96"/>
  <c r="AQ17" i="96" a="1"/>
  <c r="AQ17" i="96" s="1"/>
  <c r="AR17" i="96" a="1"/>
  <c r="AR17" i="96" s="1"/>
  <c r="AS17" i="96" a="1"/>
  <c r="AS17" i="96" s="1"/>
  <c r="E18" i="96" a="1"/>
  <c r="E18" i="96" s="1"/>
  <c r="F18" i="96" a="1"/>
  <c r="F18" i="96" s="1"/>
  <c r="G18" i="96" a="1"/>
  <c r="G18" i="96" s="1"/>
  <c r="H18" i="96" a="1"/>
  <c r="H18" i="96" s="1"/>
  <c r="I18" i="96" a="1"/>
  <c r="I18" i="96" s="1"/>
  <c r="J18" i="96" a="1"/>
  <c r="J18" i="96" s="1"/>
  <c r="K18" i="96" a="1"/>
  <c r="K18" i="96"/>
  <c r="L18" i="96" a="1"/>
  <c r="L18" i="96" s="1"/>
  <c r="M18" i="96" a="1"/>
  <c r="M18" i="96" s="1"/>
  <c r="N18" i="96" a="1"/>
  <c r="N18" i="96" s="1"/>
  <c r="O18" i="96" a="1"/>
  <c r="O18" i="96"/>
  <c r="P18" i="96" a="1"/>
  <c r="P18" i="96" s="1"/>
  <c r="Q18" i="96" a="1"/>
  <c r="Q18" i="96"/>
  <c r="R18" i="96" a="1"/>
  <c r="R18" i="96" s="1"/>
  <c r="S18" i="96" a="1"/>
  <c r="S18" i="96" s="1"/>
  <c r="T18" i="96" a="1"/>
  <c r="T18" i="96" s="1"/>
  <c r="U18" i="96" a="1"/>
  <c r="U18" i="96" s="1"/>
  <c r="V18" i="96" a="1"/>
  <c r="V18" i="96" s="1"/>
  <c r="W18" i="96" a="1"/>
  <c r="W18" i="96" s="1"/>
  <c r="X18" i="96" a="1"/>
  <c r="X18" i="96" s="1"/>
  <c r="Y18" i="96" a="1"/>
  <c r="Y18" i="96" s="1"/>
  <c r="Z18" i="96" a="1"/>
  <c r="Z18" i="96" s="1"/>
  <c r="AA18" i="96" a="1"/>
  <c r="AA18" i="96"/>
  <c r="AB18" i="96" a="1"/>
  <c r="AB18" i="96" s="1"/>
  <c r="AC18" i="96" a="1"/>
  <c r="AC18" i="96" s="1"/>
  <c r="AD18" i="96" a="1"/>
  <c r="AD18" i="96" s="1"/>
  <c r="AE18" i="96" a="1"/>
  <c r="AE18" i="96"/>
  <c r="AF18" i="96" a="1"/>
  <c r="AF18" i="96" s="1"/>
  <c r="AG18" i="96" a="1"/>
  <c r="AG18" i="96"/>
  <c r="AH18" i="96" a="1"/>
  <c r="AH18" i="96" s="1"/>
  <c r="AI18" i="96" a="1"/>
  <c r="AI18" i="96" s="1"/>
  <c r="AJ18" i="96" a="1"/>
  <c r="AJ18" i="96" s="1"/>
  <c r="AK18" i="96" a="1"/>
  <c r="AK18" i="96" s="1"/>
  <c r="AL18" i="96" a="1"/>
  <c r="AL18" i="96" s="1"/>
  <c r="AM18" i="96" a="1"/>
  <c r="AM18" i="96" s="1"/>
  <c r="AN18" i="96" a="1"/>
  <c r="AN18" i="96" s="1"/>
  <c r="AO18" i="96" a="1"/>
  <c r="AO18" i="96" s="1"/>
  <c r="AP18" i="96" a="1"/>
  <c r="AP18" i="96" s="1"/>
  <c r="AQ18" i="96" a="1"/>
  <c r="AQ18" i="96"/>
  <c r="AR18" i="96" a="1"/>
  <c r="AR18" i="96" s="1"/>
  <c r="AS18" i="96" a="1"/>
  <c r="AS18" i="96" s="1"/>
  <c r="E19" i="96" a="1"/>
  <c r="E19" i="96" s="1"/>
  <c r="F19" i="96" a="1"/>
  <c r="F19" i="96"/>
  <c r="G19" i="96" a="1"/>
  <c r="G19" i="96" s="1"/>
  <c r="H19" i="96" a="1"/>
  <c r="H19" i="96"/>
  <c r="I19" i="96" a="1"/>
  <c r="I19" i="96" s="1"/>
  <c r="J19" i="96" a="1"/>
  <c r="J19" i="96" s="1"/>
  <c r="K19" i="96" a="1"/>
  <c r="K19" i="96" s="1"/>
  <c r="L19" i="96" a="1"/>
  <c r="L19" i="96" s="1"/>
  <c r="M19" i="96" a="1"/>
  <c r="M19" i="96" s="1"/>
  <c r="N19" i="96" a="1"/>
  <c r="N19" i="96" s="1"/>
  <c r="O19" i="96" a="1"/>
  <c r="O19" i="96" s="1"/>
  <c r="P19" i="96" a="1"/>
  <c r="P19" i="96" s="1"/>
  <c r="Q19" i="96" a="1"/>
  <c r="Q19" i="96" s="1"/>
  <c r="R19" i="96" a="1"/>
  <c r="R19" i="96"/>
  <c r="S19" i="96" a="1"/>
  <c r="S19" i="96" s="1"/>
  <c r="T19" i="96" a="1"/>
  <c r="T19" i="96" s="1"/>
  <c r="U19" i="96" a="1"/>
  <c r="U19" i="96" s="1"/>
  <c r="V19" i="96" a="1"/>
  <c r="V19" i="96"/>
  <c r="W19" i="96" a="1"/>
  <c r="W19" i="96" s="1"/>
  <c r="X19" i="96" a="1"/>
  <c r="X19" i="96"/>
  <c r="Y19" i="96" a="1"/>
  <c r="Y19" i="96" s="1"/>
  <c r="Z19" i="96" a="1"/>
  <c r="Z19" i="96" s="1"/>
  <c r="AA19" i="96" a="1"/>
  <c r="AA19" i="96" s="1"/>
  <c r="AB19" i="96" a="1"/>
  <c r="AB19" i="96" s="1"/>
  <c r="AC19" i="96" a="1"/>
  <c r="AC19" i="96" s="1"/>
  <c r="AD19" i="96" a="1"/>
  <c r="AD19" i="96" s="1"/>
  <c r="AE19" i="96" a="1"/>
  <c r="AE19" i="96" s="1"/>
  <c r="AF19" i="96" a="1"/>
  <c r="AF19" i="96" s="1"/>
  <c r="AG19" i="96" a="1"/>
  <c r="AG19" i="96" s="1"/>
  <c r="AH19" i="96" a="1"/>
  <c r="AH19" i="96"/>
  <c r="AI19" i="96" a="1"/>
  <c r="AI19" i="96" s="1"/>
  <c r="AJ19" i="96" a="1"/>
  <c r="AJ19" i="96" s="1"/>
  <c r="AK19" i="96" a="1"/>
  <c r="AK19" i="96" s="1"/>
  <c r="AL19" i="96" a="1"/>
  <c r="AL19" i="96"/>
  <c r="AM19" i="96" a="1"/>
  <c r="AM19" i="96" s="1"/>
  <c r="AN19" i="96" a="1"/>
  <c r="AN19" i="96"/>
  <c r="AO19" i="96" a="1"/>
  <c r="AO19" i="96" s="1"/>
  <c r="AP19" i="96" a="1"/>
  <c r="AP19" i="96" s="1"/>
  <c r="AQ19" i="96" a="1"/>
  <c r="AQ19" i="96" s="1"/>
  <c r="AR19" i="96" a="1"/>
  <c r="AR19" i="96" s="1"/>
  <c r="AS19" i="96" a="1"/>
  <c r="AS19" i="96" s="1"/>
  <c r="E20" i="96" a="1"/>
  <c r="E20" i="96" s="1"/>
  <c r="F20" i="96" a="1"/>
  <c r="F20" i="96" s="1"/>
  <c r="G20" i="96" a="1"/>
  <c r="G20" i="96" s="1"/>
  <c r="H20" i="96" a="1"/>
  <c r="H20" i="96" s="1"/>
  <c r="I20" i="96" a="1"/>
  <c r="I20" i="96"/>
  <c r="J20" i="96" a="1"/>
  <c r="J20" i="96" s="1"/>
  <c r="K20" i="96" a="1"/>
  <c r="K20" i="96" s="1"/>
  <c r="L20" i="96" a="1"/>
  <c r="L20" i="96" s="1"/>
  <c r="M20" i="96" a="1"/>
  <c r="M20" i="96"/>
  <c r="N20" i="96" a="1"/>
  <c r="N20" i="96" s="1"/>
  <c r="O20" i="96" a="1"/>
  <c r="O20" i="96"/>
  <c r="P20" i="96" a="1"/>
  <c r="P20" i="96" s="1"/>
  <c r="Q20" i="96" a="1"/>
  <c r="Q20" i="96" s="1"/>
  <c r="R20" i="96" a="1"/>
  <c r="R20" i="96" s="1"/>
  <c r="S20" i="96" a="1"/>
  <c r="S20" i="96" s="1"/>
  <c r="T20" i="96" a="1"/>
  <c r="T20" i="96" s="1"/>
  <c r="U20" i="96" a="1"/>
  <c r="U20" i="96" s="1"/>
  <c r="V20" i="96" a="1"/>
  <c r="V20" i="96" s="1"/>
  <c r="W20" i="96" a="1"/>
  <c r="W20" i="96" s="1"/>
  <c r="X20" i="96" a="1"/>
  <c r="X20" i="96" s="1"/>
  <c r="Y20" i="96" a="1"/>
  <c r="Y20" i="96"/>
  <c r="Z20" i="96" a="1"/>
  <c r="Z20" i="96" s="1"/>
  <c r="AA20" i="96" a="1"/>
  <c r="AA20" i="96" s="1"/>
  <c r="AB20" i="96" a="1"/>
  <c r="AB20" i="96" s="1"/>
  <c r="AC20" i="96" a="1"/>
  <c r="AC20" i="96"/>
  <c r="AD20" i="96" a="1"/>
  <c r="AD20" i="96" s="1"/>
  <c r="AE20" i="96" a="1"/>
  <c r="AE20" i="96"/>
  <c r="AF20" i="96" a="1"/>
  <c r="AF20" i="96" s="1"/>
  <c r="AG20" i="96" a="1"/>
  <c r="AG20" i="96" s="1"/>
  <c r="AH20" i="96" a="1"/>
  <c r="AH20" i="96" s="1"/>
  <c r="AI20" i="96" a="1"/>
  <c r="AI20" i="96" s="1"/>
  <c r="AJ20" i="96" a="1"/>
  <c r="AJ20" i="96" s="1"/>
  <c r="AK20" i="96" a="1"/>
  <c r="AK20" i="96" s="1"/>
  <c r="AL20" i="96" a="1"/>
  <c r="AL20" i="96" s="1"/>
  <c r="AM20" i="96" a="1"/>
  <c r="AM20" i="96" s="1"/>
  <c r="AN20" i="96" a="1"/>
  <c r="AN20" i="96" s="1"/>
  <c r="AO20" i="96" a="1"/>
  <c r="AO20" i="96"/>
  <c r="AP20" i="96" a="1"/>
  <c r="AP20" i="96" s="1"/>
  <c r="AQ20" i="96" a="1"/>
  <c r="AQ20" i="96" s="1"/>
  <c r="AR20" i="96" a="1"/>
  <c r="AR20" i="96" s="1"/>
  <c r="AS20" i="96" a="1"/>
  <c r="AS20" i="96"/>
  <c r="E21" i="96" a="1"/>
  <c r="E21" i="96" s="1"/>
  <c r="F21" i="96" a="1"/>
  <c r="F21" i="96"/>
  <c r="G21" i="96" a="1"/>
  <c r="G21" i="96" s="1"/>
  <c r="H21" i="96" a="1"/>
  <c r="H21" i="96" s="1"/>
  <c r="I21" i="96" a="1"/>
  <c r="I21" i="96" s="1"/>
  <c r="J21" i="96" a="1"/>
  <c r="J21" i="96" s="1"/>
  <c r="K21" i="96" a="1"/>
  <c r="K21" i="96" s="1"/>
  <c r="L21" i="96" a="1"/>
  <c r="L21" i="96" s="1"/>
  <c r="M21" i="96" a="1"/>
  <c r="M21" i="96" s="1"/>
  <c r="N21" i="96" a="1"/>
  <c r="N21" i="96" s="1"/>
  <c r="O21" i="96" a="1"/>
  <c r="O21" i="96" s="1"/>
  <c r="P21" i="96" a="1"/>
  <c r="P21" i="96"/>
  <c r="Q21" i="96" a="1"/>
  <c r="Q21" i="96" s="1"/>
  <c r="R21" i="96" a="1"/>
  <c r="R21" i="96" s="1"/>
  <c r="S21" i="96" a="1"/>
  <c r="S21" i="96" s="1"/>
  <c r="T21" i="96" a="1"/>
  <c r="T21" i="96"/>
  <c r="U21" i="96" a="1"/>
  <c r="U21" i="96" s="1"/>
  <c r="V21" i="96" a="1"/>
  <c r="V21" i="96"/>
  <c r="W21" i="96" a="1"/>
  <c r="W21" i="96" s="1"/>
  <c r="X21" i="96" a="1"/>
  <c r="X21" i="96" s="1"/>
  <c r="Y21" i="96" a="1"/>
  <c r="Y21" i="96" s="1"/>
  <c r="Z21" i="96" a="1"/>
  <c r="Z21" i="96" s="1"/>
  <c r="AA21" i="96" a="1"/>
  <c r="AA21" i="96" s="1"/>
  <c r="AB21" i="96" a="1"/>
  <c r="AB21" i="96" s="1"/>
  <c r="AC21" i="96" a="1"/>
  <c r="AC21" i="96" s="1"/>
  <c r="AD21" i="96" a="1"/>
  <c r="AD21" i="96" s="1"/>
  <c r="AE21" i="96" a="1"/>
  <c r="AE21" i="96" s="1"/>
  <c r="AF21" i="96" a="1"/>
  <c r="AF21" i="96"/>
  <c r="AG21" i="96" a="1"/>
  <c r="AG21" i="96" s="1"/>
  <c r="AH21" i="96" a="1"/>
  <c r="AH21" i="96" s="1"/>
  <c r="AI21" i="96" a="1"/>
  <c r="AI21" i="96" s="1"/>
  <c r="AJ21" i="96" a="1"/>
  <c r="AJ21" i="96"/>
  <c r="AK21" i="96" a="1"/>
  <c r="AK21" i="96" s="1"/>
  <c r="AL21" i="96" a="1"/>
  <c r="AL21" i="96"/>
  <c r="AM21" i="96" a="1"/>
  <c r="AM21" i="96" s="1"/>
  <c r="AN21" i="96" a="1"/>
  <c r="AN21" i="96" s="1"/>
  <c r="AO21" i="96" a="1"/>
  <c r="AO21" i="96" s="1"/>
  <c r="AP21" i="96" a="1"/>
  <c r="AP21" i="96" s="1"/>
  <c r="AQ21" i="96" a="1"/>
  <c r="AQ21" i="96" s="1"/>
  <c r="AR21" i="96" a="1"/>
  <c r="AR21" i="96"/>
  <c r="AS21" i="96" a="1"/>
  <c r="AS21" i="96" s="1"/>
  <c r="E22" i="96" a="1"/>
  <c r="E22" i="96" s="1"/>
  <c r="F22" i="96" a="1"/>
  <c r="F22" i="96" s="1"/>
  <c r="G22" i="96" a="1"/>
  <c r="G22" i="96"/>
  <c r="H22" i="96" a="1"/>
  <c r="H22" i="96" s="1"/>
  <c r="I22" i="96" a="1"/>
  <c r="I22" i="96" s="1"/>
  <c r="J22" i="96" a="1"/>
  <c r="J22" i="96" s="1"/>
  <c r="K22" i="96" a="1"/>
  <c r="K22" i="96"/>
  <c r="L22" i="96" a="1"/>
  <c r="L22" i="96" s="1"/>
  <c r="M22" i="96" a="1"/>
  <c r="M22" i="96"/>
  <c r="N22" i="96" a="1"/>
  <c r="N22" i="96" s="1"/>
  <c r="O22" i="96" a="1"/>
  <c r="O22" i="96" s="1"/>
  <c r="P22" i="96" a="1"/>
  <c r="P22" i="96" s="1"/>
  <c r="Q22" i="96" a="1"/>
  <c r="Q22" i="96" s="1"/>
  <c r="R22" i="96" a="1"/>
  <c r="R22" i="96" s="1"/>
  <c r="S22" i="96" a="1"/>
  <c r="S22" i="96" s="1"/>
  <c r="T22" i="96" a="1"/>
  <c r="T22" i="96" s="1"/>
  <c r="U22" i="96" a="1"/>
  <c r="U22" i="96" s="1"/>
  <c r="V22" i="96" a="1"/>
  <c r="V22" i="96" s="1"/>
  <c r="W22" i="96" a="1"/>
  <c r="W22" i="96"/>
  <c r="X22" i="96" a="1"/>
  <c r="X22" i="96" s="1"/>
  <c r="Y22" i="96" a="1"/>
  <c r="Y22" i="96" s="1"/>
  <c r="Z22" i="96" a="1"/>
  <c r="Z22" i="96" s="1"/>
  <c r="AA22" i="96" a="1"/>
  <c r="AA22" i="96"/>
  <c r="AB22" i="96" a="1"/>
  <c r="AB22" i="96" s="1"/>
  <c r="AC22" i="96" a="1"/>
  <c r="AC22" i="96"/>
  <c r="AD22" i="96" a="1"/>
  <c r="AD22" i="96" s="1"/>
  <c r="AE22" i="96" a="1"/>
  <c r="AE22" i="96" s="1"/>
  <c r="AF22" i="96" a="1"/>
  <c r="AF22" i="96" s="1"/>
  <c r="AG22" i="96" a="1"/>
  <c r="AG22" i="96" s="1"/>
  <c r="AH22" i="96" a="1"/>
  <c r="AH22" i="96" s="1"/>
  <c r="AI22" i="96" a="1"/>
  <c r="AI22" i="96" s="1"/>
  <c r="AJ22" i="96" a="1"/>
  <c r="AJ22" i="96" s="1"/>
  <c r="AK22" i="96" a="1"/>
  <c r="AK22" i="96" s="1"/>
  <c r="AL22" i="96" a="1"/>
  <c r="AL22" i="96" s="1"/>
  <c r="AM22" i="96" a="1"/>
  <c r="AM22" i="96"/>
  <c r="AN22" i="96" a="1"/>
  <c r="AN22" i="96" s="1"/>
  <c r="AO22" i="96" a="1"/>
  <c r="AO22" i="96" s="1"/>
  <c r="AP22" i="96" a="1"/>
  <c r="AP22" i="96" s="1"/>
  <c r="AQ22" i="96" a="1"/>
  <c r="AQ22" i="96"/>
  <c r="AR22" i="96" a="1"/>
  <c r="AR22" i="96" s="1"/>
  <c r="AS22" i="96" a="1"/>
  <c r="AS22" i="96" s="1"/>
  <c r="E23" i="96" a="1"/>
  <c r="E23" i="96" s="1"/>
  <c r="F23" i="96" a="1"/>
  <c r="F23" i="96" s="1"/>
  <c r="G23" i="96" a="1"/>
  <c r="G23" i="96" s="1"/>
  <c r="H23" i="96" a="1"/>
  <c r="H23" i="96"/>
  <c r="I23" i="96" a="1"/>
  <c r="I23" i="96" s="1"/>
  <c r="J23" i="96" a="1"/>
  <c r="J23" i="96" s="1"/>
  <c r="K23" i="96" a="1"/>
  <c r="K23" i="96"/>
  <c r="L23" i="96" a="1"/>
  <c r="L23" i="96" s="1"/>
  <c r="M23" i="96" a="1"/>
  <c r="M23" i="96" s="1"/>
  <c r="N23" i="96" a="1"/>
  <c r="N23" i="96" s="1"/>
  <c r="O23" i="96" a="1"/>
  <c r="O23" i="96" s="1"/>
  <c r="P23" i="96" a="1"/>
  <c r="P23" i="96" s="1"/>
  <c r="Q23" i="96" a="1"/>
  <c r="Q23" i="96" s="1"/>
  <c r="R23" i="96" a="1"/>
  <c r="R23" i="96" s="1"/>
  <c r="S23" i="96" a="1"/>
  <c r="S23" i="96"/>
  <c r="T23" i="96" a="1"/>
  <c r="T23" i="96"/>
  <c r="U23" i="96" a="1"/>
  <c r="U23" i="96" s="1"/>
  <c r="V23" i="96" a="1"/>
  <c r="V23" i="96"/>
  <c r="W23" i="96" a="1"/>
  <c r="W23" i="96"/>
  <c r="X23" i="96" a="1"/>
  <c r="X23" i="96" s="1"/>
  <c r="Y23" i="96" a="1"/>
  <c r="Y23" i="96" s="1"/>
  <c r="Z23" i="96" a="1"/>
  <c r="Z23" i="96"/>
  <c r="AA23" i="96" a="1"/>
  <c r="AA23" i="96" s="1"/>
  <c r="AB23" i="96" a="1"/>
  <c r="AB23" i="96" s="1"/>
  <c r="AC23" i="96" a="1"/>
  <c r="AC23" i="96" s="1"/>
  <c r="AD23" i="96" a="1"/>
  <c r="AD23" i="96"/>
  <c r="AE23" i="96" a="1"/>
  <c r="AE23" i="96" s="1"/>
  <c r="AF23" i="96" a="1"/>
  <c r="AF23" i="96" s="1"/>
  <c r="AG23" i="96" a="1"/>
  <c r="AG23" i="96" s="1"/>
  <c r="AH23" i="96" a="1"/>
  <c r="AH23" i="96" s="1"/>
  <c r="AI23" i="96" a="1"/>
  <c r="AI23" i="96" s="1"/>
  <c r="AJ23" i="96" a="1"/>
  <c r="AJ23" i="96" s="1"/>
  <c r="AK23" i="96" a="1"/>
  <c r="AK23" i="96" s="1"/>
  <c r="AL23" i="96" a="1"/>
  <c r="AL23" i="96" s="1"/>
  <c r="AM23" i="96" a="1"/>
  <c r="AM23" i="96" s="1"/>
  <c r="AN23" i="96" a="1"/>
  <c r="AN23" i="96" s="1"/>
  <c r="AO23" i="96" a="1"/>
  <c r="AO23" i="96" s="1"/>
  <c r="AP23" i="96" a="1"/>
  <c r="AP23" i="96" s="1"/>
  <c r="AQ23" i="96" a="1"/>
  <c r="AQ23" i="96" s="1"/>
  <c r="AR23" i="96" a="1"/>
  <c r="AR23" i="96" s="1"/>
  <c r="AS23" i="96" a="1"/>
  <c r="AS23" i="96" s="1"/>
  <c r="E24" i="96" a="1"/>
  <c r="E24" i="96" s="1"/>
  <c r="F24" i="96" a="1"/>
  <c r="F24" i="96" s="1"/>
  <c r="G24" i="96" a="1"/>
  <c r="G24" i="96" s="1"/>
  <c r="H24" i="96" a="1"/>
  <c r="H24" i="96" s="1"/>
  <c r="I24" i="96" a="1"/>
  <c r="I24" i="96" s="1"/>
  <c r="J24" i="96" a="1"/>
  <c r="J24" i="96" s="1"/>
  <c r="K24" i="96" a="1"/>
  <c r="K24" i="96" s="1"/>
  <c r="L24" i="96" a="1"/>
  <c r="L24" i="96" s="1"/>
  <c r="M24" i="96" a="1"/>
  <c r="M24" i="96" s="1"/>
  <c r="N24" i="96" a="1"/>
  <c r="N24" i="96" s="1"/>
  <c r="O24" i="96" a="1"/>
  <c r="O24" i="96" s="1"/>
  <c r="P24" i="96" a="1"/>
  <c r="P24" i="96" s="1"/>
  <c r="Q24" i="96" a="1"/>
  <c r="Q24" i="96" s="1"/>
  <c r="R24" i="96" a="1"/>
  <c r="R24" i="96" s="1"/>
  <c r="S24" i="96" a="1"/>
  <c r="S24" i="96" s="1"/>
  <c r="T24" i="96" a="1"/>
  <c r="T24" i="96" s="1"/>
  <c r="U24" i="96" a="1"/>
  <c r="U24" i="96" s="1"/>
  <c r="V24" i="96" a="1"/>
  <c r="V24" i="96" s="1"/>
  <c r="W24" i="96" a="1"/>
  <c r="W24" i="96" s="1"/>
  <c r="X24" i="96" a="1"/>
  <c r="X24" i="96" s="1"/>
  <c r="Y24" i="96" a="1"/>
  <c r="Y24" i="96" s="1"/>
  <c r="Z24" i="96" a="1"/>
  <c r="Z24" i="96" s="1"/>
  <c r="AA24" i="96" a="1"/>
  <c r="AA24" i="96" s="1"/>
  <c r="AB24" i="96" a="1"/>
  <c r="AB24" i="96" s="1"/>
  <c r="AC24" i="96" a="1"/>
  <c r="AC24" i="96" s="1"/>
  <c r="AD24" i="96" a="1"/>
  <c r="AD24" i="96" s="1"/>
  <c r="AE24" i="96" a="1"/>
  <c r="AE24" i="96" s="1"/>
  <c r="AF24" i="96" a="1"/>
  <c r="AF24" i="96" s="1"/>
  <c r="AG24" i="96" a="1"/>
  <c r="AG24" i="96" s="1"/>
  <c r="AH24" i="96" a="1"/>
  <c r="AH24" i="96" s="1"/>
  <c r="AI24" i="96" a="1"/>
  <c r="AI24" i="96" s="1"/>
  <c r="AJ24" i="96" a="1"/>
  <c r="AJ24" i="96" s="1"/>
  <c r="AK24" i="96" a="1"/>
  <c r="AK24" i="96" s="1"/>
  <c r="AL24" i="96" a="1"/>
  <c r="AL24" i="96" s="1"/>
  <c r="AM24" i="96" a="1"/>
  <c r="AM24" i="96" s="1"/>
  <c r="AN24" i="96" a="1"/>
  <c r="AN24" i="96" s="1"/>
  <c r="AO24" i="96" a="1"/>
  <c r="AO24" i="96" s="1"/>
  <c r="AP24" i="96" a="1"/>
  <c r="AP24" i="96" s="1"/>
  <c r="AQ24" i="96" a="1"/>
  <c r="AQ24" i="96" s="1"/>
  <c r="AR24" i="96" a="1"/>
  <c r="AR24" i="96" s="1"/>
  <c r="AS24" i="96" a="1"/>
  <c r="AS24" i="96" s="1"/>
  <c r="E25" i="96" a="1"/>
  <c r="E25" i="96" s="1"/>
  <c r="F25" i="96" a="1"/>
  <c r="F25" i="96" s="1"/>
  <c r="G25" i="96" a="1"/>
  <c r="G25" i="96" s="1"/>
  <c r="H25" i="96" a="1"/>
  <c r="H25" i="96" s="1"/>
  <c r="I25" i="96" a="1"/>
  <c r="I25" i="96" s="1"/>
  <c r="J25" i="96" a="1"/>
  <c r="J25" i="96" s="1"/>
  <c r="K25" i="96" a="1"/>
  <c r="K25" i="96" s="1"/>
  <c r="L25" i="96" a="1"/>
  <c r="L25" i="96" s="1"/>
  <c r="M25" i="96" a="1"/>
  <c r="M25" i="96" s="1"/>
  <c r="N25" i="96" a="1"/>
  <c r="N25" i="96" s="1"/>
  <c r="O25" i="96" a="1"/>
  <c r="O25" i="96" s="1"/>
  <c r="P25" i="96" a="1"/>
  <c r="P25" i="96" s="1"/>
  <c r="Q25" i="96" a="1"/>
  <c r="Q25" i="96" s="1"/>
  <c r="R25" i="96" a="1"/>
  <c r="R25" i="96" s="1"/>
  <c r="S25" i="96" a="1"/>
  <c r="S25" i="96" s="1"/>
  <c r="T25" i="96" a="1"/>
  <c r="T25" i="96" s="1"/>
  <c r="U25" i="96" a="1"/>
  <c r="U25" i="96" s="1"/>
  <c r="V25" i="96" a="1"/>
  <c r="V25" i="96" s="1"/>
  <c r="W25" i="96" a="1"/>
  <c r="W25" i="96" s="1"/>
  <c r="X25" i="96" a="1"/>
  <c r="X25" i="96" s="1"/>
  <c r="Y25" i="96" a="1"/>
  <c r="Y25" i="96" s="1"/>
  <c r="Z25" i="96" a="1"/>
  <c r="Z25" i="96" s="1"/>
  <c r="AA25" i="96" a="1"/>
  <c r="AA25" i="96" s="1"/>
  <c r="AB25" i="96" a="1"/>
  <c r="AB25" i="96" s="1"/>
  <c r="AC25" i="96" a="1"/>
  <c r="AC25" i="96" s="1"/>
  <c r="AD25" i="96" a="1"/>
  <c r="AD25" i="96" s="1"/>
  <c r="AE25" i="96" a="1"/>
  <c r="AE25" i="96" s="1"/>
  <c r="AF25" i="96" a="1"/>
  <c r="AF25" i="96" s="1"/>
  <c r="AG25" i="96" a="1"/>
  <c r="AG25" i="96" s="1"/>
  <c r="AH25" i="96" a="1"/>
  <c r="AH25" i="96" s="1"/>
  <c r="AI25" i="96" a="1"/>
  <c r="AI25" i="96" s="1"/>
  <c r="AJ25" i="96" a="1"/>
  <c r="AJ25" i="96" s="1"/>
  <c r="AK25" i="96" a="1"/>
  <c r="AK25" i="96" s="1"/>
  <c r="AL25" i="96" a="1"/>
  <c r="AL25" i="96" s="1"/>
  <c r="AM25" i="96" a="1"/>
  <c r="AM25" i="96" s="1"/>
  <c r="AN25" i="96" a="1"/>
  <c r="AN25" i="96" s="1"/>
  <c r="AO25" i="96" a="1"/>
  <c r="AO25" i="96" s="1"/>
  <c r="AP25" i="96" a="1"/>
  <c r="AP25" i="96" s="1"/>
  <c r="AQ25" i="96" a="1"/>
  <c r="AQ25" i="96" s="1"/>
  <c r="AR25" i="96" a="1"/>
  <c r="AR25" i="96" s="1"/>
  <c r="AS25" i="96" a="1"/>
  <c r="AS25" i="96" s="1"/>
  <c r="E26" i="96" a="1"/>
  <c r="E26" i="96" s="1"/>
  <c r="F26" i="96" a="1"/>
  <c r="F26" i="96" s="1"/>
  <c r="G26" i="96" a="1"/>
  <c r="G26" i="96" s="1"/>
  <c r="H26" i="96" a="1"/>
  <c r="H26" i="96" s="1"/>
  <c r="I26" i="96" a="1"/>
  <c r="I26" i="96" s="1"/>
  <c r="J26" i="96" a="1"/>
  <c r="J26" i="96" s="1"/>
  <c r="K26" i="96" a="1"/>
  <c r="K26" i="96" s="1"/>
  <c r="L26" i="96" a="1"/>
  <c r="L26" i="96" s="1"/>
  <c r="M26" i="96" a="1"/>
  <c r="M26" i="96" s="1"/>
  <c r="N26" i="96" a="1"/>
  <c r="N26" i="96" s="1"/>
  <c r="O26" i="96" a="1"/>
  <c r="O26" i="96" s="1"/>
  <c r="P26" i="96" a="1"/>
  <c r="P26" i="96" s="1"/>
  <c r="Q26" i="96" a="1"/>
  <c r="Q26" i="96" s="1"/>
  <c r="R26" i="96" a="1"/>
  <c r="R26" i="96" s="1"/>
  <c r="S26" i="96" a="1"/>
  <c r="S26" i="96" s="1"/>
  <c r="T26" i="96" a="1"/>
  <c r="T26" i="96" s="1"/>
  <c r="U26" i="96" a="1"/>
  <c r="U26" i="96" s="1"/>
  <c r="V26" i="96" a="1"/>
  <c r="V26" i="96" s="1"/>
  <c r="W26" i="96" a="1"/>
  <c r="W26" i="96" s="1"/>
  <c r="X26" i="96" a="1"/>
  <c r="X26" i="96" s="1"/>
  <c r="Y26" i="96" a="1"/>
  <c r="Y26" i="96" s="1"/>
  <c r="Z26" i="96" a="1"/>
  <c r="Z26" i="96" s="1"/>
  <c r="AA26" i="96" a="1"/>
  <c r="AA26" i="96" s="1"/>
  <c r="AB26" i="96" a="1"/>
  <c r="AB26" i="96" s="1"/>
  <c r="AC26" i="96" a="1"/>
  <c r="AC26" i="96" s="1"/>
  <c r="AD26" i="96" a="1"/>
  <c r="AD26" i="96" s="1"/>
  <c r="AE26" i="96" a="1"/>
  <c r="AE26" i="96" s="1"/>
  <c r="AF26" i="96" a="1"/>
  <c r="AF26" i="96" s="1"/>
  <c r="AG26" i="96" a="1"/>
  <c r="AG26" i="96" s="1"/>
  <c r="AH26" i="96" a="1"/>
  <c r="AH26" i="96" s="1"/>
  <c r="AI26" i="96" a="1"/>
  <c r="AI26" i="96" s="1"/>
  <c r="AJ26" i="96" a="1"/>
  <c r="AJ26" i="96" s="1"/>
  <c r="AK26" i="96" a="1"/>
  <c r="AK26" i="96" s="1"/>
  <c r="AL26" i="96" a="1"/>
  <c r="AL26" i="96" s="1"/>
  <c r="AM26" i="96" a="1"/>
  <c r="AM26" i="96" s="1"/>
  <c r="AN26" i="96" a="1"/>
  <c r="AN26" i="96" s="1"/>
  <c r="AO26" i="96" a="1"/>
  <c r="AO26" i="96" s="1"/>
  <c r="AP26" i="96" a="1"/>
  <c r="AP26" i="96" s="1"/>
  <c r="AQ26" i="96" a="1"/>
  <c r="AQ26" i="96" s="1"/>
  <c r="AR26" i="96" a="1"/>
  <c r="AR26" i="96" s="1"/>
  <c r="AS26" i="96" a="1"/>
  <c r="AS26" i="96" s="1"/>
  <c r="E27" i="96" a="1"/>
  <c r="E27" i="96" s="1"/>
  <c r="F27" i="96" a="1"/>
  <c r="F27" i="96" s="1"/>
  <c r="G27" i="96" a="1"/>
  <c r="G27" i="96" s="1"/>
  <c r="H27" i="96" a="1"/>
  <c r="H27" i="96" s="1"/>
  <c r="I27" i="96" a="1"/>
  <c r="I27" i="96" s="1"/>
  <c r="J27" i="96" a="1"/>
  <c r="J27" i="96" s="1"/>
  <c r="K27" i="96" a="1"/>
  <c r="K27" i="96" s="1"/>
  <c r="L27" i="96" a="1"/>
  <c r="L27" i="96" s="1"/>
  <c r="M27" i="96" a="1"/>
  <c r="M27" i="96" s="1"/>
  <c r="N27" i="96" a="1"/>
  <c r="N27" i="96" s="1"/>
  <c r="O27" i="96" a="1"/>
  <c r="O27" i="96" s="1"/>
  <c r="P27" i="96" a="1"/>
  <c r="P27" i="96" s="1"/>
  <c r="Q27" i="96" a="1"/>
  <c r="Q27" i="96" s="1"/>
  <c r="R27" i="96" a="1"/>
  <c r="R27" i="96" s="1"/>
  <c r="S27" i="96" a="1"/>
  <c r="S27" i="96" s="1"/>
  <c r="T27" i="96" a="1"/>
  <c r="T27" i="96" s="1"/>
  <c r="U27" i="96" a="1"/>
  <c r="U27" i="96" s="1"/>
  <c r="V27" i="96" a="1"/>
  <c r="V27" i="96" s="1"/>
  <c r="W27" i="96" a="1"/>
  <c r="W27" i="96" s="1"/>
  <c r="X27" i="96" a="1"/>
  <c r="X27" i="96" s="1"/>
  <c r="Y27" i="96" a="1"/>
  <c r="Y27" i="96" s="1"/>
  <c r="Z27" i="96" a="1"/>
  <c r="Z27" i="96" s="1"/>
  <c r="AA27" i="96" a="1"/>
  <c r="AA27" i="96" s="1"/>
  <c r="AB27" i="96" a="1"/>
  <c r="AB27" i="96" s="1"/>
  <c r="AC27" i="96" a="1"/>
  <c r="AC27" i="96" s="1"/>
  <c r="AD27" i="96" a="1"/>
  <c r="AD27" i="96" s="1"/>
  <c r="AE27" i="96" a="1"/>
  <c r="AE27" i="96" s="1"/>
  <c r="AF27" i="96" a="1"/>
  <c r="AF27" i="96" s="1"/>
  <c r="AG27" i="96" a="1"/>
  <c r="AG27" i="96" s="1"/>
  <c r="AH27" i="96" a="1"/>
  <c r="AH27" i="96" s="1"/>
  <c r="AI27" i="96" a="1"/>
  <c r="AI27" i="96" s="1"/>
  <c r="AJ27" i="96" a="1"/>
  <c r="AJ27" i="96" s="1"/>
  <c r="AK27" i="96" a="1"/>
  <c r="AK27" i="96" s="1"/>
  <c r="AL27" i="96" a="1"/>
  <c r="AL27" i="96" s="1"/>
  <c r="AM27" i="96" a="1"/>
  <c r="AM27" i="96" s="1"/>
  <c r="AN27" i="96" a="1"/>
  <c r="AN27" i="96" s="1"/>
  <c r="AO27" i="96" a="1"/>
  <c r="AO27" i="96" s="1"/>
  <c r="AP27" i="96" a="1"/>
  <c r="AP27" i="96" s="1"/>
  <c r="AQ27" i="96" a="1"/>
  <c r="AQ27" i="96" s="1"/>
  <c r="AR27" i="96" a="1"/>
  <c r="AR27" i="96" s="1"/>
  <c r="AS27" i="96" a="1"/>
  <c r="AS27" i="96" s="1"/>
  <c r="E28" i="96" a="1"/>
  <c r="E28" i="96" s="1"/>
  <c r="F28" i="96" a="1"/>
  <c r="F28" i="96" s="1"/>
  <c r="G28" i="96" a="1"/>
  <c r="G28" i="96" s="1"/>
  <c r="H28" i="96" a="1"/>
  <c r="H28" i="96" s="1"/>
  <c r="I28" i="96" a="1"/>
  <c r="I28" i="96" s="1"/>
  <c r="J28" i="96" a="1"/>
  <c r="J28" i="96" s="1"/>
  <c r="K28" i="96" a="1"/>
  <c r="K28" i="96" s="1"/>
  <c r="L28" i="96" a="1"/>
  <c r="L28" i="96" s="1"/>
  <c r="M28" i="96" a="1"/>
  <c r="M28" i="96" s="1"/>
  <c r="N28" i="96" a="1"/>
  <c r="N28" i="96" s="1"/>
  <c r="O28" i="96" a="1"/>
  <c r="O28" i="96" s="1"/>
  <c r="P28" i="96" a="1"/>
  <c r="P28" i="96" s="1"/>
  <c r="Q28" i="96" a="1"/>
  <c r="Q28" i="96" s="1"/>
  <c r="R28" i="96" a="1"/>
  <c r="R28" i="96" s="1"/>
  <c r="S28" i="96" a="1"/>
  <c r="S28" i="96" s="1"/>
  <c r="T28" i="96" a="1"/>
  <c r="T28" i="96" s="1"/>
  <c r="U28" i="96" a="1"/>
  <c r="U28" i="96" s="1"/>
  <c r="V28" i="96" a="1"/>
  <c r="V28" i="96" s="1"/>
  <c r="W28" i="96" a="1"/>
  <c r="W28" i="96" s="1"/>
  <c r="X28" i="96" a="1"/>
  <c r="X28" i="96" s="1"/>
  <c r="Y28" i="96" a="1"/>
  <c r="Y28" i="96" s="1"/>
  <c r="Z28" i="96" a="1"/>
  <c r="Z28" i="96" s="1"/>
  <c r="AA28" i="96" a="1"/>
  <c r="AA28" i="96" s="1"/>
  <c r="AB28" i="96" a="1"/>
  <c r="AB28" i="96" s="1"/>
  <c r="AC28" i="96" a="1"/>
  <c r="AC28" i="96" s="1"/>
  <c r="AD28" i="96" a="1"/>
  <c r="AD28" i="96" s="1"/>
  <c r="AE28" i="96" a="1"/>
  <c r="AE28" i="96" s="1"/>
  <c r="AF28" i="96" a="1"/>
  <c r="AF28" i="96" s="1"/>
  <c r="AG28" i="96" a="1"/>
  <c r="AG28" i="96" s="1"/>
  <c r="AH28" i="96" a="1"/>
  <c r="AH28" i="96" s="1"/>
  <c r="AI28" i="96" a="1"/>
  <c r="AI28" i="96" s="1"/>
  <c r="AJ28" i="96" a="1"/>
  <c r="AJ28" i="96" s="1"/>
  <c r="AK28" i="96" a="1"/>
  <c r="AK28" i="96" s="1"/>
  <c r="AL28" i="96" a="1"/>
  <c r="AL28" i="96" s="1"/>
  <c r="AM28" i="96" a="1"/>
  <c r="AM28" i="96" s="1"/>
  <c r="AN28" i="96" a="1"/>
  <c r="AN28" i="96" s="1"/>
  <c r="AO28" i="96" a="1"/>
  <c r="AO28" i="96" s="1"/>
  <c r="AP28" i="96" a="1"/>
  <c r="AP28" i="96" s="1"/>
  <c r="AQ28" i="96" a="1"/>
  <c r="AQ28" i="96" s="1"/>
  <c r="AR28" i="96" a="1"/>
  <c r="AR28" i="96" s="1"/>
  <c r="AS28" i="96" a="1"/>
  <c r="AS28" i="96" s="1"/>
  <c r="E29" i="96" a="1"/>
  <c r="E29" i="96" s="1"/>
  <c r="F29" i="96" a="1"/>
  <c r="F29" i="96" s="1"/>
  <c r="G29" i="96" a="1"/>
  <c r="G29" i="96" s="1"/>
  <c r="H29" i="96" a="1"/>
  <c r="H29" i="96" s="1"/>
  <c r="I29" i="96" a="1"/>
  <c r="I29" i="96" s="1"/>
  <c r="J29" i="96" a="1"/>
  <c r="J29" i="96" s="1"/>
  <c r="K29" i="96" a="1"/>
  <c r="K29" i="96" s="1"/>
  <c r="L29" i="96" a="1"/>
  <c r="L29" i="96"/>
  <c r="M29" i="96" a="1"/>
  <c r="M29" i="96"/>
  <c r="N29" i="96" a="1"/>
  <c r="N29" i="96"/>
  <c r="O29" i="96" a="1"/>
  <c r="O29" i="96" s="1"/>
  <c r="P29" i="96" a="1"/>
  <c r="P29" i="96" s="1"/>
  <c r="Q29" i="96" a="1"/>
  <c r="Q29" i="96" s="1"/>
  <c r="R29" i="96" a="1"/>
  <c r="R29" i="96" s="1"/>
  <c r="S29" i="96" a="1"/>
  <c r="S29" i="96" s="1"/>
  <c r="T29" i="96" a="1"/>
  <c r="T29" i="96"/>
  <c r="U29" i="96" a="1"/>
  <c r="U29" i="96"/>
  <c r="V29" i="96" a="1"/>
  <c r="V29" i="96"/>
  <c r="W29" i="96" a="1"/>
  <c r="W29" i="96" s="1"/>
  <c r="X29" i="96" a="1"/>
  <c r="X29" i="96" s="1"/>
  <c r="Y29" i="96" a="1"/>
  <c r="Y29" i="96" s="1"/>
  <c r="Z29" i="96" a="1"/>
  <c r="Z29" i="96" s="1"/>
  <c r="AA29" i="96" a="1"/>
  <c r="AA29" i="96" s="1"/>
  <c r="AB29" i="96" a="1"/>
  <c r="AB29" i="96"/>
  <c r="AC29" i="96" a="1"/>
  <c r="AC29" i="96"/>
  <c r="AD29" i="96" a="1"/>
  <c r="AD29" i="96"/>
  <c r="AE29" i="96" a="1"/>
  <c r="AE29" i="96" s="1"/>
  <c r="AF29" i="96" a="1"/>
  <c r="AF29" i="96" s="1"/>
  <c r="AG29" i="96" a="1"/>
  <c r="AG29" i="96" s="1"/>
  <c r="AH29" i="96" a="1"/>
  <c r="AH29" i="96" s="1"/>
  <c r="AI29" i="96" a="1"/>
  <c r="AI29" i="96" s="1"/>
  <c r="AJ29" i="96" a="1"/>
  <c r="AJ29" i="96"/>
  <c r="AK29" i="96" a="1"/>
  <c r="AK29" i="96"/>
  <c r="AL29" i="96" a="1"/>
  <c r="AL29" i="96"/>
  <c r="AM29" i="96" a="1"/>
  <c r="AM29" i="96" s="1"/>
  <c r="AN29" i="96" a="1"/>
  <c r="AN29" i="96" s="1"/>
  <c r="AO29" i="96" a="1"/>
  <c r="AO29" i="96" s="1"/>
  <c r="AP29" i="96" a="1"/>
  <c r="AP29" i="96" s="1"/>
  <c r="AQ29" i="96" a="1"/>
  <c r="AQ29" i="96" s="1"/>
  <c r="AR29" i="96" a="1"/>
  <c r="AR29" i="96"/>
  <c r="AS29" i="96" a="1"/>
  <c r="AS29" i="96"/>
  <c r="E30" i="96" a="1"/>
  <c r="E30" i="96"/>
  <c r="F30" i="96" a="1"/>
  <c r="F30" i="96" s="1"/>
  <c r="G30" i="96" a="1"/>
  <c r="G30" i="96" s="1"/>
  <c r="H30" i="96" a="1"/>
  <c r="H30" i="96" s="1"/>
  <c r="I30" i="96" a="1"/>
  <c r="I30" i="96" s="1"/>
  <c r="J30" i="96" a="1"/>
  <c r="J30" i="96" s="1"/>
  <c r="K30" i="96" a="1"/>
  <c r="K30" i="96"/>
  <c r="L30" i="96" a="1"/>
  <c r="L30" i="96"/>
  <c r="M30" i="96" a="1"/>
  <c r="M30" i="96"/>
  <c r="N30" i="96" a="1"/>
  <c r="N30" i="96" s="1"/>
  <c r="O30" i="96" a="1"/>
  <c r="O30" i="96" s="1"/>
  <c r="P30" i="96" a="1"/>
  <c r="P30" i="96" s="1"/>
  <c r="Q30" i="96" a="1"/>
  <c r="Q30" i="96" s="1"/>
  <c r="R30" i="96" a="1"/>
  <c r="R30" i="96" s="1"/>
  <c r="S30" i="96" a="1"/>
  <c r="S30" i="96"/>
  <c r="T30" i="96" a="1"/>
  <c r="T30" i="96"/>
  <c r="U30" i="96" a="1"/>
  <c r="U30" i="96"/>
  <c r="V30" i="96" a="1"/>
  <c r="V30" i="96" s="1"/>
  <c r="W30" i="96" a="1"/>
  <c r="W30" i="96" s="1"/>
  <c r="X30" i="96" a="1"/>
  <c r="X30" i="96" s="1"/>
  <c r="Y30" i="96" a="1"/>
  <c r="Y30" i="96" s="1"/>
  <c r="Z30" i="96" a="1"/>
  <c r="Z30" i="96" s="1"/>
  <c r="AA30" i="96" a="1"/>
  <c r="AA30" i="96"/>
  <c r="AB30" i="96" a="1"/>
  <c r="AB30" i="96"/>
  <c r="AC30" i="96" a="1"/>
  <c r="AC30" i="96"/>
  <c r="AD30" i="96" a="1"/>
  <c r="AD30" i="96" s="1"/>
  <c r="AE30" i="96" a="1"/>
  <c r="AE30" i="96" s="1"/>
  <c r="AF30" i="96" a="1"/>
  <c r="AF30" i="96" s="1"/>
  <c r="AG30" i="96" a="1"/>
  <c r="AG30" i="96" s="1"/>
  <c r="AH30" i="96" a="1"/>
  <c r="AH30" i="96" s="1"/>
  <c r="AI30" i="96" a="1"/>
  <c r="AI30" i="96"/>
  <c r="AJ30" i="96" a="1"/>
  <c r="AJ30" i="96"/>
  <c r="AK30" i="96" a="1"/>
  <c r="AK30" i="96"/>
  <c r="AL30" i="96" a="1"/>
  <c r="AL30" i="96" s="1"/>
  <c r="AM30" i="96" a="1"/>
  <c r="AM30" i="96" s="1"/>
  <c r="AN30" i="96" a="1"/>
  <c r="AN30" i="96" s="1"/>
  <c r="AO30" i="96" a="1"/>
  <c r="AO30" i="96" s="1"/>
  <c r="AP30" i="96" a="1"/>
  <c r="AP30" i="96" s="1"/>
  <c r="AQ30" i="96" a="1"/>
  <c r="AQ30" i="96"/>
  <c r="AR30" i="96" a="1"/>
  <c r="AR30" i="96"/>
  <c r="AS30" i="96" a="1"/>
  <c r="AS30" i="96"/>
  <c r="E31" i="96" a="1"/>
  <c r="E31" i="96" s="1"/>
  <c r="F31" i="96" a="1"/>
  <c r="F31" i="96" s="1"/>
  <c r="G31" i="96" a="1"/>
  <c r="G31" i="96" s="1"/>
  <c r="H31" i="96" a="1"/>
  <c r="H31" i="96" s="1"/>
  <c r="I31" i="96" a="1"/>
  <c r="I31" i="96" s="1"/>
  <c r="J31" i="96" a="1"/>
  <c r="J31" i="96"/>
  <c r="K31" i="96" a="1"/>
  <c r="K31" i="96"/>
  <c r="L31" i="96" a="1"/>
  <c r="L31" i="96"/>
  <c r="M31" i="96" a="1"/>
  <c r="M31" i="96" s="1"/>
  <c r="N31" i="96" a="1"/>
  <c r="N31" i="96" s="1"/>
  <c r="O31" i="96" a="1"/>
  <c r="O31" i="96" s="1"/>
  <c r="P31" i="96" a="1"/>
  <c r="P31" i="96" s="1"/>
  <c r="Q31" i="96" a="1"/>
  <c r="Q31" i="96" s="1"/>
  <c r="R31" i="96" a="1"/>
  <c r="R31" i="96"/>
  <c r="S31" i="96" a="1"/>
  <c r="S31" i="96"/>
  <c r="T31" i="96" a="1"/>
  <c r="T31" i="96"/>
  <c r="U31" i="96" a="1"/>
  <c r="U31" i="96" s="1"/>
  <c r="V31" i="96" a="1"/>
  <c r="V31" i="96" s="1"/>
  <c r="W31" i="96" a="1"/>
  <c r="W31" i="96" s="1"/>
  <c r="X31" i="96" a="1"/>
  <c r="X31" i="96" s="1"/>
  <c r="Y31" i="96" a="1"/>
  <c r="Y31" i="96" s="1"/>
  <c r="Z31" i="96" a="1"/>
  <c r="Z31" i="96"/>
  <c r="AA31" i="96" a="1"/>
  <c r="AA31" i="96"/>
  <c r="AB31" i="96" a="1"/>
  <c r="AB31" i="96"/>
  <c r="AC31" i="96" a="1"/>
  <c r="AC31" i="96" s="1"/>
  <c r="AD31" i="96" a="1"/>
  <c r="AD31" i="96" s="1"/>
  <c r="AE31" i="96" a="1"/>
  <c r="AE31" i="96" s="1"/>
  <c r="AF31" i="96" a="1"/>
  <c r="AF31" i="96" s="1"/>
  <c r="AG31" i="96" a="1"/>
  <c r="AG31" i="96" s="1"/>
  <c r="AH31" i="96" a="1"/>
  <c r="AH31" i="96"/>
  <c r="AI31" i="96" a="1"/>
  <c r="AI31" i="96"/>
  <c r="AJ31" i="96" a="1"/>
  <c r="AJ31" i="96"/>
  <c r="AK31" i="96" a="1"/>
  <c r="AK31" i="96" s="1"/>
  <c r="AL31" i="96" a="1"/>
  <c r="AL31" i="96" s="1"/>
  <c r="AM31" i="96" a="1"/>
  <c r="AM31" i="96" s="1"/>
  <c r="AN31" i="96" a="1"/>
  <c r="AN31" i="96" s="1"/>
  <c r="AO31" i="96" a="1"/>
  <c r="AO31" i="96" s="1"/>
  <c r="AP31" i="96" a="1"/>
  <c r="AP31" i="96"/>
  <c r="AQ31" i="96" a="1"/>
  <c r="AQ31" i="96"/>
  <c r="AR31" i="96" a="1"/>
  <c r="AR31" i="96"/>
  <c r="AS31" i="96" a="1"/>
  <c r="AS31" i="96" s="1"/>
  <c r="E32" i="96" a="1"/>
  <c r="E32" i="96" s="1"/>
  <c r="F32" i="96" a="1"/>
  <c r="F32" i="96" s="1"/>
  <c r="G32" i="96" a="1"/>
  <c r="G32" i="96" s="1"/>
  <c r="H32" i="96" a="1"/>
  <c r="H32" i="96" s="1"/>
  <c r="I32" i="96" a="1"/>
  <c r="I32" i="96"/>
  <c r="J32" i="96" a="1"/>
  <c r="J32" i="96"/>
  <c r="K32" i="96" a="1"/>
  <c r="K32" i="96"/>
  <c r="L32" i="96" a="1"/>
  <c r="L32" i="96"/>
  <c r="M32" i="96" a="1"/>
  <c r="M32" i="96"/>
  <c r="N32" i="96" a="1"/>
  <c r="N32" i="96"/>
  <c r="O32" i="96" a="1"/>
  <c r="O32" i="96"/>
  <c r="P32" i="96" a="1"/>
  <c r="P32" i="96"/>
  <c r="Q32" i="96" a="1"/>
  <c r="Q32" i="96"/>
  <c r="R32" i="96" a="1"/>
  <c r="R32" i="96"/>
  <c r="S32" i="96" a="1"/>
  <c r="S32" i="96"/>
  <c r="T32" i="96" a="1"/>
  <c r="T32" i="96"/>
  <c r="U32" i="96" a="1"/>
  <c r="U32" i="96"/>
  <c r="V32" i="96" a="1"/>
  <c r="V32" i="96"/>
  <c r="W32" i="96" a="1"/>
  <c r="W32" i="96"/>
  <c r="X32" i="96" a="1"/>
  <c r="X32" i="96"/>
  <c r="Y32" i="96" a="1"/>
  <c r="Y32" i="96"/>
  <c r="Z32" i="96" a="1"/>
  <c r="Z32" i="96"/>
  <c r="AA32" i="96" a="1"/>
  <c r="AA32" i="96"/>
  <c r="AB32" i="96" a="1"/>
  <c r="AB32" i="96"/>
  <c r="AC32" i="96" a="1"/>
  <c r="AC32" i="96"/>
  <c r="AD32" i="96" a="1"/>
  <c r="AD32" i="96"/>
  <c r="AE32" i="96" a="1"/>
  <c r="AE32" i="96"/>
  <c r="AF32" i="96" a="1"/>
  <c r="AF32" i="96"/>
  <c r="AG32" i="96" a="1"/>
  <c r="AG32" i="96"/>
  <c r="AH32" i="96" a="1"/>
  <c r="AH32" i="96"/>
  <c r="AI32" i="96" a="1"/>
  <c r="AI32" i="96" s="1"/>
  <c r="AJ32" i="96" a="1"/>
  <c r="AJ32" i="96"/>
  <c r="AK32" i="96" a="1"/>
  <c r="AK32" i="96"/>
  <c r="AL32" i="96" a="1"/>
  <c r="AL32" i="96"/>
  <c r="AM32" i="96" a="1"/>
  <c r="AM32" i="96" s="1"/>
  <c r="AN32" i="96" a="1"/>
  <c r="AN32" i="96"/>
  <c r="AO32" i="96" a="1"/>
  <c r="AO32" i="96"/>
  <c r="AP32" i="96" a="1"/>
  <c r="AP32" i="96"/>
  <c r="AQ32" i="96" a="1"/>
  <c r="AQ32" i="96" s="1"/>
  <c r="AR32" i="96" a="1"/>
  <c r="AR32" i="96"/>
  <c r="AS32" i="96" a="1"/>
  <c r="AS32" i="96"/>
  <c r="E33" i="96" a="1"/>
  <c r="E33" i="96"/>
  <c r="F33" i="96" a="1"/>
  <c r="F33" i="96" s="1"/>
  <c r="G33" i="96" a="1"/>
  <c r="G33" i="96"/>
  <c r="H33" i="96" a="1"/>
  <c r="H33" i="96"/>
  <c r="I33" i="96" a="1"/>
  <c r="I33" i="96"/>
  <c r="J33" i="96" a="1"/>
  <c r="J33" i="96" s="1"/>
  <c r="K33" i="96" a="1"/>
  <c r="K33" i="96"/>
  <c r="L33" i="96" a="1"/>
  <c r="L33" i="96"/>
  <c r="M33" i="96" a="1"/>
  <c r="M33" i="96"/>
  <c r="N33" i="96" a="1"/>
  <c r="N33" i="96" s="1"/>
  <c r="O33" i="96" a="1"/>
  <c r="O33" i="96"/>
  <c r="P33" i="96" a="1"/>
  <c r="P33" i="96"/>
  <c r="Q33" i="96" a="1"/>
  <c r="Q33" i="96"/>
  <c r="R33" i="96" a="1"/>
  <c r="R33" i="96" s="1"/>
  <c r="S33" i="96" a="1"/>
  <c r="S33" i="96"/>
  <c r="T33" i="96" a="1"/>
  <c r="T33" i="96"/>
  <c r="U33" i="96" a="1"/>
  <c r="U33" i="96"/>
  <c r="V33" i="96" a="1"/>
  <c r="V33" i="96" s="1"/>
  <c r="W33" i="96" a="1"/>
  <c r="W33" i="96"/>
  <c r="X33" i="96" a="1"/>
  <c r="X33" i="96"/>
  <c r="Y33" i="96" a="1"/>
  <c r="Y33" i="96"/>
  <c r="Z33" i="96" a="1"/>
  <c r="Z33" i="96" s="1"/>
  <c r="AA33" i="96" a="1"/>
  <c r="AA33" i="96"/>
  <c r="AB33" i="96" a="1"/>
  <c r="AB33" i="96"/>
  <c r="AC33" i="96" a="1"/>
  <c r="AC33" i="96"/>
  <c r="AD33" i="96" a="1"/>
  <c r="AD33" i="96" s="1"/>
  <c r="AE33" i="96" a="1"/>
  <c r="AE33" i="96"/>
  <c r="AF33" i="96" a="1"/>
  <c r="AF33" i="96"/>
  <c r="AG33" i="96" a="1"/>
  <c r="AG33" i="96"/>
  <c r="AH33" i="96" a="1"/>
  <c r="AH33" i="96" s="1"/>
  <c r="AI33" i="96" a="1"/>
  <c r="AI33" i="96"/>
  <c r="AJ33" i="96" a="1"/>
  <c r="AJ33" i="96"/>
  <c r="AK33" i="96" a="1"/>
  <c r="AK33" i="96"/>
  <c r="AL33" i="96" a="1"/>
  <c r="AL33" i="96" s="1"/>
  <c r="AM33" i="96" a="1"/>
  <c r="AM33" i="96"/>
  <c r="AN33" i="96" a="1"/>
  <c r="AN33" i="96"/>
  <c r="AO33" i="96" a="1"/>
  <c r="AO33" i="96"/>
  <c r="AP33" i="96" a="1"/>
  <c r="AP33" i="96" s="1"/>
  <c r="AQ33" i="96" a="1"/>
  <c r="AQ33" i="96"/>
  <c r="AR33" i="96" a="1"/>
  <c r="AR33" i="96"/>
  <c r="AS33" i="96" a="1"/>
  <c r="AS33" i="96"/>
  <c r="E34" i="96" a="1"/>
  <c r="E34" i="96" s="1"/>
  <c r="F34" i="96" a="1"/>
  <c r="F34" i="96"/>
  <c r="G34" i="96" a="1"/>
  <c r="G34" i="96"/>
  <c r="H34" i="96" a="1"/>
  <c r="H34" i="96"/>
  <c r="I34" i="96" a="1"/>
  <c r="I34" i="96" s="1"/>
  <c r="J34" i="96" a="1"/>
  <c r="J34" i="96" s="1"/>
  <c r="K34" i="96" a="1"/>
  <c r="K34" i="96"/>
  <c r="L34" i="96" a="1"/>
  <c r="L34" i="96"/>
  <c r="M34" i="96" a="1"/>
  <c r="M34" i="96" s="1"/>
  <c r="N34" i="96" a="1"/>
  <c r="N34" i="96" s="1"/>
  <c r="O34" i="96" a="1"/>
  <c r="O34" i="96"/>
  <c r="P34" i="96" a="1"/>
  <c r="P34" i="96"/>
  <c r="Q34" i="96" a="1"/>
  <c r="Q34" i="96" s="1"/>
  <c r="R34" i="96" a="1"/>
  <c r="R34" i="96" s="1"/>
  <c r="S34" i="96" a="1"/>
  <c r="S34" i="96"/>
  <c r="T34" i="96" a="1"/>
  <c r="T34" i="96" s="1"/>
  <c r="U34" i="96" a="1"/>
  <c r="U34" i="96" s="1"/>
  <c r="V34" i="96" a="1"/>
  <c r="V34" i="96" s="1"/>
  <c r="W34" i="96" a="1"/>
  <c r="W34" i="96"/>
  <c r="X34" i="96" a="1"/>
  <c r="X34" i="96" s="1"/>
  <c r="Y34" i="96" a="1"/>
  <c r="Y34" i="96" s="1"/>
  <c r="Z34" i="96" a="1"/>
  <c r="Z34" i="96" s="1"/>
  <c r="AA34" i="96" a="1"/>
  <c r="AA34" i="96" s="1"/>
  <c r="AB34" i="96" a="1"/>
  <c r="AB34" i="96" s="1"/>
  <c r="AC34" i="96" a="1"/>
  <c r="AC34" i="96" s="1"/>
  <c r="AD34" i="96" a="1"/>
  <c r="AD34" i="96" s="1"/>
  <c r="AE34" i="96" a="1"/>
  <c r="AE34" i="96" s="1"/>
  <c r="AF34" i="96" a="1"/>
  <c r="AF34" i="96" s="1"/>
  <c r="AG34" i="96" a="1"/>
  <c r="AG34" i="96" s="1"/>
  <c r="AH34" i="96" a="1"/>
  <c r="AH34" i="96" s="1"/>
  <c r="AI34" i="96" a="1"/>
  <c r="AI34" i="96" s="1"/>
  <c r="AJ34" i="96" a="1"/>
  <c r="AJ34" i="96" s="1"/>
  <c r="AK34" i="96" a="1"/>
  <c r="AK34" i="96" s="1"/>
  <c r="AL34" i="96" a="1"/>
  <c r="AL34" i="96" s="1"/>
  <c r="AM34" i="96" a="1"/>
  <c r="AM34" i="96" s="1"/>
  <c r="AN34" i="96" a="1"/>
  <c r="AN34" i="96" s="1"/>
  <c r="AO34" i="96" a="1"/>
  <c r="AO34" i="96" s="1"/>
  <c r="AP34" i="96" a="1"/>
  <c r="AP34" i="96" s="1"/>
  <c r="AQ34" i="96" a="1"/>
  <c r="AQ34" i="96" s="1"/>
  <c r="AR34" i="96" a="1"/>
  <c r="AR34" i="96" s="1"/>
  <c r="AS34" i="96" a="1"/>
  <c r="AS34" i="96" s="1"/>
  <c r="E35" i="96" a="1"/>
  <c r="E35" i="96" s="1"/>
  <c r="F35" i="96" a="1"/>
  <c r="F35" i="96" s="1"/>
  <c r="G35" i="96" a="1"/>
  <c r="G35" i="96" s="1"/>
  <c r="H35" i="96" a="1"/>
  <c r="H35" i="96" s="1"/>
  <c r="I35" i="96" a="1"/>
  <c r="I35" i="96" s="1"/>
  <c r="J35" i="96" a="1"/>
  <c r="J35" i="96" s="1"/>
  <c r="K35" i="96" a="1"/>
  <c r="K35" i="96" s="1"/>
  <c r="L35" i="96" a="1"/>
  <c r="L35" i="96" s="1"/>
  <c r="M35" i="96" a="1"/>
  <c r="M35" i="96" s="1"/>
  <c r="N35" i="96" a="1"/>
  <c r="N35" i="96" s="1"/>
  <c r="O35" i="96" a="1"/>
  <c r="O35" i="96" s="1"/>
  <c r="P35" i="96" a="1"/>
  <c r="P35" i="96" s="1"/>
  <c r="Q35" i="96" a="1"/>
  <c r="Q35" i="96" s="1"/>
  <c r="R35" i="96" a="1"/>
  <c r="R35" i="96" s="1"/>
  <c r="S35" i="96" a="1"/>
  <c r="S35" i="96" s="1"/>
  <c r="T35" i="96" a="1"/>
  <c r="T35" i="96" s="1"/>
  <c r="U35" i="96" a="1"/>
  <c r="U35" i="96" s="1"/>
  <c r="V35" i="96" a="1"/>
  <c r="V35" i="96" s="1"/>
  <c r="W35" i="96" a="1"/>
  <c r="W35" i="96" s="1"/>
  <c r="X35" i="96" a="1"/>
  <c r="X35" i="96" s="1"/>
  <c r="Y35" i="96" a="1"/>
  <c r="Y35" i="96" s="1"/>
  <c r="Z35" i="96" a="1"/>
  <c r="Z35" i="96" s="1"/>
  <c r="AA35" i="96" a="1"/>
  <c r="AA35" i="96" s="1"/>
  <c r="AB35" i="96" a="1"/>
  <c r="AB35" i="96" s="1"/>
  <c r="AC35" i="96" a="1"/>
  <c r="AC35" i="96" s="1"/>
  <c r="AD35" i="96" a="1"/>
  <c r="AD35" i="96" s="1"/>
  <c r="AE35" i="96" a="1"/>
  <c r="AE35" i="96" s="1"/>
  <c r="AF35" i="96" a="1"/>
  <c r="AF35" i="96" s="1"/>
  <c r="AG35" i="96" a="1"/>
  <c r="AG35" i="96" s="1"/>
  <c r="AH35" i="96" a="1"/>
  <c r="AH35" i="96" s="1"/>
  <c r="AI35" i="96" a="1"/>
  <c r="AI35" i="96" s="1"/>
  <c r="AJ35" i="96" a="1"/>
  <c r="AJ35" i="96" s="1"/>
  <c r="AK35" i="96" a="1"/>
  <c r="AK35" i="96" s="1"/>
  <c r="AL35" i="96" a="1"/>
  <c r="AL35" i="96" s="1"/>
  <c r="AM35" i="96" a="1"/>
  <c r="AM35" i="96" s="1"/>
  <c r="AN35" i="96" a="1"/>
  <c r="AN35" i="96" s="1"/>
  <c r="AO35" i="96" a="1"/>
  <c r="AO35" i="96" s="1"/>
  <c r="AP35" i="96" a="1"/>
  <c r="AP35" i="96" s="1"/>
  <c r="AQ35" i="96" a="1"/>
  <c r="AQ35" i="96" s="1"/>
  <c r="AR35" i="96" a="1"/>
  <c r="AR35" i="96" s="1"/>
  <c r="AS35" i="96" a="1"/>
  <c r="AS35" i="96" s="1"/>
  <c r="E36" i="96" a="1"/>
  <c r="E36" i="96" s="1"/>
  <c r="F36" i="96" a="1"/>
  <c r="F36" i="96" s="1"/>
  <c r="G36" i="96" a="1"/>
  <c r="G36" i="96" s="1"/>
  <c r="H36" i="96" a="1"/>
  <c r="H36" i="96" s="1"/>
  <c r="I36" i="96" a="1"/>
  <c r="I36" i="96" s="1"/>
  <c r="J36" i="96" a="1"/>
  <c r="J36" i="96" s="1"/>
  <c r="K36" i="96" a="1"/>
  <c r="K36" i="96" s="1"/>
  <c r="L36" i="96" a="1"/>
  <c r="L36" i="96" s="1"/>
  <c r="M36" i="96" a="1"/>
  <c r="M36" i="96" s="1"/>
  <c r="N36" i="96" a="1"/>
  <c r="N36" i="96" s="1"/>
  <c r="O36" i="96" a="1"/>
  <c r="O36" i="96" s="1"/>
  <c r="P36" i="96" a="1"/>
  <c r="P36" i="96" s="1"/>
  <c r="Q36" i="96" a="1"/>
  <c r="Q36" i="96" s="1"/>
  <c r="R36" i="96" a="1"/>
  <c r="R36" i="96" s="1"/>
  <c r="S36" i="96" a="1"/>
  <c r="S36" i="96" s="1"/>
  <c r="T36" i="96" a="1"/>
  <c r="T36" i="96" s="1"/>
  <c r="U36" i="96" a="1"/>
  <c r="U36" i="96" s="1"/>
  <c r="V36" i="96" a="1"/>
  <c r="V36" i="96" s="1"/>
  <c r="W36" i="96" a="1"/>
  <c r="W36" i="96" s="1"/>
  <c r="X36" i="96" a="1"/>
  <c r="X36" i="96" s="1"/>
  <c r="Y36" i="96" a="1"/>
  <c r="Y36" i="96" s="1"/>
  <c r="Z36" i="96" a="1"/>
  <c r="Z36" i="96" s="1"/>
  <c r="AA36" i="96" a="1"/>
  <c r="AA36" i="96" s="1"/>
  <c r="AB36" i="96" a="1"/>
  <c r="AB36" i="96" s="1"/>
  <c r="AC36" i="96" a="1"/>
  <c r="AC36" i="96" s="1"/>
  <c r="AD36" i="96" a="1"/>
  <c r="AD36" i="96" s="1"/>
  <c r="AE36" i="96" a="1"/>
  <c r="AE36" i="96" s="1"/>
  <c r="AF36" i="96" a="1"/>
  <c r="AF36" i="96" s="1"/>
  <c r="AG36" i="96" a="1"/>
  <c r="AG36" i="96" s="1"/>
  <c r="AH36" i="96" a="1"/>
  <c r="AH36" i="96" s="1"/>
  <c r="AI36" i="96" a="1"/>
  <c r="AI36" i="96" s="1"/>
  <c r="AJ36" i="96" a="1"/>
  <c r="AJ36" i="96" s="1"/>
  <c r="AK36" i="96" a="1"/>
  <c r="AK36" i="96" s="1"/>
  <c r="AL36" i="96" a="1"/>
  <c r="AL36" i="96" s="1"/>
  <c r="AM36" i="96" a="1"/>
  <c r="AM36" i="96" s="1"/>
  <c r="AN36" i="96" a="1"/>
  <c r="AN36" i="96" s="1"/>
  <c r="AO36" i="96" a="1"/>
  <c r="AO36" i="96" s="1"/>
  <c r="AP36" i="96" a="1"/>
  <c r="AP36" i="96" s="1"/>
  <c r="AQ36" i="96" a="1"/>
  <c r="AQ36" i="96" s="1"/>
  <c r="AR36" i="96" a="1"/>
  <c r="AR36" i="96" s="1"/>
  <c r="AS36" i="96" a="1"/>
  <c r="AS36" i="96" s="1"/>
  <c r="E37" i="96" a="1"/>
  <c r="E37" i="96" s="1"/>
  <c r="F37" i="96" a="1"/>
  <c r="F37" i="96" s="1"/>
  <c r="G37" i="96" a="1"/>
  <c r="G37" i="96" s="1"/>
  <c r="H37" i="96" a="1"/>
  <c r="H37" i="96" s="1"/>
  <c r="I37" i="96" a="1"/>
  <c r="I37" i="96" s="1"/>
  <c r="J37" i="96" a="1"/>
  <c r="J37" i="96" s="1"/>
  <c r="K37" i="96" a="1"/>
  <c r="K37" i="96" s="1"/>
  <c r="L37" i="96" a="1"/>
  <c r="L37" i="96" s="1"/>
  <c r="M37" i="96" a="1"/>
  <c r="M37" i="96" s="1"/>
  <c r="N37" i="96" a="1"/>
  <c r="N37" i="96" s="1"/>
  <c r="O37" i="96" a="1"/>
  <c r="O37" i="96" s="1"/>
  <c r="P37" i="96" a="1"/>
  <c r="P37" i="96" s="1"/>
  <c r="Q37" i="96" a="1"/>
  <c r="Q37" i="96" s="1"/>
  <c r="R37" i="96" a="1"/>
  <c r="R37" i="96" s="1"/>
  <c r="S37" i="96" a="1"/>
  <c r="S37" i="96" s="1"/>
  <c r="T37" i="96" a="1"/>
  <c r="T37" i="96" s="1"/>
  <c r="U37" i="96" a="1"/>
  <c r="U37" i="96" s="1"/>
  <c r="V37" i="96" a="1"/>
  <c r="V37" i="96" s="1"/>
  <c r="W37" i="96" a="1"/>
  <c r="W37" i="96" s="1"/>
  <c r="X37" i="96" a="1"/>
  <c r="X37" i="96" s="1"/>
  <c r="Y37" i="96" a="1"/>
  <c r="Y37" i="96" s="1"/>
  <c r="Z37" i="96" a="1"/>
  <c r="Z37" i="96" s="1"/>
  <c r="AA37" i="96" a="1"/>
  <c r="AA37" i="96" s="1"/>
  <c r="AB37" i="96" a="1"/>
  <c r="AB37" i="96" s="1"/>
  <c r="AC37" i="96" a="1"/>
  <c r="AC37" i="96" s="1"/>
  <c r="AD37" i="96" a="1"/>
  <c r="AD37" i="96" s="1"/>
  <c r="AE37" i="96" a="1"/>
  <c r="AE37" i="96" s="1"/>
  <c r="AF37" i="96" a="1"/>
  <c r="AF37" i="96" s="1"/>
  <c r="AG37" i="96" a="1"/>
  <c r="AG37" i="96" s="1"/>
  <c r="AH37" i="96" a="1"/>
  <c r="AH37" i="96" s="1"/>
  <c r="AI37" i="96" a="1"/>
  <c r="AI37" i="96" s="1"/>
  <c r="AJ37" i="96" a="1"/>
  <c r="AJ37" i="96" s="1"/>
  <c r="AK37" i="96" a="1"/>
  <c r="AK37" i="96" s="1"/>
  <c r="AL37" i="96" a="1"/>
  <c r="AL37" i="96" s="1"/>
  <c r="AM37" i="96" a="1"/>
  <c r="AM37" i="96" s="1"/>
  <c r="AN37" i="96" a="1"/>
  <c r="AN37" i="96" s="1"/>
  <c r="AO37" i="96" a="1"/>
  <c r="AO37" i="96" s="1"/>
  <c r="AP37" i="96" a="1"/>
  <c r="AP37" i="96" s="1"/>
  <c r="AQ37" i="96" a="1"/>
  <c r="AQ37" i="96" s="1"/>
  <c r="AR37" i="96" a="1"/>
  <c r="AR37" i="96" s="1"/>
  <c r="AS37" i="96" a="1"/>
  <c r="AS37" i="96" s="1"/>
  <c r="E38" i="96" a="1"/>
  <c r="E38" i="96" s="1"/>
  <c r="F38" i="96" a="1"/>
  <c r="F38" i="96" s="1"/>
  <c r="G38" i="96" a="1"/>
  <c r="G38" i="96" s="1"/>
  <c r="H38" i="96" a="1"/>
  <c r="H38" i="96" s="1"/>
  <c r="I38" i="96" a="1"/>
  <c r="I38" i="96" s="1"/>
  <c r="J38" i="96" a="1"/>
  <c r="J38" i="96" s="1"/>
  <c r="K38" i="96" a="1"/>
  <c r="K38" i="96" s="1"/>
  <c r="L38" i="96" a="1"/>
  <c r="L38" i="96" s="1"/>
  <c r="M38" i="96" a="1"/>
  <c r="M38" i="96" s="1"/>
  <c r="N38" i="96" a="1"/>
  <c r="N38" i="96" s="1"/>
  <c r="O38" i="96" a="1"/>
  <c r="O38" i="96" s="1"/>
  <c r="P38" i="96" a="1"/>
  <c r="P38" i="96" s="1"/>
  <c r="Q38" i="96" a="1"/>
  <c r="Q38" i="96" s="1"/>
  <c r="R38" i="96" a="1"/>
  <c r="R38" i="96" s="1"/>
  <c r="S38" i="96" a="1"/>
  <c r="S38" i="96" s="1"/>
  <c r="T38" i="96" a="1"/>
  <c r="T38" i="96" s="1"/>
  <c r="U38" i="96" a="1"/>
  <c r="U38" i="96" s="1"/>
  <c r="V38" i="96" a="1"/>
  <c r="V38" i="96" s="1"/>
  <c r="W38" i="96" a="1"/>
  <c r="W38" i="96" s="1"/>
  <c r="X38" i="96" a="1"/>
  <c r="X38" i="96" s="1"/>
  <c r="Y38" i="96" a="1"/>
  <c r="Y38" i="96" s="1"/>
  <c r="Z38" i="96" a="1"/>
  <c r="Z38" i="96" s="1"/>
  <c r="AA38" i="96" a="1"/>
  <c r="AA38" i="96" s="1"/>
  <c r="AB38" i="96" a="1"/>
  <c r="AB38" i="96" s="1"/>
  <c r="AC38" i="96" a="1"/>
  <c r="AC38" i="96" s="1"/>
  <c r="AD38" i="96" a="1"/>
  <c r="AD38" i="96" s="1"/>
  <c r="AE38" i="96" a="1"/>
  <c r="AE38" i="96" s="1"/>
  <c r="AF38" i="96" a="1"/>
  <c r="AF38" i="96" s="1"/>
  <c r="AG38" i="96" a="1"/>
  <c r="AG38" i="96" s="1"/>
  <c r="AH38" i="96" a="1"/>
  <c r="AH38" i="96" s="1"/>
  <c r="AI38" i="96" a="1"/>
  <c r="AI38" i="96" s="1"/>
  <c r="AJ38" i="96" a="1"/>
  <c r="AJ38" i="96" s="1"/>
  <c r="AK38" i="96" a="1"/>
  <c r="AK38" i="96" s="1"/>
  <c r="AL38" i="96" a="1"/>
  <c r="AL38" i="96" s="1"/>
  <c r="AM38" i="96" a="1"/>
  <c r="AM38" i="96" s="1"/>
  <c r="AN38" i="96" a="1"/>
  <c r="AN38" i="96" s="1"/>
  <c r="AO38" i="96" a="1"/>
  <c r="AO38" i="96" s="1"/>
  <c r="AP38" i="96" a="1"/>
  <c r="AP38" i="96" s="1"/>
  <c r="AQ38" i="96" a="1"/>
  <c r="AQ38" i="96" s="1"/>
  <c r="AR38" i="96" a="1"/>
  <c r="AR38" i="96" s="1"/>
  <c r="AS38" i="96" a="1"/>
  <c r="AS38" i="96" s="1"/>
  <c r="E39" i="96" a="1"/>
  <c r="E39" i="96" s="1"/>
  <c r="F39" i="96" a="1"/>
  <c r="F39" i="96" s="1"/>
  <c r="G39" i="96" a="1"/>
  <c r="G39" i="96" s="1"/>
  <c r="H39" i="96" a="1"/>
  <c r="H39" i="96" s="1"/>
  <c r="I39" i="96" a="1"/>
  <c r="I39" i="96" s="1"/>
  <c r="J39" i="96" a="1"/>
  <c r="J39" i="96" s="1"/>
  <c r="K39" i="96" a="1"/>
  <c r="K39" i="96" s="1"/>
  <c r="L39" i="96" a="1"/>
  <c r="L39" i="96" s="1"/>
  <c r="M39" i="96" a="1"/>
  <c r="M39" i="96" s="1"/>
  <c r="N39" i="96" a="1"/>
  <c r="N39" i="96" s="1"/>
  <c r="O39" i="96" a="1"/>
  <c r="O39" i="96" s="1"/>
  <c r="P39" i="96" a="1"/>
  <c r="P39" i="96" s="1"/>
  <c r="Q39" i="96" a="1"/>
  <c r="Q39" i="96" s="1"/>
  <c r="R39" i="96" a="1"/>
  <c r="R39" i="96" s="1"/>
  <c r="S39" i="96" a="1"/>
  <c r="S39" i="96" s="1"/>
  <c r="T39" i="96" a="1"/>
  <c r="T39" i="96" s="1"/>
  <c r="U39" i="96" a="1"/>
  <c r="U39" i="96" s="1"/>
  <c r="V39" i="96" a="1"/>
  <c r="V39" i="96" s="1"/>
  <c r="W39" i="96" a="1"/>
  <c r="W39" i="96" s="1"/>
  <c r="X39" i="96" a="1"/>
  <c r="X39" i="96" s="1"/>
  <c r="Y39" i="96" a="1"/>
  <c r="Y39" i="96" s="1"/>
  <c r="Z39" i="96" a="1"/>
  <c r="Z39" i="96" s="1"/>
  <c r="AA39" i="96" a="1"/>
  <c r="AA39" i="96" s="1"/>
  <c r="AB39" i="96" a="1"/>
  <c r="AB39" i="96" s="1"/>
  <c r="AC39" i="96" a="1"/>
  <c r="AC39" i="96" s="1"/>
  <c r="AD39" i="96" a="1"/>
  <c r="AD39" i="96" s="1"/>
  <c r="AE39" i="96" a="1"/>
  <c r="AE39" i="96" s="1"/>
  <c r="AF39" i="96" a="1"/>
  <c r="AF39" i="96" s="1"/>
  <c r="AG39" i="96" a="1"/>
  <c r="AG39" i="96" s="1"/>
  <c r="AH39" i="96" a="1"/>
  <c r="AH39" i="96" s="1"/>
  <c r="AI39" i="96" a="1"/>
  <c r="AI39" i="96" s="1"/>
  <c r="AJ39" i="96" a="1"/>
  <c r="AJ39" i="96" s="1"/>
  <c r="AK39" i="96" a="1"/>
  <c r="AK39" i="96" s="1"/>
  <c r="AL39" i="96" a="1"/>
  <c r="AL39" i="96" s="1"/>
  <c r="AM39" i="96" a="1"/>
  <c r="AM39" i="96" s="1"/>
  <c r="AN39" i="96" a="1"/>
  <c r="AN39" i="96" s="1"/>
  <c r="AO39" i="96" a="1"/>
  <c r="AO39" i="96" s="1"/>
  <c r="AP39" i="96" a="1"/>
  <c r="AP39" i="96" s="1"/>
  <c r="AQ39" i="96" a="1"/>
  <c r="AQ39" i="96" s="1"/>
  <c r="AR39" i="96" a="1"/>
  <c r="AR39" i="96" s="1"/>
  <c r="AS39" i="96" a="1"/>
  <c r="AS39" i="96" s="1"/>
  <c r="E40" i="96" a="1"/>
  <c r="E40" i="96" s="1"/>
  <c r="F40" i="96" a="1"/>
  <c r="F40" i="96" s="1"/>
  <c r="G40" i="96" a="1"/>
  <c r="G40" i="96" s="1"/>
  <c r="H40" i="96" a="1"/>
  <c r="H40" i="96" s="1"/>
  <c r="I40" i="96" a="1"/>
  <c r="I40" i="96" s="1"/>
  <c r="J40" i="96" a="1"/>
  <c r="J40" i="96" s="1"/>
  <c r="K40" i="96" a="1"/>
  <c r="K40" i="96" s="1"/>
  <c r="L40" i="96" a="1"/>
  <c r="L40" i="96" s="1"/>
  <c r="M40" i="96" a="1"/>
  <c r="M40" i="96" s="1"/>
  <c r="N40" i="96" a="1"/>
  <c r="N40" i="96" s="1"/>
  <c r="O40" i="96" a="1"/>
  <c r="O40" i="96" s="1"/>
  <c r="P40" i="96" a="1"/>
  <c r="P40" i="96" s="1"/>
  <c r="Q40" i="96" a="1"/>
  <c r="Q40" i="96" s="1"/>
  <c r="R40" i="96" a="1"/>
  <c r="R40" i="96" s="1"/>
  <c r="S40" i="96" a="1"/>
  <c r="S40" i="96" s="1"/>
  <c r="T40" i="96" a="1"/>
  <c r="T40" i="96" s="1"/>
  <c r="U40" i="96" a="1"/>
  <c r="U40" i="96" s="1"/>
  <c r="V40" i="96" a="1"/>
  <c r="V40" i="96" s="1"/>
  <c r="W40" i="96" a="1"/>
  <c r="W40" i="96" s="1"/>
  <c r="X40" i="96" a="1"/>
  <c r="X40" i="96" s="1"/>
  <c r="Y40" i="96" a="1"/>
  <c r="Y40" i="96" s="1"/>
  <c r="Z40" i="96" a="1"/>
  <c r="Z40" i="96" s="1"/>
  <c r="AA40" i="96" a="1"/>
  <c r="AA40" i="96" s="1"/>
  <c r="AB40" i="96" a="1"/>
  <c r="AB40" i="96" s="1"/>
  <c r="AC40" i="96" a="1"/>
  <c r="AC40" i="96" s="1"/>
  <c r="AD40" i="96" a="1"/>
  <c r="AD40" i="96" s="1"/>
  <c r="AE40" i="96" a="1"/>
  <c r="AE40" i="96" s="1"/>
  <c r="AF40" i="96" a="1"/>
  <c r="AF40" i="96" s="1"/>
  <c r="AG40" i="96" a="1"/>
  <c r="AG40" i="96" s="1"/>
  <c r="AH40" i="96" a="1"/>
  <c r="AH40" i="96" s="1"/>
  <c r="AI40" i="96" a="1"/>
  <c r="AI40" i="96" s="1"/>
  <c r="AJ40" i="96" a="1"/>
  <c r="AJ40" i="96" s="1"/>
  <c r="AK40" i="96" a="1"/>
  <c r="AK40" i="96" s="1"/>
  <c r="AL40" i="96" a="1"/>
  <c r="AL40" i="96" s="1"/>
  <c r="AM40" i="96" a="1"/>
  <c r="AM40" i="96" s="1"/>
  <c r="AN40" i="96" a="1"/>
  <c r="AN40" i="96" s="1"/>
  <c r="AO40" i="96" a="1"/>
  <c r="AO40" i="96" s="1"/>
  <c r="AP40" i="96" a="1"/>
  <c r="AP40" i="96" s="1"/>
  <c r="AQ40" i="96" a="1"/>
  <c r="AQ40" i="96" s="1"/>
  <c r="AR40" i="96" a="1"/>
  <c r="AR40" i="96" s="1"/>
  <c r="AS40" i="96" a="1"/>
  <c r="AS40" i="96" s="1"/>
  <c r="E41" i="96" a="1"/>
  <c r="E41" i="96" s="1"/>
  <c r="F41" i="96" a="1"/>
  <c r="F41" i="96" s="1"/>
  <c r="G41" i="96" a="1"/>
  <c r="G41" i="96" s="1"/>
  <c r="H41" i="96" a="1"/>
  <c r="H41" i="96" s="1"/>
  <c r="I41" i="96" a="1"/>
  <c r="I41" i="96" s="1"/>
  <c r="J41" i="96" a="1"/>
  <c r="J41" i="96" s="1"/>
  <c r="K41" i="96" a="1"/>
  <c r="K41" i="96" s="1"/>
  <c r="L41" i="96" a="1"/>
  <c r="L41" i="96" s="1"/>
  <c r="M41" i="96" a="1"/>
  <c r="M41" i="96" s="1"/>
  <c r="N41" i="96" a="1"/>
  <c r="N41" i="96" s="1"/>
  <c r="O41" i="96" a="1"/>
  <c r="O41" i="96" s="1"/>
  <c r="P41" i="96" a="1"/>
  <c r="P41" i="96" s="1"/>
  <c r="Q41" i="96" a="1"/>
  <c r="Q41" i="96" s="1"/>
  <c r="R41" i="96" a="1"/>
  <c r="R41" i="96" s="1"/>
  <c r="S41" i="96" a="1"/>
  <c r="S41" i="96" s="1"/>
  <c r="T41" i="96" a="1"/>
  <c r="T41" i="96" s="1"/>
  <c r="U41" i="96" a="1"/>
  <c r="U41" i="96" s="1"/>
  <c r="V41" i="96" a="1"/>
  <c r="V41" i="96" s="1"/>
  <c r="W41" i="96" a="1"/>
  <c r="W41" i="96" s="1"/>
  <c r="X41" i="96" a="1"/>
  <c r="X41" i="96" s="1"/>
  <c r="Y41" i="96" a="1"/>
  <c r="Y41" i="96" s="1"/>
  <c r="Z41" i="96" a="1"/>
  <c r="Z41" i="96" s="1"/>
  <c r="AA41" i="96" a="1"/>
  <c r="AA41" i="96" s="1"/>
  <c r="AB41" i="96" a="1"/>
  <c r="AB41" i="96" s="1"/>
  <c r="AC41" i="96" a="1"/>
  <c r="AC41" i="96" s="1"/>
  <c r="AD41" i="96" a="1"/>
  <c r="AD41" i="96" s="1"/>
  <c r="AE41" i="96" a="1"/>
  <c r="AE41" i="96" s="1"/>
  <c r="AF41" i="96" a="1"/>
  <c r="AF41" i="96" s="1"/>
  <c r="AG41" i="96" a="1"/>
  <c r="AG41" i="96" s="1"/>
  <c r="AH41" i="96" a="1"/>
  <c r="AH41" i="96" s="1"/>
  <c r="AI41" i="96" a="1"/>
  <c r="AI41" i="96" s="1"/>
  <c r="AJ41" i="96" a="1"/>
  <c r="AJ41" i="96" s="1"/>
  <c r="AK41" i="96" a="1"/>
  <c r="AK41" i="96" s="1"/>
  <c r="AL41" i="96" a="1"/>
  <c r="AL41" i="96" s="1"/>
  <c r="AM41" i="96" a="1"/>
  <c r="AM41" i="96" s="1"/>
  <c r="AN41" i="96" a="1"/>
  <c r="AN41" i="96" s="1"/>
  <c r="AO41" i="96" a="1"/>
  <c r="AO41" i="96" s="1"/>
  <c r="AP41" i="96" a="1"/>
  <c r="AP41" i="96" s="1"/>
  <c r="AQ41" i="96" a="1"/>
  <c r="AQ41" i="96" s="1"/>
  <c r="AR41" i="96" a="1"/>
  <c r="AR41" i="96" s="1"/>
  <c r="AS41" i="96" a="1"/>
  <c r="AS41" i="96" s="1"/>
  <c r="E42" i="96" a="1"/>
  <c r="E42" i="96" s="1"/>
  <c r="F42" i="96" a="1"/>
  <c r="F42" i="96" s="1"/>
  <c r="G42" i="96" a="1"/>
  <c r="G42" i="96" s="1"/>
  <c r="H42" i="96" a="1"/>
  <c r="H42" i="96" s="1"/>
  <c r="I42" i="96" a="1"/>
  <c r="I42" i="96" s="1"/>
  <c r="J42" i="96" a="1"/>
  <c r="J42" i="96" s="1"/>
  <c r="K42" i="96" a="1"/>
  <c r="K42" i="96" s="1"/>
  <c r="L42" i="96" a="1"/>
  <c r="L42" i="96" s="1"/>
  <c r="M42" i="96" a="1"/>
  <c r="M42" i="96" s="1"/>
  <c r="N42" i="96" a="1"/>
  <c r="N42" i="96" s="1"/>
  <c r="O42" i="96" a="1"/>
  <c r="O42" i="96" s="1"/>
  <c r="P42" i="96" a="1"/>
  <c r="P42" i="96" s="1"/>
  <c r="Q42" i="96" a="1"/>
  <c r="Q42" i="96" s="1"/>
  <c r="R42" i="96" a="1"/>
  <c r="R42" i="96" s="1"/>
  <c r="S42" i="96" a="1"/>
  <c r="S42" i="96" s="1"/>
  <c r="T42" i="96" a="1"/>
  <c r="T42" i="96" s="1"/>
  <c r="U42" i="96" a="1"/>
  <c r="U42" i="96" s="1"/>
  <c r="V42" i="96" a="1"/>
  <c r="V42" i="96" s="1"/>
  <c r="W42" i="96" a="1"/>
  <c r="W42" i="96" s="1"/>
  <c r="X42" i="96" a="1"/>
  <c r="X42" i="96" s="1"/>
  <c r="Y42" i="96" a="1"/>
  <c r="Y42" i="96" s="1"/>
  <c r="Z42" i="96" a="1"/>
  <c r="Z42" i="96" s="1"/>
  <c r="AA42" i="96" a="1"/>
  <c r="AA42" i="96" s="1"/>
  <c r="AB42" i="96" a="1"/>
  <c r="AB42" i="96" s="1"/>
  <c r="AC42" i="96" a="1"/>
  <c r="AC42" i="96" s="1"/>
  <c r="AD42" i="96" a="1"/>
  <c r="AD42" i="96" s="1"/>
  <c r="AE42" i="96" a="1"/>
  <c r="AE42" i="96" s="1"/>
  <c r="AF42" i="96" a="1"/>
  <c r="AF42" i="96" s="1"/>
  <c r="AG42" i="96" a="1"/>
  <c r="AG42" i="96" s="1"/>
  <c r="AH42" i="96" a="1"/>
  <c r="AH42" i="96" s="1"/>
  <c r="AI42" i="96" a="1"/>
  <c r="AI42" i="96" s="1"/>
  <c r="AJ42" i="96" a="1"/>
  <c r="AJ42" i="96" s="1"/>
  <c r="AK42" i="96" a="1"/>
  <c r="AK42" i="96" s="1"/>
  <c r="AL42" i="96" a="1"/>
  <c r="AL42" i="96" s="1"/>
  <c r="AM42" i="96" a="1"/>
  <c r="AM42" i="96" s="1"/>
  <c r="AN42" i="96" a="1"/>
  <c r="AN42" i="96" s="1"/>
  <c r="AO42" i="96" a="1"/>
  <c r="AO42" i="96" s="1"/>
  <c r="AP42" i="96" a="1"/>
  <c r="AP42" i="96" s="1"/>
  <c r="AQ42" i="96" a="1"/>
  <c r="AQ42" i="96" s="1"/>
  <c r="AR42" i="96" a="1"/>
  <c r="AR42" i="96" s="1"/>
  <c r="AS42" i="96" a="1"/>
  <c r="AS42" i="96" s="1"/>
  <c r="E43" i="96" a="1"/>
  <c r="E43" i="96" s="1"/>
  <c r="F43" i="96" a="1"/>
  <c r="F43" i="96" s="1"/>
  <c r="G43" i="96" a="1"/>
  <c r="G43" i="96" s="1"/>
  <c r="H43" i="96" a="1"/>
  <c r="H43" i="96" s="1"/>
  <c r="I43" i="96" a="1"/>
  <c r="I43" i="96" s="1"/>
  <c r="J43" i="96" a="1"/>
  <c r="J43" i="96" s="1"/>
  <c r="K43" i="96" a="1"/>
  <c r="K43" i="96" s="1"/>
  <c r="L43" i="96" a="1"/>
  <c r="L43" i="96" s="1"/>
  <c r="M43" i="96" a="1"/>
  <c r="M43" i="96" s="1"/>
  <c r="N43" i="96" a="1"/>
  <c r="N43" i="96" s="1"/>
  <c r="O43" i="96" a="1"/>
  <c r="O43" i="96" s="1"/>
  <c r="P43" i="96" a="1"/>
  <c r="P43" i="96" s="1"/>
  <c r="Q43" i="96" a="1"/>
  <c r="Q43" i="96" s="1"/>
  <c r="R43" i="96" a="1"/>
  <c r="R43" i="96" s="1"/>
  <c r="S43" i="96" a="1"/>
  <c r="S43" i="96" s="1"/>
  <c r="T43" i="96" a="1"/>
  <c r="T43" i="96" s="1"/>
  <c r="U43" i="96" a="1"/>
  <c r="U43" i="96" s="1"/>
  <c r="V43" i="96" a="1"/>
  <c r="V43" i="96" s="1"/>
  <c r="W43" i="96" a="1"/>
  <c r="W43" i="96" s="1"/>
  <c r="X43" i="96" a="1"/>
  <c r="X43" i="96" s="1"/>
  <c r="Y43" i="96" a="1"/>
  <c r="Y43" i="96" s="1"/>
  <c r="Z43" i="96" a="1"/>
  <c r="Z43" i="96" s="1"/>
  <c r="AA43" i="96" a="1"/>
  <c r="AA43" i="96" s="1"/>
  <c r="AB43" i="96" a="1"/>
  <c r="AB43" i="96" s="1"/>
  <c r="AC43" i="96" a="1"/>
  <c r="AC43" i="96" s="1"/>
  <c r="AD43" i="96" a="1"/>
  <c r="AD43" i="96" s="1"/>
  <c r="AE43" i="96" a="1"/>
  <c r="AE43" i="96" s="1"/>
  <c r="AF43" i="96" a="1"/>
  <c r="AF43" i="96" s="1"/>
  <c r="AG43" i="96" a="1"/>
  <c r="AG43" i="96" s="1"/>
  <c r="AH43" i="96" a="1"/>
  <c r="AH43" i="96" s="1"/>
  <c r="AI43" i="96" a="1"/>
  <c r="AI43" i="96" s="1"/>
  <c r="AJ43" i="96" a="1"/>
  <c r="AJ43" i="96" s="1"/>
  <c r="AK43" i="96" a="1"/>
  <c r="AK43" i="96" s="1"/>
  <c r="AL43" i="96" a="1"/>
  <c r="AL43" i="96" s="1"/>
  <c r="AM43" i="96" a="1"/>
  <c r="AM43" i="96" s="1"/>
  <c r="AN43" i="96" a="1"/>
  <c r="AN43" i="96" s="1"/>
  <c r="AO43" i="96" a="1"/>
  <c r="AO43" i="96" s="1"/>
  <c r="AP43" i="96" a="1"/>
  <c r="AP43" i="96" s="1"/>
  <c r="AQ43" i="96" a="1"/>
  <c r="AQ43" i="96" s="1"/>
  <c r="AR43" i="96" a="1"/>
  <c r="AR43" i="96" s="1"/>
  <c r="AS43" i="96" a="1"/>
  <c r="AS43" i="96" s="1"/>
  <c r="E44" i="96" a="1"/>
  <c r="E44" i="96" s="1"/>
  <c r="F44" i="96" a="1"/>
  <c r="F44" i="96" s="1"/>
  <c r="G44" i="96" a="1"/>
  <c r="G44" i="96" s="1"/>
  <c r="H44" i="96" a="1"/>
  <c r="H44" i="96" s="1"/>
  <c r="I44" i="96" a="1"/>
  <c r="I44" i="96" s="1"/>
  <c r="J44" i="96" a="1"/>
  <c r="J44" i="96" s="1"/>
  <c r="K44" i="96" a="1"/>
  <c r="K44" i="96" s="1"/>
  <c r="L44" i="96" a="1"/>
  <c r="L44" i="96" s="1"/>
  <c r="M44" i="96" a="1"/>
  <c r="M44" i="96" s="1"/>
  <c r="N44" i="96" a="1"/>
  <c r="N44" i="96" s="1"/>
  <c r="O44" i="96" a="1"/>
  <c r="O44" i="96" s="1"/>
  <c r="P44" i="96" a="1"/>
  <c r="P44" i="96" s="1"/>
  <c r="Q44" i="96" a="1"/>
  <c r="Q44" i="96" s="1"/>
  <c r="R44" i="96" a="1"/>
  <c r="R44" i="96" s="1"/>
  <c r="S44" i="96" a="1"/>
  <c r="S44" i="96" s="1"/>
  <c r="T44" i="96" a="1"/>
  <c r="T44" i="96" s="1"/>
  <c r="U44" i="96" a="1"/>
  <c r="U44" i="96" s="1"/>
  <c r="V44" i="96" a="1"/>
  <c r="V44" i="96" s="1"/>
  <c r="W44" i="96" a="1"/>
  <c r="W44" i="96" s="1"/>
  <c r="X44" i="96" a="1"/>
  <c r="X44" i="96" s="1"/>
  <c r="Y44" i="96" a="1"/>
  <c r="Y44" i="96" s="1"/>
  <c r="Z44" i="96" a="1"/>
  <c r="Z44" i="96" s="1"/>
  <c r="AA44" i="96" a="1"/>
  <c r="AA44" i="96" s="1"/>
  <c r="AB44" i="96" a="1"/>
  <c r="AB44" i="96" s="1"/>
  <c r="AC44" i="96" a="1"/>
  <c r="AC44" i="96" s="1"/>
  <c r="AD44" i="96" a="1"/>
  <c r="AD44" i="96" s="1"/>
  <c r="AE44" i="96" a="1"/>
  <c r="AE44" i="96" s="1"/>
  <c r="AF44" i="96" a="1"/>
  <c r="AF44" i="96" s="1"/>
  <c r="AG44" i="96" a="1"/>
  <c r="AG44" i="96" s="1"/>
  <c r="AH44" i="96" a="1"/>
  <c r="AH44" i="96" s="1"/>
  <c r="AI44" i="96" a="1"/>
  <c r="AI44" i="96" s="1"/>
  <c r="AJ44" i="96" a="1"/>
  <c r="AJ44" i="96" s="1"/>
  <c r="AK44" i="96" a="1"/>
  <c r="AK44" i="96" s="1"/>
  <c r="AL44" i="96" a="1"/>
  <c r="AL44" i="96" s="1"/>
  <c r="AM44" i="96" a="1"/>
  <c r="AM44" i="96" s="1"/>
  <c r="AN44" i="96" a="1"/>
  <c r="AN44" i="96" s="1"/>
  <c r="AO44" i="96" a="1"/>
  <c r="AO44" i="96" s="1"/>
  <c r="AP44" i="96" a="1"/>
  <c r="AP44" i="96" s="1"/>
  <c r="AQ44" i="96" a="1"/>
  <c r="AQ44" i="96" s="1"/>
  <c r="AR44" i="96" a="1"/>
  <c r="AR44" i="96" s="1"/>
  <c r="AS44" i="96" a="1"/>
  <c r="AS44" i="96" s="1"/>
  <c r="E45" i="96" a="1"/>
  <c r="E45" i="96" s="1"/>
  <c r="F45" i="96" a="1"/>
  <c r="F45" i="96" s="1"/>
  <c r="G45" i="96" a="1"/>
  <c r="G45" i="96" s="1"/>
  <c r="H45" i="96" a="1"/>
  <c r="H45" i="96" s="1"/>
  <c r="I45" i="96" a="1"/>
  <c r="I45" i="96" s="1"/>
  <c r="J45" i="96" a="1"/>
  <c r="J45" i="96" s="1"/>
  <c r="K45" i="96" a="1"/>
  <c r="K45" i="96" s="1"/>
  <c r="L45" i="96" a="1"/>
  <c r="L45" i="96" s="1"/>
  <c r="M45" i="96" a="1"/>
  <c r="M45" i="96" s="1"/>
  <c r="N45" i="96" a="1"/>
  <c r="N45" i="96" s="1"/>
  <c r="O45" i="96" a="1"/>
  <c r="O45" i="96" s="1"/>
  <c r="P45" i="96" a="1"/>
  <c r="P45" i="96" s="1"/>
  <c r="Q45" i="96" a="1"/>
  <c r="Q45" i="96" s="1"/>
  <c r="R45" i="96" a="1"/>
  <c r="R45" i="96" s="1"/>
  <c r="S45" i="96" a="1"/>
  <c r="S45" i="96" s="1"/>
  <c r="T45" i="96" a="1"/>
  <c r="T45" i="96" s="1"/>
  <c r="U45" i="96" a="1"/>
  <c r="U45" i="96" s="1"/>
  <c r="V45" i="96" a="1"/>
  <c r="V45" i="96" s="1"/>
  <c r="W45" i="96" a="1"/>
  <c r="W45" i="96" s="1"/>
  <c r="X45" i="96" a="1"/>
  <c r="X45" i="96" s="1"/>
  <c r="Y45" i="96" a="1"/>
  <c r="Y45" i="96" s="1"/>
  <c r="Z45" i="96" a="1"/>
  <c r="Z45" i="96" s="1"/>
  <c r="AA45" i="96" a="1"/>
  <c r="AA45" i="96" s="1"/>
  <c r="AB45" i="96" a="1"/>
  <c r="AB45" i="96" s="1"/>
  <c r="AC45" i="96" a="1"/>
  <c r="AC45" i="96" s="1"/>
  <c r="AD45" i="96" a="1"/>
  <c r="AD45" i="96" s="1"/>
  <c r="AE45" i="96" a="1"/>
  <c r="AE45" i="96" s="1"/>
  <c r="AF45" i="96" a="1"/>
  <c r="AF45" i="96" s="1"/>
  <c r="AG45" i="96" a="1"/>
  <c r="AG45" i="96" s="1"/>
  <c r="AH45" i="96" a="1"/>
  <c r="AH45" i="96" s="1"/>
  <c r="AI45" i="96" a="1"/>
  <c r="AI45" i="96" s="1"/>
  <c r="AJ45" i="96" a="1"/>
  <c r="AJ45" i="96" s="1"/>
  <c r="AK45" i="96" a="1"/>
  <c r="AK45" i="96" s="1"/>
  <c r="AL45" i="96" a="1"/>
  <c r="AL45" i="96" s="1"/>
  <c r="AM45" i="96" a="1"/>
  <c r="AM45" i="96" s="1"/>
  <c r="AN45" i="96" a="1"/>
  <c r="AN45" i="96" s="1"/>
  <c r="AO45" i="96" a="1"/>
  <c r="AO45" i="96" s="1"/>
  <c r="AP45" i="96" a="1"/>
  <c r="AP45" i="96" s="1"/>
  <c r="AQ45" i="96" a="1"/>
  <c r="AQ45" i="96" s="1"/>
  <c r="AR45" i="96" a="1"/>
  <c r="AR45" i="96" s="1"/>
  <c r="AS45" i="96" a="1"/>
  <c r="AS45" i="96" s="1"/>
  <c r="E46" i="96" a="1"/>
  <c r="E46" i="96" s="1"/>
  <c r="F46" i="96" a="1"/>
  <c r="F46" i="96" s="1"/>
  <c r="G46" i="96" a="1"/>
  <c r="G46" i="96" s="1"/>
  <c r="H46" i="96" a="1"/>
  <c r="H46" i="96" s="1"/>
  <c r="I46" i="96" a="1"/>
  <c r="I46" i="96" s="1"/>
  <c r="J46" i="96" a="1"/>
  <c r="J46" i="96" s="1"/>
  <c r="K46" i="96" a="1"/>
  <c r="K46" i="96" s="1"/>
  <c r="L46" i="96" a="1"/>
  <c r="L46" i="96" s="1"/>
  <c r="M46" i="96" a="1"/>
  <c r="M46" i="96" s="1"/>
  <c r="N46" i="96" a="1"/>
  <c r="N46" i="96" s="1"/>
  <c r="O46" i="96" a="1"/>
  <c r="O46" i="96" s="1"/>
  <c r="P46" i="96" a="1"/>
  <c r="P46" i="96" s="1"/>
  <c r="Q46" i="96" a="1"/>
  <c r="Q46" i="96" s="1"/>
  <c r="R46" i="96" a="1"/>
  <c r="R46" i="96" s="1"/>
  <c r="S46" i="96" a="1"/>
  <c r="S46" i="96" s="1"/>
  <c r="T46" i="96" a="1"/>
  <c r="T46" i="96" s="1"/>
  <c r="U46" i="96" a="1"/>
  <c r="U46" i="96" s="1"/>
  <c r="V46" i="96" a="1"/>
  <c r="V46" i="96" s="1"/>
  <c r="W46" i="96" a="1"/>
  <c r="W46" i="96" s="1"/>
  <c r="X46" i="96" a="1"/>
  <c r="X46" i="96" s="1"/>
  <c r="Y46" i="96" a="1"/>
  <c r="Y46" i="96" s="1"/>
  <c r="Z46" i="96" a="1"/>
  <c r="Z46" i="96" s="1"/>
  <c r="AA46" i="96" a="1"/>
  <c r="AA46" i="96" s="1"/>
  <c r="AB46" i="96" a="1"/>
  <c r="AB46" i="96" s="1"/>
  <c r="AC46" i="96" a="1"/>
  <c r="AC46" i="96" s="1"/>
  <c r="AD46" i="96" a="1"/>
  <c r="AD46" i="96" s="1"/>
  <c r="AE46" i="96" a="1"/>
  <c r="AE46" i="96" s="1"/>
  <c r="AF46" i="96" a="1"/>
  <c r="AF46" i="96" s="1"/>
  <c r="AG46" i="96" a="1"/>
  <c r="AG46" i="96" s="1"/>
  <c r="AH46" i="96" a="1"/>
  <c r="AH46" i="96" s="1"/>
  <c r="AI46" i="96" a="1"/>
  <c r="AI46" i="96" s="1"/>
  <c r="AJ46" i="96" a="1"/>
  <c r="AJ46" i="96" s="1"/>
  <c r="AK46" i="96" a="1"/>
  <c r="AK46" i="96" s="1"/>
  <c r="AL46" i="96" a="1"/>
  <c r="AL46" i="96" s="1"/>
  <c r="AM46" i="96" a="1"/>
  <c r="AM46" i="96" s="1"/>
  <c r="AN46" i="96" a="1"/>
  <c r="AN46" i="96" s="1"/>
  <c r="AO46" i="96" a="1"/>
  <c r="AO46" i="96" s="1"/>
  <c r="AP46" i="96" a="1"/>
  <c r="AP46" i="96" s="1"/>
  <c r="AQ46" i="96" a="1"/>
  <c r="AQ46" i="96" s="1"/>
  <c r="AR46" i="96" a="1"/>
  <c r="AR46" i="96" s="1"/>
  <c r="AS46" i="96" a="1"/>
  <c r="AS46" i="96" s="1"/>
  <c r="E47" i="96" a="1"/>
  <c r="E47" i="96" s="1"/>
  <c r="F47" i="96" a="1"/>
  <c r="F47" i="96" s="1"/>
  <c r="G47" i="96" a="1"/>
  <c r="G47" i="96" s="1"/>
  <c r="H47" i="96" a="1"/>
  <c r="H47" i="96" s="1"/>
  <c r="I47" i="96" a="1"/>
  <c r="I47" i="96" s="1"/>
  <c r="J47" i="96" a="1"/>
  <c r="J47" i="96" s="1"/>
  <c r="K47" i="96" a="1"/>
  <c r="K47" i="96" s="1"/>
  <c r="L47" i="96" a="1"/>
  <c r="L47" i="96" s="1"/>
  <c r="M47" i="96" a="1"/>
  <c r="M47" i="96" s="1"/>
  <c r="N47" i="96" a="1"/>
  <c r="N47" i="96" s="1"/>
  <c r="O47" i="96" a="1"/>
  <c r="O47" i="96" s="1"/>
  <c r="P47" i="96" a="1"/>
  <c r="P47" i="96" s="1"/>
  <c r="Q47" i="96" a="1"/>
  <c r="Q47" i="96" s="1"/>
  <c r="R47" i="96" a="1"/>
  <c r="R47" i="96" s="1"/>
  <c r="S47" i="96" a="1"/>
  <c r="S47" i="96" s="1"/>
  <c r="T47" i="96" a="1"/>
  <c r="T47" i="96" s="1"/>
  <c r="U47" i="96" a="1"/>
  <c r="U47" i="96" s="1"/>
  <c r="V47" i="96" a="1"/>
  <c r="V47" i="96" s="1"/>
  <c r="W47" i="96" a="1"/>
  <c r="W47" i="96" s="1"/>
  <c r="X47" i="96" a="1"/>
  <c r="X47" i="96" s="1"/>
  <c r="Y47" i="96" a="1"/>
  <c r="Y47" i="96" s="1"/>
  <c r="Z47" i="96" a="1"/>
  <c r="Z47" i="96" s="1"/>
  <c r="AA47" i="96" a="1"/>
  <c r="AA47" i="96" s="1"/>
  <c r="AB47" i="96" a="1"/>
  <c r="AB47" i="96" s="1"/>
  <c r="AC47" i="96" a="1"/>
  <c r="AC47" i="96" s="1"/>
  <c r="AD47" i="96" a="1"/>
  <c r="AD47" i="96" s="1"/>
  <c r="AE47" i="96" a="1"/>
  <c r="AE47" i="96" s="1"/>
  <c r="AF47" i="96" a="1"/>
  <c r="AF47" i="96" s="1"/>
  <c r="AG47" i="96" a="1"/>
  <c r="AG47" i="96" s="1"/>
  <c r="AH47" i="96" a="1"/>
  <c r="AH47" i="96" s="1"/>
  <c r="AI47" i="96" a="1"/>
  <c r="AI47" i="96" s="1"/>
  <c r="AJ47" i="96" a="1"/>
  <c r="AJ47" i="96" s="1"/>
  <c r="AK47" i="96" a="1"/>
  <c r="AK47" i="96" s="1"/>
  <c r="AL47" i="96" a="1"/>
  <c r="AL47" i="96" s="1"/>
  <c r="AM47" i="96" a="1"/>
  <c r="AM47" i="96" s="1"/>
  <c r="AN47" i="96" a="1"/>
  <c r="AN47" i="96" s="1"/>
  <c r="AO47" i="96" a="1"/>
  <c r="AO47" i="96" s="1"/>
  <c r="AP47" i="96" a="1"/>
  <c r="AP47" i="96" s="1"/>
  <c r="AQ47" i="96" a="1"/>
  <c r="AQ47" i="96" s="1"/>
  <c r="AR47" i="96" a="1"/>
  <c r="AR47" i="96" s="1"/>
  <c r="AS47" i="96" a="1"/>
  <c r="AS47" i="96" s="1"/>
  <c r="E48" i="96" a="1"/>
  <c r="E48" i="96" s="1"/>
  <c r="F48" i="96" a="1"/>
  <c r="F48" i="96" s="1"/>
  <c r="G48" i="96" a="1"/>
  <c r="G48" i="96" s="1"/>
  <c r="H48" i="96" a="1"/>
  <c r="H48" i="96"/>
  <c r="I48" i="96" a="1"/>
  <c r="I48" i="96"/>
  <c r="J48" i="96" a="1"/>
  <c r="J48" i="96"/>
  <c r="K48" i="96" a="1"/>
  <c r="K48" i="96" s="1"/>
  <c r="L48" i="96" a="1"/>
  <c r="L48" i="96" s="1"/>
  <c r="M48" i="96" a="1"/>
  <c r="M48" i="96" s="1"/>
  <c r="N48" i="96" a="1"/>
  <c r="N48" i="96" s="1"/>
  <c r="O48" i="96" a="1"/>
  <c r="O48" i="96" s="1"/>
  <c r="P48" i="96" a="1"/>
  <c r="P48" i="96"/>
  <c r="Q48" i="96" a="1"/>
  <c r="Q48" i="96" s="1"/>
  <c r="R48" i="96" a="1"/>
  <c r="R48" i="96"/>
  <c r="S48" i="96" a="1"/>
  <c r="S48" i="96" s="1"/>
  <c r="T48" i="96" a="1"/>
  <c r="T48" i="96" s="1"/>
  <c r="U48" i="96" a="1"/>
  <c r="U48" i="96"/>
  <c r="V48" i="96" a="1"/>
  <c r="V48" i="96" s="1"/>
  <c r="W48" i="96" a="1"/>
  <c r="W48" i="96" s="1"/>
  <c r="X48" i="96" a="1"/>
  <c r="X48" i="96"/>
  <c r="Y48" i="96" a="1"/>
  <c r="Y48" i="96"/>
  <c r="Z48" i="96" a="1"/>
  <c r="Z48" i="96"/>
  <c r="AA48" i="96" a="1"/>
  <c r="AA48" i="96" s="1"/>
  <c r="AB48" i="96" a="1"/>
  <c r="AB48" i="96" s="1"/>
  <c r="AC48" i="96" a="1"/>
  <c r="AC48" i="96" s="1"/>
  <c r="AD48" i="96" a="1"/>
  <c r="AD48" i="96"/>
  <c r="AE48" i="96" a="1"/>
  <c r="AE48" i="96" s="1"/>
  <c r="AF48" i="96" a="1"/>
  <c r="AF48" i="96"/>
  <c r="AG48" i="96" a="1"/>
  <c r="AG48" i="96"/>
  <c r="AH48" i="96" a="1"/>
  <c r="AH48" i="96"/>
  <c r="AI48" i="96" a="1"/>
  <c r="AI48" i="96" s="1"/>
  <c r="AJ48" i="96" a="1"/>
  <c r="AJ48" i="96" s="1"/>
  <c r="AK48" i="96" a="1"/>
  <c r="AK48" i="96" s="1"/>
  <c r="AL48" i="96" a="1"/>
  <c r="AL48" i="96" s="1"/>
  <c r="AM48" i="96" a="1"/>
  <c r="AM48" i="96" s="1"/>
  <c r="AN48" i="96" a="1"/>
  <c r="AN48" i="96" s="1"/>
  <c r="AO48" i="96" a="1"/>
  <c r="AO48" i="96"/>
  <c r="AP48" i="96" a="1"/>
  <c r="AP48" i="96"/>
  <c r="AQ48" i="96" a="1"/>
  <c r="AQ48" i="96" s="1"/>
  <c r="AR48" i="96" a="1"/>
  <c r="AR48" i="96" s="1"/>
  <c r="AS48" i="96" a="1"/>
  <c r="AS48" i="96" s="1"/>
  <c r="E49" i="96" a="1"/>
  <c r="E49" i="96" s="1"/>
  <c r="F49" i="96" a="1"/>
  <c r="F49" i="96" s="1"/>
  <c r="G49" i="96" a="1"/>
  <c r="G49" i="96"/>
  <c r="H49" i="96" a="1"/>
  <c r="H49" i="96"/>
  <c r="I49" i="96" a="1"/>
  <c r="I49" i="96"/>
  <c r="J49" i="96" a="1"/>
  <c r="J49" i="96" s="1"/>
  <c r="K49" i="96" a="1"/>
  <c r="K49" i="96" s="1"/>
  <c r="L49" i="96" a="1"/>
  <c r="L49" i="96"/>
  <c r="M49" i="96" a="1"/>
  <c r="M49" i="96" s="1"/>
  <c r="N49" i="96" a="1"/>
  <c r="N49" i="96" s="1"/>
  <c r="O49" i="96" a="1"/>
  <c r="O49" i="96"/>
  <c r="P49" i="96" a="1"/>
  <c r="P49" i="96" s="1"/>
  <c r="Q49" i="96" a="1"/>
  <c r="Q49" i="96" s="1"/>
  <c r="R49" i="96" a="1"/>
  <c r="R49" i="96" s="1"/>
  <c r="S49" i="96" a="1"/>
  <c r="S49" i="96"/>
  <c r="T49" i="96" a="1"/>
  <c r="T49" i="96" s="1"/>
  <c r="U49" i="96" a="1"/>
  <c r="U49" i="96" s="1"/>
  <c r="V49" i="96" a="1"/>
  <c r="V49" i="96"/>
  <c r="W49" i="96" a="1"/>
  <c r="W49" i="96" s="1"/>
  <c r="X49" i="96" a="1"/>
  <c r="X49" i="96"/>
  <c r="Y49" i="96" a="1"/>
  <c r="Y49" i="96" s="1"/>
  <c r="Z49" i="96" a="1"/>
  <c r="Z49" i="96"/>
  <c r="AA49" i="96" a="1"/>
  <c r="AA49" i="96" s="1"/>
  <c r="AB49" i="96" a="1"/>
  <c r="AB49" i="96"/>
  <c r="AC49" i="96" a="1"/>
  <c r="AC49" i="96" s="1"/>
  <c r="AD49" i="96" a="1"/>
  <c r="AD49" i="96" s="1"/>
  <c r="AE49" i="96" a="1"/>
  <c r="AE49" i="96"/>
  <c r="AF49" i="96" a="1"/>
  <c r="AF49" i="96" s="1"/>
  <c r="AG49" i="96" a="1"/>
  <c r="AG49" i="96" s="1"/>
  <c r="AH49" i="96" a="1"/>
  <c r="AH49" i="96" s="1"/>
  <c r="AI49" i="96" a="1"/>
  <c r="AI49" i="96"/>
  <c r="AJ49" i="96" a="1"/>
  <c r="AJ49" i="96" s="1"/>
  <c r="AK49" i="96" a="1"/>
  <c r="AK49" i="96" s="1"/>
  <c r="AL49" i="96" a="1"/>
  <c r="AL49" i="96" s="1"/>
  <c r="AM49" i="96" a="1"/>
  <c r="AM49" i="96" s="1"/>
  <c r="AN49" i="96" a="1"/>
  <c r="AN49" i="96"/>
  <c r="AO49" i="96" a="1"/>
  <c r="AO49" i="96" s="1"/>
  <c r="AP49" i="96" a="1"/>
  <c r="AP49" i="96"/>
  <c r="AQ49" i="96" a="1"/>
  <c r="AQ49" i="96" s="1"/>
  <c r="AR49" i="96" a="1"/>
  <c r="AR49" i="96"/>
  <c r="AS49" i="96" a="1"/>
  <c r="AS49" i="96" s="1"/>
  <c r="E50" i="96" a="1"/>
  <c r="E50" i="96" s="1"/>
  <c r="F50" i="96" a="1"/>
  <c r="F50" i="96" s="1"/>
  <c r="G50" i="96" a="1"/>
  <c r="G50" i="96" s="1"/>
  <c r="H50" i="96" a="1"/>
  <c r="H50" i="96" s="1"/>
  <c r="I50" i="96" a="1"/>
  <c r="I50" i="96" s="1"/>
  <c r="J50" i="96" a="1"/>
  <c r="J50" i="96"/>
  <c r="K50" i="96" a="1"/>
  <c r="K50" i="96" s="1"/>
  <c r="L50" i="96" a="1"/>
  <c r="L50" i="96" s="1"/>
  <c r="M50" i="96" a="1"/>
  <c r="M50" i="96"/>
  <c r="N50" i="96" a="1"/>
  <c r="N50" i="96" s="1"/>
  <c r="O50" i="96" a="1"/>
  <c r="O50" i="96"/>
  <c r="P50" i="96" a="1"/>
  <c r="P50" i="96" s="1"/>
  <c r="Q50" i="96" a="1"/>
  <c r="Q50" i="96"/>
  <c r="R50" i="96" a="1"/>
  <c r="R50" i="96" s="1"/>
  <c r="S50" i="96" a="1"/>
  <c r="S50" i="96"/>
  <c r="T50" i="96" a="1"/>
  <c r="T50" i="96"/>
  <c r="U50" i="96" a="1"/>
  <c r="U50" i="96"/>
  <c r="V50" i="96" a="1"/>
  <c r="V50" i="96" s="1"/>
  <c r="W50" i="96" a="1"/>
  <c r="W50" i="96"/>
  <c r="X50" i="96" a="1"/>
  <c r="X50" i="96"/>
  <c r="Y50" i="96" a="1"/>
  <c r="Y50" i="96"/>
  <c r="Z50" i="96" a="1"/>
  <c r="Z50" i="96" s="1"/>
  <c r="AA50" i="96" a="1"/>
  <c r="AA50" i="96"/>
  <c r="AB50" i="96" a="1"/>
  <c r="AB50" i="96"/>
  <c r="AC50" i="96" a="1"/>
  <c r="AC50" i="96"/>
  <c r="AD50" i="96" a="1"/>
  <c r="AD50" i="96" s="1"/>
  <c r="AE50" i="96" a="1"/>
  <c r="AE50" i="96"/>
  <c r="AF50" i="96" a="1"/>
  <c r="AF50" i="96" s="1"/>
  <c r="AG50" i="96" a="1"/>
  <c r="AG50" i="96"/>
  <c r="AH50" i="96" a="1"/>
  <c r="AH50" i="96" s="1"/>
  <c r="AI50" i="96" a="1"/>
  <c r="AI50" i="96"/>
  <c r="AJ50" i="96" a="1"/>
  <c r="AJ50" i="96"/>
  <c r="AK50" i="96" a="1"/>
  <c r="AK50" i="96"/>
  <c r="AL50" i="96" a="1"/>
  <c r="AL50" i="96" s="1"/>
  <c r="AM50" i="96" a="1"/>
  <c r="AM50" i="96"/>
  <c r="AN50" i="96" a="1"/>
  <c r="AN50" i="96" s="1"/>
  <c r="AO50" i="96" a="1"/>
  <c r="AO50" i="96"/>
  <c r="AP50" i="96" a="1"/>
  <c r="AP50" i="96" s="1"/>
  <c r="AQ50" i="96" a="1"/>
  <c r="AQ50" i="96"/>
  <c r="AR50" i="96" a="1"/>
  <c r="AR50" i="96" s="1"/>
  <c r="AS50" i="96" a="1"/>
  <c r="AS50" i="96"/>
  <c r="E51" i="96" a="1"/>
  <c r="E51" i="96" s="1"/>
  <c r="F51" i="96" a="1"/>
  <c r="F51" i="96"/>
  <c r="G51" i="96" a="1"/>
  <c r="G51" i="96" s="1"/>
  <c r="H51" i="96" a="1"/>
  <c r="H51" i="96"/>
  <c r="I51" i="96" a="1"/>
  <c r="I51" i="96" s="1"/>
  <c r="J51" i="96" a="1"/>
  <c r="J51" i="96"/>
  <c r="K51" i="96" a="1"/>
  <c r="K51" i="96"/>
  <c r="L51" i="96" a="1"/>
  <c r="L51" i="96"/>
  <c r="M51" i="96" a="1"/>
  <c r="M51" i="96" s="1"/>
  <c r="N51" i="96" a="1"/>
  <c r="N51" i="96"/>
  <c r="O51" i="96" a="1"/>
  <c r="O51" i="96"/>
  <c r="P51" i="96" a="1"/>
  <c r="P51" i="96"/>
  <c r="Q51" i="96" a="1"/>
  <c r="Q51" i="96" s="1"/>
  <c r="R51" i="96" a="1"/>
  <c r="R51" i="96"/>
  <c r="S51" i="96" a="1"/>
  <c r="S51" i="96"/>
  <c r="T51" i="96" a="1"/>
  <c r="T51" i="96"/>
  <c r="U51" i="96" a="1"/>
  <c r="U51" i="96" s="1"/>
  <c r="V51" i="96" a="1"/>
  <c r="V51" i="96"/>
  <c r="W51" i="96" a="1"/>
  <c r="W51" i="96" s="1"/>
  <c r="X51" i="96" a="1"/>
  <c r="X51" i="96"/>
  <c r="Y51" i="96" a="1"/>
  <c r="Y51" i="96" s="1"/>
  <c r="Z51" i="96" a="1"/>
  <c r="Z51" i="96"/>
  <c r="AA51" i="96" a="1"/>
  <c r="AA51" i="96"/>
  <c r="AB51" i="96" a="1"/>
  <c r="AB51" i="96"/>
  <c r="AC51" i="96" a="1"/>
  <c r="AC51" i="96" s="1"/>
  <c r="AD51" i="96" a="1"/>
  <c r="AD51" i="96"/>
  <c r="AE51" i="96" a="1"/>
  <c r="AE51" i="96" s="1"/>
  <c r="AF51" i="96" a="1"/>
  <c r="AF51" i="96"/>
  <c r="AG51" i="96" a="1"/>
  <c r="AG51" i="96" s="1"/>
  <c r="AH51" i="96" a="1"/>
  <c r="AH51" i="96"/>
  <c r="AI51" i="96" a="1"/>
  <c r="AI51" i="96" s="1"/>
  <c r="AJ51" i="96" a="1"/>
  <c r="AJ51" i="96"/>
  <c r="AK51" i="96" a="1"/>
  <c r="AK51" i="96" s="1"/>
  <c r="AL51" i="96" a="1"/>
  <c r="AL51" i="96"/>
  <c r="AM51" i="96" a="1"/>
  <c r="AM51" i="96" s="1"/>
  <c r="AN51" i="96" a="1"/>
  <c r="AN51" i="96"/>
  <c r="AO51" i="96" a="1"/>
  <c r="AO51" i="96" s="1"/>
  <c r="AP51" i="96" a="1"/>
  <c r="AP51" i="96"/>
  <c r="AQ51" i="96" a="1"/>
  <c r="AQ51" i="96"/>
  <c r="AR51" i="96" a="1"/>
  <c r="AR51" i="96"/>
  <c r="AS51" i="96" a="1"/>
  <c r="AS51" i="96" s="1"/>
  <c r="E52" i="96" a="1"/>
  <c r="E52" i="96"/>
  <c r="F52" i="96" a="1"/>
  <c r="F52" i="96"/>
  <c r="G52" i="96" a="1"/>
  <c r="G52" i="96" s="1"/>
  <c r="H52" i="96" a="1"/>
  <c r="H52" i="96" s="1"/>
  <c r="I52" i="96" a="1"/>
  <c r="I52" i="96"/>
  <c r="J52" i="96" a="1"/>
  <c r="J52" i="96" s="1"/>
  <c r="K52" i="96" a="1"/>
  <c r="K52" i="96" s="1"/>
  <c r="L52" i="96" a="1"/>
  <c r="L52" i="96" s="1"/>
  <c r="M52" i="96" a="1"/>
  <c r="M52" i="96"/>
  <c r="N52" i="96" a="1"/>
  <c r="N52" i="96"/>
  <c r="O52" i="96" a="1"/>
  <c r="O52" i="96" s="1"/>
  <c r="P52" i="96" a="1"/>
  <c r="P52" i="96" s="1"/>
  <c r="Q52" i="96" a="1"/>
  <c r="Q52" i="96"/>
  <c r="R52" i="96" a="1"/>
  <c r="R52" i="96" s="1"/>
  <c r="S52" i="96" a="1"/>
  <c r="S52" i="96" s="1"/>
  <c r="T52" i="96" a="1"/>
  <c r="T52" i="96" s="1"/>
  <c r="U52" i="96" a="1"/>
  <c r="U52" i="96"/>
  <c r="V52" i="96" a="1"/>
  <c r="V52" i="96"/>
  <c r="W52" i="96" a="1"/>
  <c r="W52" i="96" s="1"/>
  <c r="X52" i="96" a="1"/>
  <c r="X52" i="96" s="1"/>
  <c r="Y52" i="96" a="1"/>
  <c r="Y52" i="96"/>
  <c r="Z52" i="96" a="1"/>
  <c r="Z52" i="96" s="1"/>
  <c r="AA52" i="96" a="1"/>
  <c r="AA52" i="96" s="1"/>
  <c r="AB52" i="96" a="1"/>
  <c r="AB52" i="96" s="1"/>
  <c r="AC52" i="96" a="1"/>
  <c r="AC52" i="96"/>
  <c r="AD52" i="96" a="1"/>
  <c r="AD52" i="96" s="1"/>
  <c r="AE52" i="96" a="1"/>
  <c r="AE52" i="96" s="1"/>
  <c r="AF52" i="96" a="1"/>
  <c r="AF52" i="96" s="1"/>
  <c r="AG52" i="96" a="1"/>
  <c r="AG52" i="96"/>
  <c r="AH52" i="96" a="1"/>
  <c r="AH52" i="96" s="1"/>
  <c r="AI52" i="96" a="1"/>
  <c r="AI52" i="96" s="1"/>
  <c r="AJ52" i="96" a="1"/>
  <c r="AJ52" i="96" s="1"/>
  <c r="AK52" i="96" a="1"/>
  <c r="AK52" i="96"/>
  <c r="AL52" i="96" a="1"/>
  <c r="AL52" i="96"/>
  <c r="AM52" i="96" a="1"/>
  <c r="AM52" i="96" s="1"/>
  <c r="AN52" i="96" a="1"/>
  <c r="AN52" i="96" s="1"/>
  <c r="AO52" i="96" a="1"/>
  <c r="AO52" i="96"/>
  <c r="AP52" i="96" a="1"/>
  <c r="AP52" i="96" s="1"/>
  <c r="AQ52" i="96" a="1"/>
  <c r="AQ52" i="96" s="1"/>
  <c r="AR52" i="96" a="1"/>
  <c r="AR52" i="96" s="1"/>
  <c r="AS52" i="96" a="1"/>
  <c r="AS52" i="96"/>
  <c r="E53" i="96" a="1"/>
  <c r="E53" i="96" s="1"/>
  <c r="F53" i="96" a="1"/>
  <c r="F53" i="96" s="1"/>
  <c r="G53" i="96" a="1"/>
  <c r="G53" i="96" s="1"/>
  <c r="H53" i="96" a="1"/>
  <c r="H53" i="96"/>
  <c r="I53" i="96" a="1"/>
  <c r="I53" i="96" s="1"/>
  <c r="J53" i="96" a="1"/>
  <c r="J53" i="96" s="1"/>
  <c r="K53" i="96" a="1"/>
  <c r="K53" i="96" s="1"/>
  <c r="L53" i="96" a="1"/>
  <c r="L53" i="96"/>
  <c r="M53" i="96" a="1"/>
  <c r="M53" i="96"/>
  <c r="N53" i="96" a="1"/>
  <c r="N53" i="96" s="1"/>
  <c r="O53" i="96" a="1"/>
  <c r="O53" i="96" s="1"/>
  <c r="P53" i="96" a="1"/>
  <c r="P53" i="96"/>
  <c r="Q53" i="96" a="1"/>
  <c r="Q53" i="96" s="1"/>
  <c r="R53" i="96" a="1"/>
  <c r="R53" i="96" s="1"/>
  <c r="S53" i="96" a="1"/>
  <c r="S53" i="96" s="1"/>
  <c r="T53" i="96" a="1"/>
  <c r="T53" i="96"/>
  <c r="U53" i="96" a="1"/>
  <c r="U53" i="96" s="1"/>
  <c r="V53" i="96" a="1"/>
  <c r="V53" i="96" s="1"/>
  <c r="W53" i="96" a="1"/>
  <c r="W53" i="96" s="1"/>
  <c r="X53" i="96" a="1"/>
  <c r="X53" i="96"/>
  <c r="Y53" i="96" a="1"/>
  <c r="Y53" i="96" s="1"/>
  <c r="Z53" i="96" a="1"/>
  <c r="Z53" i="96" s="1"/>
  <c r="AA53" i="96" a="1"/>
  <c r="AA53" i="96" s="1"/>
  <c r="AB53" i="96" a="1"/>
  <c r="AB53" i="96"/>
  <c r="AC53" i="96" a="1"/>
  <c r="AC53" i="96" s="1"/>
  <c r="AD53" i="96" a="1"/>
  <c r="AD53" i="96" s="1"/>
  <c r="AE53" i="96" a="1"/>
  <c r="AE53" i="96" s="1"/>
  <c r="AF53" i="96" a="1"/>
  <c r="AF53" i="96"/>
  <c r="AG53" i="96" a="1"/>
  <c r="AG53" i="96" s="1"/>
  <c r="AH53" i="96" a="1"/>
  <c r="AH53" i="96" s="1"/>
  <c r="AI53" i="96" a="1"/>
  <c r="AI53" i="96" s="1"/>
  <c r="AJ53" i="96" a="1"/>
  <c r="AJ53" i="96"/>
  <c r="AK53" i="96" a="1"/>
  <c r="AK53" i="96" s="1"/>
  <c r="AL53" i="96" a="1"/>
  <c r="AL53" i="96" s="1"/>
  <c r="AM53" i="96" a="1"/>
  <c r="AM53" i="96" s="1"/>
  <c r="AN53" i="96" a="1"/>
  <c r="AN53" i="96"/>
  <c r="AO53" i="96" a="1"/>
  <c r="AO53" i="96" s="1"/>
  <c r="AP53" i="96" a="1"/>
  <c r="AP53" i="96" s="1"/>
  <c r="AQ53" i="96" a="1"/>
  <c r="AQ53" i="96" s="1"/>
  <c r="AR53" i="96" a="1"/>
  <c r="AR53" i="96"/>
  <c r="AS53" i="96" a="1"/>
  <c r="AS53" i="96" s="1"/>
  <c r="E54" i="96" a="1"/>
  <c r="E54" i="96" s="1"/>
  <c r="F54" i="96" a="1"/>
  <c r="F54" i="96" s="1"/>
  <c r="G54" i="96" a="1"/>
  <c r="G54" i="96"/>
  <c r="H54" i="96" a="1"/>
  <c r="H54" i="96" s="1"/>
  <c r="I54" i="96" a="1"/>
  <c r="I54" i="96" s="1"/>
  <c r="J54" i="96" a="1"/>
  <c r="J54" i="96" s="1"/>
  <c r="K54" i="96" a="1"/>
  <c r="K54" i="96"/>
  <c r="L54" i="96" a="1"/>
  <c r="L54" i="96" s="1"/>
  <c r="M54" i="96" a="1"/>
  <c r="M54" i="96" s="1"/>
  <c r="N54" i="96" a="1"/>
  <c r="N54" i="96" s="1"/>
  <c r="O54" i="96" a="1"/>
  <c r="O54" i="96"/>
  <c r="P54" i="96" a="1"/>
  <c r="P54" i="96" s="1"/>
  <c r="Q54" i="96" a="1"/>
  <c r="Q54" i="96" s="1"/>
  <c r="R54" i="96" a="1"/>
  <c r="R54" i="96" s="1"/>
  <c r="S54" i="96" a="1"/>
  <c r="S54" i="96"/>
  <c r="T54" i="96" a="1"/>
  <c r="T54" i="96" s="1"/>
  <c r="U54" i="96" a="1"/>
  <c r="U54" i="96" s="1"/>
  <c r="V54" i="96" a="1"/>
  <c r="V54" i="96" s="1"/>
  <c r="W54" i="96" a="1"/>
  <c r="W54" i="96"/>
  <c r="X54" i="96" a="1"/>
  <c r="X54" i="96" s="1"/>
  <c r="Y54" i="96" a="1"/>
  <c r="Y54" i="96" s="1"/>
  <c r="Z54" i="96" a="1"/>
  <c r="Z54" i="96" s="1"/>
  <c r="AA54" i="96" a="1"/>
  <c r="AA54" i="96"/>
  <c r="AB54" i="96" a="1"/>
  <c r="AB54" i="96" s="1"/>
  <c r="AC54" i="96" a="1"/>
  <c r="AC54" i="96" s="1"/>
  <c r="AD54" i="96" a="1"/>
  <c r="AD54" i="96" s="1"/>
  <c r="AE54" i="96" a="1"/>
  <c r="AE54" i="96"/>
  <c r="AF54" i="96" a="1"/>
  <c r="AF54" i="96" s="1"/>
  <c r="AG54" i="96" a="1"/>
  <c r="AG54" i="96" s="1"/>
  <c r="AH54" i="96" a="1"/>
  <c r="AH54" i="96" s="1"/>
  <c r="AI54" i="96" a="1"/>
  <c r="AI54" i="96"/>
  <c r="AJ54" i="96" a="1"/>
  <c r="AJ54" i="96" s="1"/>
  <c r="AK54" i="96" a="1"/>
  <c r="AK54" i="96" s="1"/>
  <c r="AL54" i="96" a="1"/>
  <c r="AL54" i="96" s="1"/>
  <c r="AM54" i="96" a="1"/>
  <c r="AM54" i="96"/>
  <c r="AN54" i="96" a="1"/>
  <c r="AN54" i="96" s="1"/>
  <c r="AO54" i="96" a="1"/>
  <c r="AO54" i="96" s="1"/>
  <c r="AP54" i="96" a="1"/>
  <c r="AP54" i="96" s="1"/>
  <c r="AQ54" i="96" a="1"/>
  <c r="AQ54" i="96"/>
  <c r="AR54" i="96" a="1"/>
  <c r="AR54" i="96" s="1"/>
  <c r="AS54" i="96" a="1"/>
  <c r="AS54" i="96" s="1"/>
  <c r="E55" i="96" a="1"/>
  <c r="E55" i="96" s="1"/>
  <c r="F55" i="96" a="1"/>
  <c r="F55" i="96"/>
  <c r="G55" i="96" a="1"/>
  <c r="G55" i="96" s="1"/>
  <c r="H55" i="96" a="1"/>
  <c r="H55" i="96" s="1"/>
  <c r="I55" i="96" a="1"/>
  <c r="I55" i="96" s="1"/>
  <c r="J55" i="96" a="1"/>
  <c r="J55" i="96"/>
  <c r="K55" i="96" a="1"/>
  <c r="K55" i="96" s="1"/>
  <c r="L55" i="96" a="1"/>
  <c r="L55" i="96" s="1"/>
  <c r="M55" i="96" a="1"/>
  <c r="M55" i="96" s="1"/>
  <c r="N55" i="96" a="1"/>
  <c r="N55" i="96"/>
  <c r="O55" i="96" a="1"/>
  <c r="O55" i="96" s="1"/>
  <c r="P55" i="96" a="1"/>
  <c r="P55" i="96" s="1"/>
  <c r="Q55" i="96" a="1"/>
  <c r="Q55" i="96" s="1"/>
  <c r="R55" i="96" a="1"/>
  <c r="R55" i="96"/>
  <c r="S55" i="96" a="1"/>
  <c r="S55" i="96" s="1"/>
  <c r="T55" i="96" a="1"/>
  <c r="T55" i="96" s="1"/>
  <c r="U55" i="96" a="1"/>
  <c r="U55" i="96" s="1"/>
  <c r="V55" i="96" a="1"/>
  <c r="V55" i="96" s="1"/>
  <c r="W55" i="96" a="1"/>
  <c r="W55" i="96" s="1"/>
  <c r="X55" i="96" a="1"/>
  <c r="X55" i="96" s="1"/>
  <c r="Y55" i="96" a="1"/>
  <c r="Y55" i="96" s="1"/>
  <c r="Z55" i="96" a="1"/>
  <c r="Z55" i="96" s="1"/>
  <c r="AA55" i="96" a="1"/>
  <c r="AA55" i="96" s="1"/>
  <c r="AB55" i="96" a="1"/>
  <c r="AB55" i="96" s="1"/>
  <c r="AC55" i="96" a="1"/>
  <c r="AC55" i="96" s="1"/>
  <c r="AD55" i="96" a="1"/>
  <c r="AD55" i="96" s="1"/>
  <c r="AE55" i="96" a="1"/>
  <c r="AE55" i="96" s="1"/>
  <c r="AF55" i="96" a="1"/>
  <c r="AF55" i="96" s="1"/>
  <c r="AG55" i="96" a="1"/>
  <c r="AG55" i="96" s="1"/>
  <c r="AH55" i="96" a="1"/>
  <c r="AH55" i="96" s="1"/>
  <c r="AI55" i="96" a="1"/>
  <c r="AI55" i="96" s="1"/>
  <c r="AJ55" i="96" a="1"/>
  <c r="AJ55" i="96" s="1"/>
  <c r="AK55" i="96" a="1"/>
  <c r="AK55" i="96" s="1"/>
  <c r="AL55" i="96" a="1"/>
  <c r="AL55" i="96" s="1"/>
  <c r="AM55" i="96" a="1"/>
  <c r="AM55" i="96" s="1"/>
  <c r="AN55" i="96" a="1"/>
  <c r="AN55" i="96" s="1"/>
  <c r="AO55" i="96" a="1"/>
  <c r="AO55" i="96" s="1"/>
  <c r="AP55" i="96" a="1"/>
  <c r="AP55" i="96" s="1"/>
  <c r="AQ55" i="96" a="1"/>
  <c r="AQ55" i="96" s="1"/>
  <c r="AR55" i="96" a="1"/>
  <c r="AR55" i="96" s="1"/>
  <c r="AS55" i="96" a="1"/>
  <c r="AS55" i="96" s="1"/>
  <c r="E56" i="96" a="1"/>
  <c r="E56" i="96" s="1"/>
  <c r="F56" i="96" a="1"/>
  <c r="F56" i="96" s="1"/>
  <c r="G56" i="96" a="1"/>
  <c r="G56" i="96" s="1"/>
  <c r="H56" i="96" a="1"/>
  <c r="H56" i="96" s="1"/>
  <c r="I56" i="96" a="1"/>
  <c r="I56" i="96" s="1"/>
  <c r="J56" i="96" a="1"/>
  <c r="J56" i="96" s="1"/>
  <c r="K56" i="96" a="1"/>
  <c r="K56" i="96" s="1"/>
  <c r="L56" i="96" a="1"/>
  <c r="L56" i="96" s="1"/>
  <c r="M56" i="96" a="1"/>
  <c r="M56" i="96" s="1"/>
  <c r="N56" i="96" a="1"/>
  <c r="N56" i="96" s="1"/>
  <c r="O56" i="96" a="1"/>
  <c r="O56" i="96" s="1"/>
  <c r="P56" i="96" a="1"/>
  <c r="P56" i="96" s="1"/>
  <c r="Q56" i="96" a="1"/>
  <c r="Q56" i="96" s="1"/>
  <c r="R56" i="96" a="1"/>
  <c r="R56" i="96" s="1"/>
  <c r="S56" i="96" a="1"/>
  <c r="S56" i="96" s="1"/>
  <c r="T56" i="96" a="1"/>
  <c r="T56" i="96" s="1"/>
  <c r="U56" i="96" a="1"/>
  <c r="U56" i="96" s="1"/>
  <c r="V56" i="96" a="1"/>
  <c r="V56" i="96" s="1"/>
  <c r="W56" i="96" a="1"/>
  <c r="W56" i="96" s="1"/>
  <c r="X56" i="96" a="1"/>
  <c r="X56" i="96" s="1"/>
  <c r="Y56" i="96" a="1"/>
  <c r="Y56" i="96" s="1"/>
  <c r="Z56" i="96" a="1"/>
  <c r="Z56" i="96" s="1"/>
  <c r="AA56" i="96" a="1"/>
  <c r="AA56" i="96" s="1"/>
  <c r="AB56" i="96" a="1"/>
  <c r="AB56" i="96" s="1"/>
  <c r="AC56" i="96" a="1"/>
  <c r="AC56" i="96" s="1"/>
  <c r="AD56" i="96" a="1"/>
  <c r="AD56" i="96" s="1"/>
  <c r="AE56" i="96" a="1"/>
  <c r="AE56" i="96" s="1"/>
  <c r="AF56" i="96" a="1"/>
  <c r="AF56" i="96" s="1"/>
  <c r="AG56" i="96" a="1"/>
  <c r="AG56" i="96" s="1"/>
  <c r="AH56" i="96" a="1"/>
  <c r="AH56" i="96" s="1"/>
  <c r="AI56" i="96" a="1"/>
  <c r="AI56" i="96" s="1"/>
  <c r="AJ56" i="96" a="1"/>
  <c r="AJ56" i="96" s="1"/>
  <c r="AK56" i="96" a="1"/>
  <c r="AK56" i="96" s="1"/>
  <c r="AL56" i="96" a="1"/>
  <c r="AL56" i="96" s="1"/>
  <c r="AM56" i="96" a="1"/>
  <c r="AM56" i="96" s="1"/>
  <c r="AN56" i="96" a="1"/>
  <c r="AN56" i="96" s="1"/>
  <c r="AO56" i="96" a="1"/>
  <c r="AO56" i="96" s="1"/>
  <c r="AP56" i="96" a="1"/>
  <c r="AP56" i="96" s="1"/>
  <c r="AQ56" i="96" a="1"/>
  <c r="AQ56" i="96" s="1"/>
  <c r="AR56" i="96" a="1"/>
  <c r="AR56" i="96" s="1"/>
  <c r="AS56" i="96" a="1"/>
  <c r="AS56" i="96" s="1"/>
  <c r="E57" i="96" a="1"/>
  <c r="E57" i="96" s="1"/>
  <c r="F57" i="96" a="1"/>
  <c r="F57" i="96" s="1"/>
  <c r="G57" i="96" a="1"/>
  <c r="G57" i="96" s="1"/>
  <c r="H57" i="96" a="1"/>
  <c r="H57" i="96" s="1"/>
  <c r="I57" i="96" a="1"/>
  <c r="I57" i="96" s="1"/>
  <c r="J57" i="96" a="1"/>
  <c r="J57" i="96" s="1"/>
  <c r="K57" i="96" a="1"/>
  <c r="K57" i="96" s="1"/>
  <c r="L57" i="96" a="1"/>
  <c r="L57" i="96" s="1"/>
  <c r="M57" i="96" a="1"/>
  <c r="M57" i="96" s="1"/>
  <c r="N57" i="96" a="1"/>
  <c r="N57" i="96" s="1"/>
  <c r="O57" i="96" a="1"/>
  <c r="O57" i="96" s="1"/>
  <c r="P57" i="96" a="1"/>
  <c r="P57" i="96" s="1"/>
  <c r="Q57" i="96" a="1"/>
  <c r="Q57" i="96" s="1"/>
  <c r="R57" i="96" a="1"/>
  <c r="R57" i="96" s="1"/>
  <c r="S57" i="96" a="1"/>
  <c r="S57" i="96" s="1"/>
  <c r="T57" i="96" a="1"/>
  <c r="T57" i="96" s="1"/>
  <c r="U57" i="96" a="1"/>
  <c r="U57" i="96" s="1"/>
  <c r="V57" i="96" a="1"/>
  <c r="V57" i="96" s="1"/>
  <c r="W57" i="96" a="1"/>
  <c r="W57" i="96" s="1"/>
  <c r="X57" i="96" a="1"/>
  <c r="X57" i="96" s="1"/>
  <c r="Y57" i="96" a="1"/>
  <c r="Y57" i="96" s="1"/>
  <c r="Z57" i="96" a="1"/>
  <c r="Z57" i="96" s="1"/>
  <c r="AA57" i="96" a="1"/>
  <c r="AA57" i="96" s="1"/>
  <c r="AB57" i="96" a="1"/>
  <c r="AB57" i="96" s="1"/>
  <c r="AC57" i="96" a="1"/>
  <c r="AC57" i="96" s="1"/>
  <c r="AD57" i="96" a="1"/>
  <c r="AD57" i="96" s="1"/>
  <c r="AE57" i="96" a="1"/>
  <c r="AE57" i="96" s="1"/>
  <c r="AF57" i="96" a="1"/>
  <c r="AF57" i="96" s="1"/>
  <c r="AG57" i="96" a="1"/>
  <c r="AG57" i="96" s="1"/>
  <c r="AH57" i="96" a="1"/>
  <c r="AH57" i="96" s="1"/>
  <c r="AI57" i="96" a="1"/>
  <c r="AI57" i="96" s="1"/>
  <c r="AJ57" i="96" a="1"/>
  <c r="AJ57" i="96" s="1"/>
  <c r="AK57" i="96" a="1"/>
  <c r="AK57" i="96" s="1"/>
  <c r="AL57" i="96" a="1"/>
  <c r="AL57" i="96" s="1"/>
  <c r="AM57" i="96" a="1"/>
  <c r="AM57" i="96" s="1"/>
  <c r="AN57" i="96" a="1"/>
  <c r="AN57" i="96" s="1"/>
  <c r="AO57" i="96" a="1"/>
  <c r="AO57" i="96" s="1"/>
  <c r="AP57" i="96" a="1"/>
  <c r="AP57" i="96" s="1"/>
  <c r="AQ57" i="96" a="1"/>
  <c r="AQ57" i="96" s="1"/>
  <c r="AR57" i="96" a="1"/>
  <c r="AR57" i="96" s="1"/>
  <c r="AS57" i="96" a="1"/>
  <c r="AS57" i="96" s="1"/>
  <c r="E58" i="96" a="1"/>
  <c r="E58" i="96" s="1"/>
  <c r="F58" i="96" a="1"/>
  <c r="F58" i="96" s="1"/>
  <c r="G58" i="96" a="1"/>
  <c r="G58" i="96" s="1"/>
  <c r="H58" i="96" a="1"/>
  <c r="H58" i="96" s="1"/>
  <c r="I58" i="96" a="1"/>
  <c r="I58" i="96" s="1"/>
  <c r="J58" i="96" a="1"/>
  <c r="J58" i="96" s="1"/>
  <c r="K58" i="96" a="1"/>
  <c r="K58" i="96" s="1"/>
  <c r="L58" i="96" a="1"/>
  <c r="L58" i="96" s="1"/>
  <c r="M58" i="96" a="1"/>
  <c r="M58" i="96" s="1"/>
  <c r="N58" i="96" a="1"/>
  <c r="N58" i="96" s="1"/>
  <c r="O58" i="96" a="1"/>
  <c r="O58" i="96" s="1"/>
  <c r="P58" i="96" a="1"/>
  <c r="P58" i="96" s="1"/>
  <c r="Q58" i="96" a="1"/>
  <c r="Q58" i="96" s="1"/>
  <c r="R58" i="96" a="1"/>
  <c r="R58" i="96" s="1"/>
  <c r="S58" i="96" a="1"/>
  <c r="S58" i="96" s="1"/>
  <c r="T58" i="96" a="1"/>
  <c r="T58" i="96" s="1"/>
  <c r="U58" i="96" a="1"/>
  <c r="U58" i="96" s="1"/>
  <c r="V58" i="96" a="1"/>
  <c r="V58" i="96" s="1"/>
  <c r="W58" i="96" a="1"/>
  <c r="W58" i="96" s="1"/>
  <c r="X58" i="96" a="1"/>
  <c r="X58" i="96" s="1"/>
  <c r="Y58" i="96" a="1"/>
  <c r="Y58" i="96" s="1"/>
  <c r="Z58" i="96" a="1"/>
  <c r="Z58" i="96" s="1"/>
  <c r="AA58" i="96" a="1"/>
  <c r="AA58" i="96" s="1"/>
  <c r="AB58" i="96" a="1"/>
  <c r="AB58" i="96" s="1"/>
  <c r="AC58" i="96" a="1"/>
  <c r="AC58" i="96" s="1"/>
  <c r="AD58" i="96" a="1"/>
  <c r="AD58" i="96" s="1"/>
  <c r="AE58" i="96" a="1"/>
  <c r="AE58" i="96" s="1"/>
  <c r="AF58" i="96" a="1"/>
  <c r="AF58" i="96" s="1"/>
  <c r="AG58" i="96" a="1"/>
  <c r="AG58" i="96" s="1"/>
  <c r="AH58" i="96" a="1"/>
  <c r="AH58" i="96" s="1"/>
  <c r="AI58" i="96" a="1"/>
  <c r="AI58" i="96" s="1"/>
  <c r="AJ58" i="96" a="1"/>
  <c r="AJ58" i="96" s="1"/>
  <c r="AK58" i="96" a="1"/>
  <c r="AK58" i="96" s="1"/>
  <c r="AL58" i="96" a="1"/>
  <c r="AL58" i="96" s="1"/>
  <c r="AM58" i="96" a="1"/>
  <c r="AM58" i="96" s="1"/>
  <c r="AN58" i="96" a="1"/>
  <c r="AN58" i="96" s="1"/>
  <c r="AO58" i="96" a="1"/>
  <c r="AO58" i="96" s="1"/>
  <c r="AP58" i="96" a="1"/>
  <c r="AP58" i="96" s="1"/>
  <c r="AQ58" i="96" a="1"/>
  <c r="AQ58" i="96" s="1"/>
  <c r="AR58" i="96" a="1"/>
  <c r="AR58" i="96" s="1"/>
  <c r="AS58" i="96" a="1"/>
  <c r="AS58" i="96" s="1"/>
  <c r="E59" i="96" a="1"/>
  <c r="E59" i="96" s="1"/>
  <c r="F59" i="96" a="1"/>
  <c r="F59" i="96" s="1"/>
  <c r="G59" i="96" a="1"/>
  <c r="G59" i="96" s="1"/>
  <c r="H59" i="96" a="1"/>
  <c r="H59" i="96" s="1"/>
  <c r="I59" i="96" a="1"/>
  <c r="I59" i="96" s="1"/>
  <c r="J59" i="96" a="1"/>
  <c r="J59" i="96" s="1"/>
  <c r="K59" i="96" a="1"/>
  <c r="K59" i="96" s="1"/>
  <c r="L59" i="96" a="1"/>
  <c r="L59" i="96" s="1"/>
  <c r="M59" i="96" a="1"/>
  <c r="M59" i="96" s="1"/>
  <c r="N59" i="96" a="1"/>
  <c r="N59" i="96" s="1"/>
  <c r="O59" i="96" a="1"/>
  <c r="O59" i="96" s="1"/>
  <c r="P59" i="96" a="1"/>
  <c r="P59" i="96" s="1"/>
  <c r="Q59" i="96" a="1"/>
  <c r="Q59" i="96" s="1"/>
  <c r="R59" i="96" a="1"/>
  <c r="R59" i="96" s="1"/>
  <c r="S59" i="96" a="1"/>
  <c r="S59" i="96" s="1"/>
  <c r="T59" i="96" a="1"/>
  <c r="T59" i="96" s="1"/>
  <c r="U59" i="96" a="1"/>
  <c r="U59" i="96" s="1"/>
  <c r="V59" i="96" a="1"/>
  <c r="V59" i="96" s="1"/>
  <c r="W59" i="96" a="1"/>
  <c r="W59" i="96" s="1"/>
  <c r="X59" i="96" a="1"/>
  <c r="X59" i="96" s="1"/>
  <c r="Y59" i="96" a="1"/>
  <c r="Y59" i="96" s="1"/>
  <c r="Z59" i="96" a="1"/>
  <c r="Z59" i="96" s="1"/>
  <c r="AA59" i="96" a="1"/>
  <c r="AA59" i="96" s="1"/>
  <c r="AB59" i="96" a="1"/>
  <c r="AB59" i="96" s="1"/>
  <c r="AC59" i="96" a="1"/>
  <c r="AC59" i="96" s="1"/>
  <c r="AD59" i="96" a="1"/>
  <c r="AD59" i="96" s="1"/>
  <c r="AE59" i="96" a="1"/>
  <c r="AE59" i="96" s="1"/>
  <c r="AF59" i="96" a="1"/>
  <c r="AF59" i="96" s="1"/>
  <c r="AG59" i="96" a="1"/>
  <c r="AG59" i="96" s="1"/>
  <c r="AH59" i="96" a="1"/>
  <c r="AH59" i="96" s="1"/>
  <c r="AI59" i="96" a="1"/>
  <c r="AI59" i="96" s="1"/>
  <c r="AJ59" i="96" a="1"/>
  <c r="AJ59" i="96" s="1"/>
  <c r="AK59" i="96" a="1"/>
  <c r="AK59" i="96" s="1"/>
  <c r="AL59" i="96" a="1"/>
  <c r="AL59" i="96" s="1"/>
  <c r="AM59" i="96" a="1"/>
  <c r="AM59" i="96" s="1"/>
  <c r="AN59" i="96" a="1"/>
  <c r="AN59" i="96" s="1"/>
  <c r="AO59" i="96" a="1"/>
  <c r="AO59" i="96" s="1"/>
  <c r="AP59" i="96" a="1"/>
  <c r="AP59" i="96" s="1"/>
  <c r="AQ59" i="96" a="1"/>
  <c r="AQ59" i="96" s="1"/>
  <c r="AR59" i="96" a="1"/>
  <c r="AR59" i="96" s="1"/>
  <c r="AS59" i="96" a="1"/>
  <c r="AS59" i="96" s="1"/>
  <c r="E60" i="96" a="1"/>
  <c r="E60" i="96" s="1"/>
  <c r="F60" i="96" a="1"/>
  <c r="F60" i="96" s="1"/>
  <c r="G60" i="96" a="1"/>
  <c r="G60" i="96" s="1"/>
  <c r="H60" i="96" a="1"/>
  <c r="H60" i="96" s="1"/>
  <c r="I60" i="96" a="1"/>
  <c r="I60" i="96" s="1"/>
  <c r="J60" i="96" a="1"/>
  <c r="J60" i="96" s="1"/>
  <c r="K60" i="96" a="1"/>
  <c r="K60" i="96" s="1"/>
  <c r="L60" i="96" a="1"/>
  <c r="L60" i="96" s="1"/>
  <c r="M60" i="96" a="1"/>
  <c r="M60" i="96" s="1"/>
  <c r="N60" i="96" a="1"/>
  <c r="N60" i="96" s="1"/>
  <c r="O60" i="96" a="1"/>
  <c r="O60" i="96" s="1"/>
  <c r="P60" i="96" a="1"/>
  <c r="P60" i="96" s="1"/>
  <c r="Q60" i="96" a="1"/>
  <c r="Q60" i="96" s="1"/>
  <c r="R60" i="96" a="1"/>
  <c r="R60" i="96" s="1"/>
  <c r="S60" i="96" a="1"/>
  <c r="S60" i="96" s="1"/>
  <c r="T60" i="96" a="1"/>
  <c r="T60" i="96" s="1"/>
  <c r="U60" i="96" a="1"/>
  <c r="U60" i="96" s="1"/>
  <c r="V60" i="96" a="1"/>
  <c r="V60" i="96" s="1"/>
  <c r="W60" i="96" a="1"/>
  <c r="W60" i="96" s="1"/>
  <c r="X60" i="96" a="1"/>
  <c r="X60" i="96" s="1"/>
  <c r="Y60" i="96" a="1"/>
  <c r="Y60" i="96" s="1"/>
  <c r="Z60" i="96" a="1"/>
  <c r="Z60" i="96" s="1"/>
  <c r="AA60" i="96" a="1"/>
  <c r="AA60" i="96" s="1"/>
  <c r="AB60" i="96" a="1"/>
  <c r="AB60" i="96" s="1"/>
  <c r="AC60" i="96" a="1"/>
  <c r="AC60" i="96" s="1"/>
  <c r="AD60" i="96" a="1"/>
  <c r="AD60" i="96" s="1"/>
  <c r="AE60" i="96" a="1"/>
  <c r="AE60" i="96" s="1"/>
  <c r="AF60" i="96" a="1"/>
  <c r="AF60" i="96" s="1"/>
  <c r="AG60" i="96" a="1"/>
  <c r="AG60" i="96" s="1"/>
  <c r="AH60" i="96" a="1"/>
  <c r="AH60" i="96" s="1"/>
  <c r="AI60" i="96" a="1"/>
  <c r="AI60" i="96" s="1"/>
  <c r="AJ60" i="96" a="1"/>
  <c r="AJ60" i="96" s="1"/>
  <c r="AK60" i="96" a="1"/>
  <c r="AK60" i="96" s="1"/>
  <c r="AL60" i="96" a="1"/>
  <c r="AL60" i="96" s="1"/>
  <c r="AM60" i="96" a="1"/>
  <c r="AM60" i="96" s="1"/>
  <c r="AN60" i="96" a="1"/>
  <c r="AN60" i="96" s="1"/>
  <c r="AO60" i="96" a="1"/>
  <c r="AO60" i="96" s="1"/>
  <c r="AP60" i="96" a="1"/>
  <c r="AP60" i="96" s="1"/>
  <c r="AQ60" i="96" a="1"/>
  <c r="AQ60" i="96" s="1"/>
  <c r="AR60" i="96" a="1"/>
  <c r="AR60" i="96" s="1"/>
  <c r="AS60" i="96" a="1"/>
  <c r="AS60" i="96" s="1"/>
  <c r="E61" i="96" a="1"/>
  <c r="E61" i="96" s="1"/>
  <c r="F61" i="96" a="1"/>
  <c r="F61" i="96" s="1"/>
  <c r="G61" i="96" a="1"/>
  <c r="G61" i="96" s="1"/>
  <c r="H61" i="96" a="1"/>
  <c r="H61" i="96" s="1"/>
  <c r="I61" i="96" a="1"/>
  <c r="I61" i="96" s="1"/>
  <c r="J61" i="96" a="1"/>
  <c r="J61" i="96" s="1"/>
  <c r="K61" i="96" a="1"/>
  <c r="K61" i="96" s="1"/>
  <c r="L61" i="96" a="1"/>
  <c r="L61" i="96" s="1"/>
  <c r="M61" i="96" a="1"/>
  <c r="M61" i="96" s="1"/>
  <c r="N61" i="96" a="1"/>
  <c r="N61" i="96" s="1"/>
  <c r="O61" i="96" a="1"/>
  <c r="O61" i="96" s="1"/>
  <c r="P61" i="96" a="1"/>
  <c r="P61" i="96" s="1"/>
  <c r="Q61" i="96" a="1"/>
  <c r="Q61" i="96" s="1"/>
  <c r="R61" i="96" a="1"/>
  <c r="R61" i="96" s="1"/>
  <c r="S61" i="96" a="1"/>
  <c r="S61" i="96" s="1"/>
  <c r="T61" i="96" a="1"/>
  <c r="T61" i="96" s="1"/>
  <c r="U61" i="96" a="1"/>
  <c r="U61" i="96" s="1"/>
  <c r="V61" i="96" a="1"/>
  <c r="V61" i="96" s="1"/>
  <c r="W61" i="96" a="1"/>
  <c r="W61" i="96" s="1"/>
  <c r="X61" i="96" a="1"/>
  <c r="X61" i="96" s="1"/>
  <c r="Y61" i="96" a="1"/>
  <c r="Y61" i="96" s="1"/>
  <c r="Z61" i="96" a="1"/>
  <c r="Z61" i="96" s="1"/>
  <c r="AA61" i="96" a="1"/>
  <c r="AA61" i="96" s="1"/>
  <c r="AB61" i="96" a="1"/>
  <c r="AB61" i="96" s="1"/>
  <c r="AC61" i="96" a="1"/>
  <c r="AC61" i="96" s="1"/>
  <c r="AD61" i="96" a="1"/>
  <c r="AD61" i="96" s="1"/>
  <c r="AE61" i="96" a="1"/>
  <c r="AE61" i="96" s="1"/>
  <c r="AF61" i="96" a="1"/>
  <c r="AF61" i="96" s="1"/>
  <c r="AG61" i="96" a="1"/>
  <c r="AG61" i="96" s="1"/>
  <c r="AH61" i="96" a="1"/>
  <c r="AH61" i="96" s="1"/>
  <c r="AI61" i="96" a="1"/>
  <c r="AI61" i="96" s="1"/>
  <c r="AJ61" i="96" a="1"/>
  <c r="AJ61" i="96" s="1"/>
  <c r="AK61" i="96" a="1"/>
  <c r="AK61" i="96" s="1"/>
  <c r="AL61" i="96" a="1"/>
  <c r="AL61" i="96" s="1"/>
  <c r="AM61" i="96" a="1"/>
  <c r="AM61" i="96" s="1"/>
  <c r="AN61" i="96" a="1"/>
  <c r="AN61" i="96" s="1"/>
  <c r="AO61" i="96" a="1"/>
  <c r="AO61" i="96" s="1"/>
  <c r="AP61" i="96" a="1"/>
  <c r="AP61" i="96" s="1"/>
  <c r="AQ61" i="96" a="1"/>
  <c r="AQ61" i="96" s="1"/>
  <c r="AR61" i="96" a="1"/>
  <c r="AR61" i="96" s="1"/>
  <c r="AS61" i="96" a="1"/>
  <c r="AS61" i="96" s="1"/>
  <c r="E62" i="96" a="1"/>
  <c r="E62" i="96" s="1"/>
  <c r="F62" i="96" a="1"/>
  <c r="F62" i="96" s="1"/>
  <c r="G62" i="96" a="1"/>
  <c r="G62" i="96" s="1"/>
  <c r="H62" i="96" a="1"/>
  <c r="H62" i="96" s="1"/>
  <c r="I62" i="96" a="1"/>
  <c r="I62" i="96" s="1"/>
  <c r="J62" i="96" a="1"/>
  <c r="J62" i="96" s="1"/>
  <c r="K62" i="96" a="1"/>
  <c r="K62" i="96" s="1"/>
  <c r="L62" i="96" a="1"/>
  <c r="L62" i="96" s="1"/>
  <c r="M62" i="96" a="1"/>
  <c r="M62" i="96" s="1"/>
  <c r="N62" i="96" a="1"/>
  <c r="N62" i="96" s="1"/>
  <c r="O62" i="96" a="1"/>
  <c r="O62" i="96" s="1"/>
  <c r="P62" i="96" a="1"/>
  <c r="P62" i="96" s="1"/>
  <c r="Q62" i="96" a="1"/>
  <c r="Q62" i="96" s="1"/>
  <c r="R62" i="96" a="1"/>
  <c r="R62" i="96" s="1"/>
  <c r="S62" i="96" a="1"/>
  <c r="S62" i="96" s="1"/>
  <c r="T62" i="96" a="1"/>
  <c r="T62" i="96" s="1"/>
  <c r="U62" i="96" a="1"/>
  <c r="U62" i="96" s="1"/>
  <c r="V62" i="96" a="1"/>
  <c r="V62" i="96" s="1"/>
  <c r="W62" i="96" a="1"/>
  <c r="W62" i="96" s="1"/>
  <c r="X62" i="96" a="1"/>
  <c r="X62" i="96" s="1"/>
  <c r="Y62" i="96" a="1"/>
  <c r="Y62" i="96" s="1"/>
  <c r="Z62" i="96" a="1"/>
  <c r="Z62" i="96" s="1"/>
  <c r="AA62" i="96" a="1"/>
  <c r="AA62" i="96" s="1"/>
  <c r="AB62" i="96" a="1"/>
  <c r="AB62" i="96" s="1"/>
  <c r="AC62" i="96" a="1"/>
  <c r="AC62" i="96" s="1"/>
  <c r="AD62" i="96" a="1"/>
  <c r="AD62" i="96" s="1"/>
  <c r="AE62" i="96" a="1"/>
  <c r="AE62" i="96" s="1"/>
  <c r="AF62" i="96" a="1"/>
  <c r="AF62" i="96" s="1"/>
  <c r="AG62" i="96" a="1"/>
  <c r="AG62" i="96" s="1"/>
  <c r="AH62" i="96" a="1"/>
  <c r="AH62" i="96" s="1"/>
  <c r="AI62" i="96" a="1"/>
  <c r="AI62" i="96" s="1"/>
  <c r="AJ62" i="96" a="1"/>
  <c r="AJ62" i="96" s="1"/>
  <c r="AK62" i="96" a="1"/>
  <c r="AK62" i="96" s="1"/>
  <c r="AL62" i="96" a="1"/>
  <c r="AL62" i="96" s="1"/>
  <c r="AM62" i="96" a="1"/>
  <c r="AM62" i="96" s="1"/>
  <c r="AN62" i="96" a="1"/>
  <c r="AN62" i="96" s="1"/>
  <c r="AO62" i="96" a="1"/>
  <c r="AO62" i="96" s="1"/>
  <c r="AP62" i="96" a="1"/>
  <c r="AP62" i="96" s="1"/>
  <c r="AQ62" i="96" a="1"/>
  <c r="AQ62" i="96" s="1"/>
  <c r="AR62" i="96" a="1"/>
  <c r="AR62" i="96" s="1"/>
  <c r="AS62" i="96" a="1"/>
  <c r="AS62" i="96" s="1"/>
  <c r="E63" i="96" a="1"/>
  <c r="E63" i="96" s="1"/>
  <c r="F63" i="96" a="1"/>
  <c r="F63" i="96" s="1"/>
  <c r="G63" i="96" a="1"/>
  <c r="G63" i="96" s="1"/>
  <c r="H63" i="96" a="1"/>
  <c r="H63" i="96" s="1"/>
  <c r="I63" i="96" a="1"/>
  <c r="I63" i="96" s="1"/>
  <c r="J63" i="96" a="1"/>
  <c r="J63" i="96" s="1"/>
  <c r="K63" i="96" a="1"/>
  <c r="K63" i="96" s="1"/>
  <c r="L63" i="96" a="1"/>
  <c r="L63" i="96" s="1"/>
  <c r="M63" i="96" a="1"/>
  <c r="M63" i="96" s="1"/>
  <c r="N63" i="96" a="1"/>
  <c r="N63" i="96" s="1"/>
  <c r="O63" i="96" a="1"/>
  <c r="O63" i="96" s="1"/>
  <c r="P63" i="96" a="1"/>
  <c r="P63" i="96" s="1"/>
  <c r="Q63" i="96" a="1"/>
  <c r="Q63" i="96" s="1"/>
  <c r="R63" i="96" a="1"/>
  <c r="R63" i="96" s="1"/>
  <c r="S63" i="96" a="1"/>
  <c r="S63" i="96" s="1"/>
  <c r="T63" i="96" a="1"/>
  <c r="T63" i="96" s="1"/>
  <c r="U63" i="96" a="1"/>
  <c r="U63" i="96" s="1"/>
  <c r="V63" i="96" a="1"/>
  <c r="V63" i="96" s="1"/>
  <c r="W63" i="96" a="1"/>
  <c r="W63" i="96" s="1"/>
  <c r="X63" i="96" a="1"/>
  <c r="X63" i="96" s="1"/>
  <c r="Y63" i="96" a="1"/>
  <c r="Y63" i="96" s="1"/>
  <c r="Z63" i="96" a="1"/>
  <c r="Z63" i="96" s="1"/>
  <c r="AA63" i="96" a="1"/>
  <c r="AA63" i="96" s="1"/>
  <c r="AB63" i="96" a="1"/>
  <c r="AB63" i="96" s="1"/>
  <c r="AC63" i="96" a="1"/>
  <c r="AC63" i="96" s="1"/>
  <c r="AD63" i="96" a="1"/>
  <c r="AD63" i="96" s="1"/>
  <c r="AE63" i="96" a="1"/>
  <c r="AE63" i="96" s="1"/>
  <c r="AF63" i="96" a="1"/>
  <c r="AF63" i="96" s="1"/>
  <c r="AG63" i="96" a="1"/>
  <c r="AG63" i="96" s="1"/>
  <c r="AH63" i="96" a="1"/>
  <c r="AH63" i="96" s="1"/>
  <c r="AI63" i="96" a="1"/>
  <c r="AI63" i="96" s="1"/>
  <c r="AJ63" i="96" a="1"/>
  <c r="AJ63" i="96" s="1"/>
  <c r="AK63" i="96" a="1"/>
  <c r="AK63" i="96" s="1"/>
  <c r="AL63" i="96" a="1"/>
  <c r="AL63" i="96" s="1"/>
  <c r="AM63" i="96" a="1"/>
  <c r="AM63" i="96" s="1"/>
  <c r="AN63" i="96" a="1"/>
  <c r="AN63" i="96" s="1"/>
  <c r="AO63" i="96" a="1"/>
  <c r="AO63" i="96" s="1"/>
  <c r="AP63" i="96" a="1"/>
  <c r="AP63" i="96" s="1"/>
  <c r="AQ63" i="96" a="1"/>
  <c r="AQ63" i="96" s="1"/>
  <c r="AR63" i="96" a="1"/>
  <c r="AR63" i="96" s="1"/>
  <c r="AS63" i="96" a="1"/>
  <c r="AS63" i="96" s="1"/>
  <c r="E64" i="96" a="1"/>
  <c r="E64" i="96" s="1"/>
  <c r="F64" i="96" a="1"/>
  <c r="F64" i="96" s="1"/>
  <c r="G64" i="96" a="1"/>
  <c r="G64" i="96" s="1"/>
  <c r="H64" i="96" a="1"/>
  <c r="H64" i="96" s="1"/>
  <c r="I64" i="96" a="1"/>
  <c r="I64" i="96" s="1"/>
  <c r="J64" i="96" a="1"/>
  <c r="J64" i="96" s="1"/>
  <c r="K64" i="96" a="1"/>
  <c r="K64" i="96" s="1"/>
  <c r="L64" i="96" a="1"/>
  <c r="L64" i="96" s="1"/>
  <c r="M64" i="96" a="1"/>
  <c r="M64" i="96" s="1"/>
  <c r="N64" i="96" a="1"/>
  <c r="N64" i="96" s="1"/>
  <c r="O64" i="96" a="1"/>
  <c r="O64" i="96" s="1"/>
  <c r="P64" i="96" a="1"/>
  <c r="P64" i="96" s="1"/>
  <c r="Q64" i="96" a="1"/>
  <c r="Q64" i="96" s="1"/>
  <c r="R64" i="96" a="1"/>
  <c r="R64" i="96" s="1"/>
  <c r="S64" i="96" a="1"/>
  <c r="S64" i="96" s="1"/>
  <c r="T64" i="96" a="1"/>
  <c r="T64" i="96" s="1"/>
  <c r="U64" i="96" a="1"/>
  <c r="U64" i="96" s="1"/>
  <c r="V64" i="96" a="1"/>
  <c r="V64" i="96" s="1"/>
  <c r="W64" i="96" a="1"/>
  <c r="W64" i="96" s="1"/>
  <c r="X64" i="96" a="1"/>
  <c r="X64" i="96" s="1"/>
  <c r="Y64" i="96" a="1"/>
  <c r="Y64" i="96" s="1"/>
  <c r="Z64" i="96" a="1"/>
  <c r="Z64" i="96" s="1"/>
  <c r="AA64" i="96" a="1"/>
  <c r="AA64" i="96" s="1"/>
  <c r="AB64" i="96" a="1"/>
  <c r="AB64" i="96" s="1"/>
  <c r="AC64" i="96" a="1"/>
  <c r="AC64" i="96" s="1"/>
  <c r="AD64" i="96" a="1"/>
  <c r="AD64" i="96" s="1"/>
  <c r="AE64" i="96" a="1"/>
  <c r="AE64" i="96" s="1"/>
  <c r="AF64" i="96" a="1"/>
  <c r="AF64" i="96" s="1"/>
  <c r="AG64" i="96" a="1"/>
  <c r="AG64" i="96" s="1"/>
  <c r="AH64" i="96" a="1"/>
  <c r="AH64" i="96" s="1"/>
  <c r="AI64" i="96" a="1"/>
  <c r="AI64" i="96" s="1"/>
  <c r="AJ64" i="96" a="1"/>
  <c r="AJ64" i="96" s="1"/>
  <c r="AK64" i="96" a="1"/>
  <c r="AK64" i="96" s="1"/>
  <c r="AL64" i="96" a="1"/>
  <c r="AL64" i="96" s="1"/>
  <c r="AM64" i="96" a="1"/>
  <c r="AM64" i="96" s="1"/>
  <c r="AN64" i="96" a="1"/>
  <c r="AN64" i="96" s="1"/>
  <c r="AO64" i="96" a="1"/>
  <c r="AO64" i="96" s="1"/>
  <c r="AP64" i="96" a="1"/>
  <c r="AP64" i="96" s="1"/>
  <c r="AQ64" i="96" a="1"/>
  <c r="AQ64" i="96" s="1"/>
  <c r="AR64" i="96" a="1"/>
  <c r="AR64" i="96" s="1"/>
  <c r="AS64" i="96" a="1"/>
  <c r="AS64" i="96" s="1"/>
  <c r="E65" i="96" a="1"/>
  <c r="E65" i="96" s="1"/>
  <c r="F65" i="96" a="1"/>
  <c r="F65" i="96" s="1"/>
  <c r="G65" i="96" a="1"/>
  <c r="G65" i="96" s="1"/>
  <c r="H65" i="96" a="1"/>
  <c r="H65" i="96" s="1"/>
  <c r="I65" i="96" a="1"/>
  <c r="I65" i="96" s="1"/>
  <c r="J65" i="96" a="1"/>
  <c r="J65" i="96" s="1"/>
  <c r="K65" i="96" a="1"/>
  <c r="K65" i="96" s="1"/>
  <c r="L65" i="96" a="1"/>
  <c r="L65" i="96" s="1"/>
  <c r="M65" i="96" a="1"/>
  <c r="M65" i="96" s="1"/>
  <c r="N65" i="96" a="1"/>
  <c r="N65" i="96" s="1"/>
  <c r="O65" i="96" a="1"/>
  <c r="O65" i="96" s="1"/>
  <c r="P65" i="96" a="1"/>
  <c r="P65" i="96" s="1"/>
  <c r="Q65" i="96" a="1"/>
  <c r="Q65" i="96" s="1"/>
  <c r="R65" i="96" a="1"/>
  <c r="R65" i="96" s="1"/>
  <c r="S65" i="96" a="1"/>
  <c r="S65" i="96" s="1"/>
  <c r="T65" i="96" a="1"/>
  <c r="T65" i="96" s="1"/>
  <c r="U65" i="96" a="1"/>
  <c r="U65" i="96" s="1"/>
  <c r="V65" i="96" a="1"/>
  <c r="V65" i="96" s="1"/>
  <c r="W65" i="96" a="1"/>
  <c r="W65" i="96" s="1"/>
  <c r="X65" i="96" a="1"/>
  <c r="X65" i="96" s="1"/>
  <c r="Y65" i="96" a="1"/>
  <c r="Y65" i="96" s="1"/>
  <c r="Z65" i="96" a="1"/>
  <c r="Z65" i="96" s="1"/>
  <c r="AA65" i="96" a="1"/>
  <c r="AA65" i="96" s="1"/>
  <c r="AB65" i="96" a="1"/>
  <c r="AB65" i="96" s="1"/>
  <c r="AC65" i="96" a="1"/>
  <c r="AC65" i="96" s="1"/>
  <c r="AD65" i="96" a="1"/>
  <c r="AD65" i="96" s="1"/>
  <c r="AE65" i="96" a="1"/>
  <c r="AE65" i="96" s="1"/>
  <c r="AF65" i="96" a="1"/>
  <c r="AF65" i="96" s="1"/>
  <c r="AG65" i="96" a="1"/>
  <c r="AG65" i="96" s="1"/>
  <c r="AH65" i="96" a="1"/>
  <c r="AH65" i="96" s="1"/>
  <c r="AI65" i="96" a="1"/>
  <c r="AI65" i="96" s="1"/>
  <c r="AJ65" i="96" a="1"/>
  <c r="AJ65" i="96" s="1"/>
  <c r="AK65" i="96" a="1"/>
  <c r="AK65" i="96" s="1"/>
  <c r="AL65" i="96" a="1"/>
  <c r="AL65" i="96" s="1"/>
  <c r="AM65" i="96" a="1"/>
  <c r="AM65" i="96" s="1"/>
  <c r="AN65" i="96" a="1"/>
  <c r="AN65" i="96" s="1"/>
  <c r="AO65" i="96" a="1"/>
  <c r="AO65" i="96" s="1"/>
  <c r="AP65" i="96" a="1"/>
  <c r="AP65" i="96" s="1"/>
  <c r="AQ65" i="96" a="1"/>
  <c r="AQ65" i="96" s="1"/>
  <c r="AR65" i="96" a="1"/>
  <c r="AR65" i="96" s="1"/>
  <c r="AS65" i="96" a="1"/>
  <c r="AS65" i="96" s="1"/>
  <c r="E66" i="96" a="1"/>
  <c r="E66" i="96" s="1"/>
  <c r="F66" i="96" a="1"/>
  <c r="F66" i="96" s="1"/>
  <c r="G66" i="96" a="1"/>
  <c r="G66" i="96" s="1"/>
  <c r="H66" i="96" a="1"/>
  <c r="H66" i="96" s="1"/>
  <c r="I66" i="96" a="1"/>
  <c r="I66" i="96" s="1"/>
  <c r="J66" i="96" a="1"/>
  <c r="J66" i="96" s="1"/>
  <c r="K66" i="96" a="1"/>
  <c r="K66" i="96" s="1"/>
  <c r="L66" i="96" a="1"/>
  <c r="L66" i="96" s="1"/>
  <c r="M66" i="96" a="1"/>
  <c r="M66" i="96" s="1"/>
  <c r="N66" i="96" a="1"/>
  <c r="N66" i="96" s="1"/>
  <c r="O66" i="96" a="1"/>
  <c r="O66" i="96" s="1"/>
  <c r="P66" i="96" a="1"/>
  <c r="P66" i="96" s="1"/>
  <c r="Q66" i="96" a="1"/>
  <c r="Q66" i="96" s="1"/>
  <c r="R66" i="96" a="1"/>
  <c r="R66" i="96"/>
  <c r="S66" i="96" a="1"/>
  <c r="S66" i="96"/>
  <c r="T66" i="96" a="1"/>
  <c r="T66" i="96"/>
  <c r="U66" i="96" a="1"/>
  <c r="U66" i="96"/>
  <c r="V66" i="96" a="1"/>
  <c r="V66" i="96"/>
  <c r="W66" i="96" a="1"/>
  <c r="W66" i="96"/>
  <c r="X66" i="96" a="1"/>
  <c r="X66" i="96"/>
  <c r="Y66" i="96" a="1"/>
  <c r="Y66" i="96"/>
  <c r="Z66" i="96" a="1"/>
  <c r="Z66" i="96"/>
  <c r="AA66" i="96" a="1"/>
  <c r="AA66" i="96"/>
  <c r="AB66" i="96" a="1"/>
  <c r="AB66" i="96"/>
  <c r="AC66" i="96" a="1"/>
  <c r="AC66" i="96"/>
  <c r="AD66" i="96" a="1"/>
  <c r="AD66" i="96"/>
  <c r="AE66" i="96" a="1"/>
  <c r="AE66" i="96"/>
  <c r="AF66" i="96" a="1"/>
  <c r="AF66" i="96"/>
  <c r="AG66" i="96" a="1"/>
  <c r="AG66" i="96"/>
  <c r="AH66" i="96" a="1"/>
  <c r="AH66" i="96"/>
  <c r="AI66" i="96" a="1"/>
  <c r="AI66" i="96"/>
  <c r="AJ66" i="96" a="1"/>
  <c r="AJ66" i="96"/>
  <c r="AK66" i="96" a="1"/>
  <c r="AK66" i="96"/>
  <c r="AL66" i="96" a="1"/>
  <c r="AL66" i="96"/>
  <c r="AM66" i="96" a="1"/>
  <c r="AM66" i="96"/>
  <c r="AN66" i="96" a="1"/>
  <c r="AN66" i="96"/>
  <c r="AO66" i="96" a="1"/>
  <c r="AO66" i="96"/>
  <c r="AP66" i="96" a="1"/>
  <c r="AP66" i="96"/>
  <c r="AQ66" i="96" a="1"/>
  <c r="AQ66" i="96"/>
  <c r="AR66" i="96" a="1"/>
  <c r="AR66" i="96"/>
  <c r="AS66" i="96" a="1"/>
  <c r="AS66" i="96"/>
  <c r="E67" i="96" a="1"/>
  <c r="E67" i="96"/>
  <c r="F67" i="96" a="1"/>
  <c r="F67" i="96"/>
  <c r="G67" i="96" a="1"/>
  <c r="G67" i="96"/>
  <c r="H67" i="96" a="1"/>
  <c r="H67" i="96"/>
  <c r="I67" i="96" a="1"/>
  <c r="I67" i="96"/>
  <c r="J67" i="96" a="1"/>
  <c r="J67" i="96"/>
  <c r="K67" i="96" a="1"/>
  <c r="K67" i="96"/>
  <c r="L67" i="96" a="1"/>
  <c r="L67" i="96"/>
  <c r="M67" i="96" a="1"/>
  <c r="M67" i="96"/>
  <c r="N67" i="96" a="1"/>
  <c r="N67" i="96"/>
  <c r="O67" i="96" a="1"/>
  <c r="O67" i="96"/>
  <c r="P67" i="96" a="1"/>
  <c r="P67" i="96"/>
  <c r="Q67" i="96" a="1"/>
  <c r="Q67" i="96"/>
  <c r="R67" i="96" a="1"/>
  <c r="R67" i="96"/>
  <c r="S67" i="96" a="1"/>
  <c r="S67" i="96"/>
  <c r="T67" i="96" a="1"/>
  <c r="T67" i="96"/>
  <c r="U67" i="96" a="1"/>
  <c r="U67" i="96"/>
  <c r="V67" i="96" a="1"/>
  <c r="V67" i="96"/>
  <c r="W67" i="96" a="1"/>
  <c r="W67" i="96"/>
  <c r="X67" i="96" a="1"/>
  <c r="X67" i="96"/>
  <c r="Y67" i="96" a="1"/>
  <c r="Y67" i="96"/>
  <c r="Z67" i="96" a="1"/>
  <c r="Z67" i="96"/>
  <c r="AA67" i="96" a="1"/>
  <c r="AA67" i="96"/>
  <c r="AB67" i="96" a="1"/>
  <c r="AB67" i="96"/>
  <c r="AC67" i="96" a="1"/>
  <c r="AC67" i="96"/>
  <c r="AD67" i="96" a="1"/>
  <c r="AD67" i="96"/>
  <c r="AE67" i="96" a="1"/>
  <c r="AE67" i="96"/>
  <c r="AF67" i="96" a="1"/>
  <c r="AF67" i="96"/>
  <c r="AG67" i="96" a="1"/>
  <c r="AG67" i="96"/>
  <c r="AH67" i="96" a="1"/>
  <c r="AH67" i="96"/>
  <c r="AI67" i="96" a="1"/>
  <c r="AI67" i="96"/>
  <c r="AJ67" i="96" a="1"/>
  <c r="AJ67" i="96"/>
  <c r="AK67" i="96" a="1"/>
  <c r="AK67" i="96"/>
  <c r="AL67" i="96" a="1"/>
  <c r="AL67" i="96"/>
  <c r="AM67" i="96" a="1"/>
  <c r="AM67" i="96"/>
  <c r="AN67" i="96" a="1"/>
  <c r="AN67" i="96"/>
  <c r="AO67" i="96" a="1"/>
  <c r="AO67" i="96"/>
  <c r="AP67" i="96" a="1"/>
  <c r="AP67" i="96"/>
  <c r="AQ67" i="96" a="1"/>
  <c r="AQ67" i="96"/>
  <c r="AR67" i="96" a="1"/>
  <c r="AR67" i="96"/>
  <c r="AS67" i="96" a="1"/>
  <c r="AS67" i="96"/>
  <c r="E68" i="96" a="1"/>
  <c r="E68" i="96"/>
  <c r="F68" i="96" a="1"/>
  <c r="F68" i="96"/>
  <c r="G68" i="96" a="1"/>
  <c r="G68" i="96"/>
  <c r="H68" i="96" a="1"/>
  <c r="H68" i="96"/>
  <c r="I68" i="96" a="1"/>
  <c r="I68" i="96"/>
  <c r="J68" i="96" a="1"/>
  <c r="J68" i="96"/>
  <c r="K68" i="96" a="1"/>
  <c r="K68" i="96"/>
  <c r="L68" i="96" a="1"/>
  <c r="L68" i="96"/>
  <c r="M68" i="96" a="1"/>
  <c r="M68" i="96"/>
  <c r="N68" i="96" a="1"/>
  <c r="N68" i="96"/>
  <c r="O68" i="96" a="1"/>
  <c r="O68" i="96"/>
  <c r="P68" i="96" a="1"/>
  <c r="P68" i="96"/>
  <c r="Q68" i="96" a="1"/>
  <c r="Q68" i="96"/>
  <c r="R68" i="96" a="1"/>
  <c r="R68" i="96"/>
  <c r="S68" i="96" a="1"/>
  <c r="S68" i="96"/>
  <c r="T68" i="96" a="1"/>
  <c r="T68" i="96"/>
  <c r="U68" i="96" a="1"/>
  <c r="U68" i="96"/>
  <c r="V68" i="96" a="1"/>
  <c r="V68" i="96"/>
  <c r="W68" i="96" a="1"/>
  <c r="W68" i="96"/>
  <c r="X68" i="96" a="1"/>
  <c r="X68" i="96"/>
  <c r="Y68" i="96" a="1"/>
  <c r="Y68" i="96"/>
  <c r="Z68" i="96" a="1"/>
  <c r="Z68" i="96"/>
  <c r="AA68" i="96" a="1"/>
  <c r="AA68" i="96"/>
  <c r="AB68" i="96" a="1"/>
  <c r="AB68" i="96"/>
  <c r="AC68" i="96" a="1"/>
  <c r="AC68" i="96"/>
  <c r="AD68" i="96" a="1"/>
  <c r="AD68" i="96"/>
  <c r="AE68" i="96" a="1"/>
  <c r="AE68" i="96"/>
  <c r="AF68" i="96" a="1"/>
  <c r="AF68" i="96"/>
  <c r="AG68" i="96" a="1"/>
  <c r="AG68" i="96"/>
  <c r="AH68" i="96" a="1"/>
  <c r="AH68" i="96"/>
  <c r="AI68" i="96" a="1"/>
  <c r="AI68" i="96"/>
  <c r="AJ68" i="96" a="1"/>
  <c r="AJ68" i="96"/>
  <c r="AK68" i="96" a="1"/>
  <c r="AK68" i="96"/>
  <c r="AL68" i="96" a="1"/>
  <c r="AL68" i="96"/>
  <c r="AM68" i="96" a="1"/>
  <c r="AM68" i="96"/>
  <c r="AN68" i="96" a="1"/>
  <c r="AN68" i="96"/>
  <c r="AO68" i="96" a="1"/>
  <c r="AO68" i="96"/>
  <c r="AP68" i="96" a="1"/>
  <c r="AP68" i="96"/>
  <c r="AQ68" i="96" a="1"/>
  <c r="AQ68" i="96"/>
  <c r="AR68" i="96" a="1"/>
  <c r="AR68" i="96"/>
  <c r="AS68" i="96" a="1"/>
  <c r="AS68" i="96"/>
  <c r="E69" i="96" a="1"/>
  <c r="E69" i="96"/>
  <c r="F69" i="96" a="1"/>
  <c r="F69" i="96"/>
  <c r="G69" i="96" a="1"/>
  <c r="G69" i="96"/>
  <c r="H69" i="96" a="1"/>
  <c r="H69" i="96"/>
  <c r="I69" i="96" a="1"/>
  <c r="I69" i="96"/>
  <c r="J69" i="96" a="1"/>
  <c r="J69" i="96"/>
  <c r="K69" i="96" a="1"/>
  <c r="K69" i="96"/>
  <c r="L69" i="96" a="1"/>
  <c r="L69" i="96"/>
  <c r="M69" i="96" a="1"/>
  <c r="M69" i="96"/>
  <c r="N69" i="96" a="1"/>
  <c r="N69" i="96"/>
  <c r="O69" i="96" a="1"/>
  <c r="O69" i="96"/>
  <c r="P69" i="96" a="1"/>
  <c r="P69" i="96"/>
  <c r="Q69" i="96" a="1"/>
  <c r="Q69" i="96"/>
  <c r="R69" i="96" a="1"/>
  <c r="R69" i="96"/>
  <c r="S69" i="96" a="1"/>
  <c r="S69" i="96"/>
  <c r="T69" i="96" a="1"/>
  <c r="T69" i="96"/>
  <c r="U69" i="96" a="1"/>
  <c r="U69" i="96"/>
  <c r="V69" i="96" a="1"/>
  <c r="V69" i="96"/>
  <c r="W69" i="96" a="1"/>
  <c r="W69" i="96"/>
  <c r="X69" i="96" a="1"/>
  <c r="X69" i="96"/>
  <c r="Y69" i="96" a="1"/>
  <c r="Y69" i="96"/>
  <c r="Z69" i="96" a="1"/>
  <c r="Z69" i="96"/>
  <c r="AA69" i="96" a="1"/>
  <c r="AA69" i="96"/>
  <c r="AB69" i="96" a="1"/>
  <c r="AB69" i="96"/>
  <c r="AC69" i="96" a="1"/>
  <c r="AC69" i="96"/>
  <c r="AD69" i="96" a="1"/>
  <c r="AD69" i="96"/>
  <c r="AE69" i="96" a="1"/>
  <c r="AE69" i="96"/>
  <c r="AF69" i="96" a="1"/>
  <c r="AF69" i="96"/>
  <c r="AG69" i="96" a="1"/>
  <c r="AG69" i="96"/>
  <c r="AH69" i="96" a="1"/>
  <c r="AH69" i="96"/>
  <c r="AI69" i="96" a="1"/>
  <c r="AI69" i="96"/>
  <c r="AJ69" i="96" a="1"/>
  <c r="AJ69" i="96"/>
  <c r="AK69" i="96" a="1"/>
  <c r="AK69" i="96"/>
  <c r="AL69" i="96" a="1"/>
  <c r="AL69" i="96"/>
  <c r="AM69" i="96" a="1"/>
  <c r="AM69" i="96"/>
  <c r="AN69" i="96" a="1"/>
  <c r="AN69" i="96"/>
  <c r="AO69" i="96" a="1"/>
  <c r="AO69" i="96"/>
  <c r="AP69" i="96" a="1"/>
  <c r="AP69" i="96"/>
  <c r="AQ69" i="96" a="1"/>
  <c r="AQ69" i="96"/>
  <c r="AR69" i="96" a="1"/>
  <c r="AR69" i="96"/>
  <c r="AS69" i="96" a="1"/>
  <c r="AS69" i="96"/>
  <c r="E70" i="96" a="1"/>
  <c r="E70" i="96"/>
  <c r="F70" i="96" a="1"/>
  <c r="F70" i="96"/>
  <c r="G70" i="96" a="1"/>
  <c r="G70" i="96"/>
  <c r="H70" i="96" a="1"/>
  <c r="H70" i="96"/>
  <c r="I70" i="96" a="1"/>
  <c r="I70" i="96"/>
  <c r="J70" i="96" a="1"/>
  <c r="J70" i="96"/>
  <c r="K70" i="96" a="1"/>
  <c r="K70" i="96"/>
  <c r="L70" i="96" a="1"/>
  <c r="L70" i="96"/>
  <c r="M70" i="96" a="1"/>
  <c r="M70" i="96"/>
  <c r="N70" i="96" a="1"/>
  <c r="N70" i="96"/>
  <c r="O70" i="96" a="1"/>
  <c r="O70" i="96"/>
  <c r="P70" i="96" a="1"/>
  <c r="P70" i="96"/>
  <c r="Q70" i="96" a="1"/>
  <c r="Q70" i="96"/>
  <c r="R70" i="96" a="1"/>
  <c r="R70" i="96"/>
  <c r="S70" i="96" a="1"/>
  <c r="S70" i="96"/>
  <c r="T70" i="96" a="1"/>
  <c r="T70" i="96"/>
  <c r="U70" i="96" a="1"/>
  <c r="U70" i="96"/>
  <c r="V70" i="96" a="1"/>
  <c r="V70" i="96"/>
  <c r="W70" i="96" a="1"/>
  <c r="W70" i="96"/>
  <c r="X70" i="96" a="1"/>
  <c r="X70" i="96"/>
  <c r="Y70" i="96" a="1"/>
  <c r="Y70" i="96"/>
  <c r="Z70" i="96" a="1"/>
  <c r="Z70" i="96"/>
  <c r="AA70" i="96" a="1"/>
  <c r="AA70" i="96"/>
  <c r="AB70" i="96" a="1"/>
  <c r="AB70" i="96"/>
  <c r="AC70" i="96" a="1"/>
  <c r="AC70" i="96"/>
  <c r="AD70" i="96" a="1"/>
  <c r="AD70" i="96"/>
  <c r="AE70" i="96" a="1"/>
  <c r="AE70" i="96"/>
  <c r="AF70" i="96" a="1"/>
  <c r="AF70" i="96"/>
  <c r="AG70" i="96" a="1"/>
  <c r="AG70" i="96"/>
  <c r="AH70" i="96" a="1"/>
  <c r="AH70" i="96"/>
  <c r="AI70" i="96" a="1"/>
  <c r="AI70" i="96"/>
  <c r="AJ70" i="96" a="1"/>
  <c r="AJ70" i="96"/>
  <c r="AK70" i="96" a="1"/>
  <c r="AK70" i="96"/>
  <c r="AL70" i="96" a="1"/>
  <c r="AL70" i="96"/>
  <c r="AM70" i="96" a="1"/>
  <c r="AM70" i="96"/>
  <c r="AN70" i="96" a="1"/>
  <c r="AN70" i="96"/>
  <c r="AO70" i="96" a="1"/>
  <c r="AO70" i="96"/>
  <c r="AP70" i="96" a="1"/>
  <c r="AP70" i="96"/>
  <c r="AQ70" i="96" a="1"/>
  <c r="AQ70" i="96"/>
  <c r="AR70" i="96" a="1"/>
  <c r="AR70" i="96"/>
  <c r="AS70" i="96" a="1"/>
  <c r="AS70" i="96"/>
  <c r="E71" i="96" a="1"/>
  <c r="E71" i="96"/>
  <c r="F71" i="96" a="1"/>
  <c r="F71" i="96"/>
  <c r="G71" i="96" a="1"/>
  <c r="G71" i="96"/>
  <c r="H71" i="96" a="1"/>
  <c r="H71" i="96"/>
  <c r="I71" i="96" a="1"/>
  <c r="I71" i="96"/>
  <c r="J71" i="96" a="1"/>
  <c r="J71" i="96"/>
  <c r="K71" i="96" a="1"/>
  <c r="K71" i="96"/>
  <c r="L71" i="96" a="1"/>
  <c r="L71" i="96"/>
  <c r="M71" i="96" a="1"/>
  <c r="M71" i="96"/>
  <c r="N71" i="96" a="1"/>
  <c r="N71" i="96"/>
  <c r="O71" i="96" a="1"/>
  <c r="O71" i="96"/>
  <c r="P71" i="96" a="1"/>
  <c r="P71" i="96"/>
  <c r="Q71" i="96" a="1"/>
  <c r="Q71" i="96"/>
  <c r="R71" i="96" a="1"/>
  <c r="R71" i="96"/>
  <c r="S71" i="96" a="1"/>
  <c r="S71" i="96"/>
  <c r="T71" i="96" a="1"/>
  <c r="T71" i="96"/>
  <c r="U71" i="96" a="1"/>
  <c r="U71" i="96"/>
  <c r="V71" i="96" a="1"/>
  <c r="V71" i="96"/>
  <c r="W71" i="96" a="1"/>
  <c r="W71" i="96"/>
  <c r="X71" i="96" a="1"/>
  <c r="X71" i="96"/>
  <c r="Y71" i="96" a="1"/>
  <c r="Y71" i="96"/>
  <c r="Z71" i="96" a="1"/>
  <c r="Z71" i="96"/>
  <c r="AA71" i="96" a="1"/>
  <c r="AA71" i="96"/>
  <c r="AB71" i="96" a="1"/>
  <c r="AB71" i="96"/>
  <c r="AC71" i="96" a="1"/>
  <c r="AC71" i="96"/>
  <c r="AD71" i="96" a="1"/>
  <c r="AD71" i="96"/>
  <c r="AE71" i="96" a="1"/>
  <c r="AE71" i="96"/>
  <c r="AF71" i="96" a="1"/>
  <c r="AF71" i="96"/>
  <c r="AG71" i="96" a="1"/>
  <c r="AG71" i="96"/>
  <c r="AH71" i="96" a="1"/>
  <c r="AH71" i="96"/>
  <c r="AI71" i="96" a="1"/>
  <c r="AI71" i="96"/>
  <c r="AJ71" i="96" a="1"/>
  <c r="AJ71" i="96"/>
  <c r="AK71" i="96" a="1"/>
  <c r="AK71" i="96"/>
  <c r="AL71" i="96" a="1"/>
  <c r="AL71" i="96"/>
  <c r="AM71" i="96" a="1"/>
  <c r="AM71" i="96"/>
  <c r="AN71" i="96" a="1"/>
  <c r="AN71" i="96"/>
  <c r="AO71" i="96" a="1"/>
  <c r="AO71" i="96"/>
  <c r="AP71" i="96" a="1"/>
  <c r="AP71" i="96"/>
  <c r="AQ71" i="96" a="1"/>
  <c r="AQ71" i="96"/>
  <c r="AR71" i="96" a="1"/>
  <c r="AR71" i="96"/>
  <c r="AS71" i="96" a="1"/>
  <c r="AS71" i="96"/>
  <c r="E72" i="96" a="1"/>
  <c r="E72" i="96"/>
  <c r="F72" i="96" a="1"/>
  <c r="F72" i="96"/>
  <c r="G72" i="96" a="1"/>
  <c r="G72" i="96"/>
  <c r="H72" i="96" a="1"/>
  <c r="H72" i="96"/>
  <c r="I72" i="96" a="1"/>
  <c r="I72" i="96"/>
  <c r="J72" i="96" a="1"/>
  <c r="J72" i="96"/>
  <c r="K72" i="96" a="1"/>
  <c r="K72" i="96"/>
  <c r="L72" i="96" a="1"/>
  <c r="L72" i="96"/>
  <c r="M72" i="96" a="1"/>
  <c r="M72" i="96"/>
  <c r="N72" i="96" a="1"/>
  <c r="N72" i="96"/>
  <c r="O72" i="96" a="1"/>
  <c r="O72" i="96"/>
  <c r="P72" i="96" a="1"/>
  <c r="P72" i="96"/>
  <c r="Q72" i="96" a="1"/>
  <c r="Q72" i="96"/>
  <c r="R72" i="96" a="1"/>
  <c r="R72" i="96" s="1"/>
  <c r="S72" i="96" a="1"/>
  <c r="S72" i="96"/>
  <c r="T72" i="96" a="1"/>
  <c r="T72" i="96"/>
  <c r="U72" i="96" a="1"/>
  <c r="U72" i="96"/>
  <c r="V72" i="96" a="1"/>
  <c r="V72" i="96" s="1"/>
  <c r="W72" i="96" a="1"/>
  <c r="W72" i="96"/>
  <c r="X72" i="96" a="1"/>
  <c r="X72" i="96"/>
  <c r="Y72" i="96" a="1"/>
  <c r="Y72" i="96"/>
  <c r="Z72" i="96" a="1"/>
  <c r="Z72" i="96" s="1"/>
  <c r="AA72" i="96" a="1"/>
  <c r="AA72" i="96"/>
  <c r="AB72" i="96" a="1"/>
  <c r="AB72" i="96"/>
  <c r="AC72" i="96" a="1"/>
  <c r="AC72" i="96"/>
  <c r="AD72" i="96" a="1"/>
  <c r="AD72" i="96" s="1"/>
  <c r="AE72" i="96" a="1"/>
  <c r="AE72" i="96"/>
  <c r="AF72" i="96" a="1"/>
  <c r="AF72" i="96"/>
  <c r="AG72" i="96" a="1"/>
  <c r="AG72" i="96"/>
  <c r="AH72" i="96" a="1"/>
  <c r="AH72" i="96" s="1"/>
  <c r="AI72" i="96" a="1"/>
  <c r="AI72" i="96"/>
  <c r="AJ72" i="96" a="1"/>
  <c r="AJ72" i="96"/>
  <c r="AK72" i="96" a="1"/>
  <c r="AK72" i="96"/>
  <c r="AL72" i="96" a="1"/>
  <c r="AL72" i="96" s="1"/>
  <c r="AM72" i="96" a="1"/>
  <c r="AM72" i="96"/>
  <c r="AN72" i="96" a="1"/>
  <c r="AN72" i="96"/>
  <c r="AO72" i="96" a="1"/>
  <c r="AO72" i="96"/>
  <c r="AP72" i="96" a="1"/>
  <c r="AP72" i="96" s="1"/>
  <c r="AQ72" i="96" a="1"/>
  <c r="AQ72" i="96"/>
  <c r="AR72" i="96" a="1"/>
  <c r="AR72" i="96"/>
  <c r="AS72" i="96" a="1"/>
  <c r="AS72" i="96"/>
  <c r="E73" i="96" a="1"/>
  <c r="E73" i="96" s="1"/>
  <c r="F73" i="96" a="1"/>
  <c r="F73" i="96"/>
  <c r="G73" i="96" a="1"/>
  <c r="G73" i="96"/>
  <c r="H73" i="96" a="1"/>
  <c r="H73" i="96" s="1"/>
  <c r="I73" i="96" a="1"/>
  <c r="I73" i="96" s="1"/>
  <c r="J73" i="96" a="1"/>
  <c r="J73" i="96"/>
  <c r="K73" i="96" a="1"/>
  <c r="K73" i="96" s="1"/>
  <c r="L73" i="96" a="1"/>
  <c r="L73" i="96"/>
  <c r="M73" i="96" a="1"/>
  <c r="M73" i="96" s="1"/>
  <c r="N73" i="96" a="1"/>
  <c r="N73" i="96"/>
  <c r="O73" i="96" a="1"/>
  <c r="O73" i="96" s="1"/>
  <c r="P73" i="96" a="1"/>
  <c r="P73" i="96"/>
  <c r="Q73" i="96" a="1"/>
  <c r="Q73" i="96" s="1"/>
  <c r="R73" i="96" a="1"/>
  <c r="R73" i="96"/>
  <c r="S73" i="96" a="1"/>
  <c r="S73" i="96" s="1"/>
  <c r="T73" i="96" a="1"/>
  <c r="T73" i="96"/>
  <c r="U73" i="96" a="1"/>
  <c r="U73" i="96" s="1"/>
  <c r="V73" i="96" a="1"/>
  <c r="V73" i="96" s="1"/>
  <c r="W73" i="96" a="1"/>
  <c r="W73" i="96" s="1"/>
  <c r="X73" i="96" a="1"/>
  <c r="X73" i="96" s="1"/>
  <c r="Y73" i="96" a="1"/>
  <c r="Y73" i="96" s="1"/>
  <c r="Z73" i="96" a="1"/>
  <c r="Z73" i="96" s="1"/>
  <c r="AA73" i="96" a="1"/>
  <c r="AA73" i="96" s="1"/>
  <c r="AB73" i="96" a="1"/>
  <c r="AB73" i="96"/>
  <c r="AC73" i="96" a="1"/>
  <c r="AC73" i="96" s="1"/>
  <c r="AD73" i="96" a="1"/>
  <c r="AD73" i="96"/>
  <c r="AE73" i="96" a="1"/>
  <c r="AE73" i="96" s="1"/>
  <c r="AF73" i="96" a="1"/>
  <c r="AF73" i="96"/>
  <c r="AG73" i="96" a="1"/>
  <c r="AG73" i="96" s="1"/>
  <c r="AH73" i="96" a="1"/>
  <c r="AH73" i="96"/>
  <c r="AI73" i="96" a="1"/>
  <c r="AI73" i="96" s="1"/>
  <c r="AJ73" i="96" a="1"/>
  <c r="AJ73" i="96"/>
  <c r="AK73" i="96" a="1"/>
  <c r="AK73" i="96" s="1"/>
  <c r="AL73" i="96" a="1"/>
  <c r="AL73" i="96" s="1"/>
  <c r="AM73" i="96" a="1"/>
  <c r="AM73" i="96" s="1"/>
  <c r="AN73" i="96" a="1"/>
  <c r="AN73" i="96" s="1"/>
  <c r="AO73" i="96" a="1"/>
  <c r="AO73" i="96" s="1"/>
  <c r="AP73" i="96" a="1"/>
  <c r="AP73" i="96" s="1"/>
  <c r="AQ73" i="96" a="1"/>
  <c r="AQ73" i="96" s="1"/>
  <c r="AR73" i="96" a="1"/>
  <c r="AR73" i="96"/>
  <c r="AS73" i="96" a="1"/>
  <c r="AS73" i="96" s="1"/>
  <c r="E74" i="96" a="1"/>
  <c r="E74" i="96"/>
  <c r="F74" i="96" a="1"/>
  <c r="F74" i="96" s="1"/>
  <c r="G74" i="96" a="1"/>
  <c r="G74" i="96"/>
  <c r="H74" i="96" a="1"/>
  <c r="H74" i="96" s="1"/>
  <c r="I74" i="96" a="1"/>
  <c r="I74" i="96"/>
  <c r="J74" i="96" a="1"/>
  <c r="J74" i="96" s="1"/>
  <c r="K74" i="96" a="1"/>
  <c r="K74" i="96"/>
  <c r="L74" i="96" a="1"/>
  <c r="L74" i="96" s="1"/>
  <c r="M74" i="96" a="1"/>
  <c r="M74" i="96" s="1"/>
  <c r="N74" i="96" a="1"/>
  <c r="N74" i="96" s="1"/>
  <c r="O74" i="96" a="1"/>
  <c r="O74" i="96" s="1"/>
  <c r="P74" i="96" a="1"/>
  <c r="P74" i="96" s="1"/>
  <c r="Q74" i="96" a="1"/>
  <c r="Q74" i="96" s="1"/>
  <c r="R74" i="96" a="1"/>
  <c r="R74" i="96" s="1"/>
  <c r="S74" i="96" a="1"/>
  <c r="S74" i="96"/>
  <c r="T74" i="96" a="1"/>
  <c r="T74" i="96" s="1"/>
  <c r="U74" i="96" a="1"/>
  <c r="U74" i="96"/>
  <c r="V74" i="96" a="1"/>
  <c r="V74" i="96" s="1"/>
  <c r="W74" i="96" a="1"/>
  <c r="W74" i="96"/>
  <c r="X74" i="96" a="1"/>
  <c r="X74" i="96" s="1"/>
  <c r="Y74" i="96" a="1"/>
  <c r="Y74" i="96"/>
  <c r="Z74" i="96" a="1"/>
  <c r="Z74" i="96" s="1"/>
  <c r="AA74" i="96" a="1"/>
  <c r="AA74" i="96"/>
  <c r="AB74" i="96" a="1"/>
  <c r="AB74" i="96" s="1"/>
  <c r="AC74" i="96" a="1"/>
  <c r="AC74" i="96" s="1"/>
  <c r="AD74" i="96" a="1"/>
  <c r="AD74" i="96" s="1"/>
  <c r="AE74" i="96" a="1"/>
  <c r="AE74" i="96" s="1"/>
  <c r="AF74" i="96" a="1"/>
  <c r="AF74" i="96" s="1"/>
  <c r="AG74" i="96" a="1"/>
  <c r="AG74" i="96" s="1"/>
  <c r="AH74" i="96" a="1"/>
  <c r="AH74" i="96" s="1"/>
  <c r="AI74" i="96" a="1"/>
  <c r="AI74" i="96"/>
  <c r="AJ74" i="96" a="1"/>
  <c r="AJ74" i="96" s="1"/>
  <c r="AK74" i="96" a="1"/>
  <c r="AK74" i="96"/>
  <c r="AL74" i="96" a="1"/>
  <c r="AL74" i="96" s="1"/>
  <c r="AM74" i="96" a="1"/>
  <c r="AM74" i="96"/>
  <c r="AN74" i="96" a="1"/>
  <c r="AN74" i="96" s="1"/>
  <c r="AO74" i="96" a="1"/>
  <c r="AO74" i="96"/>
  <c r="AP74" i="96" a="1"/>
  <c r="AP74" i="96" s="1"/>
  <c r="AQ74" i="96" a="1"/>
  <c r="AQ74" i="96"/>
  <c r="AR74" i="96" a="1"/>
  <c r="AR74" i="96" s="1"/>
  <c r="AS74" i="96" a="1"/>
  <c r="AS74" i="96" s="1"/>
  <c r="E75" i="96" a="1"/>
  <c r="E75" i="96" s="1"/>
  <c r="F75" i="96" a="1"/>
  <c r="F75" i="96" s="1"/>
  <c r="G75" i="96" a="1"/>
  <c r="G75" i="96" s="1"/>
  <c r="H75" i="96" a="1"/>
  <c r="H75" i="96" s="1"/>
  <c r="I75" i="96" a="1"/>
  <c r="I75" i="96" s="1"/>
  <c r="J75" i="96" a="1"/>
  <c r="J75" i="96"/>
  <c r="K75" i="96" a="1"/>
  <c r="K75" i="96" s="1"/>
  <c r="L75" i="96" a="1"/>
  <c r="L75" i="96"/>
  <c r="M75" i="96" a="1"/>
  <c r="M75" i="96" s="1"/>
  <c r="N75" i="96" a="1"/>
  <c r="N75" i="96"/>
  <c r="O75" i="96" a="1"/>
  <c r="O75" i="96" s="1"/>
  <c r="P75" i="96" a="1"/>
  <c r="P75" i="96"/>
  <c r="Q75" i="96" a="1"/>
  <c r="Q75" i="96" s="1"/>
  <c r="R75" i="96" a="1"/>
  <c r="R75" i="96"/>
  <c r="S75" i="96" a="1"/>
  <c r="S75" i="96" s="1"/>
  <c r="T75" i="96" a="1"/>
  <c r="T75" i="96" s="1"/>
  <c r="U75" i="96" a="1"/>
  <c r="U75" i="96" s="1"/>
  <c r="V75" i="96" a="1"/>
  <c r="V75" i="96" s="1"/>
  <c r="W75" i="96" a="1"/>
  <c r="W75" i="96" s="1"/>
  <c r="X75" i="96" a="1"/>
  <c r="X75" i="96" s="1"/>
  <c r="Y75" i="96" a="1"/>
  <c r="Y75" i="96" s="1"/>
  <c r="Z75" i="96" a="1"/>
  <c r="Z75" i="96"/>
  <c r="AA75" i="96" a="1"/>
  <c r="AA75" i="96" s="1"/>
  <c r="AB75" i="96" a="1"/>
  <c r="AB75" i="96"/>
  <c r="AC75" i="96" a="1"/>
  <c r="AC75" i="96" s="1"/>
  <c r="AD75" i="96" a="1"/>
  <c r="AD75" i="96"/>
  <c r="AE75" i="96" a="1"/>
  <c r="AE75" i="96" s="1"/>
  <c r="AF75" i="96" a="1"/>
  <c r="AF75" i="96"/>
  <c r="AG75" i="96" a="1"/>
  <c r="AG75" i="96" s="1"/>
  <c r="AH75" i="96" a="1"/>
  <c r="AH75" i="96"/>
  <c r="AI75" i="96" a="1"/>
  <c r="AI75" i="96" s="1"/>
  <c r="AJ75" i="96" a="1"/>
  <c r="AJ75" i="96" s="1"/>
  <c r="AK75" i="96" a="1"/>
  <c r="AK75" i="96" s="1"/>
  <c r="AL75" i="96" a="1"/>
  <c r="AL75" i="96" s="1"/>
  <c r="AM75" i="96" a="1"/>
  <c r="AM75" i="96" s="1"/>
  <c r="AN75" i="96" a="1"/>
  <c r="AN75" i="96" s="1"/>
  <c r="AO75" i="96" a="1"/>
  <c r="AO75" i="96" s="1"/>
  <c r="AP75" i="96" a="1"/>
  <c r="AP75" i="96"/>
  <c r="AQ75" i="96" a="1"/>
  <c r="AQ75" i="96" s="1"/>
  <c r="AR75" i="96" a="1"/>
  <c r="AR75" i="96"/>
  <c r="AS75" i="96" a="1"/>
  <c r="AS75" i="96" s="1"/>
  <c r="E76" i="96" a="1"/>
  <c r="E76" i="96"/>
  <c r="F76" i="96" a="1"/>
  <c r="F76" i="96" s="1"/>
  <c r="G76" i="96" a="1"/>
  <c r="G76" i="96"/>
  <c r="H76" i="96" a="1"/>
  <c r="H76" i="96" s="1"/>
  <c r="I76" i="96" a="1"/>
  <c r="I76" i="96"/>
  <c r="J76" i="96" a="1"/>
  <c r="J76" i="96" s="1"/>
  <c r="K76" i="96" a="1"/>
  <c r="K76" i="96" s="1"/>
  <c r="L76" i="96" a="1"/>
  <c r="L76" i="96" s="1"/>
  <c r="M76" i="96" a="1"/>
  <c r="M76" i="96" s="1"/>
  <c r="N76" i="96" a="1"/>
  <c r="N76" i="96" s="1"/>
  <c r="O76" i="96" a="1"/>
  <c r="O76" i="96" s="1"/>
  <c r="P76" i="96" a="1"/>
  <c r="P76" i="96" s="1"/>
  <c r="Q76" i="96" a="1"/>
  <c r="Q76" i="96"/>
  <c r="R76" i="96" a="1"/>
  <c r="R76" i="96" s="1"/>
  <c r="S76" i="96" a="1"/>
  <c r="S76" i="96" s="1"/>
  <c r="T76" i="96" a="1"/>
  <c r="T76" i="96" s="1"/>
  <c r="U76" i="96" a="1"/>
  <c r="U76" i="96"/>
  <c r="V76" i="96" a="1"/>
  <c r="V76" i="96" s="1"/>
  <c r="W76" i="96" a="1"/>
  <c r="W76" i="96"/>
  <c r="X76" i="96" a="1"/>
  <c r="X76" i="96" s="1"/>
  <c r="Y76" i="96" a="1"/>
  <c r="Y76" i="96"/>
  <c r="Z76" i="96" a="1"/>
  <c r="Z76" i="96" s="1"/>
  <c r="AA76" i="96" a="1"/>
  <c r="AA76" i="96" s="1"/>
  <c r="AB76" i="96" a="1"/>
  <c r="AB76" i="96" s="1"/>
  <c r="AC76" i="96" a="1"/>
  <c r="AC76" i="96" s="1"/>
  <c r="AD76" i="96" a="1"/>
  <c r="AD76" i="96" s="1"/>
  <c r="AE76" i="96" a="1"/>
  <c r="AE76" i="96" s="1"/>
  <c r="AF76" i="96" a="1"/>
  <c r="AF76" i="96" s="1"/>
  <c r="AG76" i="96" a="1"/>
  <c r="AG76" i="96"/>
  <c r="AH76" i="96" a="1"/>
  <c r="AH76" i="96" s="1"/>
  <c r="AI76" i="96" a="1"/>
  <c r="AI76" i="96" s="1"/>
  <c r="AJ76" i="96" a="1"/>
  <c r="AJ76" i="96" s="1"/>
  <c r="AK76" i="96" a="1"/>
  <c r="AK76" i="96"/>
  <c r="AL76" i="96" a="1"/>
  <c r="AL76" i="96" s="1"/>
  <c r="AM76" i="96" a="1"/>
  <c r="AM76" i="96"/>
  <c r="AN76" i="96" a="1"/>
  <c r="AN76" i="96" s="1"/>
  <c r="AO76" i="96" a="1"/>
  <c r="AO76" i="96"/>
  <c r="AP76" i="96" a="1"/>
  <c r="AP76" i="96" s="1"/>
  <c r="AQ76" i="96" a="1"/>
  <c r="AQ76" i="96" s="1"/>
  <c r="AR76" i="96" a="1"/>
  <c r="AR76" i="96" s="1"/>
  <c r="AS76" i="96" a="1"/>
  <c r="AS76" i="96" s="1"/>
  <c r="E77" i="96" a="1"/>
  <c r="E77" i="96" s="1"/>
  <c r="F77" i="96" a="1"/>
  <c r="F77" i="96" s="1"/>
  <c r="G77" i="96" a="1"/>
  <c r="G77" i="96" s="1"/>
  <c r="H77" i="96" a="1"/>
  <c r="H77" i="96"/>
  <c r="I77" i="96" a="1"/>
  <c r="I77" i="96" s="1"/>
  <c r="J77" i="96" a="1"/>
  <c r="J77" i="96" s="1"/>
  <c r="K77" i="96" a="1"/>
  <c r="K77" i="96" s="1"/>
  <c r="L77" i="96" a="1"/>
  <c r="L77" i="96"/>
  <c r="M77" i="96" a="1"/>
  <c r="M77" i="96" s="1"/>
  <c r="N77" i="96" a="1"/>
  <c r="N77" i="96"/>
  <c r="O77" i="96" a="1"/>
  <c r="O77" i="96" s="1"/>
  <c r="P77" i="96" a="1"/>
  <c r="P77" i="96"/>
  <c r="Q77" i="96" a="1"/>
  <c r="Q77" i="96" s="1"/>
  <c r="R77" i="96" a="1"/>
  <c r="R77" i="96" s="1"/>
  <c r="S77" i="96" a="1"/>
  <c r="S77" i="96" s="1"/>
  <c r="T77" i="96" a="1"/>
  <c r="T77" i="96" s="1"/>
  <c r="U77" i="96" a="1"/>
  <c r="U77" i="96" s="1"/>
  <c r="V77" i="96" a="1"/>
  <c r="V77" i="96" s="1"/>
  <c r="W77" i="96" a="1"/>
  <c r="W77" i="96" s="1"/>
  <c r="X77" i="96" a="1"/>
  <c r="X77" i="96"/>
  <c r="Y77" i="96" a="1"/>
  <c r="Y77" i="96" s="1"/>
  <c r="Z77" i="96" a="1"/>
  <c r="Z77" i="96" s="1"/>
  <c r="AA77" i="96" a="1"/>
  <c r="AA77" i="96" s="1"/>
  <c r="AB77" i="96" a="1"/>
  <c r="AB77" i="96"/>
  <c r="AC77" i="96" a="1"/>
  <c r="AC77" i="96" s="1"/>
  <c r="AD77" i="96" a="1"/>
  <c r="AD77" i="96"/>
  <c r="AE77" i="96" a="1"/>
  <c r="AE77" i="96" s="1"/>
  <c r="AF77" i="96" a="1"/>
  <c r="AF77" i="96"/>
  <c r="AG77" i="96" a="1"/>
  <c r="AG77" i="96" s="1"/>
  <c r="AH77" i="96" a="1"/>
  <c r="AH77" i="96" s="1"/>
  <c r="AI77" i="96" a="1"/>
  <c r="AI77" i="96" s="1"/>
  <c r="AJ77" i="96" a="1"/>
  <c r="AJ77" i="96" s="1"/>
  <c r="AK77" i="96" a="1"/>
  <c r="AK77" i="96" s="1"/>
  <c r="AL77" i="96" a="1"/>
  <c r="AL77" i="96" s="1"/>
  <c r="AM77" i="96" a="1"/>
  <c r="AM77" i="96" s="1"/>
  <c r="AN77" i="96" a="1"/>
  <c r="AN77" i="96"/>
  <c r="AO77" i="96" a="1"/>
  <c r="AO77" i="96" s="1"/>
  <c r="AP77" i="96" a="1"/>
  <c r="AP77" i="96" s="1"/>
  <c r="AQ77" i="96" a="1"/>
  <c r="AQ77" i="96" s="1"/>
  <c r="AR77" i="96" a="1"/>
  <c r="AR77" i="96"/>
  <c r="AS77" i="96" a="1"/>
  <c r="AS77" i="96" s="1"/>
  <c r="E78" i="96" a="1"/>
  <c r="E78" i="96"/>
  <c r="F78" i="96" a="1"/>
  <c r="F78" i="96" s="1"/>
  <c r="G78" i="96" a="1"/>
  <c r="G78" i="96"/>
  <c r="H78" i="96" a="1"/>
  <c r="H78" i="96" s="1"/>
  <c r="I78" i="96" a="1"/>
  <c r="I78" i="96" s="1"/>
  <c r="J78" i="96" a="1"/>
  <c r="J78" i="96" s="1"/>
  <c r="K78" i="96" a="1"/>
  <c r="K78" i="96" s="1"/>
  <c r="L78" i="96" a="1"/>
  <c r="L78" i="96" s="1"/>
  <c r="M78" i="96" a="1"/>
  <c r="M78" i="96" s="1"/>
  <c r="N78" i="96" a="1"/>
  <c r="N78" i="96" s="1"/>
  <c r="O78" i="96" a="1"/>
  <c r="O78" i="96"/>
  <c r="P78" i="96" a="1"/>
  <c r="P78" i="96" s="1"/>
  <c r="Q78" i="96" a="1"/>
  <c r="Q78" i="96" s="1"/>
  <c r="R78" i="96" a="1"/>
  <c r="R78" i="96" s="1"/>
  <c r="S78" i="96" a="1"/>
  <c r="S78" i="96"/>
  <c r="T78" i="96" a="1"/>
  <c r="T78" i="96" s="1"/>
  <c r="U78" i="96" a="1"/>
  <c r="U78" i="96"/>
  <c r="V78" i="96" a="1"/>
  <c r="V78" i="96" s="1"/>
  <c r="W78" i="96" a="1"/>
  <c r="W78" i="96"/>
  <c r="X78" i="96" a="1"/>
  <c r="X78" i="96" s="1"/>
  <c r="Y78" i="96" a="1"/>
  <c r="Y78" i="96" s="1"/>
  <c r="Z78" i="96" a="1"/>
  <c r="Z78" i="96" s="1"/>
  <c r="AA78" i="96" a="1"/>
  <c r="AA78" i="96" s="1"/>
  <c r="AB78" i="96" a="1"/>
  <c r="AB78" i="96" s="1"/>
  <c r="AC78" i="96" a="1"/>
  <c r="AC78" i="96" s="1"/>
  <c r="AD78" i="96" a="1"/>
  <c r="AD78" i="96" s="1"/>
  <c r="AE78" i="96" a="1"/>
  <c r="AE78" i="96"/>
  <c r="AF78" i="96" a="1"/>
  <c r="AF78" i="96" s="1"/>
  <c r="AG78" i="96" a="1"/>
  <c r="AG78" i="96" s="1"/>
  <c r="AH78" i="96" a="1"/>
  <c r="AH78" i="96" s="1"/>
  <c r="AI78" i="96" a="1"/>
  <c r="AI78" i="96"/>
  <c r="AJ78" i="96" a="1"/>
  <c r="AJ78" i="96" s="1"/>
  <c r="AK78" i="96" a="1"/>
  <c r="AK78" i="96"/>
  <c r="AL78" i="96" a="1"/>
  <c r="AL78" i="96" s="1"/>
  <c r="AM78" i="96" a="1"/>
  <c r="AM78" i="96"/>
  <c r="AN78" i="96" a="1"/>
  <c r="AN78" i="96" s="1"/>
  <c r="AO78" i="96" a="1"/>
  <c r="AO78" i="96" s="1"/>
  <c r="AP78" i="96" a="1"/>
  <c r="AP78" i="96" s="1"/>
  <c r="AQ78" i="96" a="1"/>
  <c r="AQ78" i="96" s="1"/>
  <c r="AR78" i="96" a="1"/>
  <c r="AR78" i="96" s="1"/>
  <c r="AS78" i="96" a="1"/>
  <c r="AS78" i="96" s="1"/>
  <c r="E79" i="96" a="1"/>
  <c r="E79" i="96" s="1"/>
  <c r="F79" i="96" a="1"/>
  <c r="F79" i="96"/>
  <c r="G79" i="96" a="1"/>
  <c r="G79" i="96" s="1"/>
  <c r="H79" i="96" a="1"/>
  <c r="H79" i="96" s="1"/>
  <c r="I79" i="96" a="1"/>
  <c r="I79" i="96" s="1"/>
  <c r="J79" i="96" a="1"/>
  <c r="J79" i="96"/>
  <c r="K79" i="96" a="1"/>
  <c r="K79" i="96" s="1"/>
  <c r="L79" i="96" a="1"/>
  <c r="L79" i="96"/>
  <c r="M79" i="96" a="1"/>
  <c r="M79" i="96" s="1"/>
  <c r="N79" i="96" a="1"/>
  <c r="N79" i="96"/>
  <c r="O79" i="96" a="1"/>
  <c r="O79" i="96" s="1"/>
  <c r="P79" i="96" a="1"/>
  <c r="P79" i="96" s="1"/>
  <c r="Q79" i="96" a="1"/>
  <c r="Q79" i="96" s="1"/>
  <c r="R79" i="96" a="1"/>
  <c r="R79" i="96" s="1"/>
  <c r="S79" i="96" a="1"/>
  <c r="S79" i="96" s="1"/>
  <c r="T79" i="96" a="1"/>
  <c r="T79" i="96" s="1"/>
  <c r="U79" i="96" a="1"/>
  <c r="U79" i="96" s="1"/>
  <c r="V79" i="96" a="1"/>
  <c r="V79" i="96"/>
  <c r="W79" i="96" a="1"/>
  <c r="W79" i="96" s="1"/>
  <c r="X79" i="96" a="1"/>
  <c r="X79" i="96" s="1"/>
  <c r="Y79" i="96" a="1"/>
  <c r="Y79" i="96" s="1"/>
  <c r="Z79" i="96" a="1"/>
  <c r="Z79" i="96"/>
  <c r="AA79" i="96" a="1"/>
  <c r="AA79" i="96" s="1"/>
  <c r="AB79" i="96" a="1"/>
  <c r="AB79" i="96"/>
  <c r="AC79" i="96" a="1"/>
  <c r="AC79" i="96" s="1"/>
  <c r="AD79" i="96" a="1"/>
  <c r="AD79" i="96"/>
  <c r="AE79" i="96" a="1"/>
  <c r="AE79" i="96" s="1"/>
  <c r="AF79" i="96" a="1"/>
  <c r="AF79" i="96" s="1"/>
  <c r="AG79" i="96" a="1"/>
  <c r="AG79" i="96" s="1"/>
  <c r="AH79" i="96" a="1"/>
  <c r="AH79" i="96"/>
  <c r="AI79" i="96" a="1"/>
  <c r="AI79" i="96" s="1"/>
  <c r="AJ79" i="96" a="1"/>
  <c r="AJ79" i="96" s="1"/>
  <c r="AK79" i="96" a="1"/>
  <c r="AK79" i="96" s="1"/>
  <c r="AL79" i="96" a="1"/>
  <c r="AL79" i="96"/>
  <c r="AM79" i="96" a="1"/>
  <c r="AM79" i="96" s="1"/>
  <c r="AN79" i="96" a="1"/>
  <c r="AN79" i="96" s="1"/>
  <c r="AO79" i="96" a="1"/>
  <c r="AO79" i="96" s="1"/>
  <c r="AP79" i="96" a="1"/>
  <c r="AP79" i="96"/>
  <c r="AQ79" i="96" a="1"/>
  <c r="AQ79" i="96" s="1"/>
  <c r="AR79" i="96" a="1"/>
  <c r="AR79" i="96"/>
  <c r="AS79" i="96" a="1"/>
  <c r="AS79" i="96" s="1"/>
  <c r="E80" i="96" a="1"/>
  <c r="E80" i="96"/>
  <c r="F80" i="96" a="1"/>
  <c r="F80" i="96" s="1"/>
  <c r="G80" i="96" a="1"/>
  <c r="G80" i="96" s="1"/>
  <c r="H80" i="96" a="1"/>
  <c r="H80" i="96" s="1"/>
  <c r="I80" i="96" a="1"/>
  <c r="I80" i="96" s="1"/>
  <c r="J80" i="96" a="1"/>
  <c r="J80" i="96" s="1"/>
  <c r="K80" i="96" a="1"/>
  <c r="K80" i="96" s="1"/>
  <c r="L80" i="96" a="1"/>
  <c r="L80" i="96" s="1"/>
  <c r="M80" i="96" a="1"/>
  <c r="M80" i="96"/>
  <c r="N80" i="96" a="1"/>
  <c r="N80" i="96" s="1"/>
  <c r="O80" i="96" a="1"/>
  <c r="O80" i="96" s="1"/>
  <c r="P80" i="96" a="1"/>
  <c r="P80" i="96" s="1"/>
  <c r="Q80" i="96" a="1"/>
  <c r="Q80" i="96"/>
  <c r="R80" i="96" a="1"/>
  <c r="R80" i="96" s="1"/>
  <c r="S80" i="96" a="1"/>
  <c r="S80" i="96"/>
  <c r="T80" i="96" a="1"/>
  <c r="T80" i="96" s="1"/>
  <c r="U80" i="96" a="1"/>
  <c r="U80" i="96" s="1"/>
  <c r="V80" i="96" a="1"/>
  <c r="V80" i="96" s="1"/>
  <c r="W80" i="96" a="1"/>
  <c r="W80" i="96"/>
  <c r="X80" i="96" a="1"/>
  <c r="X80" i="96" s="1"/>
  <c r="Y80" i="96" a="1"/>
  <c r="Y80" i="96"/>
  <c r="Z80" i="96" a="1"/>
  <c r="Z80" i="96"/>
  <c r="AA80" i="96" a="1"/>
  <c r="AA80" i="96" s="1"/>
  <c r="AB80" i="96" a="1"/>
  <c r="AB80" i="96" s="1"/>
  <c r="AC80" i="96" a="1"/>
  <c r="AC80" i="96" s="1"/>
  <c r="AD80" i="96" a="1"/>
  <c r="AD80" i="96" s="1"/>
  <c r="AE80" i="96" a="1"/>
  <c r="AE80" i="96" s="1"/>
  <c r="AF80" i="96" a="1"/>
  <c r="AF80" i="96" s="1"/>
  <c r="AG80" i="96" a="1"/>
  <c r="AG80" i="96"/>
  <c r="AH80" i="96" a="1"/>
  <c r="AH80" i="96"/>
  <c r="AI80" i="96" a="1"/>
  <c r="AI80" i="96"/>
  <c r="AJ80" i="96" a="1"/>
  <c r="AJ80" i="96" s="1"/>
  <c r="AK80" i="96" a="1"/>
  <c r="AK80" i="96"/>
  <c r="AL80" i="96" a="1"/>
  <c r="AL80" i="96" s="1"/>
  <c r="AM80" i="96" a="1"/>
  <c r="AM80" i="96" s="1"/>
  <c r="AN80" i="96" a="1"/>
  <c r="AN80" i="96" s="1"/>
  <c r="AO80" i="96" a="1"/>
  <c r="AO80" i="96" s="1"/>
  <c r="AP80" i="96" a="1"/>
  <c r="AP80" i="96" s="1"/>
  <c r="AQ80" i="96" a="1"/>
  <c r="AQ80" i="96"/>
  <c r="AR80" i="96" a="1"/>
  <c r="AR80" i="96"/>
  <c r="AS80" i="96" a="1"/>
  <c r="AS80" i="96" s="1"/>
  <c r="E81" i="96" a="1"/>
  <c r="E81" i="96"/>
  <c r="F81" i="96" a="1"/>
  <c r="F81" i="96"/>
  <c r="G81" i="96" a="1"/>
  <c r="G81" i="96"/>
  <c r="H81" i="96" a="1"/>
  <c r="H81" i="96" s="1"/>
  <c r="I81" i="96" a="1"/>
  <c r="I81" i="96" s="1"/>
  <c r="J81" i="96" a="1"/>
  <c r="J81" i="96"/>
  <c r="K81" i="96" a="1"/>
  <c r="K81" i="96"/>
  <c r="L81" i="96" a="1"/>
  <c r="L81" i="96" s="1"/>
  <c r="M81" i="96" a="1"/>
  <c r="M81" i="96" s="1"/>
  <c r="N81" i="96" a="1"/>
  <c r="N81" i="96"/>
  <c r="O81" i="96" a="1"/>
  <c r="O81" i="96"/>
  <c r="P81" i="96" a="1"/>
  <c r="P81" i="96" s="1"/>
  <c r="Q81" i="96" a="1"/>
  <c r="Q81" i="96" s="1"/>
  <c r="R81" i="96" a="1"/>
  <c r="R81" i="96" s="1"/>
  <c r="S81" i="96" a="1"/>
  <c r="S81" i="96"/>
  <c r="T81" i="96" a="1"/>
  <c r="T81" i="96" s="1"/>
  <c r="U81" i="96" a="1"/>
  <c r="U81" i="96"/>
  <c r="V81" i="96" a="1"/>
  <c r="V81" i="96" s="1"/>
  <c r="W81" i="96" a="1"/>
  <c r="W81" i="96"/>
  <c r="X81" i="96" a="1"/>
  <c r="X81" i="96" s="1"/>
  <c r="Y81" i="96" a="1"/>
  <c r="Y81" i="96" s="1"/>
  <c r="Z81" i="96" a="1"/>
  <c r="Z81" i="96" s="1"/>
  <c r="AA81" i="96" a="1"/>
  <c r="AA81" i="96" s="1"/>
  <c r="AB81" i="96" a="1"/>
  <c r="AB81" i="96" s="1"/>
  <c r="AC81" i="96" a="1"/>
  <c r="AC81" i="96"/>
  <c r="AD81" i="96" a="1"/>
  <c r="AD81" i="96"/>
  <c r="AE81" i="96" a="1"/>
  <c r="AE81" i="96" s="1"/>
  <c r="AF81" i="96" a="1"/>
  <c r="AF81" i="96" s="1"/>
  <c r="AG81" i="96" a="1"/>
  <c r="AG81" i="96" s="1"/>
  <c r="AH81" i="96" a="1"/>
  <c r="AH81" i="96" s="1"/>
  <c r="AI81" i="96" a="1"/>
  <c r="AI81" i="96" s="1"/>
  <c r="AJ81" i="96" a="1"/>
  <c r="AJ81" i="96" s="1"/>
  <c r="AK81" i="96" a="1"/>
  <c r="AK81" i="96"/>
  <c r="AL81" i="96" a="1"/>
  <c r="AL81" i="96"/>
  <c r="AM81" i="96" a="1"/>
  <c r="AM81" i="96"/>
  <c r="AN81" i="96" a="1"/>
  <c r="AN81" i="96" s="1"/>
  <c r="AO81" i="96" a="1"/>
  <c r="AO81" i="96" s="1"/>
  <c r="AP81" i="96" a="1"/>
  <c r="AP81" i="96" s="1"/>
  <c r="AQ81" i="96" a="1"/>
  <c r="AQ81" i="96" s="1"/>
  <c r="AR81" i="96" a="1"/>
  <c r="AR81" i="96" s="1"/>
  <c r="AS81" i="96" a="1"/>
  <c r="AS81" i="96" s="1"/>
  <c r="E82" i="96" a="1"/>
  <c r="E82" i="96"/>
  <c r="F82" i="96" a="1"/>
  <c r="F82" i="96"/>
  <c r="G82" i="96" a="1"/>
  <c r="G82" i="96" s="1"/>
  <c r="H82" i="96" a="1"/>
  <c r="H82" i="96" s="1"/>
  <c r="I82" i="96" a="1"/>
  <c r="I82" i="96" s="1"/>
  <c r="J82" i="96" a="1"/>
  <c r="J82" i="96" s="1"/>
  <c r="K82" i="96" a="1"/>
  <c r="K82" i="96" s="1"/>
  <c r="L82" i="96" a="1"/>
  <c r="L82" i="96"/>
  <c r="M82" i="96" a="1"/>
  <c r="M82" i="96" s="1"/>
  <c r="N82" i="96" a="1"/>
  <c r="N82" i="96"/>
  <c r="O82" i="96" a="1"/>
  <c r="O82" i="96" s="1"/>
  <c r="P82" i="96" a="1"/>
  <c r="P82" i="96" s="1"/>
  <c r="Q82" i="96" a="1"/>
  <c r="Q82" i="96" s="1"/>
  <c r="R82" i="96" a="1"/>
  <c r="R82" i="96" s="1"/>
  <c r="S82" i="96" a="1"/>
  <c r="S82" i="96" s="1"/>
  <c r="T82" i="96" a="1"/>
  <c r="T82" i="96"/>
  <c r="U82" i="96" a="1"/>
  <c r="U82" i="96"/>
  <c r="V82" i="96" a="1"/>
  <c r="V82" i="96" s="1"/>
  <c r="W82" i="96" a="1"/>
  <c r="W82" i="96" s="1"/>
  <c r="X82" i="96" a="1"/>
  <c r="X82" i="96" s="1"/>
  <c r="Y82" i="96" a="1"/>
  <c r="Y82" i="96" s="1"/>
  <c r="Z82" i="96" a="1"/>
  <c r="Z82" i="96" s="1"/>
  <c r="AA82" i="96" a="1"/>
  <c r="AA82" i="96" s="1"/>
  <c r="AB82" i="96" a="1"/>
  <c r="AB82" i="96"/>
  <c r="AC82" i="96" a="1"/>
  <c r="AC82" i="96"/>
  <c r="AD82" i="96" a="1"/>
  <c r="AD82" i="96"/>
  <c r="AE82" i="96" a="1"/>
  <c r="AE82" i="96" s="1"/>
  <c r="AF82" i="96" a="1"/>
  <c r="AF82" i="96" s="1"/>
  <c r="AG82" i="96" a="1"/>
  <c r="AG82" i="96" s="1"/>
  <c r="AH82" i="96" a="1"/>
  <c r="AH82" i="96" s="1"/>
  <c r="AI82" i="96" a="1"/>
  <c r="AI82" i="96" s="1"/>
  <c r="AJ82" i="96" a="1"/>
  <c r="AJ82" i="96" s="1"/>
  <c r="AK82" i="96" a="1"/>
  <c r="AK82" i="96"/>
  <c r="AL82" i="96" a="1"/>
  <c r="AL82" i="96"/>
  <c r="AM82" i="96" a="1"/>
  <c r="AM82" i="96" s="1"/>
  <c r="AN82" i="96" a="1"/>
  <c r="AN82" i="96" s="1"/>
  <c r="AO82" i="96" a="1"/>
  <c r="AO82" i="96" s="1"/>
  <c r="AP82" i="96" a="1"/>
  <c r="AP82" i="96" s="1"/>
  <c r="AQ82" i="96" a="1"/>
  <c r="AQ82" i="96" s="1"/>
  <c r="AR82" i="96" a="1"/>
  <c r="AR82" i="96"/>
  <c r="AS82" i="96" a="1"/>
  <c r="AS82" i="96" s="1"/>
  <c r="E83" i="96" a="1"/>
  <c r="E83" i="96"/>
  <c r="F83" i="96" a="1"/>
  <c r="F83" i="96" s="1"/>
  <c r="G83" i="96" a="1"/>
  <c r="G83" i="96" s="1"/>
  <c r="H83" i="96" a="1"/>
  <c r="H83" i="96" s="1"/>
  <c r="I83" i="96" a="1"/>
  <c r="I83" i="96" s="1"/>
  <c r="J83" i="96" a="1"/>
  <c r="J83" i="96" s="1"/>
  <c r="K83" i="96" a="1"/>
  <c r="K83" i="96"/>
  <c r="L83" i="96" a="1"/>
  <c r="L83" i="96"/>
  <c r="M83" i="96" a="1"/>
  <c r="M83" i="96" s="1"/>
  <c r="N83" i="96" a="1"/>
  <c r="N83" i="96" s="1"/>
  <c r="O83" i="96" a="1"/>
  <c r="O83" i="96" s="1"/>
  <c r="P83" i="96" a="1"/>
  <c r="P83" i="96" s="1"/>
  <c r="Q83" i="96" a="1"/>
  <c r="Q83" i="96" s="1"/>
  <c r="R83" i="96" a="1"/>
  <c r="R83" i="96" s="1"/>
  <c r="S83" i="96" a="1"/>
  <c r="S83" i="96"/>
  <c r="T83" i="96" a="1"/>
  <c r="T83" i="96"/>
  <c r="U83" i="96" a="1"/>
  <c r="U83" i="96"/>
  <c r="V83" i="96" a="1"/>
  <c r="V83" i="96" s="1"/>
  <c r="W83" i="96" a="1"/>
  <c r="W83" i="96" s="1"/>
  <c r="X83" i="96" a="1"/>
  <c r="X83" i="96" s="1"/>
  <c r="Y83" i="96" a="1"/>
  <c r="Y83" i="96" s="1"/>
  <c r="Z83" i="96" a="1"/>
  <c r="Z83" i="96" s="1"/>
  <c r="AA83" i="96" a="1"/>
  <c r="AA83" i="96" s="1"/>
  <c r="AB83" i="96" a="1"/>
  <c r="AB83" i="96"/>
  <c r="AC83" i="96" a="1"/>
  <c r="AC83" i="96"/>
  <c r="AD83" i="96" a="1"/>
  <c r="AD83" i="96" s="1"/>
  <c r="AE83" i="96" a="1"/>
  <c r="AE83" i="96" s="1"/>
  <c r="AF83" i="96" a="1"/>
  <c r="AF83" i="96" s="1"/>
  <c r="AG83" i="96" a="1"/>
  <c r="AG83" i="96" s="1"/>
  <c r="AH83" i="96" a="1"/>
  <c r="AH83" i="96" s="1"/>
  <c r="AI83" i="96" a="1"/>
  <c r="AI83" i="96"/>
  <c r="AJ83" i="96" a="1"/>
  <c r="AJ83" i="96" s="1"/>
  <c r="AK83" i="96" a="1"/>
  <c r="AK83" i="96"/>
  <c r="AL83" i="96" a="1"/>
  <c r="AL83" i="96" s="1"/>
  <c r="AM83" i="96" a="1"/>
  <c r="AM83" i="96" s="1"/>
  <c r="AN83" i="96" a="1"/>
  <c r="AN83" i="96" s="1"/>
  <c r="AO83" i="96" a="1"/>
  <c r="AO83" i="96" s="1"/>
  <c r="AP83" i="96" a="1"/>
  <c r="AP83" i="96" s="1"/>
  <c r="AQ83" i="96" a="1"/>
  <c r="AQ83" i="96"/>
  <c r="AR83" i="96" a="1"/>
  <c r="AR83" i="96"/>
  <c r="AS83" i="96" a="1"/>
  <c r="AS83" i="96" s="1"/>
  <c r="E84" i="96" a="1"/>
  <c r="E84" i="96" s="1"/>
  <c r="F84" i="96" a="1"/>
  <c r="F84" i="96" s="1"/>
  <c r="G84" i="96" a="1"/>
  <c r="G84" i="96" s="1"/>
  <c r="H84" i="96" a="1"/>
  <c r="H84" i="96" s="1"/>
  <c r="I84" i="96" a="1"/>
  <c r="I84" i="96" s="1"/>
  <c r="J84" i="96" a="1"/>
  <c r="J84" i="96"/>
  <c r="K84" i="96" a="1"/>
  <c r="K84" i="96"/>
  <c r="L84" i="96" a="1"/>
  <c r="L84" i="96"/>
  <c r="M84" i="96" a="1"/>
  <c r="M84" i="96" s="1"/>
  <c r="N84" i="96" a="1"/>
  <c r="N84" i="96" s="1"/>
  <c r="O84" i="96" a="1"/>
  <c r="O84" i="96" s="1"/>
  <c r="P84" i="96" a="1"/>
  <c r="P84" i="96" s="1"/>
  <c r="Q84" i="96" a="1"/>
  <c r="Q84" i="96" s="1"/>
  <c r="R84" i="96" a="1"/>
  <c r="R84" i="96" s="1"/>
  <c r="S84" i="96" a="1"/>
  <c r="S84" i="96"/>
  <c r="T84" i="96" a="1"/>
  <c r="T84" i="96"/>
  <c r="U84" i="96" a="1"/>
  <c r="U84" i="96" s="1"/>
  <c r="V84" i="96" a="1"/>
  <c r="V84" i="96" s="1"/>
  <c r="W84" i="96" a="1"/>
  <c r="W84" i="96" s="1"/>
  <c r="X84" i="96" a="1"/>
  <c r="X84" i="96" s="1"/>
  <c r="Y84" i="96" a="1"/>
  <c r="Y84" i="96" s="1"/>
  <c r="Z84" i="96" a="1"/>
  <c r="Z84" i="96"/>
  <c r="AA84" i="96" a="1"/>
  <c r="AA84" i="96" s="1"/>
  <c r="AB84" i="96" a="1"/>
  <c r="AB84" i="96"/>
  <c r="AC84" i="96" a="1"/>
  <c r="AC84" i="96" s="1"/>
  <c r="AD84" i="96" a="1"/>
  <c r="AD84" i="96" s="1"/>
  <c r="AE84" i="96" a="1"/>
  <c r="AE84" i="96" s="1"/>
  <c r="AF84" i="96" a="1"/>
  <c r="AF84" i="96" s="1"/>
  <c r="AG84" i="96" a="1"/>
  <c r="AG84" i="96" s="1"/>
  <c r="AH84" i="96" a="1"/>
  <c r="AH84" i="96"/>
  <c r="AI84" i="96" a="1"/>
  <c r="AI84" i="96"/>
  <c r="AJ84" i="96" a="1"/>
  <c r="AJ84" i="96" s="1"/>
  <c r="AK84" i="96" a="1"/>
  <c r="AK84" i="96" s="1"/>
  <c r="AL84" i="96" a="1"/>
  <c r="AL84" i="96" s="1"/>
  <c r="AM84" i="96" a="1"/>
  <c r="AM84" i="96" s="1"/>
  <c r="AN84" i="96" a="1"/>
  <c r="AN84" i="96" s="1"/>
  <c r="AO84" i="96" a="1"/>
  <c r="AO84" i="96" s="1"/>
  <c r="AP84" i="96" a="1"/>
  <c r="AP84" i="96"/>
  <c r="AQ84" i="96" a="1"/>
  <c r="AQ84" i="96"/>
  <c r="AR84" i="96" a="1"/>
  <c r="AR84" i="96"/>
  <c r="AS84" i="96" a="1"/>
  <c r="AS84" i="96" s="1"/>
  <c r="E85" i="96" a="1"/>
  <c r="E85" i="96" s="1"/>
  <c r="F85" i="96" a="1"/>
  <c r="F85" i="96" s="1"/>
  <c r="G85" i="96" a="1"/>
  <c r="G85" i="96" s="1"/>
  <c r="H85" i="96" a="1"/>
  <c r="H85" i="96" s="1"/>
  <c r="I85" i="96" a="1"/>
  <c r="I85" i="96" s="1"/>
  <c r="J85" i="96" a="1"/>
  <c r="J85" i="96"/>
  <c r="K85" i="96" a="1"/>
  <c r="K85" i="96"/>
  <c r="L85" i="96" a="1"/>
  <c r="L85" i="96" s="1"/>
  <c r="M85" i="96" a="1"/>
  <c r="M85" i="96" s="1"/>
  <c r="N85" i="96" a="1"/>
  <c r="N85" i="96" s="1"/>
  <c r="O85" i="96" a="1"/>
  <c r="O85" i="96" s="1"/>
  <c r="P85" i="96" a="1"/>
  <c r="P85" i="96" s="1"/>
  <c r="Q85" i="96" a="1"/>
  <c r="Q85" i="96"/>
  <c r="R85" i="96" a="1"/>
  <c r="R85" i="96" s="1"/>
  <c r="S85" i="96" a="1"/>
  <c r="S85" i="96"/>
  <c r="T85" i="96" a="1"/>
  <c r="T85" i="96" s="1"/>
  <c r="U85" i="96" a="1"/>
  <c r="U85" i="96" s="1"/>
  <c r="V85" i="96" a="1"/>
  <c r="V85" i="96" s="1"/>
  <c r="W85" i="96" a="1"/>
  <c r="W85" i="96" s="1"/>
  <c r="X85" i="96" a="1"/>
  <c r="X85" i="96" s="1"/>
  <c r="Y85" i="96" a="1"/>
  <c r="Y85" i="96"/>
  <c r="Z85" i="96" a="1"/>
  <c r="Z85" i="96"/>
  <c r="AA85" i="96" a="1"/>
  <c r="AA85" i="96" s="1"/>
  <c r="AB85" i="96" a="1"/>
  <c r="AB85" i="96" s="1"/>
  <c r="AC85" i="96" a="1"/>
  <c r="AC85" i="96" s="1"/>
  <c r="AD85" i="96" a="1"/>
  <c r="AD85" i="96" s="1"/>
  <c r="AE85" i="96" a="1"/>
  <c r="AE85" i="96" s="1"/>
  <c r="AF85" i="96" a="1"/>
  <c r="AF85" i="96" s="1"/>
  <c r="AG85" i="96" a="1"/>
  <c r="AG85" i="96"/>
  <c r="AH85" i="96" a="1"/>
  <c r="AH85" i="96"/>
  <c r="AI85" i="96" a="1"/>
  <c r="AI85" i="96"/>
  <c r="AJ85" i="96" a="1"/>
  <c r="AJ85" i="96" s="1"/>
  <c r="AK85" i="96" a="1"/>
  <c r="AK85" i="96" s="1"/>
  <c r="AL85" i="96" a="1"/>
  <c r="AL85" i="96" s="1"/>
  <c r="AM85" i="96" a="1"/>
  <c r="AM85" i="96" s="1"/>
  <c r="AN85" i="96" a="1"/>
  <c r="AN85" i="96" s="1"/>
  <c r="AO85" i="96" a="1"/>
  <c r="AO85" i="96" s="1"/>
  <c r="AP85" i="96" a="1"/>
  <c r="AP85" i="96"/>
  <c r="AQ85" i="96" a="1"/>
  <c r="AQ85" i="96"/>
  <c r="AR85" i="96" a="1"/>
  <c r="AR85" i="96" s="1"/>
  <c r="AS85" i="96" a="1"/>
  <c r="AS85" i="96" s="1"/>
  <c r="E86" i="96" a="1"/>
  <c r="E86" i="96" s="1"/>
  <c r="F86" i="96" a="1"/>
  <c r="F86" i="96" s="1"/>
  <c r="G86" i="96" a="1"/>
  <c r="G86" i="96" s="1"/>
  <c r="H86" i="96" a="1"/>
  <c r="H86" i="96"/>
  <c r="I86" i="96" a="1"/>
  <c r="I86" i="96" s="1"/>
  <c r="J86" i="96" a="1"/>
  <c r="J86" i="96"/>
  <c r="K86" i="96" a="1"/>
  <c r="K86" i="96" s="1"/>
  <c r="L86" i="96" a="1"/>
  <c r="L86" i="96" s="1"/>
  <c r="M86" i="96" a="1"/>
  <c r="M86" i="96" s="1"/>
  <c r="N86" i="96" a="1"/>
  <c r="N86" i="96" s="1"/>
  <c r="O86" i="96" a="1"/>
  <c r="O86" i="96" s="1"/>
  <c r="P86" i="96" a="1"/>
  <c r="P86" i="96"/>
  <c r="Q86" i="96" a="1"/>
  <c r="Q86" i="96"/>
  <c r="R86" i="96" a="1"/>
  <c r="R86" i="96" s="1"/>
  <c r="S86" i="96" a="1"/>
  <c r="S86" i="96" s="1"/>
  <c r="T86" i="96" a="1"/>
  <c r="T86" i="96" s="1"/>
  <c r="U86" i="96" a="1"/>
  <c r="U86" i="96" s="1"/>
  <c r="V86" i="96" a="1"/>
  <c r="V86" i="96" s="1"/>
  <c r="W86" i="96" a="1"/>
  <c r="W86" i="96" s="1"/>
  <c r="X86" i="96" a="1"/>
  <c r="X86" i="96"/>
  <c r="Y86" i="96" a="1"/>
  <c r="Y86" i="96"/>
  <c r="Z86" i="96" a="1"/>
  <c r="Z86" i="96"/>
  <c r="AA86" i="96" a="1"/>
  <c r="AA86" i="96" s="1"/>
  <c r="AB86" i="96" a="1"/>
  <c r="AB86" i="96" s="1"/>
  <c r="AC86" i="96" a="1"/>
  <c r="AC86" i="96" s="1"/>
  <c r="AD86" i="96" a="1"/>
  <c r="AD86" i="96" s="1"/>
  <c r="AE86" i="96" a="1"/>
  <c r="AE86" i="96" s="1"/>
  <c r="AF86" i="96" a="1"/>
  <c r="AF86" i="96" s="1"/>
  <c r="AG86" i="96" a="1"/>
  <c r="AG86" i="96"/>
  <c r="AH86" i="96" a="1"/>
  <c r="AH86" i="96"/>
  <c r="AI86" i="96" a="1"/>
  <c r="AI86" i="96" s="1"/>
  <c r="AJ86" i="96" a="1"/>
  <c r="AJ86" i="96" s="1"/>
  <c r="AK86" i="96" a="1"/>
  <c r="AK86" i="96" s="1"/>
  <c r="AL86" i="96" a="1"/>
  <c r="AL86" i="96" s="1"/>
  <c r="AM86" i="96" a="1"/>
  <c r="AM86" i="96" s="1"/>
  <c r="AN86" i="96" a="1"/>
  <c r="AN86" i="96"/>
  <c r="AO86" i="96" a="1"/>
  <c r="AO86" i="96" s="1"/>
  <c r="AP86" i="96" a="1"/>
  <c r="AP86" i="96"/>
  <c r="AQ86" i="96" a="1"/>
  <c r="AQ86" i="96" s="1"/>
  <c r="AR86" i="96" a="1"/>
  <c r="AR86" i="96" s="1"/>
  <c r="AS86" i="96" a="1"/>
  <c r="AS86" i="96" s="1"/>
  <c r="E87" i="96" a="1"/>
  <c r="E87" i="96" s="1"/>
  <c r="F87" i="96" a="1"/>
  <c r="F87" i="96" s="1"/>
  <c r="G87" i="96" a="1"/>
  <c r="G87" i="96"/>
  <c r="H87" i="96" a="1"/>
  <c r="H87" i="96"/>
  <c r="I87" i="96" a="1"/>
  <c r="I87" i="96" s="1"/>
  <c r="J87" i="96" a="1"/>
  <c r="J87" i="96" s="1"/>
  <c r="K87" i="96" a="1"/>
  <c r="K87" i="96" s="1"/>
  <c r="L87" i="96" a="1"/>
  <c r="L87" i="96" s="1"/>
  <c r="M87" i="96" a="1"/>
  <c r="M87" i="96" s="1"/>
  <c r="N87" i="96" a="1"/>
  <c r="N87" i="96" s="1"/>
  <c r="O87" i="96" a="1"/>
  <c r="O87" i="96"/>
  <c r="P87" i="96" a="1"/>
  <c r="P87" i="96"/>
  <c r="Q87" i="96" a="1"/>
  <c r="Q87" i="96"/>
  <c r="R87" i="96" a="1"/>
  <c r="R87" i="96" s="1"/>
  <c r="S87" i="96" a="1"/>
  <c r="S87" i="96" s="1"/>
  <c r="T87" i="96" a="1"/>
  <c r="T87" i="96" s="1"/>
  <c r="U87" i="96" a="1"/>
  <c r="U87" i="96" s="1"/>
  <c r="V87" i="96" a="1"/>
  <c r="V87" i="96" s="1"/>
  <c r="W87" i="96" a="1"/>
  <c r="W87" i="96" s="1"/>
  <c r="X87" i="96" a="1"/>
  <c r="X87" i="96"/>
  <c r="Y87" i="96" a="1"/>
  <c r="Y87" i="96"/>
  <c r="Z87" i="96" a="1"/>
  <c r="Z87" i="96" s="1"/>
  <c r="AA87" i="96" a="1"/>
  <c r="AA87" i="96" s="1"/>
  <c r="AB87" i="96" a="1"/>
  <c r="AB87" i="96" s="1"/>
  <c r="AC87" i="96" a="1"/>
  <c r="AC87" i="96" s="1"/>
  <c r="AD87" i="96" a="1"/>
  <c r="AD87" i="96" s="1"/>
  <c r="AE87" i="96" a="1"/>
  <c r="AE87" i="96"/>
  <c r="AF87" i="96" a="1"/>
  <c r="AF87" i="96" s="1"/>
  <c r="AG87" i="96" a="1"/>
  <c r="AG87" i="96"/>
  <c r="AH87" i="96" a="1"/>
  <c r="AH87" i="96" s="1"/>
  <c r="AI87" i="96" a="1"/>
  <c r="AI87" i="96" s="1"/>
  <c r="AJ87" i="96" a="1"/>
  <c r="AJ87" i="96" s="1"/>
  <c r="AK87" i="96" a="1"/>
  <c r="AK87" i="96" s="1"/>
  <c r="AL87" i="96" a="1"/>
  <c r="AL87" i="96" s="1"/>
  <c r="AM87" i="96" a="1"/>
  <c r="AM87" i="96"/>
  <c r="AN87" i="96" a="1"/>
  <c r="AN87" i="96"/>
  <c r="AO87" i="96" a="1"/>
  <c r="AO87" i="96" s="1"/>
  <c r="AP87" i="96" a="1"/>
  <c r="AP87" i="96" s="1"/>
  <c r="AQ87" i="96" a="1"/>
  <c r="AQ87" i="96" s="1"/>
  <c r="AR87" i="96" a="1"/>
  <c r="AR87" i="96" s="1"/>
  <c r="AS87" i="96" a="1"/>
  <c r="AS87" i="96" s="1"/>
  <c r="E88" i="96" a="1"/>
  <c r="E88" i="96" s="1"/>
  <c r="F88" i="96" a="1"/>
  <c r="F88" i="96"/>
  <c r="G88" i="96" a="1"/>
  <c r="G88" i="96"/>
  <c r="H88" i="96" a="1"/>
  <c r="H88" i="96"/>
  <c r="I88" i="96" a="1"/>
  <c r="I88" i="96" s="1"/>
  <c r="J88" i="96" a="1"/>
  <c r="J88" i="96" s="1"/>
  <c r="K88" i="96" a="1"/>
  <c r="K88" i="96" s="1"/>
  <c r="L88" i="96" a="1"/>
  <c r="L88" i="96" s="1"/>
  <c r="M88" i="96" a="1"/>
  <c r="M88" i="96" s="1"/>
  <c r="N88" i="96" a="1"/>
  <c r="N88" i="96" s="1"/>
  <c r="O88" i="96" a="1"/>
  <c r="O88" i="96"/>
  <c r="P88" i="96" a="1"/>
  <c r="P88" i="96"/>
  <c r="Q88" i="96" a="1"/>
  <c r="Q88" i="96" s="1"/>
  <c r="R88" i="96" a="1"/>
  <c r="R88" i="96" s="1"/>
  <c r="S88" i="96" a="1"/>
  <c r="S88" i="96" s="1"/>
  <c r="T88" i="96" a="1"/>
  <c r="T88" i="96" s="1"/>
  <c r="U88" i="96" a="1"/>
  <c r="U88" i="96" s="1"/>
  <c r="V88" i="96" a="1"/>
  <c r="V88" i="96"/>
  <c r="W88" i="96" a="1"/>
  <c r="W88" i="96" s="1"/>
  <c r="X88" i="96" a="1"/>
  <c r="X88" i="96"/>
  <c r="Y88" i="96" a="1"/>
  <c r="Y88" i="96" s="1"/>
  <c r="Z88" i="96" a="1"/>
  <c r="Z88" i="96" s="1"/>
  <c r="AA88" i="96" a="1"/>
  <c r="AA88" i="96" s="1"/>
  <c r="AB88" i="96" a="1"/>
  <c r="AB88" i="96" s="1"/>
  <c r="AC88" i="96" a="1"/>
  <c r="AC88" i="96" s="1"/>
  <c r="AD88" i="96" a="1"/>
  <c r="AD88" i="96"/>
  <c r="AE88" i="96" a="1"/>
  <c r="AE88" i="96"/>
  <c r="AF88" i="96" a="1"/>
  <c r="AF88" i="96" s="1"/>
  <c r="AG88" i="96" a="1"/>
  <c r="AG88" i="96" s="1"/>
  <c r="AH88" i="96" a="1"/>
  <c r="AH88" i="96" s="1"/>
  <c r="AI88" i="96" a="1"/>
  <c r="AI88" i="96" s="1"/>
  <c r="AJ88" i="96" a="1"/>
  <c r="AJ88" i="96" s="1"/>
  <c r="AK88" i="96" a="1"/>
  <c r="AK88" i="96" s="1"/>
  <c r="AL88" i="96" a="1"/>
  <c r="AL88" i="96"/>
  <c r="AM88" i="96" a="1"/>
  <c r="AM88" i="96"/>
  <c r="AN88" i="96" a="1"/>
  <c r="AN88" i="96"/>
  <c r="AO88" i="96" a="1"/>
  <c r="AO88" i="96" s="1"/>
  <c r="AP88" i="96" a="1"/>
  <c r="AP88" i="96" s="1"/>
  <c r="AQ88" i="96" a="1"/>
  <c r="AQ88" i="96" s="1"/>
  <c r="AR88" i="96" a="1"/>
  <c r="AR88" i="96" s="1"/>
  <c r="AS88" i="96" a="1"/>
  <c r="AS88" i="96" s="1"/>
  <c r="E89" i="96" a="1"/>
  <c r="E89" i="96" s="1"/>
  <c r="F89" i="96" a="1"/>
  <c r="F89" i="96"/>
  <c r="G89" i="96" a="1"/>
  <c r="G89" i="96"/>
  <c r="H89" i="96" a="1"/>
  <c r="H89" i="96" s="1"/>
  <c r="I89" i="96" a="1"/>
  <c r="I89" i="96" s="1"/>
  <c r="J89" i="96" a="1"/>
  <c r="J89" i="96" s="1"/>
  <c r="K89" i="96" a="1"/>
  <c r="K89" i="96" s="1"/>
  <c r="L89" i="96" a="1"/>
  <c r="L89" i="96" s="1"/>
  <c r="M89" i="96" a="1"/>
  <c r="M89" i="96"/>
  <c r="N89" i="96" a="1"/>
  <c r="N89" i="96" s="1"/>
  <c r="O89" i="96" a="1"/>
  <c r="O89" i="96"/>
  <c r="P89" i="96" a="1"/>
  <c r="P89" i="96" s="1"/>
  <c r="Q89" i="96" a="1"/>
  <c r="Q89" i="96" s="1"/>
  <c r="R89" i="96" a="1"/>
  <c r="R89" i="96" s="1"/>
  <c r="S89" i="96" a="1"/>
  <c r="S89" i="96" s="1"/>
  <c r="T89" i="96" a="1"/>
  <c r="T89" i="96" s="1"/>
  <c r="U89" i="96" a="1"/>
  <c r="U89" i="96"/>
  <c r="V89" i="96" a="1"/>
  <c r="V89" i="96"/>
  <c r="W89" i="96" a="1"/>
  <c r="W89" i="96" s="1"/>
  <c r="X89" i="96" a="1"/>
  <c r="X89" i="96" s="1"/>
  <c r="Y89" i="96" a="1"/>
  <c r="Y89" i="96" s="1"/>
  <c r="Z89" i="96" a="1"/>
  <c r="Z89" i="96" s="1"/>
  <c r="AA89" i="96" a="1"/>
  <c r="AA89" i="96" s="1"/>
  <c r="AB89" i="96" a="1"/>
  <c r="AB89" i="96" s="1"/>
  <c r="AC89" i="96" a="1"/>
  <c r="AC89" i="96"/>
  <c r="AD89" i="96" a="1"/>
  <c r="AD89" i="96"/>
  <c r="AE89" i="96" a="1"/>
  <c r="AE89" i="96"/>
  <c r="AF89" i="96" a="1"/>
  <c r="AF89" i="96" s="1"/>
  <c r="AG89" i="96" a="1"/>
  <c r="AG89" i="96" s="1"/>
  <c r="AH89" i="96" a="1"/>
  <c r="AH89" i="96" s="1"/>
  <c r="AI89" i="96" a="1"/>
  <c r="AI89" i="96" s="1"/>
  <c r="AJ89" i="96" a="1"/>
  <c r="AJ89" i="96" s="1"/>
  <c r="AK89" i="96" a="1"/>
  <c r="AK89" i="96" s="1"/>
  <c r="AL89" i="96" a="1"/>
  <c r="AL89" i="96"/>
  <c r="AM89" i="96" a="1"/>
  <c r="AM89" i="96"/>
  <c r="AN89" i="96" a="1"/>
  <c r="AN89" i="96" s="1"/>
  <c r="AO89" i="96" a="1"/>
  <c r="AO89" i="96" s="1"/>
  <c r="AP89" i="96" a="1"/>
  <c r="AP89" i="96" s="1"/>
  <c r="AQ89" i="96" a="1"/>
  <c r="AQ89" i="96" s="1"/>
  <c r="AR89" i="96" a="1"/>
  <c r="AR89" i="96" s="1"/>
  <c r="AS89" i="96" a="1"/>
  <c r="AS89" i="96"/>
  <c r="E90" i="96" a="1"/>
  <c r="E90" i="96" s="1"/>
  <c r="F90" i="96" a="1"/>
  <c r="F90" i="96"/>
  <c r="G90" i="96" a="1"/>
  <c r="G90" i="96" s="1"/>
  <c r="H90" i="96" a="1"/>
  <c r="H90" i="96" s="1"/>
  <c r="I90" i="96" a="1"/>
  <c r="I90" i="96" s="1"/>
  <c r="J90" i="96" a="1"/>
  <c r="J90" i="96" s="1"/>
  <c r="K90" i="96" a="1"/>
  <c r="K90" i="96" s="1"/>
  <c r="L90" i="96" a="1"/>
  <c r="L90" i="96"/>
  <c r="M90" i="96" a="1"/>
  <c r="M90" i="96" s="1"/>
  <c r="N90" i="96" a="1"/>
  <c r="N90" i="96" s="1"/>
  <c r="O90" i="96" a="1"/>
  <c r="O90" i="96" s="1"/>
  <c r="P90" i="96" a="1"/>
  <c r="P90" i="96" s="1"/>
  <c r="Q90" i="96" a="1"/>
  <c r="Q90" i="96" s="1"/>
  <c r="R90" i="96" a="1"/>
  <c r="R90" i="96" s="1"/>
  <c r="S90" i="96" a="1"/>
  <c r="S90" i="96" s="1"/>
  <c r="T90" i="96" a="1"/>
  <c r="T90" i="96"/>
  <c r="U90" i="96" a="1"/>
  <c r="U90" i="96"/>
  <c r="V90" i="96" a="1"/>
  <c r="V90" i="96" s="1"/>
  <c r="W90" i="96" a="1"/>
  <c r="W90" i="96" s="1"/>
  <c r="X90" i="96" a="1"/>
  <c r="X90" i="96" s="1"/>
  <c r="Y90" i="96" a="1"/>
  <c r="Y90" i="96" s="1"/>
  <c r="Z90" i="96" a="1"/>
  <c r="Z90" i="96" s="1"/>
  <c r="AA90" i="96" a="1"/>
  <c r="AA90" i="96" s="1"/>
  <c r="AB90" i="96" a="1"/>
  <c r="AB90" i="96" s="1"/>
  <c r="AC90" i="96" a="1"/>
  <c r="AC90" i="96"/>
  <c r="AD90" i="96" a="1"/>
  <c r="AD90" i="96"/>
  <c r="AE90" i="96" a="1"/>
  <c r="AE90" i="96" s="1"/>
  <c r="AF90" i="96" a="1"/>
  <c r="AF90" i="96" s="1"/>
  <c r="AG90" i="96" a="1"/>
  <c r="AG90" i="96" s="1"/>
  <c r="AH90" i="96" a="1"/>
  <c r="AH90" i="96" s="1"/>
  <c r="AI90" i="96" a="1"/>
  <c r="AI90" i="96" s="1"/>
  <c r="AJ90" i="96" a="1"/>
  <c r="AJ90" i="96" s="1"/>
  <c r="AK90" i="96" a="1"/>
  <c r="AK90" i="96" s="1"/>
  <c r="AL90" i="96" a="1"/>
  <c r="AL90" i="96"/>
  <c r="AM90" i="96" a="1"/>
  <c r="AM90" i="96" s="1"/>
  <c r="AN90" i="96" a="1"/>
  <c r="AN90" i="96" s="1"/>
  <c r="AO90" i="96" a="1"/>
  <c r="AO90" i="96" s="1"/>
  <c r="AP90" i="96" a="1"/>
  <c r="AP90" i="96" s="1"/>
  <c r="AQ90" i="96" a="1"/>
  <c r="AQ90" i="96" s="1"/>
  <c r="AR90" i="96" a="1"/>
  <c r="AR90" i="96"/>
  <c r="AS90" i="96" a="1"/>
  <c r="AS90" i="96" s="1"/>
  <c r="E91" i="96" a="1"/>
  <c r="E91" i="96" s="1"/>
  <c r="F91" i="96" a="1"/>
  <c r="F91" i="96" s="1"/>
  <c r="G91" i="96" a="1"/>
  <c r="G91" i="96" s="1"/>
  <c r="H91" i="96" a="1"/>
  <c r="H91" i="96" s="1"/>
  <c r="I91" i="96" a="1"/>
  <c r="I91" i="96" s="1"/>
  <c r="J91" i="96" a="1"/>
  <c r="J91" i="96" s="1"/>
  <c r="K91" i="96" a="1"/>
  <c r="K91" i="96"/>
  <c r="L91" i="96" a="1"/>
  <c r="L91" i="96"/>
  <c r="M91" i="96" a="1"/>
  <c r="M91" i="96" s="1"/>
  <c r="N91" i="96" a="1"/>
  <c r="N91" i="96" s="1"/>
  <c r="O91" i="96" a="1"/>
  <c r="O91" i="96" s="1"/>
  <c r="P91" i="96" a="1"/>
  <c r="P91" i="96" s="1"/>
  <c r="Q91" i="96" a="1"/>
  <c r="Q91" i="96" s="1"/>
  <c r="R91" i="96" a="1"/>
  <c r="R91" i="96" s="1"/>
  <c r="S91" i="96" a="1"/>
  <c r="S91" i="96" s="1"/>
  <c r="T91" i="96" a="1"/>
  <c r="T91" i="96"/>
  <c r="U91" i="96" a="1"/>
  <c r="U91" i="96"/>
  <c r="V91" i="96" a="1"/>
  <c r="V91" i="96" s="1"/>
  <c r="W91" i="96" a="1"/>
  <c r="W91" i="96" s="1"/>
  <c r="X91" i="96" a="1"/>
  <c r="X91" i="96" s="1"/>
  <c r="Y91" i="96" a="1"/>
  <c r="Y91" i="96" s="1"/>
  <c r="Z91" i="96" a="1"/>
  <c r="Z91" i="96" s="1"/>
  <c r="AA91" i="96" a="1"/>
  <c r="AA91" i="96" s="1"/>
  <c r="AB91" i="96" a="1"/>
  <c r="AB91" i="96" s="1"/>
  <c r="AC91" i="96" a="1"/>
  <c r="AC91" i="96"/>
  <c r="AD91" i="96" a="1"/>
  <c r="AD91" i="96" s="1"/>
  <c r="AE91" i="96" a="1"/>
  <c r="AE91" i="96" s="1"/>
  <c r="AF91" i="96" a="1"/>
  <c r="AF91" i="96" s="1"/>
  <c r="AG91" i="96" a="1"/>
  <c r="AG91" i="96" s="1"/>
  <c r="AH91" i="96" a="1"/>
  <c r="AH91" i="96" s="1"/>
  <c r="AI91" i="96" a="1"/>
  <c r="AI91" i="96"/>
  <c r="AJ91" i="96" a="1"/>
  <c r="AJ91" i="96" s="1"/>
  <c r="AK91" i="96" a="1"/>
  <c r="AK91" i="96" s="1"/>
  <c r="AL91" i="96" a="1"/>
  <c r="AL91" i="96" s="1"/>
  <c r="AM91" i="96" a="1"/>
  <c r="AM91" i="96" s="1"/>
  <c r="AN91" i="96" a="1"/>
  <c r="AN91" i="96" s="1"/>
  <c r="AO91" i="96" a="1"/>
  <c r="AO91" i="96" s="1"/>
  <c r="AP91" i="96" a="1"/>
  <c r="AP91" i="96" s="1"/>
  <c r="AQ91" i="96" a="1"/>
  <c r="AQ91" i="96"/>
  <c r="AR91" i="96" a="1"/>
  <c r="AR91" i="96"/>
  <c r="AS91" i="96" a="1"/>
  <c r="AS91" i="96" s="1"/>
  <c r="E92" i="96" a="1"/>
  <c r="E92" i="96" s="1"/>
  <c r="F92" i="96" a="1"/>
  <c r="F92" i="96" s="1"/>
  <c r="G92" i="96" a="1"/>
  <c r="G92" i="96" s="1"/>
  <c r="H92" i="96" a="1"/>
  <c r="H92" i="96" s="1"/>
  <c r="I92" i="96" a="1"/>
  <c r="I92" i="96" s="1"/>
  <c r="J92" i="96" a="1"/>
  <c r="J92" i="96" s="1"/>
  <c r="K92" i="96" a="1"/>
  <c r="K92" i="96"/>
  <c r="L92" i="96" a="1"/>
  <c r="L92" i="96"/>
  <c r="M92" i="96" a="1"/>
  <c r="M92" i="96" s="1"/>
  <c r="N92" i="96" a="1"/>
  <c r="N92" i="96" s="1"/>
  <c r="O92" i="96" a="1"/>
  <c r="O92" i="96" s="1"/>
  <c r="P92" i="96" a="1"/>
  <c r="P92" i="96" s="1"/>
  <c r="Q92" i="96" a="1"/>
  <c r="Q92" i="96" s="1"/>
  <c r="R92" i="96" a="1"/>
  <c r="R92" i="96" s="1"/>
  <c r="S92" i="96" a="1"/>
  <c r="S92" i="96" s="1"/>
  <c r="T92" i="96" a="1"/>
  <c r="T92" i="96"/>
  <c r="U92" i="96" a="1"/>
  <c r="U92" i="96" s="1"/>
  <c r="V92" i="96" a="1"/>
  <c r="V92" i="96" s="1"/>
  <c r="W92" i="96" a="1"/>
  <c r="W92" i="96" s="1"/>
  <c r="X92" i="96" a="1"/>
  <c r="X92" i="96" s="1"/>
  <c r="Y92" i="96" a="1"/>
  <c r="Y92" i="96" s="1"/>
  <c r="Z92" i="96" a="1"/>
  <c r="Z92" i="96"/>
  <c r="AA92" i="96" a="1"/>
  <c r="AA92" i="96" s="1"/>
  <c r="AB92" i="96" a="1"/>
  <c r="AB92" i="96" s="1"/>
  <c r="AC92" i="96" a="1"/>
  <c r="AC92" i="96" s="1"/>
  <c r="AD92" i="96" a="1"/>
  <c r="AD92" i="96" s="1"/>
  <c r="AE92" i="96" a="1"/>
  <c r="AE92" i="96" s="1"/>
  <c r="AF92" i="96" a="1"/>
  <c r="AF92" i="96" s="1"/>
  <c r="AG92" i="96" a="1"/>
  <c r="AG92" i="96" s="1"/>
  <c r="AH92" i="96" a="1"/>
  <c r="AH92" i="96"/>
  <c r="AI92" i="96" a="1"/>
  <c r="AI92" i="96"/>
  <c r="AJ92" i="96" a="1"/>
  <c r="AJ92" i="96" s="1"/>
  <c r="AK92" i="96" a="1"/>
  <c r="AK92" i="96" s="1"/>
  <c r="AL92" i="96" a="1"/>
  <c r="AL92" i="96" s="1"/>
  <c r="AM92" i="96" a="1"/>
  <c r="AM92" i="96" s="1"/>
  <c r="AN92" i="96" a="1"/>
  <c r="AN92" i="96" s="1"/>
  <c r="AO92" i="96" a="1"/>
  <c r="AO92" i="96" s="1"/>
  <c r="AP92" i="96" a="1"/>
  <c r="AP92" i="96" s="1"/>
  <c r="AQ92" i="96" a="1"/>
  <c r="AQ92" i="96"/>
  <c r="AR92" i="96" a="1"/>
  <c r="AR92" i="96"/>
  <c r="AS92" i="96" a="1"/>
  <c r="AS92" i="96" s="1"/>
  <c r="E93" i="96" a="1"/>
  <c r="E93" i="96" s="1"/>
  <c r="F93" i="96" a="1"/>
  <c r="F93" i="96" s="1"/>
  <c r="G93" i="96" a="1"/>
  <c r="G93" i="96" s="1"/>
  <c r="H93" i="96" a="1"/>
  <c r="H93" i="96" s="1"/>
  <c r="I93" i="96" a="1"/>
  <c r="I93" i="96" s="1"/>
  <c r="J93" i="96" a="1"/>
  <c r="J93" i="96" s="1"/>
  <c r="K93" i="96" a="1"/>
  <c r="K93" i="96"/>
  <c r="L93" i="96" a="1"/>
  <c r="L93" i="96" s="1"/>
  <c r="M93" i="96" a="1"/>
  <c r="M93" i="96" s="1"/>
  <c r="N93" i="96" a="1"/>
  <c r="N93" i="96" s="1"/>
  <c r="O93" i="96" a="1"/>
  <c r="O93" i="96" s="1"/>
  <c r="P93" i="96" a="1"/>
  <c r="P93" i="96" s="1"/>
  <c r="Q93" i="96" a="1"/>
  <c r="Q93" i="96"/>
  <c r="R93" i="96" a="1"/>
  <c r="R93" i="96" s="1"/>
  <c r="S93" i="96" a="1"/>
  <c r="S93" i="96" s="1"/>
  <c r="T93" i="96" a="1"/>
  <c r="T93" i="96" s="1"/>
  <c r="U93" i="96" a="1"/>
  <c r="U93" i="96" s="1"/>
  <c r="V93" i="96" a="1"/>
  <c r="V93" i="96" s="1"/>
  <c r="W93" i="96" a="1"/>
  <c r="W93" i="96" s="1"/>
  <c r="X93" i="96" a="1"/>
  <c r="X93" i="96" s="1"/>
  <c r="Y93" i="96" a="1"/>
  <c r="Y93" i="96"/>
  <c r="Z93" i="96" a="1"/>
  <c r="Z93" i="96"/>
  <c r="AA93" i="96" a="1"/>
  <c r="AA93" i="96" s="1"/>
  <c r="AB93" i="96" a="1"/>
  <c r="AB93" i="96" s="1"/>
  <c r="AC93" i="96" a="1"/>
  <c r="AC93" i="96" s="1"/>
  <c r="AD93" i="96" a="1"/>
  <c r="AD93" i="96" s="1"/>
  <c r="AE93" i="96" a="1"/>
  <c r="AE93" i="96" s="1"/>
  <c r="AF93" i="96" a="1"/>
  <c r="AF93" i="96" s="1"/>
  <c r="AG93" i="96" a="1"/>
  <c r="AG93" i="96" s="1"/>
  <c r="AH93" i="96" a="1"/>
  <c r="AH93" i="96"/>
  <c r="AI93" i="96" a="1"/>
  <c r="AI93" i="96"/>
  <c r="AJ93" i="96" a="1"/>
  <c r="AJ93" i="96" s="1"/>
  <c r="AK93" i="96" a="1"/>
  <c r="AK93" i="96" s="1"/>
  <c r="AL93" i="96" a="1"/>
  <c r="AL93" i="96" s="1"/>
  <c r="AM93" i="96" a="1"/>
  <c r="AM93" i="96" s="1"/>
  <c r="AN93" i="96" a="1"/>
  <c r="AN93" i="96" s="1"/>
  <c r="AO93" i="96" a="1"/>
  <c r="AO93" i="96" s="1"/>
  <c r="AP93" i="96" a="1"/>
  <c r="AP93" i="96" s="1"/>
  <c r="AQ93" i="96" a="1"/>
  <c r="AQ93" i="96"/>
  <c r="AR93" i="96" a="1"/>
  <c r="AR93" i="96" s="1"/>
  <c r="AS93" i="96" a="1"/>
  <c r="AS93" i="96" s="1"/>
  <c r="E94" i="96" a="1"/>
  <c r="E94" i="96" s="1"/>
  <c r="F94" i="96" a="1"/>
  <c r="F94" i="96" s="1"/>
  <c r="G94" i="96" a="1"/>
  <c r="G94" i="96" s="1"/>
  <c r="H94" i="96" a="1"/>
  <c r="H94" i="96"/>
  <c r="I94" i="96" a="1"/>
  <c r="I94" i="96" s="1"/>
  <c r="J94" i="96" a="1"/>
  <c r="J94" i="96" s="1"/>
  <c r="K94" i="96" a="1"/>
  <c r="K94" i="96" s="1"/>
  <c r="L94" i="96" a="1"/>
  <c r="L94" i="96" s="1"/>
  <c r="M94" i="96" a="1"/>
  <c r="M94" i="96" s="1"/>
  <c r="N94" i="96" a="1"/>
  <c r="N94" i="96" s="1"/>
  <c r="O94" i="96" a="1"/>
  <c r="O94" i="96" s="1"/>
  <c r="P94" i="96" a="1"/>
  <c r="P94" i="96"/>
  <c r="Q94" i="96" a="1"/>
  <c r="Q94" i="96"/>
  <c r="R94" i="96" a="1"/>
  <c r="R94" i="96" s="1"/>
  <c r="S94" i="96" a="1"/>
  <c r="S94" i="96" s="1"/>
  <c r="T94" i="96" a="1"/>
  <c r="T94" i="96" s="1"/>
  <c r="U94" i="96" a="1"/>
  <c r="U94" i="96" s="1"/>
  <c r="V94" i="96" a="1"/>
  <c r="V94" i="96" s="1"/>
  <c r="W94" i="96" a="1"/>
  <c r="W94" i="96" s="1"/>
  <c r="X94" i="96" a="1"/>
  <c r="X94" i="96" s="1"/>
  <c r="Y94" i="96" a="1"/>
  <c r="Y94" i="96"/>
  <c r="Z94" i="96" a="1"/>
  <c r="Z94" i="96"/>
  <c r="AA94" i="96" a="1"/>
  <c r="AA94" i="96" s="1"/>
  <c r="AB94" i="96" a="1"/>
  <c r="AB94" i="96" s="1"/>
  <c r="AC94" i="96" a="1"/>
  <c r="AC94" i="96" s="1"/>
  <c r="AD94" i="96" a="1"/>
  <c r="AD94" i="96" s="1"/>
  <c r="AE94" i="96" a="1"/>
  <c r="AE94" i="96" s="1"/>
  <c r="AF94" i="96" a="1"/>
  <c r="AF94" i="96" s="1"/>
  <c r="AG94" i="96" a="1"/>
  <c r="AG94" i="96" s="1"/>
  <c r="AH94" i="96" a="1"/>
  <c r="AH94" i="96"/>
  <c r="AI94" i="96" a="1"/>
  <c r="AI94" i="96" s="1"/>
  <c r="AJ94" i="96" a="1"/>
  <c r="AJ94" i="96" s="1"/>
  <c r="AK94" i="96" a="1"/>
  <c r="AK94" i="96" s="1"/>
  <c r="AL94" i="96" a="1"/>
  <c r="AL94" i="96" s="1"/>
  <c r="AM94" i="96" a="1"/>
  <c r="AM94" i="96" s="1"/>
  <c r="AN94" i="96" a="1"/>
  <c r="AN94" i="96"/>
  <c r="AO94" i="96" a="1"/>
  <c r="AO94" i="96" s="1"/>
  <c r="AP94" i="96" a="1"/>
  <c r="AP94" i="96" s="1"/>
  <c r="AQ94" i="96" a="1"/>
  <c r="AQ94" i="96" s="1"/>
  <c r="AR94" i="96" a="1"/>
  <c r="AR94" i="96" s="1"/>
  <c r="AS94" i="96" a="1"/>
  <c r="AS94" i="96" s="1"/>
  <c r="E95" i="96" a="1"/>
  <c r="E95" i="96" s="1"/>
  <c r="F95" i="96" a="1"/>
  <c r="F95" i="96" s="1"/>
  <c r="G95" i="96" a="1"/>
  <c r="G95" i="96"/>
  <c r="H95" i="96" a="1"/>
  <c r="H95" i="96"/>
  <c r="I95" i="96" a="1"/>
  <c r="I95" i="96" s="1"/>
  <c r="J95" i="96" a="1"/>
  <c r="J95" i="96" s="1"/>
  <c r="K95" i="96" a="1"/>
  <c r="K95" i="96" s="1"/>
  <c r="L95" i="96" a="1"/>
  <c r="L95" i="96" s="1"/>
  <c r="M95" i="96" a="1"/>
  <c r="M95" i="96" s="1"/>
  <c r="N95" i="96" a="1"/>
  <c r="N95" i="96" s="1"/>
  <c r="O95" i="96" a="1"/>
  <c r="O95" i="96" s="1"/>
  <c r="P95" i="96" a="1"/>
  <c r="P95" i="96"/>
  <c r="Q95" i="96" a="1"/>
  <c r="Q95" i="96"/>
  <c r="R95" i="96" a="1"/>
  <c r="R95" i="96" s="1"/>
  <c r="S95" i="96" a="1"/>
  <c r="S95" i="96" s="1"/>
  <c r="T95" i="96" a="1"/>
  <c r="T95" i="96" s="1"/>
  <c r="U95" i="96" a="1"/>
  <c r="U95" i="96" s="1"/>
  <c r="V95" i="96" a="1"/>
  <c r="V95" i="96" s="1"/>
  <c r="W95" i="96" a="1"/>
  <c r="W95" i="96" s="1"/>
  <c r="X95" i="96" a="1"/>
  <c r="X95" i="96" s="1"/>
  <c r="Y95" i="96" a="1"/>
  <c r="Y95" i="96"/>
  <c r="Z95" i="96" a="1"/>
  <c r="Z95" i="96" s="1"/>
  <c r="AA95" i="96" a="1"/>
  <c r="AA95" i="96" s="1"/>
  <c r="AB95" i="96" a="1"/>
  <c r="AB95" i="96" s="1"/>
  <c r="AC95" i="96" a="1"/>
  <c r="AC95" i="96" s="1"/>
  <c r="AD95" i="96" a="1"/>
  <c r="AD95" i="96" s="1"/>
  <c r="AE95" i="96" a="1"/>
  <c r="AE95" i="96"/>
  <c r="AF95" i="96" a="1"/>
  <c r="AF95" i="96" s="1"/>
  <c r="AG95" i="96" a="1"/>
  <c r="AG95" i="96" s="1"/>
  <c r="AH95" i="96" a="1"/>
  <c r="AH95" i="96" s="1"/>
  <c r="AI95" i="96" a="1"/>
  <c r="AI95" i="96" s="1"/>
  <c r="AJ95" i="96" a="1"/>
  <c r="AJ95" i="96" s="1"/>
  <c r="AK95" i="96" a="1"/>
  <c r="AK95" i="96" s="1"/>
  <c r="AL95" i="96" a="1"/>
  <c r="AL95" i="96" s="1"/>
  <c r="AM95" i="96" a="1"/>
  <c r="AM95" i="96"/>
  <c r="AN95" i="96" a="1"/>
  <c r="AN95" i="96"/>
  <c r="AO95" i="96" a="1"/>
  <c r="AO95" i="96" s="1"/>
  <c r="AP95" i="96" a="1"/>
  <c r="AP95" i="96" s="1"/>
  <c r="AQ95" i="96" a="1"/>
  <c r="AQ95" i="96" s="1"/>
  <c r="AR95" i="96" a="1"/>
  <c r="AR95" i="96" s="1"/>
  <c r="AS95" i="96" a="1"/>
  <c r="AS95" i="96" s="1"/>
  <c r="E96" i="96" a="1"/>
  <c r="E96" i="96" s="1"/>
  <c r="F96" i="96" a="1"/>
  <c r="F96" i="96" s="1"/>
  <c r="G96" i="96" a="1"/>
  <c r="G96" i="96"/>
  <c r="H96" i="96" a="1"/>
  <c r="H96" i="96"/>
  <c r="I96" i="96" a="1"/>
  <c r="I96" i="96" s="1"/>
  <c r="J96" i="96" a="1"/>
  <c r="J96" i="96" s="1"/>
  <c r="K96" i="96" a="1"/>
  <c r="K96" i="96" s="1"/>
  <c r="L96" i="96" a="1"/>
  <c r="L96" i="96" s="1"/>
  <c r="M96" i="96" a="1"/>
  <c r="M96" i="96" s="1"/>
  <c r="N96" i="96" a="1"/>
  <c r="N96" i="96" s="1"/>
  <c r="O96" i="96" a="1"/>
  <c r="O96" i="96" s="1"/>
  <c r="P96" i="96" a="1"/>
  <c r="P96" i="96"/>
  <c r="Q96" i="96" a="1"/>
  <c r="Q96" i="96" s="1"/>
  <c r="R96" i="96" a="1"/>
  <c r="R96" i="96" s="1"/>
  <c r="S96" i="96" a="1"/>
  <c r="S96" i="96" s="1"/>
  <c r="T96" i="96" a="1"/>
  <c r="T96" i="96" s="1"/>
  <c r="U96" i="96" a="1"/>
  <c r="U96" i="96" s="1"/>
  <c r="V96" i="96" a="1"/>
  <c r="V96" i="96"/>
  <c r="W96" i="96" a="1"/>
  <c r="W96" i="96" s="1"/>
  <c r="X96" i="96" a="1"/>
  <c r="X96" i="96" s="1"/>
  <c r="Y96" i="96" a="1"/>
  <c r="Y96" i="96" s="1"/>
  <c r="Z96" i="96" a="1"/>
  <c r="Z96" i="96" s="1"/>
  <c r="AA96" i="96" a="1"/>
  <c r="AA96" i="96" s="1"/>
  <c r="AB96" i="96" a="1"/>
  <c r="AB96" i="96" s="1"/>
  <c r="AC96" i="96" a="1"/>
  <c r="AC96" i="96" s="1"/>
  <c r="AD96" i="96" a="1"/>
  <c r="AD96" i="96"/>
  <c r="AE96" i="96" a="1"/>
  <c r="AE96" i="96"/>
  <c r="AF96" i="96" a="1"/>
  <c r="AF96" i="96" s="1"/>
  <c r="AG96" i="96" a="1"/>
  <c r="AG96" i="96" s="1"/>
  <c r="AH96" i="96" a="1"/>
  <c r="AH96" i="96" s="1"/>
  <c r="AI96" i="96" a="1"/>
  <c r="AI96" i="96" s="1"/>
  <c r="AJ96" i="96" a="1"/>
  <c r="AJ96" i="96" s="1"/>
  <c r="AK96" i="96" a="1"/>
  <c r="AK96" i="96" s="1"/>
  <c r="AL96" i="96" a="1"/>
  <c r="AL96" i="96" s="1"/>
  <c r="AM96" i="96" a="1"/>
  <c r="AM96" i="96"/>
  <c r="AN96" i="96" a="1"/>
  <c r="AN96" i="96"/>
  <c r="AO96" i="96" a="1"/>
  <c r="AO96" i="96" s="1"/>
  <c r="AP96" i="96" a="1"/>
  <c r="AP96" i="96" s="1"/>
  <c r="AQ96" i="96" a="1"/>
  <c r="AQ96" i="96" s="1"/>
  <c r="AR96" i="96" a="1"/>
  <c r="AR96" i="96" s="1"/>
  <c r="AS96" i="96" a="1"/>
  <c r="AS96" i="96" s="1"/>
  <c r="E97" i="96" a="1"/>
  <c r="E97" i="96" s="1"/>
  <c r="F97" i="96" a="1"/>
  <c r="F97" i="96" s="1"/>
  <c r="G97" i="96" a="1"/>
  <c r="G97" i="96"/>
  <c r="H97" i="96" a="1"/>
  <c r="H97" i="96" s="1"/>
  <c r="I97" i="96" a="1"/>
  <c r="I97" i="96" s="1"/>
  <c r="J97" i="96" a="1"/>
  <c r="J97" i="96" s="1"/>
  <c r="K97" i="96" a="1"/>
  <c r="K97" i="96" s="1"/>
  <c r="L97" i="96" a="1"/>
  <c r="L97" i="96" s="1"/>
  <c r="M97" i="96" a="1"/>
  <c r="M97" i="96"/>
  <c r="N97" i="96" a="1"/>
  <c r="N97" i="96" s="1"/>
  <c r="O97" i="96" a="1"/>
  <c r="O97" i="96" s="1"/>
  <c r="P97" i="96" a="1"/>
  <c r="P97" i="96"/>
  <c r="Q97" i="96" a="1"/>
  <c r="Q97" i="96"/>
  <c r="R97" i="96" a="1"/>
  <c r="R97" i="96" s="1"/>
  <c r="S97" i="96" a="1"/>
  <c r="S97" i="96" s="1"/>
  <c r="T97" i="96" a="1"/>
  <c r="T97" i="96"/>
  <c r="U97" i="96" a="1"/>
  <c r="U97" i="96"/>
  <c r="V97" i="96" a="1"/>
  <c r="V97" i="96" s="1"/>
  <c r="W97" i="96" a="1"/>
  <c r="W97" i="96" s="1"/>
  <c r="X97" i="96" a="1"/>
  <c r="X97" i="96"/>
  <c r="Y97" i="96" a="1"/>
  <c r="Y97" i="96"/>
  <c r="Z97" i="96" a="1"/>
  <c r="Z97" i="96" s="1"/>
  <c r="AA97" i="96" a="1"/>
  <c r="AA97" i="96" s="1"/>
  <c r="AB97" i="96" a="1"/>
  <c r="AB97" i="96"/>
  <c r="AC97" i="96" a="1"/>
  <c r="AC97" i="96"/>
  <c r="AD97" i="96" a="1"/>
  <c r="AD97" i="96" s="1"/>
  <c r="AE97" i="96" a="1"/>
  <c r="AE97" i="96" s="1"/>
  <c r="AF97" i="96" a="1"/>
  <c r="AF97" i="96"/>
  <c r="AG97" i="96" a="1"/>
  <c r="AG97" i="96"/>
  <c r="AH97" i="96" a="1"/>
  <c r="AH97" i="96" s="1"/>
  <c r="AI97" i="96" a="1"/>
  <c r="AI97" i="96" s="1"/>
  <c r="AJ97" i="96" a="1"/>
  <c r="AJ97" i="96"/>
  <c r="AK97" i="96" a="1"/>
  <c r="AK97" i="96"/>
  <c r="AL97" i="96" a="1"/>
  <c r="AL97" i="96" s="1"/>
  <c r="AM97" i="96" a="1"/>
  <c r="AM97" i="96" s="1"/>
  <c r="AN97" i="96" a="1"/>
  <c r="AN97" i="96" s="1"/>
  <c r="AO97" i="96" a="1"/>
  <c r="AO97" i="96"/>
  <c r="AP97" i="96" a="1"/>
  <c r="AP97" i="96" s="1"/>
  <c r="AQ97" i="96" a="1"/>
  <c r="AQ97" i="96" s="1"/>
  <c r="AR97" i="96" a="1"/>
  <c r="AR97" i="96" s="1"/>
  <c r="AS97" i="96" a="1"/>
  <c r="AS97" i="96"/>
  <c r="D4" i="96" a="1"/>
  <c r="D4" i="96" s="1"/>
  <c r="D5" i="96" a="1"/>
  <c r="D5" i="96" s="1"/>
  <c r="D6" i="96" a="1"/>
  <c r="D6" i="96" s="1"/>
  <c r="D7" i="96" a="1"/>
  <c r="D7" i="96"/>
  <c r="D8" i="96" a="1"/>
  <c r="D8" i="96" s="1"/>
  <c r="D9" i="96" a="1"/>
  <c r="D9" i="96" s="1"/>
  <c r="D10" i="96" a="1"/>
  <c r="D10" i="96" s="1"/>
  <c r="D11" i="96" a="1"/>
  <c r="D11" i="96"/>
  <c r="D12" i="96" a="1"/>
  <c r="D12" i="96" s="1"/>
  <c r="D13" i="96" a="1"/>
  <c r="D13" i="96" s="1"/>
  <c r="D14" i="96" a="1"/>
  <c r="D14" i="96" s="1"/>
  <c r="D15" i="96" a="1"/>
  <c r="D15" i="96"/>
  <c r="D16" i="96" a="1"/>
  <c r="D16" i="96" s="1"/>
  <c r="D17" i="96" a="1"/>
  <c r="D17" i="96" s="1"/>
  <c r="D18" i="96" a="1"/>
  <c r="D18" i="96" s="1"/>
  <c r="D19" i="96" a="1"/>
  <c r="D19" i="96"/>
  <c r="D20" i="96" a="1"/>
  <c r="D20" i="96" s="1"/>
  <c r="D21" i="96" a="1"/>
  <c r="D21" i="96" s="1"/>
  <c r="D22" i="96" a="1"/>
  <c r="D22" i="96" s="1"/>
  <c r="D23" i="96" a="1"/>
  <c r="D23" i="96"/>
  <c r="D24" i="96" a="1"/>
  <c r="D24" i="96" s="1"/>
  <c r="D25" i="96" a="1"/>
  <c r="D25" i="96" s="1"/>
  <c r="D26" i="96" a="1"/>
  <c r="D26" i="96" s="1"/>
  <c r="D27" i="96" a="1"/>
  <c r="D27" i="96"/>
  <c r="D28" i="96" a="1"/>
  <c r="D28" i="96" s="1"/>
  <c r="D29" i="96" a="1"/>
  <c r="D29" i="96" s="1"/>
  <c r="D30" i="96" a="1"/>
  <c r="D30" i="96" s="1"/>
  <c r="D31" i="96" a="1"/>
  <c r="D31" i="96"/>
  <c r="D32" i="96" a="1"/>
  <c r="D32" i="96" s="1"/>
  <c r="D33" i="96" a="1"/>
  <c r="D33" i="96" s="1"/>
  <c r="D34" i="96" a="1"/>
  <c r="D34" i="96" s="1"/>
  <c r="D35" i="96" a="1"/>
  <c r="D35" i="96"/>
  <c r="D36" i="96" a="1"/>
  <c r="D36" i="96" s="1"/>
  <c r="D37" i="96" a="1"/>
  <c r="D37" i="96" s="1"/>
  <c r="D38" i="96" a="1"/>
  <c r="D38" i="96" s="1"/>
  <c r="D39" i="96" a="1"/>
  <c r="D39" i="96"/>
  <c r="D40" i="96" a="1"/>
  <c r="D40" i="96" s="1"/>
  <c r="D41" i="96" a="1"/>
  <c r="D41" i="96" s="1"/>
  <c r="D42" i="96" a="1"/>
  <c r="D42" i="96" s="1"/>
  <c r="D43" i="96" a="1"/>
  <c r="D43" i="96"/>
  <c r="D44" i="96" a="1"/>
  <c r="D44" i="96" s="1"/>
  <c r="D45" i="96" a="1"/>
  <c r="D45" i="96" s="1"/>
  <c r="D46" i="96" a="1"/>
  <c r="D46" i="96" s="1"/>
  <c r="D47" i="96" a="1"/>
  <c r="D47" i="96"/>
  <c r="D48" i="96" a="1"/>
  <c r="D48" i="96" s="1"/>
  <c r="D49" i="96" a="1"/>
  <c r="D49" i="96" s="1"/>
  <c r="D50" i="96" a="1"/>
  <c r="D50" i="96" s="1"/>
  <c r="D51" i="96" a="1"/>
  <c r="D51" i="96"/>
  <c r="D52" i="96" a="1"/>
  <c r="D52" i="96" s="1"/>
  <c r="D53" i="96" a="1"/>
  <c r="D53" i="96" s="1"/>
  <c r="D54" i="96" a="1"/>
  <c r="D54" i="96" s="1"/>
  <c r="D55" i="96" a="1"/>
  <c r="D55" i="96"/>
  <c r="D56" i="96" a="1"/>
  <c r="D56" i="96" s="1"/>
  <c r="D57" i="96" a="1"/>
  <c r="D57" i="96" s="1"/>
  <c r="D58" i="96" a="1"/>
  <c r="D58" i="96" s="1"/>
  <c r="D59" i="96" a="1"/>
  <c r="D59" i="96"/>
  <c r="D60" i="96" a="1"/>
  <c r="D60" i="96" s="1"/>
  <c r="D61" i="96" a="1"/>
  <c r="D61" i="96" s="1"/>
  <c r="D62" i="96" a="1"/>
  <c r="D62" i="96" s="1"/>
  <c r="D63" i="96" a="1"/>
  <c r="D63" i="96"/>
  <c r="D64" i="96" a="1"/>
  <c r="D64" i="96" s="1"/>
  <c r="D65" i="96" a="1"/>
  <c r="D65" i="96" s="1"/>
  <c r="D66" i="96" a="1"/>
  <c r="D66" i="96" s="1"/>
  <c r="D67" i="96" a="1"/>
  <c r="D67" i="96"/>
  <c r="D68" i="96" a="1"/>
  <c r="D68" i="96" s="1"/>
  <c r="D69" i="96" a="1"/>
  <c r="D69" i="96" s="1"/>
  <c r="D70" i="96" a="1"/>
  <c r="D70" i="96" s="1"/>
  <c r="D71" i="96" a="1"/>
  <c r="D71" i="96"/>
  <c r="D72" i="96" a="1"/>
  <c r="D72" i="96" s="1"/>
  <c r="D73" i="96" a="1"/>
  <c r="D73" i="96" s="1"/>
  <c r="D74" i="96" a="1"/>
  <c r="D74" i="96" s="1"/>
  <c r="D75" i="96" a="1"/>
  <c r="D75" i="96"/>
  <c r="D76" i="96" a="1"/>
  <c r="D76" i="96" s="1"/>
  <c r="D77" i="96" a="1"/>
  <c r="D77" i="96" s="1"/>
  <c r="D78" i="96" a="1"/>
  <c r="D78" i="96" s="1"/>
  <c r="D79" i="96" a="1"/>
  <c r="D79" i="96"/>
  <c r="D80" i="96" a="1"/>
  <c r="D80" i="96" s="1"/>
  <c r="D81" i="96" a="1"/>
  <c r="D81" i="96" s="1"/>
  <c r="D82" i="96" a="1"/>
  <c r="D82" i="96" s="1"/>
  <c r="D83" i="96" a="1"/>
  <c r="D83" i="96"/>
  <c r="D84" i="96" a="1"/>
  <c r="D84" i="96" s="1"/>
  <c r="D85" i="96" a="1"/>
  <c r="D85" i="96" s="1"/>
  <c r="D86" i="96" a="1"/>
  <c r="D86" i="96" s="1"/>
  <c r="D87" i="96" a="1"/>
  <c r="D87" i="96"/>
  <c r="D88" i="96" a="1"/>
  <c r="D88" i="96" s="1"/>
  <c r="D89" i="96" a="1"/>
  <c r="D89" i="96" s="1"/>
  <c r="D90" i="96" a="1"/>
  <c r="D90" i="96" s="1"/>
  <c r="D91" i="96" a="1"/>
  <c r="D91" i="96"/>
  <c r="D92" i="96" a="1"/>
  <c r="D92" i="96" s="1"/>
  <c r="D93" i="96" a="1"/>
  <c r="D93" i="96" s="1"/>
  <c r="D94" i="96" a="1"/>
  <c r="D94" i="96" s="1"/>
  <c r="D95" i="96" a="1"/>
  <c r="D95" i="96"/>
  <c r="D96" i="96" a="1"/>
  <c r="D96" i="96" s="1"/>
  <c r="D97" i="96" a="1"/>
  <c r="D97" i="96" s="1"/>
  <c r="D3" i="96" a="1"/>
  <c r="D3" i="96" s="1"/>
  <c r="D1" i="28" l="1"/>
  <c r="C11" i="95"/>
  <c r="E11" i="95" s="1"/>
  <c r="E10" i="95"/>
  <c r="E9" i="95"/>
  <c r="E12" i="95" s="1"/>
  <c r="C8" i="95"/>
  <c r="C7" i="95"/>
  <c r="E31" i="95"/>
  <c r="C32" i="95"/>
  <c r="E29" i="95"/>
  <c r="E28" i="95"/>
  <c r="E26" i="95"/>
  <c r="E7" i="95"/>
  <c r="E4" i="95"/>
  <c r="C4" i="95"/>
  <c r="B4" i="95"/>
  <c r="D24" i="94"/>
  <c r="D23" i="94"/>
  <c r="D22" i="94"/>
  <c r="D21" i="94"/>
  <c r="D20" i="94"/>
  <c r="D17" i="94"/>
  <c r="D12" i="94"/>
  <c r="D11" i="94"/>
  <c r="D10" i="94"/>
  <c r="D8" i="94"/>
  <c r="D7" i="94"/>
  <c r="D6" i="94"/>
  <c r="B3" i="94"/>
  <c r="C12" i="95" l="1"/>
  <c r="C34" i="95" s="1"/>
  <c r="E30" i="95"/>
  <c r="E32" i="95" s="1"/>
  <c r="D13" i="94"/>
  <c r="G96" i="1"/>
  <c r="G95" i="1"/>
  <c r="H94" i="1"/>
  <c r="C15" i="95" l="1"/>
  <c r="C18" i="95" s="1"/>
  <c r="B21" i="95" s="1"/>
  <c r="E34" i="95"/>
  <c r="D26" i="94"/>
  <c r="E60" i="28"/>
  <c r="L60" i="28" s="1"/>
  <c r="C60" i="28"/>
  <c r="B60" i="28"/>
  <c r="A60" i="28"/>
  <c r="B22" i="95" l="1"/>
  <c r="C21" i="95"/>
  <c r="A39" i="91"/>
  <c r="B31" i="91" l="1"/>
  <c r="B29" i="91"/>
  <c r="B27" i="91"/>
  <c r="L97" i="28"/>
  <c r="AT365" i="82" l="1"/>
  <c r="AT364" i="82" s="1"/>
  <c r="AS365" i="82"/>
  <c r="AS364" i="82" s="1"/>
  <c r="AR365" i="82"/>
  <c r="AR364" i="82" s="1"/>
  <c r="AQ365" i="82"/>
  <c r="AQ364" i="82" s="1"/>
  <c r="AP365" i="82"/>
  <c r="AP364" i="82" s="1"/>
  <c r="AO365" i="82"/>
  <c r="AO364" i="82" s="1"/>
  <c r="AN365" i="82"/>
  <c r="AN364" i="82" s="1"/>
  <c r="AM365" i="82"/>
  <c r="AM364" i="82" s="1"/>
  <c r="AL365" i="82"/>
  <c r="AL364" i="82" s="1"/>
  <c r="AK365" i="82"/>
  <c r="AK364" i="82" s="1"/>
  <c r="AI365" i="82"/>
  <c r="AI364" i="82" s="1"/>
  <c r="AH365" i="82"/>
  <c r="AH364" i="82" s="1"/>
  <c r="AG365" i="82"/>
  <c r="AG364" i="82" s="1"/>
  <c r="AF365" i="82"/>
  <c r="AF364" i="82" s="1"/>
  <c r="AE365" i="82"/>
  <c r="AE364" i="82" s="1"/>
  <c r="AD365" i="82"/>
  <c r="AD364" i="82" s="1"/>
  <c r="AC365" i="82"/>
  <c r="AC364" i="82" s="1"/>
  <c r="AB365" i="82"/>
  <c r="AB364" i="82" s="1"/>
  <c r="AA365" i="82"/>
  <c r="AA364" i="82" s="1"/>
  <c r="Z365" i="82"/>
  <c r="Z364" i="82" s="1"/>
  <c r="Y365" i="82"/>
  <c r="Y364" i="82" s="1"/>
  <c r="X365" i="82"/>
  <c r="X364" i="82" s="1"/>
  <c r="W365" i="82"/>
  <c r="W364" i="82" s="1"/>
  <c r="V365" i="82"/>
  <c r="V364" i="82" s="1"/>
  <c r="U365" i="82"/>
  <c r="U364" i="82" s="1"/>
  <c r="T365" i="82"/>
  <c r="T364" i="82" s="1"/>
  <c r="S365" i="82"/>
  <c r="S364" i="82" s="1"/>
  <c r="R365" i="82"/>
  <c r="R364" i="82" s="1"/>
  <c r="Q365" i="82"/>
  <c r="Q364" i="82" s="1"/>
  <c r="P365" i="82"/>
  <c r="P364" i="82" s="1"/>
  <c r="O365" i="82"/>
  <c r="O364" i="82" s="1"/>
  <c r="N365" i="82"/>
  <c r="N364" i="82" s="1"/>
  <c r="M365" i="82"/>
  <c r="M364" i="82" s="1"/>
  <c r="L365" i="82"/>
  <c r="L364" i="82" s="1"/>
  <c r="K365" i="82"/>
  <c r="K364" i="82" s="1"/>
  <c r="J365" i="82"/>
  <c r="J364" i="82" s="1"/>
  <c r="I365" i="82"/>
  <c r="I364" i="82" s="1"/>
  <c r="H365" i="82"/>
  <c r="H364" i="82" s="1"/>
  <c r="G365" i="82"/>
  <c r="G364" i="82" s="1"/>
  <c r="F365" i="82"/>
  <c r="F364" i="82" s="1"/>
  <c r="E365" i="82"/>
  <c r="E364" i="82" s="1"/>
  <c r="D365" i="82"/>
  <c r="D364" i="82" s="1"/>
  <c r="AT357" i="82"/>
  <c r="AS357" i="82"/>
  <c r="AR357" i="82"/>
  <c r="AQ357" i="82"/>
  <c r="AP357" i="82"/>
  <c r="AO357" i="82"/>
  <c r="AN357" i="82"/>
  <c r="AM357" i="82"/>
  <c r="AL357" i="82"/>
  <c r="AK357" i="82"/>
  <c r="AI357" i="82"/>
  <c r="AH357" i="82"/>
  <c r="AG357" i="82"/>
  <c r="AF357" i="82"/>
  <c r="AE357" i="82"/>
  <c r="AD357" i="82"/>
  <c r="AC357" i="82"/>
  <c r="AB357" i="82"/>
  <c r="AA357" i="82"/>
  <c r="Z357" i="82"/>
  <c r="Y357" i="82"/>
  <c r="X357" i="82"/>
  <c r="W357" i="82"/>
  <c r="V357" i="82"/>
  <c r="U357" i="82"/>
  <c r="T357" i="82"/>
  <c r="S357" i="82"/>
  <c r="R357" i="82"/>
  <c r="Q357" i="82"/>
  <c r="P357" i="82"/>
  <c r="O357" i="82"/>
  <c r="N357" i="82"/>
  <c r="M357" i="82"/>
  <c r="L357" i="82"/>
  <c r="K357" i="82"/>
  <c r="J357" i="82"/>
  <c r="I357" i="82"/>
  <c r="H357" i="82"/>
  <c r="G357" i="82"/>
  <c r="F357" i="82"/>
  <c r="E357" i="82"/>
  <c r="D357" i="82"/>
  <c r="AT356" i="82"/>
  <c r="AS356" i="82"/>
  <c r="AR356" i="82"/>
  <c r="AQ356" i="82"/>
  <c r="AP356" i="82"/>
  <c r="AO356" i="82"/>
  <c r="AN356" i="82"/>
  <c r="AM356" i="82"/>
  <c r="AL356" i="82"/>
  <c r="AK356" i="82"/>
  <c r="AI356" i="82"/>
  <c r="AH356" i="82"/>
  <c r="AG356" i="82"/>
  <c r="AF356" i="82"/>
  <c r="AE356" i="82"/>
  <c r="AD356" i="82"/>
  <c r="AC356" i="82"/>
  <c r="AB356" i="82"/>
  <c r="AA356" i="82"/>
  <c r="Z356" i="82"/>
  <c r="Y356" i="82"/>
  <c r="X356" i="82"/>
  <c r="W356" i="82"/>
  <c r="V356" i="82"/>
  <c r="U356" i="82"/>
  <c r="T356" i="82"/>
  <c r="S356" i="82"/>
  <c r="R356" i="82"/>
  <c r="Q356" i="82"/>
  <c r="P356" i="82"/>
  <c r="O356" i="82"/>
  <c r="N356" i="82"/>
  <c r="M356" i="82"/>
  <c r="L356" i="82"/>
  <c r="K356" i="82"/>
  <c r="J356" i="82"/>
  <c r="I356" i="82"/>
  <c r="H356" i="82"/>
  <c r="G356" i="82"/>
  <c r="F356" i="82"/>
  <c r="E356" i="82"/>
  <c r="D356" i="82"/>
  <c r="AT355" i="82"/>
  <c r="AS355" i="82"/>
  <c r="AR355" i="82"/>
  <c r="AQ355" i="82"/>
  <c r="AP355" i="82"/>
  <c r="AO355" i="82"/>
  <c r="AN355" i="82"/>
  <c r="AM355" i="82"/>
  <c r="AL355" i="82"/>
  <c r="AK355" i="82"/>
  <c r="AI355" i="82"/>
  <c r="AH355" i="82"/>
  <c r="AG355" i="82"/>
  <c r="AF355" i="82"/>
  <c r="AE355" i="82"/>
  <c r="AD355" i="82"/>
  <c r="AC355" i="82"/>
  <c r="AB355" i="82"/>
  <c r="AA355" i="82"/>
  <c r="Z355" i="82"/>
  <c r="Y355" i="82"/>
  <c r="X355" i="82"/>
  <c r="W355" i="82"/>
  <c r="V355" i="82"/>
  <c r="U355" i="82"/>
  <c r="T355" i="82"/>
  <c r="S355" i="82"/>
  <c r="R355" i="82"/>
  <c r="Q355" i="82"/>
  <c r="P355" i="82"/>
  <c r="O355" i="82"/>
  <c r="N355" i="82"/>
  <c r="M355" i="82"/>
  <c r="L355" i="82"/>
  <c r="K355" i="82"/>
  <c r="J355" i="82"/>
  <c r="I355" i="82"/>
  <c r="H355" i="82"/>
  <c r="G355" i="82"/>
  <c r="F355" i="82"/>
  <c r="E355" i="82"/>
  <c r="D355" i="82"/>
  <c r="AT350" i="82"/>
  <c r="AS350" i="82"/>
  <c r="AR350" i="82"/>
  <c r="AQ350" i="82"/>
  <c r="AP350" i="82"/>
  <c r="AO350" i="82"/>
  <c r="AN350" i="82"/>
  <c r="AM350" i="82"/>
  <c r="AL350" i="82"/>
  <c r="AK350" i="82"/>
  <c r="AI350" i="82"/>
  <c r="AH350" i="82"/>
  <c r="AG350" i="82"/>
  <c r="AF350" i="82"/>
  <c r="AE350" i="82"/>
  <c r="AD350" i="82"/>
  <c r="AC350" i="82"/>
  <c r="AB350" i="82"/>
  <c r="AA350" i="82"/>
  <c r="Z350" i="82"/>
  <c r="Y350" i="82"/>
  <c r="X350" i="82"/>
  <c r="W350" i="82"/>
  <c r="V350" i="82"/>
  <c r="U350" i="82"/>
  <c r="T350" i="82"/>
  <c r="S350" i="82"/>
  <c r="R350" i="82"/>
  <c r="Q350" i="82"/>
  <c r="P350" i="82"/>
  <c r="O350" i="82"/>
  <c r="N350" i="82"/>
  <c r="M350" i="82"/>
  <c r="L350" i="82"/>
  <c r="K350" i="82"/>
  <c r="J350" i="82"/>
  <c r="I350" i="82"/>
  <c r="H350" i="82"/>
  <c r="G350" i="82"/>
  <c r="F350" i="82"/>
  <c r="E350" i="82"/>
  <c r="D350" i="82"/>
  <c r="AT349" i="82"/>
  <c r="AS349" i="82"/>
  <c r="AR349" i="82"/>
  <c r="AQ349" i="82"/>
  <c r="AP349" i="82"/>
  <c r="AO349" i="82"/>
  <c r="AN349" i="82"/>
  <c r="AM349" i="82"/>
  <c r="AL349" i="82"/>
  <c r="AK349" i="82"/>
  <c r="AI349" i="82"/>
  <c r="AH349" i="82"/>
  <c r="AG349" i="82"/>
  <c r="AF349" i="82"/>
  <c r="AE349" i="82"/>
  <c r="AD349" i="82"/>
  <c r="AC349" i="82"/>
  <c r="AB349" i="82"/>
  <c r="AA349" i="82"/>
  <c r="Z349" i="82"/>
  <c r="Y349" i="82"/>
  <c r="X349" i="82"/>
  <c r="W349" i="82"/>
  <c r="V349" i="82"/>
  <c r="U349" i="82"/>
  <c r="T349" i="82"/>
  <c r="S349" i="82"/>
  <c r="R349" i="82"/>
  <c r="Q349" i="82"/>
  <c r="P349" i="82"/>
  <c r="O349" i="82"/>
  <c r="N349" i="82"/>
  <c r="M349" i="82"/>
  <c r="L349" i="82"/>
  <c r="K349" i="82"/>
  <c r="J349" i="82"/>
  <c r="I349" i="82"/>
  <c r="H349" i="82"/>
  <c r="G349" i="82"/>
  <c r="F349" i="82"/>
  <c r="E349" i="82"/>
  <c r="D349" i="82"/>
  <c r="AT348" i="82"/>
  <c r="AS348" i="82"/>
  <c r="AR348" i="82"/>
  <c r="AQ348" i="82"/>
  <c r="AP348" i="82"/>
  <c r="AO348" i="82"/>
  <c r="AN348" i="82"/>
  <c r="AM348" i="82"/>
  <c r="AL348" i="82"/>
  <c r="AK348" i="82"/>
  <c r="AI348" i="82"/>
  <c r="AH348" i="82"/>
  <c r="AG348" i="82"/>
  <c r="AF348" i="82"/>
  <c r="AE348" i="82"/>
  <c r="AD348" i="82"/>
  <c r="AC348" i="82"/>
  <c r="AB348" i="82"/>
  <c r="AA348" i="82"/>
  <c r="Z348" i="82"/>
  <c r="Y348" i="82"/>
  <c r="X348" i="82"/>
  <c r="W348" i="82"/>
  <c r="V348" i="82"/>
  <c r="U348" i="82"/>
  <c r="T348" i="82"/>
  <c r="S348" i="82"/>
  <c r="R348" i="82"/>
  <c r="Q348" i="82"/>
  <c r="P348" i="82"/>
  <c r="O348" i="82"/>
  <c r="N348" i="82"/>
  <c r="M348" i="82"/>
  <c r="L348" i="82"/>
  <c r="K348" i="82"/>
  <c r="J348" i="82"/>
  <c r="I348" i="82"/>
  <c r="H348" i="82"/>
  <c r="G348" i="82"/>
  <c r="F348" i="82"/>
  <c r="E348" i="82"/>
  <c r="D348" i="82"/>
  <c r="AT347" i="82"/>
  <c r="AS347" i="82"/>
  <c r="AR347" i="82"/>
  <c r="AQ347" i="82"/>
  <c r="AP347" i="82"/>
  <c r="AO347" i="82"/>
  <c r="AN347" i="82"/>
  <c r="AM347" i="82"/>
  <c r="AL347" i="82"/>
  <c r="AK347" i="82"/>
  <c r="AI347" i="82"/>
  <c r="AH347" i="82"/>
  <c r="AG347" i="82"/>
  <c r="AF347" i="82"/>
  <c r="AE347" i="82"/>
  <c r="AD347" i="82"/>
  <c r="AC347" i="82"/>
  <c r="AB347" i="82"/>
  <c r="AA347" i="82"/>
  <c r="Z347" i="82"/>
  <c r="Y347" i="82"/>
  <c r="X347" i="82"/>
  <c r="W347" i="82"/>
  <c r="V347" i="82"/>
  <c r="U347" i="82"/>
  <c r="T347" i="82"/>
  <c r="S347" i="82"/>
  <c r="R347" i="82"/>
  <c r="Q347" i="82"/>
  <c r="P347" i="82"/>
  <c r="O347" i="82"/>
  <c r="N347" i="82"/>
  <c r="M347" i="82"/>
  <c r="L347" i="82"/>
  <c r="K347" i="82"/>
  <c r="J347" i="82"/>
  <c r="I347" i="82"/>
  <c r="H347" i="82"/>
  <c r="G347" i="82"/>
  <c r="F347" i="82"/>
  <c r="E347" i="82"/>
  <c r="D347" i="82"/>
  <c r="AT346" i="82"/>
  <c r="AS346" i="82"/>
  <c r="AR346" i="82"/>
  <c r="AQ346" i="82"/>
  <c r="AP346" i="82"/>
  <c r="AO346" i="82"/>
  <c r="AN346" i="82"/>
  <c r="AM346" i="82"/>
  <c r="AL346" i="82"/>
  <c r="AK346" i="82"/>
  <c r="AI346" i="82"/>
  <c r="AH346" i="82"/>
  <c r="AG346" i="82"/>
  <c r="AF346" i="82"/>
  <c r="AE346" i="82"/>
  <c r="AD346" i="82"/>
  <c r="AC346" i="82"/>
  <c r="AB346" i="82"/>
  <c r="AA346" i="82"/>
  <c r="Z346" i="82"/>
  <c r="Y346" i="82"/>
  <c r="X346" i="82"/>
  <c r="W346" i="82"/>
  <c r="V346" i="82"/>
  <c r="U346" i="82"/>
  <c r="T346" i="82"/>
  <c r="S346" i="82"/>
  <c r="R346" i="82"/>
  <c r="Q346" i="82"/>
  <c r="P346" i="82"/>
  <c r="O346" i="82"/>
  <c r="N346" i="82"/>
  <c r="M346" i="82"/>
  <c r="L346" i="82"/>
  <c r="K346" i="82"/>
  <c r="J346" i="82"/>
  <c r="I346" i="82"/>
  <c r="H346" i="82"/>
  <c r="G346" i="82"/>
  <c r="F346" i="82"/>
  <c r="E346" i="82"/>
  <c r="D346" i="82"/>
  <c r="AT345" i="82"/>
  <c r="AS345" i="82"/>
  <c r="AR345" i="82"/>
  <c r="AQ345" i="82"/>
  <c r="AP345" i="82"/>
  <c r="AO345" i="82"/>
  <c r="AN345" i="82"/>
  <c r="AM345" i="82"/>
  <c r="AL345" i="82"/>
  <c r="AK345" i="82"/>
  <c r="AI345" i="82"/>
  <c r="AH345" i="82"/>
  <c r="AG345" i="82"/>
  <c r="AF345" i="82"/>
  <c r="AE345" i="82"/>
  <c r="AD345" i="82"/>
  <c r="AC345" i="82"/>
  <c r="AB345" i="82"/>
  <c r="AA345" i="82"/>
  <c r="Z345" i="82"/>
  <c r="Y345" i="82"/>
  <c r="X345" i="82"/>
  <c r="W345" i="82"/>
  <c r="V345" i="82"/>
  <c r="U345" i="82"/>
  <c r="T345" i="82"/>
  <c r="S345" i="82"/>
  <c r="R345" i="82"/>
  <c r="Q345" i="82"/>
  <c r="P345" i="82"/>
  <c r="O345" i="82"/>
  <c r="N345" i="82"/>
  <c r="M345" i="82"/>
  <c r="L345" i="82"/>
  <c r="K345" i="82"/>
  <c r="J345" i="82"/>
  <c r="I345" i="82"/>
  <c r="H345" i="82"/>
  <c r="G345" i="82"/>
  <c r="F345" i="82"/>
  <c r="E345" i="82"/>
  <c r="D345" i="82"/>
  <c r="AT344" i="82"/>
  <c r="AS344" i="82"/>
  <c r="AR344" i="82"/>
  <c r="AQ344" i="82"/>
  <c r="AP344" i="82"/>
  <c r="AO344" i="82"/>
  <c r="AN344" i="82"/>
  <c r="AM344" i="82"/>
  <c r="AL344" i="82"/>
  <c r="AK344" i="82"/>
  <c r="AI344" i="82"/>
  <c r="AH344" i="82"/>
  <c r="AG344" i="82"/>
  <c r="AF344" i="82"/>
  <c r="AE344" i="82"/>
  <c r="AD344" i="82"/>
  <c r="AC344" i="82"/>
  <c r="AB344" i="82"/>
  <c r="AA344" i="82"/>
  <c r="Z344" i="82"/>
  <c r="Y344" i="82"/>
  <c r="X344" i="82"/>
  <c r="W344" i="82"/>
  <c r="V344" i="82"/>
  <c r="U344" i="82"/>
  <c r="T344" i="82"/>
  <c r="S344" i="82"/>
  <c r="R344" i="82"/>
  <c r="Q344" i="82"/>
  <c r="P344" i="82"/>
  <c r="O344" i="82"/>
  <c r="N344" i="82"/>
  <c r="M344" i="82"/>
  <c r="L344" i="82"/>
  <c r="K344" i="82"/>
  <c r="J344" i="82"/>
  <c r="I344" i="82"/>
  <c r="H344" i="82"/>
  <c r="G344" i="82"/>
  <c r="F344" i="82"/>
  <c r="E344" i="82"/>
  <c r="D344" i="82"/>
  <c r="AT343" i="82"/>
  <c r="AS343" i="82"/>
  <c r="AR343" i="82"/>
  <c r="AQ343" i="82"/>
  <c r="AP343" i="82"/>
  <c r="AO343" i="82"/>
  <c r="AN343" i="82"/>
  <c r="AM343" i="82"/>
  <c r="AL343" i="82"/>
  <c r="AK343" i="82"/>
  <c r="AI343" i="82"/>
  <c r="AH343" i="82"/>
  <c r="AG343" i="82"/>
  <c r="AF343" i="82"/>
  <c r="AE343" i="82"/>
  <c r="AD343" i="82"/>
  <c r="AC343" i="82"/>
  <c r="AB343" i="82"/>
  <c r="AA343" i="82"/>
  <c r="Z343" i="82"/>
  <c r="Y343" i="82"/>
  <c r="X343" i="82"/>
  <c r="W343" i="82"/>
  <c r="V343" i="82"/>
  <c r="U343" i="82"/>
  <c r="T343" i="82"/>
  <c r="S343" i="82"/>
  <c r="R343" i="82"/>
  <c r="Q343" i="82"/>
  <c r="P343" i="82"/>
  <c r="O343" i="82"/>
  <c r="N343" i="82"/>
  <c r="M343" i="82"/>
  <c r="L343" i="82"/>
  <c r="K343" i="82"/>
  <c r="J343" i="82"/>
  <c r="I343" i="82"/>
  <c r="H343" i="82"/>
  <c r="G343" i="82"/>
  <c r="F343" i="82"/>
  <c r="E343" i="82"/>
  <c r="D343" i="82"/>
  <c r="AT342" i="82"/>
  <c r="AS342" i="82"/>
  <c r="AR342" i="82"/>
  <c r="AQ342" i="82"/>
  <c r="AP342" i="82"/>
  <c r="AO342" i="82"/>
  <c r="AN342" i="82"/>
  <c r="AM342" i="82"/>
  <c r="AL342" i="82"/>
  <c r="AK342" i="82"/>
  <c r="AI342" i="82"/>
  <c r="AH342" i="82"/>
  <c r="AG342" i="82"/>
  <c r="AF342" i="82"/>
  <c r="AE342" i="82"/>
  <c r="AD342" i="82"/>
  <c r="AC342" i="82"/>
  <c r="AB342" i="82"/>
  <c r="AA342" i="82"/>
  <c r="Z342" i="82"/>
  <c r="Y342" i="82"/>
  <c r="X342" i="82"/>
  <c r="W342" i="82"/>
  <c r="V342" i="82"/>
  <c r="U342" i="82"/>
  <c r="T342" i="82"/>
  <c r="S342" i="82"/>
  <c r="R342" i="82"/>
  <c r="Q342" i="82"/>
  <c r="P342" i="82"/>
  <c r="O342" i="82"/>
  <c r="N342" i="82"/>
  <c r="M342" i="82"/>
  <c r="L342" i="82"/>
  <c r="K342" i="82"/>
  <c r="J342" i="82"/>
  <c r="I342" i="82"/>
  <c r="H342" i="82"/>
  <c r="G342" i="82"/>
  <c r="F342" i="82"/>
  <c r="E342" i="82"/>
  <c r="D342" i="82"/>
  <c r="AT341" i="82"/>
  <c r="AS341" i="82"/>
  <c r="AR341" i="82"/>
  <c r="AQ341" i="82"/>
  <c r="AP341" i="82"/>
  <c r="AO341" i="82"/>
  <c r="AN341" i="82"/>
  <c r="AM341" i="82"/>
  <c r="AL341" i="82"/>
  <c r="AK341" i="82"/>
  <c r="AI341" i="82"/>
  <c r="AH341" i="82"/>
  <c r="AG341" i="82"/>
  <c r="AF341" i="82"/>
  <c r="AE341" i="82"/>
  <c r="AD341" i="82"/>
  <c r="AC341" i="82"/>
  <c r="AB341" i="82"/>
  <c r="AA341" i="82"/>
  <c r="Z341" i="82"/>
  <c r="Y341" i="82"/>
  <c r="X341" i="82"/>
  <c r="W341" i="82"/>
  <c r="V341" i="82"/>
  <c r="U341" i="82"/>
  <c r="T341" i="82"/>
  <c r="S341" i="82"/>
  <c r="R341" i="82"/>
  <c r="Q341" i="82"/>
  <c r="P341" i="82"/>
  <c r="O341" i="82"/>
  <c r="N341" i="82"/>
  <c r="M341" i="82"/>
  <c r="L341" i="82"/>
  <c r="K341" i="82"/>
  <c r="J341" i="82"/>
  <c r="I341" i="82"/>
  <c r="H341" i="82"/>
  <c r="G341" i="82"/>
  <c r="F341" i="82"/>
  <c r="E341" i="82"/>
  <c r="D341" i="82"/>
  <c r="AT340" i="82"/>
  <c r="AS340" i="82"/>
  <c r="AR340" i="82"/>
  <c r="AQ340" i="82"/>
  <c r="AP340" i="82"/>
  <c r="AO340" i="82"/>
  <c r="AN340" i="82"/>
  <c r="AM340" i="82"/>
  <c r="AL340" i="82"/>
  <c r="AK340" i="82"/>
  <c r="AI340" i="82"/>
  <c r="AH340" i="82"/>
  <c r="AG340" i="82"/>
  <c r="AF340" i="82"/>
  <c r="AE340" i="82"/>
  <c r="AD340" i="82"/>
  <c r="AC340" i="82"/>
  <c r="AB340" i="82"/>
  <c r="AA340" i="82"/>
  <c r="Z340" i="82"/>
  <c r="Y340" i="82"/>
  <c r="X340" i="82"/>
  <c r="W340" i="82"/>
  <c r="V340" i="82"/>
  <c r="U340" i="82"/>
  <c r="T340" i="82"/>
  <c r="S340" i="82"/>
  <c r="R340" i="82"/>
  <c r="Q340" i="82"/>
  <c r="P340" i="82"/>
  <c r="O340" i="82"/>
  <c r="N340" i="82"/>
  <c r="M340" i="82"/>
  <c r="L340" i="82"/>
  <c r="K340" i="82"/>
  <c r="J340" i="82"/>
  <c r="I340" i="82"/>
  <c r="H340" i="82"/>
  <c r="G340" i="82"/>
  <c r="F340" i="82"/>
  <c r="E340" i="82"/>
  <c r="D340" i="82"/>
  <c r="AT339" i="82"/>
  <c r="AS339" i="82"/>
  <c r="AR339" i="82"/>
  <c r="AQ339" i="82"/>
  <c r="AP339" i="82"/>
  <c r="AO339" i="82"/>
  <c r="AN339" i="82"/>
  <c r="AM339" i="82"/>
  <c r="AL339" i="82"/>
  <c r="AK339" i="82"/>
  <c r="AI339" i="82"/>
  <c r="AH339" i="82"/>
  <c r="AG339" i="82"/>
  <c r="AF339" i="82"/>
  <c r="AE339" i="82"/>
  <c r="AD339" i="82"/>
  <c r="AC339" i="82"/>
  <c r="AB339" i="82"/>
  <c r="AA339" i="82"/>
  <c r="Z339" i="82"/>
  <c r="Y339" i="82"/>
  <c r="X339" i="82"/>
  <c r="W339" i="82"/>
  <c r="V339" i="82"/>
  <c r="U339" i="82"/>
  <c r="T339" i="82"/>
  <c r="S339" i="82"/>
  <c r="R339" i="82"/>
  <c r="Q339" i="82"/>
  <c r="P339" i="82"/>
  <c r="O339" i="82"/>
  <c r="N339" i="82"/>
  <c r="M339" i="82"/>
  <c r="L339" i="82"/>
  <c r="K339" i="82"/>
  <c r="J339" i="82"/>
  <c r="I339" i="82"/>
  <c r="H339" i="82"/>
  <c r="G339" i="82"/>
  <c r="F339" i="82"/>
  <c r="E339" i="82"/>
  <c r="D339" i="82"/>
  <c r="AT338" i="82"/>
  <c r="AS338" i="82"/>
  <c r="AR338" i="82"/>
  <c r="AQ338" i="82"/>
  <c r="AP338" i="82"/>
  <c r="AO338" i="82"/>
  <c r="AN338" i="82"/>
  <c r="AM338" i="82"/>
  <c r="AL338" i="82"/>
  <c r="AK338" i="82"/>
  <c r="AI338" i="82"/>
  <c r="AH338" i="82"/>
  <c r="AG338" i="82"/>
  <c r="AF338" i="82"/>
  <c r="AE338" i="82"/>
  <c r="AD338" i="82"/>
  <c r="AC338" i="82"/>
  <c r="AB338" i="82"/>
  <c r="AA338" i="82"/>
  <c r="Z338" i="82"/>
  <c r="Y338" i="82"/>
  <c r="X338" i="82"/>
  <c r="W338" i="82"/>
  <c r="V338" i="82"/>
  <c r="U338" i="82"/>
  <c r="T338" i="82"/>
  <c r="S338" i="82"/>
  <c r="R338" i="82"/>
  <c r="Q338" i="82"/>
  <c r="P338" i="82"/>
  <c r="O338" i="82"/>
  <c r="N338" i="82"/>
  <c r="M338" i="82"/>
  <c r="L338" i="82"/>
  <c r="K338" i="82"/>
  <c r="J338" i="82"/>
  <c r="I338" i="82"/>
  <c r="H338" i="82"/>
  <c r="G338" i="82"/>
  <c r="F338" i="82"/>
  <c r="E338" i="82"/>
  <c r="D338" i="82"/>
  <c r="AT337" i="82"/>
  <c r="AS337" i="82"/>
  <c r="AR337" i="82"/>
  <c r="AQ337" i="82"/>
  <c r="AP337" i="82"/>
  <c r="AO337" i="82"/>
  <c r="AN337" i="82"/>
  <c r="AM337" i="82"/>
  <c r="AL337" i="82"/>
  <c r="AK337" i="82"/>
  <c r="AI337" i="82"/>
  <c r="AH337" i="82"/>
  <c r="AG337" i="82"/>
  <c r="AF337" i="82"/>
  <c r="AE337" i="82"/>
  <c r="AD337" i="82"/>
  <c r="AC337" i="82"/>
  <c r="AB337" i="82"/>
  <c r="AA337" i="82"/>
  <c r="Z337" i="82"/>
  <c r="Y337" i="82"/>
  <c r="X337" i="82"/>
  <c r="W337" i="82"/>
  <c r="V337" i="82"/>
  <c r="U337" i="82"/>
  <c r="T337" i="82"/>
  <c r="S337" i="82"/>
  <c r="R337" i="82"/>
  <c r="Q337" i="82"/>
  <c r="P337" i="82"/>
  <c r="O337" i="82"/>
  <c r="N337" i="82"/>
  <c r="M337" i="82"/>
  <c r="L337" i="82"/>
  <c r="K337" i="82"/>
  <c r="J337" i="82"/>
  <c r="I337" i="82"/>
  <c r="H337" i="82"/>
  <c r="G337" i="82"/>
  <c r="F337" i="82"/>
  <c r="E337" i="82"/>
  <c r="D337" i="82"/>
  <c r="AT336" i="82"/>
  <c r="AS336" i="82"/>
  <c r="AR336" i="82"/>
  <c r="AQ336" i="82"/>
  <c r="AP336" i="82"/>
  <c r="AO336" i="82"/>
  <c r="AN336" i="82"/>
  <c r="AM336" i="82"/>
  <c r="AL336" i="82"/>
  <c r="AK336" i="82"/>
  <c r="AI336" i="82"/>
  <c r="AH336" i="82"/>
  <c r="AG336" i="82"/>
  <c r="AF336" i="82"/>
  <c r="AE336" i="82"/>
  <c r="AD336" i="82"/>
  <c r="AC336" i="82"/>
  <c r="AB336" i="82"/>
  <c r="AA336" i="82"/>
  <c r="Z336" i="82"/>
  <c r="Y336" i="82"/>
  <c r="X336" i="82"/>
  <c r="W336" i="82"/>
  <c r="V336" i="82"/>
  <c r="U336" i="82"/>
  <c r="T336" i="82"/>
  <c r="S336" i="82"/>
  <c r="R336" i="82"/>
  <c r="Q336" i="82"/>
  <c r="P336" i="82"/>
  <c r="O336" i="82"/>
  <c r="N336" i="82"/>
  <c r="M336" i="82"/>
  <c r="L336" i="82"/>
  <c r="K336" i="82"/>
  <c r="J336" i="82"/>
  <c r="I336" i="82"/>
  <c r="H336" i="82"/>
  <c r="G336" i="82"/>
  <c r="F336" i="82"/>
  <c r="E336" i="82"/>
  <c r="D336" i="82"/>
  <c r="AT335" i="82"/>
  <c r="AS335" i="82"/>
  <c r="AR335" i="82"/>
  <c r="AQ335" i="82"/>
  <c r="AP335" i="82"/>
  <c r="AO335" i="82"/>
  <c r="AN335" i="82"/>
  <c r="AM335" i="82"/>
  <c r="AL335" i="82"/>
  <c r="AK335" i="82"/>
  <c r="AI335" i="82"/>
  <c r="AH335" i="82"/>
  <c r="AG335" i="82"/>
  <c r="AF335" i="82"/>
  <c r="AE335" i="82"/>
  <c r="AD335" i="82"/>
  <c r="AC335" i="82"/>
  <c r="AB335" i="82"/>
  <c r="AA335" i="82"/>
  <c r="Z335" i="82"/>
  <c r="Y335" i="82"/>
  <c r="X335" i="82"/>
  <c r="W335" i="82"/>
  <c r="V335" i="82"/>
  <c r="U335" i="82"/>
  <c r="T335" i="82"/>
  <c r="S335" i="82"/>
  <c r="R335" i="82"/>
  <c r="Q335" i="82"/>
  <c r="P335" i="82"/>
  <c r="O335" i="82"/>
  <c r="N335" i="82"/>
  <c r="M335" i="82"/>
  <c r="L335" i="82"/>
  <c r="K335" i="82"/>
  <c r="J335" i="82"/>
  <c r="I335" i="82"/>
  <c r="H335" i="82"/>
  <c r="G335" i="82"/>
  <c r="F335" i="82"/>
  <c r="E335" i="82"/>
  <c r="D335" i="82"/>
  <c r="AT334" i="82"/>
  <c r="AS334" i="82"/>
  <c r="AR334" i="82"/>
  <c r="AQ334" i="82"/>
  <c r="AP334" i="82"/>
  <c r="AO334" i="82"/>
  <c r="AN334" i="82"/>
  <c r="AM334" i="82"/>
  <c r="AL334" i="82"/>
  <c r="AK334" i="82"/>
  <c r="AI334" i="82"/>
  <c r="AH334" i="82"/>
  <c r="AG334" i="82"/>
  <c r="AF334" i="82"/>
  <c r="AE334" i="82"/>
  <c r="AD334" i="82"/>
  <c r="AC334" i="82"/>
  <c r="AB334" i="82"/>
  <c r="AA334" i="82"/>
  <c r="Z334" i="82"/>
  <c r="Y334" i="82"/>
  <c r="X334" i="82"/>
  <c r="W334" i="82"/>
  <c r="V334" i="82"/>
  <c r="U334" i="82"/>
  <c r="T334" i="82"/>
  <c r="S334" i="82"/>
  <c r="R334" i="82"/>
  <c r="Q334" i="82"/>
  <c r="P334" i="82"/>
  <c r="O334" i="82"/>
  <c r="N334" i="82"/>
  <c r="M334" i="82"/>
  <c r="L334" i="82"/>
  <c r="K334" i="82"/>
  <c r="J334" i="82"/>
  <c r="I334" i="82"/>
  <c r="H334" i="82"/>
  <c r="G334" i="82"/>
  <c r="F334" i="82"/>
  <c r="E334" i="82"/>
  <c r="D334" i="82"/>
  <c r="AT333" i="82"/>
  <c r="AS333" i="82"/>
  <c r="AR333" i="82"/>
  <c r="AQ333" i="82"/>
  <c r="AP333" i="82"/>
  <c r="AO333" i="82"/>
  <c r="AN333" i="82"/>
  <c r="AM333" i="82"/>
  <c r="AL333" i="82"/>
  <c r="AK333" i="82"/>
  <c r="AI333" i="82"/>
  <c r="AH333" i="82"/>
  <c r="AG333" i="82"/>
  <c r="AF333" i="82"/>
  <c r="AE333" i="82"/>
  <c r="AD333" i="82"/>
  <c r="AC333" i="82"/>
  <c r="AB333" i="82"/>
  <c r="AA333" i="82"/>
  <c r="Z333" i="82"/>
  <c r="Y333" i="82"/>
  <c r="X333" i="82"/>
  <c r="W333" i="82"/>
  <c r="V333" i="82"/>
  <c r="U333" i="82"/>
  <c r="T333" i="82"/>
  <c r="S333" i="82"/>
  <c r="R333" i="82"/>
  <c r="Q333" i="82"/>
  <c r="P333" i="82"/>
  <c r="O333" i="82"/>
  <c r="N333" i="82"/>
  <c r="M333" i="82"/>
  <c r="L333" i="82"/>
  <c r="K333" i="82"/>
  <c r="J333" i="82"/>
  <c r="I333" i="82"/>
  <c r="H333" i="82"/>
  <c r="G333" i="82"/>
  <c r="F333" i="82"/>
  <c r="E333" i="82"/>
  <c r="D333" i="82"/>
  <c r="AT332" i="82"/>
  <c r="AS332" i="82"/>
  <c r="AR332" i="82"/>
  <c r="AQ332" i="82"/>
  <c r="AP332" i="82"/>
  <c r="AO332" i="82"/>
  <c r="AN332" i="82"/>
  <c r="AM332" i="82"/>
  <c r="AL332" i="82"/>
  <c r="AK332" i="82"/>
  <c r="AI332" i="82"/>
  <c r="AH332" i="82"/>
  <c r="AG332" i="82"/>
  <c r="AF332" i="82"/>
  <c r="AE332" i="82"/>
  <c r="AD332" i="82"/>
  <c r="AC332" i="82"/>
  <c r="AB332" i="82"/>
  <c r="AA332" i="82"/>
  <c r="Z332" i="82"/>
  <c r="Y332" i="82"/>
  <c r="X332" i="82"/>
  <c r="W332" i="82"/>
  <c r="V332" i="82"/>
  <c r="U332" i="82"/>
  <c r="T332" i="82"/>
  <c r="S332" i="82"/>
  <c r="R332" i="82"/>
  <c r="Q332" i="82"/>
  <c r="P332" i="82"/>
  <c r="O332" i="82"/>
  <c r="N332" i="82"/>
  <c r="M332" i="82"/>
  <c r="L332" i="82"/>
  <c r="K332" i="82"/>
  <c r="J332" i="82"/>
  <c r="I332" i="82"/>
  <c r="H332" i="82"/>
  <c r="G332" i="82"/>
  <c r="F332" i="82"/>
  <c r="E332" i="82"/>
  <c r="D332" i="82"/>
  <c r="AT331" i="82"/>
  <c r="AS331" i="82"/>
  <c r="AR331" i="82"/>
  <c r="AQ331" i="82"/>
  <c r="AP331" i="82"/>
  <c r="AO331" i="82"/>
  <c r="AN331" i="82"/>
  <c r="AM331" i="82"/>
  <c r="AL331" i="82"/>
  <c r="AK331" i="82"/>
  <c r="AI331" i="82"/>
  <c r="AH331" i="82"/>
  <c r="AG331" i="82"/>
  <c r="AF331" i="82"/>
  <c r="AE331" i="82"/>
  <c r="AD331" i="82"/>
  <c r="AC331" i="82"/>
  <c r="AB331" i="82"/>
  <c r="AA331" i="82"/>
  <c r="Z331" i="82"/>
  <c r="Y331" i="82"/>
  <c r="X331" i="82"/>
  <c r="W331" i="82"/>
  <c r="V331" i="82"/>
  <c r="U331" i="82"/>
  <c r="T331" i="82"/>
  <c r="S331" i="82"/>
  <c r="R331" i="82"/>
  <c r="Q331" i="82"/>
  <c r="P331" i="82"/>
  <c r="O331" i="82"/>
  <c r="N331" i="82"/>
  <c r="M331" i="82"/>
  <c r="L331" i="82"/>
  <c r="K331" i="82"/>
  <c r="J331" i="82"/>
  <c r="I331" i="82"/>
  <c r="H331" i="82"/>
  <c r="G331" i="82"/>
  <c r="F331" i="82"/>
  <c r="E331" i="82"/>
  <c r="D331" i="82"/>
  <c r="AT330" i="82"/>
  <c r="AS330" i="82"/>
  <c r="AR330" i="82"/>
  <c r="AQ330" i="82"/>
  <c r="AP330" i="82"/>
  <c r="AO330" i="82"/>
  <c r="AN330" i="82"/>
  <c r="AM330" i="82"/>
  <c r="AL330" i="82"/>
  <c r="AK330" i="82"/>
  <c r="AI330" i="82"/>
  <c r="AH330" i="82"/>
  <c r="AG330" i="82"/>
  <c r="AF330" i="82"/>
  <c r="AE330" i="82"/>
  <c r="AD330" i="82"/>
  <c r="AC330" i="82"/>
  <c r="AB330" i="82"/>
  <c r="AA330" i="82"/>
  <c r="Z330" i="82"/>
  <c r="Y330" i="82"/>
  <c r="X330" i="82"/>
  <c r="W330" i="82"/>
  <c r="V330" i="82"/>
  <c r="U330" i="82"/>
  <c r="T330" i="82"/>
  <c r="S330" i="82"/>
  <c r="R330" i="82"/>
  <c r="Q330" i="82"/>
  <c r="P330" i="82"/>
  <c r="O330" i="82"/>
  <c r="N330" i="82"/>
  <c r="M330" i="82"/>
  <c r="L330" i="82"/>
  <c r="K330" i="82"/>
  <c r="J330" i="82"/>
  <c r="I330" i="82"/>
  <c r="H330" i="82"/>
  <c r="G330" i="82"/>
  <c r="F330" i="82"/>
  <c r="E330" i="82"/>
  <c r="D330" i="82"/>
  <c r="AT329" i="82"/>
  <c r="AS329" i="82"/>
  <c r="AR329" i="82"/>
  <c r="AQ329" i="82"/>
  <c r="AP329" i="82"/>
  <c r="AO329" i="82"/>
  <c r="AN329" i="82"/>
  <c r="AM329" i="82"/>
  <c r="AL329" i="82"/>
  <c r="AK329" i="82"/>
  <c r="AI329" i="82"/>
  <c r="AH329" i="82"/>
  <c r="AG329" i="82"/>
  <c r="AF329" i="82"/>
  <c r="AE329" i="82"/>
  <c r="AD329" i="82"/>
  <c r="AC329" i="82"/>
  <c r="AB329" i="82"/>
  <c r="AA329" i="82"/>
  <c r="Z329" i="82"/>
  <c r="Y329" i="82"/>
  <c r="X329" i="82"/>
  <c r="W329" i="82"/>
  <c r="V329" i="82"/>
  <c r="U329" i="82"/>
  <c r="T329" i="82"/>
  <c r="S329" i="82"/>
  <c r="R329" i="82"/>
  <c r="Q329" i="82"/>
  <c r="P329" i="82"/>
  <c r="O329" i="82"/>
  <c r="N329" i="82"/>
  <c r="M329" i="82"/>
  <c r="L329" i="82"/>
  <c r="K329" i="82"/>
  <c r="J329" i="82"/>
  <c r="I329" i="82"/>
  <c r="H329" i="82"/>
  <c r="G329" i="82"/>
  <c r="F329" i="82"/>
  <c r="E329" i="82"/>
  <c r="D329" i="82"/>
  <c r="AT328" i="82"/>
  <c r="AS328" i="82"/>
  <c r="AR328" i="82"/>
  <c r="AQ328" i="82"/>
  <c r="AP328" i="82"/>
  <c r="AO328" i="82"/>
  <c r="AN328" i="82"/>
  <c r="AM328" i="82"/>
  <c r="AL328" i="82"/>
  <c r="AK328" i="82"/>
  <c r="AI328" i="82"/>
  <c r="AH328" i="82"/>
  <c r="AG328" i="82"/>
  <c r="AF328" i="82"/>
  <c r="AE328" i="82"/>
  <c r="AD328" i="82"/>
  <c r="AC328" i="82"/>
  <c r="AB328" i="82"/>
  <c r="AA328" i="82"/>
  <c r="Z328" i="82"/>
  <c r="Y328" i="82"/>
  <c r="X328" i="82"/>
  <c r="W328" i="82"/>
  <c r="V328" i="82"/>
  <c r="U328" i="82"/>
  <c r="T328" i="82"/>
  <c r="S328" i="82"/>
  <c r="R328" i="82"/>
  <c r="Q328" i="82"/>
  <c r="P328" i="82"/>
  <c r="O328" i="82"/>
  <c r="N328" i="82"/>
  <c r="M328" i="82"/>
  <c r="L328" i="82"/>
  <c r="K328" i="82"/>
  <c r="J328" i="82"/>
  <c r="I328" i="82"/>
  <c r="H328" i="82"/>
  <c r="G328" i="82"/>
  <c r="F328" i="82"/>
  <c r="E328" i="82"/>
  <c r="D328" i="82"/>
  <c r="AT327" i="82"/>
  <c r="AS327" i="82"/>
  <c r="AR327" i="82"/>
  <c r="AQ327" i="82"/>
  <c r="AP327" i="82"/>
  <c r="AO327" i="82"/>
  <c r="AN327" i="82"/>
  <c r="AM327" i="82"/>
  <c r="AL327" i="82"/>
  <c r="AK327" i="82"/>
  <c r="AI327" i="82"/>
  <c r="AH327" i="82"/>
  <c r="AG327" i="82"/>
  <c r="AF327" i="82"/>
  <c r="AE327" i="82"/>
  <c r="AD327" i="82"/>
  <c r="AC327" i="82"/>
  <c r="AB327" i="82"/>
  <c r="AA327" i="82"/>
  <c r="Z327" i="82"/>
  <c r="Y327" i="82"/>
  <c r="X327" i="82"/>
  <c r="W327" i="82"/>
  <c r="V327" i="82"/>
  <c r="U327" i="82"/>
  <c r="T327" i="82"/>
  <c r="S327" i="82"/>
  <c r="R327" i="82"/>
  <c r="Q327" i="82"/>
  <c r="P327" i="82"/>
  <c r="O327" i="82"/>
  <c r="N327" i="82"/>
  <c r="M327" i="82"/>
  <c r="L327" i="82"/>
  <c r="K327" i="82"/>
  <c r="J327" i="82"/>
  <c r="I327" i="82"/>
  <c r="H327" i="82"/>
  <c r="G327" i="82"/>
  <c r="F327" i="82"/>
  <c r="E327" i="82"/>
  <c r="D327" i="82"/>
  <c r="AT326" i="82"/>
  <c r="AS326" i="82"/>
  <c r="AR326" i="82"/>
  <c r="AQ326" i="82"/>
  <c r="AP326" i="82"/>
  <c r="AO326" i="82"/>
  <c r="AN326" i="82"/>
  <c r="AM326" i="82"/>
  <c r="AL326" i="82"/>
  <c r="AK326" i="82"/>
  <c r="AI326" i="82"/>
  <c r="AH326" i="82"/>
  <c r="AG326" i="82"/>
  <c r="AF326" i="82"/>
  <c r="AE326" i="82"/>
  <c r="AD326" i="82"/>
  <c r="AC326" i="82"/>
  <c r="AB326" i="82"/>
  <c r="AA326" i="82"/>
  <c r="Z326" i="82"/>
  <c r="Y326" i="82"/>
  <c r="X326" i="82"/>
  <c r="W326" i="82"/>
  <c r="V326" i="82"/>
  <c r="U326" i="82"/>
  <c r="T326" i="82"/>
  <c r="S326" i="82"/>
  <c r="R326" i="82"/>
  <c r="Q326" i="82"/>
  <c r="P326" i="82"/>
  <c r="O326" i="82"/>
  <c r="N326" i="82"/>
  <c r="M326" i="82"/>
  <c r="L326" i="82"/>
  <c r="K326" i="82"/>
  <c r="J326" i="82"/>
  <c r="I326" i="82"/>
  <c r="H326" i="82"/>
  <c r="G326" i="82"/>
  <c r="F326" i="82"/>
  <c r="E326" i="82"/>
  <c r="D326" i="82"/>
  <c r="AT325" i="82"/>
  <c r="AS325" i="82"/>
  <c r="AR325" i="82"/>
  <c r="AQ325" i="82"/>
  <c r="AP325" i="82"/>
  <c r="AO325" i="82"/>
  <c r="AN325" i="82"/>
  <c r="AM325" i="82"/>
  <c r="AL325" i="82"/>
  <c r="AK325" i="82"/>
  <c r="AI325" i="82"/>
  <c r="AH325" i="82"/>
  <c r="AG325" i="82"/>
  <c r="AF325" i="82"/>
  <c r="AE325" i="82"/>
  <c r="AD325" i="82"/>
  <c r="AC325" i="82"/>
  <c r="AB325" i="82"/>
  <c r="AA325" i="82"/>
  <c r="Z325" i="82"/>
  <c r="Y325" i="82"/>
  <c r="X325" i="82"/>
  <c r="W325" i="82"/>
  <c r="V325" i="82"/>
  <c r="U325" i="82"/>
  <c r="T325" i="82"/>
  <c r="S325" i="82"/>
  <c r="R325" i="82"/>
  <c r="Q325" i="82"/>
  <c r="P325" i="82"/>
  <c r="O325" i="82"/>
  <c r="N325" i="82"/>
  <c r="M325" i="82"/>
  <c r="L325" i="82"/>
  <c r="K325" i="82"/>
  <c r="J325" i="82"/>
  <c r="I325" i="82"/>
  <c r="H325" i="82"/>
  <c r="G325" i="82"/>
  <c r="F325" i="82"/>
  <c r="E325" i="82"/>
  <c r="D325" i="82"/>
  <c r="AT324" i="82"/>
  <c r="AS324" i="82"/>
  <c r="AR324" i="82"/>
  <c r="AQ324" i="82"/>
  <c r="AP324" i="82"/>
  <c r="AO324" i="82"/>
  <c r="AN324" i="82"/>
  <c r="AM324" i="82"/>
  <c r="AL324" i="82"/>
  <c r="AK324" i="82"/>
  <c r="AI324" i="82"/>
  <c r="AH324" i="82"/>
  <c r="AG324" i="82"/>
  <c r="AF324" i="82"/>
  <c r="AE324" i="82"/>
  <c r="AD324" i="82"/>
  <c r="AC324" i="82"/>
  <c r="AB324" i="82"/>
  <c r="AA324" i="82"/>
  <c r="Z324" i="82"/>
  <c r="Y324" i="82"/>
  <c r="X324" i="82"/>
  <c r="W324" i="82"/>
  <c r="V324" i="82"/>
  <c r="U324" i="82"/>
  <c r="T324" i="82"/>
  <c r="S324" i="82"/>
  <c r="R324" i="82"/>
  <c r="Q324" i="82"/>
  <c r="P324" i="82"/>
  <c r="O324" i="82"/>
  <c r="N324" i="82"/>
  <c r="M324" i="82"/>
  <c r="L324" i="82"/>
  <c r="K324" i="82"/>
  <c r="J324" i="82"/>
  <c r="I324" i="82"/>
  <c r="H324" i="82"/>
  <c r="G324" i="82"/>
  <c r="F324" i="82"/>
  <c r="E324" i="82"/>
  <c r="D324" i="82"/>
  <c r="AT323" i="82"/>
  <c r="AS323" i="82"/>
  <c r="AR323" i="82"/>
  <c r="AQ323" i="82"/>
  <c r="AP323" i="82"/>
  <c r="AO323" i="82"/>
  <c r="AN323" i="82"/>
  <c r="AM323" i="82"/>
  <c r="AL323" i="82"/>
  <c r="AK323" i="82"/>
  <c r="AI323" i="82"/>
  <c r="AH323" i="82"/>
  <c r="AG323" i="82"/>
  <c r="AF323" i="82"/>
  <c r="AE323" i="82"/>
  <c r="AD323" i="82"/>
  <c r="AC323" i="82"/>
  <c r="AB323" i="82"/>
  <c r="AA323" i="82"/>
  <c r="Z323" i="82"/>
  <c r="Y323" i="82"/>
  <c r="X323" i="82"/>
  <c r="W323" i="82"/>
  <c r="V323" i="82"/>
  <c r="U323" i="82"/>
  <c r="T323" i="82"/>
  <c r="S323" i="82"/>
  <c r="R323" i="82"/>
  <c r="Q323" i="82"/>
  <c r="P323" i="82"/>
  <c r="O323" i="82"/>
  <c r="N323" i="82"/>
  <c r="M323" i="82"/>
  <c r="L323" i="82"/>
  <c r="K323" i="82"/>
  <c r="J323" i="82"/>
  <c r="I323" i="82"/>
  <c r="H323" i="82"/>
  <c r="G323" i="82"/>
  <c r="F323" i="82"/>
  <c r="E323" i="82"/>
  <c r="D323" i="82"/>
  <c r="AT322" i="82"/>
  <c r="AS322" i="82"/>
  <c r="AR322" i="82"/>
  <c r="AQ322" i="82"/>
  <c r="AP322" i="82"/>
  <c r="AO322" i="82"/>
  <c r="AN322" i="82"/>
  <c r="AM322" i="82"/>
  <c r="AL322" i="82"/>
  <c r="AK322" i="82"/>
  <c r="AI322" i="82"/>
  <c r="AH322" i="82"/>
  <c r="AG322" i="82"/>
  <c r="AF322" i="82"/>
  <c r="AE322" i="82"/>
  <c r="AD322" i="82"/>
  <c r="AC322" i="82"/>
  <c r="AB322" i="82"/>
  <c r="AA322" i="82"/>
  <c r="Z322" i="82"/>
  <c r="Y322" i="82"/>
  <c r="X322" i="82"/>
  <c r="W322" i="82"/>
  <c r="V322" i="82"/>
  <c r="U322" i="82"/>
  <c r="T322" i="82"/>
  <c r="S322" i="82"/>
  <c r="R322" i="82"/>
  <c r="Q322" i="82"/>
  <c r="P322" i="82"/>
  <c r="O322" i="82"/>
  <c r="N322" i="82"/>
  <c r="M322" i="82"/>
  <c r="L322" i="82"/>
  <c r="K322" i="82"/>
  <c r="J322" i="82"/>
  <c r="I322" i="82"/>
  <c r="H322" i="82"/>
  <c r="G322" i="82"/>
  <c r="F322" i="82"/>
  <c r="E322" i="82"/>
  <c r="D322" i="82"/>
  <c r="AT321" i="82"/>
  <c r="AS321" i="82"/>
  <c r="AR321" i="82"/>
  <c r="AQ321" i="82"/>
  <c r="AP321" i="82"/>
  <c r="AO321" i="82"/>
  <c r="AN321" i="82"/>
  <c r="AM321" i="82"/>
  <c r="AL321" i="82"/>
  <c r="AK321" i="82"/>
  <c r="AI321" i="82"/>
  <c r="AH321" i="82"/>
  <c r="AG321" i="82"/>
  <c r="AF321" i="82"/>
  <c r="AE321" i="82"/>
  <c r="AD321" i="82"/>
  <c r="AC321" i="82"/>
  <c r="AB321" i="82"/>
  <c r="AA321" i="82"/>
  <c r="Z321" i="82"/>
  <c r="Y321" i="82"/>
  <c r="X321" i="82"/>
  <c r="W321" i="82"/>
  <c r="V321" i="82"/>
  <c r="U321" i="82"/>
  <c r="T321" i="82"/>
  <c r="S321" i="82"/>
  <c r="R321" i="82"/>
  <c r="Q321" i="82"/>
  <c r="P321" i="82"/>
  <c r="O321" i="82"/>
  <c r="N321" i="82"/>
  <c r="M321" i="82"/>
  <c r="L321" i="82"/>
  <c r="K321" i="82"/>
  <c r="J321" i="82"/>
  <c r="I321" i="82"/>
  <c r="H321" i="82"/>
  <c r="G321" i="82"/>
  <c r="F321" i="82"/>
  <c r="E321" i="82"/>
  <c r="D321" i="82"/>
  <c r="AT320" i="82"/>
  <c r="AS320" i="82"/>
  <c r="AR320" i="82"/>
  <c r="AQ320" i="82"/>
  <c r="AP320" i="82"/>
  <c r="AO320" i="82"/>
  <c r="AN320" i="82"/>
  <c r="AM320" i="82"/>
  <c r="AL320" i="82"/>
  <c r="AK320" i="82"/>
  <c r="AI320" i="82"/>
  <c r="AH320" i="82"/>
  <c r="AG320" i="82"/>
  <c r="AF320" i="82"/>
  <c r="AE320" i="82"/>
  <c r="AD320" i="82"/>
  <c r="AC320" i="82"/>
  <c r="AB320" i="82"/>
  <c r="AA320" i="82"/>
  <c r="Z320" i="82"/>
  <c r="Y320" i="82"/>
  <c r="X320" i="82"/>
  <c r="W320" i="82"/>
  <c r="V320" i="82"/>
  <c r="U320" i="82"/>
  <c r="T320" i="82"/>
  <c r="S320" i="82"/>
  <c r="R320" i="82"/>
  <c r="Q320" i="82"/>
  <c r="P320" i="82"/>
  <c r="O320" i="82"/>
  <c r="N320" i="82"/>
  <c r="M320" i="82"/>
  <c r="L320" i="82"/>
  <c r="K320" i="82"/>
  <c r="J320" i="82"/>
  <c r="I320" i="82"/>
  <c r="H320" i="82"/>
  <c r="G320" i="82"/>
  <c r="F320" i="82"/>
  <c r="E320" i="82"/>
  <c r="D320" i="82"/>
  <c r="AT319" i="82"/>
  <c r="AS319" i="82"/>
  <c r="AR319" i="82"/>
  <c r="AQ319" i="82"/>
  <c r="AP319" i="82"/>
  <c r="AO319" i="82"/>
  <c r="AN319" i="82"/>
  <c r="AM319" i="82"/>
  <c r="AL319" i="82"/>
  <c r="AK319" i="82"/>
  <c r="AI319" i="82"/>
  <c r="AH319" i="82"/>
  <c r="AG319" i="82"/>
  <c r="AF319" i="82"/>
  <c r="AE319" i="82"/>
  <c r="AD319" i="82"/>
  <c r="AC319" i="82"/>
  <c r="AB319" i="82"/>
  <c r="AA319" i="82"/>
  <c r="Z319" i="82"/>
  <c r="Y319" i="82"/>
  <c r="X319" i="82"/>
  <c r="W319" i="82"/>
  <c r="V319" i="82"/>
  <c r="U319" i="82"/>
  <c r="T319" i="82"/>
  <c r="S319" i="82"/>
  <c r="R319" i="82"/>
  <c r="Q319" i="82"/>
  <c r="P319" i="82"/>
  <c r="O319" i="82"/>
  <c r="N319" i="82"/>
  <c r="M319" i="82"/>
  <c r="L319" i="82"/>
  <c r="K319" i="82"/>
  <c r="J319" i="82"/>
  <c r="I319" i="82"/>
  <c r="H319" i="82"/>
  <c r="G319" i="82"/>
  <c r="F319" i="82"/>
  <c r="E319" i="82"/>
  <c r="D319" i="82"/>
  <c r="AT318" i="82"/>
  <c r="AS318" i="82"/>
  <c r="AR318" i="82"/>
  <c r="AQ318" i="82"/>
  <c r="AP318" i="82"/>
  <c r="AO318" i="82"/>
  <c r="AN318" i="82"/>
  <c r="AM318" i="82"/>
  <c r="AL318" i="82"/>
  <c r="AK318" i="82"/>
  <c r="AI318" i="82"/>
  <c r="AH318" i="82"/>
  <c r="AG318" i="82"/>
  <c r="AF318" i="82"/>
  <c r="AE318" i="82"/>
  <c r="AD318" i="82"/>
  <c r="AC318" i="82"/>
  <c r="AB318" i="82"/>
  <c r="AA318" i="82"/>
  <c r="Z318" i="82"/>
  <c r="Y318" i="82"/>
  <c r="X318" i="82"/>
  <c r="W318" i="82"/>
  <c r="V318" i="82"/>
  <c r="U318" i="82"/>
  <c r="T318" i="82"/>
  <c r="S318" i="82"/>
  <c r="R318" i="82"/>
  <c r="Q318" i="82"/>
  <c r="P318" i="82"/>
  <c r="O318" i="82"/>
  <c r="N318" i="82"/>
  <c r="M318" i="82"/>
  <c r="L318" i="82"/>
  <c r="K318" i="82"/>
  <c r="J318" i="82"/>
  <c r="I318" i="82"/>
  <c r="H318" i="82"/>
  <c r="G318" i="82"/>
  <c r="F318" i="82"/>
  <c r="E318" i="82"/>
  <c r="D318" i="82"/>
  <c r="AT317" i="82"/>
  <c r="AS317" i="82"/>
  <c r="AR317" i="82"/>
  <c r="AQ317" i="82"/>
  <c r="AP317" i="82"/>
  <c r="AO317" i="82"/>
  <c r="AN317" i="82"/>
  <c r="AM317" i="82"/>
  <c r="AL317" i="82"/>
  <c r="AK317" i="82"/>
  <c r="AI317" i="82"/>
  <c r="AH317" i="82"/>
  <c r="AG317" i="82"/>
  <c r="AF317" i="82"/>
  <c r="AE317" i="82"/>
  <c r="AD317" i="82"/>
  <c r="AC317" i="82"/>
  <c r="AB317" i="82"/>
  <c r="AA317" i="82"/>
  <c r="Z317" i="82"/>
  <c r="Y317" i="82"/>
  <c r="X317" i="82"/>
  <c r="W317" i="82"/>
  <c r="V317" i="82"/>
  <c r="U317" i="82"/>
  <c r="T317" i="82"/>
  <c r="S317" i="82"/>
  <c r="R317" i="82"/>
  <c r="Q317" i="82"/>
  <c r="P317" i="82"/>
  <c r="O317" i="82"/>
  <c r="N317" i="82"/>
  <c r="M317" i="82"/>
  <c r="L317" i="82"/>
  <c r="K317" i="82"/>
  <c r="J317" i="82"/>
  <c r="I317" i="82"/>
  <c r="H317" i="82"/>
  <c r="G317" i="82"/>
  <c r="F317" i="82"/>
  <c r="E317" i="82"/>
  <c r="D317" i="82"/>
  <c r="AT316" i="82"/>
  <c r="AS316" i="82"/>
  <c r="AR316" i="82"/>
  <c r="AQ316" i="82"/>
  <c r="AP316" i="82"/>
  <c r="AO316" i="82"/>
  <c r="AN316" i="82"/>
  <c r="AM316" i="82"/>
  <c r="AL316" i="82"/>
  <c r="AK316" i="82"/>
  <c r="AI316" i="82"/>
  <c r="AH316" i="82"/>
  <c r="AG316" i="82"/>
  <c r="AF316" i="82"/>
  <c r="AE316" i="82"/>
  <c r="AD316" i="82"/>
  <c r="AC316" i="82"/>
  <c r="AB316" i="82"/>
  <c r="AA316" i="82"/>
  <c r="Z316" i="82"/>
  <c r="Y316" i="82"/>
  <c r="X316" i="82"/>
  <c r="W316" i="82"/>
  <c r="V316" i="82"/>
  <c r="U316" i="82"/>
  <c r="T316" i="82"/>
  <c r="S316" i="82"/>
  <c r="R316" i="82"/>
  <c r="Q316" i="82"/>
  <c r="P316" i="82"/>
  <c r="O316" i="82"/>
  <c r="N316" i="82"/>
  <c r="M316" i="82"/>
  <c r="L316" i="82"/>
  <c r="K316" i="82"/>
  <c r="J316" i="82"/>
  <c r="I316" i="82"/>
  <c r="H316" i="82"/>
  <c r="G316" i="82"/>
  <c r="F316" i="82"/>
  <c r="E316" i="82"/>
  <c r="D316" i="82"/>
  <c r="AT315" i="82"/>
  <c r="AS315" i="82"/>
  <c r="AR315" i="82"/>
  <c r="AQ315" i="82"/>
  <c r="AP315" i="82"/>
  <c r="AO315" i="82"/>
  <c r="AN315" i="82"/>
  <c r="AM315" i="82"/>
  <c r="AL315" i="82"/>
  <c r="AK315" i="82"/>
  <c r="AI315" i="82"/>
  <c r="AH315" i="82"/>
  <c r="AG315" i="82"/>
  <c r="AF315" i="82"/>
  <c r="AE315" i="82"/>
  <c r="AD315" i="82"/>
  <c r="AC315" i="82"/>
  <c r="AB315" i="82"/>
  <c r="AA315" i="82"/>
  <c r="Z315" i="82"/>
  <c r="Y315" i="82"/>
  <c r="X315" i="82"/>
  <c r="W315" i="82"/>
  <c r="V315" i="82"/>
  <c r="U315" i="82"/>
  <c r="T315" i="82"/>
  <c r="S315" i="82"/>
  <c r="R315" i="82"/>
  <c r="Q315" i="82"/>
  <c r="P315" i="82"/>
  <c r="O315" i="82"/>
  <c r="N315" i="82"/>
  <c r="M315" i="82"/>
  <c r="L315" i="82"/>
  <c r="K315" i="82"/>
  <c r="J315" i="82"/>
  <c r="I315" i="82"/>
  <c r="H315" i="82"/>
  <c r="G315" i="82"/>
  <c r="F315" i="82"/>
  <c r="E315" i="82"/>
  <c r="D315" i="82"/>
  <c r="AT314" i="82"/>
  <c r="AS314" i="82"/>
  <c r="AR314" i="82"/>
  <c r="AQ314" i="82"/>
  <c r="AP314" i="82"/>
  <c r="AO314" i="82"/>
  <c r="AN314" i="82"/>
  <c r="AM314" i="82"/>
  <c r="AL314" i="82"/>
  <c r="AK314" i="82"/>
  <c r="AI314" i="82"/>
  <c r="AH314" i="82"/>
  <c r="AG314" i="82"/>
  <c r="AF314" i="82"/>
  <c r="AE314" i="82"/>
  <c r="AD314" i="82"/>
  <c r="AC314" i="82"/>
  <c r="AB314" i="82"/>
  <c r="AA314" i="82"/>
  <c r="Z314" i="82"/>
  <c r="Y314" i="82"/>
  <c r="X314" i="82"/>
  <c r="W314" i="82"/>
  <c r="V314" i="82"/>
  <c r="U314" i="82"/>
  <c r="T314" i="82"/>
  <c r="S314" i="82"/>
  <c r="R314" i="82"/>
  <c r="Q314" i="82"/>
  <c r="P314" i="82"/>
  <c r="O314" i="82"/>
  <c r="N314" i="82"/>
  <c r="M314" i="82"/>
  <c r="L314" i="82"/>
  <c r="K314" i="82"/>
  <c r="J314" i="82"/>
  <c r="I314" i="82"/>
  <c r="H314" i="82"/>
  <c r="G314" i="82"/>
  <c r="F314" i="82"/>
  <c r="E314" i="82"/>
  <c r="D314" i="82"/>
  <c r="AT313" i="82"/>
  <c r="AS313" i="82"/>
  <c r="AS351" i="82" s="1"/>
  <c r="AR313" i="82"/>
  <c r="AQ313" i="82"/>
  <c r="AQ351" i="82" s="1"/>
  <c r="AP313" i="82"/>
  <c r="AO313" i="82"/>
  <c r="AO351" i="82" s="1"/>
  <c r="AN313" i="82"/>
  <c r="AM313" i="82"/>
  <c r="AM351" i="82" s="1"/>
  <c r="AL313" i="82"/>
  <c r="AK313" i="82"/>
  <c r="AK351" i="82" s="1"/>
  <c r="AI313" i="82"/>
  <c r="AH313" i="82"/>
  <c r="AH351" i="82" s="1"/>
  <c r="AG313" i="82"/>
  <c r="AF313" i="82"/>
  <c r="AF351" i="82" s="1"/>
  <c r="AE313" i="82"/>
  <c r="AD313" i="82"/>
  <c r="AD351" i="82" s="1"/>
  <c r="AC313" i="82"/>
  <c r="AB313" i="82"/>
  <c r="AB351" i="82" s="1"/>
  <c r="AA313" i="82"/>
  <c r="Z313" i="82"/>
  <c r="Z351" i="82" s="1"/>
  <c r="Y313" i="82"/>
  <c r="X313" i="82"/>
  <c r="X351" i="82" s="1"/>
  <c r="W313" i="82"/>
  <c r="V313" i="82"/>
  <c r="V351" i="82" s="1"/>
  <c r="U313" i="82"/>
  <c r="T313" i="82"/>
  <c r="T351" i="82" s="1"/>
  <c r="S313" i="82"/>
  <c r="R313" i="82"/>
  <c r="R351" i="82" s="1"/>
  <c r="Q313" i="82"/>
  <c r="P313" i="82"/>
  <c r="P351" i="82" s="1"/>
  <c r="O313" i="82"/>
  <c r="N313" i="82"/>
  <c r="N351" i="82" s="1"/>
  <c r="M313" i="82"/>
  <c r="L313" i="82"/>
  <c r="L351" i="82" s="1"/>
  <c r="K313" i="82"/>
  <c r="J313" i="82"/>
  <c r="I313" i="82"/>
  <c r="I351" i="82" s="1"/>
  <c r="H313" i="82"/>
  <c r="H351" i="82" s="1"/>
  <c r="G313" i="82"/>
  <c r="F313" i="82"/>
  <c r="F351" i="82" s="1"/>
  <c r="E313" i="82"/>
  <c r="D313" i="82"/>
  <c r="D351" i="82" s="1"/>
  <c r="AT311" i="82"/>
  <c r="AS311" i="82"/>
  <c r="AS353" i="82" s="1"/>
  <c r="AS359" i="82" s="1"/>
  <c r="AR311" i="82"/>
  <c r="AQ311" i="82"/>
  <c r="AQ353" i="82" s="1"/>
  <c r="AQ359" i="82" s="1"/>
  <c r="AP311" i="82"/>
  <c r="AO311" i="82"/>
  <c r="AO353" i="82" s="1"/>
  <c r="AO359" i="82" s="1"/>
  <c r="AN311" i="82"/>
  <c r="AM311" i="82"/>
  <c r="AM353" i="82" s="1"/>
  <c r="AM359" i="82" s="1"/>
  <c r="AL311" i="82"/>
  <c r="AK311" i="82"/>
  <c r="AK353" i="82" s="1"/>
  <c r="AK359" i="82" s="1"/>
  <c r="AI311" i="82"/>
  <c r="AH311" i="82"/>
  <c r="AH353" i="82" s="1"/>
  <c r="AH359" i="82" s="1"/>
  <c r="AG311" i="82"/>
  <c r="AF311" i="82"/>
  <c r="AF353" i="82" s="1"/>
  <c r="AF359" i="82" s="1"/>
  <c r="AE311" i="82"/>
  <c r="AD311" i="82"/>
  <c r="AD353" i="82" s="1"/>
  <c r="AD359" i="82" s="1"/>
  <c r="AC311" i="82"/>
  <c r="AB311" i="82"/>
  <c r="AB353" i="82" s="1"/>
  <c r="AB359" i="82" s="1"/>
  <c r="AA311" i="82"/>
  <c r="Z311" i="82"/>
  <c r="Z353" i="82" s="1"/>
  <c r="Z359" i="82" s="1"/>
  <c r="Y311" i="82"/>
  <c r="X311" i="82"/>
  <c r="X353" i="82" s="1"/>
  <c r="X359" i="82" s="1"/>
  <c r="W311" i="82"/>
  <c r="V311" i="82"/>
  <c r="V353" i="82" s="1"/>
  <c r="V359" i="82" s="1"/>
  <c r="U311" i="82"/>
  <c r="T311" i="82"/>
  <c r="T353" i="82" s="1"/>
  <c r="T359" i="82" s="1"/>
  <c r="S311" i="82"/>
  <c r="R311" i="82"/>
  <c r="R353" i="82" s="1"/>
  <c r="R359" i="82" s="1"/>
  <c r="Q311" i="82"/>
  <c r="P311" i="82"/>
  <c r="P353" i="82" s="1"/>
  <c r="P359" i="82" s="1"/>
  <c r="O311" i="82"/>
  <c r="N311" i="82"/>
  <c r="N353" i="82" s="1"/>
  <c r="N359" i="82" s="1"/>
  <c r="M311" i="82"/>
  <c r="L311" i="82"/>
  <c r="L353" i="82" s="1"/>
  <c r="L359" i="82" s="1"/>
  <c r="K311" i="82"/>
  <c r="J311" i="82"/>
  <c r="I311" i="82"/>
  <c r="H311" i="82"/>
  <c r="H353" i="82" s="1"/>
  <c r="H359" i="82" s="1"/>
  <c r="G311" i="82"/>
  <c r="F311" i="82"/>
  <c r="F353" i="82" s="1"/>
  <c r="F359" i="82" s="1"/>
  <c r="E311" i="82"/>
  <c r="D311" i="82"/>
  <c r="D353" i="82" s="1"/>
  <c r="D359" i="82" s="1"/>
  <c r="K353" i="82" l="1"/>
  <c r="K359" i="82" s="1"/>
  <c r="I353" i="82"/>
  <c r="I359" i="82" s="1"/>
  <c r="G351" i="82"/>
  <c r="AN351" i="82"/>
  <c r="AN353" i="82" s="1"/>
  <c r="AN359" i="82" s="1"/>
  <c r="K351" i="82"/>
  <c r="S351" i="82"/>
  <c r="S353" i="82" s="1"/>
  <c r="S359" i="82" s="1"/>
  <c r="AA351" i="82"/>
  <c r="AA353" i="82"/>
  <c r="AA359" i="82" s="1"/>
  <c r="G353" i="82"/>
  <c r="G359" i="82" s="1"/>
  <c r="AT351" i="82"/>
  <c r="AT353" i="82" s="1"/>
  <c r="AT359" i="82" s="1"/>
  <c r="E351" i="82"/>
  <c r="E353" i="82" s="1"/>
  <c r="E359" i="82" s="1"/>
  <c r="M351" i="82"/>
  <c r="M353" i="82" s="1"/>
  <c r="M359" i="82" s="1"/>
  <c r="U351" i="82"/>
  <c r="U353" i="82" s="1"/>
  <c r="U359" i="82" s="1"/>
  <c r="AC351" i="82"/>
  <c r="AC353" i="82" s="1"/>
  <c r="AC359" i="82" s="1"/>
  <c r="AL351" i="82"/>
  <c r="AL353" i="82" s="1"/>
  <c r="AL359" i="82" s="1"/>
  <c r="O351" i="82"/>
  <c r="O353" i="82" s="1"/>
  <c r="O359" i="82" s="1"/>
  <c r="W351" i="82"/>
  <c r="W353" i="82" s="1"/>
  <c r="W359" i="82" s="1"/>
  <c r="AE351" i="82"/>
  <c r="AE353" i="82" s="1"/>
  <c r="AE359" i="82" s="1"/>
  <c r="AR353" i="82"/>
  <c r="AR359" i="82" s="1"/>
  <c r="AI351" i="82"/>
  <c r="AI353" i="82" s="1"/>
  <c r="AI359" i="82" s="1"/>
  <c r="AR351" i="82"/>
  <c r="F361" i="82"/>
  <c r="F363" i="82" s="1"/>
  <c r="N361" i="82"/>
  <c r="N363" i="82"/>
  <c r="V361" i="82"/>
  <c r="V363" i="82" s="1"/>
  <c r="AD361" i="82"/>
  <c r="AD363" i="82"/>
  <c r="AM361" i="82"/>
  <c r="AM363" i="82"/>
  <c r="O363" i="82"/>
  <c r="O361" i="82"/>
  <c r="W363" i="82"/>
  <c r="W361" i="82"/>
  <c r="AE363" i="82"/>
  <c r="AE361" i="82"/>
  <c r="AN363" i="82"/>
  <c r="AN361" i="82"/>
  <c r="Q351" i="82"/>
  <c r="Q353" i="82" s="1"/>
  <c r="Q359" i="82" s="1"/>
  <c r="Y351" i="82"/>
  <c r="Y353" i="82" s="1"/>
  <c r="Y359" i="82" s="1"/>
  <c r="AG351" i="82"/>
  <c r="AG353" i="82" s="1"/>
  <c r="AG359" i="82" s="1"/>
  <c r="AP351" i="82"/>
  <c r="AP353" i="82" s="1"/>
  <c r="AP359" i="82" s="1"/>
  <c r="P363" i="82"/>
  <c r="P361" i="82"/>
  <c r="X363" i="82"/>
  <c r="X361" i="82"/>
  <c r="AF363" i="82"/>
  <c r="AF361" i="82"/>
  <c r="AO363" i="82"/>
  <c r="AO361" i="82"/>
  <c r="J351" i="82"/>
  <c r="J353" i="82" s="1"/>
  <c r="J359" i="82" s="1"/>
  <c r="I361" i="82"/>
  <c r="I363" i="82" s="1"/>
  <c r="Q363" i="82"/>
  <c r="Q361" i="82"/>
  <c r="Y363" i="82"/>
  <c r="Y361" i="82"/>
  <c r="AG363" i="82"/>
  <c r="AG361" i="82"/>
  <c r="AP363" i="82"/>
  <c r="AP361" i="82"/>
  <c r="R363" i="82"/>
  <c r="R361" i="82"/>
  <c r="Z363" i="82"/>
  <c r="Z361" i="82"/>
  <c r="AH363" i="82"/>
  <c r="AH361" i="82"/>
  <c r="AQ361" i="82"/>
  <c r="AQ363" i="82" s="1"/>
  <c r="K361" i="82"/>
  <c r="K363" i="82"/>
  <c r="AA363" i="82"/>
  <c r="AA361" i="82"/>
  <c r="AR361" i="82"/>
  <c r="AR363" i="82" s="1"/>
  <c r="L361" i="82"/>
  <c r="L363" i="82"/>
  <c r="T361" i="82"/>
  <c r="T363" i="82"/>
  <c r="AB361" i="82"/>
  <c r="AB363" i="82"/>
  <c r="AK361" i="82"/>
  <c r="AK363" i="82" s="1"/>
  <c r="M361" i="82"/>
  <c r="M363" i="82"/>
  <c r="U361" i="82"/>
  <c r="U363" i="82"/>
  <c r="AC361" i="82"/>
  <c r="AC363" i="82"/>
  <c r="AL361" i="82"/>
  <c r="AL363" i="82"/>
  <c r="AT361" i="82"/>
  <c r="AT363" i="82"/>
  <c r="E62" i="28"/>
  <c r="L62" i="28" s="1"/>
  <c r="E63" i="28"/>
  <c r="L63" i="28" s="1"/>
  <c r="E64" i="28"/>
  <c r="L64" i="28" s="1"/>
  <c r="E65" i="28"/>
  <c r="L65" i="28" s="1"/>
  <c r="E66" i="28"/>
  <c r="L66" i="28" s="1"/>
  <c r="E61" i="28"/>
  <c r="L61" i="28" s="1"/>
  <c r="N9" i="88" s="1"/>
  <c r="E9" i="88" s="1"/>
  <c r="A62" i="28"/>
  <c r="B62" i="28"/>
  <c r="C62" i="28"/>
  <c r="A63" i="28"/>
  <c r="B63" i="28"/>
  <c r="C63" i="28"/>
  <c r="A64" i="28"/>
  <c r="B64" i="28"/>
  <c r="C64" i="28"/>
  <c r="A65" i="28"/>
  <c r="B65" i="28"/>
  <c r="C65" i="28"/>
  <c r="A66" i="28"/>
  <c r="B66" i="28"/>
  <c r="C66" i="28"/>
  <c r="C61" i="28"/>
  <c r="B61" i="28"/>
  <c r="A61" i="28"/>
  <c r="E91" i="28"/>
  <c r="D25" i="91" l="1"/>
  <c r="D22" i="91"/>
  <c r="D21" i="91"/>
  <c r="D23" i="91"/>
  <c r="D24" i="91"/>
  <c r="D20" i="91"/>
  <c r="D19" i="91"/>
  <c r="D17" i="91"/>
  <c r="D18" i="91"/>
  <c r="D16" i="91"/>
  <c r="D15" i="91"/>
  <c r="D14" i="91"/>
  <c r="D13" i="91"/>
  <c r="D12" i="91"/>
  <c r="D11" i="91"/>
  <c r="D10" i="91"/>
  <c r="D9" i="91"/>
  <c r="C94" i="28" l="1"/>
  <c r="E90" i="28"/>
  <c r="E89" i="28"/>
  <c r="E72" i="28"/>
  <c r="E119" i="28"/>
  <c r="C119" i="28"/>
  <c r="E86" i="28"/>
  <c r="L86" i="28" s="1"/>
  <c r="E85" i="28"/>
  <c r="L85" i="28" s="1"/>
  <c r="C85" i="28"/>
  <c r="C86" i="28"/>
  <c r="A85" i="28"/>
  <c r="A86" i="28"/>
  <c r="E95" i="28"/>
  <c r="E94" i="28"/>
  <c r="E93" i="28"/>
  <c r="L93" i="28" s="1"/>
  <c r="E92" i="28"/>
  <c r="E88" i="28"/>
  <c r="E87" i="28"/>
  <c r="E84" i="28"/>
  <c r="E83" i="28"/>
  <c r="C95" i="28"/>
  <c r="A95" i="28"/>
  <c r="A94" i="28"/>
  <c r="C93" i="28"/>
  <c r="A93" i="28"/>
  <c r="C91" i="28"/>
  <c r="A91" i="28"/>
  <c r="C88" i="28"/>
  <c r="C89" i="28"/>
  <c r="C90" i="28"/>
  <c r="C92" i="28"/>
  <c r="A89" i="28"/>
  <c r="A90" i="28"/>
  <c r="A92" i="28"/>
  <c r="A88" i="28"/>
  <c r="C87" i="28"/>
  <c r="A87" i="28"/>
  <c r="C84" i="28"/>
  <c r="A84" i="28"/>
  <c r="C83" i="28"/>
  <c r="A83" i="28"/>
  <c r="E48" i="28"/>
  <c r="L48" i="28" s="1"/>
  <c r="B48" i="28"/>
  <c r="C48" i="28"/>
  <c r="A48" i="28"/>
  <c r="C4" i="88" l="1"/>
  <c r="E116" i="28" l="1"/>
  <c r="E117" i="28"/>
  <c r="H361" i="82" l="1"/>
  <c r="H363" i="82" s="1"/>
  <c r="AI361" i="82"/>
  <c r="AI363" i="82" s="1"/>
  <c r="S361" i="82"/>
  <c r="S363" i="82" s="1"/>
  <c r="E361" i="82"/>
  <c r="E363" i="82" s="1"/>
  <c r="G361" i="82"/>
  <c r="G363" i="82" s="1"/>
  <c r="J361" i="82"/>
  <c r="J363" i="82" s="1"/>
  <c r="D361" i="82"/>
  <c r="D363" i="82" s="1"/>
  <c r="AS361" i="82"/>
  <c r="AS363" i="82" s="1"/>
  <c r="A127" i="1"/>
  <c r="F123" i="1" l="1"/>
  <c r="E123" i="1"/>
  <c r="F121" i="1"/>
  <c r="E121" i="1"/>
  <c r="F120" i="1"/>
  <c r="E120" i="1"/>
  <c r="F119" i="1"/>
  <c r="E119" i="1"/>
  <c r="F118" i="1"/>
  <c r="E118" i="1"/>
  <c r="G9" i="1"/>
  <c r="G65" i="1" l="1"/>
  <c r="H36" i="1" l="1"/>
  <c r="G36" i="1" s="1"/>
  <c r="C110" i="28" l="1"/>
  <c r="L92" i="28" l="1"/>
  <c r="E107" i="28" l="1"/>
  <c r="E110" i="28" l="1"/>
  <c r="L119" i="28" l="1"/>
  <c r="L84" i="28" l="1"/>
  <c r="L83" i="28"/>
  <c r="L91" i="28" l="1"/>
  <c r="E15" i="88" s="1"/>
  <c r="G15" i="88" s="1"/>
  <c r="L95" i="28"/>
  <c r="L94" i="28"/>
  <c r="E11" i="88" s="1"/>
  <c r="L87" i="28"/>
  <c r="L88" i="28"/>
  <c r="L89" i="28"/>
  <c r="L90" i="28"/>
  <c r="E13" i="88" l="1"/>
  <c r="G13" i="88" s="1"/>
  <c r="G11" i="88"/>
  <c r="E115" i="28" l="1"/>
  <c r="L116" i="28"/>
  <c r="L117" i="28"/>
  <c r="E118" i="28"/>
  <c r="E114" i="28"/>
  <c r="A115" i="28"/>
  <c r="A116" i="28"/>
  <c r="A117" i="28"/>
  <c r="A118" i="28"/>
  <c r="A114" i="28"/>
  <c r="G109" i="1"/>
  <c r="F112" i="28" s="1"/>
  <c r="G110" i="1"/>
  <c r="F113" i="28" s="1"/>
  <c r="F110" i="28"/>
  <c r="G108" i="1"/>
  <c r="F111" i="28" s="1"/>
  <c r="G104" i="1"/>
  <c r="F107" i="28" s="1"/>
  <c r="G105" i="1"/>
  <c r="F108" i="28" s="1"/>
  <c r="G106" i="1"/>
  <c r="F109" i="28" s="1"/>
  <c r="G103" i="1"/>
  <c r="F106" i="28" s="1"/>
  <c r="L118" i="28" l="1"/>
  <c r="L115" i="28"/>
  <c r="L114" i="28"/>
  <c r="C115" i="28"/>
  <c r="C116" i="28"/>
  <c r="C118" i="28"/>
  <c r="C114" i="28"/>
  <c r="G86" i="1" l="1"/>
  <c r="G18" i="1"/>
  <c r="F118" i="28"/>
  <c r="F117" i="28"/>
  <c r="F116" i="28"/>
  <c r="F115" i="28"/>
  <c r="F114" i="28"/>
  <c r="D3" i="1" l="1"/>
  <c r="C5" i="88" l="1"/>
  <c r="L4" i="28"/>
  <c r="L9" i="88" l="1"/>
  <c r="C9" i="88" s="1"/>
  <c r="M9" i="88"/>
  <c r="D9" i="88" s="1"/>
  <c r="L7" i="88"/>
  <c r="M7" i="88"/>
  <c r="E113" i="28" l="1"/>
  <c r="C113" i="28"/>
  <c r="A113" i="28"/>
  <c r="E112" i="28"/>
  <c r="C112" i="28"/>
  <c r="A112" i="28"/>
  <c r="E111" i="28"/>
  <c r="C111" i="28"/>
  <c r="A111" i="28"/>
  <c r="A110" i="28"/>
  <c r="E109" i="28"/>
  <c r="C109" i="28"/>
  <c r="A109" i="28"/>
  <c r="E108" i="28"/>
  <c r="C108" i="28"/>
  <c r="A108" i="28"/>
  <c r="C107" i="28"/>
  <c r="A107" i="28"/>
  <c r="E106" i="28"/>
  <c r="C106" i="28"/>
  <c r="A106" i="28"/>
  <c r="E82" i="28"/>
  <c r="C82" i="28"/>
  <c r="A82" i="28"/>
  <c r="E81" i="28"/>
  <c r="C81" i="28"/>
  <c r="B81" i="28"/>
  <c r="A81" i="28"/>
  <c r="E80" i="28"/>
  <c r="C80" i="28"/>
  <c r="B80" i="28"/>
  <c r="A80" i="28"/>
  <c r="E79" i="28"/>
  <c r="C79" i="28"/>
  <c r="B79" i="28"/>
  <c r="A79" i="28"/>
  <c r="E78" i="28"/>
  <c r="C78" i="28"/>
  <c r="B78" i="28"/>
  <c r="A78" i="28"/>
  <c r="E77" i="28"/>
  <c r="C77" i="28"/>
  <c r="B77" i="28"/>
  <c r="A77" i="28"/>
  <c r="E76" i="28"/>
  <c r="C76" i="28"/>
  <c r="B76" i="28"/>
  <c r="A76" i="28"/>
  <c r="E75" i="28"/>
  <c r="C75" i="28"/>
  <c r="B75" i="28"/>
  <c r="A75" i="28"/>
  <c r="E74" i="28"/>
  <c r="C74" i="28"/>
  <c r="B74" i="28"/>
  <c r="A74" i="28"/>
  <c r="E73" i="28"/>
  <c r="C73" i="28"/>
  <c r="B73" i="28"/>
  <c r="A73" i="28"/>
  <c r="C72" i="28"/>
  <c r="B72" i="28"/>
  <c r="A72" i="28"/>
  <c r="E71" i="28"/>
  <c r="C71" i="28"/>
  <c r="B71" i="28"/>
  <c r="A71" i="28"/>
  <c r="E70" i="28"/>
  <c r="C70" i="28"/>
  <c r="B70" i="28"/>
  <c r="A70" i="28"/>
  <c r="E69" i="28"/>
  <c r="C69" i="28"/>
  <c r="B69" i="28"/>
  <c r="A69" i="28"/>
  <c r="E68" i="28"/>
  <c r="C68" i="28"/>
  <c r="B68" i="28"/>
  <c r="A68" i="28"/>
  <c r="E67" i="28"/>
  <c r="C67" i="28"/>
  <c r="B67" i="28"/>
  <c r="A67" i="28"/>
  <c r="E59" i="28"/>
  <c r="C59" i="28"/>
  <c r="B59" i="28"/>
  <c r="A59" i="28"/>
  <c r="H58" i="28"/>
  <c r="E58" i="28"/>
  <c r="C58" i="28"/>
  <c r="B58" i="28"/>
  <c r="A58" i="28"/>
  <c r="E57" i="28"/>
  <c r="C57" i="28"/>
  <c r="B57" i="28"/>
  <c r="A57" i="28"/>
  <c r="E56" i="28"/>
  <c r="C56" i="28"/>
  <c r="B56" i="28"/>
  <c r="A56" i="28"/>
  <c r="E55" i="28"/>
  <c r="C55" i="28"/>
  <c r="B55" i="28"/>
  <c r="A55" i="28"/>
  <c r="E54" i="28"/>
  <c r="C54" i="28"/>
  <c r="B54" i="28"/>
  <c r="A54" i="28"/>
  <c r="E53" i="28"/>
  <c r="C53" i="28"/>
  <c r="B53" i="28"/>
  <c r="A53" i="28"/>
  <c r="E52" i="28"/>
  <c r="C52" i="28"/>
  <c r="B52" i="28"/>
  <c r="A52" i="28"/>
  <c r="E51" i="28"/>
  <c r="C51" i="28"/>
  <c r="B51" i="28"/>
  <c r="A51" i="28"/>
  <c r="E50" i="28"/>
  <c r="C50" i="28"/>
  <c r="B50" i="28"/>
  <c r="A50" i="28"/>
  <c r="E49" i="28"/>
  <c r="C49" i="28"/>
  <c r="B49" i="28"/>
  <c r="A49" i="28"/>
  <c r="E47" i="28"/>
  <c r="C47" i="28"/>
  <c r="B47" i="28"/>
  <c r="A47" i="28"/>
  <c r="E46" i="28"/>
  <c r="C46" i="28"/>
  <c r="B46" i="28"/>
  <c r="A46" i="28"/>
  <c r="E45" i="28"/>
  <c r="C45" i="28"/>
  <c r="B45" i="28"/>
  <c r="A45" i="28"/>
  <c r="E44" i="28"/>
  <c r="C44" i="28"/>
  <c r="B44" i="28"/>
  <c r="A44" i="28"/>
  <c r="E43" i="28"/>
  <c r="C43" i="28"/>
  <c r="B43" i="28"/>
  <c r="A43" i="28"/>
  <c r="E42" i="28"/>
  <c r="C42" i="28"/>
  <c r="B42" i="28"/>
  <c r="A42" i="28"/>
  <c r="E41" i="28"/>
  <c r="C41" i="28"/>
  <c r="B41" i="28"/>
  <c r="A41" i="28"/>
  <c r="E40" i="28"/>
  <c r="C40" i="28"/>
  <c r="B40" i="28"/>
  <c r="A40" i="28"/>
  <c r="E39" i="28"/>
  <c r="C39" i="28"/>
  <c r="B39" i="28"/>
  <c r="A39" i="28"/>
  <c r="E38" i="28"/>
  <c r="C38" i="28"/>
  <c r="B38" i="28"/>
  <c r="A38" i="28"/>
  <c r="E37" i="28"/>
  <c r="C37" i="28"/>
  <c r="B37" i="28"/>
  <c r="A37" i="28"/>
  <c r="E36" i="28"/>
  <c r="C36" i="28"/>
  <c r="B36" i="28"/>
  <c r="A36" i="28"/>
  <c r="E35" i="28"/>
  <c r="C35" i="28"/>
  <c r="B35" i="28"/>
  <c r="A35" i="28"/>
  <c r="E34" i="28"/>
  <c r="C34" i="28"/>
  <c r="B34" i="28"/>
  <c r="A34" i="28"/>
  <c r="E33" i="28"/>
  <c r="C33" i="28"/>
  <c r="B33" i="28"/>
  <c r="A33" i="28"/>
  <c r="H32" i="28"/>
  <c r="E32" i="28"/>
  <c r="C32" i="28"/>
  <c r="B32" i="28"/>
  <c r="A32" i="28"/>
  <c r="E31" i="28"/>
  <c r="C31" i="28"/>
  <c r="B31" i="28"/>
  <c r="A31" i="28"/>
  <c r="E30" i="28"/>
  <c r="C30" i="28"/>
  <c r="B30" i="28"/>
  <c r="A30" i="28"/>
  <c r="E29" i="28"/>
  <c r="C29" i="28"/>
  <c r="B29" i="28"/>
  <c r="A29" i="28"/>
  <c r="E28" i="28"/>
  <c r="C28" i="28"/>
  <c r="B28" i="28"/>
  <c r="A28" i="28"/>
  <c r="E27" i="28"/>
  <c r="C27" i="28"/>
  <c r="B27" i="28"/>
  <c r="A27" i="28"/>
  <c r="E26" i="28"/>
  <c r="C26" i="28"/>
  <c r="B26" i="28"/>
  <c r="A26" i="28"/>
  <c r="E25" i="28"/>
  <c r="C25" i="28"/>
  <c r="B25" i="28"/>
  <c r="A25" i="28"/>
  <c r="E24" i="28"/>
  <c r="C24" i="28"/>
  <c r="B24" i="28"/>
  <c r="A24" i="28"/>
  <c r="E23" i="28"/>
  <c r="C23" i="28"/>
  <c r="B23" i="28"/>
  <c r="A23" i="28"/>
  <c r="E22" i="28"/>
  <c r="C22" i="28"/>
  <c r="B22" i="28"/>
  <c r="A22" i="28"/>
  <c r="E21" i="28"/>
  <c r="C21" i="28"/>
  <c r="B21" i="28"/>
  <c r="A21" i="28"/>
  <c r="E20" i="28"/>
  <c r="C20" i="28"/>
  <c r="B20" i="28"/>
  <c r="A20" i="28"/>
  <c r="E19" i="28"/>
  <c r="C19" i="28"/>
  <c r="B19" i="28"/>
  <c r="A19" i="28"/>
  <c r="E18" i="28"/>
  <c r="C18" i="28"/>
  <c r="B18" i="28"/>
  <c r="A18" i="28"/>
  <c r="E17" i="28"/>
  <c r="C17" i="28"/>
  <c r="B17" i="28"/>
  <c r="A17" i="28"/>
  <c r="E16" i="28"/>
  <c r="C16" i="28"/>
  <c r="B16" i="28"/>
  <c r="A16" i="28"/>
  <c r="E15" i="28"/>
  <c r="C15" i="28"/>
  <c r="B15" i="28"/>
  <c r="A15" i="28"/>
  <c r="E14" i="28"/>
  <c r="C14" i="28"/>
  <c r="B14" i="28"/>
  <c r="A14" i="28"/>
  <c r="E13" i="28"/>
  <c r="C13" i="28"/>
  <c r="B13" i="28"/>
  <c r="A13" i="28"/>
  <c r="E12" i="28"/>
  <c r="C12" i="28"/>
  <c r="B12" i="28"/>
  <c r="A12" i="28"/>
  <c r="E11" i="28"/>
  <c r="C11" i="28"/>
  <c r="B11" i="28"/>
  <c r="A11" i="28"/>
  <c r="C10" i="28"/>
  <c r="B10" i="28"/>
  <c r="A10" i="28"/>
  <c r="E9" i="28"/>
  <c r="C9" i="28"/>
  <c r="B9" i="28"/>
  <c r="A9" i="28"/>
  <c r="E8" i="28"/>
  <c r="C8" i="28"/>
  <c r="B8" i="28"/>
  <c r="A8" i="28"/>
  <c r="G7" i="28"/>
  <c r="E7" i="28"/>
  <c r="C7" i="28"/>
  <c r="B7" i="28"/>
  <c r="A7" i="28"/>
  <c r="E6" i="28"/>
  <c r="C6" i="28"/>
  <c r="B6" i="28"/>
  <c r="A6" i="28"/>
  <c r="E5" i="28"/>
  <c r="C5" i="28"/>
  <c r="B5" i="28"/>
  <c r="A5" i="28"/>
  <c r="C2" i="28"/>
  <c r="G101" i="1"/>
  <c r="G99" i="1"/>
  <c r="H96" i="1"/>
  <c r="G93" i="1"/>
  <c r="H91" i="1"/>
  <c r="G91" i="1" s="1"/>
  <c r="H90" i="1"/>
  <c r="G90" i="1"/>
  <c r="H89" i="1"/>
  <c r="G89" i="1"/>
  <c r="G88" i="1"/>
  <c r="G83" i="1"/>
  <c r="G78" i="1"/>
  <c r="G76" i="1"/>
  <c r="G66" i="1"/>
  <c r="H64" i="1"/>
  <c r="G64" i="1" s="1"/>
  <c r="G62" i="1"/>
  <c r="G59" i="1"/>
  <c r="G57" i="1"/>
  <c r="H52" i="1"/>
  <c r="G52" i="1"/>
  <c r="H65" i="1"/>
  <c r="G51" i="1"/>
  <c r="G50" i="1"/>
  <c r="G49" i="1"/>
  <c r="G48" i="1"/>
  <c r="G47" i="1"/>
  <c r="G46" i="1"/>
  <c r="G45" i="1"/>
  <c r="G44" i="1"/>
  <c r="G43" i="1"/>
  <c r="G42" i="1"/>
  <c r="G41" i="1"/>
  <c r="G39" i="1"/>
  <c r="O32" i="28"/>
  <c r="H35" i="1"/>
  <c r="G35" i="1" s="1"/>
  <c r="O31" i="28"/>
  <c r="G33" i="1"/>
  <c r="G32" i="1"/>
  <c r="G31" i="1"/>
  <c r="G30" i="1"/>
  <c r="G29" i="1"/>
  <c r="G28" i="1"/>
  <c r="G27" i="1"/>
  <c r="G25" i="1"/>
  <c r="G24" i="1"/>
  <c r="H22" i="1"/>
  <c r="G22" i="1" s="1"/>
  <c r="O20" i="28"/>
  <c r="O19" i="28"/>
  <c r="G19" i="1"/>
  <c r="G11" i="1"/>
  <c r="G10" i="1"/>
  <c r="G8" i="1"/>
  <c r="G7" i="1"/>
  <c r="L120" i="28"/>
  <c r="L106" i="28" l="1"/>
  <c r="L82" i="28"/>
  <c r="L81" i="28"/>
  <c r="L80" i="28"/>
  <c r="L79" i="28"/>
  <c r="L78" i="28"/>
  <c r="L77" i="28"/>
  <c r="L76" i="28"/>
  <c r="L74" i="28"/>
  <c r="L73" i="28"/>
  <c r="L75" i="28"/>
  <c r="L72" i="28"/>
  <c r="L71" i="28"/>
  <c r="L70" i="28"/>
  <c r="L69" i="28"/>
  <c r="L68" i="28"/>
  <c r="L67" i="28"/>
  <c r="L59" i="28"/>
  <c r="L58" i="28"/>
  <c r="L57" i="28"/>
  <c r="L56" i="28"/>
  <c r="L52" i="28"/>
  <c r="L54" i="28"/>
  <c r="L51" i="28"/>
  <c r="L53" i="28"/>
  <c r="L55" i="28"/>
  <c r="L49" i="28"/>
  <c r="L50" i="28"/>
  <c r="L45" i="28"/>
  <c r="L47" i="28"/>
  <c r="L46" i="28"/>
  <c r="L43" i="28"/>
  <c r="L44" i="28"/>
  <c r="L42" i="28"/>
  <c r="L40" i="28"/>
  <c r="L39" i="28"/>
  <c r="L41" i="28"/>
  <c r="L36" i="28"/>
  <c r="L38" i="28"/>
  <c r="L35" i="28"/>
  <c r="L37" i="28"/>
  <c r="L34" i="28"/>
  <c r="L33" i="28"/>
  <c r="L27" i="28"/>
  <c r="L24" i="28"/>
  <c r="L32" i="28"/>
  <c r="L29" i="28"/>
  <c r="L26" i="28"/>
  <c r="L23" i="28"/>
  <c r="L31" i="28"/>
  <c r="L28" i="28"/>
  <c r="L25" i="28"/>
  <c r="L30" i="28"/>
  <c r="L22" i="28"/>
  <c r="L21" i="28"/>
  <c r="L20" i="28"/>
  <c r="L19" i="28"/>
  <c r="L18" i="28"/>
  <c r="L17" i="28"/>
  <c r="L15" i="28"/>
  <c r="L14" i="28"/>
  <c r="L13" i="28"/>
  <c r="L12" i="28"/>
  <c r="L11" i="28"/>
  <c r="L9" i="28"/>
  <c r="L8" i="28"/>
  <c r="L6" i="28"/>
  <c r="L5" i="28"/>
  <c r="L7" i="28"/>
  <c r="L16" i="28"/>
  <c r="L108" i="28"/>
  <c r="L111" i="28"/>
  <c r="L109" i="28"/>
  <c r="L112" i="28"/>
  <c r="L107" i="28"/>
  <c r="L110" i="28"/>
  <c r="L113" i="28"/>
  <c r="E10" i="28"/>
  <c r="L10" i="28" s="1"/>
  <c r="G12" i="1"/>
  <c r="G13" i="1"/>
  <c r="G14" i="1"/>
  <c r="G15" i="1"/>
  <c r="G16" i="1"/>
  <c r="G17" i="1"/>
  <c r="O46" i="28"/>
  <c r="O18" i="28"/>
  <c r="F9" i="28"/>
  <c r="N7" i="88" l="1"/>
  <c r="G7" i="88" s="1"/>
  <c r="L96" i="28"/>
  <c r="F32" i="28"/>
  <c r="F58" i="28"/>
  <c r="F17" i="28"/>
  <c r="F54" i="28"/>
  <c r="F23" i="28"/>
  <c r="F44" i="28"/>
  <c r="F79" i="28"/>
  <c r="F78" i="28"/>
  <c r="F74" i="28"/>
  <c r="F55" i="28"/>
  <c r="F8" i="28"/>
  <c r="F45" i="28"/>
  <c r="F29" i="28"/>
  <c r="F6" i="28"/>
  <c r="F67" i="28"/>
  <c r="F41" i="28"/>
  <c r="F25" i="28"/>
  <c r="F28" i="28"/>
  <c r="F27" i="28"/>
  <c r="F73" i="28"/>
  <c r="F26" i="28"/>
  <c r="F22" i="28"/>
  <c r="F21" i="28"/>
  <c r="F34" i="28"/>
  <c r="F43" i="28"/>
  <c r="F42" i="28"/>
  <c r="F24" i="28"/>
  <c r="F35" i="28"/>
  <c r="F51" i="28"/>
  <c r="F36" i="28"/>
  <c r="F39" i="28"/>
  <c r="H80" i="28"/>
  <c r="F40" i="28"/>
  <c r="F16" i="28"/>
  <c r="F5" i="28"/>
  <c r="F38" i="28"/>
  <c r="G32" i="28"/>
  <c r="G46" i="28"/>
  <c r="F47" i="28"/>
  <c r="F46" i="28"/>
  <c r="F20" i="28"/>
  <c r="G20" i="28"/>
  <c r="F68" i="28"/>
  <c r="F53" i="28"/>
  <c r="F52" i="28"/>
  <c r="F31" i="28"/>
  <c r="F7" i="28"/>
  <c r="F57" i="28"/>
  <c r="G57" i="28"/>
  <c r="G58" i="28"/>
  <c r="G31" i="28"/>
  <c r="F50" i="28"/>
  <c r="F75" i="28"/>
  <c r="F81" i="28"/>
  <c r="F77" i="28"/>
  <c r="F7" i="88" l="1"/>
  <c r="G9" i="88"/>
  <c r="F10" i="28"/>
  <c r="F80" i="28"/>
  <c r="L123" i="28" l="1"/>
  <c r="L125" i="2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<sst xmlns="http://schemas.openxmlformats.org/spreadsheetml/2006/main" count="3029" uniqueCount="1242">
  <si>
    <t xml:space="preserve">Unit Number:      </t>
  </si>
  <si>
    <t>Description of Requested Amount from Audited Financial Statements</t>
  </si>
  <si>
    <t>Capital Assets for Governmental Activities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</si>
  <si>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</si>
  <si>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</si>
  <si>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</si>
  <si>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-Fund Balance Note</t>
  </si>
  <si>
    <t>Notes to the Financial Statements - Capital Asset Information</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</si>
  <si>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</si>
  <si>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</si>
  <si>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</si>
  <si>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</si>
  <si>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</si>
  <si>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</si>
  <si>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</si>
  <si>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</si>
  <si>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</si>
  <si>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</si>
  <si>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</si>
  <si>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</si>
  <si>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</si>
  <si>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Cash &amp; Tax Memo</t>
  </si>
  <si>
    <t>Dashboard</t>
  </si>
  <si>
    <t>Review Summary</t>
  </si>
  <si>
    <t>Error Detection</t>
  </si>
  <si>
    <t>Dashboard,
Electric Memo</t>
  </si>
  <si>
    <t>Cash &amp; Tax Memo,
Dashboard</t>
  </si>
  <si>
    <t>Review Summary - FBA</t>
  </si>
  <si>
    <t>General Info used to evaluate health of unit</t>
  </si>
  <si>
    <t>Fiduciary Funds</t>
  </si>
  <si>
    <t>Gov - Net Investment in Capital Assets</t>
  </si>
  <si>
    <t>Gov - Restricted Net Position</t>
  </si>
  <si>
    <t>Gov - Unrestricted Net Position</t>
  </si>
  <si>
    <t>Gov - Any Adj. to Beginning Net Position</t>
  </si>
  <si>
    <t>How Data is used</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</si>
  <si>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</si>
  <si>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</si>
  <si>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</si>
  <si>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</si>
  <si>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</si>
  <si>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</si>
  <si>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</si>
  <si>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Electric - Select Current Liabilities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</si>
  <si>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</si>
  <si>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</si>
  <si>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</si>
  <si>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</si>
  <si>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</si>
  <si>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</si>
  <si>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</si>
  <si>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</si>
  <si>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</si>
  <si>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</si>
  <si>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</si>
  <si>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</si>
  <si>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</si>
  <si>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</si>
  <si>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</si>
  <si>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</si>
  <si>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</si>
  <si>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</si>
  <si>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</si>
  <si>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</si>
  <si>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</si>
  <si>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</si>
  <si>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</si>
  <si>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</si>
  <si>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</si>
  <si>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Fiduciary Statements</t>
  </si>
  <si>
    <t>Cash and Investment Note</t>
  </si>
  <si>
    <t>OPEB Note</t>
  </si>
  <si>
    <t>Fund Balance Note</t>
  </si>
  <si>
    <t>Accumulated depreciation</t>
  </si>
  <si>
    <t>Gov.-Capital Assets Schedule in the Notes</t>
  </si>
  <si>
    <t>Gov - Restricted Cash &amp; Investments</t>
  </si>
  <si>
    <t>GA-Total Unrestricted Cash &amp; Investments</t>
  </si>
  <si>
    <t>Bus - Unrestricted Cash &amp; Investments</t>
  </si>
  <si>
    <t>Bus - Restricted Cash &amp; Investments</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</si>
  <si>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</si>
  <si>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</si>
  <si>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</si>
  <si>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</si>
  <si>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</si>
  <si>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</si>
  <si>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</si>
  <si>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</si>
  <si>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</si>
  <si>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</si>
  <si>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</si>
  <si>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RSS</t>
  </si>
  <si>
    <t>Gen Fund - Nonspendable</t>
  </si>
  <si>
    <t>Gen Fund - Total Fund Balance per report</t>
  </si>
  <si>
    <t>Gen Fund - Total Revenue</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</si>
  <si>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</si>
  <si>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</si>
  <si>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</si>
  <si>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</si>
  <si>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</si>
  <si>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</si>
  <si>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</si>
  <si>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</si>
  <si>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</si>
  <si>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Fiduciary - Cash and Investments</t>
  </si>
  <si>
    <t>Cash and Investment - Bond Proceeds - all Funds</t>
  </si>
  <si>
    <t>Gen Fund - Encumbrances</t>
  </si>
  <si>
    <t>Amt of the GF Fund Bal. approp. in next year's budget</t>
  </si>
  <si>
    <t>GA-Total Depreciable capital assets, gross</t>
  </si>
  <si>
    <t>CCH Unit Type</t>
  </si>
  <si>
    <t>CCH Unit Code</t>
  </si>
  <si>
    <t>Prior Year Amts.</t>
  </si>
  <si>
    <t>Combined Totals of all Proprietary Funds - Cash Flow from Operating</t>
  </si>
  <si>
    <t>Combined Totals of all Proprietary Funds - Capital Contributions</t>
  </si>
  <si>
    <t>Select Your Unit's Name from the drop down box in cell D2</t>
  </si>
  <si>
    <t>Notes to the Financial Statements - Law Enforcement Officers' Special Separation Allowance Note</t>
  </si>
  <si>
    <t>LEO Note</t>
  </si>
  <si>
    <t>Notes to the Financial Statements -Cash and Investments - Bond/Debt Proceeds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</si>
  <si>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</si>
  <si>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</si>
  <si>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</si>
  <si>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</si>
  <si>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</si>
  <si>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</si>
  <si>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</si>
  <si>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</si>
  <si>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GW-positive internal balance</t>
  </si>
  <si>
    <t>GW-negative internal balance</t>
  </si>
  <si>
    <t>Gov Acc Dep - Capital Assets</t>
  </si>
  <si>
    <t>Error Amounts</t>
  </si>
  <si>
    <t>Advance To: Interfund loan receivable-portion of repayment plan longer than 12 months</t>
  </si>
  <si>
    <t>GF-Advance To - Asset</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</si>
  <si>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</si>
  <si>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</si>
  <si>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</si>
  <si>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</si>
  <si>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</si>
  <si>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</si>
  <si>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</si>
  <si>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</si>
  <si>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</si>
  <si>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</si>
  <si>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</si>
  <si>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</si>
  <si>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</si>
  <si>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https://www.nctreasurer.com/slg/lfm/financial-analysis/Pages/Analysis-by-Population.aspx</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</si>
  <si>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</si>
  <si>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</si>
  <si>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</si>
  <si>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</si>
  <si>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</si>
  <si>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</si>
  <si>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</si>
  <si>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</si>
  <si>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</si>
  <si>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</si>
  <si>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</si>
  <si>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</si>
  <si>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</si>
  <si>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Pension note or RSI</t>
  </si>
  <si>
    <t>Notes to the Financial Statements - Pension Note</t>
  </si>
  <si>
    <t>Net Pension Liability</t>
  </si>
  <si>
    <t>Determination of Fiscal Health</t>
  </si>
  <si>
    <t>Fund Balance, Unassigned</t>
  </si>
  <si>
    <t>Debt Service Fund</t>
  </si>
  <si>
    <t>Please enter the Total Fund Balance for any Debt Service Funds</t>
  </si>
  <si>
    <t>Quick Ratio</t>
  </si>
  <si>
    <t>Current Liabilities - bond anticipation notes</t>
  </si>
  <si>
    <t>Current Liabilities - OPEB</t>
  </si>
  <si>
    <t>Current Liabilities - current liabilities payable from restricted assets</t>
  </si>
  <si>
    <t>Current Liabilities - current pension liabilities</t>
  </si>
  <si>
    <t>Current Liabilities - current compensated absences</t>
  </si>
  <si>
    <t>Total Current Liabilities including current portion of long-term debt</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</si>
  <si>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</si>
  <si>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</si>
  <si>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</si>
  <si>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</si>
  <si>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</si>
  <si>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</si>
  <si>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</si>
  <si>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</si>
  <si>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</si>
  <si>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</si>
  <si>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</si>
  <si>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</si>
  <si>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</si>
  <si>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</si>
  <si>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</si>
  <si>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</si>
  <si>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</si>
  <si>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</si>
  <si>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</si>
  <si>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</si>
  <si>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Total OPEB benefits - total OPEB liability
If you do not provide benefit, please enter 0</t>
  </si>
  <si>
    <t>Total OPEB benefits- OPEB plan fiduciary net position
If no fiduciary net position, enter 0</t>
  </si>
  <si>
    <t>OPEB-Plan's fiduciary net position as a % of total OPEB liability</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</si>
  <si>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</si>
  <si>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</si>
  <si>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</si>
  <si>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</si>
  <si>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</si>
  <si>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</si>
  <si>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</si>
  <si>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</si>
  <si>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</si>
  <si>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</si>
  <si>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</si>
  <si>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</si>
  <si>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</si>
  <si>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</si>
  <si>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</si>
  <si>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Dashboard; Determination of Fiscal Health</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</si>
  <si>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</si>
  <si>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</si>
  <si>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</si>
  <si>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</si>
  <si>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</si>
  <si>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</si>
  <si>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</si>
  <si>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</si>
  <si>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</si>
  <si>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</si>
  <si>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</si>
  <si>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</si>
  <si>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</si>
  <si>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</si>
  <si>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</si>
  <si>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</si>
  <si>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</si>
  <si>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</si>
  <si>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</si>
  <si>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</si>
  <si>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</si>
  <si>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</si>
  <si>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</si>
  <si>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</si>
  <si>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</si>
  <si>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</si>
  <si>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</si>
  <si>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Scotland County</t>
  </si>
  <si>
    <t>Decrease</t>
  </si>
  <si>
    <t>No Change</t>
  </si>
  <si>
    <t>Performance Indicator</t>
  </si>
  <si>
    <t>Unit Number:</t>
  </si>
  <si>
    <t>Equal or greater than 1</t>
  </si>
  <si>
    <t>Date the Auditor presented or plans to present the Audit to the Governing Board</t>
  </si>
  <si>
    <t>The Auditor will submit the Audit Report to the LGC by December 1, 2021   Select Yes or No</t>
  </si>
  <si>
    <t>The Performance Indicator Tab in this worksheet has at least one performance indicator of concern (indicated by a red shaded cell)</t>
  </si>
  <si>
    <t>hidden data</t>
  </si>
  <si>
    <t>TD Auditor</t>
  </si>
  <si>
    <t>Does Unit expect to issue debt next fiscal year</t>
  </si>
  <si>
    <t>Auditor indicated that there was at least one Performance indicator of Concern on the PI tab</t>
  </si>
  <si>
    <t>Unit Name:</t>
  </si>
  <si>
    <t>D</t>
  </si>
  <si>
    <t>E</t>
  </si>
  <si>
    <t>F</t>
  </si>
  <si>
    <t>G</t>
  </si>
  <si>
    <t>H</t>
  </si>
  <si>
    <t>accounts set-up in 2020 that are equivalent to account 336</t>
  </si>
  <si>
    <t>Cell L219 contains formula to sum accounts listed in cell E219</t>
  </si>
  <si>
    <t xml:space="preserve">Gov - Select Current Liabilities </t>
  </si>
  <si>
    <t>Cell L224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</si>
  <si>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</si>
  <si>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</si>
  <si>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</si>
  <si>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</si>
  <si>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</si>
  <si>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</si>
  <si>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Did the Unit have any of the following occur:
1.  Bond covenants were not met
2.  Debt service payments made late?  Deferred payments authorized by LGC or other state
     agencies should not be counted as late for purposes of this question.</t>
  </si>
  <si>
    <t>Minimum Threshold</t>
  </si>
  <si>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</si>
  <si>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</si>
  <si>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</si>
  <si>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</si>
  <si>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</si>
  <si>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</si>
  <si>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</si>
  <si>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</si>
  <si>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</si>
  <si>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</si>
  <si>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</si>
  <si>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</si>
  <si>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</si>
  <si>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</si>
  <si>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</si>
  <si>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</si>
  <si>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</si>
  <si>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</si>
  <si>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</si>
  <si>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</si>
  <si>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</si>
  <si>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</si>
  <si>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</si>
  <si>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</si>
  <si>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</si>
  <si>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</si>
  <si>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</si>
  <si>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</si>
  <si>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</si>
  <si>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</si>
  <si>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</si>
  <si>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</si>
  <si>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</si>
  <si>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</si>
  <si>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</si>
  <si>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</si>
  <si>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</si>
  <si>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</si>
  <si>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</si>
  <si>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</si>
  <si>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</si>
  <si>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</si>
  <si>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</si>
  <si>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t>Messages</t>
  </si>
  <si>
    <t>Leave blank if data not available</t>
  </si>
  <si>
    <t>Debt Service Fund Balance</t>
  </si>
  <si>
    <t>Is there is a going concern finding noted in the audit report</t>
  </si>
  <si>
    <t>Did unit have problems with debt service payments being late, debt restructured or not meeting bond covenants</t>
  </si>
  <si>
    <t>Unit Data from Audit Worksheet tab: (13-534)/14</t>
  </si>
  <si>
    <t>Select Unit Name from Drop Down List</t>
  </si>
  <si>
    <t>Section 1: Data Collection NOTE:  the data submitted below may be used in various published reports</t>
  </si>
  <si>
    <t>Martin County</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</si>
  <si>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</si>
  <si>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</si>
  <si>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</si>
  <si>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</si>
  <si>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</si>
  <si>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</si>
  <si>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lists any other issues that the unit should address.</t>
  </si>
  <si>
    <t>The Auditor will submit the Audit Report to the LGC within five months plus one day after the fiscal year end.  (for units with a June 30th fiscal year-end this would be December 1)   Select Yes or No</t>
  </si>
  <si>
    <t>5 months plus one day after the fiscal year end</t>
  </si>
  <si>
    <t>I</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</si>
  <si>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</si>
  <si>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</si>
  <si>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</si>
  <si>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</si>
  <si>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</si>
  <si>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</si>
  <si>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</si>
  <si>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</si>
  <si>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</si>
  <si>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</si>
  <si>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</si>
  <si>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</si>
  <si>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</si>
  <si>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</si>
  <si>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</si>
  <si>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</si>
  <si>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</si>
  <si>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</si>
  <si>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</si>
  <si>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</si>
  <si>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</si>
  <si>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</si>
  <si>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WS - Total Current Assets</t>
  </si>
  <si>
    <t>WS - Select Current Liabilities</t>
  </si>
  <si>
    <t>Electric - Total Current Assets</t>
  </si>
  <si>
    <t>Gov - Select Current Liabilities</t>
  </si>
  <si>
    <t>GA- Total General revenues (No transfers, special, extraordinary items)(SOA)</t>
  </si>
  <si>
    <t>Gen Fund - Any Adj. to Beginning Net Position</t>
  </si>
  <si>
    <t>Gen Fund - Total Expenditures</t>
  </si>
  <si>
    <t>Gen Fund - Proceeds from LTD</t>
  </si>
  <si>
    <t>Comb-Proprietary Funds- Inventories &amp; Prepaids in Curr Assets</t>
  </si>
  <si>
    <t>OPEB
1-implicit rate only
2-no benefit
3-benfit
4- state health plan</t>
  </si>
  <si>
    <t>Yes  or "1" indicates unit has defined benefit other than the ones adm. By the state</t>
  </si>
  <si>
    <t>GF - Advance to</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</si>
  <si>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</si>
  <si>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</si>
  <si>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</si>
  <si>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</si>
  <si>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</si>
  <si>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</si>
  <si>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</si>
  <si>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</si>
  <si>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</si>
  <si>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</si>
  <si>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Debt Service Funds Total Fund Balance</t>
  </si>
  <si>
    <t>OPEB- Total OPEB liability</t>
  </si>
  <si>
    <t>OPEB-OPEB plan fiduciary net position</t>
  </si>
  <si>
    <t>Single Audit Only - Other CARES Act /Coronavirus funding</t>
  </si>
  <si>
    <t>TD-Was a Unmodified Audit Opinion issued?</t>
  </si>
  <si>
    <t>TD-Was there a finding for lack of segregation of duties at this unit?</t>
  </si>
  <si>
    <t>Cindy</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</si>
  <si>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</si>
  <si>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</si>
  <si>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</si>
  <si>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</si>
  <si>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</si>
  <si>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1/1/2020</t>
  </si>
  <si>
    <t>TD-Is there is a going concern finding noted in the audit report?</t>
  </si>
  <si>
    <t>TD-Number of significant deficiency findings (other than in Questions 10-13 )</t>
  </si>
  <si>
    <t>TD-Number of material weaknesses findings (other than in Questions 10-13)</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</si>
  <si>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</si>
  <si>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</si>
  <si>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</si>
  <si>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</si>
  <si>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</si>
  <si>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CFO</t>
  </si>
  <si>
    <t>FINANCE OFFICER</t>
  </si>
  <si>
    <t>Date the FO signed the Data Input worksheet</t>
  </si>
  <si>
    <t>11/15/2021</t>
  </si>
  <si>
    <t>10/29/2021</t>
  </si>
  <si>
    <t>10/26/2021</t>
  </si>
  <si>
    <t>11/19/2021</t>
  </si>
  <si>
    <t>11/29/2021</t>
  </si>
  <si>
    <t>11/30/2021</t>
  </si>
  <si>
    <t>TD-Is the Finance Officer bonded for at least $50,000? (GS 159-42(h)</t>
  </si>
  <si>
    <t>Telephone number of the FO who signed the data input worksheet</t>
  </si>
  <si>
    <t>E-mail address of FO who signed the data input worksheet</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</si>
  <si>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</si>
  <si>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</si>
  <si>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</si>
  <si>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</si>
  <si>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</si>
  <si>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</si>
  <si>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</si>
  <si>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</si>
  <si>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</si>
  <si>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</si>
  <si>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</si>
  <si>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</si>
  <si>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</si>
  <si>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</si>
  <si>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</si>
  <si>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</si>
  <si>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</si>
  <si>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</si>
  <si>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</si>
  <si>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</si>
  <si>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</si>
  <si>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</si>
  <si>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</si>
  <si>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</si>
  <si>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</si>
  <si>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</si>
  <si>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</si>
  <si>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</si>
  <si>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</si>
  <si>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</si>
  <si>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</si>
  <si>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</si>
  <si>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</si>
  <si>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</si>
  <si>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</si>
  <si>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</si>
  <si>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Robert</t>
  </si>
  <si>
    <t>Karen</t>
  </si>
  <si>
    <t>yes</t>
  </si>
  <si>
    <t>1/1/2018</t>
  </si>
  <si>
    <t>12/21/2020</t>
  </si>
  <si>
    <t>1/1/2019</t>
  </si>
  <si>
    <t>10/5/2020</t>
  </si>
  <si>
    <t>Chief Financial Officer</t>
  </si>
  <si>
    <t>10/1/2021</t>
  </si>
  <si>
    <t>10/28/2021</t>
  </si>
  <si>
    <t>Governmental Activities - Benchmarking Tool uses account 336 in the code to calculate liquidity quick ratio.  Must be included on imported to CCH and SQL database.  Memos used these accounts as well.</t>
  </si>
  <si>
    <t>Telephone Number and Ext., etc.</t>
  </si>
  <si>
    <t>formula code</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</si>
  <si>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</si>
  <si>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</si>
  <si>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</si>
  <si>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</si>
  <si>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Thompson, Price, Scott, Adams &amp; Co., P.A.</t>
  </si>
  <si>
    <t>Potter &amp; Company</t>
  </si>
  <si>
    <t>Cherry Bekaert</t>
  </si>
  <si>
    <t>Carr, Riggs &amp; Ingram, LLC</t>
  </si>
  <si>
    <t>Martin Starnes &amp; Associates, CPAs, P.A.</t>
  </si>
  <si>
    <t>W GREENE PLLC</t>
  </si>
  <si>
    <t>Cherry Bekaert LLP</t>
  </si>
  <si>
    <t>RSM US LLP</t>
  </si>
  <si>
    <t>TD-Name of Auditor</t>
  </si>
  <si>
    <t>Gregory S. Adams, CPA</t>
  </si>
  <si>
    <t>Daniel T. Gougherty</t>
  </si>
  <si>
    <t>Amber McGhinnis (audit firm contact)</t>
  </si>
  <si>
    <t>M. Wade Greene, CPA</t>
  </si>
  <si>
    <t>Phyllis Pearson</t>
  </si>
  <si>
    <t>TD-E-mail address to notify the Auditor that the report has been reviewed-TD</t>
  </si>
  <si>
    <t>gadams@tpsacpas.com</t>
  </si>
  <si>
    <t>dgougherty@cbh.com</t>
  </si>
  <si>
    <t>amcghinnis@martinstarnes.com</t>
  </si>
  <si>
    <t>larry@lecarpentercpa.com</t>
  </si>
  <si>
    <t>wgreene@greenecocpa.com</t>
  </si>
  <si>
    <t>rebittner@pbmares.com</t>
  </si>
  <si>
    <t>TD-E-mail address to send approved invoices (should be at the audit firm)</t>
  </si>
  <si>
    <t>eclayton@tpsacpas.com</t>
  </si>
  <si>
    <t>tdagenhart@martinstarnes.com; dwike@martinstarnes.com</t>
  </si>
  <si>
    <t>lmcmahon@pmpcpa.com</t>
  </si>
  <si>
    <t>alanthompson@tpsacpas.com</t>
  </si>
  <si>
    <t>TD-Date Auditor signed the TD</t>
  </si>
  <si>
    <t>1/28/2021</t>
  </si>
  <si>
    <t>11/19/2020</t>
  </si>
  <si>
    <t>11/18/2020</t>
  </si>
  <si>
    <t>10/30/2020</t>
  </si>
  <si>
    <t>12/17/2020</t>
  </si>
  <si>
    <t>1/31/2021</t>
  </si>
  <si>
    <t>11/5/2020</t>
  </si>
  <si>
    <t>12/7/2020</t>
  </si>
  <si>
    <t>3/1/2021</t>
  </si>
  <si>
    <t>10/27/2020</t>
  </si>
  <si>
    <t>10/9/2020</t>
  </si>
  <si>
    <t>1/29/2021</t>
  </si>
  <si>
    <t>12/30/2020</t>
  </si>
  <si>
    <t>1/4/2021</t>
  </si>
  <si>
    <t>1/8/2021</t>
  </si>
  <si>
    <t>9/28/2020</t>
  </si>
  <si>
    <t>9/18/2020</t>
  </si>
  <si>
    <t>12/31/2020</t>
  </si>
  <si>
    <t>12/18/2020</t>
  </si>
  <si>
    <t>11/16/2020</t>
  </si>
  <si>
    <t>10/28/2020</t>
  </si>
  <si>
    <t>11/20/2020</t>
  </si>
  <si>
    <t>1/11/2021</t>
  </si>
  <si>
    <t>10/2/2020</t>
  </si>
  <si>
    <t>9/30/2020</t>
  </si>
  <si>
    <t>TD-Audit  Review Process Route?</t>
  </si>
  <si>
    <t>System</t>
  </si>
  <si>
    <t>Staff</t>
  </si>
  <si>
    <t>TD-Date Data Received in Portal: (MM/DD/YYY)</t>
  </si>
  <si>
    <t>11/2/2020</t>
  </si>
  <si>
    <t>1/30/2021</t>
  </si>
  <si>
    <t>11/6/2020</t>
  </si>
  <si>
    <t>2/5/2021</t>
  </si>
  <si>
    <t>12/4/2020</t>
  </si>
  <si>
    <t>11/17/2020</t>
  </si>
  <si>
    <t>1/6/2021</t>
  </si>
  <si>
    <t>12/16/2020</t>
  </si>
  <si>
    <t>12/3/2020</t>
  </si>
  <si>
    <t>10/29/2020</t>
  </si>
  <si>
    <t>TD-Date TD Placed Review Process</t>
  </si>
  <si>
    <t>11/3/2020</t>
  </si>
  <si>
    <t>2/9/2021</t>
  </si>
  <si>
    <t>11/9/2020</t>
  </si>
  <si>
    <t>1/12/2021</t>
  </si>
  <si>
    <t>TD-Financial Reviewer Name or Initials</t>
  </si>
  <si>
    <t>Joe Hyde</t>
  </si>
  <si>
    <t>MJ Vieweg</t>
  </si>
  <si>
    <t>JLB</t>
  </si>
  <si>
    <t>Manasa</t>
  </si>
  <si>
    <t>Kendra Boyle</t>
  </si>
  <si>
    <t>TD-Date Financial Review started: (MM/DD/YYYY)</t>
  </si>
  <si>
    <t>2/4/2021</t>
  </si>
  <si>
    <t>11/10/2020</t>
  </si>
  <si>
    <t>2/22/2021</t>
  </si>
  <si>
    <t>2/18/2021</t>
  </si>
  <si>
    <t>11/13/2020</t>
  </si>
  <si>
    <t>11/12/2020</t>
  </si>
  <si>
    <t>2/16/2021</t>
  </si>
  <si>
    <t>1/15/2021</t>
  </si>
  <si>
    <t>10/12/2020</t>
  </si>
  <si>
    <t>12/29/2020</t>
  </si>
  <si>
    <t>TD-Type of Review:</t>
  </si>
  <si>
    <t>TD-Compliance Review was needed (Y/N)</t>
  </si>
  <si>
    <t>N</t>
  </si>
  <si>
    <t>Y</t>
  </si>
  <si>
    <t>n</t>
  </si>
  <si>
    <t>y</t>
  </si>
  <si>
    <t>TD-Final Date Review was completed: (MM/DD/YYYY)</t>
  </si>
  <si>
    <t>10/14/2020</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</si>
  <si>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</si>
  <si>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</si>
  <si>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</si>
  <si>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</si>
  <si>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</si>
  <si>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</si>
  <si>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</si>
  <si>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TD-Date WL sent: (MM/DD/YYYY or N/A)</t>
  </si>
  <si>
    <t>TD-Date WL corrections received: (MM/DD/YYYY or N/A)</t>
  </si>
  <si>
    <t>TD- Date UL or SUL sent: (MM/DD/YYYY or N/A)</t>
  </si>
  <si>
    <t>TD-Compliance Reviewer Name or Initials</t>
  </si>
  <si>
    <t>Not Completed</t>
  </si>
  <si>
    <t>DCC</t>
  </si>
  <si>
    <t>TD-Date Compliance Review Started: (MM/DD/YYYY)</t>
  </si>
  <si>
    <t>TD-Date Compliance review completed (MM/DD/YYYY)</t>
  </si>
  <si>
    <t>TD-Number of major programs</t>
  </si>
  <si>
    <t>TD-Compliance reviewer concludes this audit is :</t>
  </si>
  <si>
    <t>Yellow Book</t>
  </si>
  <si>
    <t>Single Audit</t>
  </si>
  <si>
    <t>TD-Manager Reviewer Name or Initials</t>
  </si>
  <si>
    <t>TD-Date of Manager Review (MM/DD/YYYY)</t>
  </si>
  <si>
    <t>TD-Manager signed off in CCH  (Y/N)</t>
  </si>
  <si>
    <t>First name of finance officer or interim finance officer (please enter ôvacantö for first or last name if the position is currently vacant)</t>
  </si>
  <si>
    <t>Joseph</t>
  </si>
  <si>
    <t>Last name of finance officer or interim finance officer (please enter ôvacantö for first or last name if the position is currently vacant)</t>
  </si>
  <si>
    <t>permanent</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</si>
  <si>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</si>
  <si>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</si>
  <si>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TD-Bond Covenants Met?</t>
  </si>
  <si>
    <t>10/26/2020</t>
  </si>
  <si>
    <t>10/19/2020</t>
  </si>
  <si>
    <t>TD-Type of Audit (Financial Only, Yellow Book, Single Audit)</t>
  </si>
  <si>
    <t>Financial Only</t>
  </si>
  <si>
    <t>TD-Did your CPA firm prepare the Unit's financial statements?</t>
  </si>
  <si>
    <t>TD-Who is the designated person with skills, knowledge and experience (SKE) for the unit?</t>
  </si>
  <si>
    <t>TD-What is the designated SKE's title?</t>
  </si>
  <si>
    <t>TD-Who is the designated SKE's employer?</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</si>
  <si>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</si>
  <si>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</si>
  <si>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</si>
  <si>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Fiscal Year 2022</t>
  </si>
  <si>
    <t>1.</t>
  </si>
  <si>
    <t>The 2022 Audit Report is expected to be submitted within five months plus one day from the fiscal year end per the auditor.  (December 1st for most units)</t>
  </si>
  <si>
    <t>TD Info Completed by Auditor tab: CCH acct # 979</t>
  </si>
  <si>
    <t xml:space="preserve">The Unit had material weaknesses, significant deficiencies, and/or statutory violations that should be addressed in the FPIC Response Letter.  </t>
  </si>
  <si>
    <t>This indicator lists whether the unit has any material weaknesses, significant deficiencies, or management letter comments that require a response.</t>
  </si>
  <si>
    <t>Garland</t>
  </si>
  <si>
    <t>Not collected in prior year</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</si>
  <si>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</si>
  <si>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</si>
  <si>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</si>
  <si>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</si>
  <si>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</si>
  <si>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Trial Balance</t>
  </si>
  <si>
    <t xml:space="preserve">NC DEPARTMENT OF STATE TREASURER- STATE AND LOCAL GOVERNMENT FINANCE DIVISION
TD Info Completed by Auditor
</t>
  </si>
  <si>
    <t>Please see the INSTRUCTIONS worksheet before completing this form</t>
  </si>
  <si>
    <t>Date the auditor presented or plans to present Financial Performance Indicators of Concern (FPIC) to the Governing Board.  If there are no FPICs to present to the governing board,  enter "7/1/2022" to indicate that an FPIC response is not required.</t>
  </si>
  <si>
    <t xml:space="preserve">Explanation of Performance Indicator
</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</si>
  <si>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</si>
  <si>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Audit Year: 2021</t>
  </si>
  <si>
    <t>John</t>
  </si>
  <si>
    <t>Ginger</t>
  </si>
  <si>
    <t>Jeff</t>
  </si>
  <si>
    <t>Stephen</t>
  </si>
  <si>
    <t>Ange</t>
  </si>
  <si>
    <t>Jones</t>
  </si>
  <si>
    <t>9/16/2021</t>
  </si>
  <si>
    <t>Cindy Ange</t>
  </si>
  <si>
    <t>Executive Director</t>
  </si>
  <si>
    <t>Director of Finance</t>
  </si>
  <si>
    <t>Finance Manager</t>
  </si>
  <si>
    <t>Treasurer</t>
  </si>
  <si>
    <t>10/25/2021</t>
  </si>
  <si>
    <t>11/2/2021</t>
  </si>
  <si>
    <t>10/12/2021</t>
  </si>
  <si>
    <t>252-789-4330</t>
  </si>
  <si>
    <t>cange@martincountyncgov.com</t>
  </si>
  <si>
    <t>GF FBA% of Exp w/o Powell Bill Formula: (506+536-4-5-6-11+647)/(532+20+509-533-508)</t>
  </si>
  <si>
    <t>Audit Year: 2020</t>
  </si>
  <si>
    <t>Strickland Hardee PLLC</t>
  </si>
  <si>
    <t>Turner &amp; Company CPAs P.A.</t>
  </si>
  <si>
    <t>Travis Hardee</t>
  </si>
  <si>
    <t>Madonna Stafford, CPA</t>
  </si>
  <si>
    <t>Carleen P Evans</t>
  </si>
  <si>
    <t>Holly M. Turner CPA</t>
  </si>
  <si>
    <t>travis@sh-pllc.com</t>
  </si>
  <si>
    <t>mstafford@cricpa.com</t>
  </si>
  <si>
    <t>evans@wwcecpa.com</t>
  </si>
  <si>
    <t>holly@myturnercpa.com</t>
  </si>
  <si>
    <t>robin.howell@rsmus.com</t>
  </si>
  <si>
    <t>roberson@wwcecpa.com</t>
  </si>
  <si>
    <t>2/19/2021</t>
  </si>
  <si>
    <t>10/1/2020</t>
  </si>
  <si>
    <t>10/16/2020</t>
  </si>
  <si>
    <t>9/10/2020</t>
  </si>
  <si>
    <t>Mj Vieweg</t>
  </si>
  <si>
    <t>10/15/2020</t>
  </si>
  <si>
    <t>2/15/2021</t>
  </si>
  <si>
    <t>2/25/2021</t>
  </si>
  <si>
    <t>10/21/2020</t>
  </si>
  <si>
    <t>Debra</t>
  </si>
  <si>
    <t>Tammy</t>
  </si>
  <si>
    <r>
      <t xml:space="preserve">Mark to Market unrealized losses in the General Fund.  </t>
    </r>
    <r>
      <rPr>
        <sz val="11"/>
        <color theme="5" tint="-0.249977111117893"/>
        <rFont val="Calibri"/>
        <family val="2"/>
        <scheme val="minor"/>
      </rPr>
      <t>(enter as a negative number)</t>
    </r>
  </si>
  <si>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</si>
  <si>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</si>
  <si>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</si>
  <si>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</si>
  <si>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</si>
  <si>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</si>
  <si>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</si>
  <si>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Combined Proprietary Funds - Change in Cash Flow Statement</t>
  </si>
  <si>
    <t>Alamance County Transportation Authority</t>
  </si>
  <si>
    <t>Albemarle District Jail Commission</t>
  </si>
  <si>
    <t>Albemarle Regional Solid Waste</t>
  </si>
  <si>
    <t>Appalcart</t>
  </si>
  <si>
    <t>Bald Head Island Transportation Authority</t>
  </si>
  <si>
    <t>Bear Paw Recreation and Security Service District</t>
  </si>
  <si>
    <t>Bertie-Martin Regional Jail</t>
  </si>
  <si>
    <t>Cape Fear Public Transportation Authority</t>
  </si>
  <si>
    <t>Centennial Authority</t>
  </si>
  <si>
    <t>Choanoke Public Transportation Authority</t>
  </si>
  <si>
    <t>Clay County Rural Development Authority</t>
  </si>
  <si>
    <t>Coastal Regional Solid Waste Management Authority</t>
  </si>
  <si>
    <t>Davie County Watershed Improvement Commission</t>
  </si>
  <si>
    <t>Downtown Boone Development Association</t>
  </si>
  <si>
    <t>Downtown Oxford Economic Development Corporation</t>
  </si>
  <si>
    <t>Durham-Wake Counties Research and Production Service District</t>
  </si>
  <si>
    <t>ElectriCities of North Carolina</t>
  </si>
  <si>
    <t>Elizabeth City-Pasquotank County Economic Development Commission</t>
  </si>
  <si>
    <t>Goldsboro-Wayne Transportation Authority</t>
  </si>
  <si>
    <t>Graham County Rural Development Authority</t>
  </si>
  <si>
    <t>Hatteras Village Community Center District</t>
  </si>
  <si>
    <t>K. A. R. T. S.</t>
  </si>
  <si>
    <t>Lake Norman Marine Commission</t>
  </si>
  <si>
    <t>Lake Wylie Marine Commission</t>
  </si>
  <si>
    <t>Madison-Mayodan Recreation Commission</t>
  </si>
  <si>
    <t>Mecklenburg Emergency Medical Services</t>
  </si>
  <si>
    <t>MI Connection Communications System</t>
  </si>
  <si>
    <t>Oxford Parking Authority</t>
  </si>
  <si>
    <t>Person-Caswell Lake Authority</t>
  </si>
  <si>
    <t>Piedmont Authority For Regional Transportation</t>
  </si>
  <si>
    <t>Pitt County Industrial Development Commission</t>
  </si>
  <si>
    <t>Research Triangle Regional Public Transportation Authority</t>
  </si>
  <si>
    <t>Rodanthe-Waves-Salvo Community Center District</t>
  </si>
  <si>
    <t>Scotland County Historic Properties Commission</t>
  </si>
  <si>
    <t>South Granville Memorial Gardens</t>
  </si>
  <si>
    <t>Stumpy Point Community Center District</t>
  </si>
  <si>
    <t>Wanchese Community Center District</t>
  </si>
  <si>
    <t>Western Carteret Interlocal Cooperation Agency</t>
  </si>
  <si>
    <t>Western Piedmont Regional Transit Authority</t>
  </si>
  <si>
    <t>Wilkes Transportation Authority</t>
  </si>
  <si>
    <t>Yancey County Economic Development Commission</t>
  </si>
  <si>
    <t>Terri</t>
  </si>
  <si>
    <t>Judy</t>
  </si>
  <si>
    <t>Lydia</t>
  </si>
  <si>
    <t>Joe</t>
  </si>
  <si>
    <t>Pamela</t>
  </si>
  <si>
    <t>William</t>
  </si>
  <si>
    <t>Dale</t>
  </si>
  <si>
    <t>Amy</t>
  </si>
  <si>
    <t>Hak</t>
  </si>
  <si>
    <t>Linda</t>
  </si>
  <si>
    <t>Kathy</t>
  </si>
  <si>
    <t>LaShonda</t>
  </si>
  <si>
    <t>Rebecca</t>
  </si>
  <si>
    <t>Carol</t>
  </si>
  <si>
    <t>Morris</t>
  </si>
  <si>
    <t>Denise</t>
  </si>
  <si>
    <t>Shelly</t>
  </si>
  <si>
    <t>Sarah</t>
  </si>
  <si>
    <t>Connie</t>
  </si>
  <si>
    <t>Crystal</t>
  </si>
  <si>
    <t>Saundra</t>
  </si>
  <si>
    <t>Roberta</t>
  </si>
  <si>
    <t>Beth</t>
  </si>
  <si>
    <t>STEVE</t>
  </si>
  <si>
    <t>Sally</t>
  </si>
  <si>
    <t>Angie</t>
  </si>
  <si>
    <t>Jamie</t>
  </si>
  <si>
    <t>Powers-Hebert</t>
  </si>
  <si>
    <t>Midgett</t>
  </si>
  <si>
    <t>Arwood</t>
  </si>
  <si>
    <t>Straub</t>
  </si>
  <si>
    <t>Kennedy</t>
  </si>
  <si>
    <t>Mininni</t>
  </si>
  <si>
    <t>House</t>
  </si>
  <si>
    <t>Perry</t>
  </si>
  <si>
    <t>Rinaldo</t>
  </si>
  <si>
    <t>Monette IV</t>
  </si>
  <si>
    <t>Blackwelder</t>
  </si>
  <si>
    <t>Davis</t>
  </si>
  <si>
    <t>Ung</t>
  </si>
  <si>
    <t>Hall</t>
  </si>
  <si>
    <t>Harris</t>
  </si>
  <si>
    <t>Oliver</t>
  </si>
  <si>
    <t>O'Neal</t>
  </si>
  <si>
    <t>Sample</t>
  </si>
  <si>
    <t>Strosser</t>
  </si>
  <si>
    <t>Novak</t>
  </si>
  <si>
    <t>Forward</t>
  </si>
  <si>
    <t>Muller</t>
  </si>
  <si>
    <t>Conklin</t>
  </si>
  <si>
    <t>Melton</t>
  </si>
  <si>
    <t>Freeman</t>
  </si>
  <si>
    <t>Hobbs</t>
  </si>
  <si>
    <t>MCNALLY</t>
  </si>
  <si>
    <t>Griffith</t>
  </si>
  <si>
    <t>DeFosse</t>
  </si>
  <si>
    <t>Sowers</t>
  </si>
  <si>
    <t>Blalock</t>
  </si>
  <si>
    <t>Gentry</t>
  </si>
  <si>
    <t>Mcmahan</t>
  </si>
  <si>
    <t>4/15/2017</t>
  </si>
  <si>
    <t>12/1/2014</t>
  </si>
  <si>
    <t>7/3/2021</t>
  </si>
  <si>
    <t>4/1/2003</t>
  </si>
  <si>
    <t>4/1/2010</t>
  </si>
  <si>
    <t>4/1/2007</t>
  </si>
  <si>
    <t>4/10/2018</t>
  </si>
  <si>
    <t>5/1/2004</t>
  </si>
  <si>
    <t>7/5/2016</t>
  </si>
  <si>
    <t>12/1/2020</t>
  </si>
  <si>
    <t>7/1/2014</t>
  </si>
  <si>
    <t>5/26/1998</t>
  </si>
  <si>
    <t>6/22/2020</t>
  </si>
  <si>
    <t>5/2/2016</t>
  </si>
  <si>
    <t>3/2/2015</t>
  </si>
  <si>
    <t>12/16/2002</t>
  </si>
  <si>
    <t>8/1/2019</t>
  </si>
  <si>
    <t>9/16/2013</t>
  </si>
  <si>
    <t>1/1/2011</t>
  </si>
  <si>
    <t>3/1/2009</t>
  </si>
  <si>
    <t>9/18/2013</t>
  </si>
  <si>
    <t>7/7/14</t>
  </si>
  <si>
    <t>3/17/2017</t>
  </si>
  <si>
    <t>Terri Powers-Hebert</t>
  </si>
  <si>
    <t>Robert Jones</t>
  </si>
  <si>
    <t>Ginger Midgett</t>
  </si>
  <si>
    <t>Judy Arwood</t>
  </si>
  <si>
    <t>Debra Straub</t>
  </si>
  <si>
    <t>Lydia Kennedy</t>
  </si>
  <si>
    <t>Joe Mininni</t>
  </si>
  <si>
    <t>John House</t>
  </si>
  <si>
    <t>Pamela Perry</t>
  </si>
  <si>
    <t>William Rinaldo</t>
  </si>
  <si>
    <t>Joseph Monette IV</t>
  </si>
  <si>
    <t>Dale Blackwelder</t>
  </si>
  <si>
    <t>Amy Davis</t>
  </si>
  <si>
    <t>Hak B Ung</t>
  </si>
  <si>
    <t>Linda Hall</t>
  </si>
  <si>
    <t>Kathy Harris</t>
  </si>
  <si>
    <t>LaShonda Oliver</t>
  </si>
  <si>
    <t>Rebecca Garland, MPA, CPA</t>
  </si>
  <si>
    <t>Carol O'Neal</t>
  </si>
  <si>
    <t>Morris Sample</t>
  </si>
  <si>
    <t>Denise Strosser</t>
  </si>
  <si>
    <t>Cindy Novak</t>
  </si>
  <si>
    <t>Shelly Forward</t>
  </si>
  <si>
    <t>Sarah Muller</t>
  </si>
  <si>
    <t>Hak B. Ung</t>
  </si>
  <si>
    <t>Connie Conklin</t>
  </si>
  <si>
    <t>Crystal Melton</t>
  </si>
  <si>
    <t>Saundra Freeman</t>
  </si>
  <si>
    <t>Roberta Midgett</t>
  </si>
  <si>
    <t>Beth Hobbs</t>
  </si>
  <si>
    <t>Steve McNally</t>
  </si>
  <si>
    <t>Jeff Griffith</t>
  </si>
  <si>
    <t>Sally DeFosse</t>
  </si>
  <si>
    <t>Karen Sowers</t>
  </si>
  <si>
    <t>Jeff Blalock</t>
  </si>
  <si>
    <t>Angie Gentry</t>
  </si>
  <si>
    <t>JAMIE MCMAHAN</t>
  </si>
  <si>
    <t>Accoutning/HR Manager</t>
  </si>
  <si>
    <t>Jail Administrator/Finance Officer</t>
  </si>
  <si>
    <t>Interim Finance Director</t>
  </si>
  <si>
    <t>FO</t>
  </si>
  <si>
    <t>Executive Director/Finance Officer</t>
  </si>
  <si>
    <t>Finance Director, Centralina Regional Council</t>
  </si>
  <si>
    <t>CFO/Director of Finance and Administration</t>
  </si>
  <si>
    <t>CFO/Director, Administrative Services</t>
  </si>
  <si>
    <t>Clerk/Exec. Assist./Finance Officer/HR</t>
  </si>
  <si>
    <t>Financial Officer</t>
  </si>
  <si>
    <t>1/6/2022</t>
  </si>
  <si>
    <t>9/30/2021</t>
  </si>
  <si>
    <t>1/5/2022</t>
  </si>
  <si>
    <t>11/17/2021</t>
  </si>
  <si>
    <t>11/12/2021</t>
  </si>
  <si>
    <t>10/4/2021</t>
  </si>
  <si>
    <t>2/7/2022</t>
  </si>
  <si>
    <t>9/8/2021</t>
  </si>
  <si>
    <t>9/29/2021</t>
  </si>
  <si>
    <t>9/27/2021</t>
  </si>
  <si>
    <t>11/18/2021</t>
  </si>
  <si>
    <t>11/22/2021</t>
  </si>
  <si>
    <t>10/7/2021</t>
  </si>
  <si>
    <t>11/10/2021</t>
  </si>
  <si>
    <t>2/2/2022</t>
  </si>
  <si>
    <t>336-222-0565</t>
  </si>
  <si>
    <t>252-335-4844</t>
  </si>
  <si>
    <t>252-338-4453</t>
  </si>
  <si>
    <t>828-297-1300 ext.107</t>
  </si>
  <si>
    <t>910-712-2217</t>
  </si>
  <si>
    <t>828-644-0808</t>
  </si>
  <si>
    <t>910-343-0106</t>
  </si>
  <si>
    <t>919-829-8132</t>
  </si>
  <si>
    <t>252-539-2022 ext.226</t>
  </si>
  <si>
    <t>828-389-8940</t>
  </si>
  <si>
    <t>252-633-1564</t>
  </si>
  <si>
    <t>336-751-5011</t>
  </si>
  <si>
    <t>828-406-1707</t>
  </si>
  <si>
    <t>919-603-1125</t>
  </si>
  <si>
    <t>919-433-1664</t>
  </si>
  <si>
    <t>252-338-0169</t>
  </si>
  <si>
    <t>919-739-7466</t>
  </si>
  <si>
    <t>828-479-7970</t>
  </si>
  <si>
    <t>252-995-4901</t>
  </si>
  <si>
    <t>704-608-8660</t>
  </si>
  <si>
    <t>704-348-2704</t>
  </si>
  <si>
    <t>336-548-2789</t>
  </si>
  <si>
    <t>704-943-6110</t>
  </si>
  <si>
    <t>704-663-7645</t>
  </si>
  <si>
    <t>336-291-4320</t>
  </si>
  <si>
    <t>252-902-2075</t>
  </si>
  <si>
    <t>919-485-7415</t>
  </si>
  <si>
    <t>252-995-7900 ext.3945</t>
  </si>
  <si>
    <t>910-277-2405</t>
  </si>
  <si>
    <t>919-603-1301</t>
  </si>
  <si>
    <t>252-473-3390</t>
  </si>
  <si>
    <t>252-475-5733</t>
  </si>
  <si>
    <t>252-764-2723</t>
  </si>
  <si>
    <t>828-465-7644</t>
  </si>
  <si>
    <t>336-838-1272 ext.107</t>
  </si>
  <si>
    <t>828-682-7722</t>
  </si>
  <si>
    <t>accthr@acta-nc.com</t>
  </si>
  <si>
    <t>rgjones@albemarlejail.org</t>
  </si>
  <si>
    <t>gmidgett@arhs-nc.org</t>
  </si>
  <si>
    <t>financeofficer@appalcart.com</t>
  </si>
  <si>
    <t>dmsnchome@hotmail.com</t>
  </si>
  <si>
    <t>ladylyd310@gmail.com</t>
  </si>
  <si>
    <t>jmininni@wavetransit.com</t>
  </si>
  <si>
    <t>jhouse@centauth.com</t>
  </si>
  <si>
    <t>pperry@choanokepta.org</t>
  </si>
  <si>
    <t>chatugeshoresgolf@gmail.com</t>
  </si>
  <si>
    <t>jmonette@crswma.com</t>
  </si>
  <si>
    <t>wrd1700@aol.com</t>
  </si>
  <si>
    <t>amy.davis@townofboone.net</t>
  </si>
  <si>
    <t>hak.ung@oxfordnc.org</t>
  </si>
  <si>
    <t>hall@rtp.org</t>
  </si>
  <si>
    <t>kharris@ecpcedc.com</t>
  </si>
  <si>
    <t>Lashonda.Oliver@waynegov.com</t>
  </si>
  <si>
    <t>becky.garland@grahamcounty.org</t>
  </si>
  <si>
    <t>Carol@Kostichandonealcpa.com</t>
  </si>
  <si>
    <t>wsample@charter.net</t>
  </si>
  <si>
    <t>dstrosser@centralina.org</t>
  </si>
  <si>
    <t>cnovak@townofmadison.org</t>
  </si>
  <si>
    <t>sforward@911medic.com</t>
  </si>
  <si>
    <t>smuller@mooresvillenc.gov</t>
  </si>
  <si>
    <t>conniec@partnc.org</t>
  </si>
  <si>
    <t>crystal.melton@pittcountync.gov</t>
  </si>
  <si>
    <t>sfreeman@gotriangle.org</t>
  </si>
  <si>
    <t>midgettr@fnb-corp.com</t>
  </si>
  <si>
    <t>bhobbs@scotlandcounty.org</t>
  </si>
  <si>
    <t>steve.mcnally@granvillecounty.org</t>
  </si>
  <si>
    <t>jeff_griffith@charter.net</t>
  </si>
  <si>
    <t>sallyd@darenc.com</t>
  </si>
  <si>
    <t>wcfd1@bizec.rr.com</t>
  </si>
  <si>
    <t>jblalock@wprta.org</t>
  </si>
  <si>
    <t>a.gentry@wta1.org</t>
  </si>
  <si>
    <t>JAMIE.MCMAHAN@YANCEYCOUNTYNC.GOV</t>
  </si>
  <si>
    <t>DIW batch total</t>
  </si>
  <si>
    <t>Comb-Proprietary Funds-Current Assets 
Exclude: any restricted assets
                  deferred outflows.</t>
  </si>
  <si>
    <t>=626-627-628-629-630-631-632 (632 will not be included on DIW)</t>
  </si>
  <si>
    <t>ENTERPRISE FUND:</t>
  </si>
  <si>
    <t>Net Position</t>
  </si>
  <si>
    <t>Combined Totals of all Proprietary Funds - Amount of Inventories and Prepaids in current assets</t>
  </si>
  <si>
    <t>Burke-Catawba Regional Jail Agency</t>
  </si>
  <si>
    <t>actaexec@triad.twcbc.com</t>
  </si>
  <si>
    <t>rgjones@albemarlejail.com</t>
  </si>
  <si>
    <t>jsteensma@hotmail.com</t>
  </si>
  <si>
    <t>&lt;jmininni@wavetransit.com&gt;</t>
  </si>
  <si>
    <t>dswcd@yadtel.net</t>
  </si>
  <si>
    <t>wieand@rtp.org</t>
  </si>
  <si>
    <t>ttunis@electricities.org</t>
  </si>
  <si>
    <t>ijohnson@kartsnc.com</t>
  </si>
  <si>
    <t>WSAMPLE@CHARTER.NET</t>
  </si>
  <si>
    <t>Eparker@centralina.org</t>
  </si>
  <si>
    <t>shellyf@medic911.com</t>
  </si>
  <si>
    <t>wcfd1@bizec.rr</t>
  </si>
  <si>
    <t>jamie.mcmahan@yanceycountync.gov</t>
  </si>
  <si>
    <t>Duncan Ashe, P.A.</t>
  </si>
  <si>
    <t>Dowdy &amp; Osborne LLP</t>
  </si>
  <si>
    <t>MASON L. SPRUILL, CPA</t>
  </si>
  <si>
    <t>COMBS, TENNANT &amp; CARPENTER, P.C. CPAs</t>
  </si>
  <si>
    <t>Dixon Hughes Goodman LLP</t>
  </si>
  <si>
    <t>Dixon Hughes Goodman, LLP</t>
  </si>
  <si>
    <t>Larry E. Carpenter, CPA, PA</t>
  </si>
  <si>
    <t>Barrow, Parris &amp; Davenport, P.A</t>
  </si>
  <si>
    <t>Benson, Blevins &amp; Associates, P.L.L.C.</t>
  </si>
  <si>
    <t>COMBS, TENNANT &amp; CARPENTER, P.C.</t>
  </si>
  <si>
    <t>Winston Williams Creech Evans &amp; Co., LLP</t>
  </si>
  <si>
    <t>PBMares LLP</t>
  </si>
  <si>
    <t>Donna H. Winborne, CPA, P.C.</t>
  </si>
  <si>
    <t>Nunn, Brashear, &amp; Uzzell, P.A.</t>
  </si>
  <si>
    <t>PETWAY MILLS &amp; PEARSON, PA</t>
  </si>
  <si>
    <t>J. RONALD MARTIN, P.A.</t>
  </si>
  <si>
    <t>Belinda Johnson CPA PA</t>
  </si>
  <si>
    <t>Winston, Williams, Creech, Evans &amp; Co., LLP</t>
  </si>
  <si>
    <t>Roche, Head &amp; Associates, PLLC</t>
  </si>
  <si>
    <t>Thompson, Price, Scott, Adams &amp; Co., CPAs</t>
  </si>
  <si>
    <t>POTTER &amp; COMPANY, PA</t>
  </si>
  <si>
    <t>Debora B. Wentz, CPA</t>
  </si>
  <si>
    <t>S. GILLESPIE, PA</t>
  </si>
  <si>
    <t>W. Barth Ashe</t>
  </si>
  <si>
    <t>Teresa Osborne</t>
  </si>
  <si>
    <t>BRADY COMBS</t>
  </si>
  <si>
    <t>John Frank</t>
  </si>
  <si>
    <t>Philip King</t>
  </si>
  <si>
    <t>John Stewart</t>
  </si>
  <si>
    <t>Larry E Carpenter</t>
  </si>
  <si>
    <t>L. Dock Davenport II, CPA</t>
  </si>
  <si>
    <t>Stephanie W Shumate</t>
  </si>
  <si>
    <t>Jason Carpenter</t>
  </si>
  <si>
    <t>Philip C. King</t>
  </si>
  <si>
    <t>Robert E. Bittner III</t>
  </si>
  <si>
    <t>Donna H. Winborne</t>
  </si>
  <si>
    <t>Danna Layne, CPA, CFE/Paul Nunn, CPA</t>
  </si>
  <si>
    <t>Robert W. Taylor</t>
  </si>
  <si>
    <t>JOHN G. CRABTREE</t>
  </si>
  <si>
    <t>Belinda Johnson</t>
  </si>
  <si>
    <t>Aprille Bell</t>
  </si>
  <si>
    <t>Scott Duda</t>
  </si>
  <si>
    <t>Carl Head, CPA</t>
  </si>
  <si>
    <t>Alan Thompson</t>
  </si>
  <si>
    <t>ROBERT W. TAYLOR</t>
  </si>
  <si>
    <t>Debora Wentz</t>
  </si>
  <si>
    <t>SHARON GILLESPIE</t>
  </si>
  <si>
    <t>bashe@duncanashe.com</t>
  </si>
  <si>
    <t>osborne@dowdyosbornecpa.com</t>
  </si>
  <si>
    <t>mls@mlspruillcpa.com</t>
  </si>
  <si>
    <t>brady@ctccpa.com</t>
  </si>
  <si>
    <t>John.Frank@dhg.com</t>
  </si>
  <si>
    <t>philip.king@rsmus.com</t>
  </si>
  <si>
    <t>john.stewart@dhg.com</t>
  </si>
  <si>
    <t>ddavenport@bpdcpa.com</t>
  </si>
  <si>
    <t>stephanie@bensonblevins.com</t>
  </si>
  <si>
    <t>emily@ctccpa.com</t>
  </si>
  <si>
    <t>donna@winbornecpa.com</t>
  </si>
  <si>
    <t>Dlayne@nbco.com</t>
  </si>
  <si>
    <t>Btaylor@gotopotter.com</t>
  </si>
  <si>
    <t>ppearson@pmpcpa.com; lmcmahon@pmpcpa.com</t>
  </si>
  <si>
    <t>MICHAELW@RMARTINCPA.COM</t>
  </si>
  <si>
    <t>admin@bjmycpa.com</t>
  </si>
  <si>
    <t>aprille.bell@dhg.com</t>
  </si>
  <si>
    <t>sduda@cbh.com</t>
  </si>
  <si>
    <t>chead@rha-cpas.com</t>
  </si>
  <si>
    <t>BTAYLOR@GOTOPOTTER.COM</t>
  </si>
  <si>
    <t>debora@wentz-pitts.com</t>
  </si>
  <si>
    <t>SHARON_GILLESPIE@BELLSOUTH.NET</t>
  </si>
  <si>
    <t>Christiea.Green@dhg.com</t>
  </si>
  <si>
    <t>kadi.edgerton@dhg.com</t>
  </si>
  <si>
    <t>elaine.carlton@dhg.com</t>
  </si>
  <si>
    <t>mkanemotocruz@cbh.com</t>
  </si>
  <si>
    <t>GRACEGRIF@HOTMAIL.COM</t>
  </si>
  <si>
    <t>1/18/2021</t>
  </si>
  <si>
    <t>1/28/2020</t>
  </si>
  <si>
    <t>9/29/2020</t>
  </si>
  <si>
    <t>10/13/2020</t>
  </si>
  <si>
    <t>1/7/2021</t>
  </si>
  <si>
    <t>6/8/2021</t>
  </si>
  <si>
    <t>11/24/2020</t>
  </si>
  <si>
    <t>9/9/2020</t>
  </si>
  <si>
    <t>11/11/2020</t>
  </si>
  <si>
    <t>6/24/2021</t>
  </si>
  <si>
    <t>11/13/2021</t>
  </si>
  <si>
    <t>8/1/2020</t>
  </si>
  <si>
    <t>12/15/2020</t>
  </si>
  <si>
    <t>12/9/2020</t>
  </si>
  <si>
    <t>6/30/2021</t>
  </si>
  <si>
    <t>11/24/2021</t>
  </si>
  <si>
    <t>1/22/2021</t>
  </si>
  <si>
    <t>9/1/2020</t>
  </si>
  <si>
    <t>6/9/2021</t>
  </si>
  <si>
    <t>12/2/2021</t>
  </si>
  <si>
    <t>12/22/2020</t>
  </si>
  <si>
    <t>Melinda</t>
  </si>
  <si>
    <t>MM</t>
  </si>
  <si>
    <t>2/12/2021</t>
  </si>
  <si>
    <t>6/14/2021</t>
  </si>
  <si>
    <t>1/13</t>
  </si>
  <si>
    <t>12/16/2021</t>
  </si>
  <si>
    <t>1/25/2021</t>
  </si>
  <si>
    <t>3/4/2021</t>
  </si>
  <si>
    <t>1/13/2021</t>
  </si>
  <si>
    <t>3/18/2021</t>
  </si>
  <si>
    <t>12/15/2021</t>
  </si>
  <si>
    <t>11/23/2020</t>
  </si>
  <si>
    <t>2/23/2021</t>
  </si>
  <si>
    <t>David</t>
  </si>
  <si>
    <t>JUDY</t>
  </si>
  <si>
    <t>Timothy</t>
  </si>
  <si>
    <t>MORRIS</t>
  </si>
  <si>
    <t>Cummings</t>
  </si>
  <si>
    <t>ARWOOD</t>
  </si>
  <si>
    <t>Steensma</t>
  </si>
  <si>
    <t>Monette</t>
  </si>
  <si>
    <t>Tunis</t>
  </si>
  <si>
    <t>Montanez</t>
  </si>
  <si>
    <t>SAMPLE</t>
  </si>
  <si>
    <t>McNally</t>
  </si>
  <si>
    <t>7/22/2002</t>
  </si>
  <si>
    <t>12/15/2016</t>
  </si>
  <si>
    <t>5/25/2019</t>
  </si>
  <si>
    <t>1/1/2015</t>
  </si>
  <si>
    <t>5/14/2020</t>
  </si>
  <si>
    <t>9/9/2016</t>
  </si>
  <si>
    <t>1/1/2013</t>
  </si>
  <si>
    <t>5/1/2008</t>
  </si>
  <si>
    <t>12/1/2010</t>
  </si>
  <si>
    <t>7/1/2013</t>
  </si>
  <si>
    <t>10/1/2009</t>
  </si>
  <si>
    <t>7/1/2015</t>
  </si>
  <si>
    <t>YES</t>
  </si>
  <si>
    <t>NO</t>
  </si>
  <si>
    <t>David Cummings</t>
  </si>
  <si>
    <t>JUDY ARWOOD</t>
  </si>
  <si>
    <t>John Steensma</t>
  </si>
  <si>
    <t>Joseph Mininni</t>
  </si>
  <si>
    <t>Joseph F. Monette IV</t>
  </si>
  <si>
    <t>F. Timothy Tunis</t>
  </si>
  <si>
    <t>CAROL ONEAL</t>
  </si>
  <si>
    <t>Tammy Montanez</t>
  </si>
  <si>
    <t>MORRIS SAMPLE</t>
  </si>
  <si>
    <t>Stephen McNally</t>
  </si>
  <si>
    <t>Jamie McMahan</t>
  </si>
  <si>
    <t>Accountant/Human Resources</t>
  </si>
  <si>
    <t>Director of Finance and Administration</t>
  </si>
  <si>
    <t>Director</t>
  </si>
  <si>
    <t>EXECUTIVE DIRECTOR</t>
  </si>
  <si>
    <t>Chief Finance Officer</t>
  </si>
  <si>
    <t>Assistant Finance Director</t>
  </si>
  <si>
    <t>Clerk/Executive Assistance/Finance Officer</t>
  </si>
  <si>
    <t>12/29/2000</t>
  </si>
  <si>
    <t>6/1/2021</t>
  </si>
  <si>
    <t>11/1/2021</t>
  </si>
  <si>
    <t>910-202-2056</t>
  </si>
  <si>
    <t>252-539-2022</t>
  </si>
  <si>
    <t>919-760-6000</t>
  </si>
  <si>
    <t>919-736-1374</t>
  </si>
  <si>
    <t>252-431-3951</t>
  </si>
  <si>
    <t>704-564-6333</t>
  </si>
  <si>
    <t>336-213-4232</t>
  </si>
  <si>
    <t>actaaccthr@triad.twcbc.com</t>
  </si>
  <si>
    <t>Hall@rtp.org</t>
  </si>
  <si>
    <t>Lashonda.oliver@waynegov.com</t>
  </si>
  <si>
    <t>CAROL@KOSTICHANDONEALCPA.COM</t>
  </si>
  <si>
    <t>tmontanez@kartsnc.com</t>
  </si>
  <si>
    <t>Don Willis</t>
  </si>
  <si>
    <t>Finance officer</t>
  </si>
  <si>
    <t>Director of Finance &amp; Administration</t>
  </si>
  <si>
    <t>Director, Finance</t>
  </si>
  <si>
    <t>AppalCART</t>
  </si>
  <si>
    <t>Durham - Wake Counties Research and Production Service District</t>
  </si>
  <si>
    <t>Wayne County</t>
  </si>
  <si>
    <t>Kerr Area Transportation Authority</t>
  </si>
  <si>
    <t>MI Connection Communication System</t>
  </si>
  <si>
    <t>Piedmont Authority for Regional Transportation</t>
  </si>
  <si>
    <t>Pitt County Development Commission</t>
  </si>
  <si>
    <t>Yancey County Planning and Economic Development Commission</t>
  </si>
  <si>
    <r>
      <t xml:space="preserve">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t>
    </r>
    <r>
      <rPr>
        <b/>
        <sz val="12"/>
        <color theme="1"/>
        <rFont val="Calibri"/>
        <family val="2"/>
        <scheme val="minor"/>
      </rPr>
      <t xml:space="preserve"> Note that 8.33% represents enough fund balance to cover only one month of expenditures.</t>
    </r>
    <r>
      <rPr>
        <sz val="12"/>
        <color theme="1"/>
        <rFont val="Calibri"/>
        <family val="2"/>
        <scheme val="minor"/>
      </rPr>
      <t xml:space="preserve">  Normally, a unit has to either increase revenues or decrease expenditures to increase fund balance available. 
This calculation looks at fund balance available plus debt service fund balance (if applicable).  This number is them divided by the total of total expenditures plus transfers out less bond proceeds.
</t>
    </r>
  </si>
  <si>
    <t>TD Info Completed by Auditor tab: CCH acct # 973</t>
  </si>
  <si>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J15 to the right and in your FPIC Response.</t>
    </r>
  </si>
  <si>
    <t>2.</t>
  </si>
  <si>
    <t>3.</t>
  </si>
  <si>
    <t>4.</t>
  </si>
  <si>
    <t>5.</t>
  </si>
  <si>
    <t>TD Info Completed by Auditor : 1058, 955 and 957</t>
  </si>
  <si>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</si>
  <si>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</si>
  <si>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</si>
  <si>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</si>
  <si>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</si>
  <si>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</si>
  <si>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t xml:space="preserve">We have added questions to the  2022 TD Info Completed by Auditor tab to assist our team in routing the audit report through our review process.  Please answer all questions before submitting the Data Input Workbook to the portal.  Incomplete TD Info Completed by Auditor tabs will be returned and may delay invoice processing.  </t>
  </si>
  <si>
    <t>Location of Documents for the 2022 Audit Submission Process</t>
  </si>
  <si>
    <t>Instructions for Audits with a Fiscal Year Ending Earlier than June 30, 2022</t>
  </si>
  <si>
    <t>If you are performing an audit for a year earlier than June 30, 2022, please email LGCAudit@nctreasurer.com, as you will need to use the appropriate transmittal and data input document for that time period.</t>
  </si>
  <si>
    <t>Mark to Market unrealized losses in the General Fund</t>
  </si>
  <si>
    <t>If unit is an employer participant in one of the State Cost Sharing Plans rows 78-80 should be blank.  Unless they have an additional single employer plan.</t>
  </si>
  <si>
    <t>Please do not enter prior years ending balance as an adjustment in column F to balance.  Column F is only for year 2021-2022 adjustments.</t>
  </si>
  <si>
    <t>Number of significant deficiency findings</t>
  </si>
  <si>
    <t>Number of material weaknesses findings</t>
  </si>
  <si>
    <t>Number of other matters that auditor asked the unit to respond to</t>
  </si>
  <si>
    <r>
      <t xml:space="preserve">If the </t>
    </r>
    <r>
      <rPr>
        <b/>
        <i/>
        <u/>
        <sz val="12"/>
        <color rgb="FFFF0000"/>
        <rFont val="Cambria"/>
        <family val="1"/>
      </rPr>
      <t>2022 Unit Data from Audit Worksheet</t>
    </r>
    <r>
      <rPr>
        <b/>
        <i/>
        <sz val="12"/>
        <color rgb="FFFF0000"/>
        <rFont val="Cambria"/>
        <family val="1"/>
      </rPr>
      <t xml:space="preserve"> or the </t>
    </r>
    <r>
      <rPr>
        <b/>
        <i/>
        <u/>
        <sz val="12"/>
        <color rgb="FFFF0000"/>
        <rFont val="Cambria"/>
        <family val="1"/>
      </rPr>
      <t>Performance Indicators Print</t>
    </r>
    <r>
      <rPr>
        <b/>
        <i/>
        <sz val="12"/>
        <color rgb="FFFF0000"/>
        <rFont val="Cambria"/>
        <family val="1"/>
      </rPr>
      <t xml:space="preserve"> spreadsheet is not populated with prior year's financial data for the unit of government, please email the data input workbook at LGCAudit@nctreasurer.com.  We will email you  the updated Data Input Workbook with the prior years' financial data.</t>
    </r>
  </si>
  <si>
    <t>Riegelwood Sanitary District</t>
  </si>
  <si>
    <t>Renee</t>
  </si>
  <si>
    <t>Renard</t>
  </si>
  <si>
    <t>Renee Renard</t>
  </si>
  <si>
    <t>12/18/2021</t>
  </si>
  <si>
    <t>910-655-2523</t>
  </si>
  <si>
    <t>riegelwoodsanita@bellsouth.net</t>
  </si>
  <si>
    <t>1/27/2021</t>
  </si>
  <si>
    <t>3/15/2021</t>
  </si>
  <si>
    <t>3/23/2021</t>
  </si>
  <si>
    <t>vacant</t>
  </si>
  <si>
    <t>VACANT</t>
  </si>
  <si>
    <t>Financial Officer/VACANT</t>
  </si>
  <si>
    <t>3/12/2021</t>
  </si>
  <si>
    <t>LGC Records indicate that your unit has an operational Water and/or Sewer system and needs to complete the Water Sewer Question</t>
  </si>
  <si>
    <t>Unit Data from Audit Worksheet tab: (506+536-4-5-6+647)/(532+509+20-533-508)</t>
  </si>
  <si>
    <t>Did your audit disclose as a finding any statutory violations (not including budget violations) (Yes or No)</t>
  </si>
  <si>
    <t xml:space="preserve"> Did the unit have a board-appointed finance officer the entire fiscal year (Yes or No)</t>
  </si>
  <si>
    <r>
      <t xml:space="preserve">Telephone number - </t>
    </r>
    <r>
      <rPr>
        <b/>
        <sz val="11"/>
        <color theme="1"/>
        <rFont val="Calibri"/>
        <family val="2"/>
        <scheme val="minor"/>
      </rPr>
      <t>enter only telephone number</t>
    </r>
    <r>
      <rPr>
        <sz val="11"/>
        <color theme="1"/>
        <rFont val="Calibri"/>
        <family val="2"/>
        <scheme val="minor"/>
      </rPr>
      <t xml:space="preserve">    ###-###-####</t>
    </r>
  </si>
  <si>
    <r>
      <t xml:space="preserve">Do you expect to issue debt requiring LGC approval within 12 months from the date that the audit is submitted - </t>
    </r>
    <r>
      <rPr>
        <b/>
        <sz val="11"/>
        <color theme="1"/>
        <rFont val="Calibri"/>
        <family val="2"/>
        <scheme val="minor"/>
      </rPr>
      <t>select "1" for yes and "2" for no from drop down list.</t>
    </r>
  </si>
  <si>
    <t xml:space="preserve"> Did the unit have a board-appointed finance officer the entire fiscal year? (Yes or No)</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</si>
  <si>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</si>
  <si>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t xml:space="preserve">Calculation of Fund Balance Available at June 30 
Including Debt Service Fund for Performance Indicator
</t>
  </si>
  <si>
    <t>Account Number</t>
  </si>
  <si>
    <t>Calculation</t>
  </si>
  <si>
    <t>Fund Balance Available for Performance Indicator</t>
  </si>
  <si>
    <t>General Fund Cash and investments - unrestricted…........................................................................................................</t>
  </si>
  <si>
    <t>General Fund Cash and investments - restricted…........................................................................................................</t>
  </si>
  <si>
    <t>Debt Service Fund Fund Balance…..................................................................................................................................</t>
  </si>
  <si>
    <t>Less:</t>
  </si>
  <si>
    <t>Liabilities- General Fund…...................................................................................................................................................</t>
  </si>
  <si>
    <t>Gen Fund - Current Liabilities</t>
  </si>
  <si>
    <t>Encumbrances at June 30 - General Fund (listed in the notes)</t>
  </si>
  <si>
    <t>Unavailable or unearned revenues arising from cash receipts - General Fund…............................................................</t>
  </si>
  <si>
    <t>Gen Fund -deferred inflows derived from Cash Receipts</t>
  </si>
  <si>
    <t>Fund Balance Available</t>
  </si>
  <si>
    <t>Formula</t>
  </si>
  <si>
    <t xml:space="preserve">Expenditures: </t>
  </si>
  <si>
    <t>Total expenditures - General Fund…................................................................................................................................</t>
  </si>
  <si>
    <t>Adjustments:</t>
  </si>
  <si>
    <t>Transfers out-General Fund…......................................................................................................................................................</t>
  </si>
  <si>
    <t>Gen Fund - Transfer Out</t>
  </si>
  <si>
    <t>Negative Debt Refunding….................................................................................................................................................</t>
  </si>
  <si>
    <t>Issuance of capital leases &amp; installment purchases - General Fund….............................</t>
  </si>
  <si>
    <t>Positive Debt Refunding…...................................................................................................................................................</t>
  </si>
  <si>
    <t>Total expenditures (As Adjusted)….................................................</t>
  </si>
  <si>
    <t>Fund Balance Available  as % of Expenditures….........</t>
  </si>
  <si>
    <t>Fund Balance Available for Appropriation/Total Expenditure (As Adjusted)</t>
  </si>
  <si>
    <t>=506+536+647-4-6-5</t>
  </si>
  <si>
    <t xml:space="preserve">Enter telephone extension, etc. </t>
  </si>
  <si>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</si>
  <si>
    <t>Statutory Calculation of Fund Balance Available for Appropriation At June 30 for the General Fund
Restricted - Stabilization by State Statute</t>
  </si>
  <si>
    <t>Total</t>
  </si>
  <si>
    <t>Without Including Restricted Cash</t>
  </si>
  <si>
    <t>Fund Balance Available for Appropriation - G.S. §159-8(a)</t>
  </si>
  <si>
    <t xml:space="preserve">Unrestricted Cash and Investments </t>
  </si>
  <si>
    <t xml:space="preserve">Restricted cash and investments </t>
  </si>
  <si>
    <t>Liabilities……………………………………………………………….………………………….</t>
  </si>
  <si>
    <t>Encumbrances at June 30 (listed in the notes)……………………………...…………………………</t>
  </si>
  <si>
    <t>Unavailable or Unearned Revenues Arising from Cash Receipts ……………………………</t>
  </si>
  <si>
    <t>Fund Balance Available for Appropriation ……………………………………………………….</t>
  </si>
  <si>
    <t>Column C Formula</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</si>
  <si>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</si>
  <si>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</si>
  <si>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</si>
  <si>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</si>
  <si>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</si>
  <si>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</si>
  <si>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</si>
  <si>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</si>
  <si>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</si>
  <si>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</si>
  <si>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 xml:space="preserve"> Restricted Cash</t>
  </si>
  <si>
    <t>Expenditures - General Fund</t>
  </si>
  <si>
    <t>Total Expenditures - General Fund ………………………………..………………………………..</t>
  </si>
  <si>
    <t>Adjustments</t>
  </si>
  <si>
    <t xml:space="preserve">    Transfers Out …………………………...…………………………………...…….</t>
  </si>
  <si>
    <t xml:space="preserve">    Negative Debt Refunding</t>
  </si>
  <si>
    <t xml:space="preserve">    Issuance of Capital Leases &amp; Installment Purchases ……………...………….</t>
  </si>
  <si>
    <t xml:space="preserve">    Positive Debt Refunding</t>
  </si>
  <si>
    <t xml:space="preserve">          Total Expenditures (As Adjusted) ………………………………...…………………….</t>
  </si>
  <si>
    <t xml:space="preserve">    Fund Balance Available  as % of Expenditures …………………………..........</t>
  </si>
  <si>
    <t>=532+20+509-533-508</t>
  </si>
  <si>
    <t>=506+536-4-6-5</t>
  </si>
  <si>
    <t>=9-(506+536-4-6-5)</t>
  </si>
  <si>
    <t>=9-(506+536-4-6-5)-7</t>
  </si>
  <si>
    <t>Column E Formula</t>
  </si>
  <si>
    <t>=506-4-6-5</t>
  </si>
  <si>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</si>
  <si>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t>Version Date 10/19/2022</t>
  </si>
  <si>
    <r>
      <t xml:space="preserve">Number of significant deficiency findings (financial statement findings only)
</t>
    </r>
    <r>
      <rPr>
        <sz val="11"/>
        <color rgb="FFFF0000"/>
        <rFont val="Calibri"/>
        <family val="2"/>
        <scheme val="minor"/>
      </rPr>
      <t xml:space="preserve">Exclude findings reported in questions 906, 907, 951, 953 </t>
    </r>
    <r>
      <rPr>
        <sz val="11"/>
        <color theme="1"/>
        <rFont val="Calibri"/>
        <family val="2"/>
        <scheme val="minor"/>
      </rPr>
      <t xml:space="preserve">
</t>
    </r>
  </si>
  <si>
    <r>
      <t xml:space="preserve">Number of material weaknesses findings (financial statements findings only)
</t>
    </r>
    <r>
      <rPr>
        <sz val="11"/>
        <color rgb="FFFF0000"/>
        <rFont val="Calibri"/>
        <family val="2"/>
        <scheme val="minor"/>
      </rPr>
      <t xml:space="preserve">Exclude findings reported in questions 906, 907, 951, 953 </t>
    </r>
    <r>
      <rPr>
        <sz val="11"/>
        <color theme="1"/>
        <rFont val="Calibri"/>
        <family val="2"/>
        <scheme val="minor"/>
      </rPr>
      <t xml:space="preserve">
</t>
    </r>
  </si>
  <si>
    <r>
      <t xml:space="preserve">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
    </r>
    <r>
      <rPr>
        <sz val="11"/>
        <color rgb="FFFF0000"/>
        <rFont val="Calibri"/>
        <family val="2"/>
        <scheme val="minor"/>
      </rPr>
      <t xml:space="preserve">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</si>
</sst>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0.0000"/>
    <numFmt numFmtId="179" formatCode="_(* #,##0.000_);_(* \(#,##0.000\);_(* &quot;-&quot;??_);_(@_)"/>
    <numFmt numFmtId="180" formatCode="[&lt;=9999999]###\-####;\(###\)\ ###\-####"/>
    <numFmt numFmtId="181" formatCode="###\-###\-####"/>
    <numFmt numFmtId="182" formatCode="@*."/>
    <numFmt numFmtId="183" formatCode="0.00_);[Red]\(0.00\)"/>
  </numFmts>
  <fonts count="172"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i/>
      <sz val="14"/>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b/>
      <i/>
      <sz val="12"/>
      <color rgb="FFFF0000"/>
      <name val="Cambria"/>
      <family val="1"/>
    </font>
    <font>
      <b/>
      <u/>
      <sz val="14"/>
      <color theme="1"/>
      <name val="Calibri"/>
      <family val="2"/>
      <scheme val="minor"/>
    </font>
    <font>
      <b/>
      <u/>
      <sz val="16"/>
      <color theme="1"/>
      <name val="Calibri"/>
      <family val="2"/>
      <scheme val="minor"/>
    </font>
    <font>
      <b/>
      <u/>
      <sz val="12"/>
      <color theme="1"/>
      <name val="Calibri"/>
      <family val="2"/>
      <scheme val="minor"/>
    </font>
    <font>
      <sz val="10"/>
      <color indexed="8"/>
      <name val="Calibri"/>
      <family val="2"/>
      <scheme val="minor"/>
    </font>
    <font>
      <b/>
      <i/>
      <u/>
      <sz val="10"/>
      <color theme="1"/>
      <name val="Calibri"/>
      <family val="2"/>
      <scheme val="minor"/>
    </font>
    <font>
      <b/>
      <u/>
      <sz val="10"/>
      <color theme="1"/>
      <name val="Calibri"/>
      <family val="2"/>
      <scheme val="minor"/>
    </font>
    <font>
      <u/>
      <sz val="10"/>
      <color theme="1"/>
      <name val="Calibri"/>
      <family val="2"/>
      <scheme val="minor"/>
    </font>
  </fonts>
  <fills count="84">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DCFDD3"/>
        <bgColor indexed="64"/>
      </patternFill>
    </fill>
    <fill>
      <patternFill patternType="solid">
        <fgColor theme="9" tint="0.39997558519241921"/>
        <bgColor indexed="64"/>
      </patternFill>
    </fill>
    <fill>
      <patternFill patternType="solid">
        <fgColor rgb="FFCCFFFF"/>
        <bgColor indexed="64"/>
      </patternFill>
    </fill>
    <fill>
      <patternFill patternType="solid">
        <fgColor rgb="FF92D050"/>
        <bgColor indexed="64"/>
      </patternFill>
    </fill>
    <fill>
      <patternFill patternType="solid">
        <fgColor rgb="FF00B0F0"/>
        <bgColor indexed="64"/>
      </patternFill>
    </fill>
  </fills>
  <borders count="9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uble">
        <color indexed="64"/>
      </top>
      <bottom style="double">
        <color indexed="64"/>
      </bottom>
      <diagonal/>
    </border>
  </borders>
  <cellStyleXfs count="3173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5" fillId="0" borderId="0"/>
    <xf numFmtId="0" fontId="65" fillId="0" borderId="0"/>
    <xf numFmtId="0" fontId="64" fillId="0" borderId="0"/>
    <xf numFmtId="0" fontId="65" fillId="0" borderId="0"/>
    <xf numFmtId="0" fontId="65" fillId="0" borderId="0"/>
    <xf numFmtId="0" fontId="66" fillId="0" borderId="0"/>
    <xf numFmtId="0" fontId="65"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4"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4" fillId="0" borderId="0"/>
    <xf numFmtId="0" fontId="64" fillId="0" borderId="0"/>
    <xf numFmtId="0" fontId="64" fillId="0" borderId="0"/>
    <xf numFmtId="0" fontId="64" fillId="0" borderId="0"/>
    <xf numFmtId="0" fontId="64" fillId="0" borderId="0"/>
    <xf numFmtId="0" fontId="11" fillId="0" borderId="0"/>
    <xf numFmtId="0" fontId="64" fillId="0" borderId="0"/>
    <xf numFmtId="0" fontId="6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3" fillId="0" borderId="0"/>
    <xf numFmtId="0" fontId="33" fillId="0" borderId="0"/>
    <xf numFmtId="0" fontId="21" fillId="0" borderId="0"/>
    <xf numFmtId="0" fontId="33" fillId="0" borderId="0"/>
    <xf numFmtId="0" fontId="33" fillId="0" borderId="0"/>
    <xf numFmtId="0" fontId="33" fillId="0" borderId="0"/>
    <xf numFmtId="0" fontId="64"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11"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33" fillId="0" borderId="0"/>
    <xf numFmtId="0" fontId="33" fillId="0" borderId="0"/>
    <xf numFmtId="0" fontId="33" fillId="0" borderId="0"/>
    <xf numFmtId="0" fontId="33"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5"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6"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69" fillId="0" borderId="45" applyNumberFormat="0" applyFill="0" applyAlignment="0" applyProtection="0"/>
    <xf numFmtId="0" fontId="70" fillId="0" borderId="46" applyNumberFormat="0" applyFill="0" applyAlignment="0" applyProtection="0"/>
    <xf numFmtId="0" fontId="71" fillId="0" borderId="47" applyNumberFormat="0" applyFill="0" applyAlignment="0" applyProtection="0"/>
    <xf numFmtId="0" fontId="71" fillId="0" borderId="0" applyNumberFormat="0" applyFill="0" applyBorder="0" applyAlignment="0" applyProtection="0"/>
    <xf numFmtId="0" fontId="72" fillId="36" borderId="0" applyNumberFormat="0" applyBorder="0" applyAlignment="0" applyProtection="0"/>
    <xf numFmtId="0" fontId="73" fillId="37" borderId="0" applyNumberFormat="0" applyBorder="0" applyAlignment="0" applyProtection="0"/>
    <xf numFmtId="0" fontId="74" fillId="39" borderId="48" applyNumberFormat="0" applyAlignment="0" applyProtection="0"/>
    <xf numFmtId="0" fontId="75" fillId="40" borderId="49" applyNumberFormat="0" applyAlignment="0" applyProtection="0"/>
    <xf numFmtId="0" fontId="76" fillId="40" borderId="48" applyNumberFormat="0" applyAlignment="0" applyProtection="0"/>
    <xf numFmtId="0" fontId="77" fillId="0" borderId="50" applyNumberFormat="0" applyFill="0" applyAlignment="0" applyProtection="0"/>
    <xf numFmtId="0" fontId="78" fillId="41" borderId="51" applyNumberFormat="0" applyAlignment="0" applyProtection="0"/>
    <xf numFmtId="0" fontId="67" fillId="0" borderId="0" applyNumberFormat="0" applyFill="0" applyBorder="0" applyAlignment="0" applyProtection="0"/>
    <xf numFmtId="0" fontId="39" fillId="0" borderId="53" applyNumberFormat="0" applyFill="0" applyAlignment="0" applyProtection="0"/>
    <xf numFmtId="0" fontId="79" fillId="43" borderId="0" applyNumberFormat="0" applyBorder="0" applyAlignment="0" applyProtection="0"/>
    <xf numFmtId="0" fontId="79" fillId="44" borderId="0" applyNumberFormat="0" applyBorder="0" applyAlignment="0" applyProtection="0"/>
    <xf numFmtId="0" fontId="7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79" fillId="48"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8" fillId="38" borderId="0" applyNumberFormat="0" applyBorder="0" applyAlignment="0" applyProtection="0"/>
    <xf numFmtId="0" fontId="33" fillId="42" borderId="52" applyNumberFormat="0" applyFont="0" applyAlignment="0" applyProtection="0"/>
    <xf numFmtId="40" fontId="81" fillId="0" borderId="17">
      <alignment horizontal="right"/>
    </xf>
    <xf numFmtId="0" fontId="82" fillId="0" borderId="0">
      <alignment horizontal="left"/>
    </xf>
    <xf numFmtId="49" fontId="11" fillId="0" borderId="0"/>
    <xf numFmtId="0" fontId="82" fillId="0" borderId="0">
      <alignment horizontal="left"/>
    </xf>
    <xf numFmtId="174" fontId="81" fillId="0" borderId="17">
      <alignment horizontal="right"/>
    </xf>
    <xf numFmtId="49" fontId="81"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80" fillId="49" borderId="0">
      <alignment horizontal="right" vertical="center"/>
    </xf>
    <xf numFmtId="49" fontId="80" fillId="49" borderId="0">
      <alignment horizontal="left" vertical="center"/>
    </xf>
    <xf numFmtId="49" fontId="80" fillId="49" borderId="0">
      <alignment horizontal="center" vertical="center"/>
    </xf>
    <xf numFmtId="49" fontId="80" fillId="49" borderId="0">
      <alignment horizontal="center" vertical="center"/>
    </xf>
    <xf numFmtId="49" fontId="80" fillId="49" borderId="0">
      <alignment horizontal="right" vertical="center"/>
    </xf>
    <xf numFmtId="40" fontId="80" fillId="49" borderId="0">
      <alignment horizontal="right"/>
    </xf>
    <xf numFmtId="49" fontId="80" fillId="49"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80" fillId="49" borderId="0">
      <alignment horizontal="center" vertical="center"/>
    </xf>
    <xf numFmtId="49" fontId="80" fillId="49" borderId="0">
      <alignment horizontal="center" vertical="center"/>
    </xf>
    <xf numFmtId="174" fontId="80" fillId="49" borderId="0">
      <alignment horizontal="center" vertical="center"/>
    </xf>
    <xf numFmtId="49" fontId="80" fillId="49" borderId="0">
      <alignment horizontal="right"/>
    </xf>
    <xf numFmtId="40" fontId="81" fillId="0" borderId="19">
      <alignment horizontal="right"/>
    </xf>
    <xf numFmtId="0" fontId="82" fillId="0" borderId="0">
      <alignment horizontal="left"/>
    </xf>
    <xf numFmtId="49" fontId="11" fillId="0" borderId="0"/>
    <xf numFmtId="0" fontId="82" fillId="0" borderId="0">
      <alignment horizontal="left"/>
    </xf>
    <xf numFmtId="174" fontId="81" fillId="0" borderId="19">
      <alignment horizontal="right"/>
    </xf>
    <xf numFmtId="49" fontId="81" fillId="0" borderId="0">
      <alignment horizontal="right"/>
    </xf>
    <xf numFmtId="49" fontId="11" fillId="0" borderId="0"/>
    <xf numFmtId="49" fontId="11" fillId="0" borderId="0"/>
    <xf numFmtId="40" fontId="81" fillId="0" borderId="14">
      <alignment horizontal="right"/>
    </xf>
    <xf numFmtId="49" fontId="81" fillId="0" borderId="0">
      <alignment horizontal="left"/>
    </xf>
    <xf numFmtId="49" fontId="11" fillId="0" borderId="0"/>
    <xf numFmtId="49" fontId="81" fillId="0" borderId="0">
      <alignment horizontal="left"/>
    </xf>
    <xf numFmtId="174" fontId="81" fillId="0" borderId="14">
      <alignment horizontal="right"/>
    </xf>
    <xf numFmtId="49" fontId="81" fillId="0" borderId="0">
      <alignment horizontal="right"/>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1" fillId="50" borderId="0">
      <alignment horizontal="center" vertical="center"/>
    </xf>
    <xf numFmtId="49" fontId="11" fillId="50" borderId="0">
      <alignment horizontal="left" vertical="center"/>
    </xf>
    <xf numFmtId="49" fontId="81" fillId="50" borderId="0">
      <alignment horizontal="center" vertical="center"/>
    </xf>
    <xf numFmtId="0" fontId="81" fillId="51" borderId="0">
      <alignment horizontal="left"/>
    </xf>
    <xf numFmtId="49" fontId="11" fillId="0" borderId="0"/>
    <xf numFmtId="0" fontId="81" fillId="51" borderId="0">
      <alignment horizontal="left"/>
    </xf>
    <xf numFmtId="40" fontId="81" fillId="0" borderId="0">
      <alignment horizontal="right"/>
    </xf>
    <xf numFmtId="49" fontId="80" fillId="49" borderId="0"/>
    <xf numFmtId="49" fontId="80" fillId="49" borderId="0"/>
    <xf numFmtId="49" fontId="11" fillId="0" borderId="0"/>
    <xf numFmtId="0" fontId="83" fillId="52" borderId="0" applyFont="0" applyFill="0">
      <alignment horizontal="left" vertical="top" wrapText="1"/>
    </xf>
    <xf numFmtId="40" fontId="83" fillId="0" borderId="0"/>
    <xf numFmtId="40" fontId="83" fillId="0" borderId="0"/>
    <xf numFmtId="0" fontId="83" fillId="0" borderId="0">
      <alignment horizontal="left"/>
    </xf>
    <xf numFmtId="0" fontId="83" fillId="0" borderId="0">
      <alignment horizontal="center"/>
    </xf>
    <xf numFmtId="0" fontId="84" fillId="0" borderId="0">
      <alignment horizontal="center"/>
    </xf>
    <xf numFmtId="0" fontId="85" fillId="49" borderId="0">
      <alignment horizontal="left"/>
    </xf>
    <xf numFmtId="0" fontId="85" fillId="49" borderId="0">
      <alignment horizontal="left"/>
    </xf>
    <xf numFmtId="0" fontId="84" fillId="0" borderId="0">
      <alignment horizontal="center"/>
    </xf>
    <xf numFmtId="40" fontId="86" fillId="0" borderId="18"/>
    <xf numFmtId="40" fontId="86" fillId="0" borderId="18"/>
    <xf numFmtId="0" fontId="86" fillId="0" borderId="0"/>
    <xf numFmtId="0" fontId="86" fillId="0" borderId="0"/>
    <xf numFmtId="0" fontId="84" fillId="0" borderId="0">
      <alignment horizontal="center"/>
    </xf>
    <xf numFmtId="0" fontId="87" fillId="53" borderId="0">
      <alignment horizontal="left"/>
    </xf>
    <xf numFmtId="0" fontId="87" fillId="53" borderId="0">
      <alignment horizontal="left"/>
    </xf>
    <xf numFmtId="40" fontId="81" fillId="0" borderId="0">
      <alignment horizontal="right"/>
    </xf>
    <xf numFmtId="0" fontId="82" fillId="0" borderId="0">
      <alignment horizontal="left"/>
    </xf>
    <xf numFmtId="49" fontId="11" fillId="0" borderId="0"/>
    <xf numFmtId="0" fontId="82" fillId="0" borderId="0">
      <alignment horizontal="left"/>
    </xf>
    <xf numFmtId="174" fontId="81" fillId="0" borderId="0">
      <alignment horizontal="right"/>
    </xf>
    <xf numFmtId="49" fontId="81" fillId="0" borderId="0" applyBorder="0">
      <alignment horizontal="right"/>
    </xf>
    <xf numFmtId="0" fontId="11" fillId="0" borderId="0"/>
    <xf numFmtId="49" fontId="89" fillId="52" borderId="0">
      <alignment horizontal="left"/>
    </xf>
    <xf numFmtId="49" fontId="89" fillId="52" borderId="0">
      <alignment horizontal="left"/>
    </xf>
    <xf numFmtId="0" fontId="90" fillId="52" borderId="0">
      <alignment horizontal="left"/>
    </xf>
    <xf numFmtId="175" fontId="90" fillId="52" borderId="0">
      <alignment horizontal="left"/>
    </xf>
    <xf numFmtId="40" fontId="81" fillId="0" borderId="0">
      <alignment horizontal="right"/>
    </xf>
    <xf numFmtId="49" fontId="91" fillId="52" borderId="0">
      <alignment horizontal="left"/>
    </xf>
    <xf numFmtId="49" fontId="91" fillId="52" borderId="0">
      <alignment horizontal="left"/>
    </xf>
    <xf numFmtId="49" fontId="11" fillId="0" borderId="0"/>
    <xf numFmtId="40" fontId="81" fillId="0" borderId="14">
      <alignment horizontal="right"/>
    </xf>
    <xf numFmtId="49" fontId="81" fillId="0" borderId="0">
      <alignment horizontal="left"/>
    </xf>
    <xf numFmtId="49" fontId="11" fillId="0" borderId="0"/>
    <xf numFmtId="49" fontId="81" fillId="0" borderId="0">
      <alignment horizontal="left"/>
    </xf>
    <xf numFmtId="174" fontId="81" fillId="0" borderId="14">
      <alignment horizontal="right"/>
    </xf>
    <xf numFmtId="49" fontId="81" fillId="0" borderId="0">
      <alignment horizontal="right"/>
    </xf>
    <xf numFmtId="40" fontId="81" fillId="0" borderId="14">
      <alignment horizontal="right"/>
    </xf>
    <xf numFmtId="0" fontId="81" fillId="51" borderId="0">
      <alignment horizontal="left"/>
    </xf>
    <xf numFmtId="49" fontId="11" fillId="0" borderId="0"/>
    <xf numFmtId="0" fontId="81" fillId="51" borderId="0">
      <alignment horizontal="left"/>
    </xf>
    <xf numFmtId="174" fontId="81" fillId="0" borderId="14">
      <alignment horizontal="right"/>
    </xf>
    <xf numFmtId="49" fontId="81" fillId="0" borderId="0">
      <alignment horizontal="right"/>
    </xf>
    <xf numFmtId="0" fontId="86" fillId="0" borderId="0"/>
    <xf numFmtId="40" fontId="83" fillId="0" borderId="18"/>
    <xf numFmtId="40" fontId="83" fillId="0" borderId="18"/>
    <xf numFmtId="0" fontId="83" fillId="0" borderId="0"/>
    <xf numFmtId="0" fontId="83" fillId="0" borderId="0"/>
    <xf numFmtId="40" fontId="83" fillId="0" borderId="0"/>
    <xf numFmtId="176" fontId="83" fillId="0" borderId="0"/>
    <xf numFmtId="40" fontId="83" fillId="0" borderId="0"/>
    <xf numFmtId="0" fontId="83" fillId="0" borderId="0"/>
    <xf numFmtId="0" fontId="83" fillId="0" borderId="0"/>
    <xf numFmtId="40" fontId="81" fillId="0" borderId="18">
      <alignment horizontal="right"/>
    </xf>
    <xf numFmtId="49" fontId="81" fillId="0" borderId="0">
      <alignment horizontal="left"/>
    </xf>
    <xf numFmtId="49" fontId="11" fillId="0" borderId="0"/>
    <xf numFmtId="49" fontId="81" fillId="0" borderId="0">
      <alignment horizontal="left"/>
    </xf>
    <xf numFmtId="174" fontId="81" fillId="0" borderId="18">
      <alignment horizontal="right"/>
    </xf>
    <xf numFmtId="49" fontId="81"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2" borderId="52"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2" borderId="52" applyNumberFormat="0" applyFont="0" applyAlignment="0" applyProtection="0"/>
    <xf numFmtId="0" fontId="92" fillId="0" borderId="0" applyNumberFormat="0" applyFill="0" applyBorder="0" applyAlignment="0" applyProtection="0"/>
    <xf numFmtId="0" fontId="33" fillId="54" borderId="0" applyNumberFormat="0" applyBorder="0" applyAlignment="0" applyProtection="0"/>
    <xf numFmtId="0" fontId="33" fillId="55" borderId="0" applyNumberFormat="0" applyBorder="0" applyAlignment="0" applyProtection="0"/>
    <xf numFmtId="0" fontId="33" fillId="57" borderId="0" applyNumberFormat="0" applyBorder="0" applyAlignment="0" applyProtection="0"/>
    <xf numFmtId="0" fontId="33" fillId="58" borderId="0" applyNumberFormat="0" applyBorder="0" applyAlignment="0" applyProtection="0"/>
    <xf numFmtId="0" fontId="33" fillId="60" borderId="0" applyNumberFormat="0" applyBorder="0" applyAlignment="0" applyProtection="0"/>
    <xf numFmtId="0" fontId="33" fillId="61" borderId="0" applyNumberFormat="0" applyBorder="0" applyAlignment="0" applyProtection="0"/>
    <xf numFmtId="0" fontId="33" fillId="63" borderId="0" applyNumberFormat="0" applyBorder="0" applyAlignment="0" applyProtection="0"/>
    <xf numFmtId="0" fontId="33" fillId="64" borderId="0" applyNumberFormat="0" applyBorder="0" applyAlignment="0" applyProtection="0"/>
    <xf numFmtId="0" fontId="33" fillId="66" borderId="0" applyNumberFormat="0" applyBorder="0" applyAlignment="0" applyProtection="0"/>
    <xf numFmtId="0" fontId="33" fillId="67" borderId="0" applyNumberFormat="0" applyBorder="0" applyAlignment="0" applyProtection="0"/>
    <xf numFmtId="0" fontId="33" fillId="69" borderId="0" applyNumberFormat="0" applyBorder="0" applyAlignment="0" applyProtection="0"/>
    <xf numFmtId="0" fontId="33" fillId="70"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79" fillId="56" borderId="0" applyNumberFormat="0" applyBorder="0" applyAlignment="0" applyProtection="0"/>
    <xf numFmtId="0" fontId="93" fillId="56" borderId="0" applyNumberFormat="0" applyBorder="0" applyAlignment="0" applyProtection="0"/>
    <xf numFmtId="0" fontId="79" fillId="59" borderId="0" applyNumberFormat="0" applyBorder="0" applyAlignment="0" applyProtection="0"/>
    <xf numFmtId="0" fontId="93" fillId="59" borderId="0" applyNumberFormat="0" applyBorder="0" applyAlignment="0" applyProtection="0"/>
    <xf numFmtId="0" fontId="79" fillId="62" borderId="0" applyNumberFormat="0" applyBorder="0" applyAlignment="0" applyProtection="0"/>
    <xf numFmtId="0" fontId="93" fillId="62" borderId="0" applyNumberFormat="0" applyBorder="0" applyAlignment="0" applyProtection="0"/>
    <xf numFmtId="0" fontId="79" fillId="65" borderId="0" applyNumberFormat="0" applyBorder="0" applyAlignment="0" applyProtection="0"/>
    <xf numFmtId="0" fontId="93" fillId="65" borderId="0" applyNumberFormat="0" applyBorder="0" applyAlignment="0" applyProtection="0"/>
    <xf numFmtId="0" fontId="79" fillId="68" borderId="0" applyNumberFormat="0" applyBorder="0" applyAlignment="0" applyProtection="0"/>
    <xf numFmtId="0" fontId="93" fillId="68" borderId="0" applyNumberFormat="0" applyBorder="0" applyAlignment="0" applyProtection="0"/>
    <xf numFmtId="0" fontId="79" fillId="71" borderId="0" applyNumberFormat="0" applyBorder="0" applyAlignment="0" applyProtection="0"/>
    <xf numFmtId="0" fontId="93" fillId="71" borderId="0" applyNumberFormat="0" applyBorder="0" applyAlignment="0" applyProtection="0"/>
    <xf numFmtId="0" fontId="93" fillId="43" borderId="0" applyNumberFormat="0" applyBorder="0" applyAlignment="0" applyProtection="0"/>
    <xf numFmtId="0" fontId="93" fillId="43" borderId="0" applyNumberFormat="0" applyBorder="0" applyAlignment="0" applyProtection="0"/>
    <xf numFmtId="0" fontId="93" fillId="44" borderId="0" applyNumberFormat="0" applyBorder="0" applyAlignment="0" applyProtection="0"/>
    <xf numFmtId="0" fontId="93" fillId="44" borderId="0" applyNumberFormat="0" applyBorder="0" applyAlignment="0" applyProtection="0"/>
    <xf numFmtId="0" fontId="93" fillId="45" borderId="0" applyNumberFormat="0" applyBorder="0" applyAlignment="0" applyProtection="0"/>
    <xf numFmtId="0" fontId="93" fillId="45" borderId="0" applyNumberFormat="0" applyBorder="0" applyAlignment="0" applyProtection="0"/>
    <xf numFmtId="0" fontId="93" fillId="46" borderId="0" applyNumberFormat="0" applyBorder="0" applyAlignment="0" applyProtection="0"/>
    <xf numFmtId="0" fontId="93" fillId="46"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8" borderId="0" applyNumberFormat="0" applyBorder="0" applyAlignment="0" applyProtection="0"/>
    <xf numFmtId="0" fontId="93" fillId="48" borderId="0" applyNumberFormat="0" applyBorder="0" applyAlignment="0" applyProtection="0"/>
    <xf numFmtId="0" fontId="94" fillId="37" borderId="0" applyNumberFormat="0" applyBorder="0" applyAlignment="0" applyProtection="0"/>
    <xf numFmtId="0" fontId="95" fillId="40" borderId="48" applyNumberFormat="0" applyAlignment="0" applyProtection="0"/>
    <xf numFmtId="0" fontId="96" fillId="41" borderId="5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7" fillId="0" borderId="0" applyNumberFormat="0" applyFill="0" applyBorder="0" applyAlignment="0" applyProtection="0"/>
    <xf numFmtId="0" fontId="98" fillId="36" borderId="0" applyNumberFormat="0" applyBorder="0" applyAlignment="0" applyProtection="0"/>
    <xf numFmtId="0" fontId="99" fillId="0" borderId="45" applyNumberFormat="0" applyFill="0" applyAlignment="0" applyProtection="0"/>
    <xf numFmtId="0" fontId="100" fillId="0" borderId="46" applyNumberFormat="0" applyFill="0" applyAlignment="0" applyProtection="0"/>
    <xf numFmtId="0" fontId="15" fillId="0" borderId="56" applyNumberFormat="0" applyFill="0" applyAlignment="0" applyProtection="0"/>
    <xf numFmtId="0" fontId="15" fillId="0" borderId="56" applyNumberFormat="0" applyFill="0" applyAlignment="0" applyProtection="0"/>
    <xf numFmtId="0" fontId="101" fillId="0" borderId="47" applyNumberFormat="0" applyFill="0" applyAlignment="0" applyProtection="0"/>
    <xf numFmtId="0" fontId="101" fillId="0" borderId="0" applyNumberFormat="0" applyFill="0" applyBorder="0" applyAlignment="0" applyProtection="0"/>
    <xf numFmtId="0" fontId="102" fillId="39" borderId="48" applyNumberFormat="0" applyAlignment="0" applyProtection="0"/>
    <xf numFmtId="0" fontId="103" fillId="0" borderId="50" applyNumberFormat="0" applyFill="0" applyAlignment="0" applyProtection="0"/>
    <xf numFmtId="0" fontId="104" fillId="38"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2" borderId="52" applyNumberFormat="0" applyFont="0" applyAlignment="0" applyProtection="0"/>
    <xf numFmtId="0" fontId="105" fillId="40" borderId="49" applyNumberFormat="0" applyAlignment="0" applyProtection="0"/>
    <xf numFmtId="9" fontId="6" fillId="0" borderId="0" applyFont="0" applyFill="0" applyBorder="0" applyAlignment="0" applyProtection="0"/>
    <xf numFmtId="0" fontId="106" fillId="0" borderId="0" applyNumberFormat="0" applyFill="0" applyBorder="0" applyAlignment="0" applyProtection="0"/>
    <xf numFmtId="0" fontId="107" fillId="0" borderId="53" applyNumberFormat="0" applyFill="0" applyAlignment="0" applyProtection="0"/>
    <xf numFmtId="0" fontId="108" fillId="0" borderId="0" applyNumberFormat="0" applyFill="0" applyBorder="0" applyAlignment="0" applyProtection="0"/>
    <xf numFmtId="0" fontId="111" fillId="0" borderId="0"/>
    <xf numFmtId="43" fontId="112" fillId="0" borderId="0" applyFont="0" applyFill="0" applyBorder="0" applyAlignment="0" applyProtection="0"/>
    <xf numFmtId="0" fontId="112"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2" fillId="0" borderId="0"/>
    <xf numFmtId="0" fontId="1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1" fillId="0" borderId="0"/>
    <xf numFmtId="43" fontId="111" fillId="0" borderId="0" applyFont="0" applyFill="0" applyBorder="0" applyAlignment="0" applyProtection="0"/>
    <xf numFmtId="0" fontId="111" fillId="0" borderId="0"/>
    <xf numFmtId="0" fontId="123" fillId="0" borderId="0"/>
    <xf numFmtId="0" fontId="33" fillId="0" borderId="0"/>
    <xf numFmtId="0" fontId="123" fillId="0" borderId="0"/>
    <xf numFmtId="43" fontId="111" fillId="0" borderId="0" applyFont="0" applyFill="0" applyBorder="0" applyAlignment="0" applyProtection="0"/>
    <xf numFmtId="0" fontId="111" fillId="0" borderId="0"/>
    <xf numFmtId="0" fontId="111" fillId="0" borderId="0"/>
    <xf numFmtId="0" fontId="111" fillId="0" borderId="0"/>
    <xf numFmtId="0" fontId="124" fillId="0" borderId="0"/>
    <xf numFmtId="0" fontId="124" fillId="0" borderId="0"/>
    <xf numFmtId="0" fontId="125" fillId="0" borderId="0"/>
    <xf numFmtId="0" fontId="124" fillId="0" borderId="0"/>
    <xf numFmtId="0" fontId="123" fillId="0" borderId="0"/>
    <xf numFmtId="0" fontId="124" fillId="0" borderId="0"/>
    <xf numFmtId="0" fontId="123"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3" fillId="0" borderId="0"/>
    <xf numFmtId="0" fontId="123" fillId="0" borderId="0"/>
    <xf numFmtId="0" fontId="124" fillId="0" borderId="0"/>
    <xf numFmtId="0" fontId="123" fillId="0" borderId="0"/>
    <xf numFmtId="0" fontId="123" fillId="0" borderId="0"/>
    <xf numFmtId="0" fontId="125" fillId="0" borderId="0"/>
    <xf numFmtId="0" fontId="123" fillId="5" borderId="7" applyNumberFormat="0" applyFont="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5" borderId="7" applyNumberFormat="0" applyFont="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0" borderId="0"/>
    <xf numFmtId="0" fontId="125" fillId="0" borderId="0"/>
    <xf numFmtId="0" fontId="123" fillId="0" borderId="0"/>
    <xf numFmtId="0" fontId="125" fillId="0" borderId="0"/>
    <xf numFmtId="0" fontId="123" fillId="0" borderId="0"/>
    <xf numFmtId="0" fontId="126"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6"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6"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2" borderId="52"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2" borderId="52"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2" borderId="52"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1" fillId="0" borderId="0"/>
    <xf numFmtId="43" fontId="111" fillId="0" borderId="0" applyFont="0" applyFill="0" applyBorder="0" applyAlignment="0" applyProtection="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1" fillId="0" borderId="0"/>
    <xf numFmtId="0" fontId="159" fillId="0" borderId="0"/>
    <xf numFmtId="0" fontId="162" fillId="0" borderId="0"/>
    <xf numFmtId="43" fontId="162" fillId="0" borderId="0" applyFont="0" applyFill="0" applyBorder="0" applyAlignment="0" applyProtection="0"/>
    <xf numFmtId="44" fontId="162"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794">
    <xf numFmtId="0" fontId="0" fillId="0" borderId="0" xfId="0"/>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164" fontId="56" fillId="23" borderId="22"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39" fillId="23" borderId="24" xfId="0" applyNumberFormat="1" applyFont="1" applyFill="1" applyBorder="1" applyAlignment="1" applyProtection="1">
      <alignment horizontal="center" vertical="center"/>
    </xf>
    <xf numFmtId="0" fontId="39" fillId="0" borderId="25" xfId="0" applyNumberFormat="1" applyFont="1" applyFill="1" applyBorder="1" applyAlignment="1" applyProtection="1">
      <alignment horizontal="center" vertical="center"/>
    </xf>
    <xf numFmtId="0" fontId="49" fillId="24" borderId="20" xfId="0" applyFont="1" applyFill="1" applyBorder="1" applyAlignment="1" applyProtection="1">
      <alignment horizontal="center" vertical="center" wrapText="1"/>
    </xf>
    <xf numFmtId="0" fontId="0" fillId="0" borderId="29"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56" fillId="0" borderId="0" xfId="0" applyFont="1" applyProtection="1"/>
    <xf numFmtId="0" fontId="56" fillId="23" borderId="22" xfId="0" applyNumberFormat="1" applyFont="1" applyFill="1" applyBorder="1" applyAlignment="1" applyProtection="1">
      <alignment horizontal="left" vertical="center" wrapText="1"/>
    </xf>
    <xf numFmtId="0" fontId="56" fillId="0" borderId="30" xfId="0" applyNumberFormat="1" applyFont="1" applyFill="1" applyBorder="1" applyAlignment="1" applyProtection="1">
      <alignment horizontal="left" vertical="center" wrapText="1"/>
    </xf>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0" fontId="44" fillId="0" borderId="22"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59" fillId="0" borderId="0" xfId="0" applyFont="1" applyAlignment="1" applyProtection="1">
      <alignment horizontal="center" vertical="center" wrapText="1"/>
    </xf>
    <xf numFmtId="164" fontId="56" fillId="22" borderId="22" xfId="439"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8" xfId="439" applyNumberFormat="1" applyFont="1" applyFill="1" applyBorder="1" applyAlignment="1" applyProtection="1">
      <alignment horizontal="center" vertical="center" wrapText="1"/>
    </xf>
    <xf numFmtId="39" fontId="56" fillId="23" borderId="27"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0" borderId="0" xfId="0" applyNumberFormat="1" applyFont="1" applyFill="1" applyBorder="1" applyAlignment="1" applyProtection="1">
      <alignment horizontal="center" wrapText="1"/>
    </xf>
    <xf numFmtId="0" fontId="39" fillId="31" borderId="24" xfId="0" applyNumberFormat="1" applyFont="1" applyFill="1" applyBorder="1" applyAlignment="1" applyProtection="1">
      <alignment horizontal="center" vertical="center"/>
    </xf>
    <xf numFmtId="0" fontId="0" fillId="31" borderId="22" xfId="0" applyFont="1" applyFill="1" applyBorder="1" applyAlignment="1" applyProtection="1">
      <alignment vertical="center" wrapText="1"/>
    </xf>
    <xf numFmtId="0" fontId="59" fillId="31" borderId="0" xfId="0" applyFont="1" applyFill="1" applyAlignment="1" applyProtection="1">
      <alignment horizontal="center" vertical="center" wrapText="1"/>
    </xf>
    <xf numFmtId="0" fontId="0" fillId="0" borderId="0" xfId="0" applyFont="1" applyProtection="1">
      <protection locked="0"/>
    </xf>
    <xf numFmtId="0" fontId="52" fillId="0" borderId="24" xfId="0" applyNumberFormat="1" applyFont="1" applyFill="1" applyBorder="1" applyAlignment="1" applyProtection="1">
      <alignment horizontal="left" vertical="center" wrapText="1"/>
    </xf>
    <xf numFmtId="41" fontId="62" fillId="0" borderId="0" xfId="0" applyNumberFormat="1" applyFont="1" applyFill="1" applyAlignment="1" applyProtection="1">
      <alignment wrapText="1"/>
    </xf>
    <xf numFmtId="0" fontId="61"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2" xfId="439" applyNumberFormat="1" applyFont="1" applyFill="1" applyBorder="1" applyAlignment="1" applyProtection="1">
      <alignment horizontal="center" vertical="center" wrapText="1"/>
    </xf>
    <xf numFmtId="37" fontId="57" fillId="32" borderId="27" xfId="439" applyNumberFormat="1" applyFont="1" applyFill="1" applyBorder="1" applyAlignment="1" applyProtection="1">
      <alignment horizontal="center" vertical="center" wrapText="1"/>
    </xf>
    <xf numFmtId="37" fontId="39" fillId="0" borderId="27" xfId="439" applyNumberFormat="1" applyFont="1" applyFill="1" applyBorder="1" applyAlignment="1" applyProtection="1">
      <alignment horizontal="center" vertical="center" wrapText="1"/>
    </xf>
    <xf numFmtId="37" fontId="57" fillId="0" borderId="27" xfId="439" applyNumberFormat="1" applyFont="1" applyFill="1" applyBorder="1" applyAlignment="1" applyProtection="1">
      <alignment horizontal="center" vertical="center" wrapText="1"/>
    </xf>
    <xf numFmtId="0" fontId="0" fillId="0" borderId="22"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2" xfId="439" applyNumberFormat="1" applyFont="1" applyFill="1" applyBorder="1" applyAlignment="1" applyProtection="1">
      <alignment horizontal="center" vertical="center" wrapText="1"/>
      <protection locked="0"/>
    </xf>
    <xf numFmtId="0" fontId="56" fillId="22" borderId="24" xfId="0" applyNumberFormat="1" applyFont="1" applyFill="1" applyBorder="1" applyAlignment="1" applyProtection="1">
      <alignment horizontal="left" vertical="center" wrapText="1"/>
    </xf>
    <xf numFmtId="169" fontId="39" fillId="0" borderId="0" xfId="439" applyNumberFormat="1" applyFont="1" applyFill="1" applyAlignment="1" applyProtection="1">
      <alignment horizontal="center" vertical="center"/>
      <protection locked="0"/>
    </xf>
    <xf numFmtId="0" fontId="0" fillId="0" borderId="10" xfId="0" applyFont="1" applyFill="1" applyBorder="1" applyAlignment="1" applyProtection="1">
      <alignment horizontal="left" vertical="center" wrapText="1"/>
    </xf>
    <xf numFmtId="170" fontId="56" fillId="0" borderId="28" xfId="439" applyNumberFormat="1" applyFont="1" applyFill="1" applyBorder="1" applyAlignment="1" applyProtection="1">
      <alignment horizontal="center" vertical="center" wrapText="1"/>
    </xf>
    <xf numFmtId="171" fontId="56"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0" fillId="0" borderId="0" xfId="0" applyNumberFormat="1" applyFont="1" applyFill="1" applyAlignment="1" applyProtection="1">
      <alignment horizontal="center" vertical="center"/>
    </xf>
    <xf numFmtId="164" fontId="56" fillId="29" borderId="42" xfId="439" applyNumberFormat="1" applyFont="1" applyFill="1" applyBorder="1" applyAlignment="1" applyProtection="1">
      <alignment horizontal="center" vertical="center" wrapText="1"/>
      <protection locked="0"/>
    </xf>
    <xf numFmtId="164" fontId="56" fillId="0" borderId="29" xfId="439" applyNumberFormat="1" applyFont="1" applyFill="1" applyBorder="1" applyAlignment="1" applyProtection="1">
      <alignment horizontal="center" vertical="center" wrapText="1"/>
    </xf>
    <xf numFmtId="39" fontId="56" fillId="0" borderId="26" xfId="439" applyNumberFormat="1" applyFont="1" applyFill="1" applyBorder="1" applyAlignment="1" applyProtection="1">
      <alignment horizontal="center" vertical="center" wrapText="1"/>
    </xf>
    <xf numFmtId="164" fontId="56" fillId="0" borderId="44" xfId="439" applyNumberFormat="1" applyFont="1" applyFill="1" applyBorder="1" applyAlignment="1" applyProtection="1">
      <alignment horizontal="center" vertical="center" wrapText="1"/>
    </xf>
    <xf numFmtId="0" fontId="39" fillId="31" borderId="25" xfId="0" applyNumberFormat="1" applyFont="1" applyFill="1" applyBorder="1" applyAlignment="1" applyProtection="1">
      <alignment horizontal="center" vertical="center"/>
    </xf>
    <xf numFmtId="0" fontId="0" fillId="31" borderId="30" xfId="0" applyFont="1" applyFill="1" applyBorder="1" applyAlignment="1" applyProtection="1">
      <alignment vertical="center" wrapText="1"/>
    </xf>
    <xf numFmtId="164" fontId="56" fillId="29" borderId="43" xfId="439" applyNumberFormat="1" applyFont="1" applyFill="1" applyBorder="1" applyAlignment="1" applyProtection="1">
      <alignment horizontal="center" vertical="center" wrapText="1"/>
      <protection locked="0"/>
    </xf>
    <xf numFmtId="0" fontId="56" fillId="0" borderId="29" xfId="0" applyNumberFormat="1" applyFont="1" applyFill="1" applyBorder="1" applyAlignment="1" applyProtection="1">
      <alignment horizontal="left" vertical="center" wrapText="1"/>
    </xf>
    <xf numFmtId="0" fontId="56" fillId="23" borderId="30" xfId="0" applyNumberFormat="1" applyFont="1" applyFill="1" applyBorder="1" applyAlignment="1" applyProtection="1">
      <alignment horizontal="left" vertical="center" wrapText="1"/>
    </xf>
    <xf numFmtId="0" fontId="56" fillId="23" borderId="30" xfId="439" applyNumberFormat="1" applyFont="1" applyFill="1" applyBorder="1" applyAlignment="1" applyProtection="1">
      <alignment horizontal="center" vertical="center" wrapText="1"/>
    </xf>
    <xf numFmtId="0" fontId="39" fillId="23" borderId="25" xfId="0" applyNumberFormat="1" applyFont="1" applyFill="1" applyBorder="1" applyAlignment="1" applyProtection="1">
      <alignment horizontal="center" vertical="center"/>
    </xf>
    <xf numFmtId="37" fontId="39" fillId="0" borderId="26" xfId="439" applyNumberFormat="1" applyFont="1" applyFill="1" applyBorder="1" applyAlignment="1" applyProtection="1">
      <alignment horizontal="center" vertical="center" wrapText="1"/>
    </xf>
    <xf numFmtId="0" fontId="39" fillId="33" borderId="0" xfId="0" applyFont="1" applyFill="1" applyProtection="1"/>
    <xf numFmtId="0" fontId="0" fillId="33" borderId="22" xfId="0" applyFont="1" applyFill="1" applyBorder="1" applyAlignment="1" applyProtection="1">
      <alignment vertical="center" wrapText="1"/>
    </xf>
    <xf numFmtId="0" fontId="39" fillId="33" borderId="41" xfId="0" applyNumberFormat="1" applyFont="1" applyFill="1" applyBorder="1" applyAlignment="1" applyProtection="1">
      <alignment horizontal="center" vertical="center"/>
    </xf>
    <xf numFmtId="0" fontId="56" fillId="0" borderId="24" xfId="0" applyNumberFormat="1" applyFont="1" applyFill="1" applyBorder="1" applyAlignment="1" applyProtection="1">
      <alignment horizontal="left" vertical="center" wrapText="1"/>
    </xf>
    <xf numFmtId="0" fontId="0" fillId="23" borderId="22" xfId="0" applyFont="1" applyFill="1" applyBorder="1" applyAlignment="1" applyProtection="1">
      <alignment vertical="center" wrapText="1"/>
    </xf>
    <xf numFmtId="41" fontId="63" fillId="0" borderId="0" xfId="0" applyNumberFormat="1" applyFont="1" applyFill="1" applyAlignment="1" applyProtection="1">
      <alignment wrapText="1"/>
    </xf>
    <xf numFmtId="164" fontId="49" fillId="0" borderId="0" xfId="0" applyNumberFormat="1" applyFont="1" applyAlignment="1" applyProtection="1">
      <alignment wrapText="1"/>
    </xf>
    <xf numFmtId="164" fontId="56" fillId="22" borderId="22" xfId="439" applyNumberFormat="1" applyFont="1" applyFill="1" applyBorder="1" applyAlignment="1" applyProtection="1">
      <alignment horizontal="center" vertical="center" wrapText="1"/>
      <protection locked="0"/>
    </xf>
    <xf numFmtId="171" fontId="56" fillId="22" borderId="22" xfId="439" applyNumberFormat="1" applyFont="1" applyFill="1" applyBorder="1" applyAlignment="1" applyProtection="1">
      <alignment horizontal="center" vertical="center" wrapText="1"/>
    </xf>
    <xf numFmtId="39" fontId="56" fillId="22" borderId="27" xfId="439" applyNumberFormat="1" applyFont="1" applyFill="1" applyBorder="1" applyAlignment="1" applyProtection="1">
      <alignment horizontal="center" vertical="center" wrapText="1"/>
    </xf>
    <xf numFmtId="164" fontId="56"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6" fillId="29" borderId="30"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1" fontId="56" fillId="22" borderId="29" xfId="439" applyNumberFormat="1" applyFont="1" applyFill="1" applyBorder="1" applyAlignment="1" applyProtection="1">
      <alignment horizontal="center" vertical="center" wrapText="1"/>
    </xf>
    <xf numFmtId="177" fontId="56" fillId="74" borderId="22"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 fontId="56" fillId="23" borderId="30" xfId="439" applyNumberFormat="1" applyFont="1" applyFill="1" applyBorder="1" applyAlignment="1" applyProtection="1">
      <alignment horizontal="center" vertical="center" wrapText="1"/>
    </xf>
    <xf numFmtId="3" fontId="56" fillId="23" borderId="22" xfId="439" applyNumberFormat="1" applyFont="1" applyFill="1" applyBorder="1" applyAlignment="1" applyProtection="1">
      <alignment horizontal="center" vertical="center" wrapText="1"/>
    </xf>
    <xf numFmtId="3" fontId="56" fillId="0" borderId="29" xfId="439" applyNumberFormat="1" applyFont="1" applyFill="1" applyBorder="1" applyAlignment="1" applyProtection="1">
      <alignment horizontal="center" vertical="center" wrapText="1"/>
    </xf>
    <xf numFmtId="37" fontId="56" fillId="0" borderId="22"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1" fillId="0" borderId="0" xfId="0" applyFont="1" applyProtection="1"/>
    <xf numFmtId="3" fontId="39" fillId="0" borderId="0" xfId="439" applyNumberFormat="1" applyFont="1" applyFill="1" applyAlignment="1" applyProtection="1">
      <alignment horizontal="center" vertical="center" wrapText="1"/>
      <protection locked="0"/>
    </xf>
    <xf numFmtId="0" fontId="0" fillId="0" borderId="0" xfId="0" applyAlignment="1">
      <alignment horizontal="center"/>
    </xf>
    <xf numFmtId="0" fontId="0" fillId="0" borderId="59" xfId="0" applyNumberFormat="1" applyFont="1" applyFill="1" applyBorder="1" applyAlignment="1">
      <alignment horizontal="center"/>
    </xf>
    <xf numFmtId="0" fontId="79" fillId="0" borderId="0" xfId="0" applyFont="1" applyAlignment="1">
      <alignment horizontal="center"/>
    </xf>
    <xf numFmtId="0" fontId="39" fillId="0" borderId="23" xfId="0" applyFont="1" applyBorder="1" applyAlignment="1">
      <alignment horizontal="center" vertical="center"/>
    </xf>
    <xf numFmtId="170" fontId="56" fillId="74" borderId="28" xfId="439" applyNumberFormat="1" applyFont="1" applyFill="1" applyBorder="1" applyAlignment="1" applyProtection="1">
      <alignment horizontal="center" vertical="center" wrapText="1"/>
    </xf>
    <xf numFmtId="0" fontId="39" fillId="73" borderId="62" xfId="0" applyNumberFormat="1" applyFont="1" applyFill="1" applyBorder="1" applyAlignment="1" applyProtection="1">
      <alignment horizontal="center" vertical="center"/>
    </xf>
    <xf numFmtId="0" fontId="0" fillId="72" borderId="0" xfId="0" applyFill="1"/>
    <xf numFmtId="0" fontId="115" fillId="72" borderId="0" xfId="0" applyFont="1" applyFill="1" applyAlignment="1">
      <alignment vertical="center" wrapText="1"/>
    </xf>
    <xf numFmtId="0" fontId="46" fillId="72" borderId="0" xfId="0" applyFont="1" applyFill="1" applyAlignment="1">
      <alignment horizontal="justify" vertical="center"/>
    </xf>
    <xf numFmtId="0" fontId="120" fillId="76" borderId="0" xfId="0" applyFont="1" applyFill="1" applyAlignment="1">
      <alignment vertical="center"/>
    </xf>
    <xf numFmtId="0" fontId="59" fillId="0" borderId="43" xfId="0" applyFont="1" applyFill="1" applyBorder="1" applyAlignment="1" applyProtection="1">
      <alignment horizontal="center" vertical="center" wrapText="1"/>
    </xf>
    <xf numFmtId="0" fontId="59" fillId="31" borderId="43" xfId="0" applyFont="1" applyFill="1" applyBorder="1" applyAlignment="1" applyProtection="1">
      <alignment horizontal="center" vertical="center" wrapText="1"/>
    </xf>
    <xf numFmtId="0" fontId="56" fillId="30" borderId="24" xfId="0" applyNumberFormat="1" applyFont="1" applyFill="1" applyBorder="1" applyAlignment="1" applyProtection="1">
      <alignment horizontal="left" vertical="center" wrapText="1"/>
    </xf>
    <xf numFmtId="0" fontId="41" fillId="30" borderId="64" xfId="0" applyFont="1" applyFill="1" applyBorder="1" applyAlignment="1">
      <alignment wrapText="1"/>
    </xf>
    <xf numFmtId="14" fontId="41" fillId="30" borderId="64" xfId="0" applyNumberFormat="1" applyFont="1" applyFill="1" applyBorder="1" applyAlignment="1">
      <alignment wrapText="1"/>
    </xf>
    <xf numFmtId="0" fontId="39" fillId="30" borderId="62" xfId="0" applyNumberFormat="1" applyFont="1" applyFill="1" applyBorder="1" applyAlignment="1" applyProtection="1">
      <alignment horizontal="center" vertical="center"/>
    </xf>
    <xf numFmtId="49" fontId="56" fillId="0" borderId="22" xfId="439" applyNumberFormat="1" applyFont="1" applyFill="1" applyBorder="1" applyAlignment="1" applyProtection="1">
      <alignment horizontal="center" vertical="center" wrapText="1"/>
    </xf>
    <xf numFmtId="0" fontId="116" fillId="72" borderId="0" xfId="0" applyFont="1" applyFill="1" applyAlignment="1">
      <alignment horizontal="left" vertical="center" wrapText="1"/>
    </xf>
    <xf numFmtId="0" fontId="33" fillId="72" borderId="0" xfId="30098" applyFill="1"/>
    <xf numFmtId="0" fontId="119" fillId="76" borderId="0" xfId="30098" applyFont="1" applyFill="1" applyAlignment="1">
      <alignment horizontal="center" vertical="center" wrapText="1"/>
    </xf>
    <xf numFmtId="0" fontId="115" fillId="72" borderId="0" xfId="30098" applyFont="1" applyFill="1" applyAlignment="1">
      <alignment vertical="center" wrapText="1"/>
    </xf>
    <xf numFmtId="0" fontId="46" fillId="72" borderId="0" xfId="30098" applyFont="1" applyFill="1" applyAlignment="1">
      <alignment vertical="center" wrapText="1"/>
    </xf>
    <xf numFmtId="0" fontId="120" fillId="76" borderId="0" xfId="30098" applyFont="1" applyFill="1" applyAlignment="1">
      <alignment vertical="center"/>
    </xf>
    <xf numFmtId="0" fontId="0" fillId="0" borderId="0" xfId="0"/>
    <xf numFmtId="169" fontId="39" fillId="29" borderId="0" xfId="439" applyNumberFormat="1" applyFont="1" applyFill="1" applyAlignment="1" applyProtection="1">
      <alignment horizontal="center" vertical="center"/>
      <protection locked="0"/>
    </xf>
    <xf numFmtId="172" fontId="39" fillId="29" borderId="0" xfId="439" applyNumberFormat="1" applyFont="1" applyFill="1" applyAlignment="1" applyProtection="1">
      <alignment horizontal="center" vertical="center"/>
      <protection locked="0"/>
    </xf>
    <xf numFmtId="38" fontId="44" fillId="29" borderId="0" xfId="439" applyNumberFormat="1" applyFont="1" applyFill="1" applyAlignment="1" applyProtection="1">
      <alignment horizontal="center" vertical="center" wrapText="1"/>
      <protection locked="0"/>
    </xf>
    <xf numFmtId="0" fontId="39" fillId="0" borderId="41" xfId="0" applyNumberFormat="1" applyFont="1" applyFill="1" applyBorder="1" applyAlignment="1" applyProtection="1">
      <alignment horizontal="center" vertical="center"/>
    </xf>
    <xf numFmtId="0" fontId="39" fillId="0" borderId="0" xfId="0" applyFont="1" applyAlignment="1">
      <alignment horizontal="center" wrapText="1"/>
    </xf>
    <xf numFmtId="0" fontId="39" fillId="77" borderId="75" xfId="0" applyFont="1" applyFill="1" applyBorder="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3" xfId="0" applyNumberFormat="1" applyFont="1" applyFill="1" applyBorder="1" applyAlignment="1" applyProtection="1">
      <alignment horizontal="left" vertical="center" wrapText="1"/>
    </xf>
    <xf numFmtId="0" fontId="0" fillId="0" borderId="43" xfId="0" applyNumberFormat="1" applyFont="1" applyFill="1" applyBorder="1" applyAlignment="1" applyProtection="1">
      <alignment horizontal="center" vertical="center"/>
    </xf>
    <xf numFmtId="0" fontId="0" fillId="0" borderId="43" xfId="0" applyFont="1" applyFill="1" applyBorder="1" applyAlignment="1" applyProtection="1">
      <alignment vertical="center" wrapText="1"/>
    </xf>
    <xf numFmtId="0" fontId="0" fillId="33" borderId="0" xfId="0" applyNumberFormat="1"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3"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62" xfId="0" applyFont="1" applyFill="1" applyBorder="1" applyAlignment="1">
      <alignment horizontal="center" vertical="center"/>
    </xf>
    <xf numFmtId="0" fontId="67" fillId="0" borderId="0" xfId="0" applyFont="1" applyFill="1"/>
    <xf numFmtId="0" fontId="39" fillId="0" borderId="0" xfId="0" applyFont="1" applyFill="1" applyBorder="1" applyAlignment="1">
      <alignment horizontal="center" vertical="center"/>
    </xf>
    <xf numFmtId="0" fontId="52" fillId="0" borderId="29" xfId="0" applyNumberFormat="1" applyFont="1" applyFill="1" applyBorder="1" applyAlignment="1" applyProtection="1">
      <alignment horizontal="left" vertical="center" wrapText="1"/>
    </xf>
    <xf numFmtId="39" fontId="56" fillId="0" borderId="43" xfId="439" applyNumberFormat="1" applyFont="1" applyFill="1" applyBorder="1" applyAlignment="1" applyProtection="1">
      <alignment horizontal="center" vertical="center" wrapText="1"/>
    </xf>
    <xf numFmtId="0" fontId="60" fillId="0" borderId="0" xfId="0" applyNumberFormat="1" applyFont="1" applyFill="1" applyAlignment="1" applyProtection="1">
      <alignment horizontal="left" vertical="center" wrapText="1"/>
    </xf>
    <xf numFmtId="0" fontId="56" fillId="33" borderId="24" xfId="0" applyNumberFormat="1" applyFont="1" applyFill="1" applyBorder="1" applyAlignment="1" applyProtection="1">
      <alignment horizontal="left" vertical="center" wrapText="1"/>
    </xf>
    <xf numFmtId="177" fontId="56" fillId="0" borderId="22" xfId="439" applyNumberFormat="1" applyFont="1" applyFill="1" applyBorder="1" applyAlignment="1" applyProtection="1">
      <alignment horizontal="center"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37" fontId="39" fillId="0" borderId="43" xfId="439" applyNumberFormat="1" applyFont="1" applyFill="1" applyBorder="1" applyAlignment="1" applyProtection="1">
      <alignment horizontal="center" vertical="center" wrapText="1"/>
    </xf>
    <xf numFmtId="0" fontId="60" fillId="0" borderId="43" xfId="0" applyNumberFormat="1" applyFont="1" applyFill="1" applyBorder="1" applyAlignment="1" applyProtection="1">
      <alignment horizontal="left" vertical="center" wrapText="1"/>
    </xf>
    <xf numFmtId="0" fontId="56" fillId="0" borderId="27" xfId="0" applyNumberFormat="1" applyFont="1" applyFill="1" applyBorder="1" applyAlignment="1" applyProtection="1">
      <alignment horizontal="left" vertical="center" wrapText="1"/>
    </xf>
    <xf numFmtId="0" fontId="39" fillId="0" borderId="43" xfId="0" applyNumberFormat="1" applyFont="1" applyFill="1" applyBorder="1" applyAlignment="1" applyProtection="1">
      <alignment horizontal="center" vertical="center"/>
    </xf>
    <xf numFmtId="164" fontId="56" fillId="0" borderId="43"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6" fillId="0" borderId="28" xfId="439" applyNumberFormat="1" applyFont="1" applyFill="1" applyBorder="1" applyAlignment="1" applyProtection="1">
      <alignment horizontal="center" vertical="center" wrapText="1"/>
    </xf>
    <xf numFmtId="164" fontId="56" fillId="0" borderId="22" xfId="439" applyNumberFormat="1" applyFont="1" applyFill="1" applyBorder="1" applyAlignment="1" applyProtection="1">
      <alignment horizontal="center" vertical="center" wrapText="1"/>
    </xf>
    <xf numFmtId="0" fontId="56" fillId="0" borderId="22" xfId="0" applyNumberFormat="1" applyFont="1" applyFill="1" applyBorder="1" applyAlignment="1" applyProtection="1">
      <alignment horizontal="left" vertical="center" wrapText="1"/>
    </xf>
    <xf numFmtId="39" fontId="56" fillId="0" borderId="27"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3" borderId="22" xfId="0" applyNumberFormat="1" applyFont="1" applyFill="1" applyBorder="1" applyAlignment="1" applyProtection="1">
      <alignment horizontal="left" vertical="center" wrapText="1"/>
    </xf>
    <xf numFmtId="164" fontId="56" fillId="29" borderId="22" xfId="439" applyNumberFormat="1" applyFont="1" applyFill="1" applyBorder="1" applyAlignment="1" applyProtection="1">
      <alignment horizontal="center" vertical="center" wrapText="1"/>
      <protection locked="0"/>
    </xf>
    <xf numFmtId="3" fontId="56" fillId="0" borderId="22" xfId="439" applyNumberFormat="1" applyFont="1" applyFill="1" applyBorder="1" applyAlignment="1" applyProtection="1">
      <alignment horizontal="center" vertical="center" wrapText="1"/>
    </xf>
    <xf numFmtId="3" fontId="56" fillId="33" borderId="22" xfId="439" applyNumberFormat="1" applyFont="1" applyFill="1" applyBorder="1" applyAlignment="1" applyProtection="1">
      <alignment horizontal="center" vertical="center" wrapText="1"/>
    </xf>
    <xf numFmtId="0" fontId="56" fillId="22" borderId="22" xfId="439" applyNumberFormat="1" applyFont="1" applyFill="1" applyBorder="1" applyAlignment="1" applyProtection="1">
      <alignment horizontal="center" vertical="center" wrapText="1"/>
      <protection locked="0"/>
    </xf>
    <xf numFmtId="3" fontId="56" fillId="0" borderId="43" xfId="439" applyNumberFormat="1" applyFont="1" applyFill="1" applyBorder="1" applyAlignment="1" applyProtection="1">
      <alignment horizontal="center" vertical="center" wrapText="1"/>
    </xf>
    <xf numFmtId="0" fontId="56" fillId="0" borderId="43" xfId="0" applyNumberFormat="1" applyFont="1" applyFill="1" applyBorder="1" applyAlignment="1" applyProtection="1">
      <alignment horizontal="left" vertical="center" wrapText="1"/>
    </xf>
    <xf numFmtId="0" fontId="39" fillId="33" borderId="24" xfId="0" applyNumberFormat="1" applyFont="1" applyFill="1" applyBorder="1" applyAlignment="1" applyProtection="1">
      <alignment horizontal="center" vertical="center"/>
    </xf>
    <xf numFmtId="14" fontId="0" fillId="0" borderId="0" xfId="0" applyNumberFormat="1" applyFont="1" applyFill="1" applyAlignment="1" applyProtection="1">
      <alignment horizontal="center" vertical="center"/>
    </xf>
    <xf numFmtId="0" fontId="56" fillId="77" borderId="24" xfId="0" applyNumberFormat="1" applyFont="1" applyFill="1" applyBorder="1" applyAlignment="1" applyProtection="1">
      <alignment horizontal="left" vertical="center" wrapText="1"/>
    </xf>
    <xf numFmtId="0" fontId="56" fillId="77" borderId="22" xfId="0" applyNumberFormat="1" applyFont="1" applyFill="1" applyBorder="1" applyAlignment="1" applyProtection="1">
      <alignment horizontal="left" vertical="center" wrapText="1"/>
    </xf>
    <xf numFmtId="0" fontId="39" fillId="77" borderId="41" xfId="0" applyNumberFormat="1" applyFont="1" applyFill="1" applyBorder="1" applyAlignment="1" applyProtection="1">
      <alignment horizontal="center" vertical="center"/>
    </xf>
    <xf numFmtId="0" fontId="39" fillId="77" borderId="25" xfId="0" applyNumberFormat="1" applyFont="1" applyFill="1" applyBorder="1" applyAlignment="1" applyProtection="1">
      <alignment horizontal="center" vertical="center"/>
    </xf>
    <xf numFmtId="0" fontId="0" fillId="77" borderId="30" xfId="0" applyFont="1" applyFill="1" applyBorder="1" applyAlignment="1" applyProtection="1">
      <alignment vertical="center" wrapText="1"/>
    </xf>
    <xf numFmtId="164" fontId="49" fillId="0" borderId="0" xfId="0" applyNumberFormat="1" applyFont="1" applyFill="1" applyAlignment="1" applyProtection="1">
      <alignment wrapText="1"/>
    </xf>
    <xf numFmtId="164" fontId="49" fillId="77" borderId="10" xfId="0" applyNumberFormat="1" applyFont="1" applyFill="1" applyBorder="1" applyAlignment="1" applyProtection="1">
      <alignment horizontal="center" vertical="center" wrapText="1"/>
    </xf>
    <xf numFmtId="0" fontId="41" fillId="77" borderId="0" xfId="0" applyFont="1" applyFill="1" applyBorder="1" applyAlignment="1">
      <alignment wrapText="1"/>
    </xf>
    <xf numFmtId="0" fontId="39" fillId="77" borderId="62" xfId="0" applyNumberFormat="1" applyFont="1" applyFill="1" applyBorder="1" applyAlignment="1" applyProtection="1">
      <alignment horizontal="center" vertical="center"/>
    </xf>
    <xf numFmtId="0" fontId="41" fillId="77" borderId="22"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0" fontId="0" fillId="0" borderId="25" xfId="0" applyNumberFormat="1" applyFont="1" applyFill="1" applyBorder="1" applyAlignment="1" applyProtection="1">
      <alignment horizontal="left" vertical="center" wrapText="1"/>
    </xf>
    <xf numFmtId="0" fontId="0" fillId="0" borderId="30" xfId="0" applyNumberFormat="1" applyFont="1" applyFill="1" applyBorder="1" applyAlignment="1" applyProtection="1">
      <alignment horizontal="left" vertical="center" wrapText="1"/>
    </xf>
    <xf numFmtId="37" fontId="0" fillId="0" borderId="28" xfId="439" applyNumberFormat="1" applyFont="1" applyBorder="1" applyAlignment="1" applyProtection="1">
      <alignment vertical="center"/>
    </xf>
    <xf numFmtId="37" fontId="0" fillId="31" borderId="28" xfId="439" applyNumberFormat="1" applyFont="1" applyFill="1" applyBorder="1" applyAlignment="1" applyProtection="1">
      <alignment vertical="center"/>
    </xf>
    <xf numFmtId="0" fontId="0" fillId="0" borderId="29" xfId="0" applyNumberFormat="1" applyFont="1" applyFill="1" applyBorder="1" applyAlignment="1" applyProtection="1">
      <alignment horizontal="left" vertical="center" wrapText="1"/>
    </xf>
    <xf numFmtId="0" fontId="0" fillId="0" borderId="43" xfId="0" applyFont="1" applyFill="1" applyBorder="1" applyProtection="1"/>
    <xf numFmtId="0" fontId="0" fillId="0" borderId="43" xfId="0" applyFont="1" applyFill="1" applyBorder="1" applyAlignment="1" applyProtection="1">
      <alignment horizontal="center" vertical="center"/>
    </xf>
    <xf numFmtId="3" fontId="0" fillId="0" borderId="0" xfId="0" applyNumberFormat="1" applyFont="1" applyFill="1" applyProtection="1"/>
    <xf numFmtId="37" fontId="0" fillId="0" borderId="28"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2" xfId="0" applyNumberFormat="1" applyFont="1" applyFill="1" applyBorder="1" applyAlignment="1" applyProtection="1">
      <alignment horizontal="left" vertical="center" wrapText="1"/>
    </xf>
    <xf numFmtId="37" fontId="0" fillId="23" borderId="27" xfId="439" applyNumberFormat="1" applyFont="1" applyFill="1" applyBorder="1" applyAlignment="1" applyProtection="1">
      <alignment vertical="center"/>
    </xf>
    <xf numFmtId="0" fontId="0" fillId="0" borderId="23" xfId="0" applyNumberFormat="1" applyFont="1" applyFill="1" applyBorder="1" applyAlignment="1" applyProtection="1">
      <alignment horizontal="left" vertical="center" wrapText="1"/>
    </xf>
    <xf numFmtId="0" fontId="0" fillId="22" borderId="43" xfId="0" applyFont="1" applyFill="1" applyBorder="1" applyAlignment="1" applyProtection="1">
      <alignment vertical="center"/>
    </xf>
    <xf numFmtId="37" fontId="0" fillId="0" borderId="26" xfId="439" applyNumberFormat="1" applyFont="1" applyFill="1" applyBorder="1" applyAlignment="1" applyProtection="1">
      <alignment vertical="center"/>
    </xf>
    <xf numFmtId="0" fontId="0" fillId="23" borderId="30" xfId="0" applyNumberFormat="1" applyFont="1" applyFill="1" applyBorder="1" applyAlignment="1" applyProtection="1">
      <alignment horizontal="left" vertical="center" wrapText="1"/>
    </xf>
    <xf numFmtId="0" fontId="0" fillId="33" borderId="24" xfId="0" applyNumberFormat="1" applyFont="1" applyFill="1" applyBorder="1" applyAlignment="1" applyProtection="1">
      <alignment horizontal="left" vertical="center" wrapText="1"/>
    </xf>
    <xf numFmtId="0" fontId="0" fillId="33" borderId="22" xfId="0" applyNumberFormat="1" applyFont="1" applyFill="1" applyBorder="1" applyAlignment="1" applyProtection="1">
      <alignment horizontal="left" vertical="center" wrapText="1"/>
    </xf>
    <xf numFmtId="37" fontId="0" fillId="33" borderId="28" xfId="439" applyNumberFormat="1" applyFont="1" applyFill="1" applyBorder="1" applyAlignment="1" applyProtection="1">
      <alignment vertical="center"/>
    </xf>
    <xf numFmtId="3" fontId="44" fillId="0" borderId="22" xfId="1540" applyFont="1" applyFill="1" applyBorder="1" applyAlignment="1" applyProtection="1">
      <alignment vertical="center" wrapText="1"/>
    </xf>
    <xf numFmtId="38" fontId="0" fillId="0" borderId="43"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37" fontId="0" fillId="0" borderId="27" xfId="439" applyNumberFormat="1" applyFont="1" applyFill="1" applyBorder="1" applyAlignment="1" applyProtection="1">
      <alignment vertical="center"/>
    </xf>
    <xf numFmtId="0" fontId="0" fillId="0" borderId="33" xfId="0" applyNumberFormat="1" applyFont="1" applyFill="1" applyBorder="1" applyAlignment="1" applyProtection="1">
      <alignment horizontal="left" vertical="center" wrapText="1"/>
    </xf>
    <xf numFmtId="0" fontId="0" fillId="0" borderId="0" xfId="0" applyFont="1" applyBorder="1" applyProtection="1"/>
    <xf numFmtId="0" fontId="0" fillId="34" borderId="0" xfId="0" applyFont="1" applyFill="1" applyAlignment="1" applyProtection="1">
      <alignment horizontal="center" vertical="center"/>
    </xf>
    <xf numFmtId="0" fontId="0" fillId="0" borderId="22" xfId="0" applyFont="1" applyFill="1" applyBorder="1" applyAlignment="1">
      <alignment vertical="center" wrapText="1"/>
    </xf>
    <xf numFmtId="39" fontId="128" fillId="75" borderId="61" xfId="1562" applyNumberFormat="1" applyFont="1" applyFill="1" applyBorder="1" applyAlignment="1">
      <alignment horizontal="center" vertical="center" wrapText="1"/>
    </xf>
    <xf numFmtId="0" fontId="0" fillId="23" borderId="24" xfId="0" applyNumberFormat="1" applyFont="1" applyFill="1" applyBorder="1" applyAlignment="1" applyProtection="1">
      <alignment horizontal="left" vertical="center" wrapText="1"/>
    </xf>
    <xf numFmtId="0" fontId="0" fillId="77" borderId="24" xfId="0" applyNumberFormat="1" applyFont="1" applyFill="1" applyBorder="1" applyAlignment="1" applyProtection="1">
      <alignment horizontal="left" vertical="center" wrapText="1"/>
    </xf>
    <xf numFmtId="0" fontId="128" fillId="77" borderId="0" xfId="0" applyFont="1" applyFill="1" applyAlignment="1" applyProtection="1">
      <alignment horizontal="left" vertical="center" wrapText="1"/>
    </xf>
    <xf numFmtId="164" fontId="0" fillId="77" borderId="22" xfId="439" applyNumberFormat="1" applyFont="1" applyFill="1" applyBorder="1" applyAlignment="1" applyProtection="1">
      <alignment horizontal="center" vertical="center" wrapText="1"/>
    </xf>
    <xf numFmtId="0" fontId="0" fillId="77" borderId="23" xfId="0" quotePrefix="1" applyNumberFormat="1" applyFont="1" applyFill="1" applyBorder="1" applyAlignment="1" applyProtection="1">
      <alignment horizontal="center" vertical="center" wrapText="1"/>
    </xf>
    <xf numFmtId="0" fontId="0" fillId="77" borderId="22" xfId="0" applyFont="1" applyFill="1" applyBorder="1" applyAlignment="1">
      <alignment vertical="center" wrapText="1"/>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3" xfId="0" applyFont="1" applyFill="1" applyBorder="1" applyAlignment="1">
      <alignment vertical="center" wrapText="1"/>
    </xf>
    <xf numFmtId="37" fontId="0" fillId="0" borderId="63" xfId="439" applyNumberFormat="1" applyFont="1" applyFill="1" applyBorder="1" applyAlignment="1" applyProtection="1">
      <alignment vertical="center"/>
    </xf>
    <xf numFmtId="0" fontId="0" fillId="0" borderId="43"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3" borderId="22" xfId="0" applyNumberFormat="1" applyFont="1" applyFill="1" applyBorder="1" applyAlignment="1" applyProtection="1">
      <alignment horizontal="left" vertical="center" wrapText="1"/>
    </xf>
    <xf numFmtId="49" fontId="0" fillId="73" borderId="63"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3" borderId="63" xfId="439" applyNumberFormat="1" applyFont="1" applyFill="1" applyBorder="1" applyAlignment="1" applyProtection="1">
      <alignment horizontal="center" vertical="center"/>
    </xf>
    <xf numFmtId="49" fontId="0" fillId="73" borderId="62" xfId="439" applyNumberFormat="1" applyFont="1" applyFill="1" applyBorder="1" applyAlignment="1" applyProtection="1">
      <alignment horizontal="center" vertical="center"/>
    </xf>
    <xf numFmtId="0" fontId="0" fillId="30" borderId="64" xfId="0" applyFont="1" applyFill="1" applyBorder="1"/>
    <xf numFmtId="49" fontId="0" fillId="30" borderId="0" xfId="0" applyNumberFormat="1" applyFont="1" applyFill="1" applyAlignment="1" applyProtection="1">
      <alignment horizontal="center"/>
    </xf>
    <xf numFmtId="41" fontId="0" fillId="0" borderId="64"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62"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62" xfId="439" applyNumberFormat="1" applyFont="1" applyFill="1" applyBorder="1" applyAlignment="1" applyProtection="1">
      <alignment horizontal="center" vertical="center"/>
    </xf>
    <xf numFmtId="0" fontId="0" fillId="77" borderId="0" xfId="0" applyFont="1" applyFill="1" applyBorder="1"/>
    <xf numFmtId="41" fontId="0" fillId="77" borderId="0" xfId="0" applyNumberFormat="1" applyFont="1" applyFill="1" applyBorder="1" applyAlignment="1">
      <alignment horizontal="center" vertical="center" wrapText="1"/>
    </xf>
    <xf numFmtId="14" fontId="0" fillId="77" borderId="62" xfId="439" applyNumberFormat="1" applyFont="1" applyFill="1" applyBorder="1" applyAlignment="1" applyProtection="1">
      <alignment horizontal="center" vertical="center"/>
    </xf>
    <xf numFmtId="0" fontId="0" fillId="77"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38" fontId="44"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172" fontId="39" fillId="28" borderId="0" xfId="439" applyNumberFormat="1" applyFont="1" applyFill="1" applyAlignment="1" applyProtection="1">
      <alignment horizontal="center" vertical="center"/>
      <protection locked="0"/>
    </xf>
    <xf numFmtId="0" fontId="0" fillId="0" borderId="31" xfId="0" applyFont="1" applyFill="1" applyBorder="1" applyAlignment="1">
      <alignment horizontal="center" wrapText="1"/>
    </xf>
    <xf numFmtId="0" fontId="44" fillId="0" borderId="60" xfId="0" applyFont="1" applyFill="1" applyBorder="1" applyAlignment="1">
      <alignment vertical="center" wrapText="1"/>
    </xf>
    <xf numFmtId="0" fontId="60" fillId="0" borderId="60" xfId="0" applyFont="1" applyFill="1" applyBorder="1" applyAlignment="1">
      <alignment vertical="center" wrapText="1"/>
    </xf>
    <xf numFmtId="0" fontId="0" fillId="0" borderId="0" xfId="0" applyFont="1" applyProtection="1"/>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3" borderId="0" xfId="0" applyFont="1" applyFill="1" applyAlignment="1" applyProtection="1">
      <alignment wrapText="1"/>
    </xf>
    <xf numFmtId="0" fontId="0" fillId="33"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8"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37" fontId="0" fillId="29" borderId="0" xfId="439" applyNumberFormat="1" applyFont="1" applyFill="1" applyAlignment="1" applyProtection="1">
      <alignment horizontal="center" vertical="center"/>
      <protection locked="0"/>
    </xf>
    <xf numFmtId="3" fontId="0" fillId="28" borderId="0" xfId="439" applyNumberFormat="1" applyFont="1" applyFill="1" applyAlignment="1" applyProtection="1">
      <alignment horizontal="center" vertical="center"/>
      <protection locked="0"/>
    </xf>
    <xf numFmtId="0" fontId="0" fillId="31" borderId="0" xfId="0" applyFont="1" applyFill="1" applyProtection="1"/>
    <xf numFmtId="3" fontId="0" fillId="28" borderId="0" xfId="439" applyNumberFormat="1" applyFont="1" applyFill="1" applyAlignment="1" applyProtection="1">
      <alignment horizontal="center" vertical="center"/>
    </xf>
    <xf numFmtId="41" fontId="67" fillId="0" borderId="0" xfId="439" applyNumberFormat="1" applyFont="1" applyFill="1" applyAlignment="1" applyProtection="1">
      <alignment vertical="center" wrapText="1"/>
    </xf>
    <xf numFmtId="39" fontId="67" fillId="0" borderId="0" xfId="439" applyNumberFormat="1" applyFont="1" applyFill="1" applyBorder="1" applyAlignment="1" applyProtection="1">
      <alignment horizontal="center" vertical="center" wrapText="1"/>
    </xf>
    <xf numFmtId="0" fontId="39" fillId="30" borderId="35" xfId="0" applyFont="1" applyFill="1" applyBorder="1" applyAlignment="1">
      <alignment horizontal="center" vertical="center" wrapText="1"/>
    </xf>
    <xf numFmtId="0" fontId="39" fillId="30" borderId="37" xfId="0" applyFont="1" applyFill="1" applyBorder="1" applyAlignment="1">
      <alignment horizontal="center"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39" fillId="0" borderId="0" xfId="0" applyFont="1" applyFill="1" applyAlignment="1" applyProtection="1">
      <alignment horizontal="center" vertical="center"/>
    </xf>
    <xf numFmtId="37" fontId="0" fillId="73" borderId="0" xfId="439" applyNumberFormat="1" applyFont="1" applyFill="1" applyAlignment="1" applyProtection="1">
      <alignment horizontal="center" vertical="center"/>
      <protection locked="0"/>
    </xf>
    <xf numFmtId="41" fontId="67" fillId="73" borderId="0" xfId="439" applyNumberFormat="1" applyFont="1" applyFill="1" applyAlignment="1" applyProtection="1">
      <alignment wrapText="1"/>
    </xf>
    <xf numFmtId="164" fontId="0" fillId="73" borderId="0" xfId="439" applyNumberFormat="1" applyFont="1" applyFill="1" applyAlignment="1" applyProtection="1">
      <alignment horizontal="center" vertical="center"/>
      <protection locked="0"/>
    </xf>
    <xf numFmtId="0" fontId="57" fillId="73" borderId="0" xfId="0" applyFont="1" applyFill="1" applyAlignment="1" applyProtection="1">
      <alignment horizontal="left" vertical="center"/>
    </xf>
    <xf numFmtId="0" fontId="44" fillId="73" borderId="0" xfId="0" applyFont="1" applyFill="1" applyAlignment="1" applyProtection="1">
      <alignment horizontal="left" vertical="center"/>
    </xf>
    <xf numFmtId="0" fontId="0" fillId="73" borderId="0" xfId="0" applyNumberFormat="1" applyFont="1" applyFill="1" applyAlignment="1" applyProtection="1">
      <alignment wrapText="1"/>
    </xf>
    <xf numFmtId="0" fontId="0" fillId="73" borderId="0" xfId="0" applyFont="1" applyFill="1" applyAlignment="1" applyProtection="1">
      <alignment vertical="center"/>
    </xf>
    <xf numFmtId="164" fontId="0" fillId="73" borderId="0" xfId="0" applyNumberFormat="1" applyFont="1" applyFill="1" applyAlignment="1" applyProtection="1">
      <alignment vertical="center"/>
    </xf>
    <xf numFmtId="164" fontId="39" fillId="73" borderId="0" xfId="439" applyNumberFormat="1" applyFont="1" applyFill="1" applyAlignment="1" applyProtection="1">
      <alignment horizontal="center" vertical="center"/>
      <protection locked="0"/>
    </xf>
    <xf numFmtId="3" fontId="39" fillId="73" borderId="0" xfId="0" applyNumberFormat="1" applyFont="1" applyFill="1" applyAlignment="1" applyProtection="1">
      <alignment horizontal="center" vertical="center"/>
      <protection locked="0"/>
    </xf>
    <xf numFmtId="3" fontId="39" fillId="73" borderId="0" xfId="439" applyNumberFormat="1" applyFont="1" applyFill="1" applyAlignment="1" applyProtection="1">
      <alignment horizontal="center" vertical="center"/>
      <protection locked="0"/>
    </xf>
    <xf numFmtId="38" fontId="44" fillId="73" borderId="0" xfId="439" applyNumberFormat="1" applyFont="1" applyFill="1" applyAlignment="1" applyProtection="1">
      <alignment horizontal="center" vertical="center" wrapText="1"/>
    </xf>
    <xf numFmtId="164" fontId="0" fillId="73" borderId="0" xfId="439" applyNumberFormat="1" applyFont="1" applyFill="1" applyAlignment="1" applyProtection="1">
      <alignment horizontal="center" vertical="center"/>
    </xf>
    <xf numFmtId="0" fontId="0" fillId="73" borderId="0" xfId="0" applyFont="1" applyFill="1" applyAlignment="1" applyProtection="1">
      <alignment horizontal="center" vertical="center" wrapText="1"/>
    </xf>
    <xf numFmtId="0" fontId="39" fillId="73" borderId="0" xfId="0" applyFont="1" applyFill="1" applyAlignment="1" applyProtection="1">
      <alignment horizontal="center" vertical="center" wrapText="1"/>
    </xf>
    <xf numFmtId="0" fontId="140" fillId="73" borderId="0" xfId="0" applyFont="1" applyFill="1" applyAlignment="1" applyProtection="1">
      <alignment horizontal="left" vertical="center"/>
    </xf>
    <xf numFmtId="0" fontId="79" fillId="73" borderId="0" xfId="0" applyFont="1" applyFill="1" applyAlignment="1" applyProtection="1">
      <alignment vertical="center"/>
    </xf>
    <xf numFmtId="0" fontId="141" fillId="73" borderId="0" xfId="0" applyFont="1" applyFill="1" applyAlignment="1" applyProtection="1">
      <alignment vertical="center"/>
      <protection locked="0"/>
    </xf>
    <xf numFmtId="168" fontId="39" fillId="29" borderId="0" xfId="439" applyNumberFormat="1" applyFont="1" applyFill="1" applyAlignment="1" applyProtection="1">
      <alignment horizontal="center" vertical="center"/>
      <protection locked="0"/>
    </xf>
    <xf numFmtId="0" fontId="57" fillId="73"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0" fontId="0" fillId="0" borderId="73" xfId="0" applyBorder="1"/>
    <xf numFmtId="0" fontId="0" fillId="0" borderId="83" xfId="0" applyBorder="1"/>
    <xf numFmtId="0" fontId="49" fillId="77" borderId="55" xfId="0" applyFont="1" applyFill="1" applyBorder="1" applyAlignment="1">
      <alignment horizontal="center" wrapText="1"/>
    </xf>
    <xf numFmtId="0" fontId="0" fillId="0" borderId="55" xfId="0" applyBorder="1" applyAlignment="1">
      <alignment horizontal="center" vertical="center" wrapText="1"/>
    </xf>
    <xf numFmtId="10" fontId="0" fillId="0" borderId="55" xfId="0" applyNumberFormat="1" applyBorder="1" applyAlignment="1">
      <alignment horizontal="center" vertical="center" wrapText="1"/>
    </xf>
    <xf numFmtId="168" fontId="0" fillId="0" borderId="73" xfId="0" applyNumberFormat="1" applyBorder="1"/>
    <xf numFmtId="0" fontId="0" fillId="0" borderId="55" xfId="0" applyBorder="1" applyAlignment="1">
      <alignment horizontal="center" wrapText="1"/>
    </xf>
    <xf numFmtId="0" fontId="39" fillId="0" borderId="55" xfId="0" applyFont="1" applyBorder="1" applyAlignment="1">
      <alignment horizontal="center"/>
    </xf>
    <xf numFmtId="0" fontId="39" fillId="77" borderId="65" xfId="0" applyFont="1" applyFill="1" applyBorder="1" applyAlignment="1">
      <alignment horizontal="center"/>
    </xf>
    <xf numFmtId="0" fontId="39" fillId="77" borderId="55" xfId="0" applyFont="1" applyFill="1" applyBorder="1" applyAlignment="1">
      <alignment horizontal="center"/>
    </xf>
    <xf numFmtId="0" fontId="0" fillId="77" borderId="55" xfId="0" applyFill="1" applyBorder="1"/>
    <xf numFmtId="0" fontId="0" fillId="77" borderId="55" xfId="0" applyFill="1" applyBorder="1" applyAlignment="1">
      <alignment horizontal="center"/>
    </xf>
    <xf numFmtId="0" fontId="0" fillId="0" borderId="76" xfId="0" applyBorder="1"/>
    <xf numFmtId="0" fontId="0" fillId="0" borderId="81" xfId="0" applyBorder="1"/>
    <xf numFmtId="0" fontId="57" fillId="77" borderId="55" xfId="0" applyFont="1" applyFill="1" applyBorder="1" applyAlignment="1">
      <alignment horizontal="center" vertical="center" wrapText="1"/>
    </xf>
    <xf numFmtId="0" fontId="57" fillId="77" borderId="55" xfId="0" applyFont="1" applyFill="1" applyBorder="1" applyAlignment="1">
      <alignment horizontal="center" wrapText="1"/>
    </xf>
    <xf numFmtId="0" fontId="37" fillId="77" borderId="55" xfId="0" applyFont="1" applyFill="1" applyBorder="1" applyAlignment="1">
      <alignment vertical="center" wrapText="1"/>
    </xf>
    <xf numFmtId="0" fontId="0" fillId="77" borderId="55" xfId="0" applyFill="1" applyBorder="1" applyAlignment="1">
      <alignment vertical="center"/>
    </xf>
    <xf numFmtId="0" fontId="37" fillId="77" borderId="55" xfId="0" applyFont="1" applyFill="1" applyBorder="1" applyAlignment="1">
      <alignment horizontal="left" vertical="center" wrapText="1"/>
    </xf>
    <xf numFmtId="0" fontId="37" fillId="77" borderId="55" xfId="0" applyFont="1" applyFill="1" applyBorder="1" applyAlignment="1">
      <alignment horizontal="justify" vertical="center"/>
    </xf>
    <xf numFmtId="0" fontId="45" fillId="77" borderId="55" xfId="0" quotePrefix="1" applyFont="1" applyFill="1" applyBorder="1" applyAlignment="1">
      <alignment horizontal="center" vertical="center" wrapText="1"/>
    </xf>
    <xf numFmtId="0" fontId="45" fillId="77" borderId="55" xfId="0" applyFont="1" applyFill="1" applyBorder="1" applyAlignment="1">
      <alignment horizontal="center" vertical="center" wrapText="1"/>
    </xf>
    <xf numFmtId="0" fontId="40" fillId="77" borderId="13" xfId="0" applyFont="1" applyFill="1" applyBorder="1" applyAlignment="1">
      <alignment horizontal="center" vertical="center"/>
    </xf>
    <xf numFmtId="0" fontId="45" fillId="77" borderId="13" xfId="0" applyFont="1" applyFill="1" applyBorder="1" applyAlignment="1">
      <alignment vertical="center"/>
    </xf>
    <xf numFmtId="0" fontId="0" fillId="77" borderId="84" xfId="0" applyFill="1" applyBorder="1"/>
    <xf numFmtId="0" fontId="0" fillId="0" borderId="55" xfId="0" applyBorder="1"/>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41" fontId="68" fillId="0" borderId="0" xfId="439" applyNumberFormat="1" applyFont="1" applyFill="1" applyAlignment="1" applyProtection="1">
      <alignment horizontal="center" vertical="center" wrapText="1"/>
      <protection locked="0"/>
    </xf>
    <xf numFmtId="0" fontId="147" fillId="76" borderId="55" xfId="0" applyFont="1" applyFill="1" applyBorder="1" applyAlignment="1">
      <alignment horizontal="center" vertical="center" wrapText="1"/>
    </xf>
    <xf numFmtId="0" fontId="144" fillId="0" borderId="0" xfId="0" applyFont="1"/>
    <xf numFmtId="0" fontId="148" fillId="72" borderId="0" xfId="0" applyFont="1" applyFill="1" applyAlignment="1">
      <alignment horizontal="justify" vertical="center"/>
    </xf>
    <xf numFmtId="0" fontId="148" fillId="72" borderId="0" xfId="0" applyFont="1" applyFill="1" applyAlignment="1">
      <alignment vertical="center"/>
    </xf>
    <xf numFmtId="0" fontId="0" fillId="0" borderId="0" xfId="0" applyAlignment="1">
      <alignment vertical="center"/>
    </xf>
    <xf numFmtId="0" fontId="148" fillId="72" borderId="0" xfId="0" applyFont="1" applyFill="1" applyAlignment="1">
      <alignment vertical="center" wrapText="1"/>
    </xf>
    <xf numFmtId="0" fontId="152" fillId="72" borderId="0" xfId="611" applyFont="1" applyFill="1" applyAlignment="1">
      <alignment vertical="center"/>
    </xf>
    <xf numFmtId="0" fontId="153" fillId="72" borderId="0" xfId="0" applyFont="1" applyFill="1" applyAlignment="1">
      <alignment vertical="center"/>
    </xf>
    <xf numFmtId="0" fontId="154" fillId="72" borderId="0" xfId="611" applyFont="1" applyFill="1" applyAlignment="1" applyProtection="1">
      <alignment vertical="center"/>
      <protection locked="0"/>
    </xf>
    <xf numFmtId="0" fontId="153" fillId="72" borderId="0" xfId="0" applyFont="1" applyFill="1"/>
    <xf numFmtId="0" fontId="154" fillId="72" borderId="0" xfId="611" applyFont="1" applyFill="1" applyProtection="1">
      <protection locked="0"/>
    </xf>
    <xf numFmtId="0" fontId="115" fillId="72" borderId="0" xfId="30098" applyFont="1" applyFill="1" applyAlignment="1">
      <alignment horizontal="left" vertical="center" wrapText="1" indent="1"/>
    </xf>
    <xf numFmtId="0" fontId="115" fillId="72" borderId="0" xfId="30098" quotePrefix="1" applyFont="1" applyFill="1" applyAlignment="1">
      <alignment horizontal="left" vertical="center" wrapText="1" indent="1"/>
    </xf>
    <xf numFmtId="0" fontId="157" fillId="72" borderId="0" xfId="30098" applyFont="1" applyFill="1" applyAlignment="1">
      <alignment vertical="center" wrapText="1"/>
    </xf>
    <xf numFmtId="0" fontId="35" fillId="0" borderId="0" xfId="611"/>
    <xf numFmtId="0" fontId="148" fillId="72" borderId="0" xfId="30098" applyFont="1" applyFill="1" applyAlignment="1">
      <alignment vertical="center" wrapText="1"/>
    </xf>
    <xf numFmtId="0" fontId="154" fillId="72"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0" fontId="0" fillId="78" borderId="24" xfId="0" applyNumberFormat="1" applyFont="1" applyFill="1" applyBorder="1" applyAlignment="1" applyProtection="1">
      <alignment horizontal="left" vertical="center" wrapText="1"/>
    </xf>
    <xf numFmtId="164" fontId="49" fillId="33" borderId="0" xfId="0" applyNumberFormat="1" applyFont="1" applyFill="1" applyAlignment="1" applyProtection="1">
      <alignment wrapText="1"/>
    </xf>
    <xf numFmtId="1" fontId="0" fillId="0" borderId="0" xfId="0" applyNumberFormat="1" applyFont="1" applyFill="1" applyAlignment="1" applyProtection="1">
      <alignment horizontal="center" vertic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applyAlignment="1">
      <alignment horizontal="center"/>
    </xf>
    <xf numFmtId="0" fontId="0" fillId="0" borderId="0" xfId="0" applyFill="1"/>
    <xf numFmtId="0" fontId="0" fillId="79" borderId="0" xfId="0" applyFill="1" applyAlignment="1">
      <alignment horizontal="center"/>
    </xf>
    <xf numFmtId="0" fontId="0" fillId="79" borderId="0" xfId="0" applyFill="1"/>
    <xf numFmtId="0" fontId="0" fillId="79" borderId="0" xfId="0" applyNumberFormat="1" applyFont="1" applyFill="1" applyAlignment="1" applyProtection="1">
      <alignment horizontal="center" vertical="center"/>
    </xf>
    <xf numFmtId="0" fontId="0" fillId="79" borderId="43"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0" fontId="0" fillId="35" borderId="0" xfId="0" applyFill="1" applyAlignment="1">
      <alignment horizontal="center"/>
    </xf>
    <xf numFmtId="0" fontId="0" fillId="35" borderId="0" xfId="0" applyFill="1"/>
    <xf numFmtId="0" fontId="0" fillId="81" borderId="0" xfId="0" applyFill="1"/>
    <xf numFmtId="38" fontId="44" fillId="22" borderId="43" xfId="439" applyNumberFormat="1" applyFont="1" applyFill="1" applyBorder="1" applyAlignment="1" applyProtection="1">
      <alignment horizontal="center" vertical="center" wrapText="1"/>
    </xf>
    <xf numFmtId="4" fontId="0" fillId="0" borderId="0" xfId="0" applyNumberFormat="1"/>
    <xf numFmtId="179" fontId="0" fillId="0" borderId="0" xfId="439" applyNumberFormat="1" applyFont="1" applyProtection="1"/>
    <xf numFmtId="43" fontId="0" fillId="0" borderId="0" xfId="0" applyNumberFormat="1" applyFont="1" applyProtection="1"/>
    <xf numFmtId="0" fontId="0" fillId="29" borderId="0" xfId="0" applyFill="1" applyAlignment="1">
      <alignment wrapText="1"/>
    </xf>
    <xf numFmtId="180" fontId="41" fillId="30" borderId="64" xfId="0" applyNumberFormat="1" applyFont="1" applyFill="1" applyBorder="1" applyAlignment="1">
      <alignment wrapText="1"/>
    </xf>
    <xf numFmtId="180" fontId="56" fillId="0" borderId="27" xfId="439" applyNumberFormat="1" applyFont="1" applyFill="1" applyBorder="1" applyAlignment="1" applyProtection="1">
      <alignment horizontal="center" vertical="center" wrapText="1"/>
    </xf>
    <xf numFmtId="0" fontId="0" fillId="0" borderId="13" xfId="0" applyBorder="1"/>
    <xf numFmtId="0" fontId="0" fillId="0" borderId="38" xfId="0" applyBorder="1"/>
    <xf numFmtId="0" fontId="0" fillId="0" borderId="65" xfId="0" applyBorder="1"/>
    <xf numFmtId="0" fontId="39" fillId="77" borderId="85" xfId="0" applyFont="1" applyFill="1" applyBorder="1" applyAlignment="1">
      <alignment horizontal="left"/>
    </xf>
    <xf numFmtId="0" fontId="0" fillId="77" borderId="86" xfId="0" applyFill="1" applyBorder="1"/>
    <xf numFmtId="0" fontId="0" fillId="77" borderId="90" xfId="0" applyFill="1" applyBorder="1"/>
    <xf numFmtId="0" fontId="0" fillId="0" borderId="84" xfId="0" applyBorder="1"/>
    <xf numFmtId="0" fontId="146" fillId="0" borderId="66" xfId="0" applyFont="1" applyBorder="1" applyAlignment="1">
      <alignment horizontal="center" vertical="center" wrapText="1"/>
    </xf>
    <xf numFmtId="0" fontId="0" fillId="0" borderId="66" xfId="0" applyBorder="1"/>
    <xf numFmtId="0" fontId="146" fillId="0" borderId="13" xfId="0" applyFont="1" applyBorder="1" applyAlignment="1">
      <alignment horizontal="center" vertical="center" wrapText="1"/>
    </xf>
    <xf numFmtId="0" fontId="39" fillId="0" borderId="55" xfId="0" quotePrefix="1" applyFont="1" applyBorder="1" applyAlignment="1">
      <alignment horizontal="center" vertical="center"/>
    </xf>
    <xf numFmtId="0" fontId="37" fillId="77" borderId="66" xfId="0" applyFont="1" applyFill="1" applyBorder="1" applyAlignment="1">
      <alignment vertical="center" wrapText="1"/>
    </xf>
    <xf numFmtId="0" fontId="0" fillId="77" borderId="66" xfId="0" applyFill="1" applyBorder="1" applyAlignment="1">
      <alignment vertical="center" wrapText="1"/>
    </xf>
    <xf numFmtId="0" fontId="37" fillId="77" borderId="55" xfId="0" applyFont="1" applyFill="1" applyBorder="1" applyAlignment="1">
      <alignment horizontal="justify" vertical="center" wrapText="1"/>
    </xf>
    <xf numFmtId="0" fontId="0" fillId="0" borderId="55" xfId="0" applyBorder="1" applyAlignment="1">
      <alignment vertical="center" wrapText="1"/>
    </xf>
    <xf numFmtId="0" fontId="39" fillId="0" borderId="55" xfId="0" quotePrefix="1" applyFont="1" applyBorder="1" applyAlignment="1">
      <alignment horizontal="center"/>
    </xf>
    <xf numFmtId="0" fontId="158" fillId="77" borderId="11" xfId="0" applyFont="1" applyFill="1" applyBorder="1" applyAlignment="1">
      <alignment horizontal="justify" vertical="center" wrapText="1"/>
    </xf>
    <xf numFmtId="37" fontId="0" fillId="0" borderId="55" xfId="0" applyNumberFormat="1" applyBorder="1" applyAlignment="1">
      <alignment horizontal="center" vertical="center" wrapText="1"/>
    </xf>
    <xf numFmtId="0" fontId="45" fillId="77" borderId="13" xfId="0" applyFont="1" applyFill="1" applyBorder="1" applyAlignment="1">
      <alignment horizontal="center" vertical="center" wrapText="1"/>
    </xf>
    <xf numFmtId="0" fontId="39" fillId="77" borderId="55" xfId="0" applyFont="1" applyFill="1" applyBorder="1" applyAlignment="1">
      <alignment horizontal="center" wrapText="1"/>
    </xf>
    <xf numFmtId="0" fontId="0" fillId="77" borderId="85" xfId="0" applyFill="1" applyBorder="1"/>
    <xf numFmtId="49" fontId="39" fillId="0" borderId="55" xfId="0" quotePrefix="1" applyNumberFormat="1" applyFont="1" applyBorder="1" applyAlignment="1">
      <alignment horizontal="center" vertical="center"/>
    </xf>
    <xf numFmtId="0" fontId="0" fillId="0" borderId="55" xfId="0" applyBorder="1" applyAlignment="1">
      <alignment horizontal="justify" vertical="center"/>
    </xf>
    <xf numFmtId="0" fontId="39" fillId="0" borderId="55" xfId="0" applyFont="1" applyBorder="1" applyAlignment="1">
      <alignment horizontal="center" vertical="center"/>
    </xf>
    <xf numFmtId="0" fontId="0" fillId="1" borderId="55" xfId="0" applyFill="1" applyBorder="1" applyAlignment="1">
      <alignment horizontal="center" vertical="center" wrapText="1"/>
    </xf>
    <xf numFmtId="37" fontId="0" fillId="0" borderId="55" xfId="0" applyNumberFormat="1" applyBorder="1" applyAlignment="1">
      <alignment horizontal="center" vertical="center"/>
    </xf>
    <xf numFmtId="0" fontId="39" fillId="0" borderId="81" xfId="0" applyFont="1" applyBorder="1" applyAlignment="1">
      <alignment horizontal="center" vertical="center"/>
    </xf>
    <xf numFmtId="178" fontId="0" fillId="0" borderId="0" xfId="0" applyNumberFormat="1"/>
    <xf numFmtId="10" fontId="44" fillId="0" borderId="0" xfId="4688" applyNumberFormat="1" applyFont="1"/>
    <xf numFmtId="0" fontId="33" fillId="0" borderId="0" xfId="0" applyFont="1"/>
    <xf numFmtId="0" fontId="0" fillId="77" borderId="11" xfId="0" applyFill="1" applyBorder="1" applyAlignment="1">
      <alignment horizontal="center"/>
    </xf>
    <xf numFmtId="0" fontId="44" fillId="0" borderId="87" xfId="0" applyFont="1" applyBorder="1"/>
    <xf numFmtId="0" fontId="44" fillId="0" borderId="0" xfId="0" applyFont="1"/>
    <xf numFmtId="0" fontId="44" fillId="0" borderId="72" xfId="0" applyFont="1" applyBorder="1"/>
    <xf numFmtId="0" fontId="44" fillId="0" borderId="73" xfId="0" applyFont="1" applyBorder="1"/>
    <xf numFmtId="0" fontId="160" fillId="0" borderId="0" xfId="0" applyFont="1" applyAlignment="1">
      <alignment vertical="center" wrapText="1"/>
    </xf>
    <xf numFmtId="0" fontId="44" fillId="0" borderId="82" xfId="0" applyFont="1" applyBorder="1" applyAlignment="1">
      <alignment wrapText="1"/>
    </xf>
    <xf numFmtId="1" fontId="44" fillId="0" borderId="0" xfId="0" applyNumberFormat="1" applyFont="1"/>
    <xf numFmtId="0" fontId="44" fillId="0" borderId="80" xfId="0" applyFont="1" applyBorder="1"/>
    <xf numFmtId="0" fontId="44" fillId="0" borderId="0" xfId="0" applyFont="1" applyAlignment="1">
      <alignment horizontal="center"/>
    </xf>
    <xf numFmtId="0" fontId="44" fillId="0" borderId="0" xfId="0" applyFont="1" applyAlignment="1">
      <alignment horizontal="center" wrapText="1"/>
    </xf>
    <xf numFmtId="9" fontId="44" fillId="0" borderId="0" xfId="4688" applyFont="1" applyFill="1" applyBorder="1"/>
    <xf numFmtId="10" fontId="44" fillId="0" borderId="72" xfId="0" applyNumberFormat="1" applyFont="1" applyBorder="1"/>
    <xf numFmtId="2" fontId="44" fillId="0" borderId="0" xfId="4688" applyNumberFormat="1" applyFont="1"/>
    <xf numFmtId="2" fontId="44" fillId="0" borderId="0" xfId="0" applyNumberFormat="1" applyFont="1"/>
    <xf numFmtId="168" fontId="44" fillId="0" borderId="0" xfId="0" applyNumberFormat="1" applyFont="1"/>
    <xf numFmtId="168" fontId="44" fillId="0" borderId="72" xfId="0" applyNumberFormat="1" applyFont="1" applyBorder="1"/>
    <xf numFmtId="168" fontId="44" fillId="0" borderId="73" xfId="0" applyNumberFormat="1" applyFont="1" applyBorder="1"/>
    <xf numFmtId="0" fontId="44" fillId="0" borderId="0" xfId="4688" applyNumberFormat="1" applyFont="1" applyFill="1" applyBorder="1"/>
    <xf numFmtId="37" fontId="44" fillId="0" borderId="0" xfId="0" applyNumberFormat="1" applyFont="1" applyAlignment="1">
      <alignment horizontal="center"/>
    </xf>
    <xf numFmtId="0" fontId="44" fillId="0" borderId="83" xfId="0" applyFont="1" applyBorder="1"/>
    <xf numFmtId="0" fontId="0" fillId="0" borderId="0" xfId="0" applyFill="1" applyAlignment="1">
      <alignment horizontal="left" vertical="center"/>
    </xf>
    <xf numFmtId="0" fontId="0" fillId="0" borderId="0" xfId="0" applyFill="1" applyAlignment="1">
      <alignment wrapText="1"/>
    </xf>
    <xf numFmtId="0" fontId="161"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79" fillId="0" borderId="39" xfId="0" applyFont="1" applyFill="1" applyBorder="1"/>
    <xf numFmtId="0" fontId="39" fillId="26" borderId="35" xfId="0" applyFont="1" applyFill="1" applyBorder="1" applyAlignment="1">
      <alignment horizontal="left" vertical="center"/>
    </xf>
    <xf numFmtId="0" fontId="0" fillId="26" borderId="36" xfId="0" applyFill="1" applyBorder="1"/>
    <xf numFmtId="0" fontId="0" fillId="33" borderId="10" xfId="0" applyFill="1" applyBorder="1" applyAlignment="1">
      <alignment horizontal="center" vertical="center"/>
    </xf>
    <xf numFmtId="0" fontId="0" fillId="33" borderId="0" xfId="0" applyNumberFormat="1" applyFont="1" applyFill="1" applyAlignment="1" applyProtection="1">
      <alignment horizontal="center" vertical="center"/>
    </xf>
    <xf numFmtId="38" fontId="44" fillId="33" borderId="0" xfId="439" applyNumberFormat="1" applyFont="1" applyFill="1" applyAlignment="1" applyProtection="1">
      <alignment horizontal="center" vertical="center" wrapText="1"/>
    </xf>
    <xf numFmtId="0" fontId="79" fillId="0" borderId="39" xfId="0" applyFont="1" applyFill="1" applyBorder="1" applyAlignment="1">
      <alignment wrapText="1"/>
    </xf>
    <xf numFmtId="0" fontId="0" fillId="0" borderId="16" xfId="0" applyFill="1" applyBorder="1" applyAlignment="1">
      <alignment wrapText="1"/>
    </xf>
    <xf numFmtId="0" fontId="0" fillId="26" borderId="3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14" fontId="0" fillId="35" borderId="0" xfId="0" applyNumberFormat="1" applyFont="1" applyFill="1" applyAlignment="1" applyProtection="1">
      <alignment horizontal="center"/>
    </xf>
    <xf numFmtId="0" fontId="0" fillId="0" borderId="0" xfId="0" quotePrefix="1" applyFont="1" applyAlignment="1" applyProtection="1">
      <alignment vertical="center" wrapText="1"/>
    </xf>
    <xf numFmtId="0" fontId="39" fillId="31" borderId="43" xfId="0" applyNumberFormat="1" applyFont="1" applyFill="1" applyBorder="1" applyAlignment="1" applyProtection="1">
      <alignment horizontal="center" vertical="center"/>
    </xf>
    <xf numFmtId="0" fontId="0" fillId="31" borderId="43" xfId="0" applyFont="1" applyFill="1" applyBorder="1" applyAlignment="1" applyProtection="1">
      <alignment vertical="center" wrapText="1"/>
    </xf>
    <xf numFmtId="37" fontId="0" fillId="31" borderId="43" xfId="439" applyNumberFormat="1" applyFont="1" applyFill="1" applyBorder="1" applyAlignment="1" applyProtection="1">
      <alignment vertical="center"/>
    </xf>
    <xf numFmtId="14" fontId="56" fillId="35" borderId="22" xfId="439" applyNumberFormat="1" applyFont="1" applyFill="1" applyBorder="1" applyAlignment="1" applyProtection="1">
      <alignment horizontal="center" vertical="center" wrapText="1"/>
    </xf>
    <xf numFmtId="0" fontId="44" fillId="0" borderId="55" xfId="0" applyFont="1" applyBorder="1" applyAlignment="1">
      <alignment horizontal="center" vertical="center" wrapText="1"/>
    </xf>
    <xf numFmtId="0" fontId="0" fillId="0" borderId="0" xfId="0" applyNumberFormat="1"/>
    <xf numFmtId="0" fontId="0" fillId="0" borderId="0" xfId="0" applyAlignment="1">
      <alignment horizontal="center" wrapText="1"/>
    </xf>
    <xf numFmtId="0" fontId="0" fillId="0" borderId="10" xfId="0" applyFill="1" applyBorder="1" applyAlignment="1">
      <alignment horizontal="center" vertical="center"/>
    </xf>
    <xf numFmtId="0" fontId="0"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vertical="center" wrapText="1"/>
    </xf>
    <xf numFmtId="0" fontId="56" fillId="0" borderId="0" xfId="0" applyNumberFormat="1" applyFont="1" applyFill="1" applyBorder="1" applyAlignment="1" applyProtection="1">
      <alignment horizontal="left" vertical="center" wrapText="1"/>
    </xf>
    <xf numFmtId="164" fontId="56" fillId="29" borderId="0" xfId="439" applyNumberFormat="1" applyFont="1" applyFill="1" applyBorder="1" applyAlignment="1" applyProtection="1">
      <alignment horizontal="center" vertical="center" wrapText="1"/>
      <protection locked="0"/>
    </xf>
    <xf numFmtId="3" fontId="56" fillId="0" borderId="0" xfId="439" applyNumberFormat="1" applyFont="1" applyFill="1" applyBorder="1" applyAlignment="1" applyProtection="1">
      <alignment horizontal="center" vertical="center" wrapText="1"/>
    </xf>
    <xf numFmtId="37" fontId="39" fillId="0" borderId="0" xfId="439"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horizontal="center" vertical="center"/>
    </xf>
    <xf numFmtId="38" fontId="0" fillId="0" borderId="0" xfId="0" applyNumberFormat="1" applyFont="1" applyFill="1" applyBorder="1" applyProtection="1"/>
    <xf numFmtId="1" fontId="0" fillId="0" borderId="24" xfId="0" applyNumberFormat="1" applyFont="1" applyFill="1" applyBorder="1" applyAlignment="1" applyProtection="1">
      <alignment horizontal="center" vertical="center" wrapText="1"/>
    </xf>
    <xf numFmtId="0" fontId="51" fillId="0" borderId="0" xfId="0" applyFont="1" applyAlignment="1">
      <alignment horizontal="center" wrapText="1"/>
    </xf>
    <xf numFmtId="0" fontId="39" fillId="0" borderId="25" xfId="0" applyFont="1" applyBorder="1" applyAlignment="1">
      <alignment horizontal="center" vertical="center"/>
    </xf>
    <xf numFmtId="0" fontId="0" fillId="0" borderId="30" xfId="0" applyBorder="1" applyAlignment="1">
      <alignment vertical="center" wrapText="1"/>
    </xf>
    <xf numFmtId="0" fontId="39" fillId="77" borderId="16" xfId="0" applyFont="1" applyFill="1" applyBorder="1" applyAlignment="1">
      <alignment horizontal="left" vertical="center" wrapText="1"/>
    </xf>
    <xf numFmtId="0" fontId="57" fillId="77" borderId="16" xfId="0" applyFont="1" applyFill="1" applyBorder="1" applyAlignment="1">
      <alignment wrapText="1"/>
    </xf>
    <xf numFmtId="2" fontId="0" fillId="0" borderId="55" xfId="4688" applyNumberFormat="1" applyFont="1" applyFill="1" applyBorder="1" applyAlignment="1">
      <alignment horizontal="center"/>
    </xf>
    <xf numFmtId="1" fontId="0" fillId="0" borderId="0" xfId="0" applyNumberFormat="1" applyAlignment="1">
      <alignment horizontal="center" vertical="center"/>
    </xf>
    <xf numFmtId="1" fontId="0" fillId="0" borderId="0" xfId="0" applyNumberFormat="1" applyFont="1" applyFill="1" applyBorder="1" applyAlignment="1" applyProtection="1">
      <alignment horizontal="left" vertical="center" wrapText="1"/>
    </xf>
    <xf numFmtId="0" fontId="0" fillId="72" borderId="66" xfId="0" applyFill="1" applyBorder="1" applyAlignment="1">
      <alignment horizontal="left" vertical="center" wrapText="1"/>
    </xf>
    <xf numFmtId="0" fontId="39" fillId="0" borderId="15" xfId="0" applyFont="1" applyBorder="1" applyAlignment="1">
      <alignment horizontal="center" vertical="center"/>
    </xf>
    <xf numFmtId="0" fontId="164" fillId="72" borderId="0" xfId="30098" applyFont="1" applyFill="1" applyAlignment="1">
      <alignment vertical="center" wrapText="1"/>
    </xf>
    <xf numFmtId="164" fontId="39" fillId="0" borderId="0" xfId="439" applyNumberFormat="1" applyFont="1" applyFill="1" applyAlignment="1" applyProtection="1">
      <alignment horizontal="center" vertical="center" wrapText="1"/>
    </xf>
    <xf numFmtId="0" fontId="0" fillId="26" borderId="16" xfId="0" applyFont="1" applyFill="1" applyBorder="1" applyAlignment="1" applyProtection="1">
      <alignment horizontal="center" vertical="center"/>
    </xf>
    <xf numFmtId="0" fontId="0" fillId="0" borderId="11" xfId="0" applyFont="1" applyFill="1" applyBorder="1" applyAlignment="1" applyProtection="1">
      <alignment horizontal="center" vertical="center"/>
    </xf>
    <xf numFmtId="49" fontId="0" fillId="30" borderId="13" xfId="0" applyNumberFormat="1" applyFont="1" applyFill="1" applyBorder="1" applyAlignment="1" applyProtection="1">
      <alignment horizontal="center" vertical="center"/>
      <protection locked="0"/>
    </xf>
    <xf numFmtId="14" fontId="0" fillId="30" borderId="13" xfId="0" applyNumberFormat="1" applyFont="1" applyFill="1" applyBorder="1" applyAlignment="1" applyProtection="1">
      <alignment horizontal="center" vertical="center"/>
      <protection locked="0"/>
    </xf>
    <xf numFmtId="181" fontId="0" fillId="30" borderId="13" xfId="0" applyNumberFormat="1" applyFont="1" applyFill="1" applyBorder="1" applyAlignment="1" applyProtection="1">
      <alignment horizontal="center" vertical="center"/>
      <protection locked="0"/>
    </xf>
    <xf numFmtId="49" fontId="35" fillId="30" borderId="13" xfId="611" applyNumberFormat="1" applyFill="1" applyBorder="1" applyAlignment="1" applyProtection="1">
      <alignment horizontal="center" vertical="center"/>
      <protection locked="0"/>
    </xf>
    <xf numFmtId="41" fontId="68" fillId="0" borderId="0" xfId="0"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protection locked="0"/>
    </xf>
    <xf numFmtId="0" fontId="0" fillId="0" borderId="0" xfId="0" applyFont="1" applyFill="1" applyAlignment="1" applyProtection="1">
      <alignment horizontal="center" vertical="center"/>
      <protection locked="0"/>
    </xf>
    <xf numFmtId="0" fontId="0" fillId="0" borderId="0" xfId="0" applyFont="1" applyAlignment="1" applyProtection="1">
      <alignment horizontal="center" vertical="center" wrapText="1"/>
      <protection locked="0"/>
    </xf>
    <xf numFmtId="164" fontId="0" fillId="0" borderId="0" xfId="0" applyNumberFormat="1" applyFont="1" applyFill="1" applyAlignment="1" applyProtection="1">
      <alignment horizontal="center" vertical="center" wrapText="1"/>
      <protection locked="0"/>
    </xf>
    <xf numFmtId="0" fontId="67" fillId="0" borderId="0" xfId="0" applyFont="1" applyFill="1" applyAlignment="1" applyProtection="1">
      <alignment horizontal="center" vertical="center" wrapText="1"/>
      <protection locked="0"/>
    </xf>
    <xf numFmtId="0" fontId="0" fillId="0" borderId="43" xfId="0" applyFont="1" applyFill="1" applyBorder="1" applyAlignment="1" applyProtection="1">
      <alignment horizontal="center" vertical="center" wrapText="1"/>
      <protection locked="0"/>
    </xf>
    <xf numFmtId="0" fontId="67" fillId="0" borderId="0" xfId="0" applyFont="1" applyAlignment="1" applyProtection="1">
      <alignment horizontal="center" vertical="center" wrapText="1"/>
      <protection locked="0"/>
    </xf>
    <xf numFmtId="41" fontId="67" fillId="0" borderId="0" xfId="439" applyNumberFormat="1" applyFont="1" applyFill="1" applyAlignment="1" applyProtection="1">
      <alignment horizontal="center" vertical="center" wrapText="1"/>
    </xf>
    <xf numFmtId="0" fontId="0" fillId="0" borderId="0" xfId="0" applyFont="1" applyAlignment="1" applyProtection="1">
      <alignment horizontal="center" vertical="center"/>
      <protection locked="0"/>
    </xf>
    <xf numFmtId="0" fontId="39" fillId="73" borderId="0" xfId="0" applyFont="1" applyFill="1" applyAlignment="1" applyProtection="1">
      <alignment horizontal="center" vertical="center"/>
    </xf>
    <xf numFmtId="0" fontId="0" fillId="73" borderId="0" xfId="0" applyFont="1" applyFill="1" applyAlignment="1" applyProtection="1">
      <alignment horizontal="center" vertical="center"/>
    </xf>
    <xf numFmtId="0" fontId="0" fillId="73" borderId="0" xfId="0" applyNumberFormat="1" applyFont="1" applyFill="1" applyAlignment="1" applyProtection="1">
      <alignment horizontal="center" vertical="center" wrapText="1"/>
    </xf>
    <xf numFmtId="41" fontId="68" fillId="73" borderId="0" xfId="0" applyNumberFormat="1" applyFont="1" applyFill="1" applyAlignment="1" applyProtection="1">
      <alignment horizontal="center" vertical="center" wrapText="1"/>
    </xf>
    <xf numFmtId="41" fontId="67" fillId="73" borderId="0" xfId="439" applyNumberFormat="1" applyFont="1" applyFill="1" applyAlignment="1" applyProtection="1">
      <alignment horizontal="center" vertical="center" wrapText="1"/>
    </xf>
    <xf numFmtId="41" fontId="68" fillId="80" borderId="0" xfId="0" applyNumberFormat="1" applyFont="1" applyFill="1" applyAlignment="1" applyProtection="1">
      <alignment horizontal="center" vertical="center" wrapText="1"/>
    </xf>
    <xf numFmtId="38" fontId="0" fillId="0" borderId="0" xfId="0" applyNumberFormat="1" applyFont="1" applyFill="1" applyAlignment="1" applyProtection="1">
      <alignment horizontal="center" vertical="center" wrapText="1"/>
      <protection locked="0"/>
    </xf>
    <xf numFmtId="38" fontId="67" fillId="35" borderId="0" xfId="0" applyNumberFormat="1" applyFont="1" applyFill="1" applyAlignment="1" applyProtection="1">
      <alignment horizontal="center" vertical="center" wrapText="1"/>
      <protection locked="0"/>
    </xf>
    <xf numFmtId="41" fontId="68" fillId="73" borderId="0" xfId="439" applyNumberFormat="1" applyFont="1" applyFill="1" applyAlignment="1" applyProtection="1">
      <alignment horizontal="center" vertical="center" wrapText="1"/>
    </xf>
    <xf numFmtId="41" fontId="67" fillId="0" borderId="0" xfId="0" applyNumberFormat="1" applyFont="1" applyFill="1" applyAlignment="1" applyProtection="1">
      <alignment horizontal="center" vertical="center" wrapText="1"/>
    </xf>
    <xf numFmtId="164" fontId="0" fillId="0" borderId="43" xfId="0" applyNumberFormat="1" applyFont="1" applyFill="1" applyBorder="1" applyAlignment="1" applyProtection="1">
      <alignment horizontal="center" vertical="center" wrapText="1"/>
      <protection locked="0"/>
    </xf>
    <xf numFmtId="0" fontId="39" fillId="73" borderId="0" xfId="0" applyFont="1" applyFill="1" applyAlignment="1">
      <alignment horizontal="center" vertical="center" wrapText="1"/>
    </xf>
    <xf numFmtId="164" fontId="0" fillId="0" borderId="0" xfId="0" applyNumberFormat="1" applyFont="1" applyFill="1" applyBorder="1" applyAlignment="1" applyProtection="1">
      <alignment horizontal="center" vertical="center" wrapText="1"/>
      <protection locked="0"/>
    </xf>
    <xf numFmtId="0" fontId="39" fillId="0" borderId="0" xfId="0" applyFont="1" applyFill="1" applyAlignment="1">
      <alignment horizontal="center" vertical="center" wrapText="1"/>
    </xf>
    <xf numFmtId="0" fontId="68" fillId="73" borderId="0" xfId="0" applyFont="1" applyFill="1" applyAlignment="1" applyProtection="1">
      <alignment horizontal="center" vertical="center"/>
    </xf>
    <xf numFmtId="164" fontId="0" fillId="28" borderId="0" xfId="439" applyNumberFormat="1" applyFont="1" applyFill="1" applyAlignment="1" applyProtection="1">
      <alignment horizontal="center" vertical="center"/>
    </xf>
    <xf numFmtId="41" fontId="67" fillId="28" borderId="0" xfId="439" applyNumberFormat="1" applyFont="1" applyFill="1" applyAlignment="1" applyProtection="1">
      <alignment horizontal="center" vertical="center" wrapText="1"/>
    </xf>
    <xf numFmtId="0" fontId="0" fillId="0" borderId="34" xfId="0" applyNumberFormat="1" applyFont="1" applyFill="1" applyBorder="1" applyAlignment="1" applyProtection="1">
      <alignment horizontal="center" vertical="center" wrapText="1"/>
    </xf>
    <xf numFmtId="168" fontId="0" fillId="0" borderId="0" xfId="0" applyNumberFormat="1" applyFont="1" applyFill="1" applyAlignment="1" applyProtection="1">
      <alignment horizontal="center" vertical="center" wrapText="1"/>
    </xf>
    <xf numFmtId="0" fontId="0" fillId="0" borderId="0" xfId="0" applyFont="1" applyAlignment="1">
      <alignment horizontal="center" vertical="center"/>
    </xf>
    <xf numFmtId="168" fontId="0" fillId="0" borderId="0" xfId="0" applyNumberFormat="1" applyFont="1" applyAlignment="1" applyProtection="1">
      <alignment horizontal="center" vertical="center"/>
    </xf>
    <xf numFmtId="38" fontId="39" fillId="73" borderId="0" xfId="0" applyNumberFormat="1" applyFont="1" applyFill="1" applyAlignment="1" applyProtection="1">
      <alignment horizontal="center" vertical="center"/>
    </xf>
    <xf numFmtId="0" fontId="57" fillId="0" borderId="0" xfId="0" applyFont="1" applyFill="1" applyAlignment="1" applyProtection="1">
      <alignment horizontal="center" vertical="center" wrapText="1"/>
    </xf>
    <xf numFmtId="0" fontId="57" fillId="73" borderId="0" xfId="0" applyFont="1" applyFill="1" applyAlignment="1">
      <alignment horizontal="center" vertical="center" wrapText="1"/>
    </xf>
    <xf numFmtId="49" fontId="0" fillId="29" borderId="0" xfId="0" applyNumberFormat="1" applyFont="1" applyFill="1" applyAlignment="1" applyProtection="1">
      <alignment horizontal="center" vertical="center"/>
      <protection locked="0"/>
    </xf>
    <xf numFmtId="14" fontId="0" fillId="29" borderId="0" xfId="439" applyNumberFormat="1" applyFont="1" applyFill="1" applyAlignment="1" applyProtection="1">
      <alignment horizontal="center" vertical="center" wrapText="1"/>
      <protection locked="0"/>
    </xf>
    <xf numFmtId="14" fontId="0" fillId="0" borderId="0" xfId="0" applyNumberFormat="1" applyFont="1" applyAlignment="1">
      <alignment horizontal="center" vertical="center"/>
    </xf>
    <xf numFmtId="41" fontId="0" fillId="73" borderId="0" xfId="439" applyNumberFormat="1" applyFont="1" applyFill="1" applyAlignment="1" applyProtection="1">
      <alignment horizontal="center" vertical="center" wrapText="1"/>
      <protection locked="0"/>
    </xf>
    <xf numFmtId="41" fontId="0" fillId="73" borderId="0" xfId="439" applyNumberFormat="1" applyFont="1" applyFill="1" applyAlignment="1" applyProtection="1">
      <alignment horizontal="center" vertical="center" wrapText="1"/>
    </xf>
    <xf numFmtId="0" fontId="0" fillId="73" borderId="0" xfId="0" applyFont="1" applyFill="1" applyAlignment="1" applyProtection="1">
      <alignment horizontal="center" vertical="center" wrapText="1"/>
      <protection locked="0"/>
    </xf>
    <xf numFmtId="0" fontId="0" fillId="0" borderId="21" xfId="0" applyFont="1" applyFill="1" applyBorder="1" applyAlignment="1">
      <alignment horizontal="center" vertical="center"/>
    </xf>
    <xf numFmtId="0" fontId="0" fillId="0" borderId="0" xfId="0" applyFont="1" applyBorder="1" applyAlignment="1">
      <alignment horizontal="center" vertical="center"/>
    </xf>
    <xf numFmtId="0" fontId="0" fillId="0" borderId="54" xfId="0" applyFont="1" applyBorder="1" applyAlignment="1">
      <alignment horizontal="center" vertical="center"/>
    </xf>
    <xf numFmtId="0" fontId="39" fillId="26" borderId="16" xfId="0" applyFont="1" applyFill="1" applyBorder="1" applyAlignment="1" applyProtection="1">
      <alignment horizontal="center" vertical="center"/>
    </xf>
    <xf numFmtId="0" fontId="39" fillId="0" borderId="0" xfId="0" applyFont="1" applyBorder="1" applyAlignment="1">
      <alignment horizontal="center" vertical="center"/>
    </xf>
    <xf numFmtId="0" fontId="39" fillId="0" borderId="17" xfId="0" applyFont="1" applyBorder="1" applyAlignment="1">
      <alignment horizontal="center" vertical="center"/>
    </xf>
    <xf numFmtId="0" fontId="39" fillId="0" borderId="57" xfId="0" applyFont="1" applyFill="1" applyBorder="1" applyAlignment="1">
      <alignment horizontal="center" vertical="center"/>
    </xf>
    <xf numFmtId="41" fontId="67" fillId="0" borderId="0" xfId="439" applyNumberFormat="1" applyFont="1" applyFill="1" applyAlignment="1" applyProtection="1">
      <alignment horizontal="center" vertical="center" wrapText="1"/>
      <protection locked="0"/>
    </xf>
    <xf numFmtId="0" fontId="39" fillId="0" borderId="0" xfId="0" applyFont="1" applyAlignment="1">
      <alignment horizontal="center" vertical="center"/>
    </xf>
    <xf numFmtId="41" fontId="67" fillId="0" borderId="0" xfId="439" applyNumberFormat="1" applyFont="1" applyAlignment="1">
      <alignment horizontal="center" vertical="center" wrapText="1"/>
    </xf>
    <xf numFmtId="41" fontId="68" fillId="30" borderId="78" xfId="439" applyNumberFormat="1" applyFont="1" applyFill="1" applyBorder="1" applyAlignment="1">
      <alignment horizontal="center" vertical="center" wrapText="1"/>
    </xf>
    <xf numFmtId="41" fontId="68" fillId="30" borderId="0" xfId="439" applyNumberFormat="1" applyFont="1" applyFill="1" applyAlignment="1">
      <alignment horizontal="center" vertical="center" wrapText="1"/>
    </xf>
    <xf numFmtId="41" fontId="142" fillId="0" borderId="0" xfId="0" applyNumberFormat="1" applyFont="1" applyFill="1" applyAlignment="1" applyProtection="1">
      <alignment horizontal="center" vertical="center" wrapText="1"/>
    </xf>
    <xf numFmtId="41" fontId="0" fillId="0" borderId="0" xfId="0" applyNumberFormat="1" applyFont="1" applyAlignment="1" applyProtection="1">
      <alignment horizontal="center" vertical="center" wrapText="1"/>
    </xf>
    <xf numFmtId="0" fontId="0" fillId="0" borderId="0" xfId="0" applyAlignment="1">
      <alignment horizontal="center" vertical="center"/>
    </xf>
    <xf numFmtId="41" fontId="68" fillId="30" borderId="89" xfId="439" applyNumberFormat="1" applyFont="1" applyFill="1" applyBorder="1" applyAlignment="1">
      <alignment horizontal="center" vertical="center" wrapText="1"/>
    </xf>
    <xf numFmtId="41" fontId="68" fillId="30" borderId="79" xfId="439" applyNumberFormat="1" applyFont="1" applyFill="1" applyBorder="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center" vertical="center" wrapText="1"/>
    </xf>
    <xf numFmtId="0" fontId="67" fillId="0" borderId="10" xfId="0" applyFont="1" applyFill="1" applyBorder="1" applyAlignment="1">
      <alignment horizontal="left" vertical="center" wrapText="1"/>
    </xf>
    <xf numFmtId="0" fontId="0" fillId="0" borderId="10" xfId="0" applyFill="1" applyBorder="1" applyAlignment="1">
      <alignment horizontal="left" vertical="center" wrapText="1"/>
    </xf>
    <xf numFmtId="14" fontId="122" fillId="29" borderId="10" xfId="31722" applyNumberFormat="1" applyFont="1" applyFill="1" applyBorder="1" applyAlignment="1" applyProtection="1">
      <alignment horizontal="left" vertical="center"/>
      <protection locked="0"/>
    </xf>
    <xf numFmtId="0" fontId="0" fillId="33" borderId="0" xfId="0" applyFont="1" applyFill="1" applyAlignment="1" applyProtection="1">
      <alignment horizontal="center" vertical="center"/>
    </xf>
    <xf numFmtId="0" fontId="0" fillId="33" borderId="10" xfId="0" applyFill="1" applyBorder="1" applyAlignment="1">
      <alignment horizontal="left" vertical="center" wrapText="1"/>
    </xf>
    <xf numFmtId="0" fontId="0" fillId="33" borderId="0" xfId="0" applyFill="1" applyAlignment="1">
      <alignment horizontal="left" vertical="center" wrapText="1"/>
    </xf>
    <xf numFmtId="0" fontId="0" fillId="0" borderId="74" xfId="0" applyFill="1" applyBorder="1" applyAlignment="1">
      <alignment horizontal="left" vertical="center"/>
    </xf>
    <xf numFmtId="0" fontId="41" fillId="0" borderId="10" xfId="0" applyFont="1" applyBorder="1" applyAlignment="1" applyProtection="1">
      <alignment horizontal="right" wrapText="1"/>
    </xf>
    <xf numFmtId="4" fontId="0" fillId="0" borderId="10" xfId="0" applyNumberFormat="1" applyBorder="1"/>
    <xf numFmtId="0" fontId="41" fillId="0" borderId="10" xfId="0" applyFont="1" applyBorder="1" applyAlignment="1" applyProtection="1">
      <alignment horizontal="right" vertical="center" wrapText="1"/>
    </xf>
    <xf numFmtId="37" fontId="39" fillId="83" borderId="28" xfId="439" applyNumberFormat="1" applyFont="1" applyFill="1" applyBorder="1" applyAlignment="1" applyProtection="1">
      <alignment horizontal="center" vertical="center" wrapText="1"/>
    </xf>
    <xf numFmtId="0" fontId="53" fillId="0" borderId="0" xfId="0" applyNumberFormat="1" applyFont="1" applyFill="1" applyAlignment="1" applyProtection="1">
      <alignment horizontal="left" vertical="center" wrapText="1"/>
    </xf>
    <xf numFmtId="0" fontId="132" fillId="0" borderId="0" xfId="0" applyNumberFormat="1" applyFont="1" applyFill="1" applyAlignment="1" applyProtection="1">
      <alignment horizontal="left" vertical="center" wrapText="1"/>
    </xf>
    <xf numFmtId="0" fontId="0" fillId="0" borderId="43" xfId="0" applyFont="1" applyFill="1" applyBorder="1" applyAlignment="1" applyProtection="1">
      <alignment horizontal="left" vertical="center" wrapText="1"/>
    </xf>
    <xf numFmtId="0" fontId="39" fillId="73" borderId="0" xfId="0" applyFont="1" applyFill="1" applyAlignment="1" applyProtection="1">
      <alignment horizontal="left" vertical="center"/>
    </xf>
    <xf numFmtId="0" fontId="0" fillId="73"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39" fillId="73" borderId="0" xfId="0" applyNumberFormat="1" applyFont="1" applyFill="1" applyAlignment="1" applyProtection="1">
      <alignment horizontal="left" vertical="center" wrapText="1"/>
    </xf>
    <xf numFmtId="0" fontId="44" fillId="0" borderId="0" xfId="0" applyNumberFormat="1" applyFont="1" applyFill="1" applyAlignment="1" applyProtection="1">
      <alignment horizontal="left" vertical="center" wrapText="1"/>
    </xf>
    <xf numFmtId="0" fontId="44" fillId="0" borderId="43" xfId="0" applyNumberFormat="1" applyFont="1" applyFill="1" applyBorder="1" applyAlignment="1" applyProtection="1">
      <alignment horizontal="left" vertical="center" wrapText="1"/>
    </xf>
    <xf numFmtId="0" fontId="44" fillId="0" borderId="0" xfId="0" applyFont="1" applyFill="1" applyAlignment="1" applyProtection="1">
      <alignment horizontal="left" vertical="center" wrapText="1"/>
      <protection hidden="1"/>
    </xf>
    <xf numFmtId="0" fontId="39" fillId="73" borderId="0" xfId="0" applyFont="1" applyFill="1" applyAlignment="1">
      <alignment horizontal="left" vertical="center" wrapText="1"/>
    </xf>
    <xf numFmtId="0" fontId="0" fillId="0" borderId="0" xfId="0" applyAlignment="1">
      <alignment horizontal="left" vertical="center" wrapText="1"/>
    </xf>
    <xf numFmtId="0" fontId="39" fillId="0" borderId="0" xfId="0" applyNumberFormat="1" applyFont="1" applyFill="1" applyAlignment="1" applyProtection="1">
      <alignment horizontal="left" vertical="center" wrapText="1"/>
    </xf>
    <xf numFmtId="0" fontId="0" fillId="28" borderId="0" xfId="0" applyNumberFormat="1" applyFont="1" applyFill="1" applyAlignment="1" applyProtection="1">
      <alignment horizontal="left" vertical="center" wrapText="1"/>
    </xf>
    <xf numFmtId="0" fontId="0" fillId="0" borderId="34" xfId="0" applyNumberFormat="1" applyFont="1" applyFill="1" applyBorder="1" applyAlignment="1" applyProtection="1">
      <alignment horizontal="left" vertical="center" wrapText="1"/>
    </xf>
    <xf numFmtId="0" fontId="0" fillId="0" borderId="0" xfId="0" applyFont="1" applyFill="1" applyAlignment="1">
      <alignment horizontal="left" vertical="center" wrapText="1"/>
    </xf>
    <xf numFmtId="0" fontId="0" fillId="0" borderId="43" xfId="0" applyFont="1" applyFill="1" applyBorder="1" applyAlignment="1">
      <alignment horizontal="left" vertical="center" wrapText="1"/>
    </xf>
    <xf numFmtId="0" fontId="55" fillId="0" borderId="0" xfId="0" applyNumberFormat="1" applyFont="1" applyFill="1" applyAlignment="1" applyProtection="1">
      <alignment horizontal="left" vertical="center" wrapText="1"/>
    </xf>
    <xf numFmtId="172" fontId="0" fillId="74" borderId="28" xfId="439" applyNumberFormat="1" applyFont="1" applyFill="1" applyBorder="1" applyAlignment="1" applyProtection="1">
      <alignment vertical="center"/>
    </xf>
    <xf numFmtId="3" fontId="0" fillId="0" borderId="28" xfId="439" applyNumberFormat="1" applyFont="1" applyBorder="1" applyAlignment="1" applyProtection="1">
      <alignment vertical="center"/>
    </xf>
    <xf numFmtId="3" fontId="0" fillId="0" borderId="26" xfId="439" applyNumberFormat="1" applyFont="1" applyFill="1" applyBorder="1" applyAlignment="1" applyProtection="1">
      <alignment vertical="center"/>
    </xf>
    <xf numFmtId="3" fontId="0" fillId="0" borderId="28" xfId="439" applyNumberFormat="1" applyFont="1" applyFill="1" applyBorder="1" applyAlignment="1" applyProtection="1">
      <alignment vertical="center"/>
    </xf>
    <xf numFmtId="3" fontId="0" fillId="77" borderId="28" xfId="439" applyNumberFormat="1" applyFont="1" applyFill="1" applyBorder="1" applyAlignment="1" applyProtection="1">
      <alignment vertical="center"/>
    </xf>
    <xf numFmtId="3" fontId="0" fillId="77" borderId="27" xfId="439" applyNumberFormat="1" applyFont="1" applyFill="1" applyBorder="1" applyAlignment="1" applyProtection="1">
      <alignment vertical="center"/>
    </xf>
    <xf numFmtId="169" fontId="0" fillId="73" borderId="63" xfId="439" applyNumberFormat="1" applyFont="1" applyFill="1" applyBorder="1" applyAlignment="1" applyProtection="1">
      <alignment horizontal="center" vertical="center"/>
    </xf>
    <xf numFmtId="177" fontId="0" fillId="74" borderId="27" xfId="439" applyNumberFormat="1" applyFont="1" applyFill="1" applyBorder="1" applyAlignment="1" applyProtection="1">
      <alignment vertical="center"/>
    </xf>
    <xf numFmtId="1" fontId="40" fillId="24" borderId="0" xfId="439" applyNumberFormat="1" applyFont="1" applyFill="1" applyBorder="1" applyAlignment="1" applyProtection="1">
      <alignment horizontal="center" wrapText="1"/>
    </xf>
    <xf numFmtId="39" fontId="0" fillId="0" borderId="10" xfId="439" applyNumberFormat="1" applyFont="1" applyFill="1" applyBorder="1" applyAlignment="1" applyProtection="1">
      <alignment vertical="center"/>
    </xf>
    <xf numFmtId="43" fontId="0" fillId="0" borderId="10" xfId="439" applyNumberFormat="1" applyFont="1" applyFill="1" applyBorder="1" applyAlignment="1" applyProtection="1">
      <alignment vertical="center"/>
    </xf>
    <xf numFmtId="0" fontId="0" fillId="0" borderId="0" xfId="0" applyAlignment="1">
      <alignment horizontal="left" wrapText="1"/>
    </xf>
    <xf numFmtId="0" fontId="0" fillId="0" borderId="43" xfId="0" applyFont="1" applyFill="1" applyBorder="1" applyAlignment="1" applyProtection="1">
      <alignment horizontal="center" vertical="center" wrapText="1"/>
    </xf>
    <xf numFmtId="0" fontId="44" fillId="0" borderId="43" xfId="0" applyFont="1" applyFill="1" applyBorder="1" applyAlignment="1" applyProtection="1">
      <alignment horizontal="center" vertical="center" wrapText="1"/>
    </xf>
    <xf numFmtId="0" fontId="44" fillId="0" borderId="0" xfId="0" applyFont="1" applyFill="1" applyAlignment="1" applyProtection="1">
      <alignment horizontal="center" vertical="center" wrapText="1"/>
    </xf>
    <xf numFmtId="0" fontId="0" fillId="33" borderId="0" xfId="0" applyFill="1" applyAlignment="1">
      <alignment horizontal="center" vertical="center" wrapText="1"/>
    </xf>
    <xf numFmtId="0" fontId="44" fillId="0" borderId="43" xfId="0" applyFont="1" applyBorder="1" applyAlignment="1">
      <alignment horizontal="center" vertical="center" wrapText="1"/>
    </xf>
    <xf numFmtId="0" fontId="0" fillId="0" borderId="0" xfId="0" applyAlignment="1">
      <alignment horizontal="center" vertical="center" wrapText="1"/>
    </xf>
    <xf numFmtId="0" fontId="44" fillId="0" borderId="0" xfId="0" applyFont="1" applyFill="1" applyBorder="1" applyAlignment="1" applyProtection="1">
      <alignment horizontal="center" vertical="center" wrapText="1"/>
    </xf>
    <xf numFmtId="0" fontId="0" fillId="0" borderId="0" xfId="0" applyFont="1" applyFill="1" applyBorder="1" applyAlignment="1" applyProtection="1">
      <alignment horizontal="center" vertical="center" wrapText="1"/>
    </xf>
    <xf numFmtId="0" fontId="39" fillId="0" borderId="0" xfId="0" applyFont="1" applyFill="1" applyAlignment="1" applyProtection="1">
      <alignment horizontal="center" vertical="center" wrapText="1"/>
    </xf>
    <xf numFmtId="0" fontId="0" fillId="28" borderId="0" xfId="0" applyFont="1" applyFill="1" applyAlignment="1" applyProtection="1">
      <alignment horizontal="center" vertical="center"/>
    </xf>
    <xf numFmtId="164" fontId="0" fillId="0" borderId="22" xfId="439" applyNumberFormat="1" applyFont="1" applyFill="1" applyBorder="1" applyAlignment="1" applyProtection="1">
      <alignment horizontal="center" vertical="center" wrapText="1"/>
      <protection locked="0"/>
    </xf>
    <xf numFmtId="0" fontId="0" fillId="29" borderId="74" xfId="0" applyFill="1" applyBorder="1" applyAlignment="1" applyProtection="1">
      <alignment horizontal="center" vertical="center"/>
      <protection locked="0"/>
    </xf>
    <xf numFmtId="14" fontId="0" fillId="29" borderId="74" xfId="0" applyNumberFormat="1" applyFill="1" applyBorder="1" applyAlignment="1" applyProtection="1">
      <alignment horizontal="center" vertical="center"/>
      <protection locked="0"/>
    </xf>
    <xf numFmtId="0" fontId="0" fillId="29" borderId="10" xfId="0" applyFill="1" applyBorder="1" applyAlignment="1" applyProtection="1">
      <alignment horizontal="left" vertical="center" wrapText="1"/>
      <protection locked="0"/>
    </xf>
    <xf numFmtId="0" fontId="0" fillId="0" borderId="67" xfId="0" applyBorder="1" applyAlignment="1">
      <alignment horizontal="center"/>
    </xf>
    <xf numFmtId="0" fontId="0" fillId="0" borderId="68" xfId="0" applyFill="1" applyBorder="1"/>
    <xf numFmtId="168" fontId="0" fillId="0" borderId="68" xfId="0" applyNumberFormat="1" applyFill="1" applyBorder="1" applyAlignment="1">
      <alignment wrapText="1"/>
    </xf>
    <xf numFmtId="0" fontId="0" fillId="0" borderId="69" xfId="0" applyBorder="1" applyAlignment="1">
      <alignment wrapText="1"/>
    </xf>
    <xf numFmtId="0" fontId="0" fillId="0" borderId="70"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1" xfId="0" applyBorder="1" applyAlignment="1">
      <alignment wrapText="1"/>
    </xf>
    <xf numFmtId="0" fontId="40" fillId="33" borderId="0" xfId="682" applyFont="1" applyFill="1"/>
    <xf numFmtId="0" fontId="40" fillId="26" borderId="0" xfId="0" applyFont="1" applyFill="1"/>
    <xf numFmtId="0" fontId="49" fillId="26" borderId="17" xfId="682" applyFont="1" applyFill="1" applyBorder="1" applyAlignment="1">
      <alignment horizontal="center"/>
    </xf>
    <xf numFmtId="0" fontId="0" fillId="26" borderId="17" xfId="0" applyFill="1" applyBorder="1" applyAlignment="1">
      <alignment horizontal="center" wrapText="1"/>
    </xf>
    <xf numFmtId="0" fontId="0" fillId="26" borderId="17" xfId="0" applyFill="1" applyBorder="1" applyAlignment="1">
      <alignment wrapText="1"/>
    </xf>
    <xf numFmtId="0" fontId="165" fillId="0" borderId="0" xfId="682" applyFont="1" applyAlignment="1">
      <alignment vertical="center"/>
    </xf>
    <xf numFmtId="0" fontId="166" fillId="0" borderId="0" xfId="682" applyFont="1" applyAlignment="1">
      <alignment vertical="center"/>
    </xf>
    <xf numFmtId="0" fontId="167" fillId="0" borderId="0" xfId="682" applyFont="1"/>
    <xf numFmtId="0" fontId="52" fillId="0" borderId="0" xfId="682" applyFont="1"/>
    <xf numFmtId="182" fontId="52" fillId="0" borderId="0" xfId="682" applyNumberFormat="1" applyFont="1" applyAlignment="1">
      <alignment horizontal="left"/>
    </xf>
    <xf numFmtId="42" fontId="168" fillId="26" borderId="0" xfId="546" applyNumberFormat="1" applyFont="1" applyFill="1"/>
    <xf numFmtId="0" fontId="0" fillId="0" borderId="0" xfId="0" quotePrefix="1" applyAlignment="1">
      <alignment horizontal="center"/>
    </xf>
    <xf numFmtId="41" fontId="168" fillId="26" borderId="0" xfId="546" applyNumberFormat="1" applyFont="1" applyFill="1"/>
    <xf numFmtId="0" fontId="39" fillId="0" borderId="0" xfId="682" applyFont="1" applyAlignment="1">
      <alignment horizontal="left"/>
    </xf>
    <xf numFmtId="41" fontId="168" fillId="26" borderId="0" xfId="682" applyNumberFormat="1" applyFont="1" applyFill="1"/>
    <xf numFmtId="41" fontId="52" fillId="26" borderId="0" xfId="682" applyNumberFormat="1" applyFont="1" applyFill="1"/>
    <xf numFmtId="41" fontId="52" fillId="26" borderId="17" xfId="449" applyNumberFormat="1" applyFont="1" applyFill="1" applyBorder="1"/>
    <xf numFmtId="182" fontId="39" fillId="0" borderId="0" xfId="682" applyNumberFormat="1" applyFont="1" applyAlignment="1">
      <alignment horizontal="left"/>
    </xf>
    <xf numFmtId="42" fontId="39" fillId="33" borderId="18" xfId="546" applyNumberFormat="1" applyFont="1" applyFill="1" applyBorder="1"/>
    <xf numFmtId="42" fontId="0" fillId="0" borderId="0" xfId="0" applyNumberFormat="1"/>
    <xf numFmtId="0" fontId="0" fillId="0" borderId="0" xfId="0" quotePrefix="1" applyAlignment="1">
      <alignment wrapText="1"/>
    </xf>
    <xf numFmtId="41" fontId="0" fillId="0" borderId="0" xfId="0" applyNumberFormat="1"/>
    <xf numFmtId="0" fontId="39" fillId="0" borderId="0" xfId="682" applyFont="1"/>
    <xf numFmtId="42" fontId="39" fillId="0" borderId="0" xfId="546" applyNumberFormat="1" applyFont="1" applyFill="1" applyBorder="1"/>
    <xf numFmtId="0" fontId="169" fillId="0" borderId="0" xfId="682" applyFont="1" applyAlignment="1">
      <alignment horizontal="left" vertical="center" wrapText="1"/>
    </xf>
    <xf numFmtId="42" fontId="52" fillId="26" borderId="0" xfId="31723" applyNumberFormat="1" applyFont="1" applyFill="1"/>
    <xf numFmtId="41" fontId="168" fillId="26" borderId="0" xfId="0" applyNumberFormat="1" applyFont="1" applyFill="1"/>
    <xf numFmtId="182" fontId="49" fillId="0" borderId="0" xfId="682" applyNumberFormat="1" applyFont="1" applyAlignment="1">
      <alignment horizontal="left"/>
    </xf>
    <xf numFmtId="42" fontId="49" fillId="33" borderId="19" xfId="546" applyNumberFormat="1" applyFont="1" applyFill="1" applyBorder="1"/>
    <xf numFmtId="10" fontId="39" fillId="0" borderId="19" xfId="682" applyNumberFormat="1" applyFont="1" applyBorder="1" applyAlignment="1">
      <alignment horizontal="right" vertical="center"/>
    </xf>
    <xf numFmtId="10" fontId="39" fillId="0" borderId="0" xfId="682" applyNumberFormat="1" applyFont="1" applyAlignment="1">
      <alignment horizontal="right" vertical="center"/>
    </xf>
    <xf numFmtId="0" fontId="52" fillId="0" borderId="0" xfId="682" applyFont="1" applyAlignment="1">
      <alignment horizontal="left"/>
    </xf>
    <xf numFmtId="0" fontId="33" fillId="0" borderId="0" xfId="682" applyFont="1"/>
    <xf numFmtId="0" fontId="39" fillId="73" borderId="0" xfId="0" applyFont="1" applyFill="1" applyAlignment="1">
      <alignment horizontal="left" vertical="center"/>
    </xf>
    <xf numFmtId="0" fontId="39" fillId="28" borderId="0" xfId="0" applyFont="1" applyFill="1" applyAlignment="1" applyProtection="1">
      <alignment horizontal="left" vertical="center"/>
    </xf>
    <xf numFmtId="0" fontId="39" fillId="0" borderId="0" xfId="682" applyFont="1" applyAlignment="1">
      <alignment wrapText="1"/>
    </xf>
    <xf numFmtId="0" fontId="0" fillId="0" borderId="0" xfId="682" applyFont="1"/>
    <xf numFmtId="0" fontId="167" fillId="26" borderId="0" xfId="682" applyFont="1" applyFill="1"/>
    <xf numFmtId="0" fontId="39" fillId="26" borderId="17" xfId="0" applyFont="1" applyFill="1" applyBorder="1" applyAlignment="1">
      <alignment horizontal="center" vertical="center"/>
    </xf>
    <xf numFmtId="0" fontId="39" fillId="26" borderId="0" xfId="0" applyFont="1" applyFill="1" applyAlignment="1">
      <alignment horizontal="center" vertical="center"/>
    </xf>
    <xf numFmtId="0" fontId="166" fillId="0" borderId="0" xfId="682" applyFont="1"/>
    <xf numFmtId="0" fontId="49" fillId="0" borderId="17" xfId="682" applyFont="1" applyBorder="1" applyAlignment="1">
      <alignment horizontal="center"/>
    </xf>
    <xf numFmtId="0" fontId="49" fillId="0" borderId="14" xfId="682" applyFont="1" applyBorder="1" applyAlignment="1">
      <alignment horizontal="center" vertical="center" wrapText="1"/>
    </xf>
    <xf numFmtId="0" fontId="170" fillId="0" borderId="0" xfId="682" applyFont="1"/>
    <xf numFmtId="182" fontId="52" fillId="0" borderId="0" xfId="682" applyNumberFormat="1" applyFont="1"/>
    <xf numFmtId="167" fontId="168" fillId="26" borderId="0" xfId="546" applyNumberFormat="1" applyFont="1" applyFill="1"/>
    <xf numFmtId="167" fontId="52" fillId="0" borderId="0" xfId="546" applyNumberFormat="1" applyFont="1"/>
    <xf numFmtId="0" fontId="52" fillId="0" borderId="0" xfId="0" applyFont="1" applyAlignment="1">
      <alignment horizontal="center"/>
    </xf>
    <xf numFmtId="0" fontId="52" fillId="0" borderId="0" xfId="0" applyFont="1"/>
    <xf numFmtId="38" fontId="52" fillId="0" borderId="0" xfId="682" applyNumberFormat="1" applyFont="1"/>
    <xf numFmtId="38" fontId="52" fillId="0" borderId="0" xfId="449" applyNumberFormat="1" applyFont="1"/>
    <xf numFmtId="0" fontId="52" fillId="0" borderId="0" xfId="0" quotePrefix="1" applyFont="1"/>
    <xf numFmtId="0" fontId="170" fillId="0" borderId="0" xfId="682" applyFont="1" applyAlignment="1">
      <alignment vertical="center"/>
    </xf>
    <xf numFmtId="0" fontId="171" fillId="0" borderId="0" xfId="682" applyFont="1"/>
    <xf numFmtId="0" fontId="49" fillId="0" borderId="0" xfId="682" applyFont="1"/>
    <xf numFmtId="0" fontId="169" fillId="27" borderId="0" xfId="682" applyFont="1" applyFill="1" applyAlignment="1">
      <alignment vertical="center" wrapText="1"/>
    </xf>
    <xf numFmtId="0" fontId="49" fillId="0" borderId="0" xfId="682" applyFont="1" applyAlignment="1">
      <alignment horizontal="center"/>
    </xf>
    <xf numFmtId="3" fontId="52" fillId="0" borderId="0" xfId="0" applyNumberFormat="1" applyFont="1"/>
    <xf numFmtId="0" fontId="171" fillId="0" borderId="0" xfId="0" applyFont="1" applyAlignment="1">
      <alignment horizontal="left" vertical="center" wrapText="1"/>
    </xf>
    <xf numFmtId="182" fontId="49" fillId="0" borderId="0" xfId="682" applyNumberFormat="1" applyFont="1"/>
    <xf numFmtId="167" fontId="52" fillId="0" borderId="19" xfId="546" applyNumberFormat="1" applyFont="1" applyBorder="1"/>
    <xf numFmtId="0" fontId="0" fillId="0" borderId="0" xfId="0" quotePrefix="1"/>
    <xf numFmtId="10" fontId="49" fillId="0" borderId="19" xfId="682" applyNumberFormat="1" applyFont="1" applyBorder="1"/>
    <xf numFmtId="164" fontId="0" fillId="0" borderId="0" xfId="0" applyNumberFormat="1"/>
    <xf numFmtId="0" fontId="51" fillId="0" borderId="0" xfId="0" applyFont="1"/>
    <xf numFmtId="2" fontId="0" fillId="0" borderId="0" xfId="0" applyNumberFormat="1"/>
    <xf numFmtId="164" fontId="0" fillId="0" borderId="0" xfId="439" applyNumberFormat="1" applyFont="1"/>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96" xfId="546" applyNumberFormat="1" applyFont="1" applyBorder="1"/>
    <xf numFmtId="0" fontId="0" fillId="0" borderId="0" xfId="0" applyAlignment="1">
      <alignment vertical="center" wrapText="1"/>
    </xf>
    <xf numFmtId="183" fontId="0" fillId="0" borderId="55" xfId="4688" applyNumberFormat="1" applyFont="1" applyFill="1" applyBorder="1" applyAlignment="1">
      <alignment horizontal="center"/>
    </xf>
    <xf numFmtId="183" fontId="0" fillId="0" borderId="55" xfId="0" applyNumberFormat="1" applyBorder="1" applyAlignment="1">
      <alignment horizontal="center"/>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center" vertical="center"/>
    </xf>
    <xf numFmtId="0" fontId="39" fillId="0" borderId="16" xfId="0" applyFont="1" applyBorder="1" applyAlignment="1">
      <alignment horizontal="center" vertical="center"/>
    </xf>
    <xf numFmtId="0" fontId="39" fillId="0" borderId="11" xfId="0" applyFont="1" applyBorder="1" applyAlignment="1">
      <alignment horizontal="center" vertical="center"/>
    </xf>
    <xf numFmtId="0" fontId="57" fillId="73" borderId="77" xfId="0" applyFont="1" applyFill="1" applyBorder="1" applyAlignment="1">
      <alignment horizontal="left" vertical="center" wrapText="1"/>
    </xf>
    <xf numFmtId="0" fontId="0" fillId="0" borderId="36" xfId="0" applyFont="1" applyBorder="1" applyAlignment="1">
      <alignment horizontal="center" vertical="center" wrapText="1"/>
    </xf>
    <xf numFmtId="0" fontId="0" fillId="33" borderId="13" xfId="0" applyFont="1" applyFill="1" applyBorder="1" applyAlignment="1">
      <alignment horizontal="left" vertical="center" wrapText="1"/>
    </xf>
    <xf numFmtId="0" fontId="0" fillId="33" borderId="16" xfId="0" applyFont="1" applyFill="1" applyBorder="1" applyAlignment="1">
      <alignment horizontal="left" vertical="center" wrapText="1"/>
    </xf>
    <xf numFmtId="0" fontId="0" fillId="0" borderId="13" xfId="0" applyFont="1" applyBorder="1" applyAlignment="1">
      <alignment horizontal="left" vertical="center"/>
    </xf>
    <xf numFmtId="0" fontId="0" fillId="0" borderId="16" xfId="0" applyFont="1" applyBorder="1" applyAlignment="1">
      <alignment horizontal="left" vertical="center"/>
    </xf>
    <xf numFmtId="0" fontId="0" fillId="0" borderId="13" xfId="0" applyFont="1" applyBorder="1" applyAlignment="1">
      <alignment horizontal="left" vertical="center" wrapText="1"/>
    </xf>
    <xf numFmtId="0" fontId="0" fillId="0" borderId="16" xfId="0" applyFont="1" applyBorder="1" applyAlignment="1">
      <alignment horizontal="left" vertical="center" wrapText="1"/>
    </xf>
    <xf numFmtId="0" fontId="0" fillId="0" borderId="13"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63" fillId="82" borderId="13" xfId="0" applyFont="1" applyFill="1" applyBorder="1" applyAlignment="1">
      <alignment horizontal="center" vertical="center"/>
    </xf>
    <xf numFmtId="0" fontId="163" fillId="82"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57" fillId="77" borderId="11" xfId="0" applyFont="1" applyFill="1" applyBorder="1" applyAlignment="1">
      <alignment horizontal="justify" vertical="center" wrapText="1"/>
    </xf>
    <xf numFmtId="0" fontId="57" fillId="77" borderId="55" xfId="0" applyFont="1" applyFill="1" applyBorder="1" applyAlignment="1">
      <alignment horizontal="justify" vertical="center" wrapText="1"/>
    </xf>
    <xf numFmtId="0" fontId="57" fillId="77" borderId="11" xfId="0" applyFont="1" applyFill="1" applyBorder="1" applyAlignment="1">
      <alignment horizontal="left" wrapText="1"/>
    </xf>
    <xf numFmtId="0" fontId="57" fillId="77" borderId="55" xfId="0" applyFont="1" applyFill="1" applyBorder="1" applyAlignment="1">
      <alignment horizontal="left" wrapText="1"/>
    </xf>
    <xf numFmtId="0" fontId="39" fillId="0" borderId="13" xfId="0" applyFont="1" applyBorder="1" applyAlignment="1">
      <alignment horizontal="left" wrapText="1"/>
    </xf>
    <xf numFmtId="0" fontId="39" fillId="0" borderId="16" xfId="0" applyFont="1" applyBorder="1" applyAlignment="1">
      <alignment horizontal="left" wrapText="1"/>
    </xf>
    <xf numFmtId="0" fontId="39" fillId="0" borderId="11" xfId="0" applyFont="1" applyBorder="1" applyAlignment="1">
      <alignment horizontal="left" wrapText="1"/>
    </xf>
    <xf numFmtId="0" fontId="39" fillId="77" borderId="16" xfId="0" applyFont="1" applyFill="1" applyBorder="1" applyAlignment="1">
      <alignment horizontal="center" wrapText="1"/>
    </xf>
    <xf numFmtId="0" fontId="39" fillId="77" borderId="11" xfId="0" applyFont="1" applyFill="1" applyBorder="1" applyAlignment="1">
      <alignment horizontal="center" wrapText="1"/>
    </xf>
    <xf numFmtId="0" fontId="57" fillId="77" borderId="11" xfId="0" applyFont="1" applyFill="1" applyBorder="1" applyAlignment="1">
      <alignment horizontal="left" vertical="center" wrapText="1"/>
    </xf>
    <xf numFmtId="0" fontId="57" fillId="77" borderId="55" xfId="0" applyFont="1" applyFill="1" applyBorder="1" applyAlignment="1">
      <alignment horizontal="left" vertical="center" wrapText="1"/>
    </xf>
    <xf numFmtId="0" fontId="0" fillId="77" borderId="16" xfId="0" applyFill="1" applyBorder="1" applyAlignment="1">
      <alignment horizontal="center"/>
    </xf>
    <xf numFmtId="0" fontId="0" fillId="77" borderId="11" xfId="0" applyFill="1" applyBorder="1" applyAlignment="1">
      <alignment horizontal="center"/>
    </xf>
    <xf numFmtId="0" fontId="57" fillId="77" borderId="16" xfId="0" applyFont="1" applyFill="1" applyBorder="1" applyAlignment="1">
      <alignment horizontal="left" wrapText="1"/>
    </xf>
    <xf numFmtId="0" fontId="57" fillId="77" borderId="16" xfId="0" applyFont="1" applyFill="1" applyBorder="1" applyAlignment="1">
      <alignment horizontal="justify" vertical="center" wrapText="1"/>
    </xf>
    <xf numFmtId="0" fontId="145" fillId="0" borderId="38" xfId="0" applyFont="1" applyBorder="1" applyAlignment="1">
      <alignment horizontal="center" vertical="center"/>
    </xf>
    <xf numFmtId="0" fontId="145" fillId="0" borderId="39" xfId="0" applyFont="1" applyBorder="1" applyAlignment="1">
      <alignment horizontal="center" vertical="center"/>
    </xf>
    <xf numFmtId="0" fontId="145" fillId="0" borderId="16" xfId="0" applyFont="1" applyBorder="1" applyAlignment="1">
      <alignment horizontal="center" vertical="center"/>
    </xf>
    <xf numFmtId="0" fontId="145" fillId="0" borderId="11" xfId="0" applyFont="1" applyBorder="1" applyAlignment="1">
      <alignment horizontal="center" vertical="center"/>
    </xf>
    <xf numFmtId="0" fontId="57" fillId="33" borderId="13" xfId="0" applyFont="1" applyFill="1" applyBorder="1" applyAlignment="1">
      <alignment horizontal="justify" vertical="center" wrapText="1"/>
    </xf>
    <xf numFmtId="0" fontId="57" fillId="33" borderId="16" xfId="0" applyFont="1" applyFill="1" applyBorder="1" applyAlignment="1">
      <alignment horizontal="justify" vertical="center" wrapText="1"/>
    </xf>
    <xf numFmtId="0" fontId="57" fillId="33" borderId="11" xfId="0" applyFont="1" applyFill="1" applyBorder="1" applyAlignment="1">
      <alignment horizontal="justify" vertical="center" wrapText="1"/>
    </xf>
    <xf numFmtId="0" fontId="48" fillId="0" borderId="91" xfId="0" applyFont="1" applyBorder="1" applyAlignment="1">
      <alignment horizontal="center" vertical="center" wrapText="1"/>
    </xf>
    <xf numFmtId="0" fontId="48" fillId="0" borderId="92" xfId="0" applyFont="1" applyBorder="1" applyAlignment="1">
      <alignment horizontal="center" vertical="center" wrapText="1"/>
    </xf>
    <xf numFmtId="0" fontId="48" fillId="0" borderId="88" xfId="0" applyFont="1" applyBorder="1" applyAlignment="1">
      <alignment horizontal="center" vertical="center" wrapText="1"/>
    </xf>
    <xf numFmtId="0" fontId="39" fillId="0" borderId="15" xfId="0" applyFont="1" applyBorder="1" applyAlignment="1">
      <alignment horizontal="center" vertical="center"/>
    </xf>
    <xf numFmtId="0" fontId="39" fillId="0" borderId="58" xfId="0" applyFont="1" applyBorder="1" applyAlignment="1">
      <alignment horizontal="center" vertical="center"/>
    </xf>
    <xf numFmtId="0" fontId="39" fillId="0" borderId="38" xfId="0" applyFont="1" applyBorder="1" applyAlignment="1">
      <alignment horizontal="center" vertical="center"/>
    </xf>
    <xf numFmtId="0" fontId="39" fillId="0" borderId="40" xfId="0" applyFont="1" applyBorder="1" applyAlignment="1">
      <alignment horizontal="center" vertical="center"/>
    </xf>
    <xf numFmtId="0" fontId="39" fillId="0" borderId="84" xfId="0" applyFont="1" applyBorder="1" applyAlignment="1">
      <alignment horizontal="center" wrapText="1"/>
    </xf>
    <xf numFmtId="0" fontId="39" fillId="0" borderId="66" xfId="0" applyFont="1" applyBorder="1" applyAlignment="1">
      <alignment horizontal="center"/>
    </xf>
    <xf numFmtId="0" fontId="48" fillId="0" borderId="93" xfId="0" applyFont="1" applyBorder="1" applyAlignment="1">
      <alignment horizontal="center" vertical="center"/>
    </xf>
    <xf numFmtId="0" fontId="48" fillId="0" borderId="94" xfId="0" applyFont="1" applyBorder="1" applyAlignment="1">
      <alignment horizontal="center" vertical="center"/>
    </xf>
    <xf numFmtId="0" fontId="48" fillId="0" borderId="95" xfId="0" applyFont="1" applyBorder="1" applyAlignment="1">
      <alignment horizontal="center" vertical="center"/>
    </xf>
    <xf numFmtId="0" fontId="127" fillId="72" borderId="65" xfId="0" applyFont="1" applyFill="1" applyBorder="1" applyAlignment="1">
      <alignment horizontal="center" vertical="center" wrapText="1"/>
    </xf>
    <xf numFmtId="0" fontId="127" fillId="72" borderId="84" xfId="0" applyFont="1" applyFill="1" applyBorder="1" applyAlignment="1">
      <alignment horizontal="center" vertical="center" wrapText="1"/>
    </xf>
    <xf numFmtId="0" fontId="57" fillId="77" borderId="65" xfId="0" applyFont="1" applyFill="1" applyBorder="1" applyAlignment="1">
      <alignment horizontal="center" vertical="center" wrapText="1"/>
    </xf>
    <xf numFmtId="0" fontId="57" fillId="77" borderId="84" xfId="0" applyFont="1" applyFill="1" applyBorder="1" applyAlignment="1">
      <alignment horizontal="center" vertical="center" wrapText="1"/>
    </xf>
    <xf numFmtId="0" fontId="39" fillId="0" borderId="0" xfId="682" applyFont="1" applyAlignment="1">
      <alignment horizontal="justify" vertical="justify" wrapText="1"/>
    </xf>
    <xf numFmtId="0" fontId="57" fillId="27" borderId="0" xfId="682" applyFont="1" applyFill="1" applyAlignment="1">
      <alignment horizontal="center" vertical="center" wrapText="1"/>
    </xf>
  </cellXfs>
  <cellStyles count="31737">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2" xr:uid="{23061F0C-4409-4E5F-A960-26EABC21E703}"/>
    <cellStyle name="Normal 24" xfId="31724" xr:uid="{4AD80940-F9FE-4312-92C2-BB9034C34D3B}"/>
    <cellStyle name="Normal 25" xfId="30098" xr:uid="{07506169-A6FD-44A0-8C52-1A1EF451F172}"/>
    <cellStyle name="Normal 26" xfId="30103" xr:uid="{7027CCDA-B9FD-43DE-A40A-182DF76F28F4}"/>
    <cellStyle name="Normal 27" xfId="31723"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35">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5050"/>
        </patternFill>
      </fill>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34"/>
      <tableStyleElement type="headerRow" dxfId="33"/>
      <tableStyleElement type="firstRowStripe" dxfId="32"/>
    </tableStyle>
  </tableStyles>
  <colors>
    <mruColors>
      <color rgb="FFFCCCE1"/>
      <color rgb="FFCCFF66"/>
      <color rgb="FFFFFFCC"/>
      <color rgb="FFCCFFCC"/>
      <color rgb="FFE14343"/>
      <color rgb="FFCCFFFF"/>
      <color rgb="FFDCFDD3"/>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'Performance  Indicators Print'!$L$6</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Print'!$L$7</c:f>
              <c:numCache>
                <c:formatCode>0.00%</c:formatCode>
                <c:ptCount val="1"/>
                <c:pt idx="0">
                  <c:v>2.1031</c:v>
                </c:pt>
              </c:numCache>
            </c:numRef>
          </c:val>
          <c:extLst>
            <c:ext xmlns:c16="http://schemas.microsoft.com/office/drawing/2014/chart" uri="{C3380CC4-5D6E-409C-BE32-E72D297353CC}">
              <c16:uniqueId val="{00000000-A409-43D6-8C66-73522177D1BF}"/>
            </c:ext>
          </c:extLst>
        </c:ser>
        <c:ser>
          <c:idx val="1"/>
          <c:order val="1"/>
          <c:tx>
            <c:strRef>
              <c:f>'Performance  Indicators Print'!$M$6</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Print'!$M$7</c:f>
              <c:numCache>
                <c:formatCode>0.00%</c:formatCode>
                <c:ptCount val="1"/>
                <c:pt idx="0">
                  <c:v>2.8571</c:v>
                </c:pt>
              </c:numCache>
            </c:numRef>
          </c:val>
          <c:extLst>
            <c:ext xmlns:c16="http://schemas.microsoft.com/office/drawing/2014/chart" uri="{C3380CC4-5D6E-409C-BE32-E72D297353CC}">
              <c16:uniqueId val="{00000001-A409-43D6-8C66-73522177D1BF}"/>
            </c:ext>
          </c:extLst>
        </c:ser>
        <c:ser>
          <c:idx val="2"/>
          <c:order val="2"/>
          <c:tx>
            <c:strRef>
              <c:f>'Performance  Indicators Print'!$N$6</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Print'!$N$7</c:f>
              <c:numCache>
                <c:formatCode>0.00%</c:formatCode>
                <c:ptCount val="1"/>
                <c:pt idx="0">
                  <c:v>0</c:v>
                </c:pt>
              </c:numCache>
            </c:numRef>
          </c:val>
          <c:extLst>
            <c:ext xmlns:c16="http://schemas.microsoft.com/office/drawing/2014/chart" uri="{C3380CC4-5D6E-409C-BE32-E72D297353CC}">
              <c16:uniqueId val="{00000002-A409-43D6-8C66-73522177D1B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4577716</xdr:colOff>
      <xdr:row>14</xdr:row>
      <xdr:rowOff>15240</xdr:rowOff>
    </xdr:from>
    <xdr:to>
      <xdr:col>1</xdr:col>
      <xdr:colOff>6783705</xdr:colOff>
      <xdr:row>14</xdr:row>
      <xdr:rowOff>491490</xdr:rowOff>
    </xdr:to>
    <xdr:sp macro="" textlink="">
      <xdr:nvSpPr>
        <xdr:cNvPr id="2" name="Hexagon 1">
          <a:extLst>
            <a:ext uri="{FF2B5EF4-FFF2-40B4-BE49-F238E27FC236}">
              <a16:creationId xmlns:a16="http://schemas.microsoft.com/office/drawing/2014/main" id="{00000000-0008-0000-0200-000002000000}"/>
            </a:ext>
          </a:extLst>
        </xdr:cNvPr>
        <xdr:cNvSpPr/>
      </xdr:nvSpPr>
      <xdr:spPr>
        <a:xfrm>
          <a:off x="5101591" y="7349490"/>
          <a:ext cx="2205989" cy="476250"/>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0" cap="none" spc="0">
              <a:ln w="0"/>
              <a:solidFill>
                <a:schemeClr val="tx1"/>
              </a:solidFill>
              <a:effectLst>
                <a:outerShdw blurRad="38100" dist="19050" dir="2700000" algn="tl" rotWithShape="0">
                  <a:schemeClr val="dk1">
                    <a:alpha val="40000"/>
                  </a:schemeClr>
                </a:outerShdw>
              </a:effectLst>
            </a:rPr>
            <a:t>Q 955</a:t>
          </a:r>
          <a:r>
            <a:rPr lang="en-US" sz="800" b="0" cap="none" spc="0" baseline="0">
              <a:ln w="0"/>
              <a:solidFill>
                <a:schemeClr val="tx1"/>
              </a:solidFill>
              <a:effectLst>
                <a:outerShdw blurRad="38100" dist="19050" dir="2700000" algn="tl" rotWithShape="0">
                  <a:schemeClr val="dk1">
                    <a:alpha val="40000"/>
                  </a:schemeClr>
                </a:outerShdw>
              </a:effectLst>
            </a:rPr>
            <a:t> - Exclude Federal and State compliance findings from this number</a:t>
          </a:r>
          <a:endParaRPr lang="en-US" sz="8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xdr:col>
      <xdr:colOff>4594859</xdr:colOff>
      <xdr:row>15</xdr:row>
      <xdr:rowOff>28575</xdr:rowOff>
    </xdr:from>
    <xdr:to>
      <xdr:col>1</xdr:col>
      <xdr:colOff>6793230</xdr:colOff>
      <xdr:row>15</xdr:row>
      <xdr:rowOff>504825</xdr:rowOff>
    </xdr:to>
    <xdr:sp macro="" textlink="">
      <xdr:nvSpPr>
        <xdr:cNvPr id="3" name="Hexagon 2">
          <a:extLst>
            <a:ext uri="{FF2B5EF4-FFF2-40B4-BE49-F238E27FC236}">
              <a16:creationId xmlns:a16="http://schemas.microsoft.com/office/drawing/2014/main" id="{00000000-0008-0000-0200-000003000000}"/>
            </a:ext>
          </a:extLst>
        </xdr:cNvPr>
        <xdr:cNvSpPr/>
      </xdr:nvSpPr>
      <xdr:spPr>
        <a:xfrm>
          <a:off x="5118734" y="7877175"/>
          <a:ext cx="2198371" cy="476250"/>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0" cap="none" spc="0">
              <a:ln w="0"/>
              <a:solidFill>
                <a:schemeClr val="tx1"/>
              </a:solidFill>
              <a:effectLst>
                <a:outerShdw blurRad="38100" dist="19050" dir="2700000" algn="tl" rotWithShape="0">
                  <a:schemeClr val="dk1">
                    <a:alpha val="40000"/>
                  </a:schemeClr>
                </a:outerShdw>
              </a:effectLst>
            </a:rPr>
            <a:t>Q 957</a:t>
          </a:r>
          <a:r>
            <a:rPr lang="en-US" sz="800" b="0" cap="none" spc="0" baseline="0">
              <a:ln w="0"/>
              <a:solidFill>
                <a:schemeClr val="tx1"/>
              </a:solidFill>
              <a:effectLst>
                <a:outerShdw blurRad="38100" dist="19050" dir="2700000" algn="tl" rotWithShape="0">
                  <a:schemeClr val="dk1">
                    <a:alpha val="40000"/>
                  </a:schemeClr>
                </a:outerShdw>
              </a:effectLst>
            </a:rPr>
            <a:t> - Exclude Federal and State compliance findings from this number</a:t>
          </a:r>
          <a:endParaRPr lang="en-US" sz="8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364669</xdr:colOff>
      <xdr:row>6</xdr:row>
      <xdr:rowOff>223157</xdr:rowOff>
    </xdr:from>
    <xdr:to>
      <xdr:col>4</xdr:col>
      <xdr:colOff>1181099</xdr:colOff>
      <xdr:row>6</xdr:row>
      <xdr:rowOff>2332264</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codeName="Sheet1">
    <tabColor theme="4" tint="0.79998168889431442"/>
  </sheetPr>
  <dimension ref="B1:N60"/>
  <sheetViews>
    <sheetView tabSelected="1" zoomScaleNormal="100" workbookViewId="0">
      <selection activeCell="B2" sqref="B2"/>
    </sheetView>
  </sheetViews>
  <sheetFormatPr defaultColWidth="9.109375" defaultRowHeight="14.4" x14ac:dyDescent="0.3"/>
  <cols>
    <col min="1" max="1" width="1.6640625" style="130" customWidth="1"/>
    <col min="2" max="2" width="187.109375" style="130" customWidth="1"/>
    <col min="3" max="4" width="9.109375" style="130" hidden="1" customWidth="1"/>
    <col min="5" max="5" width="2.33203125" style="130" customWidth="1"/>
    <col min="6" max="6" width="8.109375" style="130" customWidth="1"/>
    <col min="7" max="16384" width="9.109375" style="130"/>
  </cols>
  <sheetData>
    <row r="1" spans="2:14" ht="9.6" customHeight="1" thickBot="1" x14ac:dyDescent="0.35">
      <c r="B1" s="113"/>
    </row>
    <row r="2" spans="2:14" ht="91.95" customHeight="1" thickBot="1" x14ac:dyDescent="0.35">
      <c r="B2" s="381" t="s">
        <v>1132</v>
      </c>
    </row>
    <row r="3" spans="2:14" ht="61.2" customHeight="1" x14ac:dyDescent="0.3">
      <c r="B3" s="124" t="s">
        <v>331</v>
      </c>
    </row>
    <row r="4" spans="2:14" ht="83.4" customHeight="1" x14ac:dyDescent="0.4">
      <c r="B4" s="124" t="s">
        <v>332</v>
      </c>
      <c r="F4" s="382"/>
      <c r="G4" s="382"/>
      <c r="H4" s="382"/>
      <c r="I4" s="382"/>
      <c r="J4" s="382"/>
      <c r="K4" s="382"/>
      <c r="L4" s="382"/>
      <c r="M4" s="382"/>
      <c r="N4" s="382"/>
    </row>
    <row r="5" spans="2:14" ht="58.2" customHeight="1" x14ac:dyDescent="0.3">
      <c r="B5" s="124" t="s">
        <v>333</v>
      </c>
    </row>
    <row r="6" spans="2:14" ht="117.6" customHeight="1" x14ac:dyDescent="0.3">
      <c r="B6" s="114" t="s">
        <v>334</v>
      </c>
    </row>
    <row r="7" spans="2:14" ht="25.95" customHeight="1" x14ac:dyDescent="0.3">
      <c r="B7" s="126" t="s">
        <v>215</v>
      </c>
    </row>
    <row r="8" spans="2:14" ht="49.2" customHeight="1" x14ac:dyDescent="0.3">
      <c r="B8" s="383" t="s">
        <v>335</v>
      </c>
    </row>
    <row r="9" spans="2:14" ht="42.6" customHeight="1" x14ac:dyDescent="0.3">
      <c r="B9" s="383" t="s">
        <v>216</v>
      </c>
    </row>
    <row r="10" spans="2:14" s="385" customFormat="1" ht="34.200000000000003" customHeight="1" x14ac:dyDescent="0.3">
      <c r="B10" s="384" t="s">
        <v>217</v>
      </c>
    </row>
    <row r="11" spans="2:14" s="385" customFormat="1" ht="55.95" customHeight="1" x14ac:dyDescent="0.3">
      <c r="B11" s="386" t="s">
        <v>336</v>
      </c>
    </row>
    <row r="12" spans="2:14" ht="36" customHeight="1" x14ac:dyDescent="0.3">
      <c r="B12" s="386" t="s">
        <v>337</v>
      </c>
    </row>
    <row r="13" spans="2:14" ht="39" customHeight="1" x14ac:dyDescent="0.3">
      <c r="B13" s="387" t="s">
        <v>338</v>
      </c>
    </row>
    <row r="14" spans="2:14" ht="25.95" customHeight="1" x14ac:dyDescent="0.3">
      <c r="B14" s="126" t="s">
        <v>218</v>
      </c>
    </row>
    <row r="15" spans="2:14" x14ac:dyDescent="0.3">
      <c r="B15" s="113"/>
    </row>
    <row r="16" spans="2:14" x14ac:dyDescent="0.3">
      <c r="B16" s="388" t="s">
        <v>10</v>
      </c>
    </row>
    <row r="17" spans="2:2" ht="15.6" customHeight="1" x14ac:dyDescent="0.3">
      <c r="B17" s="389" t="s">
        <v>339</v>
      </c>
    </row>
    <row r="18" spans="2:2" x14ac:dyDescent="0.3">
      <c r="B18" s="390"/>
    </row>
    <row r="19" spans="2:2" x14ac:dyDescent="0.3">
      <c r="B19" s="388" t="s">
        <v>11</v>
      </c>
    </row>
    <row r="20" spans="2:2" ht="15.6" customHeight="1" x14ac:dyDescent="0.3">
      <c r="B20" s="391" t="s">
        <v>143</v>
      </c>
    </row>
    <row r="21" spans="2:2" ht="13.2" customHeight="1" x14ac:dyDescent="0.3">
      <c r="B21" s="113"/>
    </row>
    <row r="22" spans="2:2" ht="25.95" customHeight="1" x14ac:dyDescent="0.3">
      <c r="B22" s="126" t="s">
        <v>219</v>
      </c>
    </row>
    <row r="23" spans="2:2" s="385" customFormat="1" ht="72.599999999999994" customHeight="1" x14ac:dyDescent="0.3">
      <c r="B23" s="383" t="s">
        <v>340</v>
      </c>
    </row>
    <row r="24" spans="2:2" s="385" customFormat="1" ht="84.6" customHeight="1" x14ac:dyDescent="0.3">
      <c r="B24" s="383" t="s">
        <v>341</v>
      </c>
    </row>
    <row r="25" spans="2:2" s="385" customFormat="1" ht="78.599999999999994" customHeight="1" x14ac:dyDescent="0.3">
      <c r="B25" s="383" t="s">
        <v>220</v>
      </c>
    </row>
    <row r="26" spans="2:2" ht="15" x14ac:dyDescent="0.3">
      <c r="B26" s="116" t="s">
        <v>342</v>
      </c>
    </row>
    <row r="27" spans="2:2" ht="8.4" customHeight="1" x14ac:dyDescent="0.3">
      <c r="B27" s="115"/>
    </row>
    <row r="28" spans="2:2" ht="25.95" customHeight="1" x14ac:dyDescent="0.3">
      <c r="B28" s="126" t="s">
        <v>343</v>
      </c>
    </row>
    <row r="29" spans="2:2" ht="28.95" customHeight="1" x14ac:dyDescent="0.3">
      <c r="B29" s="127" t="s">
        <v>1133</v>
      </c>
    </row>
    <row r="30" spans="2:2" ht="31.95" customHeight="1" x14ac:dyDescent="0.3">
      <c r="B30" s="127" t="s">
        <v>1134</v>
      </c>
    </row>
    <row r="31" spans="2:2" ht="30.6" customHeight="1" x14ac:dyDescent="0.3">
      <c r="B31" s="392" t="s">
        <v>1135</v>
      </c>
    </row>
    <row r="32" spans="2:2" ht="25.2" customHeight="1" x14ac:dyDescent="0.3">
      <c r="B32" s="392" t="s">
        <v>1136</v>
      </c>
    </row>
    <row r="33" spans="2:7" ht="27.6" customHeight="1" x14ac:dyDescent="0.3">
      <c r="B33" s="393" t="s">
        <v>1137</v>
      </c>
    </row>
    <row r="34" spans="2:7" ht="31.95" customHeight="1" x14ac:dyDescent="0.3">
      <c r="B34" s="394" t="s">
        <v>344</v>
      </c>
    </row>
    <row r="35" spans="2:7" ht="60" customHeight="1" x14ac:dyDescent="0.3">
      <c r="B35" s="127" t="s">
        <v>1138</v>
      </c>
    </row>
    <row r="36" spans="2:7" ht="60" customHeight="1" x14ac:dyDescent="0.3">
      <c r="B36" s="524" t="s">
        <v>1148</v>
      </c>
    </row>
    <row r="37" spans="2:7" ht="16.2" customHeight="1" x14ac:dyDescent="0.3">
      <c r="B37" s="127"/>
    </row>
    <row r="38" spans="2:7" ht="25.95" customHeight="1" x14ac:dyDescent="0.3">
      <c r="B38" s="127" t="s">
        <v>345</v>
      </c>
    </row>
    <row r="39" spans="2:7" ht="12" customHeight="1" x14ac:dyDescent="0.3">
      <c r="B39" s="127"/>
    </row>
    <row r="40" spans="2:7" ht="25.95" customHeight="1" x14ac:dyDescent="0.3">
      <c r="B40" s="126" t="s">
        <v>1139</v>
      </c>
    </row>
    <row r="41" spans="2:7" x14ac:dyDescent="0.3">
      <c r="B41" s="125"/>
      <c r="G41" s="395"/>
    </row>
    <row r="42" spans="2:7" ht="43.2" customHeight="1" x14ac:dyDescent="0.3">
      <c r="B42" s="396" t="s">
        <v>346</v>
      </c>
    </row>
    <row r="43" spans="2:7" ht="19.95" customHeight="1" x14ac:dyDescent="0.3">
      <c r="B43" s="397" t="s">
        <v>338</v>
      </c>
    </row>
    <row r="44" spans="2:7" ht="11.4" customHeight="1" x14ac:dyDescent="0.3">
      <c r="B44" s="128"/>
    </row>
    <row r="45" spans="2:7" ht="15" x14ac:dyDescent="0.3">
      <c r="B45" s="129"/>
    </row>
    <row r="46" spans="2:7" ht="7.2" customHeight="1" x14ac:dyDescent="0.3">
      <c r="B46" s="127"/>
    </row>
    <row r="47" spans="2:7" ht="25.95" customHeight="1" x14ac:dyDescent="0.3">
      <c r="B47" s="126" t="s">
        <v>1140</v>
      </c>
    </row>
    <row r="48" spans="2:7" ht="35.4" customHeight="1" x14ac:dyDescent="0.3">
      <c r="B48" s="396" t="s">
        <v>1141</v>
      </c>
    </row>
    <row r="49" spans="2:2" ht="15" x14ac:dyDescent="0.3">
      <c r="B49" s="129"/>
    </row>
    <row r="60" spans="2:2" ht="44.25" customHeight="1" x14ac:dyDescent="0.3"/>
  </sheetData>
  <sheetProtection algorithmName="SHA-512" hashValue="FbfOOWNevd6ienjn880iiPMhRVRjxeN8xpqBzh+wpQRwvJLiNh8GdJEhcYTKqjpflO7ARPtFwoMiGTuRBVy9FQ==" saltValue="T9UqB5r4RRGDeM7nZdLs5A==" spinCount="100000" sheet="1" formatCells="0" formatColumns="0" formatRows="0"/>
  <hyperlinks>
    <hyperlink ref="B17" r:id="rId1" xr:uid="{C1F6514A-E8A6-43E5-A86A-05C7A391046B}"/>
    <hyperlink ref="B20" r:id="rId2" xr:uid="{B1541227-3D45-4870-904D-604AA0D245A4}"/>
    <hyperlink ref="B43"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sheetPr codeName="Sheet8"/>
  <dimension ref="A1:AT365"/>
  <sheetViews>
    <sheetView workbookViewId="0">
      <pane xSplit="3" topLeftCell="D1" activePane="topRight" state="frozen"/>
      <selection pane="topRight" activeCell="AT333" sqref="AT1:AT1048576"/>
    </sheetView>
  </sheetViews>
  <sheetFormatPr defaultRowHeight="14.4" x14ac:dyDescent="0.3"/>
  <cols>
    <col min="1" max="1" width="29.33203125" style="107" customWidth="1"/>
    <col min="2" max="2" width="72.6640625" customWidth="1"/>
    <col min="3" max="3" width="35.77734375" customWidth="1"/>
    <col min="4" max="35" width="20.6640625" customWidth="1"/>
    <col min="36" max="36" width="20.6640625" style="130" customWidth="1"/>
    <col min="37" max="97" width="20.6640625" customWidth="1"/>
  </cols>
  <sheetData>
    <row r="1" spans="1:46" ht="57.6" x14ac:dyDescent="0.3">
      <c r="A1" s="514" t="s">
        <v>615</v>
      </c>
      <c r="B1" s="350"/>
      <c r="C1" s="350"/>
      <c r="D1" s="350" t="s">
        <v>667</v>
      </c>
      <c r="E1" s="350" t="s">
        <v>668</v>
      </c>
      <c r="F1" s="350" t="s">
        <v>669</v>
      </c>
      <c r="G1" s="350" t="s">
        <v>670</v>
      </c>
      <c r="H1" s="350" t="s">
        <v>671</v>
      </c>
      <c r="I1" s="350" t="s">
        <v>672</v>
      </c>
      <c r="J1" s="350" t="s">
        <v>673</v>
      </c>
      <c r="K1" s="350" t="s">
        <v>674</v>
      </c>
      <c r="L1" s="350" t="s">
        <v>675</v>
      </c>
      <c r="M1" s="350" t="s">
        <v>676</v>
      </c>
      <c r="N1" s="350" t="s">
        <v>677</v>
      </c>
      <c r="O1" s="350" t="s">
        <v>678</v>
      </c>
      <c r="P1" s="350" t="s">
        <v>679</v>
      </c>
      <c r="Q1" s="350" t="s">
        <v>680</v>
      </c>
      <c r="R1" s="350" t="s">
        <v>681</v>
      </c>
      <c r="S1" s="350" t="s">
        <v>682</v>
      </c>
      <c r="T1" s="350" t="s">
        <v>683</v>
      </c>
      <c r="U1" s="350" t="s">
        <v>684</v>
      </c>
      <c r="V1" s="350" t="s">
        <v>685</v>
      </c>
      <c r="W1" s="350" t="s">
        <v>686</v>
      </c>
      <c r="X1" s="350" t="s">
        <v>687</v>
      </c>
      <c r="Y1" s="350" t="s">
        <v>688</v>
      </c>
      <c r="Z1" s="350" t="s">
        <v>689</v>
      </c>
      <c r="AA1" s="350" t="s">
        <v>690</v>
      </c>
      <c r="AB1" s="350" t="s">
        <v>691</v>
      </c>
      <c r="AC1" s="350" t="s">
        <v>692</v>
      </c>
      <c r="AD1" s="350" t="s">
        <v>693</v>
      </c>
      <c r="AE1" s="350" t="s">
        <v>694</v>
      </c>
      <c r="AF1" s="350" t="s">
        <v>695</v>
      </c>
      <c r="AG1" s="350" t="s">
        <v>696</v>
      </c>
      <c r="AH1" s="350" t="s">
        <v>697</v>
      </c>
      <c r="AI1" s="350" t="s">
        <v>698</v>
      </c>
      <c r="AJ1" s="350" t="s">
        <v>1149</v>
      </c>
      <c r="AK1" s="350" t="s">
        <v>699</v>
      </c>
      <c r="AL1" s="350" t="s">
        <v>700</v>
      </c>
      <c r="AM1" s="350" t="s">
        <v>701</v>
      </c>
      <c r="AN1" s="350" t="s">
        <v>702</v>
      </c>
      <c r="AO1" s="350" t="s">
        <v>703</v>
      </c>
      <c r="AP1" s="350" t="s">
        <v>704</v>
      </c>
      <c r="AQ1" s="350" t="s">
        <v>705</v>
      </c>
      <c r="AR1" s="350" t="s">
        <v>706</v>
      </c>
      <c r="AS1" s="350" t="s">
        <v>707</v>
      </c>
      <c r="AT1" s="350"/>
    </row>
    <row r="2" spans="1:46" x14ac:dyDescent="0.3">
      <c r="A2" s="107" t="s">
        <v>347</v>
      </c>
      <c r="B2" s="130" t="s">
        <v>12</v>
      </c>
      <c r="C2" s="130"/>
      <c r="D2" s="502">
        <v>602182</v>
      </c>
      <c r="E2" s="502">
        <v>601701</v>
      </c>
      <c r="F2" s="502">
        <v>601702</v>
      </c>
      <c r="G2" s="502">
        <v>601703</v>
      </c>
      <c r="H2" s="502">
        <v>604187</v>
      </c>
      <c r="I2" s="502">
        <v>601707</v>
      </c>
      <c r="J2" s="502">
        <v>601708</v>
      </c>
      <c r="K2" s="502">
        <v>602352</v>
      </c>
      <c r="L2" s="502">
        <v>60952</v>
      </c>
      <c r="M2" s="502">
        <v>601717</v>
      </c>
      <c r="N2" s="502">
        <v>601719</v>
      </c>
      <c r="O2" s="502">
        <v>601720</v>
      </c>
      <c r="P2" s="502">
        <v>601723</v>
      </c>
      <c r="Q2" s="502">
        <v>601781</v>
      </c>
      <c r="R2" s="502">
        <v>601782</v>
      </c>
      <c r="S2" s="502">
        <v>601724</v>
      </c>
      <c r="T2" s="502">
        <v>601725</v>
      </c>
      <c r="U2" s="502">
        <v>601726</v>
      </c>
      <c r="V2" s="502">
        <v>602154</v>
      </c>
      <c r="W2" s="502">
        <v>604030</v>
      </c>
      <c r="X2" s="502">
        <v>601738</v>
      </c>
      <c r="Y2" s="502">
        <v>601744</v>
      </c>
      <c r="Z2" s="502">
        <v>601745</v>
      </c>
      <c r="AA2" s="502">
        <v>601746</v>
      </c>
      <c r="AB2" s="502">
        <v>601748</v>
      </c>
      <c r="AC2" s="502">
        <v>601790</v>
      </c>
      <c r="AD2" s="502">
        <v>602369</v>
      </c>
      <c r="AE2" s="502">
        <v>601760</v>
      </c>
      <c r="AF2" s="502">
        <v>601761</v>
      </c>
      <c r="AG2" s="502">
        <v>601797</v>
      </c>
      <c r="AH2" s="502">
        <v>602153</v>
      </c>
      <c r="AI2" s="502">
        <v>601764</v>
      </c>
      <c r="AJ2" s="502">
        <v>591618</v>
      </c>
      <c r="AK2" s="502">
        <v>602389</v>
      </c>
      <c r="AL2" s="502">
        <v>601765</v>
      </c>
      <c r="AM2" s="502">
        <v>602178</v>
      </c>
      <c r="AN2" s="502">
        <v>602390</v>
      </c>
      <c r="AO2" s="502">
        <v>602391</v>
      </c>
      <c r="AP2" s="502">
        <v>602414</v>
      </c>
      <c r="AQ2" s="502">
        <v>602395</v>
      </c>
      <c r="AR2" s="502">
        <v>602333</v>
      </c>
      <c r="AS2" s="502">
        <v>601774</v>
      </c>
      <c r="AT2" s="502"/>
    </row>
    <row r="3" spans="1:46" x14ac:dyDescent="0.3">
      <c r="A3" s="107">
        <v>4</v>
      </c>
      <c r="B3" s="130"/>
      <c r="C3" s="130"/>
      <c r="D3" s="130">
        <v>0</v>
      </c>
      <c r="E3" s="130">
        <v>0</v>
      </c>
      <c r="F3" s="130">
        <v>1356772</v>
      </c>
      <c r="G3" s="130">
        <v>0</v>
      </c>
      <c r="H3" s="130">
        <v>0</v>
      </c>
      <c r="I3" s="130">
        <v>14296</v>
      </c>
      <c r="J3" s="130">
        <v>205866</v>
      </c>
      <c r="K3" s="130">
        <v>0</v>
      </c>
      <c r="L3" s="130">
        <v>0</v>
      </c>
      <c r="M3" s="130">
        <v>0</v>
      </c>
      <c r="N3" s="130">
        <v>0</v>
      </c>
      <c r="O3" s="130">
        <v>0</v>
      </c>
      <c r="P3" s="130">
        <v>23</v>
      </c>
      <c r="Q3" s="130">
        <v>0</v>
      </c>
      <c r="R3" s="130">
        <v>12198</v>
      </c>
      <c r="S3" s="130">
        <v>289877</v>
      </c>
      <c r="T3" s="130"/>
      <c r="U3" s="130">
        <v>138</v>
      </c>
      <c r="V3" s="130">
        <v>0</v>
      </c>
      <c r="W3" s="130">
        <v>0</v>
      </c>
      <c r="X3" s="130">
        <v>268864</v>
      </c>
      <c r="Y3" s="130"/>
      <c r="Z3" s="130">
        <v>725</v>
      </c>
      <c r="AA3" s="130">
        <v>3015</v>
      </c>
      <c r="AB3" s="130">
        <v>13557</v>
      </c>
      <c r="AC3" s="130">
        <v>8688995</v>
      </c>
      <c r="AD3" s="130">
        <v>0</v>
      </c>
      <c r="AE3" s="130">
        <v>0</v>
      </c>
      <c r="AF3" s="130"/>
      <c r="AG3" s="130">
        <v>478430</v>
      </c>
      <c r="AH3" s="130">
        <v>15686</v>
      </c>
      <c r="AI3" s="130">
        <v>479292</v>
      </c>
      <c r="AJ3" s="130">
        <v>1398</v>
      </c>
      <c r="AK3" s="130">
        <v>917</v>
      </c>
      <c r="AL3" s="130">
        <v>0</v>
      </c>
      <c r="AM3" s="130">
        <v>0</v>
      </c>
      <c r="AN3" s="130">
        <v>506</v>
      </c>
      <c r="AO3" s="130">
        <v>446</v>
      </c>
      <c r="AP3" s="130">
        <v>26824</v>
      </c>
      <c r="AQ3" s="130">
        <v>0</v>
      </c>
      <c r="AR3" s="130">
        <v>0</v>
      </c>
      <c r="AS3" s="130">
        <v>0</v>
      </c>
      <c r="AT3" s="130"/>
    </row>
    <row r="4" spans="1:46" x14ac:dyDescent="0.3">
      <c r="A4" s="107">
        <v>5</v>
      </c>
      <c r="B4" s="130"/>
      <c r="C4" s="130"/>
      <c r="D4" s="130">
        <v>0</v>
      </c>
      <c r="E4" s="130">
        <v>0</v>
      </c>
      <c r="F4" s="130">
        <v>0</v>
      </c>
      <c r="G4" s="130">
        <v>0</v>
      </c>
      <c r="H4" s="130">
        <v>0</v>
      </c>
      <c r="I4" s="130">
        <v>0</v>
      </c>
      <c r="J4" s="130">
        <v>0</v>
      </c>
      <c r="K4" s="130">
        <v>0</v>
      </c>
      <c r="L4" s="130">
        <v>0</v>
      </c>
      <c r="M4" s="130">
        <v>0</v>
      </c>
      <c r="N4" s="130">
        <v>0</v>
      </c>
      <c r="O4" s="130">
        <v>0</v>
      </c>
      <c r="P4" s="130">
        <v>0</v>
      </c>
      <c r="Q4" s="130">
        <v>0</v>
      </c>
      <c r="R4" s="130">
        <v>0</v>
      </c>
      <c r="S4" s="130">
        <v>0</v>
      </c>
      <c r="T4" s="130"/>
      <c r="U4" s="130">
        <v>0</v>
      </c>
      <c r="V4" s="130">
        <v>0</v>
      </c>
      <c r="W4" s="130">
        <v>0</v>
      </c>
      <c r="X4" s="130">
        <v>0</v>
      </c>
      <c r="Y4" s="130"/>
      <c r="Z4" s="130">
        <v>0</v>
      </c>
      <c r="AA4" s="130">
        <v>0</v>
      </c>
      <c r="AB4" s="130">
        <v>0</v>
      </c>
      <c r="AC4" s="130">
        <v>0</v>
      </c>
      <c r="AD4" s="130">
        <v>0</v>
      </c>
      <c r="AE4" s="130">
        <v>0</v>
      </c>
      <c r="AF4" s="130"/>
      <c r="AG4" s="130">
        <v>0</v>
      </c>
      <c r="AH4" s="130">
        <v>0</v>
      </c>
      <c r="AI4" s="130">
        <v>0</v>
      </c>
      <c r="AJ4" s="130">
        <v>0</v>
      </c>
      <c r="AK4" s="130">
        <v>0</v>
      </c>
      <c r="AL4" s="130">
        <v>600</v>
      </c>
      <c r="AM4" s="130">
        <v>600</v>
      </c>
      <c r="AN4" s="130">
        <v>0</v>
      </c>
      <c r="AO4" s="130">
        <v>0</v>
      </c>
      <c r="AP4" s="130">
        <v>0</v>
      </c>
      <c r="AQ4" s="130">
        <v>0</v>
      </c>
      <c r="AR4" s="130">
        <v>0</v>
      </c>
      <c r="AS4" s="130">
        <v>0</v>
      </c>
      <c r="AT4" s="130"/>
    </row>
    <row r="5" spans="1:46" x14ac:dyDescent="0.3">
      <c r="A5" s="107">
        <v>6</v>
      </c>
      <c r="B5" s="130"/>
      <c r="C5" s="130"/>
      <c r="D5" s="130">
        <v>0</v>
      </c>
      <c r="E5" s="130">
        <v>0</v>
      </c>
      <c r="F5" s="130">
        <v>0</v>
      </c>
      <c r="G5" s="130">
        <v>0</v>
      </c>
      <c r="H5" s="130">
        <v>0</v>
      </c>
      <c r="I5" s="130">
        <v>0</v>
      </c>
      <c r="J5" s="130">
        <v>0</v>
      </c>
      <c r="K5" s="130">
        <v>0</v>
      </c>
      <c r="L5" s="130">
        <v>0</v>
      </c>
      <c r="M5" s="130">
        <v>0</v>
      </c>
      <c r="N5" s="130">
        <v>0</v>
      </c>
      <c r="O5" s="130">
        <v>0</v>
      </c>
      <c r="P5" s="130">
        <v>0</v>
      </c>
      <c r="Q5" s="130">
        <v>0</v>
      </c>
      <c r="R5" s="130">
        <v>0</v>
      </c>
      <c r="S5" s="130">
        <v>124667</v>
      </c>
      <c r="T5" s="130"/>
      <c r="U5" s="130">
        <v>0</v>
      </c>
      <c r="V5" s="130">
        <v>0</v>
      </c>
      <c r="W5" s="130">
        <v>0</v>
      </c>
      <c r="X5" s="130">
        <v>0</v>
      </c>
      <c r="Y5" s="130"/>
      <c r="Z5" s="130">
        <v>0</v>
      </c>
      <c r="AA5" s="130">
        <v>0</v>
      </c>
      <c r="AB5" s="130">
        <v>0</v>
      </c>
      <c r="AC5" s="130">
        <v>2738879</v>
      </c>
      <c r="AD5" s="130">
        <v>0</v>
      </c>
      <c r="AE5" s="130">
        <v>0</v>
      </c>
      <c r="AF5" s="130"/>
      <c r="AG5" s="130">
        <v>0</v>
      </c>
      <c r="AH5" s="130">
        <v>0</v>
      </c>
      <c r="AI5" s="130">
        <v>0</v>
      </c>
      <c r="AJ5" s="130">
        <v>0</v>
      </c>
      <c r="AK5" s="130">
        <v>0</v>
      </c>
      <c r="AL5" s="130">
        <v>0</v>
      </c>
      <c r="AM5" s="130">
        <v>0</v>
      </c>
      <c r="AN5" s="130">
        <v>0</v>
      </c>
      <c r="AO5" s="130">
        <v>0</v>
      </c>
      <c r="AP5" s="130">
        <v>0</v>
      </c>
      <c r="AQ5" s="130">
        <v>0</v>
      </c>
      <c r="AR5" s="130">
        <v>0</v>
      </c>
      <c r="AS5" s="130">
        <v>0</v>
      </c>
      <c r="AT5" s="130"/>
    </row>
    <row r="6" spans="1:46" x14ac:dyDescent="0.3">
      <c r="A6" s="107">
        <v>7</v>
      </c>
      <c r="B6" s="130"/>
      <c r="C6" s="130"/>
      <c r="D6" s="130">
        <v>0</v>
      </c>
      <c r="E6" s="130">
        <v>0</v>
      </c>
      <c r="F6" s="130">
        <v>0</v>
      </c>
      <c r="G6" s="130">
        <v>0</v>
      </c>
      <c r="H6" s="130">
        <v>0</v>
      </c>
      <c r="I6" s="130">
        <v>146</v>
      </c>
      <c r="J6" s="130">
        <v>0</v>
      </c>
      <c r="K6" s="130">
        <v>0</v>
      </c>
      <c r="L6" s="130">
        <v>0</v>
      </c>
      <c r="M6" s="130">
        <v>0</v>
      </c>
      <c r="N6" s="130">
        <v>0</v>
      </c>
      <c r="O6" s="130">
        <v>0</v>
      </c>
      <c r="P6" s="130">
        <v>0</v>
      </c>
      <c r="Q6" s="130">
        <v>0</v>
      </c>
      <c r="R6" s="130">
        <v>110</v>
      </c>
      <c r="S6" s="130">
        <v>13168</v>
      </c>
      <c r="T6" s="130"/>
      <c r="U6" s="130">
        <v>0</v>
      </c>
      <c r="V6" s="130">
        <v>0</v>
      </c>
      <c r="W6" s="130">
        <v>11558</v>
      </c>
      <c r="X6" s="130">
        <v>0</v>
      </c>
      <c r="Y6" s="130"/>
      <c r="Z6" s="130">
        <v>5431</v>
      </c>
      <c r="AA6" s="130">
        <v>0</v>
      </c>
      <c r="AB6" s="130">
        <v>0</v>
      </c>
      <c r="AC6" s="130">
        <v>0</v>
      </c>
      <c r="AD6" s="130">
        <v>0</v>
      </c>
      <c r="AE6" s="130">
        <v>0</v>
      </c>
      <c r="AF6" s="130"/>
      <c r="AG6" s="130">
        <v>0</v>
      </c>
      <c r="AH6" s="130">
        <v>0</v>
      </c>
      <c r="AI6" s="130">
        <v>140030</v>
      </c>
      <c r="AJ6" s="130">
        <v>0</v>
      </c>
      <c r="AK6" s="130">
        <v>0</v>
      </c>
      <c r="AL6" s="130">
        <v>5750</v>
      </c>
      <c r="AM6" s="130">
        <v>101461</v>
      </c>
      <c r="AN6" s="130">
        <v>0</v>
      </c>
      <c r="AO6" s="130">
        <v>0</v>
      </c>
      <c r="AP6" s="130">
        <v>0</v>
      </c>
      <c r="AQ6" s="130">
        <v>0</v>
      </c>
      <c r="AR6" s="130">
        <v>0</v>
      </c>
      <c r="AS6" s="130">
        <v>0</v>
      </c>
      <c r="AT6" s="130"/>
    </row>
    <row r="7" spans="1:46" x14ac:dyDescent="0.3">
      <c r="A7" s="107">
        <v>9</v>
      </c>
      <c r="B7" s="130"/>
      <c r="C7" s="130"/>
      <c r="D7" s="130">
        <v>0</v>
      </c>
      <c r="E7" s="130">
        <v>0</v>
      </c>
      <c r="F7" s="130">
        <v>895260</v>
      </c>
      <c r="G7" s="130">
        <v>0</v>
      </c>
      <c r="H7" s="130">
        <v>0</v>
      </c>
      <c r="I7" s="130">
        <v>191743</v>
      </c>
      <c r="J7" s="130">
        <v>1378432</v>
      </c>
      <c r="K7" s="130">
        <v>0</v>
      </c>
      <c r="L7" s="130">
        <v>0</v>
      </c>
      <c r="M7" s="130">
        <v>0</v>
      </c>
      <c r="N7" s="130">
        <v>0</v>
      </c>
      <c r="O7" s="130">
        <v>0</v>
      </c>
      <c r="P7" s="130">
        <v>337706</v>
      </c>
      <c r="Q7" s="130">
        <v>43220</v>
      </c>
      <c r="R7" s="130">
        <v>147791</v>
      </c>
      <c r="S7" s="130">
        <v>7460994</v>
      </c>
      <c r="T7" s="130"/>
      <c r="U7" s="130">
        <v>113957</v>
      </c>
      <c r="V7" s="130">
        <v>0</v>
      </c>
      <c r="W7" s="130">
        <v>188461</v>
      </c>
      <c r="X7" s="130">
        <v>59125</v>
      </c>
      <c r="Y7" s="130"/>
      <c r="Z7" s="130">
        <v>73128</v>
      </c>
      <c r="AA7" s="130">
        <v>185124</v>
      </c>
      <c r="AB7" s="130">
        <v>163939</v>
      </c>
      <c r="AC7" s="130">
        <v>9173291</v>
      </c>
      <c r="AD7" s="130">
        <v>0</v>
      </c>
      <c r="AE7" s="130">
        <v>118923</v>
      </c>
      <c r="AF7" s="130"/>
      <c r="AG7" s="130">
        <v>13230024</v>
      </c>
      <c r="AH7" s="130">
        <v>3892387</v>
      </c>
      <c r="AI7" s="130">
        <v>40472980</v>
      </c>
      <c r="AJ7" s="130">
        <v>746345</v>
      </c>
      <c r="AK7" s="130">
        <v>1155934</v>
      </c>
      <c r="AL7" s="130">
        <v>72264</v>
      </c>
      <c r="AM7" s="130">
        <v>299094</v>
      </c>
      <c r="AN7" s="130">
        <v>36186</v>
      </c>
      <c r="AO7" s="130">
        <v>81666</v>
      </c>
      <c r="AP7" s="130">
        <v>1699873</v>
      </c>
      <c r="AQ7" s="130">
        <v>0</v>
      </c>
      <c r="AR7" s="130">
        <v>0</v>
      </c>
      <c r="AS7" s="130">
        <v>289843</v>
      </c>
      <c r="AT7" s="130"/>
    </row>
    <row r="8" spans="1:46" x14ac:dyDescent="0.3">
      <c r="A8" s="107">
        <v>11</v>
      </c>
      <c r="B8" s="130"/>
      <c r="C8" s="130"/>
      <c r="D8" s="130">
        <v>0</v>
      </c>
      <c r="E8" s="130">
        <v>0</v>
      </c>
      <c r="F8" s="130">
        <v>0</v>
      </c>
      <c r="G8" s="130">
        <v>0</v>
      </c>
      <c r="H8" s="130">
        <v>0</v>
      </c>
      <c r="I8" s="130">
        <v>0</v>
      </c>
      <c r="J8" s="130">
        <v>0</v>
      </c>
      <c r="K8" s="130">
        <v>0</v>
      </c>
      <c r="L8" s="130">
        <v>0</v>
      </c>
      <c r="M8" s="130">
        <v>0</v>
      </c>
      <c r="N8" s="130">
        <v>0</v>
      </c>
      <c r="O8" s="130">
        <v>0</v>
      </c>
      <c r="P8" s="130">
        <v>0</v>
      </c>
      <c r="Q8" s="130">
        <v>0</v>
      </c>
      <c r="R8" s="130">
        <v>0</v>
      </c>
      <c r="S8" s="130">
        <v>0</v>
      </c>
      <c r="T8" s="130"/>
      <c r="U8" s="130">
        <v>0</v>
      </c>
      <c r="V8" s="130">
        <v>0</v>
      </c>
      <c r="W8" s="130">
        <v>0</v>
      </c>
      <c r="X8" s="130">
        <v>0</v>
      </c>
      <c r="Y8" s="130"/>
      <c r="Z8" s="130">
        <v>0</v>
      </c>
      <c r="AA8" s="130">
        <v>0</v>
      </c>
      <c r="AB8" s="130">
        <v>0</v>
      </c>
      <c r="AC8" s="130">
        <v>0</v>
      </c>
      <c r="AD8" s="130">
        <v>0</v>
      </c>
      <c r="AE8" s="130">
        <v>0</v>
      </c>
      <c r="AF8" s="130"/>
      <c r="AG8" s="130">
        <v>0</v>
      </c>
      <c r="AH8" s="130">
        <v>0</v>
      </c>
      <c r="AI8" s="130">
        <v>0</v>
      </c>
      <c r="AJ8" s="130">
        <v>0</v>
      </c>
      <c r="AK8" s="130">
        <v>0</v>
      </c>
      <c r="AL8" s="130">
        <v>0</v>
      </c>
      <c r="AM8" s="130">
        <v>0</v>
      </c>
      <c r="AN8" s="130">
        <v>0</v>
      </c>
      <c r="AO8" s="130">
        <v>0</v>
      </c>
      <c r="AP8" s="130">
        <v>0</v>
      </c>
      <c r="AQ8" s="130">
        <v>0</v>
      </c>
      <c r="AR8" s="130">
        <v>0</v>
      </c>
      <c r="AS8" s="130">
        <v>0</v>
      </c>
      <c r="AT8" s="130"/>
    </row>
    <row r="9" spans="1:46" x14ac:dyDescent="0.3">
      <c r="A9" s="107">
        <v>13</v>
      </c>
      <c r="B9" s="130"/>
      <c r="C9" s="130"/>
      <c r="D9" s="130">
        <v>621883</v>
      </c>
      <c r="E9" s="130">
        <v>4162930</v>
      </c>
      <c r="F9" s="130">
        <v>0</v>
      </c>
      <c r="G9" s="130">
        <v>4201442</v>
      </c>
      <c r="H9" s="130">
        <v>50972</v>
      </c>
      <c r="I9" s="130">
        <v>0</v>
      </c>
      <c r="J9" s="130">
        <v>0</v>
      </c>
      <c r="K9" s="130">
        <v>1298013</v>
      </c>
      <c r="L9" s="130">
        <v>15103925</v>
      </c>
      <c r="M9" s="130">
        <v>2086395</v>
      </c>
      <c r="N9" s="130">
        <v>169959</v>
      </c>
      <c r="O9" s="130">
        <v>15482211</v>
      </c>
      <c r="P9" s="130">
        <v>0</v>
      </c>
      <c r="Q9" s="130">
        <v>0</v>
      </c>
      <c r="R9" s="130">
        <v>0</v>
      </c>
      <c r="S9" s="130">
        <v>0</v>
      </c>
      <c r="T9" s="130"/>
      <c r="U9" s="130">
        <v>0</v>
      </c>
      <c r="V9" s="130">
        <v>2229446</v>
      </c>
      <c r="W9" s="130">
        <v>0</v>
      </c>
      <c r="X9" s="130">
        <v>0</v>
      </c>
      <c r="Y9" s="130"/>
      <c r="Z9" s="130">
        <v>0</v>
      </c>
      <c r="AA9" s="130">
        <v>0</v>
      </c>
      <c r="AB9" s="130">
        <v>0</v>
      </c>
      <c r="AC9" s="130">
        <v>0</v>
      </c>
      <c r="AD9" s="130">
        <v>237992</v>
      </c>
      <c r="AE9" s="130">
        <v>0</v>
      </c>
      <c r="AF9" s="130"/>
      <c r="AG9" s="130">
        <v>1032122</v>
      </c>
      <c r="AH9" s="130">
        <v>0</v>
      </c>
      <c r="AI9" s="130">
        <v>4796884</v>
      </c>
      <c r="AJ9" s="130">
        <v>0</v>
      </c>
      <c r="AK9" s="130">
        <v>0</v>
      </c>
      <c r="AL9" s="130">
        <v>0</v>
      </c>
      <c r="AM9" s="130">
        <v>0</v>
      </c>
      <c r="AN9" s="130">
        <v>0</v>
      </c>
      <c r="AO9" s="130">
        <v>0</v>
      </c>
      <c r="AP9" s="130">
        <v>0</v>
      </c>
      <c r="AQ9" s="130">
        <v>6541018</v>
      </c>
      <c r="AR9" s="130">
        <v>402853</v>
      </c>
      <c r="AS9" s="130">
        <v>0</v>
      </c>
      <c r="AT9" s="130"/>
    </row>
    <row r="10" spans="1:46" x14ac:dyDescent="0.3">
      <c r="A10" s="107">
        <v>14</v>
      </c>
      <c r="B10" s="130"/>
      <c r="C10" s="130"/>
      <c r="D10" s="130">
        <v>27369</v>
      </c>
      <c r="E10" s="130">
        <v>159040</v>
      </c>
      <c r="F10" s="130">
        <v>0</v>
      </c>
      <c r="G10" s="130">
        <v>278125</v>
      </c>
      <c r="H10" s="130">
        <v>7550</v>
      </c>
      <c r="I10" s="130">
        <v>0</v>
      </c>
      <c r="J10" s="130">
        <v>0</v>
      </c>
      <c r="K10" s="130">
        <v>343810</v>
      </c>
      <c r="L10" s="130">
        <v>9253448</v>
      </c>
      <c r="M10" s="130">
        <v>259785</v>
      </c>
      <c r="N10" s="130">
        <v>78971</v>
      </c>
      <c r="O10" s="130">
        <v>431231</v>
      </c>
      <c r="P10" s="130">
        <v>0</v>
      </c>
      <c r="Q10" s="130">
        <v>0</v>
      </c>
      <c r="R10" s="130">
        <v>0</v>
      </c>
      <c r="S10" s="130">
        <v>0</v>
      </c>
      <c r="T10" s="130"/>
      <c r="U10" s="130">
        <v>0</v>
      </c>
      <c r="V10" s="130">
        <v>379197</v>
      </c>
      <c r="W10" s="130">
        <v>0</v>
      </c>
      <c r="X10" s="130">
        <v>0</v>
      </c>
      <c r="Y10" s="130"/>
      <c r="Z10" s="130">
        <v>0</v>
      </c>
      <c r="AA10" s="130">
        <v>0</v>
      </c>
      <c r="AB10" s="130">
        <v>0</v>
      </c>
      <c r="AC10" s="130">
        <v>0</v>
      </c>
      <c r="AD10" s="130">
        <v>13904</v>
      </c>
      <c r="AE10" s="130">
        <v>0</v>
      </c>
      <c r="AF10" s="130"/>
      <c r="AG10" s="130">
        <v>16610</v>
      </c>
      <c r="AH10" s="130">
        <v>0</v>
      </c>
      <c r="AI10" s="130">
        <v>27289873</v>
      </c>
      <c r="AJ10" s="130">
        <v>0</v>
      </c>
      <c r="AK10" s="130">
        <v>0</v>
      </c>
      <c r="AL10" s="130">
        <v>0</v>
      </c>
      <c r="AM10" s="130">
        <v>0</v>
      </c>
      <c r="AN10" s="130">
        <v>0</v>
      </c>
      <c r="AO10" s="130">
        <v>0</v>
      </c>
      <c r="AP10" s="130">
        <v>0</v>
      </c>
      <c r="AQ10" s="130">
        <v>331829</v>
      </c>
      <c r="AR10" s="130">
        <v>38819</v>
      </c>
      <c r="AS10" s="130">
        <v>0</v>
      </c>
      <c r="AT10" s="130"/>
    </row>
    <row r="11" spans="1:46" x14ac:dyDescent="0.3">
      <c r="A11" s="107">
        <v>16</v>
      </c>
      <c r="B11" s="130"/>
      <c r="C11" s="130"/>
      <c r="D11" s="130">
        <v>0</v>
      </c>
      <c r="E11" s="130">
        <v>0</v>
      </c>
      <c r="F11" s="130">
        <v>9434295</v>
      </c>
      <c r="G11" s="130">
        <v>0</v>
      </c>
      <c r="H11" s="130">
        <v>0</v>
      </c>
      <c r="I11" s="130">
        <v>353063</v>
      </c>
      <c r="J11" s="130">
        <v>2691679</v>
      </c>
      <c r="K11" s="130">
        <v>0</v>
      </c>
      <c r="L11" s="130">
        <v>0</v>
      </c>
      <c r="M11" s="130">
        <v>0</v>
      </c>
      <c r="N11" s="130">
        <v>0</v>
      </c>
      <c r="O11" s="130">
        <v>0</v>
      </c>
      <c r="P11" s="130">
        <v>30225</v>
      </c>
      <c r="Q11" s="130">
        <v>7</v>
      </c>
      <c r="R11" s="130">
        <v>66983</v>
      </c>
      <c r="S11" s="130">
        <v>3264362</v>
      </c>
      <c r="T11" s="130"/>
      <c r="U11" s="130">
        <v>210733</v>
      </c>
      <c r="V11" s="130">
        <v>0</v>
      </c>
      <c r="W11" s="130">
        <v>141</v>
      </c>
      <c r="X11" s="130">
        <v>359029</v>
      </c>
      <c r="Y11" s="130"/>
      <c r="Z11" s="130">
        <v>126375</v>
      </c>
      <c r="AA11" s="130">
        <v>75020</v>
      </c>
      <c r="AB11" s="130">
        <v>568188</v>
      </c>
      <c r="AC11" s="130">
        <v>66291075</v>
      </c>
      <c r="AD11" s="130">
        <v>0</v>
      </c>
      <c r="AE11" s="130">
        <v>16526</v>
      </c>
      <c r="AF11" s="130"/>
      <c r="AG11" s="130">
        <v>9971518</v>
      </c>
      <c r="AH11" s="130">
        <v>2625205</v>
      </c>
      <c r="AI11" s="130">
        <v>16831644</v>
      </c>
      <c r="AJ11" s="130">
        <v>79410</v>
      </c>
      <c r="AK11" s="130">
        <v>225187</v>
      </c>
      <c r="AL11" s="130">
        <v>37733</v>
      </c>
      <c r="AM11" s="130">
        <v>101254</v>
      </c>
      <c r="AN11" s="130">
        <v>9115</v>
      </c>
      <c r="AO11" s="130">
        <v>52455</v>
      </c>
      <c r="AP11" s="130">
        <v>2703787</v>
      </c>
      <c r="AQ11" s="130">
        <v>0</v>
      </c>
      <c r="AR11" s="130">
        <v>0</v>
      </c>
      <c r="AS11" s="130">
        <v>80075</v>
      </c>
      <c r="AT11" s="130"/>
    </row>
    <row r="12" spans="1:46" x14ac:dyDescent="0.3">
      <c r="A12" s="107">
        <v>17</v>
      </c>
      <c r="B12" s="130"/>
      <c r="C12" s="130"/>
      <c r="D12" s="130">
        <v>0</v>
      </c>
      <c r="E12" s="130">
        <v>0</v>
      </c>
      <c r="F12" s="130">
        <v>0</v>
      </c>
      <c r="G12" s="130">
        <v>0</v>
      </c>
      <c r="H12" s="130">
        <v>0</v>
      </c>
      <c r="I12" s="130">
        <v>0</v>
      </c>
      <c r="J12" s="130">
        <v>0</v>
      </c>
      <c r="K12" s="130">
        <v>0</v>
      </c>
      <c r="L12" s="130">
        <v>0</v>
      </c>
      <c r="M12" s="130">
        <v>0</v>
      </c>
      <c r="N12" s="130">
        <v>0</v>
      </c>
      <c r="O12" s="130">
        <v>0</v>
      </c>
      <c r="P12" s="130">
        <v>0</v>
      </c>
      <c r="Q12" s="130">
        <v>0</v>
      </c>
      <c r="R12" s="130">
        <v>0</v>
      </c>
      <c r="S12" s="130">
        <v>0</v>
      </c>
      <c r="T12" s="130"/>
      <c r="U12" s="130">
        <v>0</v>
      </c>
      <c r="V12" s="130">
        <v>0</v>
      </c>
      <c r="W12" s="130">
        <v>0</v>
      </c>
      <c r="X12" s="130">
        <v>0</v>
      </c>
      <c r="Y12" s="130"/>
      <c r="Z12" s="130">
        <v>0</v>
      </c>
      <c r="AA12" s="130">
        <v>0</v>
      </c>
      <c r="AB12" s="130">
        <v>0</v>
      </c>
      <c r="AC12" s="130">
        <v>0</v>
      </c>
      <c r="AD12" s="130">
        <v>0</v>
      </c>
      <c r="AE12" s="130">
        <v>0</v>
      </c>
      <c r="AF12" s="130"/>
      <c r="AG12" s="130">
        <v>0</v>
      </c>
      <c r="AH12" s="130">
        <v>0</v>
      </c>
      <c r="AI12" s="130">
        <v>0</v>
      </c>
      <c r="AJ12" s="130">
        <v>0</v>
      </c>
      <c r="AK12" s="130">
        <v>0</v>
      </c>
      <c r="AL12" s="130">
        <v>0</v>
      </c>
      <c r="AM12" s="130">
        <v>0</v>
      </c>
      <c r="AN12" s="130">
        <v>0</v>
      </c>
      <c r="AO12" s="130">
        <v>0</v>
      </c>
      <c r="AP12" s="130">
        <v>0</v>
      </c>
      <c r="AQ12" s="130">
        <v>0</v>
      </c>
      <c r="AR12" s="130">
        <v>0</v>
      </c>
      <c r="AS12" s="130">
        <v>0</v>
      </c>
      <c r="AT12" s="130"/>
    </row>
    <row r="13" spans="1:46" x14ac:dyDescent="0.3">
      <c r="A13" s="107">
        <v>20</v>
      </c>
      <c r="B13" s="130"/>
      <c r="C13" s="130"/>
      <c r="D13" s="130">
        <v>0</v>
      </c>
      <c r="E13" s="130">
        <v>0</v>
      </c>
      <c r="F13" s="130">
        <v>0</v>
      </c>
      <c r="G13" s="130">
        <v>0</v>
      </c>
      <c r="H13" s="130">
        <v>0</v>
      </c>
      <c r="I13" s="130">
        <v>0</v>
      </c>
      <c r="J13" s="130">
        <v>0</v>
      </c>
      <c r="K13" s="130">
        <v>0</v>
      </c>
      <c r="L13" s="130">
        <v>0</v>
      </c>
      <c r="M13" s="130">
        <v>0</v>
      </c>
      <c r="N13" s="130">
        <v>0</v>
      </c>
      <c r="O13" s="130">
        <v>0</v>
      </c>
      <c r="P13" s="130">
        <v>0</v>
      </c>
      <c r="Q13" s="130">
        <v>0</v>
      </c>
      <c r="R13" s="130">
        <v>0</v>
      </c>
      <c r="S13" s="130">
        <v>0</v>
      </c>
      <c r="T13" s="130"/>
      <c r="U13" s="130">
        <v>0</v>
      </c>
      <c r="V13" s="130">
        <v>0</v>
      </c>
      <c r="W13" s="130">
        <v>0</v>
      </c>
      <c r="X13" s="130">
        <v>0</v>
      </c>
      <c r="Y13" s="130"/>
      <c r="Z13" s="130">
        <v>0</v>
      </c>
      <c r="AA13" s="130">
        <v>0</v>
      </c>
      <c r="AB13" s="130">
        <v>0</v>
      </c>
      <c r="AC13" s="130">
        <v>0</v>
      </c>
      <c r="AD13" s="130">
        <v>0</v>
      </c>
      <c r="AE13" s="130">
        <v>0</v>
      </c>
      <c r="AF13" s="130"/>
      <c r="AG13" s="130">
        <v>976006</v>
      </c>
      <c r="AH13" s="130">
        <v>0</v>
      </c>
      <c r="AI13" s="130">
        <v>12564005</v>
      </c>
      <c r="AJ13" s="130">
        <v>0</v>
      </c>
      <c r="AK13" s="130">
        <v>0</v>
      </c>
      <c r="AL13" s="130">
        <v>0</v>
      </c>
      <c r="AM13" s="130">
        <v>0</v>
      </c>
      <c r="AN13" s="130">
        <v>0</v>
      </c>
      <c r="AO13" s="130">
        <v>0</v>
      </c>
      <c r="AP13" s="130">
        <v>0</v>
      </c>
      <c r="AQ13" s="130">
        <v>0</v>
      </c>
      <c r="AR13" s="130">
        <v>0</v>
      </c>
      <c r="AS13" s="130">
        <v>0</v>
      </c>
      <c r="AT13" s="130"/>
    </row>
    <row r="14" spans="1:46" x14ac:dyDescent="0.3">
      <c r="A14" s="107">
        <v>22</v>
      </c>
      <c r="B14" s="130"/>
      <c r="C14" s="130"/>
      <c r="D14" s="130">
        <v>0</v>
      </c>
      <c r="E14" s="130">
        <v>0</v>
      </c>
      <c r="F14" s="130">
        <v>0</v>
      </c>
      <c r="G14" s="130">
        <v>0</v>
      </c>
      <c r="H14" s="130">
        <v>0</v>
      </c>
      <c r="I14" s="130">
        <v>0</v>
      </c>
      <c r="J14" s="130">
        <v>0</v>
      </c>
      <c r="K14" s="130">
        <v>0</v>
      </c>
      <c r="L14" s="130">
        <v>0</v>
      </c>
      <c r="M14" s="130">
        <v>0</v>
      </c>
      <c r="N14" s="130">
        <v>0</v>
      </c>
      <c r="O14" s="130">
        <v>0</v>
      </c>
      <c r="P14" s="130">
        <v>0</v>
      </c>
      <c r="Q14" s="130">
        <v>0</v>
      </c>
      <c r="R14" s="130">
        <v>0</v>
      </c>
      <c r="S14" s="130">
        <v>0</v>
      </c>
      <c r="T14" s="130"/>
      <c r="U14" s="130">
        <v>0</v>
      </c>
      <c r="V14" s="130">
        <v>0</v>
      </c>
      <c r="W14" s="130">
        <v>0</v>
      </c>
      <c r="X14" s="130">
        <v>0</v>
      </c>
      <c r="Y14" s="130"/>
      <c r="Z14" s="130">
        <v>0</v>
      </c>
      <c r="AA14" s="130">
        <v>0</v>
      </c>
      <c r="AB14" s="130">
        <v>0</v>
      </c>
      <c r="AC14" s="130">
        <v>0</v>
      </c>
      <c r="AD14" s="130">
        <v>0</v>
      </c>
      <c r="AE14" s="130">
        <v>0</v>
      </c>
      <c r="AF14" s="130"/>
      <c r="AG14" s="130">
        <v>55201</v>
      </c>
      <c r="AH14" s="130">
        <v>0</v>
      </c>
      <c r="AI14" s="130">
        <v>0</v>
      </c>
      <c r="AJ14" s="130">
        <v>0</v>
      </c>
      <c r="AK14" s="130">
        <v>0</v>
      </c>
      <c r="AL14" s="130">
        <v>0</v>
      </c>
      <c r="AM14" s="130">
        <v>0</v>
      </c>
      <c r="AN14" s="130">
        <v>0</v>
      </c>
      <c r="AO14" s="130">
        <v>0</v>
      </c>
      <c r="AP14" s="130">
        <v>0</v>
      </c>
      <c r="AQ14" s="130">
        <v>0</v>
      </c>
      <c r="AR14" s="130">
        <v>0</v>
      </c>
      <c r="AS14" s="130">
        <v>0</v>
      </c>
      <c r="AT14" s="130"/>
    </row>
    <row r="15" spans="1:46" x14ac:dyDescent="0.3">
      <c r="A15" s="107">
        <v>23</v>
      </c>
      <c r="B15" s="130"/>
      <c r="C15" s="130"/>
      <c r="D15" s="130">
        <v>0</v>
      </c>
      <c r="E15" s="130">
        <v>0</v>
      </c>
      <c r="F15" s="130">
        <v>17845</v>
      </c>
      <c r="G15" s="130">
        <v>0</v>
      </c>
      <c r="H15" s="130">
        <v>0</v>
      </c>
      <c r="I15" s="130">
        <v>-14742</v>
      </c>
      <c r="J15" s="130">
        <v>170149</v>
      </c>
      <c r="K15" s="130">
        <v>0</v>
      </c>
      <c r="L15" s="130">
        <v>0</v>
      </c>
      <c r="M15" s="130">
        <v>0</v>
      </c>
      <c r="N15" s="130">
        <v>0</v>
      </c>
      <c r="O15" s="130">
        <v>0</v>
      </c>
      <c r="P15" s="130">
        <v>13245</v>
      </c>
      <c r="Q15" s="130">
        <v>7</v>
      </c>
      <c r="R15" s="130">
        <v>11624</v>
      </c>
      <c r="S15" s="130">
        <v>1275591</v>
      </c>
      <c r="T15" s="130"/>
      <c r="U15" s="130">
        <v>31986</v>
      </c>
      <c r="V15" s="130">
        <v>0</v>
      </c>
      <c r="W15" s="130">
        <v>-10191</v>
      </c>
      <c r="X15" s="130">
        <v>-466210</v>
      </c>
      <c r="Y15" s="130"/>
      <c r="Z15" s="130">
        <v>22443</v>
      </c>
      <c r="AA15" s="130">
        <v>22644</v>
      </c>
      <c r="AB15" s="130">
        <v>45818</v>
      </c>
      <c r="AC15" s="130">
        <v>2438816</v>
      </c>
      <c r="AD15" s="130">
        <v>0</v>
      </c>
      <c r="AE15" s="130">
        <v>5006</v>
      </c>
      <c r="AF15" s="130"/>
      <c r="AG15" s="130">
        <v>2498405</v>
      </c>
      <c r="AH15" s="130">
        <v>-530429</v>
      </c>
      <c r="AI15" s="130">
        <v>-3722564</v>
      </c>
      <c r="AJ15" s="130">
        <v>12425</v>
      </c>
      <c r="AK15" s="130">
        <v>103312</v>
      </c>
      <c r="AL15" s="130">
        <v>13870</v>
      </c>
      <c r="AM15" s="130">
        <v>34537</v>
      </c>
      <c r="AN15" s="130">
        <v>4684</v>
      </c>
      <c r="AO15" s="130">
        <v>24448</v>
      </c>
      <c r="AP15" s="130">
        <v>442595</v>
      </c>
      <c r="AQ15" s="130">
        <v>0</v>
      </c>
      <c r="AR15" s="130">
        <v>0</v>
      </c>
      <c r="AS15" s="130">
        <v>13629</v>
      </c>
      <c r="AT15" s="130"/>
    </row>
    <row r="16" spans="1:46" x14ac:dyDescent="0.3">
      <c r="A16" s="107">
        <v>31</v>
      </c>
      <c r="B16" s="130"/>
      <c r="C16" s="130"/>
      <c r="D16" s="130">
        <v>546850</v>
      </c>
      <c r="E16" s="130">
        <v>399332</v>
      </c>
      <c r="F16" s="130">
        <v>0</v>
      </c>
      <c r="G16" s="130">
        <v>-1360504</v>
      </c>
      <c r="H16" s="130">
        <v>0</v>
      </c>
      <c r="I16" s="130">
        <v>0</v>
      </c>
      <c r="J16" s="130">
        <v>0</v>
      </c>
      <c r="K16" s="130">
        <v>-1415821</v>
      </c>
      <c r="L16" s="130">
        <v>0</v>
      </c>
      <c r="M16" s="130">
        <v>519801</v>
      </c>
      <c r="N16" s="130">
        <v>0</v>
      </c>
      <c r="O16" s="130">
        <v>0</v>
      </c>
      <c r="P16" s="130">
        <v>0</v>
      </c>
      <c r="Q16" s="130">
        <v>0</v>
      </c>
      <c r="R16" s="130">
        <v>0</v>
      </c>
      <c r="S16" s="130">
        <v>0</v>
      </c>
      <c r="T16" s="130"/>
      <c r="U16" s="130">
        <v>0</v>
      </c>
      <c r="V16" s="130">
        <v>193624</v>
      </c>
      <c r="W16" s="130">
        <v>0</v>
      </c>
      <c r="X16" s="130">
        <v>0</v>
      </c>
      <c r="Y16" s="130"/>
      <c r="Z16" s="130">
        <v>0</v>
      </c>
      <c r="AA16" s="130">
        <v>0</v>
      </c>
      <c r="AB16" s="130">
        <v>0</v>
      </c>
      <c r="AC16" s="130">
        <v>0</v>
      </c>
      <c r="AD16" s="130">
        <v>-627280</v>
      </c>
      <c r="AE16" s="130">
        <v>0</v>
      </c>
      <c r="AF16" s="130"/>
      <c r="AG16" s="130">
        <v>-220185</v>
      </c>
      <c r="AH16" s="130">
        <v>0</v>
      </c>
      <c r="AI16" s="130">
        <v>123197</v>
      </c>
      <c r="AJ16" s="130">
        <v>0</v>
      </c>
      <c r="AK16" s="130">
        <v>0</v>
      </c>
      <c r="AL16" s="130">
        <v>0</v>
      </c>
      <c r="AM16" s="130">
        <v>0</v>
      </c>
      <c r="AN16" s="130">
        <v>0</v>
      </c>
      <c r="AO16" s="130">
        <v>0</v>
      </c>
      <c r="AP16" s="130">
        <v>0</v>
      </c>
      <c r="AQ16" s="130">
        <v>1440665</v>
      </c>
      <c r="AR16" s="130">
        <v>104780</v>
      </c>
      <c r="AS16" s="130">
        <v>0</v>
      </c>
      <c r="AT16" s="130"/>
    </row>
    <row r="17" spans="1:46" x14ac:dyDescent="0.3">
      <c r="A17" s="107">
        <v>32</v>
      </c>
      <c r="B17" s="130"/>
      <c r="C17" s="130"/>
      <c r="D17" s="130">
        <v>35387</v>
      </c>
      <c r="E17" s="130">
        <v>109887</v>
      </c>
      <c r="F17" s="130">
        <v>0</v>
      </c>
      <c r="G17" s="130">
        <v>1245043</v>
      </c>
      <c r="H17" s="130">
        <v>0</v>
      </c>
      <c r="I17" s="130">
        <v>0</v>
      </c>
      <c r="J17" s="130">
        <v>0</v>
      </c>
      <c r="K17" s="130">
        <v>1970642</v>
      </c>
      <c r="L17" s="130">
        <v>8243612</v>
      </c>
      <c r="M17" s="130">
        <v>204800</v>
      </c>
      <c r="N17" s="130">
        <v>58162</v>
      </c>
      <c r="O17" s="130">
        <v>2968831</v>
      </c>
      <c r="P17" s="130">
        <v>0</v>
      </c>
      <c r="Q17" s="130">
        <v>0</v>
      </c>
      <c r="R17" s="130">
        <v>0</v>
      </c>
      <c r="S17" s="130">
        <v>0</v>
      </c>
      <c r="T17" s="130"/>
      <c r="U17" s="130">
        <v>0</v>
      </c>
      <c r="V17" s="130">
        <v>232790</v>
      </c>
      <c r="W17" s="130">
        <v>0</v>
      </c>
      <c r="X17" s="130">
        <v>0</v>
      </c>
      <c r="Y17" s="130"/>
      <c r="Z17" s="130">
        <v>0</v>
      </c>
      <c r="AA17" s="130">
        <v>0</v>
      </c>
      <c r="AB17" s="130">
        <v>0</v>
      </c>
      <c r="AC17" s="130">
        <v>0</v>
      </c>
      <c r="AD17" s="130">
        <v>0</v>
      </c>
      <c r="AE17" s="130">
        <v>0</v>
      </c>
      <c r="AF17" s="130"/>
      <c r="AG17" s="130">
        <v>244921</v>
      </c>
      <c r="AH17" s="130">
        <v>0</v>
      </c>
      <c r="AI17" s="130">
        <v>2883766</v>
      </c>
      <c r="AJ17" s="130">
        <v>0</v>
      </c>
      <c r="AK17" s="130">
        <v>0</v>
      </c>
      <c r="AL17" s="130">
        <v>0</v>
      </c>
      <c r="AM17" s="130">
        <v>0</v>
      </c>
      <c r="AN17" s="130">
        <v>0</v>
      </c>
      <c r="AO17" s="130">
        <v>0</v>
      </c>
      <c r="AP17" s="130">
        <v>0</v>
      </c>
      <c r="AQ17" s="130">
        <v>514024</v>
      </c>
      <c r="AR17" s="130">
        <v>250701</v>
      </c>
      <c r="AS17" s="130">
        <v>0</v>
      </c>
      <c r="AT17" s="130"/>
    </row>
    <row r="18" spans="1:46" x14ac:dyDescent="0.3">
      <c r="A18" s="107">
        <v>33</v>
      </c>
      <c r="B18" s="130"/>
      <c r="C18" s="130"/>
      <c r="D18" s="130">
        <v>-246875</v>
      </c>
      <c r="E18" s="130">
        <v>698962</v>
      </c>
      <c r="F18" s="130">
        <v>0</v>
      </c>
      <c r="G18" s="130">
        <v>-3456788</v>
      </c>
      <c r="H18" s="130">
        <v>-164326</v>
      </c>
      <c r="I18" s="130">
        <v>0</v>
      </c>
      <c r="J18" s="130">
        <v>0</v>
      </c>
      <c r="K18" s="130">
        <v>-7022135</v>
      </c>
      <c r="L18" s="130">
        <v>12259507</v>
      </c>
      <c r="M18" s="130">
        <v>788349</v>
      </c>
      <c r="N18" s="130">
        <v>101786</v>
      </c>
      <c r="O18" s="130">
        <v>2929906</v>
      </c>
      <c r="P18" s="130">
        <v>0</v>
      </c>
      <c r="Q18" s="130">
        <v>0</v>
      </c>
      <c r="R18" s="130">
        <v>0</v>
      </c>
      <c r="S18" s="130">
        <v>0</v>
      </c>
      <c r="T18" s="130"/>
      <c r="U18" s="130">
        <v>0</v>
      </c>
      <c r="V18" s="130">
        <v>-1725218</v>
      </c>
      <c r="W18" s="130">
        <v>0</v>
      </c>
      <c r="X18" s="130">
        <v>0</v>
      </c>
      <c r="Y18" s="130"/>
      <c r="Z18" s="130">
        <v>0</v>
      </c>
      <c r="AA18" s="130">
        <v>0</v>
      </c>
      <c r="AB18" s="130">
        <v>0</v>
      </c>
      <c r="AC18" s="130">
        <v>0</v>
      </c>
      <c r="AD18" s="130">
        <v>-1654996</v>
      </c>
      <c r="AE18" s="130">
        <v>0</v>
      </c>
      <c r="AF18" s="130"/>
      <c r="AG18" s="130">
        <v>-389106</v>
      </c>
      <c r="AH18" s="130">
        <v>0</v>
      </c>
      <c r="AI18" s="130">
        <v>-8124678</v>
      </c>
      <c r="AJ18" s="130">
        <v>0</v>
      </c>
      <c r="AK18" s="130">
        <v>0</v>
      </c>
      <c r="AL18" s="130">
        <v>0</v>
      </c>
      <c r="AM18" s="130">
        <v>0</v>
      </c>
      <c r="AN18" s="130">
        <v>0</v>
      </c>
      <c r="AO18" s="130">
        <v>0</v>
      </c>
      <c r="AP18" s="130">
        <v>0</v>
      </c>
      <c r="AQ18" s="130">
        <v>-1502096</v>
      </c>
      <c r="AR18" s="130">
        <v>-603789</v>
      </c>
      <c r="AS18" s="130">
        <v>0</v>
      </c>
      <c r="AT18" s="130"/>
    </row>
    <row r="19" spans="1:46" x14ac:dyDescent="0.3">
      <c r="A19" s="107">
        <v>34</v>
      </c>
      <c r="B19" s="130"/>
      <c r="C19" s="130"/>
      <c r="D19" s="130">
        <v>0</v>
      </c>
      <c r="E19" s="130">
        <v>0</v>
      </c>
      <c r="F19" s="130">
        <v>0</v>
      </c>
      <c r="G19" s="130">
        <v>0</v>
      </c>
      <c r="H19" s="130">
        <v>0</v>
      </c>
      <c r="I19" s="130">
        <v>0</v>
      </c>
      <c r="J19" s="130">
        <v>0</v>
      </c>
      <c r="K19" s="130">
        <v>0</v>
      </c>
      <c r="L19" s="130">
        <v>0</v>
      </c>
      <c r="M19" s="130">
        <v>0</v>
      </c>
      <c r="N19" s="130">
        <v>0</v>
      </c>
      <c r="O19" s="130">
        <v>0</v>
      </c>
      <c r="P19" s="130">
        <v>0</v>
      </c>
      <c r="Q19" s="130">
        <v>0</v>
      </c>
      <c r="R19" s="130">
        <v>0</v>
      </c>
      <c r="S19" s="130">
        <v>0</v>
      </c>
      <c r="T19" s="130"/>
      <c r="U19" s="130">
        <v>0</v>
      </c>
      <c r="V19" s="130">
        <v>0</v>
      </c>
      <c r="W19" s="130">
        <v>0</v>
      </c>
      <c r="X19" s="130">
        <v>0</v>
      </c>
      <c r="Y19" s="130"/>
      <c r="Z19" s="130">
        <v>0</v>
      </c>
      <c r="AA19" s="130">
        <v>0</v>
      </c>
      <c r="AB19" s="130">
        <v>0</v>
      </c>
      <c r="AC19" s="130">
        <v>0</v>
      </c>
      <c r="AD19" s="130">
        <v>0</v>
      </c>
      <c r="AE19" s="130">
        <v>0</v>
      </c>
      <c r="AF19" s="130"/>
      <c r="AG19" s="130">
        <v>0</v>
      </c>
      <c r="AH19" s="130">
        <v>0</v>
      </c>
      <c r="AI19" s="130">
        <v>0</v>
      </c>
      <c r="AJ19" s="130">
        <v>0</v>
      </c>
      <c r="AK19" s="130">
        <v>0</v>
      </c>
      <c r="AL19" s="130">
        <v>0</v>
      </c>
      <c r="AM19" s="130">
        <v>0</v>
      </c>
      <c r="AN19" s="130">
        <v>0</v>
      </c>
      <c r="AO19" s="130">
        <v>0</v>
      </c>
      <c r="AP19" s="130">
        <v>0</v>
      </c>
      <c r="AQ19" s="130">
        <v>0</v>
      </c>
      <c r="AR19" s="130">
        <v>0</v>
      </c>
      <c r="AS19" s="130">
        <v>0</v>
      </c>
      <c r="AT19" s="130"/>
    </row>
    <row r="20" spans="1:46" x14ac:dyDescent="0.3">
      <c r="A20" s="107">
        <v>35</v>
      </c>
      <c r="B20" s="130"/>
      <c r="C20" s="130"/>
      <c r="D20" s="130">
        <v>0</v>
      </c>
      <c r="E20" s="130">
        <v>0</v>
      </c>
      <c r="F20" s="130">
        <v>0</v>
      </c>
      <c r="G20" s="130">
        <v>0</v>
      </c>
      <c r="H20" s="130">
        <v>0</v>
      </c>
      <c r="I20" s="130">
        <v>0</v>
      </c>
      <c r="J20" s="130">
        <v>0</v>
      </c>
      <c r="K20" s="130">
        <v>0</v>
      </c>
      <c r="L20" s="130">
        <v>0</v>
      </c>
      <c r="M20" s="130">
        <v>0</v>
      </c>
      <c r="N20" s="130">
        <v>0</v>
      </c>
      <c r="O20" s="130">
        <v>0</v>
      </c>
      <c r="P20" s="130">
        <v>0</v>
      </c>
      <c r="Q20" s="130">
        <v>0</v>
      </c>
      <c r="R20" s="130">
        <v>0</v>
      </c>
      <c r="S20" s="130">
        <v>0</v>
      </c>
      <c r="T20" s="130"/>
      <c r="U20" s="130">
        <v>0</v>
      </c>
      <c r="V20" s="130">
        <v>0</v>
      </c>
      <c r="W20" s="130">
        <v>0</v>
      </c>
      <c r="X20" s="130">
        <v>0</v>
      </c>
      <c r="Y20" s="130"/>
      <c r="Z20" s="130">
        <v>0</v>
      </c>
      <c r="AA20" s="130">
        <v>0</v>
      </c>
      <c r="AB20" s="130">
        <v>0</v>
      </c>
      <c r="AC20" s="130">
        <v>0</v>
      </c>
      <c r="AD20" s="130">
        <v>0</v>
      </c>
      <c r="AE20" s="130">
        <v>0</v>
      </c>
      <c r="AF20" s="130"/>
      <c r="AG20" s="130">
        <v>0</v>
      </c>
      <c r="AH20" s="130">
        <v>0</v>
      </c>
      <c r="AI20" s="130">
        <v>0</v>
      </c>
      <c r="AJ20" s="130">
        <v>0</v>
      </c>
      <c r="AK20" s="130">
        <v>0</v>
      </c>
      <c r="AL20" s="130">
        <v>0</v>
      </c>
      <c r="AM20" s="130">
        <v>0</v>
      </c>
      <c r="AN20" s="130">
        <v>0</v>
      </c>
      <c r="AO20" s="130">
        <v>0</v>
      </c>
      <c r="AP20" s="130">
        <v>0</v>
      </c>
      <c r="AQ20" s="130">
        <v>0</v>
      </c>
      <c r="AR20" s="130">
        <v>0</v>
      </c>
      <c r="AS20" s="130">
        <v>0</v>
      </c>
      <c r="AT20" s="130"/>
    </row>
    <row r="21" spans="1:46" x14ac:dyDescent="0.3">
      <c r="A21" s="107">
        <v>36</v>
      </c>
      <c r="B21" s="130"/>
      <c r="C21" s="130"/>
      <c r="D21" s="130">
        <v>0</v>
      </c>
      <c r="E21" s="130">
        <v>0</v>
      </c>
      <c r="F21" s="130">
        <v>0</v>
      </c>
      <c r="G21" s="130">
        <v>0</v>
      </c>
      <c r="H21" s="130">
        <v>0</v>
      </c>
      <c r="I21" s="130">
        <v>0</v>
      </c>
      <c r="J21" s="130">
        <v>0</v>
      </c>
      <c r="K21" s="130">
        <v>0</v>
      </c>
      <c r="L21" s="130">
        <v>0</v>
      </c>
      <c r="M21" s="130">
        <v>0</v>
      </c>
      <c r="N21" s="130">
        <v>0</v>
      </c>
      <c r="O21" s="130">
        <v>0</v>
      </c>
      <c r="P21" s="130">
        <v>0</v>
      </c>
      <c r="Q21" s="130">
        <v>0</v>
      </c>
      <c r="R21" s="130">
        <v>0</v>
      </c>
      <c r="S21" s="130">
        <v>0</v>
      </c>
      <c r="T21" s="130"/>
      <c r="U21" s="130">
        <v>0</v>
      </c>
      <c r="V21" s="130">
        <v>0</v>
      </c>
      <c r="W21" s="130">
        <v>0</v>
      </c>
      <c r="X21" s="130">
        <v>0</v>
      </c>
      <c r="Y21" s="130"/>
      <c r="Z21" s="130">
        <v>0</v>
      </c>
      <c r="AA21" s="130">
        <v>0</v>
      </c>
      <c r="AB21" s="130">
        <v>0</v>
      </c>
      <c r="AC21" s="130">
        <v>0</v>
      </c>
      <c r="AD21" s="130">
        <v>0</v>
      </c>
      <c r="AE21" s="130">
        <v>0</v>
      </c>
      <c r="AF21" s="130"/>
      <c r="AG21" s="130">
        <v>0</v>
      </c>
      <c r="AH21" s="130">
        <v>0</v>
      </c>
      <c r="AI21" s="130">
        <v>0</v>
      </c>
      <c r="AJ21" s="130">
        <v>0</v>
      </c>
      <c r="AK21" s="130">
        <v>0</v>
      </c>
      <c r="AL21" s="130">
        <v>0</v>
      </c>
      <c r="AM21" s="130">
        <v>0</v>
      </c>
      <c r="AN21" s="130">
        <v>0</v>
      </c>
      <c r="AO21" s="130">
        <v>0</v>
      </c>
      <c r="AP21" s="130">
        <v>0</v>
      </c>
      <c r="AQ21" s="130">
        <v>0</v>
      </c>
      <c r="AR21" s="130">
        <v>0</v>
      </c>
      <c r="AS21" s="130">
        <v>0</v>
      </c>
      <c r="AT21" s="130"/>
    </row>
    <row r="22" spans="1:46" x14ac:dyDescent="0.3">
      <c r="A22" s="107">
        <v>37</v>
      </c>
      <c r="B22" s="130"/>
      <c r="C22" s="130"/>
      <c r="D22" s="130">
        <v>0</v>
      </c>
      <c r="E22" s="130">
        <v>0</v>
      </c>
      <c r="F22" s="130">
        <v>0</v>
      </c>
      <c r="G22" s="130">
        <v>0</v>
      </c>
      <c r="H22" s="130">
        <v>0</v>
      </c>
      <c r="I22" s="130">
        <v>0</v>
      </c>
      <c r="J22" s="130">
        <v>0</v>
      </c>
      <c r="K22" s="130">
        <v>0</v>
      </c>
      <c r="L22" s="130">
        <v>0</v>
      </c>
      <c r="M22" s="130">
        <v>0</v>
      </c>
      <c r="N22" s="130">
        <v>0</v>
      </c>
      <c r="O22" s="130">
        <v>0</v>
      </c>
      <c r="P22" s="130">
        <v>0</v>
      </c>
      <c r="Q22" s="130">
        <v>0</v>
      </c>
      <c r="R22" s="130">
        <v>0</v>
      </c>
      <c r="S22" s="130">
        <v>0</v>
      </c>
      <c r="T22" s="130"/>
      <c r="U22" s="130">
        <v>0</v>
      </c>
      <c r="V22" s="130">
        <v>0</v>
      </c>
      <c r="W22" s="130">
        <v>0</v>
      </c>
      <c r="X22" s="130">
        <v>0</v>
      </c>
      <c r="Y22" s="130"/>
      <c r="Z22" s="130">
        <v>0</v>
      </c>
      <c r="AA22" s="130">
        <v>0</v>
      </c>
      <c r="AB22" s="130">
        <v>0</v>
      </c>
      <c r="AC22" s="130">
        <v>0</v>
      </c>
      <c r="AD22" s="130">
        <v>0</v>
      </c>
      <c r="AE22" s="130">
        <v>0</v>
      </c>
      <c r="AF22" s="130"/>
      <c r="AG22" s="130">
        <v>0</v>
      </c>
      <c r="AH22" s="130">
        <v>0</v>
      </c>
      <c r="AI22" s="130">
        <v>0</v>
      </c>
      <c r="AJ22" s="130">
        <v>0</v>
      </c>
      <c r="AK22" s="130">
        <v>0</v>
      </c>
      <c r="AL22" s="130">
        <v>0</v>
      </c>
      <c r="AM22" s="130">
        <v>0</v>
      </c>
      <c r="AN22" s="130">
        <v>0</v>
      </c>
      <c r="AO22" s="130">
        <v>0</v>
      </c>
      <c r="AP22" s="130">
        <v>0</v>
      </c>
      <c r="AQ22" s="130">
        <v>0</v>
      </c>
      <c r="AR22" s="130">
        <v>0</v>
      </c>
      <c r="AS22" s="130">
        <v>0</v>
      </c>
      <c r="AT22" s="130"/>
    </row>
    <row r="23" spans="1:46" x14ac:dyDescent="0.3">
      <c r="A23" s="107">
        <v>38</v>
      </c>
      <c r="B23" s="130"/>
      <c r="C23" s="130"/>
      <c r="D23" s="130">
        <v>0</v>
      </c>
      <c r="E23" s="130">
        <v>0</v>
      </c>
      <c r="F23" s="130">
        <v>0</v>
      </c>
      <c r="G23" s="130">
        <v>0</v>
      </c>
      <c r="H23" s="130">
        <v>0</v>
      </c>
      <c r="I23" s="130">
        <v>0</v>
      </c>
      <c r="J23" s="130">
        <v>0</v>
      </c>
      <c r="K23" s="130">
        <v>0</v>
      </c>
      <c r="L23" s="130">
        <v>0</v>
      </c>
      <c r="M23" s="130">
        <v>0</v>
      </c>
      <c r="N23" s="130">
        <v>0</v>
      </c>
      <c r="O23" s="130">
        <v>0</v>
      </c>
      <c r="P23" s="130">
        <v>0</v>
      </c>
      <c r="Q23" s="130">
        <v>0</v>
      </c>
      <c r="R23" s="130">
        <v>0</v>
      </c>
      <c r="S23" s="130">
        <v>0</v>
      </c>
      <c r="T23" s="130"/>
      <c r="U23" s="130">
        <v>0</v>
      </c>
      <c r="V23" s="130">
        <v>0</v>
      </c>
      <c r="W23" s="130">
        <v>0</v>
      </c>
      <c r="X23" s="130">
        <v>0</v>
      </c>
      <c r="Y23" s="130"/>
      <c r="Z23" s="130">
        <v>0</v>
      </c>
      <c r="AA23" s="130">
        <v>0</v>
      </c>
      <c r="AB23" s="130">
        <v>0</v>
      </c>
      <c r="AC23" s="130">
        <v>0</v>
      </c>
      <c r="AD23" s="130">
        <v>0</v>
      </c>
      <c r="AE23" s="130">
        <v>0</v>
      </c>
      <c r="AF23" s="130"/>
      <c r="AG23" s="130">
        <v>0</v>
      </c>
      <c r="AH23" s="130">
        <v>0</v>
      </c>
      <c r="AI23" s="130">
        <v>0</v>
      </c>
      <c r="AJ23" s="130">
        <v>0</v>
      </c>
      <c r="AK23" s="130">
        <v>0</v>
      </c>
      <c r="AL23" s="130">
        <v>0</v>
      </c>
      <c r="AM23" s="130">
        <v>0</v>
      </c>
      <c r="AN23" s="130">
        <v>0</v>
      </c>
      <c r="AO23" s="130">
        <v>0</v>
      </c>
      <c r="AP23" s="130">
        <v>0</v>
      </c>
      <c r="AQ23" s="130">
        <v>0</v>
      </c>
      <c r="AR23" s="130">
        <v>0</v>
      </c>
      <c r="AS23" s="130">
        <v>0</v>
      </c>
      <c r="AT23" s="130"/>
    </row>
    <row r="24" spans="1:46" x14ac:dyDescent="0.3">
      <c r="A24" s="107">
        <v>39</v>
      </c>
      <c r="B24" s="130"/>
      <c r="C24" s="130"/>
      <c r="D24" s="130">
        <v>0</v>
      </c>
      <c r="E24" s="130">
        <v>0</v>
      </c>
      <c r="F24" s="130">
        <v>0</v>
      </c>
      <c r="G24" s="130">
        <v>0</v>
      </c>
      <c r="H24" s="130">
        <v>0</v>
      </c>
      <c r="I24" s="130">
        <v>0</v>
      </c>
      <c r="J24" s="130">
        <v>0</v>
      </c>
      <c r="K24" s="130">
        <v>0</v>
      </c>
      <c r="L24" s="130">
        <v>0</v>
      </c>
      <c r="M24" s="130">
        <v>0</v>
      </c>
      <c r="N24" s="130">
        <v>0</v>
      </c>
      <c r="O24" s="130">
        <v>0</v>
      </c>
      <c r="P24" s="130">
        <v>0</v>
      </c>
      <c r="Q24" s="130">
        <v>0</v>
      </c>
      <c r="R24" s="130">
        <v>0</v>
      </c>
      <c r="S24" s="130">
        <v>0</v>
      </c>
      <c r="T24" s="130"/>
      <c r="U24" s="130">
        <v>0</v>
      </c>
      <c r="V24" s="130">
        <v>0</v>
      </c>
      <c r="W24" s="130">
        <v>0</v>
      </c>
      <c r="X24" s="130">
        <v>0</v>
      </c>
      <c r="Y24" s="130"/>
      <c r="Z24" s="130">
        <v>0</v>
      </c>
      <c r="AA24" s="130">
        <v>0</v>
      </c>
      <c r="AB24" s="130">
        <v>0</v>
      </c>
      <c r="AC24" s="130">
        <v>0</v>
      </c>
      <c r="AD24" s="130">
        <v>0</v>
      </c>
      <c r="AE24" s="130">
        <v>0</v>
      </c>
      <c r="AF24" s="130"/>
      <c r="AG24" s="130">
        <v>0</v>
      </c>
      <c r="AH24" s="130">
        <v>0</v>
      </c>
      <c r="AI24" s="130">
        <v>0</v>
      </c>
      <c r="AJ24" s="130">
        <v>0</v>
      </c>
      <c r="AK24" s="130">
        <v>0</v>
      </c>
      <c r="AL24" s="130">
        <v>0</v>
      </c>
      <c r="AM24" s="130">
        <v>0</v>
      </c>
      <c r="AN24" s="130">
        <v>0</v>
      </c>
      <c r="AO24" s="130">
        <v>0</v>
      </c>
      <c r="AP24" s="130">
        <v>0</v>
      </c>
      <c r="AQ24" s="130">
        <v>0</v>
      </c>
      <c r="AR24" s="130">
        <v>0</v>
      </c>
      <c r="AS24" s="130">
        <v>0</v>
      </c>
      <c r="AT24" s="130"/>
    </row>
    <row r="25" spans="1:46" x14ac:dyDescent="0.3">
      <c r="A25" s="107">
        <v>40</v>
      </c>
      <c r="B25" s="130"/>
      <c r="C25" s="130"/>
      <c r="D25" s="130">
        <v>0</v>
      </c>
      <c r="E25" s="130">
        <v>0</v>
      </c>
      <c r="F25" s="130">
        <v>0</v>
      </c>
      <c r="G25" s="130">
        <v>0</v>
      </c>
      <c r="H25" s="130">
        <v>0</v>
      </c>
      <c r="I25" s="130">
        <v>0</v>
      </c>
      <c r="J25" s="130">
        <v>0</v>
      </c>
      <c r="K25" s="130">
        <v>0</v>
      </c>
      <c r="L25" s="130">
        <v>0</v>
      </c>
      <c r="M25" s="130">
        <v>0</v>
      </c>
      <c r="N25" s="130">
        <v>0</v>
      </c>
      <c r="O25" s="130">
        <v>0</v>
      </c>
      <c r="P25" s="130">
        <v>0</v>
      </c>
      <c r="Q25" s="130">
        <v>0</v>
      </c>
      <c r="R25" s="130">
        <v>0</v>
      </c>
      <c r="S25" s="130">
        <v>0</v>
      </c>
      <c r="T25" s="130"/>
      <c r="U25" s="130">
        <v>0</v>
      </c>
      <c r="V25" s="130">
        <v>0</v>
      </c>
      <c r="W25" s="130">
        <v>0</v>
      </c>
      <c r="X25" s="130">
        <v>0</v>
      </c>
      <c r="Y25" s="130"/>
      <c r="Z25" s="130">
        <v>0</v>
      </c>
      <c r="AA25" s="130">
        <v>0</v>
      </c>
      <c r="AB25" s="130">
        <v>0</v>
      </c>
      <c r="AC25" s="130">
        <v>0</v>
      </c>
      <c r="AD25" s="130">
        <v>0</v>
      </c>
      <c r="AE25" s="130">
        <v>0</v>
      </c>
      <c r="AF25" s="130"/>
      <c r="AG25" s="130">
        <v>0</v>
      </c>
      <c r="AH25" s="130">
        <v>0</v>
      </c>
      <c r="AI25" s="130">
        <v>0</v>
      </c>
      <c r="AJ25" s="130">
        <v>0</v>
      </c>
      <c r="AK25" s="130">
        <v>0</v>
      </c>
      <c r="AL25" s="130">
        <v>0</v>
      </c>
      <c r="AM25" s="130">
        <v>0</v>
      </c>
      <c r="AN25" s="130">
        <v>0</v>
      </c>
      <c r="AO25" s="130">
        <v>0</v>
      </c>
      <c r="AP25" s="130">
        <v>0</v>
      </c>
      <c r="AQ25" s="130">
        <v>0</v>
      </c>
      <c r="AR25" s="130">
        <v>0</v>
      </c>
      <c r="AS25" s="130">
        <v>0</v>
      </c>
      <c r="AT25" s="130"/>
    </row>
    <row r="26" spans="1:46" x14ac:dyDescent="0.3">
      <c r="A26" s="107">
        <v>41</v>
      </c>
      <c r="B26" s="130"/>
      <c r="C26" s="130"/>
      <c r="D26" s="130">
        <v>0</v>
      </c>
      <c r="E26" s="130">
        <v>0</v>
      </c>
      <c r="F26" s="130">
        <v>0</v>
      </c>
      <c r="G26" s="130">
        <v>0</v>
      </c>
      <c r="H26" s="130">
        <v>0</v>
      </c>
      <c r="I26" s="130">
        <v>0</v>
      </c>
      <c r="J26" s="130">
        <v>0</v>
      </c>
      <c r="K26" s="130">
        <v>0</v>
      </c>
      <c r="L26" s="130">
        <v>0</v>
      </c>
      <c r="M26" s="130">
        <v>0</v>
      </c>
      <c r="N26" s="130">
        <v>0</v>
      </c>
      <c r="O26" s="130">
        <v>0</v>
      </c>
      <c r="P26" s="130">
        <v>0</v>
      </c>
      <c r="Q26" s="130">
        <v>0</v>
      </c>
      <c r="R26" s="130">
        <v>0</v>
      </c>
      <c r="S26" s="130">
        <v>0</v>
      </c>
      <c r="T26" s="130"/>
      <c r="U26" s="130">
        <v>0</v>
      </c>
      <c r="V26" s="130">
        <v>0</v>
      </c>
      <c r="W26" s="130">
        <v>0</v>
      </c>
      <c r="X26" s="130">
        <v>0</v>
      </c>
      <c r="Y26" s="130"/>
      <c r="Z26" s="130">
        <v>0</v>
      </c>
      <c r="AA26" s="130">
        <v>0</v>
      </c>
      <c r="AB26" s="130">
        <v>0</v>
      </c>
      <c r="AC26" s="130">
        <v>0</v>
      </c>
      <c r="AD26" s="130">
        <v>0</v>
      </c>
      <c r="AE26" s="130">
        <v>0</v>
      </c>
      <c r="AF26" s="130"/>
      <c r="AG26" s="130">
        <v>0</v>
      </c>
      <c r="AH26" s="130">
        <v>0</v>
      </c>
      <c r="AI26" s="130">
        <v>0</v>
      </c>
      <c r="AJ26" s="130">
        <v>0</v>
      </c>
      <c r="AK26" s="130">
        <v>0</v>
      </c>
      <c r="AL26" s="130">
        <v>0</v>
      </c>
      <c r="AM26" s="130">
        <v>0</v>
      </c>
      <c r="AN26" s="130">
        <v>0</v>
      </c>
      <c r="AO26" s="130">
        <v>0</v>
      </c>
      <c r="AP26" s="130">
        <v>0</v>
      </c>
      <c r="AQ26" s="130">
        <v>0</v>
      </c>
      <c r="AR26" s="130">
        <v>0</v>
      </c>
      <c r="AS26" s="130">
        <v>0</v>
      </c>
      <c r="AT26" s="130"/>
    </row>
    <row r="27" spans="1:46" x14ac:dyDescent="0.3">
      <c r="A27" s="407">
        <v>44</v>
      </c>
      <c r="B27" s="408"/>
      <c r="C27" s="408"/>
      <c r="D27" s="408">
        <v>0</v>
      </c>
      <c r="E27" s="408">
        <v>0</v>
      </c>
      <c r="F27" s="408">
        <v>0</v>
      </c>
      <c r="G27" s="408">
        <v>0</v>
      </c>
      <c r="H27" s="408">
        <v>0</v>
      </c>
      <c r="I27" s="408">
        <v>0</v>
      </c>
      <c r="J27" s="408">
        <v>0</v>
      </c>
      <c r="K27" s="408">
        <v>0</v>
      </c>
      <c r="L27" s="408">
        <v>0</v>
      </c>
      <c r="M27" s="408">
        <v>0</v>
      </c>
      <c r="N27" s="408">
        <v>0</v>
      </c>
      <c r="O27" s="408">
        <v>0</v>
      </c>
      <c r="P27" s="408">
        <v>0</v>
      </c>
      <c r="Q27" s="408">
        <v>0</v>
      </c>
      <c r="R27" s="408">
        <v>0</v>
      </c>
      <c r="S27" s="408">
        <v>0</v>
      </c>
      <c r="T27" s="408"/>
      <c r="U27" s="408">
        <v>0</v>
      </c>
      <c r="V27" s="408">
        <v>0</v>
      </c>
      <c r="W27" s="408">
        <v>0</v>
      </c>
      <c r="X27" s="408">
        <v>0</v>
      </c>
      <c r="Y27" s="408"/>
      <c r="Z27" s="408">
        <v>0</v>
      </c>
      <c r="AA27" s="408">
        <v>0</v>
      </c>
      <c r="AB27" s="408">
        <v>0</v>
      </c>
      <c r="AC27" s="408">
        <v>0</v>
      </c>
      <c r="AD27" s="408">
        <v>0</v>
      </c>
      <c r="AE27" s="408">
        <v>0</v>
      </c>
      <c r="AF27" s="408"/>
      <c r="AG27" s="408">
        <v>0</v>
      </c>
      <c r="AH27" s="408">
        <v>0</v>
      </c>
      <c r="AI27" s="408">
        <v>0</v>
      </c>
      <c r="AJ27" s="408">
        <v>0</v>
      </c>
      <c r="AK27" s="408">
        <v>0</v>
      </c>
      <c r="AL27" s="408">
        <v>0</v>
      </c>
      <c r="AM27" s="408">
        <v>0</v>
      </c>
      <c r="AN27" s="408">
        <v>0</v>
      </c>
      <c r="AO27" s="408">
        <v>0</v>
      </c>
      <c r="AP27" s="408">
        <v>0</v>
      </c>
      <c r="AQ27" s="408">
        <v>0</v>
      </c>
      <c r="AR27" s="408">
        <v>0</v>
      </c>
      <c r="AS27" s="408">
        <v>0</v>
      </c>
      <c r="AT27" s="408"/>
    </row>
    <row r="28" spans="1:46" x14ac:dyDescent="0.3">
      <c r="A28" s="407">
        <v>45</v>
      </c>
      <c r="B28" s="408"/>
      <c r="C28" s="408"/>
      <c r="D28" s="408">
        <v>0</v>
      </c>
      <c r="E28" s="408">
        <v>0</v>
      </c>
      <c r="F28" s="408">
        <v>0</v>
      </c>
      <c r="G28" s="408">
        <v>0</v>
      </c>
      <c r="H28" s="408">
        <v>0</v>
      </c>
      <c r="I28" s="408">
        <v>0</v>
      </c>
      <c r="J28" s="408">
        <v>0</v>
      </c>
      <c r="K28" s="408">
        <v>0</v>
      </c>
      <c r="L28" s="408">
        <v>0</v>
      </c>
      <c r="M28" s="408">
        <v>0</v>
      </c>
      <c r="N28" s="408">
        <v>0</v>
      </c>
      <c r="O28" s="408">
        <v>0</v>
      </c>
      <c r="P28" s="408">
        <v>0</v>
      </c>
      <c r="Q28" s="408">
        <v>0</v>
      </c>
      <c r="R28" s="408">
        <v>0</v>
      </c>
      <c r="S28" s="408">
        <v>0</v>
      </c>
      <c r="T28" s="408"/>
      <c r="U28" s="408">
        <v>0</v>
      </c>
      <c r="V28" s="408">
        <v>0</v>
      </c>
      <c r="W28" s="408">
        <v>0</v>
      </c>
      <c r="X28" s="408">
        <v>0</v>
      </c>
      <c r="Y28" s="408"/>
      <c r="Z28" s="408">
        <v>0</v>
      </c>
      <c r="AA28" s="408">
        <v>0</v>
      </c>
      <c r="AB28" s="408">
        <v>0</v>
      </c>
      <c r="AC28" s="408">
        <v>0</v>
      </c>
      <c r="AD28" s="408">
        <v>0</v>
      </c>
      <c r="AE28" s="408">
        <v>0</v>
      </c>
      <c r="AF28" s="408"/>
      <c r="AG28" s="408">
        <v>0</v>
      </c>
      <c r="AH28" s="408">
        <v>0</v>
      </c>
      <c r="AI28" s="408">
        <v>0</v>
      </c>
      <c r="AJ28" s="408">
        <v>0</v>
      </c>
      <c r="AK28" s="408">
        <v>0</v>
      </c>
      <c r="AL28" s="408">
        <v>0</v>
      </c>
      <c r="AM28" s="408">
        <v>0</v>
      </c>
      <c r="AN28" s="408">
        <v>0</v>
      </c>
      <c r="AO28" s="408">
        <v>0</v>
      </c>
      <c r="AP28" s="408">
        <v>0</v>
      </c>
      <c r="AQ28" s="408">
        <v>0</v>
      </c>
      <c r="AR28" s="408">
        <v>0</v>
      </c>
      <c r="AS28" s="408">
        <v>0</v>
      </c>
      <c r="AT28" s="408"/>
    </row>
    <row r="29" spans="1:46" x14ac:dyDescent="0.3">
      <c r="A29" s="407">
        <v>47</v>
      </c>
      <c r="B29" s="408"/>
      <c r="C29" s="408"/>
      <c r="D29" s="408">
        <v>0</v>
      </c>
      <c r="E29" s="408">
        <v>0</v>
      </c>
      <c r="F29" s="408">
        <v>0</v>
      </c>
      <c r="G29" s="408">
        <v>0</v>
      </c>
      <c r="H29" s="408">
        <v>0</v>
      </c>
      <c r="I29" s="408">
        <v>0</v>
      </c>
      <c r="J29" s="408">
        <v>0</v>
      </c>
      <c r="K29" s="408">
        <v>0</v>
      </c>
      <c r="L29" s="408">
        <v>0</v>
      </c>
      <c r="M29" s="408">
        <v>0</v>
      </c>
      <c r="N29" s="408">
        <v>0</v>
      </c>
      <c r="O29" s="408">
        <v>0</v>
      </c>
      <c r="P29" s="408">
        <v>0</v>
      </c>
      <c r="Q29" s="408">
        <v>0</v>
      </c>
      <c r="R29" s="408">
        <v>0</v>
      </c>
      <c r="S29" s="408">
        <v>0</v>
      </c>
      <c r="T29" s="408"/>
      <c r="U29" s="408">
        <v>0</v>
      </c>
      <c r="V29" s="408">
        <v>0</v>
      </c>
      <c r="W29" s="408">
        <v>0</v>
      </c>
      <c r="X29" s="408">
        <v>0</v>
      </c>
      <c r="Y29" s="408"/>
      <c r="Z29" s="408">
        <v>0</v>
      </c>
      <c r="AA29" s="408">
        <v>0</v>
      </c>
      <c r="AB29" s="408">
        <v>0</v>
      </c>
      <c r="AC29" s="408">
        <v>0</v>
      </c>
      <c r="AD29" s="408">
        <v>0</v>
      </c>
      <c r="AE29" s="408">
        <v>0</v>
      </c>
      <c r="AF29" s="408"/>
      <c r="AG29" s="408">
        <v>0</v>
      </c>
      <c r="AH29" s="408">
        <v>0</v>
      </c>
      <c r="AI29" s="408">
        <v>0</v>
      </c>
      <c r="AJ29" s="408">
        <v>0</v>
      </c>
      <c r="AK29" s="408">
        <v>0</v>
      </c>
      <c r="AL29" s="408">
        <v>0</v>
      </c>
      <c r="AM29" s="408">
        <v>0</v>
      </c>
      <c r="AN29" s="408">
        <v>0</v>
      </c>
      <c r="AO29" s="408">
        <v>0</v>
      </c>
      <c r="AP29" s="408">
        <v>0</v>
      </c>
      <c r="AQ29" s="408">
        <v>0</v>
      </c>
      <c r="AR29" s="408">
        <v>0</v>
      </c>
      <c r="AS29" s="408">
        <v>0</v>
      </c>
      <c r="AT29" s="408"/>
    </row>
    <row r="30" spans="1:46" ht="13.95" customHeight="1" x14ac:dyDescent="0.3">
      <c r="A30" s="407">
        <v>48</v>
      </c>
      <c r="B30" s="408"/>
      <c r="C30" s="408"/>
      <c r="D30" s="408">
        <v>0</v>
      </c>
      <c r="E30" s="408">
        <v>0</v>
      </c>
      <c r="F30" s="408">
        <v>0</v>
      </c>
      <c r="G30" s="408">
        <v>0</v>
      </c>
      <c r="H30" s="408">
        <v>0</v>
      </c>
      <c r="I30" s="408">
        <v>0</v>
      </c>
      <c r="J30" s="408">
        <v>0</v>
      </c>
      <c r="K30" s="408">
        <v>0</v>
      </c>
      <c r="L30" s="408">
        <v>0</v>
      </c>
      <c r="M30" s="408">
        <v>0</v>
      </c>
      <c r="N30" s="408">
        <v>0</v>
      </c>
      <c r="O30" s="408">
        <v>0</v>
      </c>
      <c r="P30" s="408">
        <v>0</v>
      </c>
      <c r="Q30" s="408">
        <v>0</v>
      </c>
      <c r="R30" s="408">
        <v>0</v>
      </c>
      <c r="S30" s="408">
        <v>0</v>
      </c>
      <c r="T30" s="408"/>
      <c r="U30" s="408">
        <v>0</v>
      </c>
      <c r="V30" s="408">
        <v>0</v>
      </c>
      <c r="W30" s="408">
        <v>0</v>
      </c>
      <c r="X30" s="408">
        <v>0</v>
      </c>
      <c r="Y30" s="408"/>
      <c r="Z30" s="408">
        <v>0</v>
      </c>
      <c r="AA30" s="408">
        <v>0</v>
      </c>
      <c r="AB30" s="408">
        <v>0</v>
      </c>
      <c r="AC30" s="408">
        <v>0</v>
      </c>
      <c r="AD30" s="408">
        <v>0</v>
      </c>
      <c r="AE30" s="408">
        <v>0</v>
      </c>
      <c r="AF30" s="408"/>
      <c r="AG30" s="408">
        <v>0</v>
      </c>
      <c r="AH30" s="408">
        <v>0</v>
      </c>
      <c r="AI30" s="408">
        <v>0</v>
      </c>
      <c r="AJ30" s="408">
        <v>0</v>
      </c>
      <c r="AK30" s="408">
        <v>0</v>
      </c>
      <c r="AL30" s="408">
        <v>0</v>
      </c>
      <c r="AM30" s="408">
        <v>0</v>
      </c>
      <c r="AN30" s="408">
        <v>0</v>
      </c>
      <c r="AO30" s="408">
        <v>0</v>
      </c>
      <c r="AP30" s="408">
        <v>0</v>
      </c>
      <c r="AQ30" s="408">
        <v>0</v>
      </c>
      <c r="AR30" s="408">
        <v>0</v>
      </c>
      <c r="AS30" s="408">
        <v>0</v>
      </c>
      <c r="AT30" s="408"/>
    </row>
    <row r="31" spans="1:46" x14ac:dyDescent="0.3">
      <c r="A31" s="107">
        <v>49</v>
      </c>
      <c r="B31" s="130"/>
      <c r="C31" s="130"/>
      <c r="D31" s="130">
        <v>0</v>
      </c>
      <c r="E31" s="130">
        <v>0</v>
      </c>
      <c r="F31" s="130">
        <v>0</v>
      </c>
      <c r="G31" s="130">
        <v>0</v>
      </c>
      <c r="H31" s="130">
        <v>0</v>
      </c>
      <c r="I31" s="130">
        <v>0</v>
      </c>
      <c r="J31" s="130">
        <v>0</v>
      </c>
      <c r="K31" s="130">
        <v>0</v>
      </c>
      <c r="L31" s="130">
        <v>0</v>
      </c>
      <c r="M31" s="130">
        <v>0</v>
      </c>
      <c r="N31" s="130">
        <v>0</v>
      </c>
      <c r="O31" s="130">
        <v>0</v>
      </c>
      <c r="P31" s="130">
        <v>0</v>
      </c>
      <c r="Q31" s="130">
        <v>0</v>
      </c>
      <c r="R31" s="130">
        <v>0</v>
      </c>
      <c r="S31" s="130">
        <v>0</v>
      </c>
      <c r="T31" s="130"/>
      <c r="U31" s="130">
        <v>0</v>
      </c>
      <c r="V31" s="130">
        <v>0</v>
      </c>
      <c r="W31" s="130">
        <v>0</v>
      </c>
      <c r="X31" s="130">
        <v>0</v>
      </c>
      <c r="Y31" s="130"/>
      <c r="Z31" s="130">
        <v>0</v>
      </c>
      <c r="AA31" s="130">
        <v>0</v>
      </c>
      <c r="AB31" s="130">
        <v>0</v>
      </c>
      <c r="AC31" s="130">
        <v>0</v>
      </c>
      <c r="AD31" s="130">
        <v>0</v>
      </c>
      <c r="AE31" s="130">
        <v>0</v>
      </c>
      <c r="AF31" s="130"/>
      <c r="AG31" s="130">
        <v>0</v>
      </c>
      <c r="AH31" s="130">
        <v>0</v>
      </c>
      <c r="AI31" s="130">
        <v>0</v>
      </c>
      <c r="AJ31" s="130">
        <v>0</v>
      </c>
      <c r="AK31" s="130">
        <v>0</v>
      </c>
      <c r="AL31" s="130">
        <v>0</v>
      </c>
      <c r="AM31" s="130">
        <v>0</v>
      </c>
      <c r="AN31" s="130">
        <v>0</v>
      </c>
      <c r="AO31" s="130">
        <v>0</v>
      </c>
      <c r="AP31" s="130">
        <v>0</v>
      </c>
      <c r="AQ31" s="130">
        <v>0</v>
      </c>
      <c r="AR31" s="130">
        <v>0</v>
      </c>
      <c r="AS31" s="130">
        <v>0</v>
      </c>
      <c r="AT31" s="130"/>
    </row>
    <row r="32" spans="1:46" x14ac:dyDescent="0.3">
      <c r="A32" s="107">
        <v>50</v>
      </c>
      <c r="B32" s="130"/>
      <c r="C32" s="130"/>
      <c r="D32" s="130">
        <v>0</v>
      </c>
      <c r="E32" s="130">
        <v>0</v>
      </c>
      <c r="F32" s="130">
        <v>0</v>
      </c>
      <c r="G32" s="130">
        <v>0</v>
      </c>
      <c r="H32" s="130">
        <v>0</v>
      </c>
      <c r="I32" s="130">
        <v>0</v>
      </c>
      <c r="J32" s="130">
        <v>0</v>
      </c>
      <c r="K32" s="130">
        <v>0</v>
      </c>
      <c r="L32" s="130">
        <v>0</v>
      </c>
      <c r="M32" s="130">
        <v>0</v>
      </c>
      <c r="N32" s="130">
        <v>0</v>
      </c>
      <c r="O32" s="130">
        <v>0</v>
      </c>
      <c r="P32" s="130">
        <v>0</v>
      </c>
      <c r="Q32" s="130">
        <v>0</v>
      </c>
      <c r="R32" s="130">
        <v>0</v>
      </c>
      <c r="S32" s="130">
        <v>0</v>
      </c>
      <c r="T32" s="130"/>
      <c r="U32" s="130">
        <v>0</v>
      </c>
      <c r="V32" s="130">
        <v>0</v>
      </c>
      <c r="W32" s="130">
        <v>0</v>
      </c>
      <c r="X32" s="130">
        <v>0</v>
      </c>
      <c r="Y32" s="130"/>
      <c r="Z32" s="130">
        <v>0</v>
      </c>
      <c r="AA32" s="130">
        <v>0</v>
      </c>
      <c r="AB32" s="130">
        <v>0</v>
      </c>
      <c r="AC32" s="130">
        <v>0</v>
      </c>
      <c r="AD32" s="130">
        <v>0</v>
      </c>
      <c r="AE32" s="130">
        <v>0</v>
      </c>
      <c r="AF32" s="130"/>
      <c r="AG32" s="130">
        <v>0</v>
      </c>
      <c r="AH32" s="130">
        <v>0</v>
      </c>
      <c r="AI32" s="130">
        <v>0</v>
      </c>
      <c r="AJ32" s="130">
        <v>0</v>
      </c>
      <c r="AK32" s="130">
        <v>0</v>
      </c>
      <c r="AL32" s="130">
        <v>0</v>
      </c>
      <c r="AM32" s="130">
        <v>0</v>
      </c>
      <c r="AN32" s="130">
        <v>0</v>
      </c>
      <c r="AO32" s="130">
        <v>0</v>
      </c>
      <c r="AP32" s="130">
        <v>0</v>
      </c>
      <c r="AQ32" s="130">
        <v>0</v>
      </c>
      <c r="AR32" s="130">
        <v>0</v>
      </c>
      <c r="AS32" s="130">
        <v>0</v>
      </c>
      <c r="AT32" s="130"/>
    </row>
    <row r="33" spans="1:46" x14ac:dyDescent="0.3">
      <c r="A33" s="107">
        <v>51</v>
      </c>
      <c r="B33" s="130"/>
      <c r="C33" s="130"/>
      <c r="D33" s="130">
        <v>0</v>
      </c>
      <c r="E33" s="130">
        <v>0</v>
      </c>
      <c r="F33" s="130">
        <v>0</v>
      </c>
      <c r="G33" s="130">
        <v>0</v>
      </c>
      <c r="H33" s="130">
        <v>0</v>
      </c>
      <c r="I33" s="130">
        <v>0</v>
      </c>
      <c r="J33" s="130">
        <v>0</v>
      </c>
      <c r="K33" s="130">
        <v>0</v>
      </c>
      <c r="L33" s="130">
        <v>0</v>
      </c>
      <c r="M33" s="130">
        <v>0</v>
      </c>
      <c r="N33" s="130">
        <v>0</v>
      </c>
      <c r="O33" s="130">
        <v>0</v>
      </c>
      <c r="P33" s="130">
        <v>0</v>
      </c>
      <c r="Q33" s="130">
        <v>0</v>
      </c>
      <c r="R33" s="130">
        <v>0</v>
      </c>
      <c r="S33" s="130">
        <v>0</v>
      </c>
      <c r="T33" s="130"/>
      <c r="U33" s="130">
        <v>0</v>
      </c>
      <c r="V33" s="130">
        <v>0</v>
      </c>
      <c r="W33" s="130">
        <v>0</v>
      </c>
      <c r="X33" s="130">
        <v>0</v>
      </c>
      <c r="Y33" s="130"/>
      <c r="Z33" s="130">
        <v>0</v>
      </c>
      <c r="AA33" s="130">
        <v>0</v>
      </c>
      <c r="AB33" s="130">
        <v>0</v>
      </c>
      <c r="AC33" s="130">
        <v>0</v>
      </c>
      <c r="AD33" s="130">
        <v>0</v>
      </c>
      <c r="AE33" s="130">
        <v>0</v>
      </c>
      <c r="AF33" s="130"/>
      <c r="AG33" s="130">
        <v>0</v>
      </c>
      <c r="AH33" s="130">
        <v>0</v>
      </c>
      <c r="AI33" s="130">
        <v>0</v>
      </c>
      <c r="AJ33" s="130">
        <v>0</v>
      </c>
      <c r="AK33" s="130">
        <v>0</v>
      </c>
      <c r="AL33" s="130">
        <v>0</v>
      </c>
      <c r="AM33" s="130">
        <v>0</v>
      </c>
      <c r="AN33" s="130">
        <v>0</v>
      </c>
      <c r="AO33" s="130">
        <v>0</v>
      </c>
      <c r="AP33" s="130">
        <v>0</v>
      </c>
      <c r="AQ33" s="130">
        <v>0</v>
      </c>
      <c r="AR33" s="130">
        <v>0</v>
      </c>
      <c r="AS33" s="130">
        <v>0</v>
      </c>
      <c r="AT33" s="130"/>
    </row>
    <row r="34" spans="1:46" x14ac:dyDescent="0.3">
      <c r="A34" s="107">
        <v>52</v>
      </c>
      <c r="B34" s="130"/>
      <c r="C34" s="130"/>
      <c r="D34" s="130">
        <v>0</v>
      </c>
      <c r="E34" s="130">
        <v>0</v>
      </c>
      <c r="F34" s="130">
        <v>0</v>
      </c>
      <c r="G34" s="130">
        <v>0</v>
      </c>
      <c r="H34" s="130">
        <v>0</v>
      </c>
      <c r="I34" s="130">
        <v>0</v>
      </c>
      <c r="J34" s="130">
        <v>0</v>
      </c>
      <c r="K34" s="130">
        <v>0</v>
      </c>
      <c r="L34" s="130">
        <v>0</v>
      </c>
      <c r="M34" s="130">
        <v>0</v>
      </c>
      <c r="N34" s="130">
        <v>0</v>
      </c>
      <c r="O34" s="130">
        <v>0</v>
      </c>
      <c r="P34" s="130">
        <v>0</v>
      </c>
      <c r="Q34" s="130">
        <v>0</v>
      </c>
      <c r="R34" s="130">
        <v>0</v>
      </c>
      <c r="S34" s="130">
        <v>0</v>
      </c>
      <c r="T34" s="130"/>
      <c r="U34" s="130">
        <v>0</v>
      </c>
      <c r="V34" s="130">
        <v>0</v>
      </c>
      <c r="W34" s="130">
        <v>0</v>
      </c>
      <c r="X34" s="130">
        <v>0</v>
      </c>
      <c r="Y34" s="130"/>
      <c r="Z34" s="130">
        <v>0</v>
      </c>
      <c r="AA34" s="130">
        <v>0</v>
      </c>
      <c r="AB34" s="130">
        <v>0</v>
      </c>
      <c r="AC34" s="130">
        <v>0</v>
      </c>
      <c r="AD34" s="130">
        <v>0</v>
      </c>
      <c r="AE34" s="130">
        <v>0</v>
      </c>
      <c r="AF34" s="130"/>
      <c r="AG34" s="130">
        <v>0</v>
      </c>
      <c r="AH34" s="130">
        <v>0</v>
      </c>
      <c r="AI34" s="130">
        <v>0</v>
      </c>
      <c r="AJ34" s="130">
        <v>0</v>
      </c>
      <c r="AK34" s="130">
        <v>0</v>
      </c>
      <c r="AL34" s="130">
        <v>0</v>
      </c>
      <c r="AM34" s="130">
        <v>0</v>
      </c>
      <c r="AN34" s="130">
        <v>0</v>
      </c>
      <c r="AO34" s="130">
        <v>0</v>
      </c>
      <c r="AP34" s="130">
        <v>0</v>
      </c>
      <c r="AQ34" s="130">
        <v>0</v>
      </c>
      <c r="AR34" s="130">
        <v>0</v>
      </c>
      <c r="AS34" s="130">
        <v>0</v>
      </c>
      <c r="AT34" s="130"/>
    </row>
    <row r="35" spans="1:46" x14ac:dyDescent="0.3">
      <c r="A35" s="107">
        <v>53</v>
      </c>
      <c r="B35" s="130"/>
      <c r="C35" s="130"/>
      <c r="D35" s="130">
        <v>0</v>
      </c>
      <c r="E35" s="130">
        <v>0</v>
      </c>
      <c r="F35" s="130">
        <v>0</v>
      </c>
      <c r="G35" s="130">
        <v>0</v>
      </c>
      <c r="H35" s="130">
        <v>0</v>
      </c>
      <c r="I35" s="130">
        <v>0</v>
      </c>
      <c r="J35" s="130">
        <v>0</v>
      </c>
      <c r="K35" s="130">
        <v>0</v>
      </c>
      <c r="L35" s="130">
        <v>0</v>
      </c>
      <c r="M35" s="130">
        <v>0</v>
      </c>
      <c r="N35" s="130">
        <v>0</v>
      </c>
      <c r="O35" s="130">
        <v>0</v>
      </c>
      <c r="P35" s="130">
        <v>0</v>
      </c>
      <c r="Q35" s="130">
        <v>0</v>
      </c>
      <c r="R35" s="130">
        <v>0</v>
      </c>
      <c r="S35" s="130">
        <v>0</v>
      </c>
      <c r="T35" s="130"/>
      <c r="U35" s="130">
        <v>0</v>
      </c>
      <c r="V35" s="130">
        <v>0</v>
      </c>
      <c r="W35" s="130">
        <v>0</v>
      </c>
      <c r="X35" s="130">
        <v>0</v>
      </c>
      <c r="Y35" s="130"/>
      <c r="Z35" s="130">
        <v>0</v>
      </c>
      <c r="AA35" s="130">
        <v>0</v>
      </c>
      <c r="AB35" s="130">
        <v>0</v>
      </c>
      <c r="AC35" s="130">
        <v>0</v>
      </c>
      <c r="AD35" s="130">
        <v>0</v>
      </c>
      <c r="AE35" s="130">
        <v>0</v>
      </c>
      <c r="AF35" s="130"/>
      <c r="AG35" s="130">
        <v>0</v>
      </c>
      <c r="AH35" s="130">
        <v>0</v>
      </c>
      <c r="AI35" s="130">
        <v>0</v>
      </c>
      <c r="AJ35" s="130">
        <v>0</v>
      </c>
      <c r="AK35" s="130">
        <v>0</v>
      </c>
      <c r="AL35" s="130">
        <v>0</v>
      </c>
      <c r="AM35" s="130">
        <v>0</v>
      </c>
      <c r="AN35" s="130">
        <v>0</v>
      </c>
      <c r="AO35" s="130">
        <v>0</v>
      </c>
      <c r="AP35" s="130">
        <v>0</v>
      </c>
      <c r="AQ35" s="130">
        <v>0</v>
      </c>
      <c r="AR35" s="130">
        <v>0</v>
      </c>
      <c r="AS35" s="130">
        <v>0</v>
      </c>
      <c r="AT35" s="130"/>
    </row>
    <row r="36" spans="1:46" x14ac:dyDescent="0.3">
      <c r="A36" s="107">
        <v>55</v>
      </c>
      <c r="B36" s="130"/>
      <c r="C36" s="130"/>
      <c r="D36" s="130">
        <v>0</v>
      </c>
      <c r="E36" s="130">
        <v>0</v>
      </c>
      <c r="F36" s="130">
        <v>0</v>
      </c>
      <c r="G36" s="130">
        <v>0</v>
      </c>
      <c r="H36" s="130">
        <v>0</v>
      </c>
      <c r="I36" s="130">
        <v>0</v>
      </c>
      <c r="J36" s="130">
        <v>0</v>
      </c>
      <c r="K36" s="130">
        <v>0</v>
      </c>
      <c r="L36" s="130">
        <v>0</v>
      </c>
      <c r="M36" s="130">
        <v>0</v>
      </c>
      <c r="N36" s="130">
        <v>0</v>
      </c>
      <c r="O36" s="130">
        <v>0</v>
      </c>
      <c r="P36" s="130">
        <v>0</v>
      </c>
      <c r="Q36" s="130">
        <v>0</v>
      </c>
      <c r="R36" s="130">
        <v>0</v>
      </c>
      <c r="S36" s="130">
        <v>0</v>
      </c>
      <c r="T36" s="130"/>
      <c r="U36" s="130">
        <v>0</v>
      </c>
      <c r="V36" s="130">
        <v>0</v>
      </c>
      <c r="W36" s="130">
        <v>0</v>
      </c>
      <c r="X36" s="130">
        <v>0</v>
      </c>
      <c r="Y36" s="130"/>
      <c r="Z36" s="130">
        <v>0</v>
      </c>
      <c r="AA36" s="130">
        <v>0</v>
      </c>
      <c r="AB36" s="130">
        <v>0</v>
      </c>
      <c r="AC36" s="130">
        <v>0</v>
      </c>
      <c r="AD36" s="130">
        <v>0</v>
      </c>
      <c r="AE36" s="130">
        <v>0</v>
      </c>
      <c r="AF36" s="130"/>
      <c r="AG36" s="130">
        <v>0</v>
      </c>
      <c r="AH36" s="130">
        <v>0</v>
      </c>
      <c r="AI36" s="130">
        <v>0</v>
      </c>
      <c r="AJ36" s="130">
        <v>0</v>
      </c>
      <c r="AK36" s="130">
        <v>0</v>
      </c>
      <c r="AL36" s="130">
        <v>0</v>
      </c>
      <c r="AM36" s="130">
        <v>0</v>
      </c>
      <c r="AN36" s="130">
        <v>0</v>
      </c>
      <c r="AO36" s="130">
        <v>0</v>
      </c>
      <c r="AP36" s="130">
        <v>0</v>
      </c>
      <c r="AQ36" s="130">
        <v>0</v>
      </c>
      <c r="AR36" s="130">
        <v>0</v>
      </c>
      <c r="AS36" s="130">
        <v>0</v>
      </c>
      <c r="AT36" s="130"/>
    </row>
    <row r="37" spans="1:46" x14ac:dyDescent="0.3">
      <c r="A37" s="107">
        <v>61</v>
      </c>
      <c r="B37" s="130"/>
      <c r="C37" s="130"/>
      <c r="D37" s="130">
        <v>0</v>
      </c>
      <c r="E37" s="130">
        <v>0</v>
      </c>
      <c r="F37" s="130">
        <v>0</v>
      </c>
      <c r="G37" s="130">
        <v>0</v>
      </c>
      <c r="H37" s="130">
        <v>0</v>
      </c>
      <c r="I37" s="130">
        <v>0</v>
      </c>
      <c r="J37" s="130">
        <v>0</v>
      </c>
      <c r="K37" s="130">
        <v>0</v>
      </c>
      <c r="L37" s="130">
        <v>0</v>
      </c>
      <c r="M37" s="130">
        <v>0</v>
      </c>
      <c r="N37" s="130">
        <v>0</v>
      </c>
      <c r="O37" s="130">
        <v>0</v>
      </c>
      <c r="P37" s="130">
        <v>0</v>
      </c>
      <c r="Q37" s="130">
        <v>0</v>
      </c>
      <c r="R37" s="130">
        <v>0</v>
      </c>
      <c r="S37" s="130">
        <v>0</v>
      </c>
      <c r="T37" s="130"/>
      <c r="U37" s="130">
        <v>0</v>
      </c>
      <c r="V37" s="130">
        <v>0</v>
      </c>
      <c r="W37" s="130">
        <v>0</v>
      </c>
      <c r="X37" s="130">
        <v>0</v>
      </c>
      <c r="Y37" s="130"/>
      <c r="Z37" s="130">
        <v>0</v>
      </c>
      <c r="AA37" s="130">
        <v>0</v>
      </c>
      <c r="AB37" s="130">
        <v>0</v>
      </c>
      <c r="AC37" s="130">
        <v>0</v>
      </c>
      <c r="AD37" s="130">
        <v>0</v>
      </c>
      <c r="AE37" s="130">
        <v>0</v>
      </c>
      <c r="AF37" s="130"/>
      <c r="AG37" s="130">
        <v>0</v>
      </c>
      <c r="AH37" s="130">
        <v>0</v>
      </c>
      <c r="AI37" s="130">
        <v>0</v>
      </c>
      <c r="AJ37" s="130">
        <v>99.37</v>
      </c>
      <c r="AK37" s="130">
        <v>0</v>
      </c>
      <c r="AL37" s="130">
        <v>0</v>
      </c>
      <c r="AM37" s="130">
        <v>0</v>
      </c>
      <c r="AN37" s="130">
        <v>0</v>
      </c>
      <c r="AO37" s="130">
        <v>0</v>
      </c>
      <c r="AP37" s="130">
        <v>0</v>
      </c>
      <c r="AQ37" s="130">
        <v>0</v>
      </c>
      <c r="AR37" s="130">
        <v>0</v>
      </c>
      <c r="AS37" s="130">
        <v>0</v>
      </c>
      <c r="AT37" s="130"/>
    </row>
    <row r="38" spans="1:46" x14ac:dyDescent="0.3">
      <c r="A38" s="107">
        <v>80</v>
      </c>
      <c r="B38" s="130"/>
      <c r="C38" s="130"/>
      <c r="D38" s="130">
        <v>0</v>
      </c>
      <c r="E38" s="130">
        <v>0</v>
      </c>
      <c r="F38" s="130">
        <v>0</v>
      </c>
      <c r="G38" s="130">
        <v>0</v>
      </c>
      <c r="H38" s="130">
        <v>0</v>
      </c>
      <c r="I38" s="130">
        <v>0</v>
      </c>
      <c r="J38" s="130">
        <v>0</v>
      </c>
      <c r="K38" s="130">
        <v>0</v>
      </c>
      <c r="L38" s="130">
        <v>0</v>
      </c>
      <c r="M38" s="130">
        <v>0</v>
      </c>
      <c r="N38" s="130">
        <v>0</v>
      </c>
      <c r="O38" s="130">
        <v>0</v>
      </c>
      <c r="P38" s="130">
        <v>0</v>
      </c>
      <c r="Q38" s="130">
        <v>0</v>
      </c>
      <c r="R38" s="130">
        <v>0</v>
      </c>
      <c r="S38" s="130">
        <v>0</v>
      </c>
      <c r="T38" s="130"/>
      <c r="U38" s="130">
        <v>0</v>
      </c>
      <c r="V38" s="130">
        <v>0</v>
      </c>
      <c r="W38" s="130">
        <v>0</v>
      </c>
      <c r="X38" s="130">
        <v>0</v>
      </c>
      <c r="Y38" s="130"/>
      <c r="Z38" s="130">
        <v>0</v>
      </c>
      <c r="AA38" s="130">
        <v>0</v>
      </c>
      <c r="AB38" s="130">
        <v>0</v>
      </c>
      <c r="AC38" s="130">
        <v>0</v>
      </c>
      <c r="AD38" s="130">
        <v>0</v>
      </c>
      <c r="AE38" s="130">
        <v>0</v>
      </c>
      <c r="AF38" s="130"/>
      <c r="AG38" s="130">
        <v>0</v>
      </c>
      <c r="AH38" s="130">
        <v>0</v>
      </c>
      <c r="AI38" s="130">
        <v>0</v>
      </c>
      <c r="AJ38" s="130">
        <v>0</v>
      </c>
      <c r="AK38" s="130">
        <v>0</v>
      </c>
      <c r="AL38" s="130">
        <v>0</v>
      </c>
      <c r="AM38" s="130">
        <v>0</v>
      </c>
      <c r="AN38" s="130">
        <v>0</v>
      </c>
      <c r="AO38" s="130">
        <v>0</v>
      </c>
      <c r="AP38" s="130">
        <v>0</v>
      </c>
      <c r="AQ38" s="130">
        <v>0</v>
      </c>
      <c r="AR38" s="130">
        <v>0</v>
      </c>
      <c r="AS38" s="130">
        <v>0</v>
      </c>
      <c r="AT38" s="130"/>
    </row>
    <row r="39" spans="1:46" x14ac:dyDescent="0.3">
      <c r="A39" s="107">
        <v>81</v>
      </c>
      <c r="B39" s="130"/>
      <c r="C39" s="130"/>
      <c r="D39" s="130">
        <v>0</v>
      </c>
      <c r="E39" s="130">
        <v>0</v>
      </c>
      <c r="F39" s="130">
        <v>0</v>
      </c>
      <c r="G39" s="130">
        <v>0</v>
      </c>
      <c r="H39" s="130">
        <v>0</v>
      </c>
      <c r="I39" s="130">
        <v>0</v>
      </c>
      <c r="J39" s="130">
        <v>0</v>
      </c>
      <c r="K39" s="130">
        <v>0</v>
      </c>
      <c r="L39" s="130">
        <v>0</v>
      </c>
      <c r="M39" s="130">
        <v>0</v>
      </c>
      <c r="N39" s="130">
        <v>0</v>
      </c>
      <c r="O39" s="130">
        <v>0</v>
      </c>
      <c r="P39" s="130">
        <v>0</v>
      </c>
      <c r="Q39" s="130">
        <v>0</v>
      </c>
      <c r="R39" s="130">
        <v>0</v>
      </c>
      <c r="S39" s="130">
        <v>0</v>
      </c>
      <c r="T39" s="130"/>
      <c r="U39" s="130">
        <v>0</v>
      </c>
      <c r="V39" s="130">
        <v>0</v>
      </c>
      <c r="W39" s="130">
        <v>0</v>
      </c>
      <c r="X39" s="130">
        <v>0</v>
      </c>
      <c r="Y39" s="130"/>
      <c r="Z39" s="130">
        <v>0</v>
      </c>
      <c r="AA39" s="130">
        <v>0</v>
      </c>
      <c r="AB39" s="130">
        <v>0</v>
      </c>
      <c r="AC39" s="130">
        <v>0</v>
      </c>
      <c r="AD39" s="130">
        <v>0</v>
      </c>
      <c r="AE39" s="130">
        <v>0</v>
      </c>
      <c r="AF39" s="130"/>
      <c r="AG39" s="130">
        <v>0</v>
      </c>
      <c r="AH39" s="130">
        <v>0</v>
      </c>
      <c r="AI39" s="130">
        <v>0</v>
      </c>
      <c r="AJ39" s="130">
        <v>0</v>
      </c>
      <c r="AK39" s="130">
        <v>0</v>
      </c>
      <c r="AL39" s="130">
        <v>0</v>
      </c>
      <c r="AM39" s="130">
        <v>0</v>
      </c>
      <c r="AN39" s="130">
        <v>0</v>
      </c>
      <c r="AO39" s="130">
        <v>0</v>
      </c>
      <c r="AP39" s="130">
        <v>0</v>
      </c>
      <c r="AQ39" s="130">
        <v>0</v>
      </c>
      <c r="AR39" s="130">
        <v>0</v>
      </c>
      <c r="AS39" s="130">
        <v>0</v>
      </c>
      <c r="AT39" s="130"/>
    </row>
    <row r="40" spans="1:46" x14ac:dyDescent="0.3">
      <c r="A40" s="107">
        <v>82</v>
      </c>
      <c r="B40" s="130"/>
      <c r="C40" s="130"/>
      <c r="D40" s="130">
        <v>0</v>
      </c>
      <c r="E40" s="130">
        <v>0</v>
      </c>
      <c r="F40" s="130">
        <v>0</v>
      </c>
      <c r="G40" s="130">
        <v>0</v>
      </c>
      <c r="H40" s="130">
        <v>0</v>
      </c>
      <c r="I40" s="130">
        <v>0</v>
      </c>
      <c r="J40" s="130">
        <v>0</v>
      </c>
      <c r="K40" s="130">
        <v>0</v>
      </c>
      <c r="L40" s="130">
        <v>0</v>
      </c>
      <c r="M40" s="130">
        <v>0</v>
      </c>
      <c r="N40" s="130">
        <v>0</v>
      </c>
      <c r="O40" s="130">
        <v>0</v>
      </c>
      <c r="P40" s="130">
        <v>0</v>
      </c>
      <c r="Q40" s="130">
        <v>0</v>
      </c>
      <c r="R40" s="130">
        <v>0</v>
      </c>
      <c r="S40" s="130">
        <v>0</v>
      </c>
      <c r="T40" s="130"/>
      <c r="U40" s="130">
        <v>0</v>
      </c>
      <c r="V40" s="130">
        <v>0</v>
      </c>
      <c r="W40" s="130">
        <v>0</v>
      </c>
      <c r="X40" s="130">
        <v>0</v>
      </c>
      <c r="Y40" s="130"/>
      <c r="Z40" s="130">
        <v>0</v>
      </c>
      <c r="AA40" s="130">
        <v>0</v>
      </c>
      <c r="AB40" s="130">
        <v>0</v>
      </c>
      <c r="AC40" s="130">
        <v>0</v>
      </c>
      <c r="AD40" s="130">
        <v>0</v>
      </c>
      <c r="AE40" s="130">
        <v>0</v>
      </c>
      <c r="AF40" s="130"/>
      <c r="AG40" s="130">
        <v>0</v>
      </c>
      <c r="AH40" s="130">
        <v>0</v>
      </c>
      <c r="AI40" s="130">
        <v>0</v>
      </c>
      <c r="AJ40" s="130">
        <v>0</v>
      </c>
      <c r="AK40" s="130">
        <v>0</v>
      </c>
      <c r="AL40" s="130">
        <v>0</v>
      </c>
      <c r="AM40" s="130">
        <v>0</v>
      </c>
      <c r="AN40" s="130">
        <v>0</v>
      </c>
      <c r="AO40" s="130">
        <v>0</v>
      </c>
      <c r="AP40" s="130">
        <v>0</v>
      </c>
      <c r="AQ40" s="130">
        <v>0</v>
      </c>
      <c r="AR40" s="130">
        <v>0</v>
      </c>
      <c r="AS40" s="130">
        <v>0</v>
      </c>
      <c r="AT40" s="130"/>
    </row>
    <row r="41" spans="1:46" x14ac:dyDescent="0.3">
      <c r="A41" s="107">
        <v>83</v>
      </c>
      <c r="B41" s="130"/>
      <c r="C41" s="130"/>
      <c r="D41" s="130">
        <v>0</v>
      </c>
      <c r="E41" s="130">
        <v>0</v>
      </c>
      <c r="F41" s="130">
        <v>0</v>
      </c>
      <c r="G41" s="130">
        <v>0</v>
      </c>
      <c r="H41" s="130">
        <v>0</v>
      </c>
      <c r="I41" s="130">
        <v>0</v>
      </c>
      <c r="J41" s="130">
        <v>0</v>
      </c>
      <c r="K41" s="130">
        <v>0</v>
      </c>
      <c r="L41" s="130">
        <v>0</v>
      </c>
      <c r="M41" s="130">
        <v>0</v>
      </c>
      <c r="N41" s="130">
        <v>0</v>
      </c>
      <c r="O41" s="130">
        <v>0</v>
      </c>
      <c r="P41" s="130">
        <v>0</v>
      </c>
      <c r="Q41" s="130">
        <v>0</v>
      </c>
      <c r="R41" s="130">
        <v>0</v>
      </c>
      <c r="S41" s="130">
        <v>0</v>
      </c>
      <c r="T41" s="130"/>
      <c r="U41" s="130">
        <v>0</v>
      </c>
      <c r="V41" s="130">
        <v>0</v>
      </c>
      <c r="W41" s="130">
        <v>0</v>
      </c>
      <c r="X41" s="130">
        <v>0</v>
      </c>
      <c r="Y41" s="130"/>
      <c r="Z41" s="130">
        <v>0</v>
      </c>
      <c r="AA41" s="130">
        <v>0</v>
      </c>
      <c r="AB41" s="130">
        <v>0</v>
      </c>
      <c r="AC41" s="130">
        <v>0</v>
      </c>
      <c r="AD41" s="130">
        <v>0</v>
      </c>
      <c r="AE41" s="130">
        <v>0</v>
      </c>
      <c r="AF41" s="130"/>
      <c r="AG41" s="130">
        <v>0</v>
      </c>
      <c r="AH41" s="130">
        <v>0</v>
      </c>
      <c r="AI41" s="130">
        <v>0</v>
      </c>
      <c r="AJ41" s="130">
        <v>0</v>
      </c>
      <c r="AK41" s="130">
        <v>0</v>
      </c>
      <c r="AL41" s="130">
        <v>0</v>
      </c>
      <c r="AM41" s="130">
        <v>0</v>
      </c>
      <c r="AN41" s="130">
        <v>0</v>
      </c>
      <c r="AO41" s="130">
        <v>0</v>
      </c>
      <c r="AP41" s="130">
        <v>0</v>
      </c>
      <c r="AQ41" s="130">
        <v>0</v>
      </c>
      <c r="AR41" s="130">
        <v>0</v>
      </c>
      <c r="AS41" s="130">
        <v>0</v>
      </c>
      <c r="AT41" s="130"/>
    </row>
    <row r="42" spans="1:46" x14ac:dyDescent="0.3">
      <c r="A42" s="107">
        <v>84</v>
      </c>
      <c r="B42" s="130"/>
      <c r="C42" s="130"/>
      <c r="D42" s="130">
        <v>0</v>
      </c>
      <c r="E42" s="130">
        <v>0</v>
      </c>
      <c r="F42" s="130">
        <v>0</v>
      </c>
      <c r="G42" s="130">
        <v>0</v>
      </c>
      <c r="H42" s="130">
        <v>0</v>
      </c>
      <c r="I42" s="130">
        <v>0</v>
      </c>
      <c r="J42" s="130">
        <v>0</v>
      </c>
      <c r="K42" s="130">
        <v>0</v>
      </c>
      <c r="L42" s="130">
        <v>0</v>
      </c>
      <c r="M42" s="130">
        <v>0</v>
      </c>
      <c r="N42" s="130">
        <v>0</v>
      </c>
      <c r="O42" s="130">
        <v>0</v>
      </c>
      <c r="P42" s="130">
        <v>0</v>
      </c>
      <c r="Q42" s="130">
        <v>0</v>
      </c>
      <c r="R42" s="130">
        <v>0</v>
      </c>
      <c r="S42" s="130">
        <v>0</v>
      </c>
      <c r="T42" s="130"/>
      <c r="U42" s="130">
        <v>0</v>
      </c>
      <c r="V42" s="130">
        <v>0</v>
      </c>
      <c r="W42" s="130">
        <v>0</v>
      </c>
      <c r="X42" s="130">
        <v>0</v>
      </c>
      <c r="Y42" s="130"/>
      <c r="Z42" s="130">
        <v>0</v>
      </c>
      <c r="AA42" s="130">
        <v>0</v>
      </c>
      <c r="AB42" s="130">
        <v>0</v>
      </c>
      <c r="AC42" s="130">
        <v>0</v>
      </c>
      <c r="AD42" s="130">
        <v>0</v>
      </c>
      <c r="AE42" s="130">
        <v>0</v>
      </c>
      <c r="AF42" s="130"/>
      <c r="AG42" s="130">
        <v>0</v>
      </c>
      <c r="AH42" s="130">
        <v>0</v>
      </c>
      <c r="AI42" s="130">
        <v>0</v>
      </c>
      <c r="AJ42" s="130">
        <v>0</v>
      </c>
      <c r="AK42" s="130">
        <v>0</v>
      </c>
      <c r="AL42" s="130">
        <v>0</v>
      </c>
      <c r="AM42" s="130">
        <v>0</v>
      </c>
      <c r="AN42" s="130">
        <v>0</v>
      </c>
      <c r="AO42" s="130">
        <v>0</v>
      </c>
      <c r="AP42" s="130">
        <v>0</v>
      </c>
      <c r="AQ42" s="130">
        <v>0</v>
      </c>
      <c r="AR42" s="130">
        <v>0</v>
      </c>
      <c r="AS42" s="130">
        <v>0</v>
      </c>
      <c r="AT42" s="130"/>
    </row>
    <row r="43" spans="1:46" x14ac:dyDescent="0.3">
      <c r="A43" s="107">
        <v>85</v>
      </c>
      <c r="B43" s="130"/>
      <c r="C43" s="130"/>
      <c r="D43" s="130">
        <v>0</v>
      </c>
      <c r="E43" s="130">
        <v>0</v>
      </c>
      <c r="F43" s="130">
        <v>0</v>
      </c>
      <c r="G43" s="130">
        <v>0</v>
      </c>
      <c r="H43" s="130">
        <v>0</v>
      </c>
      <c r="I43" s="130">
        <v>0</v>
      </c>
      <c r="J43" s="130">
        <v>0</v>
      </c>
      <c r="K43" s="130">
        <v>0</v>
      </c>
      <c r="L43" s="130">
        <v>0</v>
      </c>
      <c r="M43" s="130">
        <v>0</v>
      </c>
      <c r="N43" s="130">
        <v>0</v>
      </c>
      <c r="O43" s="130">
        <v>0</v>
      </c>
      <c r="P43" s="130">
        <v>0</v>
      </c>
      <c r="Q43" s="130">
        <v>0</v>
      </c>
      <c r="R43" s="130">
        <v>0</v>
      </c>
      <c r="S43" s="130">
        <v>0</v>
      </c>
      <c r="T43" s="130"/>
      <c r="U43" s="130">
        <v>0</v>
      </c>
      <c r="V43" s="130">
        <v>0</v>
      </c>
      <c r="W43" s="130">
        <v>0</v>
      </c>
      <c r="X43" s="130">
        <v>0</v>
      </c>
      <c r="Y43" s="130"/>
      <c r="Z43" s="130">
        <v>0</v>
      </c>
      <c r="AA43" s="130">
        <v>0</v>
      </c>
      <c r="AB43" s="130">
        <v>0</v>
      </c>
      <c r="AC43" s="130">
        <v>0</v>
      </c>
      <c r="AD43" s="130">
        <v>0</v>
      </c>
      <c r="AE43" s="130">
        <v>0</v>
      </c>
      <c r="AF43" s="130"/>
      <c r="AG43" s="130">
        <v>0</v>
      </c>
      <c r="AH43" s="130">
        <v>0</v>
      </c>
      <c r="AI43" s="130">
        <v>0</v>
      </c>
      <c r="AJ43" s="130">
        <v>0</v>
      </c>
      <c r="AK43" s="130">
        <v>0</v>
      </c>
      <c r="AL43" s="130">
        <v>0</v>
      </c>
      <c r="AM43" s="130">
        <v>0</v>
      </c>
      <c r="AN43" s="130">
        <v>0</v>
      </c>
      <c r="AO43" s="130">
        <v>0</v>
      </c>
      <c r="AP43" s="130">
        <v>0</v>
      </c>
      <c r="AQ43" s="130">
        <v>0</v>
      </c>
      <c r="AR43" s="130">
        <v>0</v>
      </c>
      <c r="AS43" s="130">
        <v>0</v>
      </c>
      <c r="AT43" s="130"/>
    </row>
    <row r="44" spans="1:46" x14ac:dyDescent="0.3">
      <c r="A44" s="107">
        <v>88</v>
      </c>
      <c r="B44" s="130"/>
      <c r="C44" s="130"/>
      <c r="D44" s="130">
        <v>0</v>
      </c>
      <c r="E44" s="130">
        <v>0</v>
      </c>
      <c r="F44" s="130">
        <v>0</v>
      </c>
      <c r="G44" s="130">
        <v>0</v>
      </c>
      <c r="H44" s="130">
        <v>0</v>
      </c>
      <c r="I44" s="130">
        <v>0</v>
      </c>
      <c r="J44" s="130">
        <v>0</v>
      </c>
      <c r="K44" s="130">
        <v>0</v>
      </c>
      <c r="L44" s="130">
        <v>0</v>
      </c>
      <c r="M44" s="130">
        <v>0</v>
      </c>
      <c r="N44" s="130">
        <v>0</v>
      </c>
      <c r="O44" s="130">
        <v>0</v>
      </c>
      <c r="P44" s="130">
        <v>0</v>
      </c>
      <c r="Q44" s="130">
        <v>0</v>
      </c>
      <c r="R44" s="130">
        <v>0</v>
      </c>
      <c r="S44" s="130">
        <v>0</v>
      </c>
      <c r="T44" s="130"/>
      <c r="U44" s="130">
        <v>0</v>
      </c>
      <c r="V44" s="130">
        <v>0</v>
      </c>
      <c r="W44" s="130">
        <v>0</v>
      </c>
      <c r="X44" s="130">
        <v>0</v>
      </c>
      <c r="Y44" s="130"/>
      <c r="Z44" s="130">
        <v>0</v>
      </c>
      <c r="AA44" s="130">
        <v>0</v>
      </c>
      <c r="AB44" s="130">
        <v>0</v>
      </c>
      <c r="AC44" s="130">
        <v>0</v>
      </c>
      <c r="AD44" s="130">
        <v>0</v>
      </c>
      <c r="AE44" s="130">
        <v>0</v>
      </c>
      <c r="AF44" s="130"/>
      <c r="AG44" s="130">
        <v>0</v>
      </c>
      <c r="AH44" s="130">
        <v>0</v>
      </c>
      <c r="AI44" s="130">
        <v>0</v>
      </c>
      <c r="AJ44" s="130">
        <v>0</v>
      </c>
      <c r="AK44" s="130">
        <v>0</v>
      </c>
      <c r="AL44" s="130">
        <v>0</v>
      </c>
      <c r="AM44" s="130">
        <v>0</v>
      </c>
      <c r="AN44" s="130">
        <v>0</v>
      </c>
      <c r="AO44" s="130">
        <v>0</v>
      </c>
      <c r="AP44" s="130">
        <v>0</v>
      </c>
      <c r="AQ44" s="130">
        <v>0</v>
      </c>
      <c r="AR44" s="130">
        <v>0</v>
      </c>
      <c r="AS44" s="130">
        <v>0</v>
      </c>
      <c r="AT44" s="130"/>
    </row>
    <row r="45" spans="1:46" x14ac:dyDescent="0.3">
      <c r="A45" s="107">
        <v>89</v>
      </c>
      <c r="B45" s="130"/>
      <c r="C45" s="130"/>
      <c r="D45" s="130">
        <v>0</v>
      </c>
      <c r="E45" s="130">
        <v>0</v>
      </c>
      <c r="F45" s="130">
        <v>0</v>
      </c>
      <c r="G45" s="130">
        <v>0</v>
      </c>
      <c r="H45" s="130">
        <v>0</v>
      </c>
      <c r="I45" s="130">
        <v>0</v>
      </c>
      <c r="J45" s="130">
        <v>0</v>
      </c>
      <c r="K45" s="130">
        <v>0</v>
      </c>
      <c r="L45" s="130">
        <v>0</v>
      </c>
      <c r="M45" s="130">
        <v>0</v>
      </c>
      <c r="N45" s="130">
        <v>0</v>
      </c>
      <c r="O45" s="130">
        <v>0</v>
      </c>
      <c r="P45" s="130">
        <v>0</v>
      </c>
      <c r="Q45" s="130">
        <v>0</v>
      </c>
      <c r="R45" s="130">
        <v>0</v>
      </c>
      <c r="S45" s="130">
        <v>0</v>
      </c>
      <c r="T45" s="130"/>
      <c r="U45" s="130">
        <v>0</v>
      </c>
      <c r="V45" s="130">
        <v>0</v>
      </c>
      <c r="W45" s="130">
        <v>0</v>
      </c>
      <c r="X45" s="130">
        <v>0</v>
      </c>
      <c r="Y45" s="130"/>
      <c r="Z45" s="130">
        <v>0</v>
      </c>
      <c r="AA45" s="130">
        <v>0</v>
      </c>
      <c r="AB45" s="130">
        <v>0</v>
      </c>
      <c r="AC45" s="130">
        <v>0</v>
      </c>
      <c r="AD45" s="130">
        <v>0</v>
      </c>
      <c r="AE45" s="130">
        <v>0</v>
      </c>
      <c r="AF45" s="130"/>
      <c r="AG45" s="130">
        <v>0</v>
      </c>
      <c r="AH45" s="130">
        <v>0</v>
      </c>
      <c r="AI45" s="130">
        <v>0</v>
      </c>
      <c r="AJ45" s="130">
        <v>0</v>
      </c>
      <c r="AK45" s="130">
        <v>0</v>
      </c>
      <c r="AL45" s="130">
        <v>0</v>
      </c>
      <c r="AM45" s="130">
        <v>0</v>
      </c>
      <c r="AN45" s="130">
        <v>0</v>
      </c>
      <c r="AO45" s="130">
        <v>0</v>
      </c>
      <c r="AP45" s="130">
        <v>0</v>
      </c>
      <c r="AQ45" s="130">
        <v>0</v>
      </c>
      <c r="AR45" s="130">
        <v>0</v>
      </c>
      <c r="AS45" s="130">
        <v>0</v>
      </c>
      <c r="AT45" s="130"/>
    </row>
    <row r="46" spans="1:46" x14ac:dyDescent="0.3">
      <c r="A46" s="107">
        <v>90</v>
      </c>
      <c r="B46" s="130"/>
      <c r="C46" s="130"/>
      <c r="D46" s="130">
        <v>0</v>
      </c>
      <c r="E46" s="130">
        <v>0</v>
      </c>
      <c r="F46" s="130">
        <v>0</v>
      </c>
      <c r="G46" s="130">
        <v>0</v>
      </c>
      <c r="H46" s="130">
        <v>0</v>
      </c>
      <c r="I46" s="130">
        <v>0</v>
      </c>
      <c r="J46" s="130">
        <v>0</v>
      </c>
      <c r="K46" s="130">
        <v>0</v>
      </c>
      <c r="L46" s="130">
        <v>0</v>
      </c>
      <c r="M46" s="130">
        <v>0</v>
      </c>
      <c r="N46" s="130">
        <v>0</v>
      </c>
      <c r="O46" s="130">
        <v>0</v>
      </c>
      <c r="P46" s="130">
        <v>0</v>
      </c>
      <c r="Q46" s="130">
        <v>0</v>
      </c>
      <c r="R46" s="130">
        <v>0</v>
      </c>
      <c r="S46" s="130">
        <v>0</v>
      </c>
      <c r="T46" s="130"/>
      <c r="U46" s="130">
        <v>0</v>
      </c>
      <c r="V46" s="130">
        <v>0</v>
      </c>
      <c r="W46" s="130">
        <v>0</v>
      </c>
      <c r="X46" s="130">
        <v>0</v>
      </c>
      <c r="Y46" s="130"/>
      <c r="Z46" s="130">
        <v>0</v>
      </c>
      <c r="AA46" s="130">
        <v>0</v>
      </c>
      <c r="AB46" s="130">
        <v>0</v>
      </c>
      <c r="AC46" s="130">
        <v>0</v>
      </c>
      <c r="AD46" s="130">
        <v>0</v>
      </c>
      <c r="AE46" s="130">
        <v>0</v>
      </c>
      <c r="AF46" s="130"/>
      <c r="AG46" s="130">
        <v>0</v>
      </c>
      <c r="AH46" s="130">
        <v>0</v>
      </c>
      <c r="AI46" s="130">
        <v>0</v>
      </c>
      <c r="AJ46" s="130">
        <v>0</v>
      </c>
      <c r="AK46" s="130">
        <v>0</v>
      </c>
      <c r="AL46" s="130">
        <v>0</v>
      </c>
      <c r="AM46" s="130">
        <v>0</v>
      </c>
      <c r="AN46" s="130">
        <v>0</v>
      </c>
      <c r="AO46" s="130">
        <v>0</v>
      </c>
      <c r="AP46" s="130">
        <v>0</v>
      </c>
      <c r="AQ46" s="130">
        <v>0</v>
      </c>
      <c r="AR46" s="130">
        <v>0</v>
      </c>
      <c r="AS46" s="130">
        <v>0</v>
      </c>
      <c r="AT46" s="130"/>
    </row>
    <row r="47" spans="1:46" x14ac:dyDescent="0.3">
      <c r="A47" s="107">
        <v>91</v>
      </c>
      <c r="B47" s="130"/>
      <c r="C47" s="130"/>
      <c r="D47" s="130">
        <v>0</v>
      </c>
      <c r="E47" s="130">
        <v>0</v>
      </c>
      <c r="F47" s="130">
        <v>0</v>
      </c>
      <c r="G47" s="130">
        <v>0</v>
      </c>
      <c r="H47" s="130">
        <v>0</v>
      </c>
      <c r="I47" s="130">
        <v>0</v>
      </c>
      <c r="J47" s="130">
        <v>0</v>
      </c>
      <c r="K47" s="130">
        <v>0</v>
      </c>
      <c r="L47" s="130">
        <v>0</v>
      </c>
      <c r="M47" s="130">
        <v>0</v>
      </c>
      <c r="N47" s="130">
        <v>0</v>
      </c>
      <c r="O47" s="130">
        <v>0</v>
      </c>
      <c r="P47" s="130">
        <v>0</v>
      </c>
      <c r="Q47" s="130">
        <v>0</v>
      </c>
      <c r="R47" s="130">
        <v>0</v>
      </c>
      <c r="S47" s="130">
        <v>0</v>
      </c>
      <c r="T47" s="130"/>
      <c r="U47" s="130">
        <v>0</v>
      </c>
      <c r="V47" s="130">
        <v>0</v>
      </c>
      <c r="W47" s="130">
        <v>0</v>
      </c>
      <c r="X47" s="130">
        <v>0</v>
      </c>
      <c r="Y47" s="130"/>
      <c r="Z47" s="130">
        <v>0</v>
      </c>
      <c r="AA47" s="130">
        <v>0</v>
      </c>
      <c r="AB47" s="130">
        <v>0</v>
      </c>
      <c r="AC47" s="130">
        <v>0</v>
      </c>
      <c r="AD47" s="130">
        <v>0</v>
      </c>
      <c r="AE47" s="130">
        <v>0</v>
      </c>
      <c r="AF47" s="130"/>
      <c r="AG47" s="130">
        <v>0</v>
      </c>
      <c r="AH47" s="130">
        <v>0</v>
      </c>
      <c r="AI47" s="130">
        <v>0</v>
      </c>
      <c r="AJ47" s="130">
        <v>0</v>
      </c>
      <c r="AK47" s="130">
        <v>0</v>
      </c>
      <c r="AL47" s="130">
        <v>0</v>
      </c>
      <c r="AM47" s="130">
        <v>0</v>
      </c>
      <c r="AN47" s="130">
        <v>0</v>
      </c>
      <c r="AO47" s="130">
        <v>0</v>
      </c>
      <c r="AP47" s="130">
        <v>0</v>
      </c>
      <c r="AQ47" s="130">
        <v>0</v>
      </c>
      <c r="AR47" s="130">
        <v>0</v>
      </c>
      <c r="AS47" s="130">
        <v>0</v>
      </c>
      <c r="AT47" s="130"/>
    </row>
    <row r="48" spans="1:46" x14ac:dyDescent="0.3">
      <c r="A48" s="107">
        <v>93</v>
      </c>
      <c r="B48" s="130"/>
      <c r="C48" s="130"/>
      <c r="D48" s="130">
        <v>0</v>
      </c>
      <c r="E48" s="130">
        <v>0</v>
      </c>
      <c r="F48" s="130">
        <v>0</v>
      </c>
      <c r="G48" s="130">
        <v>0</v>
      </c>
      <c r="H48" s="130">
        <v>0</v>
      </c>
      <c r="I48" s="130">
        <v>0</v>
      </c>
      <c r="J48" s="130">
        <v>0</v>
      </c>
      <c r="K48" s="130">
        <v>0</v>
      </c>
      <c r="L48" s="130">
        <v>0</v>
      </c>
      <c r="M48" s="130">
        <v>0</v>
      </c>
      <c r="N48" s="130">
        <v>0</v>
      </c>
      <c r="O48" s="130">
        <v>0</v>
      </c>
      <c r="P48" s="130">
        <v>0</v>
      </c>
      <c r="Q48" s="130">
        <v>0</v>
      </c>
      <c r="R48" s="130">
        <v>0</v>
      </c>
      <c r="S48" s="130">
        <v>0</v>
      </c>
      <c r="T48" s="130"/>
      <c r="U48" s="130">
        <v>0</v>
      </c>
      <c r="V48" s="130">
        <v>0</v>
      </c>
      <c r="W48" s="130">
        <v>0</v>
      </c>
      <c r="X48" s="130">
        <v>0</v>
      </c>
      <c r="Y48" s="130"/>
      <c r="Z48" s="130">
        <v>0</v>
      </c>
      <c r="AA48" s="130">
        <v>0</v>
      </c>
      <c r="AB48" s="130">
        <v>0</v>
      </c>
      <c r="AC48" s="130">
        <v>0</v>
      </c>
      <c r="AD48" s="130">
        <v>0</v>
      </c>
      <c r="AE48" s="130">
        <v>0</v>
      </c>
      <c r="AF48" s="130"/>
      <c r="AG48" s="130">
        <v>0</v>
      </c>
      <c r="AH48" s="130">
        <v>0</v>
      </c>
      <c r="AI48" s="130">
        <v>0</v>
      </c>
      <c r="AJ48" s="130">
        <v>0</v>
      </c>
      <c r="AK48" s="130">
        <v>0</v>
      </c>
      <c r="AL48" s="130">
        <v>0</v>
      </c>
      <c r="AM48" s="130">
        <v>0</v>
      </c>
      <c r="AN48" s="130">
        <v>0</v>
      </c>
      <c r="AO48" s="130">
        <v>0</v>
      </c>
      <c r="AP48" s="130">
        <v>0</v>
      </c>
      <c r="AQ48" s="130">
        <v>0</v>
      </c>
      <c r="AR48" s="130">
        <v>0</v>
      </c>
      <c r="AS48" s="130">
        <v>0</v>
      </c>
      <c r="AT48" s="130"/>
    </row>
    <row r="49" spans="1:46" x14ac:dyDescent="0.3">
      <c r="A49" s="107">
        <v>94</v>
      </c>
      <c r="B49" s="130"/>
      <c r="C49" s="130"/>
      <c r="D49" s="130">
        <v>0</v>
      </c>
      <c r="E49" s="130">
        <v>0</v>
      </c>
      <c r="F49" s="130">
        <v>0</v>
      </c>
      <c r="G49" s="130">
        <v>0</v>
      </c>
      <c r="H49" s="130">
        <v>0</v>
      </c>
      <c r="I49" s="130">
        <v>0</v>
      </c>
      <c r="J49" s="130">
        <v>0</v>
      </c>
      <c r="K49" s="130">
        <v>0</v>
      </c>
      <c r="L49" s="130">
        <v>0</v>
      </c>
      <c r="M49" s="130">
        <v>0</v>
      </c>
      <c r="N49" s="130">
        <v>0</v>
      </c>
      <c r="O49" s="130">
        <v>0</v>
      </c>
      <c r="P49" s="130">
        <v>0</v>
      </c>
      <c r="Q49" s="130">
        <v>0</v>
      </c>
      <c r="R49" s="130">
        <v>0</v>
      </c>
      <c r="S49" s="130">
        <v>0</v>
      </c>
      <c r="T49" s="130"/>
      <c r="U49" s="130">
        <v>0</v>
      </c>
      <c r="V49" s="130">
        <v>0</v>
      </c>
      <c r="W49" s="130">
        <v>0</v>
      </c>
      <c r="X49" s="130">
        <v>0</v>
      </c>
      <c r="Y49" s="130"/>
      <c r="Z49" s="130">
        <v>0</v>
      </c>
      <c r="AA49" s="130">
        <v>0</v>
      </c>
      <c r="AB49" s="130">
        <v>0</v>
      </c>
      <c r="AC49" s="130">
        <v>0</v>
      </c>
      <c r="AD49" s="130">
        <v>0</v>
      </c>
      <c r="AE49" s="130">
        <v>0</v>
      </c>
      <c r="AF49" s="130"/>
      <c r="AG49" s="130">
        <v>0</v>
      </c>
      <c r="AH49" s="130">
        <v>0</v>
      </c>
      <c r="AI49" s="130">
        <v>0</v>
      </c>
      <c r="AJ49" s="130">
        <v>0</v>
      </c>
      <c r="AK49" s="130">
        <v>0</v>
      </c>
      <c r="AL49" s="130">
        <v>0</v>
      </c>
      <c r="AM49" s="130">
        <v>0</v>
      </c>
      <c r="AN49" s="130">
        <v>0</v>
      </c>
      <c r="AO49" s="130">
        <v>0</v>
      </c>
      <c r="AP49" s="130">
        <v>0</v>
      </c>
      <c r="AQ49" s="130">
        <v>0</v>
      </c>
      <c r="AR49" s="130">
        <v>0</v>
      </c>
      <c r="AS49" s="130">
        <v>0</v>
      </c>
      <c r="AT49" s="130"/>
    </row>
    <row r="50" spans="1:46" x14ac:dyDescent="0.3">
      <c r="A50" s="107">
        <v>97</v>
      </c>
      <c r="B50" s="130"/>
      <c r="C50" s="130"/>
      <c r="D50" s="130">
        <v>0</v>
      </c>
      <c r="E50" s="130">
        <v>0</v>
      </c>
      <c r="F50" s="130">
        <v>0</v>
      </c>
      <c r="G50" s="130">
        <v>0</v>
      </c>
      <c r="H50" s="130">
        <v>0</v>
      </c>
      <c r="I50" s="130">
        <v>0</v>
      </c>
      <c r="J50" s="130">
        <v>0</v>
      </c>
      <c r="K50" s="130">
        <v>0</v>
      </c>
      <c r="L50" s="130">
        <v>0</v>
      </c>
      <c r="M50" s="130">
        <v>0</v>
      </c>
      <c r="N50" s="130">
        <v>0</v>
      </c>
      <c r="O50" s="130">
        <v>0</v>
      </c>
      <c r="P50" s="130">
        <v>0</v>
      </c>
      <c r="Q50" s="130">
        <v>0</v>
      </c>
      <c r="R50" s="130">
        <v>0</v>
      </c>
      <c r="S50" s="130">
        <v>0</v>
      </c>
      <c r="T50" s="130"/>
      <c r="U50" s="130">
        <v>0</v>
      </c>
      <c r="V50" s="130">
        <v>0</v>
      </c>
      <c r="W50" s="130">
        <v>0</v>
      </c>
      <c r="X50" s="130">
        <v>0</v>
      </c>
      <c r="Y50" s="130"/>
      <c r="Z50" s="130">
        <v>0</v>
      </c>
      <c r="AA50" s="130">
        <v>0</v>
      </c>
      <c r="AB50" s="130">
        <v>0</v>
      </c>
      <c r="AC50" s="130">
        <v>0</v>
      </c>
      <c r="AD50" s="130">
        <v>0</v>
      </c>
      <c r="AE50" s="130">
        <v>0</v>
      </c>
      <c r="AF50" s="130"/>
      <c r="AG50" s="130">
        <v>0</v>
      </c>
      <c r="AH50" s="130">
        <v>0</v>
      </c>
      <c r="AI50" s="130">
        <v>0</v>
      </c>
      <c r="AJ50" s="130">
        <v>0</v>
      </c>
      <c r="AK50" s="130">
        <v>0</v>
      </c>
      <c r="AL50" s="130">
        <v>0</v>
      </c>
      <c r="AM50" s="130">
        <v>0</v>
      </c>
      <c r="AN50" s="130">
        <v>0</v>
      </c>
      <c r="AO50" s="130">
        <v>0</v>
      </c>
      <c r="AP50" s="130">
        <v>0</v>
      </c>
      <c r="AQ50" s="130">
        <v>0</v>
      </c>
      <c r="AR50" s="130">
        <v>0</v>
      </c>
      <c r="AS50" s="130">
        <v>0</v>
      </c>
      <c r="AT50" s="130"/>
    </row>
    <row r="51" spans="1:46" x14ac:dyDescent="0.3">
      <c r="A51" s="107">
        <v>98</v>
      </c>
      <c r="B51" s="130"/>
      <c r="C51" s="130"/>
      <c r="D51" s="130">
        <v>0</v>
      </c>
      <c r="E51" s="130">
        <v>0</v>
      </c>
      <c r="F51" s="130">
        <v>0</v>
      </c>
      <c r="G51" s="130">
        <v>0</v>
      </c>
      <c r="H51" s="130">
        <v>0</v>
      </c>
      <c r="I51" s="130">
        <v>0</v>
      </c>
      <c r="J51" s="130">
        <v>0</v>
      </c>
      <c r="K51" s="130">
        <v>0</v>
      </c>
      <c r="L51" s="130">
        <v>0</v>
      </c>
      <c r="M51" s="130">
        <v>0</v>
      </c>
      <c r="N51" s="130">
        <v>0</v>
      </c>
      <c r="O51" s="130">
        <v>0</v>
      </c>
      <c r="P51" s="130">
        <v>0</v>
      </c>
      <c r="Q51" s="130">
        <v>0</v>
      </c>
      <c r="R51" s="130">
        <v>0</v>
      </c>
      <c r="S51" s="130">
        <v>0</v>
      </c>
      <c r="T51" s="130"/>
      <c r="U51" s="130">
        <v>0</v>
      </c>
      <c r="V51" s="130">
        <v>0</v>
      </c>
      <c r="W51" s="130">
        <v>0</v>
      </c>
      <c r="X51" s="130">
        <v>0</v>
      </c>
      <c r="Y51" s="130"/>
      <c r="Z51" s="130">
        <v>0</v>
      </c>
      <c r="AA51" s="130">
        <v>0</v>
      </c>
      <c r="AB51" s="130">
        <v>0</v>
      </c>
      <c r="AC51" s="130">
        <v>0</v>
      </c>
      <c r="AD51" s="130">
        <v>0</v>
      </c>
      <c r="AE51" s="130">
        <v>0</v>
      </c>
      <c r="AF51" s="130"/>
      <c r="AG51" s="130">
        <v>0</v>
      </c>
      <c r="AH51" s="130">
        <v>0</v>
      </c>
      <c r="AI51" s="130">
        <v>0</v>
      </c>
      <c r="AJ51" s="130">
        <v>0</v>
      </c>
      <c r="AK51" s="130">
        <v>0</v>
      </c>
      <c r="AL51" s="130">
        <v>0</v>
      </c>
      <c r="AM51" s="130">
        <v>0</v>
      </c>
      <c r="AN51" s="130">
        <v>0</v>
      </c>
      <c r="AO51" s="130">
        <v>0</v>
      </c>
      <c r="AP51" s="130">
        <v>0</v>
      </c>
      <c r="AQ51" s="130">
        <v>0</v>
      </c>
      <c r="AR51" s="130">
        <v>0</v>
      </c>
      <c r="AS51" s="130">
        <v>0</v>
      </c>
      <c r="AT51" s="130"/>
    </row>
    <row r="52" spans="1:46" x14ac:dyDescent="0.3">
      <c r="A52" s="107">
        <v>99</v>
      </c>
      <c r="B52" s="130"/>
      <c r="C52" s="130"/>
      <c r="D52" s="130">
        <v>0</v>
      </c>
      <c r="E52" s="130">
        <v>0</v>
      </c>
      <c r="F52" s="130">
        <v>0</v>
      </c>
      <c r="G52" s="130">
        <v>0</v>
      </c>
      <c r="H52" s="130">
        <v>0</v>
      </c>
      <c r="I52" s="130">
        <v>0</v>
      </c>
      <c r="J52" s="130">
        <v>0</v>
      </c>
      <c r="K52" s="130">
        <v>0</v>
      </c>
      <c r="L52" s="130">
        <v>0</v>
      </c>
      <c r="M52" s="130">
        <v>0</v>
      </c>
      <c r="N52" s="130">
        <v>0</v>
      </c>
      <c r="O52" s="130">
        <v>0</v>
      </c>
      <c r="P52" s="130">
        <v>0</v>
      </c>
      <c r="Q52" s="130">
        <v>0</v>
      </c>
      <c r="R52" s="130">
        <v>0</v>
      </c>
      <c r="S52" s="130">
        <v>0</v>
      </c>
      <c r="T52" s="130"/>
      <c r="U52" s="130">
        <v>0</v>
      </c>
      <c r="V52" s="130">
        <v>0</v>
      </c>
      <c r="W52" s="130">
        <v>0</v>
      </c>
      <c r="X52" s="130">
        <v>0</v>
      </c>
      <c r="Y52" s="130"/>
      <c r="Z52" s="130">
        <v>0</v>
      </c>
      <c r="AA52" s="130">
        <v>0</v>
      </c>
      <c r="AB52" s="130">
        <v>0</v>
      </c>
      <c r="AC52" s="130">
        <v>0</v>
      </c>
      <c r="AD52" s="130">
        <v>0</v>
      </c>
      <c r="AE52" s="130">
        <v>0</v>
      </c>
      <c r="AF52" s="130"/>
      <c r="AG52" s="130">
        <v>0</v>
      </c>
      <c r="AH52" s="130">
        <v>0</v>
      </c>
      <c r="AI52" s="130">
        <v>0</v>
      </c>
      <c r="AJ52" s="130">
        <v>0</v>
      </c>
      <c r="AK52" s="130">
        <v>0</v>
      </c>
      <c r="AL52" s="130">
        <v>0</v>
      </c>
      <c r="AM52" s="130">
        <v>0</v>
      </c>
      <c r="AN52" s="130">
        <v>0</v>
      </c>
      <c r="AO52" s="130">
        <v>0</v>
      </c>
      <c r="AP52" s="130">
        <v>0</v>
      </c>
      <c r="AQ52" s="130">
        <v>0</v>
      </c>
      <c r="AR52" s="130">
        <v>0</v>
      </c>
      <c r="AS52" s="130">
        <v>0</v>
      </c>
      <c r="AT52" s="130"/>
    </row>
    <row r="53" spans="1:46" x14ac:dyDescent="0.3">
      <c r="A53" s="107">
        <v>100</v>
      </c>
      <c r="B53" s="130"/>
      <c r="C53" s="130"/>
      <c r="D53" s="130">
        <v>0</v>
      </c>
      <c r="E53" s="130">
        <v>0</v>
      </c>
      <c r="F53" s="130">
        <v>0</v>
      </c>
      <c r="G53" s="130">
        <v>0</v>
      </c>
      <c r="H53" s="130">
        <v>0</v>
      </c>
      <c r="I53" s="130">
        <v>0</v>
      </c>
      <c r="J53" s="130">
        <v>0</v>
      </c>
      <c r="K53" s="130">
        <v>0</v>
      </c>
      <c r="L53" s="130">
        <v>0</v>
      </c>
      <c r="M53" s="130">
        <v>0</v>
      </c>
      <c r="N53" s="130">
        <v>0</v>
      </c>
      <c r="O53" s="130">
        <v>0</v>
      </c>
      <c r="P53" s="130">
        <v>0</v>
      </c>
      <c r="Q53" s="130">
        <v>0</v>
      </c>
      <c r="R53" s="130">
        <v>0</v>
      </c>
      <c r="S53" s="130">
        <v>0</v>
      </c>
      <c r="T53" s="130"/>
      <c r="U53" s="130">
        <v>0</v>
      </c>
      <c r="V53" s="130">
        <v>0</v>
      </c>
      <c r="W53" s="130">
        <v>0</v>
      </c>
      <c r="X53" s="130">
        <v>0</v>
      </c>
      <c r="Y53" s="130"/>
      <c r="Z53" s="130">
        <v>0</v>
      </c>
      <c r="AA53" s="130">
        <v>0</v>
      </c>
      <c r="AB53" s="130">
        <v>0</v>
      </c>
      <c r="AC53" s="130">
        <v>0</v>
      </c>
      <c r="AD53" s="130">
        <v>0</v>
      </c>
      <c r="AE53" s="130">
        <v>0</v>
      </c>
      <c r="AF53" s="130"/>
      <c r="AG53" s="130">
        <v>0</v>
      </c>
      <c r="AH53" s="130">
        <v>0</v>
      </c>
      <c r="AI53" s="130">
        <v>0</v>
      </c>
      <c r="AJ53" s="130">
        <v>0</v>
      </c>
      <c r="AK53" s="130">
        <v>0</v>
      </c>
      <c r="AL53" s="130">
        <v>0</v>
      </c>
      <c r="AM53" s="130">
        <v>0</v>
      </c>
      <c r="AN53" s="130">
        <v>0</v>
      </c>
      <c r="AO53" s="130">
        <v>0</v>
      </c>
      <c r="AP53" s="130">
        <v>0</v>
      </c>
      <c r="AQ53" s="130">
        <v>0</v>
      </c>
      <c r="AR53" s="130">
        <v>0</v>
      </c>
      <c r="AS53" s="130">
        <v>0</v>
      </c>
      <c r="AT53" s="130"/>
    </row>
    <row r="54" spans="1:46" x14ac:dyDescent="0.3">
      <c r="A54" s="107">
        <v>101</v>
      </c>
      <c r="B54" s="130"/>
      <c r="C54" s="130"/>
      <c r="D54" s="130">
        <v>0</v>
      </c>
      <c r="E54" s="130">
        <v>0</v>
      </c>
      <c r="F54" s="130">
        <v>0</v>
      </c>
      <c r="G54" s="130">
        <v>0</v>
      </c>
      <c r="H54" s="130">
        <v>0</v>
      </c>
      <c r="I54" s="130">
        <v>0</v>
      </c>
      <c r="J54" s="130">
        <v>0</v>
      </c>
      <c r="K54" s="130">
        <v>0</v>
      </c>
      <c r="L54" s="130">
        <v>0</v>
      </c>
      <c r="M54" s="130">
        <v>0</v>
      </c>
      <c r="N54" s="130">
        <v>0</v>
      </c>
      <c r="O54" s="130">
        <v>0</v>
      </c>
      <c r="P54" s="130">
        <v>0</v>
      </c>
      <c r="Q54" s="130">
        <v>0</v>
      </c>
      <c r="R54" s="130">
        <v>0</v>
      </c>
      <c r="S54" s="130">
        <v>0</v>
      </c>
      <c r="T54" s="130"/>
      <c r="U54" s="130">
        <v>0</v>
      </c>
      <c r="V54" s="130">
        <v>0</v>
      </c>
      <c r="W54" s="130">
        <v>0</v>
      </c>
      <c r="X54" s="130">
        <v>0</v>
      </c>
      <c r="Y54" s="130"/>
      <c r="Z54" s="130">
        <v>0</v>
      </c>
      <c r="AA54" s="130">
        <v>0</v>
      </c>
      <c r="AB54" s="130">
        <v>0</v>
      </c>
      <c r="AC54" s="130">
        <v>0</v>
      </c>
      <c r="AD54" s="130">
        <v>0</v>
      </c>
      <c r="AE54" s="130">
        <v>0</v>
      </c>
      <c r="AF54" s="130"/>
      <c r="AG54" s="130">
        <v>0</v>
      </c>
      <c r="AH54" s="130">
        <v>0</v>
      </c>
      <c r="AI54" s="130">
        <v>0</v>
      </c>
      <c r="AJ54" s="130">
        <v>0</v>
      </c>
      <c r="AK54" s="130">
        <v>0</v>
      </c>
      <c r="AL54" s="130">
        <v>0</v>
      </c>
      <c r="AM54" s="130">
        <v>0</v>
      </c>
      <c r="AN54" s="130">
        <v>0</v>
      </c>
      <c r="AO54" s="130">
        <v>0</v>
      </c>
      <c r="AP54" s="130">
        <v>0</v>
      </c>
      <c r="AQ54" s="130">
        <v>0</v>
      </c>
      <c r="AR54" s="130">
        <v>0</v>
      </c>
      <c r="AS54" s="130">
        <v>0</v>
      </c>
      <c r="AT54" s="130"/>
    </row>
    <row r="55" spans="1:46" x14ac:dyDescent="0.3">
      <c r="A55" s="107">
        <v>102</v>
      </c>
      <c r="B55" s="130"/>
      <c r="C55" s="130"/>
      <c r="D55" s="130">
        <v>0</v>
      </c>
      <c r="E55" s="130">
        <v>0</v>
      </c>
      <c r="F55" s="130">
        <v>0</v>
      </c>
      <c r="G55" s="130">
        <v>0</v>
      </c>
      <c r="H55" s="130">
        <v>0</v>
      </c>
      <c r="I55" s="130">
        <v>0</v>
      </c>
      <c r="J55" s="130">
        <v>0</v>
      </c>
      <c r="K55" s="130">
        <v>0</v>
      </c>
      <c r="L55" s="130">
        <v>0</v>
      </c>
      <c r="M55" s="130">
        <v>0</v>
      </c>
      <c r="N55" s="130">
        <v>0</v>
      </c>
      <c r="O55" s="130">
        <v>0</v>
      </c>
      <c r="P55" s="130">
        <v>0</v>
      </c>
      <c r="Q55" s="130">
        <v>0</v>
      </c>
      <c r="R55" s="130">
        <v>0</v>
      </c>
      <c r="S55" s="130">
        <v>0</v>
      </c>
      <c r="T55" s="130"/>
      <c r="U55" s="130">
        <v>0</v>
      </c>
      <c r="V55" s="130">
        <v>0</v>
      </c>
      <c r="W55" s="130">
        <v>0</v>
      </c>
      <c r="X55" s="130">
        <v>0</v>
      </c>
      <c r="Y55" s="130"/>
      <c r="Z55" s="130">
        <v>0</v>
      </c>
      <c r="AA55" s="130">
        <v>0</v>
      </c>
      <c r="AB55" s="130">
        <v>0</v>
      </c>
      <c r="AC55" s="130">
        <v>0</v>
      </c>
      <c r="AD55" s="130">
        <v>0</v>
      </c>
      <c r="AE55" s="130">
        <v>0</v>
      </c>
      <c r="AF55" s="130"/>
      <c r="AG55" s="130">
        <v>0</v>
      </c>
      <c r="AH55" s="130">
        <v>0</v>
      </c>
      <c r="AI55" s="130">
        <v>0</v>
      </c>
      <c r="AJ55" s="130">
        <v>99.25</v>
      </c>
      <c r="AK55" s="130">
        <v>0</v>
      </c>
      <c r="AL55" s="130">
        <v>0</v>
      </c>
      <c r="AM55" s="130">
        <v>0</v>
      </c>
      <c r="AN55" s="130">
        <v>0</v>
      </c>
      <c r="AO55" s="130">
        <v>0</v>
      </c>
      <c r="AP55" s="130">
        <v>0</v>
      </c>
      <c r="AQ55" s="130">
        <v>0</v>
      </c>
      <c r="AR55" s="130">
        <v>0</v>
      </c>
      <c r="AS55" s="130">
        <v>0</v>
      </c>
      <c r="AT55" s="130"/>
    </row>
    <row r="56" spans="1:46" x14ac:dyDescent="0.3">
      <c r="A56" s="107">
        <v>103</v>
      </c>
      <c r="B56" s="130"/>
      <c r="C56" s="130"/>
      <c r="D56" s="130">
        <v>0</v>
      </c>
      <c r="E56" s="130">
        <v>0</v>
      </c>
      <c r="F56" s="130">
        <v>0</v>
      </c>
      <c r="G56" s="130">
        <v>0</v>
      </c>
      <c r="H56" s="130">
        <v>0</v>
      </c>
      <c r="I56" s="130">
        <v>0</v>
      </c>
      <c r="J56" s="130">
        <v>0</v>
      </c>
      <c r="K56" s="130">
        <v>0</v>
      </c>
      <c r="L56" s="130">
        <v>0</v>
      </c>
      <c r="M56" s="130">
        <v>0</v>
      </c>
      <c r="N56" s="130">
        <v>0</v>
      </c>
      <c r="O56" s="130">
        <v>0</v>
      </c>
      <c r="P56" s="130">
        <v>0</v>
      </c>
      <c r="Q56" s="130">
        <v>0</v>
      </c>
      <c r="R56" s="130">
        <v>0</v>
      </c>
      <c r="S56" s="130">
        <v>0</v>
      </c>
      <c r="T56" s="130"/>
      <c r="U56" s="130">
        <v>0</v>
      </c>
      <c r="V56" s="130">
        <v>0</v>
      </c>
      <c r="W56" s="130">
        <v>0</v>
      </c>
      <c r="X56" s="130">
        <v>0</v>
      </c>
      <c r="Y56" s="130"/>
      <c r="Z56" s="130">
        <v>0</v>
      </c>
      <c r="AA56" s="130">
        <v>0</v>
      </c>
      <c r="AB56" s="130">
        <v>0</v>
      </c>
      <c r="AC56" s="130">
        <v>0</v>
      </c>
      <c r="AD56" s="130">
        <v>0</v>
      </c>
      <c r="AE56" s="130">
        <v>0</v>
      </c>
      <c r="AF56" s="130"/>
      <c r="AG56" s="130">
        <v>0</v>
      </c>
      <c r="AH56" s="130">
        <v>0</v>
      </c>
      <c r="AI56" s="130">
        <v>0</v>
      </c>
      <c r="AJ56" s="130">
        <v>100</v>
      </c>
      <c r="AK56" s="130">
        <v>0</v>
      </c>
      <c r="AL56" s="130">
        <v>0</v>
      </c>
      <c r="AM56" s="130">
        <v>0</v>
      </c>
      <c r="AN56" s="130">
        <v>0</v>
      </c>
      <c r="AO56" s="130">
        <v>0</v>
      </c>
      <c r="AP56" s="130">
        <v>0</v>
      </c>
      <c r="AQ56" s="130">
        <v>0</v>
      </c>
      <c r="AR56" s="130">
        <v>0</v>
      </c>
      <c r="AS56" s="130">
        <v>0</v>
      </c>
      <c r="AT56" s="130"/>
    </row>
    <row r="57" spans="1:46" x14ac:dyDescent="0.3">
      <c r="A57" s="107">
        <v>104</v>
      </c>
      <c r="B57" s="130"/>
      <c r="C57" s="130"/>
      <c r="D57" s="130">
        <v>0</v>
      </c>
      <c r="E57" s="130">
        <v>0</v>
      </c>
      <c r="F57" s="130">
        <v>0</v>
      </c>
      <c r="G57" s="130">
        <v>0</v>
      </c>
      <c r="H57" s="130">
        <v>0</v>
      </c>
      <c r="I57" s="130">
        <v>0</v>
      </c>
      <c r="J57" s="130">
        <v>0</v>
      </c>
      <c r="K57" s="130">
        <v>0</v>
      </c>
      <c r="L57" s="130">
        <v>0</v>
      </c>
      <c r="M57" s="130">
        <v>0</v>
      </c>
      <c r="N57" s="130">
        <v>0</v>
      </c>
      <c r="O57" s="130">
        <v>0</v>
      </c>
      <c r="P57" s="130">
        <v>0</v>
      </c>
      <c r="Q57" s="130">
        <v>0</v>
      </c>
      <c r="R57" s="130">
        <v>0</v>
      </c>
      <c r="S57" s="130">
        <v>0</v>
      </c>
      <c r="T57" s="130"/>
      <c r="U57" s="130">
        <v>0</v>
      </c>
      <c r="V57" s="130">
        <v>0</v>
      </c>
      <c r="W57" s="130">
        <v>0</v>
      </c>
      <c r="X57" s="130">
        <v>0</v>
      </c>
      <c r="Y57" s="130"/>
      <c r="Z57" s="130">
        <v>0</v>
      </c>
      <c r="AA57" s="130">
        <v>0</v>
      </c>
      <c r="AB57" s="130">
        <v>0</v>
      </c>
      <c r="AC57" s="130">
        <v>0</v>
      </c>
      <c r="AD57" s="130">
        <v>0</v>
      </c>
      <c r="AE57" s="130">
        <v>0</v>
      </c>
      <c r="AF57" s="130"/>
      <c r="AG57" s="130">
        <v>0</v>
      </c>
      <c r="AH57" s="130">
        <v>0</v>
      </c>
      <c r="AI57" s="130">
        <v>0</v>
      </c>
      <c r="AJ57" s="130">
        <v>0</v>
      </c>
      <c r="AK57" s="130">
        <v>0</v>
      </c>
      <c r="AL57" s="130">
        <v>0</v>
      </c>
      <c r="AM57" s="130">
        <v>0</v>
      </c>
      <c r="AN57" s="130">
        <v>0</v>
      </c>
      <c r="AO57" s="130">
        <v>0</v>
      </c>
      <c r="AP57" s="130">
        <v>0</v>
      </c>
      <c r="AQ57" s="130">
        <v>0</v>
      </c>
      <c r="AR57" s="130">
        <v>0</v>
      </c>
      <c r="AS57" s="130">
        <v>0</v>
      </c>
      <c r="AT57" s="130"/>
    </row>
    <row r="58" spans="1:46" x14ac:dyDescent="0.3">
      <c r="A58" s="107">
        <v>107</v>
      </c>
      <c r="B58" s="130"/>
      <c r="C58" s="130"/>
      <c r="D58" s="130">
        <v>0</v>
      </c>
      <c r="E58" s="130">
        <v>0</v>
      </c>
      <c r="F58" s="130">
        <v>0</v>
      </c>
      <c r="G58" s="130">
        <v>0</v>
      </c>
      <c r="H58" s="130">
        <v>0</v>
      </c>
      <c r="I58" s="130">
        <v>0</v>
      </c>
      <c r="J58" s="130">
        <v>0</v>
      </c>
      <c r="K58" s="130">
        <v>0</v>
      </c>
      <c r="L58" s="130">
        <v>0</v>
      </c>
      <c r="M58" s="130">
        <v>0</v>
      </c>
      <c r="N58" s="130">
        <v>0</v>
      </c>
      <c r="O58" s="130">
        <v>0</v>
      </c>
      <c r="P58" s="130">
        <v>0</v>
      </c>
      <c r="Q58" s="130">
        <v>0</v>
      </c>
      <c r="R58" s="130">
        <v>0</v>
      </c>
      <c r="S58" s="130">
        <v>0</v>
      </c>
      <c r="T58" s="130"/>
      <c r="U58" s="130">
        <v>0</v>
      </c>
      <c r="V58" s="130">
        <v>0</v>
      </c>
      <c r="W58" s="130">
        <v>0</v>
      </c>
      <c r="X58" s="130">
        <v>0</v>
      </c>
      <c r="Y58" s="130"/>
      <c r="Z58" s="130">
        <v>0</v>
      </c>
      <c r="AA58" s="130">
        <v>0</v>
      </c>
      <c r="AB58" s="130">
        <v>0</v>
      </c>
      <c r="AC58" s="130">
        <v>0</v>
      </c>
      <c r="AD58" s="130">
        <v>0</v>
      </c>
      <c r="AE58" s="130">
        <v>0</v>
      </c>
      <c r="AF58" s="130"/>
      <c r="AG58" s="130">
        <v>0</v>
      </c>
      <c r="AH58" s="130">
        <v>0</v>
      </c>
      <c r="AI58" s="130">
        <v>0</v>
      </c>
      <c r="AJ58" s="130">
        <v>0</v>
      </c>
      <c r="AK58" s="130">
        <v>0</v>
      </c>
      <c r="AL58" s="130">
        <v>0</v>
      </c>
      <c r="AM58" s="130">
        <v>0</v>
      </c>
      <c r="AN58" s="130">
        <v>0</v>
      </c>
      <c r="AO58" s="130">
        <v>0</v>
      </c>
      <c r="AP58" s="130">
        <v>0</v>
      </c>
      <c r="AQ58" s="130">
        <v>0</v>
      </c>
      <c r="AR58" s="130">
        <v>0</v>
      </c>
      <c r="AS58" s="130">
        <v>0</v>
      </c>
      <c r="AT58" s="130"/>
    </row>
    <row r="59" spans="1:46" x14ac:dyDescent="0.3">
      <c r="A59" s="107">
        <v>108</v>
      </c>
      <c r="B59" s="130"/>
      <c r="C59" s="130"/>
      <c r="D59" s="130">
        <v>0</v>
      </c>
      <c r="E59" s="130">
        <v>0</v>
      </c>
      <c r="F59" s="130">
        <v>0</v>
      </c>
      <c r="G59" s="130">
        <v>0</v>
      </c>
      <c r="H59" s="130">
        <v>0</v>
      </c>
      <c r="I59" s="130">
        <v>0</v>
      </c>
      <c r="J59" s="130">
        <v>0</v>
      </c>
      <c r="K59" s="130">
        <v>0</v>
      </c>
      <c r="L59" s="130">
        <v>0</v>
      </c>
      <c r="M59" s="130">
        <v>0</v>
      </c>
      <c r="N59" s="130">
        <v>0</v>
      </c>
      <c r="O59" s="130">
        <v>0</v>
      </c>
      <c r="P59" s="130">
        <v>0</v>
      </c>
      <c r="Q59" s="130">
        <v>0</v>
      </c>
      <c r="R59" s="130">
        <v>0</v>
      </c>
      <c r="S59" s="130">
        <v>0</v>
      </c>
      <c r="T59" s="130"/>
      <c r="U59" s="130">
        <v>0</v>
      </c>
      <c r="V59" s="130">
        <v>0</v>
      </c>
      <c r="W59" s="130">
        <v>0</v>
      </c>
      <c r="X59" s="130">
        <v>0</v>
      </c>
      <c r="Y59" s="130"/>
      <c r="Z59" s="130">
        <v>0</v>
      </c>
      <c r="AA59" s="130">
        <v>0</v>
      </c>
      <c r="AB59" s="130">
        <v>0</v>
      </c>
      <c r="AC59" s="130">
        <v>0</v>
      </c>
      <c r="AD59" s="130">
        <v>0</v>
      </c>
      <c r="AE59" s="130">
        <v>0</v>
      </c>
      <c r="AF59" s="130"/>
      <c r="AG59" s="130">
        <v>0</v>
      </c>
      <c r="AH59" s="130">
        <v>0</v>
      </c>
      <c r="AI59" s="130">
        <v>0</v>
      </c>
      <c r="AJ59" s="130">
        <v>0</v>
      </c>
      <c r="AK59" s="130">
        <v>0</v>
      </c>
      <c r="AL59" s="130">
        <v>0</v>
      </c>
      <c r="AM59" s="130">
        <v>0</v>
      </c>
      <c r="AN59" s="130">
        <v>0</v>
      </c>
      <c r="AO59" s="130">
        <v>0</v>
      </c>
      <c r="AP59" s="130">
        <v>0</v>
      </c>
      <c r="AQ59" s="130">
        <v>0</v>
      </c>
      <c r="AR59" s="130">
        <v>0</v>
      </c>
      <c r="AS59" s="130">
        <v>0</v>
      </c>
      <c r="AT59" s="130"/>
    </row>
    <row r="60" spans="1:46" x14ac:dyDescent="0.3">
      <c r="A60" s="107">
        <v>147</v>
      </c>
      <c r="B60" s="130"/>
      <c r="C60" s="130"/>
      <c r="D60" s="130">
        <v>0</v>
      </c>
      <c r="E60" s="130">
        <v>0</v>
      </c>
      <c r="F60" s="130">
        <v>0</v>
      </c>
      <c r="G60" s="130">
        <v>0</v>
      </c>
      <c r="H60" s="130">
        <v>0</v>
      </c>
      <c r="I60" s="130">
        <v>0</v>
      </c>
      <c r="J60" s="130">
        <v>0</v>
      </c>
      <c r="K60" s="130">
        <v>0</v>
      </c>
      <c r="L60" s="130">
        <v>0</v>
      </c>
      <c r="M60" s="130">
        <v>0</v>
      </c>
      <c r="N60" s="130">
        <v>0</v>
      </c>
      <c r="O60" s="130">
        <v>0</v>
      </c>
      <c r="P60" s="130">
        <v>0</v>
      </c>
      <c r="Q60" s="130">
        <v>0</v>
      </c>
      <c r="R60" s="130">
        <v>0</v>
      </c>
      <c r="S60" s="130">
        <v>0</v>
      </c>
      <c r="T60" s="130"/>
      <c r="U60" s="130">
        <v>0</v>
      </c>
      <c r="V60" s="130">
        <v>0</v>
      </c>
      <c r="W60" s="130">
        <v>0</v>
      </c>
      <c r="X60" s="130">
        <v>0</v>
      </c>
      <c r="Y60" s="130"/>
      <c r="Z60" s="130">
        <v>0</v>
      </c>
      <c r="AA60" s="130">
        <v>0</v>
      </c>
      <c r="AB60" s="130">
        <v>0</v>
      </c>
      <c r="AC60" s="130">
        <v>0</v>
      </c>
      <c r="AD60" s="130">
        <v>0</v>
      </c>
      <c r="AE60" s="130">
        <v>0</v>
      </c>
      <c r="AF60" s="130"/>
      <c r="AG60" s="130">
        <v>0</v>
      </c>
      <c r="AH60" s="130">
        <v>0</v>
      </c>
      <c r="AI60" s="130">
        <v>0</v>
      </c>
      <c r="AJ60" s="130">
        <v>0</v>
      </c>
      <c r="AK60" s="130">
        <v>0</v>
      </c>
      <c r="AL60" s="130">
        <v>0</v>
      </c>
      <c r="AM60" s="130">
        <v>0</v>
      </c>
      <c r="AN60" s="130">
        <v>0</v>
      </c>
      <c r="AO60" s="130">
        <v>0</v>
      </c>
      <c r="AP60" s="130">
        <v>0</v>
      </c>
      <c r="AQ60" s="130">
        <v>0</v>
      </c>
      <c r="AR60" s="130">
        <v>0</v>
      </c>
      <c r="AS60" s="130">
        <v>0</v>
      </c>
      <c r="AT60" s="130"/>
    </row>
    <row r="61" spans="1:46" x14ac:dyDescent="0.3">
      <c r="A61" s="107">
        <v>148</v>
      </c>
      <c r="B61" s="130"/>
      <c r="C61" s="130"/>
      <c r="D61" s="130">
        <v>0</v>
      </c>
      <c r="E61" s="130">
        <v>0</v>
      </c>
      <c r="F61" s="130">
        <v>0</v>
      </c>
      <c r="G61" s="130">
        <v>0</v>
      </c>
      <c r="H61" s="130">
        <v>0</v>
      </c>
      <c r="I61" s="130">
        <v>0</v>
      </c>
      <c r="J61" s="130">
        <v>0</v>
      </c>
      <c r="K61" s="130">
        <v>0</v>
      </c>
      <c r="L61" s="130">
        <v>0</v>
      </c>
      <c r="M61" s="130">
        <v>0</v>
      </c>
      <c r="N61" s="130">
        <v>0</v>
      </c>
      <c r="O61" s="130">
        <v>0</v>
      </c>
      <c r="P61" s="130">
        <v>0</v>
      </c>
      <c r="Q61" s="130">
        <v>0</v>
      </c>
      <c r="R61" s="130">
        <v>0</v>
      </c>
      <c r="S61" s="130">
        <v>0</v>
      </c>
      <c r="T61" s="130"/>
      <c r="U61" s="130">
        <v>0</v>
      </c>
      <c r="V61" s="130">
        <v>0</v>
      </c>
      <c r="W61" s="130">
        <v>0</v>
      </c>
      <c r="X61" s="130">
        <v>0</v>
      </c>
      <c r="Y61" s="130"/>
      <c r="Z61" s="130">
        <v>0</v>
      </c>
      <c r="AA61" s="130">
        <v>0</v>
      </c>
      <c r="AB61" s="130">
        <v>0</v>
      </c>
      <c r="AC61" s="130">
        <v>0</v>
      </c>
      <c r="AD61" s="130">
        <v>0</v>
      </c>
      <c r="AE61" s="130">
        <v>0</v>
      </c>
      <c r="AF61" s="130"/>
      <c r="AG61" s="130">
        <v>0</v>
      </c>
      <c r="AH61" s="130">
        <v>0</v>
      </c>
      <c r="AI61" s="130">
        <v>0</v>
      </c>
      <c r="AJ61" s="130">
        <v>0</v>
      </c>
      <c r="AK61" s="130">
        <v>0</v>
      </c>
      <c r="AL61" s="130">
        <v>0</v>
      </c>
      <c r="AM61" s="130">
        <v>0</v>
      </c>
      <c r="AN61" s="130">
        <v>0</v>
      </c>
      <c r="AO61" s="130">
        <v>0</v>
      </c>
      <c r="AP61" s="130">
        <v>0</v>
      </c>
      <c r="AQ61" s="130">
        <v>0</v>
      </c>
      <c r="AR61" s="130">
        <v>0</v>
      </c>
      <c r="AS61" s="130">
        <v>0</v>
      </c>
      <c r="AT61" s="130"/>
    </row>
    <row r="62" spans="1:46" x14ac:dyDescent="0.3">
      <c r="A62" s="107">
        <v>149</v>
      </c>
      <c r="B62" s="130"/>
      <c r="C62" s="130"/>
      <c r="D62" s="130">
        <v>0</v>
      </c>
      <c r="E62" s="130">
        <v>0</v>
      </c>
      <c r="F62" s="130">
        <v>0</v>
      </c>
      <c r="G62" s="130">
        <v>0</v>
      </c>
      <c r="H62" s="130">
        <v>0</v>
      </c>
      <c r="I62" s="130">
        <v>0</v>
      </c>
      <c r="J62" s="130">
        <v>0</v>
      </c>
      <c r="K62" s="130">
        <v>0</v>
      </c>
      <c r="L62" s="130">
        <v>0</v>
      </c>
      <c r="M62" s="130">
        <v>0</v>
      </c>
      <c r="N62" s="130">
        <v>0</v>
      </c>
      <c r="O62" s="130">
        <v>0</v>
      </c>
      <c r="P62" s="130">
        <v>0</v>
      </c>
      <c r="Q62" s="130">
        <v>0</v>
      </c>
      <c r="R62" s="130">
        <v>0</v>
      </c>
      <c r="S62" s="130">
        <v>0</v>
      </c>
      <c r="T62" s="130"/>
      <c r="U62" s="130">
        <v>0</v>
      </c>
      <c r="V62" s="130">
        <v>0</v>
      </c>
      <c r="W62" s="130">
        <v>0</v>
      </c>
      <c r="X62" s="130">
        <v>0</v>
      </c>
      <c r="Y62" s="130"/>
      <c r="Z62" s="130">
        <v>0</v>
      </c>
      <c r="AA62" s="130">
        <v>0</v>
      </c>
      <c r="AB62" s="130">
        <v>0</v>
      </c>
      <c r="AC62" s="130">
        <v>0</v>
      </c>
      <c r="AD62" s="130">
        <v>0</v>
      </c>
      <c r="AE62" s="130">
        <v>0</v>
      </c>
      <c r="AF62" s="130"/>
      <c r="AG62" s="130">
        <v>0</v>
      </c>
      <c r="AH62" s="130">
        <v>0</v>
      </c>
      <c r="AI62" s="130">
        <v>0</v>
      </c>
      <c r="AJ62" s="130">
        <v>0</v>
      </c>
      <c r="AK62" s="130">
        <v>0</v>
      </c>
      <c r="AL62" s="130">
        <v>0</v>
      </c>
      <c r="AM62" s="130">
        <v>0</v>
      </c>
      <c r="AN62" s="130">
        <v>0</v>
      </c>
      <c r="AO62" s="130">
        <v>0</v>
      </c>
      <c r="AP62" s="130">
        <v>0</v>
      </c>
      <c r="AQ62" s="130">
        <v>0</v>
      </c>
      <c r="AR62" s="130">
        <v>0</v>
      </c>
      <c r="AS62" s="130">
        <v>0</v>
      </c>
      <c r="AT62" s="130"/>
    </row>
    <row r="63" spans="1:46" x14ac:dyDescent="0.3">
      <c r="A63" s="107">
        <v>150</v>
      </c>
      <c r="B63" s="130"/>
      <c r="C63" s="130"/>
      <c r="D63" s="130">
        <v>0</v>
      </c>
      <c r="E63" s="130">
        <v>0</v>
      </c>
      <c r="F63" s="130">
        <v>0</v>
      </c>
      <c r="G63" s="130">
        <v>0</v>
      </c>
      <c r="H63" s="130">
        <v>0</v>
      </c>
      <c r="I63" s="130">
        <v>0</v>
      </c>
      <c r="J63" s="130">
        <v>0</v>
      </c>
      <c r="K63" s="130">
        <v>0</v>
      </c>
      <c r="L63" s="130">
        <v>0</v>
      </c>
      <c r="M63" s="130">
        <v>0</v>
      </c>
      <c r="N63" s="130">
        <v>0</v>
      </c>
      <c r="O63" s="130">
        <v>0</v>
      </c>
      <c r="P63" s="130">
        <v>0</v>
      </c>
      <c r="Q63" s="130">
        <v>0</v>
      </c>
      <c r="R63" s="130">
        <v>0</v>
      </c>
      <c r="S63" s="130">
        <v>0</v>
      </c>
      <c r="T63" s="130"/>
      <c r="U63" s="130">
        <v>0</v>
      </c>
      <c r="V63" s="130">
        <v>0</v>
      </c>
      <c r="W63" s="130">
        <v>0</v>
      </c>
      <c r="X63" s="130">
        <v>0</v>
      </c>
      <c r="Y63" s="130"/>
      <c r="Z63" s="130">
        <v>0</v>
      </c>
      <c r="AA63" s="130">
        <v>0</v>
      </c>
      <c r="AB63" s="130">
        <v>0</v>
      </c>
      <c r="AC63" s="130">
        <v>0</v>
      </c>
      <c r="AD63" s="130">
        <v>0</v>
      </c>
      <c r="AE63" s="130">
        <v>0</v>
      </c>
      <c r="AF63" s="130"/>
      <c r="AG63" s="130">
        <v>0</v>
      </c>
      <c r="AH63" s="130">
        <v>0</v>
      </c>
      <c r="AI63" s="130">
        <v>0</v>
      </c>
      <c r="AJ63" s="130">
        <v>0</v>
      </c>
      <c r="AK63" s="130">
        <v>0</v>
      </c>
      <c r="AL63" s="130">
        <v>0</v>
      </c>
      <c r="AM63" s="130">
        <v>0</v>
      </c>
      <c r="AN63" s="130">
        <v>0</v>
      </c>
      <c r="AO63" s="130">
        <v>0</v>
      </c>
      <c r="AP63" s="130">
        <v>0</v>
      </c>
      <c r="AQ63" s="130">
        <v>0</v>
      </c>
      <c r="AR63" s="130">
        <v>0</v>
      </c>
      <c r="AS63" s="130">
        <v>0</v>
      </c>
      <c r="AT63" s="130"/>
    </row>
    <row r="64" spans="1:46" x14ac:dyDescent="0.3">
      <c r="A64" s="107">
        <v>171</v>
      </c>
      <c r="B64" s="130"/>
      <c r="C64" s="130"/>
      <c r="D64" s="130">
        <v>0</v>
      </c>
      <c r="E64" s="130">
        <v>0</v>
      </c>
      <c r="F64" s="130">
        <v>0</v>
      </c>
      <c r="G64" s="130">
        <v>0</v>
      </c>
      <c r="H64" s="130">
        <v>0</v>
      </c>
      <c r="I64" s="130">
        <v>0</v>
      </c>
      <c r="J64" s="130">
        <v>0</v>
      </c>
      <c r="K64" s="130">
        <v>0</v>
      </c>
      <c r="L64" s="130">
        <v>0</v>
      </c>
      <c r="M64" s="130">
        <v>0</v>
      </c>
      <c r="N64" s="130">
        <v>0</v>
      </c>
      <c r="O64" s="130">
        <v>0</v>
      </c>
      <c r="P64" s="130">
        <v>0</v>
      </c>
      <c r="Q64" s="130">
        <v>0</v>
      </c>
      <c r="R64" s="130">
        <v>0</v>
      </c>
      <c r="S64" s="130">
        <v>0</v>
      </c>
      <c r="T64" s="130"/>
      <c r="U64" s="130">
        <v>0</v>
      </c>
      <c r="V64" s="130">
        <v>0</v>
      </c>
      <c r="W64" s="130">
        <v>0</v>
      </c>
      <c r="X64" s="130">
        <v>0</v>
      </c>
      <c r="Y64" s="130"/>
      <c r="Z64" s="130">
        <v>0</v>
      </c>
      <c r="AA64" s="130">
        <v>0</v>
      </c>
      <c r="AB64" s="130">
        <v>0</v>
      </c>
      <c r="AC64" s="130">
        <v>0</v>
      </c>
      <c r="AD64" s="130">
        <v>0</v>
      </c>
      <c r="AE64" s="130">
        <v>0</v>
      </c>
      <c r="AF64" s="130"/>
      <c r="AG64" s="130">
        <v>0</v>
      </c>
      <c r="AH64" s="130">
        <v>0</v>
      </c>
      <c r="AI64" s="130">
        <v>0</v>
      </c>
      <c r="AJ64" s="130">
        <v>0</v>
      </c>
      <c r="AK64" s="130">
        <v>0</v>
      </c>
      <c r="AL64" s="130">
        <v>0</v>
      </c>
      <c r="AM64" s="130">
        <v>0</v>
      </c>
      <c r="AN64" s="130">
        <v>0</v>
      </c>
      <c r="AO64" s="130">
        <v>0</v>
      </c>
      <c r="AP64" s="130">
        <v>0</v>
      </c>
      <c r="AQ64" s="130">
        <v>0</v>
      </c>
      <c r="AR64" s="130">
        <v>0</v>
      </c>
      <c r="AS64" s="130">
        <v>0</v>
      </c>
      <c r="AT64" s="130"/>
    </row>
    <row r="65" spans="1:46" x14ac:dyDescent="0.3">
      <c r="A65" s="107">
        <v>191</v>
      </c>
      <c r="B65" s="130"/>
      <c r="C65" s="130"/>
      <c r="D65" s="130">
        <v>0</v>
      </c>
      <c r="E65" s="130">
        <v>0</v>
      </c>
      <c r="F65" s="130">
        <v>0</v>
      </c>
      <c r="G65" s="130">
        <v>0</v>
      </c>
      <c r="H65" s="130">
        <v>0</v>
      </c>
      <c r="I65" s="130">
        <v>0</v>
      </c>
      <c r="J65" s="130">
        <v>0</v>
      </c>
      <c r="K65" s="130">
        <v>0</v>
      </c>
      <c r="L65" s="130">
        <v>0</v>
      </c>
      <c r="M65" s="130">
        <v>0</v>
      </c>
      <c r="N65" s="130">
        <v>0</v>
      </c>
      <c r="O65" s="130">
        <v>0</v>
      </c>
      <c r="P65" s="130">
        <v>0</v>
      </c>
      <c r="Q65" s="130">
        <v>0</v>
      </c>
      <c r="R65" s="130">
        <v>0</v>
      </c>
      <c r="S65" s="130">
        <v>0</v>
      </c>
      <c r="T65" s="130"/>
      <c r="U65" s="130">
        <v>0</v>
      </c>
      <c r="V65" s="130">
        <v>0</v>
      </c>
      <c r="W65" s="130">
        <v>0</v>
      </c>
      <c r="X65" s="130">
        <v>0</v>
      </c>
      <c r="Y65" s="130"/>
      <c r="Z65" s="130">
        <v>0</v>
      </c>
      <c r="AA65" s="130">
        <v>0</v>
      </c>
      <c r="AB65" s="130">
        <v>0</v>
      </c>
      <c r="AC65" s="130">
        <v>0</v>
      </c>
      <c r="AD65" s="130">
        <v>0</v>
      </c>
      <c r="AE65" s="130">
        <v>0</v>
      </c>
      <c r="AF65" s="130"/>
      <c r="AG65" s="130">
        <v>0</v>
      </c>
      <c r="AH65" s="130">
        <v>0</v>
      </c>
      <c r="AI65" s="130">
        <v>0</v>
      </c>
      <c r="AJ65" s="130">
        <v>0</v>
      </c>
      <c r="AK65" s="130">
        <v>0</v>
      </c>
      <c r="AL65" s="130">
        <v>0</v>
      </c>
      <c r="AM65" s="130">
        <v>0</v>
      </c>
      <c r="AN65" s="130">
        <v>0</v>
      </c>
      <c r="AO65" s="130">
        <v>0</v>
      </c>
      <c r="AP65" s="130">
        <v>0</v>
      </c>
      <c r="AQ65" s="130">
        <v>0</v>
      </c>
      <c r="AR65" s="130">
        <v>0</v>
      </c>
      <c r="AS65" s="130">
        <v>0</v>
      </c>
      <c r="AT65" s="130"/>
    </row>
    <row r="66" spans="1:46" x14ac:dyDescent="0.3">
      <c r="A66" s="107">
        <v>192</v>
      </c>
      <c r="B66" s="130"/>
      <c r="C66" s="130"/>
      <c r="D66" s="130">
        <v>0</v>
      </c>
      <c r="E66" s="130">
        <v>0</v>
      </c>
      <c r="F66" s="130">
        <v>0</v>
      </c>
      <c r="G66" s="130">
        <v>0</v>
      </c>
      <c r="H66" s="130">
        <v>0</v>
      </c>
      <c r="I66" s="130">
        <v>0</v>
      </c>
      <c r="J66" s="130">
        <v>0</v>
      </c>
      <c r="K66" s="130">
        <v>0</v>
      </c>
      <c r="L66" s="130">
        <v>0</v>
      </c>
      <c r="M66" s="130">
        <v>0</v>
      </c>
      <c r="N66" s="130">
        <v>0</v>
      </c>
      <c r="O66" s="130">
        <v>0</v>
      </c>
      <c r="P66" s="130">
        <v>0</v>
      </c>
      <c r="Q66" s="130">
        <v>0</v>
      </c>
      <c r="R66" s="130">
        <v>0</v>
      </c>
      <c r="S66" s="130">
        <v>0</v>
      </c>
      <c r="T66" s="130"/>
      <c r="U66" s="130">
        <v>0</v>
      </c>
      <c r="V66" s="130">
        <v>0</v>
      </c>
      <c r="W66" s="130">
        <v>0</v>
      </c>
      <c r="X66" s="130">
        <v>0</v>
      </c>
      <c r="Y66" s="130"/>
      <c r="Z66" s="130">
        <v>0</v>
      </c>
      <c r="AA66" s="130">
        <v>0</v>
      </c>
      <c r="AB66" s="130">
        <v>0</v>
      </c>
      <c r="AC66" s="130">
        <v>0</v>
      </c>
      <c r="AD66" s="130">
        <v>0</v>
      </c>
      <c r="AE66" s="130">
        <v>0</v>
      </c>
      <c r="AF66" s="130"/>
      <c r="AG66" s="130">
        <v>0</v>
      </c>
      <c r="AH66" s="130">
        <v>0</v>
      </c>
      <c r="AI66" s="130">
        <v>0</v>
      </c>
      <c r="AJ66" s="130">
        <v>0</v>
      </c>
      <c r="AK66" s="130">
        <v>0</v>
      </c>
      <c r="AL66" s="130">
        <v>0</v>
      </c>
      <c r="AM66" s="130">
        <v>0</v>
      </c>
      <c r="AN66" s="130">
        <v>0</v>
      </c>
      <c r="AO66" s="130">
        <v>0</v>
      </c>
      <c r="AP66" s="130">
        <v>0</v>
      </c>
      <c r="AQ66" s="130">
        <v>0</v>
      </c>
      <c r="AR66" s="130">
        <v>0</v>
      </c>
      <c r="AS66" s="130">
        <v>0</v>
      </c>
      <c r="AT66" s="130"/>
    </row>
    <row r="67" spans="1:46" x14ac:dyDescent="0.3">
      <c r="A67" s="107">
        <v>193</v>
      </c>
      <c r="B67" s="130"/>
      <c r="C67" s="130"/>
      <c r="D67" s="130">
        <v>590663</v>
      </c>
      <c r="E67" s="130">
        <v>0</v>
      </c>
      <c r="F67" s="130">
        <v>0</v>
      </c>
      <c r="G67" s="130">
        <v>149244</v>
      </c>
      <c r="H67" s="130">
        <v>0</v>
      </c>
      <c r="I67" s="130">
        <v>0</v>
      </c>
      <c r="J67" s="130">
        <v>0</v>
      </c>
      <c r="K67" s="130">
        <v>40576</v>
      </c>
      <c r="L67" s="130">
        <v>2572611</v>
      </c>
      <c r="M67" s="130">
        <v>0</v>
      </c>
      <c r="N67" s="130">
        <v>0</v>
      </c>
      <c r="O67" s="130">
        <v>0</v>
      </c>
      <c r="P67" s="130">
        <v>0</v>
      </c>
      <c r="Q67" s="130">
        <v>0</v>
      </c>
      <c r="R67" s="130">
        <v>0</v>
      </c>
      <c r="S67" s="130">
        <v>0</v>
      </c>
      <c r="T67" s="130"/>
      <c r="U67" s="130">
        <v>0</v>
      </c>
      <c r="V67" s="130">
        <v>7380</v>
      </c>
      <c r="W67" s="130">
        <v>0</v>
      </c>
      <c r="X67" s="130">
        <v>0</v>
      </c>
      <c r="Y67" s="130"/>
      <c r="Z67" s="130">
        <v>0</v>
      </c>
      <c r="AA67" s="130">
        <v>0</v>
      </c>
      <c r="AB67" s="130">
        <v>0</v>
      </c>
      <c r="AC67" s="130">
        <v>0</v>
      </c>
      <c r="AD67" s="130">
        <v>105953</v>
      </c>
      <c r="AE67" s="130">
        <v>0</v>
      </c>
      <c r="AF67" s="130"/>
      <c r="AG67" s="130">
        <v>0</v>
      </c>
      <c r="AH67" s="130">
        <v>0</v>
      </c>
      <c r="AI67" s="130">
        <v>27682</v>
      </c>
      <c r="AJ67" s="130">
        <v>0</v>
      </c>
      <c r="AK67" s="130">
        <v>0</v>
      </c>
      <c r="AL67" s="130">
        <v>0</v>
      </c>
      <c r="AM67" s="130">
        <v>0</v>
      </c>
      <c r="AN67" s="130">
        <v>0</v>
      </c>
      <c r="AO67" s="130">
        <v>0</v>
      </c>
      <c r="AP67" s="130">
        <v>0</v>
      </c>
      <c r="AQ67" s="130">
        <v>741399</v>
      </c>
      <c r="AR67" s="130">
        <v>265553</v>
      </c>
      <c r="AS67" s="130">
        <v>0</v>
      </c>
      <c r="AT67" s="130"/>
    </row>
    <row r="68" spans="1:46" x14ac:dyDescent="0.3">
      <c r="A68" s="107">
        <v>194</v>
      </c>
      <c r="B68" s="130"/>
      <c r="C68" s="130"/>
      <c r="D68" s="130">
        <v>0</v>
      </c>
      <c r="E68" s="130">
        <v>0</v>
      </c>
      <c r="F68" s="130">
        <v>0</v>
      </c>
      <c r="G68" s="130">
        <v>0</v>
      </c>
      <c r="H68" s="130">
        <v>0</v>
      </c>
      <c r="I68" s="130">
        <v>0</v>
      </c>
      <c r="J68" s="130">
        <v>0</v>
      </c>
      <c r="K68" s="130">
        <v>0</v>
      </c>
      <c r="L68" s="130">
        <v>0</v>
      </c>
      <c r="M68" s="130">
        <v>0</v>
      </c>
      <c r="N68" s="130">
        <v>0</v>
      </c>
      <c r="O68" s="130">
        <v>0</v>
      </c>
      <c r="P68" s="130">
        <v>0</v>
      </c>
      <c r="Q68" s="130">
        <v>0</v>
      </c>
      <c r="R68" s="130">
        <v>0</v>
      </c>
      <c r="S68" s="130">
        <v>0</v>
      </c>
      <c r="T68" s="130"/>
      <c r="U68" s="130">
        <v>0</v>
      </c>
      <c r="V68" s="130">
        <v>0</v>
      </c>
      <c r="W68" s="130">
        <v>0</v>
      </c>
      <c r="X68" s="130">
        <v>0</v>
      </c>
      <c r="Y68" s="130"/>
      <c r="Z68" s="130">
        <v>0</v>
      </c>
      <c r="AA68" s="130">
        <v>0</v>
      </c>
      <c r="AB68" s="130">
        <v>0</v>
      </c>
      <c r="AC68" s="130">
        <v>0</v>
      </c>
      <c r="AD68" s="130">
        <v>0</v>
      </c>
      <c r="AE68" s="130">
        <v>0</v>
      </c>
      <c r="AF68" s="130"/>
      <c r="AG68" s="130">
        <v>0</v>
      </c>
      <c r="AH68" s="130">
        <v>0</v>
      </c>
      <c r="AI68" s="130">
        <v>0</v>
      </c>
      <c r="AJ68" s="130">
        <v>0</v>
      </c>
      <c r="AK68" s="130">
        <v>0</v>
      </c>
      <c r="AL68" s="130">
        <v>0</v>
      </c>
      <c r="AM68" s="130">
        <v>0</v>
      </c>
      <c r="AN68" s="130">
        <v>0</v>
      </c>
      <c r="AO68" s="130">
        <v>0</v>
      </c>
      <c r="AP68" s="130">
        <v>0</v>
      </c>
      <c r="AQ68" s="130">
        <v>0</v>
      </c>
      <c r="AR68" s="130">
        <v>0</v>
      </c>
      <c r="AS68" s="130">
        <v>0</v>
      </c>
      <c r="AT68" s="130"/>
    </row>
    <row r="69" spans="1:46" x14ac:dyDescent="0.3">
      <c r="A69" s="107">
        <v>252</v>
      </c>
      <c r="B69" s="130"/>
      <c r="C69" s="130"/>
      <c r="D69" s="130">
        <v>0</v>
      </c>
      <c r="E69" s="130">
        <v>0</v>
      </c>
      <c r="F69" s="130">
        <v>365</v>
      </c>
      <c r="G69" s="130">
        <v>0</v>
      </c>
      <c r="H69" s="130">
        <v>0</v>
      </c>
      <c r="I69" s="130">
        <v>631718</v>
      </c>
      <c r="J69" s="130">
        <v>299160</v>
      </c>
      <c r="K69" s="130">
        <v>0</v>
      </c>
      <c r="L69" s="130">
        <v>0</v>
      </c>
      <c r="M69" s="130">
        <v>0</v>
      </c>
      <c r="N69" s="130">
        <v>0</v>
      </c>
      <c r="O69" s="130">
        <v>0</v>
      </c>
      <c r="P69" s="130">
        <v>0</v>
      </c>
      <c r="Q69" s="130">
        <v>33705</v>
      </c>
      <c r="R69" s="130">
        <v>0</v>
      </c>
      <c r="S69" s="130">
        <v>0</v>
      </c>
      <c r="T69" s="130"/>
      <c r="U69" s="130">
        <v>592</v>
      </c>
      <c r="V69" s="130">
        <v>0</v>
      </c>
      <c r="W69" s="130">
        <v>58489</v>
      </c>
      <c r="X69" s="130">
        <v>2116989</v>
      </c>
      <c r="Y69" s="130"/>
      <c r="Z69" s="130">
        <v>48533</v>
      </c>
      <c r="AA69" s="130">
        <v>0</v>
      </c>
      <c r="AB69" s="130">
        <v>42266</v>
      </c>
      <c r="AC69" s="130">
        <v>7118405</v>
      </c>
      <c r="AD69" s="130">
        <v>0</v>
      </c>
      <c r="AE69" s="130">
        <v>0</v>
      </c>
      <c r="AF69" s="130"/>
      <c r="AG69" s="130">
        <v>26583395</v>
      </c>
      <c r="AH69" s="130">
        <v>0</v>
      </c>
      <c r="AI69" s="130">
        <v>64051612</v>
      </c>
      <c r="AJ69" s="130">
        <v>6096</v>
      </c>
      <c r="AK69" s="130">
        <v>1423032</v>
      </c>
      <c r="AL69" s="130">
        <v>557787</v>
      </c>
      <c r="AM69" s="130">
        <v>73010</v>
      </c>
      <c r="AN69" s="130">
        <v>2249</v>
      </c>
      <c r="AO69" s="130">
        <v>113769</v>
      </c>
      <c r="AP69" s="130">
        <v>1236101</v>
      </c>
      <c r="AQ69" s="130">
        <v>0</v>
      </c>
      <c r="AR69" s="130">
        <v>0</v>
      </c>
      <c r="AS69" s="130">
        <v>0</v>
      </c>
      <c r="AT69" s="130"/>
    </row>
    <row r="70" spans="1:46" x14ac:dyDescent="0.3">
      <c r="A70" s="107">
        <v>253</v>
      </c>
      <c r="B70" s="130"/>
      <c r="C70" s="130"/>
      <c r="D70" s="130">
        <v>0</v>
      </c>
      <c r="E70" s="130">
        <v>0</v>
      </c>
      <c r="F70" s="130">
        <v>673462</v>
      </c>
      <c r="G70" s="130">
        <v>0</v>
      </c>
      <c r="H70" s="130">
        <v>0</v>
      </c>
      <c r="I70" s="130">
        <v>2786</v>
      </c>
      <c r="J70" s="130">
        <v>26645</v>
      </c>
      <c r="K70" s="130">
        <v>0</v>
      </c>
      <c r="L70" s="130">
        <v>0</v>
      </c>
      <c r="M70" s="130">
        <v>0</v>
      </c>
      <c r="N70" s="130">
        <v>0</v>
      </c>
      <c r="O70" s="130">
        <v>0</v>
      </c>
      <c r="P70" s="130">
        <v>0</v>
      </c>
      <c r="Q70" s="130">
        <v>16643</v>
      </c>
      <c r="R70" s="130">
        <v>534</v>
      </c>
      <c r="S70" s="130">
        <v>445191</v>
      </c>
      <c r="T70" s="130"/>
      <c r="U70" s="130">
        <v>0</v>
      </c>
      <c r="V70" s="130">
        <v>0</v>
      </c>
      <c r="W70" s="130">
        <v>44069</v>
      </c>
      <c r="X70" s="130">
        <v>4327</v>
      </c>
      <c r="Y70" s="130"/>
      <c r="Z70" s="130">
        <v>1461</v>
      </c>
      <c r="AA70" s="130">
        <v>0</v>
      </c>
      <c r="AB70" s="130">
        <v>1724</v>
      </c>
      <c r="AC70" s="130">
        <v>12825577</v>
      </c>
      <c r="AD70" s="130">
        <v>0</v>
      </c>
      <c r="AE70" s="130">
        <v>202</v>
      </c>
      <c r="AF70" s="130"/>
      <c r="AG70" s="130">
        <v>2264028</v>
      </c>
      <c r="AH70" s="130">
        <v>1608036</v>
      </c>
      <c r="AI70" s="130">
        <v>517983413</v>
      </c>
      <c r="AJ70" s="130">
        <v>0</v>
      </c>
      <c r="AK70" s="130">
        <v>5938</v>
      </c>
      <c r="AL70" s="130">
        <v>21098</v>
      </c>
      <c r="AM70" s="130">
        <v>123211</v>
      </c>
      <c r="AN70" s="130">
        <v>14</v>
      </c>
      <c r="AO70" s="130">
        <v>793</v>
      </c>
      <c r="AP70" s="130">
        <v>1295795</v>
      </c>
      <c r="AQ70" s="130">
        <v>0</v>
      </c>
      <c r="AR70" s="130">
        <v>0</v>
      </c>
      <c r="AS70" s="130">
        <v>115600</v>
      </c>
      <c r="AT70" s="130"/>
    </row>
    <row r="71" spans="1:46" x14ac:dyDescent="0.3">
      <c r="A71" s="107">
        <v>254</v>
      </c>
      <c r="B71" s="130"/>
      <c r="C71" s="130"/>
      <c r="D71" s="130">
        <v>0</v>
      </c>
      <c r="E71" s="130">
        <v>0</v>
      </c>
      <c r="F71" s="130">
        <v>221798</v>
      </c>
      <c r="G71" s="130">
        <v>0</v>
      </c>
      <c r="H71" s="130">
        <v>0</v>
      </c>
      <c r="I71" s="130">
        <v>191105</v>
      </c>
      <c r="J71" s="130">
        <v>-1117240</v>
      </c>
      <c r="K71" s="130">
        <v>0</v>
      </c>
      <c r="L71" s="130">
        <v>0</v>
      </c>
      <c r="M71" s="130">
        <v>0</v>
      </c>
      <c r="N71" s="130">
        <v>0</v>
      </c>
      <c r="O71" s="130">
        <v>0</v>
      </c>
      <c r="P71" s="130">
        <v>337706</v>
      </c>
      <c r="Q71" s="130">
        <v>26577</v>
      </c>
      <c r="R71" s="130">
        <v>149549</v>
      </c>
      <c r="S71" s="130">
        <v>7024753</v>
      </c>
      <c r="T71" s="130"/>
      <c r="U71" s="130">
        <v>87262</v>
      </c>
      <c r="V71" s="130">
        <v>0</v>
      </c>
      <c r="W71" s="130">
        <v>100323</v>
      </c>
      <c r="X71" s="130">
        <v>136757</v>
      </c>
      <c r="Y71" s="130"/>
      <c r="Z71" s="130">
        <v>73116</v>
      </c>
      <c r="AA71" s="130">
        <v>185124</v>
      </c>
      <c r="AB71" s="130">
        <v>105629</v>
      </c>
      <c r="AC71" s="130">
        <v>-86325043</v>
      </c>
      <c r="AD71" s="130">
        <v>0</v>
      </c>
      <c r="AE71" s="130">
        <v>118795</v>
      </c>
      <c r="AF71" s="130"/>
      <c r="AG71" s="130">
        <v>10785447</v>
      </c>
      <c r="AH71" s="130">
        <v>2268006</v>
      </c>
      <c r="AI71" s="130">
        <v>11760920</v>
      </c>
      <c r="AJ71" s="130">
        <v>748302</v>
      </c>
      <c r="AK71" s="130">
        <v>1152944</v>
      </c>
      <c r="AL71" s="130">
        <v>51166</v>
      </c>
      <c r="AM71" s="130">
        <v>175283</v>
      </c>
      <c r="AN71" s="130">
        <v>36741</v>
      </c>
      <c r="AO71" s="130">
        <v>85674</v>
      </c>
      <c r="AP71" s="130">
        <v>0</v>
      </c>
      <c r="AQ71" s="130">
        <v>0</v>
      </c>
      <c r="AR71" s="130">
        <v>0</v>
      </c>
      <c r="AS71" s="130">
        <v>174243</v>
      </c>
      <c r="AT71" s="130"/>
    </row>
    <row r="72" spans="1:46" x14ac:dyDescent="0.3">
      <c r="A72" s="107">
        <v>255</v>
      </c>
      <c r="B72" s="130"/>
      <c r="C72" s="130"/>
      <c r="D72" s="130">
        <v>0</v>
      </c>
      <c r="E72" s="130">
        <v>0</v>
      </c>
      <c r="F72" s="130">
        <v>17414</v>
      </c>
      <c r="G72" s="130">
        <v>0</v>
      </c>
      <c r="H72" s="130">
        <v>0</v>
      </c>
      <c r="I72" s="130">
        <v>-45987</v>
      </c>
      <c r="J72" s="130">
        <v>-59830</v>
      </c>
      <c r="K72" s="130">
        <v>0</v>
      </c>
      <c r="L72" s="130">
        <v>0</v>
      </c>
      <c r="M72" s="130">
        <v>0</v>
      </c>
      <c r="N72" s="130">
        <v>0</v>
      </c>
      <c r="O72" s="130">
        <v>0</v>
      </c>
      <c r="P72" s="130">
        <v>13245</v>
      </c>
      <c r="Q72" s="130">
        <v>7</v>
      </c>
      <c r="R72" s="130">
        <v>13328</v>
      </c>
      <c r="S72" s="130">
        <v>1282461</v>
      </c>
      <c r="T72" s="130"/>
      <c r="U72" s="130">
        <v>22136</v>
      </c>
      <c r="V72" s="130">
        <v>0</v>
      </c>
      <c r="W72" s="130">
        <v>-10191</v>
      </c>
      <c r="X72" s="130">
        <v>130665</v>
      </c>
      <c r="Y72" s="130"/>
      <c r="Z72" s="130">
        <v>27555</v>
      </c>
      <c r="AA72" s="130">
        <v>22644</v>
      </c>
      <c r="AB72" s="130">
        <v>16941</v>
      </c>
      <c r="AC72" s="130">
        <v>-3407048</v>
      </c>
      <c r="AD72" s="130">
        <v>0</v>
      </c>
      <c r="AE72" s="130">
        <v>5021</v>
      </c>
      <c r="AF72" s="130"/>
      <c r="AG72" s="130">
        <v>5302795</v>
      </c>
      <c r="AH72" s="130">
        <v>-532898</v>
      </c>
      <c r="AI72" s="130">
        <v>109115126</v>
      </c>
      <c r="AJ72" s="130">
        <v>11434</v>
      </c>
      <c r="AK72" s="130">
        <v>91482</v>
      </c>
      <c r="AL72" s="130">
        <v>-14908</v>
      </c>
      <c r="AM72" s="130">
        <v>31999</v>
      </c>
      <c r="AN72" s="130">
        <v>3983</v>
      </c>
      <c r="AO72" s="130">
        <v>18493</v>
      </c>
      <c r="AP72" s="130">
        <v>245119</v>
      </c>
      <c r="AQ72" s="130">
        <v>0</v>
      </c>
      <c r="AR72" s="130">
        <v>0</v>
      </c>
      <c r="AS72" s="130">
        <v>13629</v>
      </c>
      <c r="AT72" s="130"/>
    </row>
    <row r="73" spans="1:46" x14ac:dyDescent="0.3">
      <c r="A73" s="107">
        <v>294</v>
      </c>
      <c r="B73" s="130"/>
      <c r="C73" s="130"/>
      <c r="D73" s="130">
        <v>0</v>
      </c>
      <c r="E73" s="130">
        <v>0</v>
      </c>
      <c r="F73" s="130">
        <v>0</v>
      </c>
      <c r="G73" s="130">
        <v>0</v>
      </c>
      <c r="H73" s="130">
        <v>0</v>
      </c>
      <c r="I73" s="130">
        <v>0</v>
      </c>
      <c r="J73" s="130">
        <v>0</v>
      </c>
      <c r="K73" s="130">
        <v>0</v>
      </c>
      <c r="L73" s="130">
        <v>0</v>
      </c>
      <c r="M73" s="130">
        <v>0</v>
      </c>
      <c r="N73" s="130">
        <v>0</v>
      </c>
      <c r="O73" s="130">
        <v>0</v>
      </c>
      <c r="P73" s="130">
        <v>0</v>
      </c>
      <c r="Q73" s="130">
        <v>0</v>
      </c>
      <c r="R73" s="130">
        <v>0</v>
      </c>
      <c r="S73" s="130">
        <v>0</v>
      </c>
      <c r="T73" s="130"/>
      <c r="U73" s="130">
        <v>0</v>
      </c>
      <c r="V73" s="130">
        <v>0</v>
      </c>
      <c r="W73" s="130">
        <v>0</v>
      </c>
      <c r="X73" s="130">
        <v>0</v>
      </c>
      <c r="Y73" s="130"/>
      <c r="Z73" s="130">
        <v>0</v>
      </c>
      <c r="AA73" s="130">
        <v>0</v>
      </c>
      <c r="AB73" s="130">
        <v>0</v>
      </c>
      <c r="AC73" s="130">
        <v>0</v>
      </c>
      <c r="AD73" s="130">
        <v>0</v>
      </c>
      <c r="AE73" s="130">
        <v>0</v>
      </c>
      <c r="AF73" s="130"/>
      <c r="AG73" s="130">
        <v>0</v>
      </c>
      <c r="AH73" s="130">
        <v>0</v>
      </c>
      <c r="AI73" s="130">
        <v>0</v>
      </c>
      <c r="AJ73" s="130">
        <v>0</v>
      </c>
      <c r="AK73" s="130">
        <v>0</v>
      </c>
      <c r="AL73" s="130">
        <v>0</v>
      </c>
      <c r="AM73" s="130">
        <v>0</v>
      </c>
      <c r="AN73" s="130">
        <v>0</v>
      </c>
      <c r="AO73" s="130">
        <v>0</v>
      </c>
      <c r="AP73" s="130">
        <v>0</v>
      </c>
      <c r="AQ73" s="130">
        <v>0</v>
      </c>
      <c r="AR73" s="130">
        <v>0</v>
      </c>
      <c r="AS73" s="130">
        <v>0</v>
      </c>
      <c r="AT73" s="130"/>
    </row>
    <row r="74" spans="1:46" x14ac:dyDescent="0.3">
      <c r="A74" s="107">
        <v>327</v>
      </c>
      <c r="B74" s="130"/>
      <c r="C74" s="130"/>
      <c r="D74" s="130">
        <v>0</v>
      </c>
      <c r="E74" s="130">
        <v>0</v>
      </c>
      <c r="F74" s="130">
        <v>0</v>
      </c>
      <c r="G74" s="130">
        <v>0</v>
      </c>
      <c r="H74" s="130">
        <v>0</v>
      </c>
      <c r="I74" s="130">
        <v>0</v>
      </c>
      <c r="J74" s="130">
        <v>0</v>
      </c>
      <c r="K74" s="130">
        <v>0</v>
      </c>
      <c r="L74" s="130">
        <v>0</v>
      </c>
      <c r="M74" s="130">
        <v>0</v>
      </c>
      <c r="N74" s="130">
        <v>0</v>
      </c>
      <c r="O74" s="130">
        <v>0</v>
      </c>
      <c r="P74" s="130">
        <v>0</v>
      </c>
      <c r="Q74" s="130">
        <v>0</v>
      </c>
      <c r="R74" s="130">
        <v>0</v>
      </c>
      <c r="S74" s="130">
        <v>0</v>
      </c>
      <c r="T74" s="130"/>
      <c r="U74" s="130">
        <v>0</v>
      </c>
      <c r="V74" s="130">
        <v>0</v>
      </c>
      <c r="W74" s="130">
        <v>0</v>
      </c>
      <c r="X74" s="130">
        <v>0</v>
      </c>
      <c r="Y74" s="130"/>
      <c r="Z74" s="130">
        <v>0</v>
      </c>
      <c r="AA74" s="130">
        <v>0</v>
      </c>
      <c r="AB74" s="130">
        <v>0</v>
      </c>
      <c r="AC74" s="130">
        <v>0</v>
      </c>
      <c r="AD74" s="130">
        <v>0</v>
      </c>
      <c r="AE74" s="130">
        <v>0</v>
      </c>
      <c r="AF74" s="130"/>
      <c r="AG74" s="130">
        <v>0</v>
      </c>
      <c r="AH74" s="130">
        <v>0</v>
      </c>
      <c r="AI74" s="130">
        <v>0</v>
      </c>
      <c r="AJ74" s="130">
        <v>0</v>
      </c>
      <c r="AK74" s="130">
        <v>0</v>
      </c>
      <c r="AL74" s="130">
        <v>0</v>
      </c>
      <c r="AM74" s="130">
        <v>0</v>
      </c>
      <c r="AN74" s="130">
        <v>0</v>
      </c>
      <c r="AO74" s="130">
        <v>0</v>
      </c>
      <c r="AP74" s="130">
        <v>0</v>
      </c>
      <c r="AQ74" s="130">
        <v>0</v>
      </c>
      <c r="AR74" s="130">
        <v>0</v>
      </c>
      <c r="AS74" s="130">
        <v>0</v>
      </c>
      <c r="AT74" s="130"/>
    </row>
    <row r="75" spans="1:46" x14ac:dyDescent="0.3">
      <c r="A75" s="107">
        <v>328</v>
      </c>
      <c r="B75" s="130"/>
      <c r="C75" s="130"/>
      <c r="D75" s="130">
        <v>0</v>
      </c>
      <c r="E75" s="130">
        <v>0</v>
      </c>
      <c r="F75" s="130">
        <v>0</v>
      </c>
      <c r="G75" s="130">
        <v>0</v>
      </c>
      <c r="H75" s="130">
        <v>0</v>
      </c>
      <c r="I75" s="130">
        <v>0</v>
      </c>
      <c r="J75" s="130">
        <v>0</v>
      </c>
      <c r="K75" s="130">
        <v>0</v>
      </c>
      <c r="L75" s="130">
        <v>0</v>
      </c>
      <c r="M75" s="130">
        <v>0</v>
      </c>
      <c r="N75" s="130">
        <v>0</v>
      </c>
      <c r="O75" s="130">
        <v>0</v>
      </c>
      <c r="P75" s="130">
        <v>0</v>
      </c>
      <c r="Q75" s="130">
        <v>0</v>
      </c>
      <c r="R75" s="130">
        <v>0</v>
      </c>
      <c r="S75" s="130">
        <v>0</v>
      </c>
      <c r="T75" s="130"/>
      <c r="U75" s="130">
        <v>0</v>
      </c>
      <c r="V75" s="130">
        <v>0</v>
      </c>
      <c r="W75" s="130">
        <v>0</v>
      </c>
      <c r="X75" s="130">
        <v>0</v>
      </c>
      <c r="Y75" s="130"/>
      <c r="Z75" s="130">
        <v>0</v>
      </c>
      <c r="AA75" s="130">
        <v>0</v>
      </c>
      <c r="AB75" s="130">
        <v>0</v>
      </c>
      <c r="AC75" s="130">
        <v>0</v>
      </c>
      <c r="AD75" s="130">
        <v>0</v>
      </c>
      <c r="AE75" s="130">
        <v>0</v>
      </c>
      <c r="AF75" s="130"/>
      <c r="AG75" s="130">
        <v>0</v>
      </c>
      <c r="AH75" s="130">
        <v>0</v>
      </c>
      <c r="AI75" s="130">
        <v>0</v>
      </c>
      <c r="AJ75" s="130">
        <v>0</v>
      </c>
      <c r="AK75" s="130">
        <v>0</v>
      </c>
      <c r="AL75" s="130">
        <v>0</v>
      </c>
      <c r="AM75" s="130">
        <v>0</v>
      </c>
      <c r="AN75" s="130">
        <v>0</v>
      </c>
      <c r="AO75" s="130">
        <v>0</v>
      </c>
      <c r="AP75" s="130">
        <v>0</v>
      </c>
      <c r="AQ75" s="130">
        <v>0</v>
      </c>
      <c r="AR75" s="130">
        <v>0</v>
      </c>
      <c r="AS75" s="130">
        <v>0</v>
      </c>
      <c r="AT75" s="130"/>
    </row>
    <row r="76" spans="1:46" x14ac:dyDescent="0.3">
      <c r="A76" s="107">
        <v>331</v>
      </c>
      <c r="B76" s="130"/>
      <c r="C76" s="130"/>
      <c r="D76" s="130">
        <v>0</v>
      </c>
      <c r="E76" s="130">
        <v>0</v>
      </c>
      <c r="F76" s="130">
        <v>0</v>
      </c>
      <c r="G76" s="130">
        <v>0</v>
      </c>
      <c r="H76" s="130">
        <v>0</v>
      </c>
      <c r="I76" s="130">
        <v>0</v>
      </c>
      <c r="J76" s="130">
        <v>0</v>
      </c>
      <c r="K76" s="130">
        <v>0</v>
      </c>
      <c r="L76" s="130">
        <v>0</v>
      </c>
      <c r="M76" s="130">
        <v>0</v>
      </c>
      <c r="N76" s="130">
        <v>0</v>
      </c>
      <c r="O76" s="130">
        <v>0</v>
      </c>
      <c r="P76" s="130">
        <v>0</v>
      </c>
      <c r="Q76" s="130">
        <v>0</v>
      </c>
      <c r="R76" s="130">
        <v>0</v>
      </c>
      <c r="S76" s="130">
        <v>0</v>
      </c>
      <c r="T76" s="130"/>
      <c r="U76" s="130">
        <v>0</v>
      </c>
      <c r="V76" s="130">
        <v>0</v>
      </c>
      <c r="W76" s="130">
        <v>0</v>
      </c>
      <c r="X76" s="130">
        <v>0</v>
      </c>
      <c r="Y76" s="130"/>
      <c r="Z76" s="130">
        <v>0</v>
      </c>
      <c r="AA76" s="130">
        <v>0</v>
      </c>
      <c r="AB76" s="130">
        <v>0</v>
      </c>
      <c r="AC76" s="130">
        <v>0</v>
      </c>
      <c r="AD76" s="130">
        <v>0</v>
      </c>
      <c r="AE76" s="130">
        <v>0</v>
      </c>
      <c r="AF76" s="130"/>
      <c r="AG76" s="130">
        <v>0</v>
      </c>
      <c r="AH76" s="130">
        <v>0</v>
      </c>
      <c r="AI76" s="130">
        <v>0</v>
      </c>
      <c r="AJ76" s="130">
        <v>0</v>
      </c>
      <c r="AK76" s="130">
        <v>0</v>
      </c>
      <c r="AL76" s="130">
        <v>0</v>
      </c>
      <c r="AM76" s="130">
        <v>0</v>
      </c>
      <c r="AN76" s="130">
        <v>0</v>
      </c>
      <c r="AO76" s="130">
        <v>0</v>
      </c>
      <c r="AP76" s="130">
        <v>0</v>
      </c>
      <c r="AQ76" s="130">
        <v>0</v>
      </c>
      <c r="AR76" s="130">
        <v>0</v>
      </c>
      <c r="AS76" s="130">
        <v>0</v>
      </c>
      <c r="AT76" s="130"/>
    </row>
    <row r="77" spans="1:46" x14ac:dyDescent="0.3">
      <c r="A77" s="107">
        <v>332</v>
      </c>
      <c r="B77" s="130"/>
      <c r="C77" s="130"/>
      <c r="D77" s="130">
        <v>0</v>
      </c>
      <c r="E77" s="130">
        <v>0</v>
      </c>
      <c r="F77" s="130">
        <v>0</v>
      </c>
      <c r="G77" s="130">
        <v>0</v>
      </c>
      <c r="H77" s="130">
        <v>0</v>
      </c>
      <c r="I77" s="130">
        <v>0</v>
      </c>
      <c r="J77" s="130">
        <v>0</v>
      </c>
      <c r="K77" s="130">
        <v>0</v>
      </c>
      <c r="L77" s="130">
        <v>0</v>
      </c>
      <c r="M77" s="130">
        <v>0</v>
      </c>
      <c r="N77" s="130">
        <v>0</v>
      </c>
      <c r="O77" s="130">
        <v>0</v>
      </c>
      <c r="P77" s="130">
        <v>0</v>
      </c>
      <c r="Q77" s="130">
        <v>0</v>
      </c>
      <c r="R77" s="130">
        <v>0</v>
      </c>
      <c r="S77" s="130">
        <v>0</v>
      </c>
      <c r="T77" s="130"/>
      <c r="U77" s="130">
        <v>0</v>
      </c>
      <c r="V77" s="130">
        <v>0</v>
      </c>
      <c r="W77" s="130">
        <v>0</v>
      </c>
      <c r="X77" s="130">
        <v>0</v>
      </c>
      <c r="Y77" s="130"/>
      <c r="Z77" s="130">
        <v>0</v>
      </c>
      <c r="AA77" s="130">
        <v>0</v>
      </c>
      <c r="AB77" s="130">
        <v>0</v>
      </c>
      <c r="AC77" s="130">
        <v>0</v>
      </c>
      <c r="AD77" s="130">
        <v>0</v>
      </c>
      <c r="AE77" s="130">
        <v>0</v>
      </c>
      <c r="AF77" s="130"/>
      <c r="AG77" s="130">
        <v>0</v>
      </c>
      <c r="AH77" s="130">
        <v>0</v>
      </c>
      <c r="AI77" s="130">
        <v>0</v>
      </c>
      <c r="AJ77" s="130">
        <v>0</v>
      </c>
      <c r="AK77" s="130">
        <v>0</v>
      </c>
      <c r="AL77" s="130">
        <v>0</v>
      </c>
      <c r="AM77" s="130">
        <v>0</v>
      </c>
      <c r="AN77" s="130">
        <v>0</v>
      </c>
      <c r="AO77" s="130">
        <v>0</v>
      </c>
      <c r="AP77" s="130">
        <v>0</v>
      </c>
      <c r="AQ77" s="130">
        <v>0</v>
      </c>
      <c r="AR77" s="130">
        <v>0</v>
      </c>
      <c r="AS77" s="130">
        <v>0</v>
      </c>
      <c r="AT77" s="130"/>
    </row>
    <row r="78" spans="1:46" x14ac:dyDescent="0.3">
      <c r="A78" s="107">
        <v>333</v>
      </c>
      <c r="B78" s="130"/>
      <c r="C78" s="130"/>
      <c r="D78" s="130">
        <v>0</v>
      </c>
      <c r="E78" s="130">
        <v>0</v>
      </c>
      <c r="F78" s="130">
        <v>1578570</v>
      </c>
      <c r="G78" s="130">
        <v>0</v>
      </c>
      <c r="H78" s="130">
        <v>0</v>
      </c>
      <c r="I78" s="130">
        <v>199107</v>
      </c>
      <c r="J78" s="130">
        <v>1557653</v>
      </c>
      <c r="K78" s="130">
        <v>0</v>
      </c>
      <c r="L78" s="130">
        <v>0</v>
      </c>
      <c r="M78" s="130">
        <v>0</v>
      </c>
      <c r="N78" s="130">
        <v>0</v>
      </c>
      <c r="O78" s="130">
        <v>0</v>
      </c>
      <c r="P78" s="130">
        <v>337729</v>
      </c>
      <c r="Q78" s="130">
        <v>26577</v>
      </c>
      <c r="R78" s="130">
        <v>159345</v>
      </c>
      <c r="S78" s="130">
        <v>7430347</v>
      </c>
      <c r="T78" s="130"/>
      <c r="U78" s="130">
        <v>114095</v>
      </c>
      <c r="V78" s="130">
        <v>0</v>
      </c>
      <c r="W78" s="130">
        <v>132834</v>
      </c>
      <c r="X78" s="130">
        <v>138572</v>
      </c>
      <c r="Y78" s="130"/>
      <c r="Z78" s="130">
        <v>68422</v>
      </c>
      <c r="AA78" s="130">
        <v>188110</v>
      </c>
      <c r="AB78" s="130">
        <v>177496</v>
      </c>
      <c r="AC78" s="130">
        <v>7775588</v>
      </c>
      <c r="AD78" s="130">
        <v>0</v>
      </c>
      <c r="AE78" s="130">
        <v>118721</v>
      </c>
      <c r="AF78" s="130"/>
      <c r="AG78" s="130">
        <v>12405567</v>
      </c>
      <c r="AH78" s="130">
        <v>2300037</v>
      </c>
      <c r="AI78" s="130">
        <v>465438097</v>
      </c>
      <c r="AJ78" s="130">
        <v>747743</v>
      </c>
      <c r="AK78" s="130">
        <v>1150913</v>
      </c>
      <c r="AL78" s="130">
        <v>46016</v>
      </c>
      <c r="AM78" s="130">
        <v>174422</v>
      </c>
      <c r="AN78" s="130">
        <v>36678</v>
      </c>
      <c r="AO78" s="130">
        <v>81319</v>
      </c>
      <c r="AP78" s="130">
        <v>927454</v>
      </c>
      <c r="AQ78" s="130">
        <v>0</v>
      </c>
      <c r="AR78" s="130">
        <v>0</v>
      </c>
      <c r="AS78" s="130">
        <v>174243</v>
      </c>
      <c r="AT78" s="130"/>
    </row>
    <row r="79" spans="1:46" x14ac:dyDescent="0.3">
      <c r="A79" s="107">
        <v>334</v>
      </c>
      <c r="B79" s="130"/>
      <c r="C79" s="130"/>
      <c r="D79" s="130">
        <v>0</v>
      </c>
      <c r="E79" s="130">
        <v>1404714</v>
      </c>
      <c r="F79" s="130">
        <v>18935</v>
      </c>
      <c r="G79" s="130">
        <v>19357301</v>
      </c>
      <c r="H79" s="130">
        <v>0</v>
      </c>
      <c r="I79" s="130">
        <v>1326606</v>
      </c>
      <c r="J79" s="130">
        <v>672373</v>
      </c>
      <c r="K79" s="130">
        <v>0</v>
      </c>
      <c r="L79" s="130">
        <v>0</v>
      </c>
      <c r="M79" s="130">
        <v>0</v>
      </c>
      <c r="N79" s="130">
        <v>0</v>
      </c>
      <c r="O79" s="130">
        <v>0</v>
      </c>
      <c r="P79" s="130">
        <v>715</v>
      </c>
      <c r="Q79" s="130">
        <v>0</v>
      </c>
      <c r="R79" s="130">
        <v>0</v>
      </c>
      <c r="S79" s="130">
        <v>0</v>
      </c>
      <c r="T79" s="130"/>
      <c r="U79" s="130">
        <v>27742</v>
      </c>
      <c r="V79" s="130">
        <v>0</v>
      </c>
      <c r="W79" s="130">
        <v>0</v>
      </c>
      <c r="X79" s="130">
        <v>3246175</v>
      </c>
      <c r="Y79" s="130"/>
      <c r="Z79" s="130">
        <v>426603</v>
      </c>
      <c r="AA79" s="130">
        <v>0</v>
      </c>
      <c r="AB79" s="130">
        <v>524792</v>
      </c>
      <c r="AC79" s="130">
        <v>33467982</v>
      </c>
      <c r="AD79" s="130">
        <v>0</v>
      </c>
      <c r="AE79" s="130">
        <v>0</v>
      </c>
      <c r="AF79" s="130"/>
      <c r="AG79" s="130">
        <v>35905392</v>
      </c>
      <c r="AH79" s="130">
        <v>0</v>
      </c>
      <c r="AI79" s="130">
        <v>17080441</v>
      </c>
      <c r="AJ79" s="130">
        <v>294918</v>
      </c>
      <c r="AK79" s="130">
        <v>1836077</v>
      </c>
      <c r="AL79" s="130">
        <v>850139</v>
      </c>
      <c r="AM79" s="130">
        <v>44093</v>
      </c>
      <c r="AN79" s="130">
        <v>79985</v>
      </c>
      <c r="AO79" s="130">
        <v>160713</v>
      </c>
      <c r="AP79" s="130">
        <v>2336506</v>
      </c>
      <c r="AQ79" s="130">
        <v>0</v>
      </c>
      <c r="AR79" s="130">
        <v>1454793</v>
      </c>
      <c r="AS79" s="130">
        <v>0</v>
      </c>
      <c r="AT79" s="130"/>
    </row>
    <row r="80" spans="1:46" x14ac:dyDescent="0.3">
      <c r="A80" s="107">
        <v>335</v>
      </c>
      <c r="B80" s="130"/>
      <c r="C80" s="130"/>
      <c r="D80" s="130">
        <v>0</v>
      </c>
      <c r="E80" s="130">
        <v>0</v>
      </c>
      <c r="F80" s="130">
        <v>0</v>
      </c>
      <c r="G80" s="130">
        <v>0</v>
      </c>
      <c r="H80" s="130">
        <v>0</v>
      </c>
      <c r="I80" s="130">
        <v>0</v>
      </c>
      <c r="J80" s="130">
        <v>0</v>
      </c>
      <c r="K80" s="130">
        <v>0</v>
      </c>
      <c r="L80" s="130">
        <v>0</v>
      </c>
      <c r="M80" s="130">
        <v>0</v>
      </c>
      <c r="N80" s="130">
        <v>0</v>
      </c>
      <c r="O80" s="130">
        <v>0</v>
      </c>
      <c r="P80" s="130">
        <v>0</v>
      </c>
      <c r="Q80" s="130">
        <v>0</v>
      </c>
      <c r="R80" s="130">
        <v>12100</v>
      </c>
      <c r="S80" s="130">
        <v>0</v>
      </c>
      <c r="T80" s="130"/>
      <c r="U80" s="130">
        <v>0</v>
      </c>
      <c r="V80" s="130">
        <v>0</v>
      </c>
      <c r="W80" s="130">
        <v>470000</v>
      </c>
      <c r="X80" s="130">
        <v>0</v>
      </c>
      <c r="Y80" s="130"/>
      <c r="Z80" s="130">
        <v>0</v>
      </c>
      <c r="AA80" s="130">
        <v>0</v>
      </c>
      <c r="AB80" s="130">
        <v>0</v>
      </c>
      <c r="AC80" s="130">
        <v>0</v>
      </c>
      <c r="AD80" s="130">
        <v>0</v>
      </c>
      <c r="AE80" s="130">
        <v>0</v>
      </c>
      <c r="AF80" s="130"/>
      <c r="AG80" s="130">
        <v>0</v>
      </c>
      <c r="AH80" s="130">
        <v>0</v>
      </c>
      <c r="AI80" s="130">
        <v>0</v>
      </c>
      <c r="AJ80" s="130">
        <v>0</v>
      </c>
      <c r="AK80" s="130">
        <v>0</v>
      </c>
      <c r="AL80" s="130">
        <v>0</v>
      </c>
      <c r="AM80" s="130">
        <v>0</v>
      </c>
      <c r="AN80" s="130">
        <v>0</v>
      </c>
      <c r="AO80" s="130">
        <v>0</v>
      </c>
      <c r="AP80" s="130">
        <v>0</v>
      </c>
      <c r="AQ80" s="130">
        <v>0</v>
      </c>
      <c r="AR80" s="130">
        <v>0</v>
      </c>
      <c r="AS80" s="130">
        <v>0</v>
      </c>
      <c r="AT80" s="130"/>
    </row>
    <row r="81" spans="1:46" x14ac:dyDescent="0.3">
      <c r="A81" s="407">
        <v>336</v>
      </c>
      <c r="B81" s="408"/>
      <c r="C81" s="408"/>
      <c r="D81" s="408">
        <v>0</v>
      </c>
      <c r="E81" s="408">
        <v>0</v>
      </c>
      <c r="F81" s="408">
        <v>1356772</v>
      </c>
      <c r="G81" s="408">
        <v>0</v>
      </c>
      <c r="H81" s="408">
        <v>0</v>
      </c>
      <c r="I81" s="408">
        <v>10296</v>
      </c>
      <c r="J81" s="408">
        <v>108973</v>
      </c>
      <c r="K81" s="408">
        <v>0</v>
      </c>
      <c r="L81" s="408">
        <v>0</v>
      </c>
      <c r="M81" s="408">
        <v>0</v>
      </c>
      <c r="N81" s="408">
        <v>0</v>
      </c>
      <c r="O81" s="408">
        <v>0</v>
      </c>
      <c r="P81" s="408">
        <v>23</v>
      </c>
      <c r="Q81" s="408">
        <v>0</v>
      </c>
      <c r="R81" s="408">
        <v>12198</v>
      </c>
      <c r="S81" s="408">
        <v>289877</v>
      </c>
      <c r="T81" s="408"/>
      <c r="U81" s="408">
        <v>138</v>
      </c>
      <c r="V81" s="408">
        <v>0</v>
      </c>
      <c r="W81" s="408">
        <v>604467</v>
      </c>
      <c r="X81" s="408">
        <v>0</v>
      </c>
      <c r="Y81" s="408"/>
      <c r="Z81" s="408">
        <v>725</v>
      </c>
      <c r="AA81" s="408">
        <v>0</v>
      </c>
      <c r="AB81" s="408">
        <v>13557</v>
      </c>
      <c r="AC81" s="408">
        <v>6189472</v>
      </c>
      <c r="AD81" s="408">
        <v>0</v>
      </c>
      <c r="AE81" s="408">
        <v>0</v>
      </c>
      <c r="AF81" s="408"/>
      <c r="AG81" s="408">
        <v>1484559</v>
      </c>
      <c r="AH81" s="408">
        <v>15686</v>
      </c>
      <c r="AI81" s="408">
        <v>14378888</v>
      </c>
      <c r="AJ81" s="408">
        <v>1398</v>
      </c>
      <c r="AK81" s="408">
        <v>917</v>
      </c>
      <c r="AL81" s="408">
        <v>0</v>
      </c>
      <c r="AM81" s="408">
        <v>0</v>
      </c>
      <c r="AN81" s="408">
        <v>506</v>
      </c>
      <c r="AO81" s="408">
        <v>446</v>
      </c>
      <c r="AP81" s="408">
        <v>89082</v>
      </c>
      <c r="AQ81" s="408">
        <v>0</v>
      </c>
      <c r="AR81" s="408">
        <v>0</v>
      </c>
      <c r="AS81" s="408">
        <v>0</v>
      </c>
      <c r="AT81" s="408"/>
    </row>
    <row r="82" spans="1:46" x14ac:dyDescent="0.3">
      <c r="A82" s="107">
        <v>337</v>
      </c>
      <c r="B82" s="130"/>
      <c r="C82" s="130"/>
      <c r="D82" s="130">
        <v>0</v>
      </c>
      <c r="E82" s="130">
        <v>0</v>
      </c>
      <c r="F82" s="130">
        <v>0</v>
      </c>
      <c r="G82" s="130">
        <v>0</v>
      </c>
      <c r="H82" s="130">
        <v>0</v>
      </c>
      <c r="I82" s="130">
        <v>0</v>
      </c>
      <c r="J82" s="130">
        <v>0</v>
      </c>
      <c r="K82" s="130">
        <v>0</v>
      </c>
      <c r="L82" s="130">
        <v>0</v>
      </c>
      <c r="M82" s="130">
        <v>0</v>
      </c>
      <c r="N82" s="130">
        <v>0</v>
      </c>
      <c r="O82" s="130">
        <v>0</v>
      </c>
      <c r="P82" s="130">
        <v>0</v>
      </c>
      <c r="Q82" s="130">
        <v>0</v>
      </c>
      <c r="R82" s="130">
        <v>0</v>
      </c>
      <c r="S82" s="130">
        <v>0</v>
      </c>
      <c r="T82" s="130"/>
      <c r="U82" s="130">
        <v>0</v>
      </c>
      <c r="V82" s="130">
        <v>0</v>
      </c>
      <c r="W82" s="130">
        <v>0</v>
      </c>
      <c r="X82" s="130">
        <v>0</v>
      </c>
      <c r="Y82" s="130"/>
      <c r="Z82" s="130">
        <v>0</v>
      </c>
      <c r="AA82" s="130">
        <v>0</v>
      </c>
      <c r="AB82" s="130">
        <v>0</v>
      </c>
      <c r="AC82" s="130">
        <v>0</v>
      </c>
      <c r="AD82" s="130">
        <v>0</v>
      </c>
      <c r="AE82" s="130">
        <v>0</v>
      </c>
      <c r="AF82" s="130"/>
      <c r="AG82" s="130">
        <v>0</v>
      </c>
      <c r="AH82" s="130">
        <v>0</v>
      </c>
      <c r="AI82" s="130">
        <v>0</v>
      </c>
      <c r="AJ82" s="130">
        <v>0</v>
      </c>
      <c r="AK82" s="130">
        <v>0</v>
      </c>
      <c r="AL82" s="130">
        <v>0</v>
      </c>
      <c r="AM82" s="130">
        <v>0</v>
      </c>
      <c r="AN82" s="130">
        <v>0</v>
      </c>
      <c r="AO82" s="130">
        <v>0</v>
      </c>
      <c r="AP82" s="130">
        <v>0</v>
      </c>
      <c r="AQ82" s="130">
        <v>0</v>
      </c>
      <c r="AR82" s="130">
        <v>0</v>
      </c>
      <c r="AS82" s="130">
        <v>0</v>
      </c>
      <c r="AT82" s="130"/>
    </row>
    <row r="83" spans="1:46" x14ac:dyDescent="0.3">
      <c r="A83" s="411">
        <v>338</v>
      </c>
      <c r="B83" s="412"/>
      <c r="C83" s="412"/>
      <c r="D83" s="412">
        <v>0</v>
      </c>
      <c r="E83" s="412">
        <v>0</v>
      </c>
      <c r="F83" s="412">
        <v>1356772</v>
      </c>
      <c r="G83" s="412">
        <v>0</v>
      </c>
      <c r="H83" s="412">
        <v>0</v>
      </c>
      <c r="I83" s="412">
        <v>14296</v>
      </c>
      <c r="J83" s="412">
        <v>3512583</v>
      </c>
      <c r="K83" s="412">
        <v>0</v>
      </c>
      <c r="L83" s="412">
        <v>0</v>
      </c>
      <c r="M83" s="412">
        <v>0</v>
      </c>
      <c r="N83" s="412">
        <v>0</v>
      </c>
      <c r="O83" s="412">
        <v>0</v>
      </c>
      <c r="P83" s="412">
        <v>23</v>
      </c>
      <c r="Q83" s="412">
        <v>0</v>
      </c>
      <c r="R83" s="412">
        <v>12198</v>
      </c>
      <c r="S83" s="412">
        <v>289877</v>
      </c>
      <c r="T83" s="412"/>
      <c r="U83" s="412">
        <v>62891</v>
      </c>
      <c r="V83" s="412">
        <v>0</v>
      </c>
      <c r="W83" s="412">
        <v>604467</v>
      </c>
      <c r="X83" s="412">
        <v>268864</v>
      </c>
      <c r="Y83" s="412"/>
      <c r="Z83" s="412">
        <v>725</v>
      </c>
      <c r="AA83" s="412">
        <v>3015</v>
      </c>
      <c r="AB83" s="412">
        <v>121763</v>
      </c>
      <c r="AC83" s="412">
        <v>112700744</v>
      </c>
      <c r="AD83" s="412">
        <v>0</v>
      </c>
      <c r="AE83" s="412">
        <v>0</v>
      </c>
      <c r="AF83" s="412"/>
      <c r="AG83" s="412">
        <v>1665108</v>
      </c>
      <c r="AH83" s="412">
        <v>34452</v>
      </c>
      <c r="AI83" s="412">
        <v>16964150</v>
      </c>
      <c r="AJ83" s="412">
        <v>1398</v>
      </c>
      <c r="AK83" s="412">
        <v>917</v>
      </c>
      <c r="AL83" s="412">
        <v>600</v>
      </c>
      <c r="AM83" s="412">
        <v>600</v>
      </c>
      <c r="AN83" s="412">
        <v>506</v>
      </c>
      <c r="AO83" s="412">
        <v>446</v>
      </c>
      <c r="AP83" s="412">
        <v>822294</v>
      </c>
      <c r="AQ83" s="412">
        <v>0</v>
      </c>
      <c r="AR83" s="412">
        <v>0</v>
      </c>
      <c r="AS83" s="412">
        <v>0</v>
      </c>
      <c r="AT83" s="412"/>
    </row>
    <row r="84" spans="1:46" x14ac:dyDescent="0.3">
      <c r="A84" s="107">
        <v>339</v>
      </c>
      <c r="B84" s="130"/>
      <c r="C84" s="130"/>
      <c r="D84" s="130">
        <v>0</v>
      </c>
      <c r="E84" s="130">
        <v>0</v>
      </c>
      <c r="F84" s="130">
        <v>9112795</v>
      </c>
      <c r="G84" s="130">
        <v>0</v>
      </c>
      <c r="H84" s="130">
        <v>0</v>
      </c>
      <c r="I84" s="130">
        <v>550</v>
      </c>
      <c r="J84" s="130">
        <v>0</v>
      </c>
      <c r="K84" s="130">
        <v>0</v>
      </c>
      <c r="L84" s="130">
        <v>0</v>
      </c>
      <c r="M84" s="130">
        <v>0</v>
      </c>
      <c r="N84" s="130">
        <v>0</v>
      </c>
      <c r="O84" s="130">
        <v>0</v>
      </c>
      <c r="P84" s="130">
        <v>0</v>
      </c>
      <c r="Q84" s="130">
        <v>0</v>
      </c>
      <c r="R84" s="130">
        <v>0</v>
      </c>
      <c r="S84" s="130">
        <v>0</v>
      </c>
      <c r="T84" s="130"/>
      <c r="U84" s="130">
        <v>0</v>
      </c>
      <c r="V84" s="130">
        <v>0</v>
      </c>
      <c r="W84" s="130">
        <v>0</v>
      </c>
      <c r="X84" s="130">
        <v>5925</v>
      </c>
      <c r="Y84" s="130"/>
      <c r="Z84" s="130">
        <v>2375</v>
      </c>
      <c r="AA84" s="130">
        <v>0</v>
      </c>
      <c r="AB84" s="130">
        <v>255549</v>
      </c>
      <c r="AC84" s="130">
        <v>49050811</v>
      </c>
      <c r="AD84" s="130">
        <v>0</v>
      </c>
      <c r="AE84" s="130">
        <v>0</v>
      </c>
      <c r="AF84" s="130"/>
      <c r="AG84" s="130">
        <v>235254</v>
      </c>
      <c r="AH84" s="130">
        <v>282813</v>
      </c>
      <c r="AI84" s="130">
        <v>95329</v>
      </c>
      <c r="AJ84" s="130">
        <v>11701</v>
      </c>
      <c r="AK84" s="130">
        <v>0</v>
      </c>
      <c r="AL84" s="130">
        <v>0</v>
      </c>
      <c r="AM84" s="130">
        <v>101224</v>
      </c>
      <c r="AN84" s="130">
        <v>0</v>
      </c>
      <c r="AO84" s="130">
        <v>0</v>
      </c>
      <c r="AP84" s="130">
        <v>2693855</v>
      </c>
      <c r="AQ84" s="130">
        <v>0</v>
      </c>
      <c r="AR84" s="130">
        <v>0</v>
      </c>
      <c r="AS84" s="130">
        <v>0</v>
      </c>
      <c r="AT84" s="130"/>
    </row>
    <row r="85" spans="1:46" x14ac:dyDescent="0.3">
      <c r="A85" s="107">
        <v>341</v>
      </c>
      <c r="B85" s="130"/>
      <c r="C85" s="130"/>
      <c r="D85" s="130">
        <v>0</v>
      </c>
      <c r="E85" s="130">
        <v>0</v>
      </c>
      <c r="F85" s="130">
        <v>321500</v>
      </c>
      <c r="G85" s="130">
        <v>0</v>
      </c>
      <c r="H85" s="130">
        <v>0</v>
      </c>
      <c r="I85" s="130">
        <v>353024</v>
      </c>
      <c r="J85" s="130">
        <v>2691679</v>
      </c>
      <c r="K85" s="130">
        <v>0</v>
      </c>
      <c r="L85" s="130">
        <v>0</v>
      </c>
      <c r="M85" s="130">
        <v>0</v>
      </c>
      <c r="N85" s="130">
        <v>0</v>
      </c>
      <c r="O85" s="130">
        <v>0</v>
      </c>
      <c r="P85" s="130">
        <v>30225</v>
      </c>
      <c r="Q85" s="130">
        <v>7</v>
      </c>
      <c r="R85" s="130">
        <v>68687</v>
      </c>
      <c r="S85" s="130">
        <v>3248650</v>
      </c>
      <c r="T85" s="130"/>
      <c r="U85" s="130">
        <v>11</v>
      </c>
      <c r="V85" s="130">
        <v>0</v>
      </c>
      <c r="W85" s="130">
        <v>141</v>
      </c>
      <c r="X85" s="130">
        <v>350575</v>
      </c>
      <c r="Y85" s="130"/>
      <c r="Z85" s="130">
        <v>124000</v>
      </c>
      <c r="AA85" s="130">
        <v>75020</v>
      </c>
      <c r="AB85" s="130">
        <v>312639</v>
      </c>
      <c r="AC85" s="130">
        <v>16145730</v>
      </c>
      <c r="AD85" s="130">
        <v>0</v>
      </c>
      <c r="AE85" s="130">
        <v>16541</v>
      </c>
      <c r="AF85" s="130"/>
      <c r="AG85" s="130">
        <v>4268936</v>
      </c>
      <c r="AH85" s="130">
        <v>2342003</v>
      </c>
      <c r="AI85" s="130">
        <v>179456547</v>
      </c>
      <c r="AJ85" s="130">
        <v>66996</v>
      </c>
      <c r="AK85" s="130">
        <v>220607</v>
      </c>
      <c r="AL85" s="130">
        <v>7776</v>
      </c>
      <c r="AM85" s="130">
        <v>30</v>
      </c>
      <c r="AN85" s="130">
        <v>7628</v>
      </c>
      <c r="AO85" s="130">
        <v>52179</v>
      </c>
      <c r="AP85" s="130">
        <v>9932</v>
      </c>
      <c r="AQ85" s="130">
        <v>0</v>
      </c>
      <c r="AR85" s="130">
        <v>0</v>
      </c>
      <c r="AS85" s="130">
        <v>75</v>
      </c>
      <c r="AT85" s="130"/>
    </row>
    <row r="86" spans="1:46" x14ac:dyDescent="0.3">
      <c r="A86" s="107">
        <v>343</v>
      </c>
      <c r="B86" s="130"/>
      <c r="C86" s="130"/>
      <c r="D86" s="130">
        <v>0</v>
      </c>
      <c r="E86" s="130">
        <v>0</v>
      </c>
      <c r="F86" s="130">
        <v>0</v>
      </c>
      <c r="G86" s="130">
        <v>0</v>
      </c>
      <c r="H86" s="130">
        <v>0</v>
      </c>
      <c r="I86" s="130">
        <v>0</v>
      </c>
      <c r="J86" s="130">
        <v>0</v>
      </c>
      <c r="K86" s="130">
        <v>0</v>
      </c>
      <c r="L86" s="130">
        <v>0</v>
      </c>
      <c r="M86" s="130">
        <v>0</v>
      </c>
      <c r="N86" s="130">
        <v>0</v>
      </c>
      <c r="O86" s="130">
        <v>0</v>
      </c>
      <c r="P86" s="130">
        <v>0</v>
      </c>
      <c r="Q86" s="130">
        <v>0</v>
      </c>
      <c r="R86" s="130">
        <v>0</v>
      </c>
      <c r="S86" s="130">
        <v>0</v>
      </c>
      <c r="T86" s="130"/>
      <c r="U86" s="130">
        <v>0</v>
      </c>
      <c r="V86" s="130">
        <v>0</v>
      </c>
      <c r="W86" s="130">
        <v>0</v>
      </c>
      <c r="X86" s="130">
        <v>0</v>
      </c>
      <c r="Y86" s="130"/>
      <c r="Z86" s="130">
        <v>0</v>
      </c>
      <c r="AA86" s="130">
        <v>0</v>
      </c>
      <c r="AB86" s="130">
        <v>0</v>
      </c>
      <c r="AC86" s="130">
        <v>0</v>
      </c>
      <c r="AD86" s="130">
        <v>0</v>
      </c>
      <c r="AE86" s="130">
        <v>0</v>
      </c>
      <c r="AF86" s="130"/>
      <c r="AG86" s="130">
        <v>0</v>
      </c>
      <c r="AH86" s="130">
        <v>0</v>
      </c>
      <c r="AI86" s="130">
        <v>0</v>
      </c>
      <c r="AJ86" s="130">
        <v>0</v>
      </c>
      <c r="AK86" s="130">
        <v>0</v>
      </c>
      <c r="AL86" s="130">
        <v>0</v>
      </c>
      <c r="AM86" s="130">
        <v>0</v>
      </c>
      <c r="AN86" s="130">
        <v>0</v>
      </c>
      <c r="AO86" s="130">
        <v>0</v>
      </c>
      <c r="AP86" s="130">
        <v>0</v>
      </c>
      <c r="AQ86" s="130">
        <v>0</v>
      </c>
      <c r="AR86" s="130">
        <v>0</v>
      </c>
      <c r="AS86" s="130">
        <v>0</v>
      </c>
      <c r="AT86" s="130"/>
    </row>
    <row r="87" spans="1:46" x14ac:dyDescent="0.3">
      <c r="A87" s="107">
        <v>344</v>
      </c>
      <c r="B87" s="130"/>
      <c r="C87" s="130"/>
      <c r="D87" s="130">
        <v>0</v>
      </c>
      <c r="E87" s="130">
        <v>0</v>
      </c>
      <c r="F87" s="130">
        <v>0</v>
      </c>
      <c r="G87" s="130">
        <v>0</v>
      </c>
      <c r="H87" s="130">
        <v>0</v>
      </c>
      <c r="I87" s="130">
        <v>0</v>
      </c>
      <c r="J87" s="130">
        <v>0</v>
      </c>
      <c r="K87" s="130">
        <v>0</v>
      </c>
      <c r="L87" s="130">
        <v>0</v>
      </c>
      <c r="M87" s="130">
        <v>0</v>
      </c>
      <c r="N87" s="130">
        <v>0</v>
      </c>
      <c r="O87" s="130">
        <v>0</v>
      </c>
      <c r="P87" s="130">
        <v>0</v>
      </c>
      <c r="Q87" s="130">
        <v>0</v>
      </c>
      <c r="R87" s="130">
        <v>0</v>
      </c>
      <c r="S87" s="130">
        <v>0</v>
      </c>
      <c r="T87" s="130"/>
      <c r="U87" s="130">
        <v>0</v>
      </c>
      <c r="V87" s="130">
        <v>0</v>
      </c>
      <c r="W87" s="130">
        <v>0</v>
      </c>
      <c r="X87" s="130">
        <v>0</v>
      </c>
      <c r="Y87" s="130"/>
      <c r="Z87" s="130">
        <v>0</v>
      </c>
      <c r="AA87" s="130">
        <v>0</v>
      </c>
      <c r="AB87" s="130">
        <v>0</v>
      </c>
      <c r="AC87" s="130">
        <v>0</v>
      </c>
      <c r="AD87" s="130">
        <v>0</v>
      </c>
      <c r="AE87" s="130">
        <v>0</v>
      </c>
      <c r="AF87" s="130"/>
      <c r="AG87" s="130">
        <v>0</v>
      </c>
      <c r="AH87" s="130">
        <v>0</v>
      </c>
      <c r="AI87" s="130">
        <v>0</v>
      </c>
      <c r="AJ87" s="130">
        <v>0</v>
      </c>
      <c r="AK87" s="130">
        <v>0</v>
      </c>
      <c r="AL87" s="130">
        <v>0</v>
      </c>
      <c r="AM87" s="130">
        <v>0</v>
      </c>
      <c r="AN87" s="130">
        <v>0</v>
      </c>
      <c r="AO87" s="130">
        <v>0</v>
      </c>
      <c r="AP87" s="130">
        <v>0</v>
      </c>
      <c r="AQ87" s="130">
        <v>0</v>
      </c>
      <c r="AR87" s="130">
        <v>0</v>
      </c>
      <c r="AS87" s="130">
        <v>0</v>
      </c>
      <c r="AT87" s="130"/>
    </row>
    <row r="88" spans="1:46" x14ac:dyDescent="0.3">
      <c r="A88" s="107">
        <v>349</v>
      </c>
      <c r="B88" s="130"/>
      <c r="C88" s="130"/>
      <c r="D88" s="130">
        <v>0</v>
      </c>
      <c r="E88" s="130">
        <v>0</v>
      </c>
      <c r="F88" s="130">
        <v>0</v>
      </c>
      <c r="G88" s="130">
        <v>0</v>
      </c>
      <c r="H88" s="130">
        <v>0</v>
      </c>
      <c r="I88" s="130">
        <v>0</v>
      </c>
      <c r="J88" s="130">
        <v>0</v>
      </c>
      <c r="K88" s="130">
        <v>0</v>
      </c>
      <c r="L88" s="130">
        <v>0</v>
      </c>
      <c r="M88" s="130">
        <v>0</v>
      </c>
      <c r="N88" s="130">
        <v>0</v>
      </c>
      <c r="O88" s="130">
        <v>0</v>
      </c>
      <c r="P88" s="130">
        <v>0</v>
      </c>
      <c r="Q88" s="130">
        <v>0</v>
      </c>
      <c r="R88" s="130">
        <v>0</v>
      </c>
      <c r="S88" s="130">
        <v>0</v>
      </c>
      <c r="T88" s="130"/>
      <c r="U88" s="130">
        <v>0</v>
      </c>
      <c r="V88" s="130">
        <v>0</v>
      </c>
      <c r="W88" s="130">
        <v>0</v>
      </c>
      <c r="X88" s="130">
        <v>0</v>
      </c>
      <c r="Y88" s="130"/>
      <c r="Z88" s="130">
        <v>0</v>
      </c>
      <c r="AA88" s="130">
        <v>0</v>
      </c>
      <c r="AB88" s="130">
        <v>0</v>
      </c>
      <c r="AC88" s="130">
        <v>0</v>
      </c>
      <c r="AD88" s="130">
        <v>0</v>
      </c>
      <c r="AE88" s="130">
        <v>0</v>
      </c>
      <c r="AF88" s="130"/>
      <c r="AG88" s="130">
        <v>0</v>
      </c>
      <c r="AH88" s="130">
        <v>0</v>
      </c>
      <c r="AI88" s="130">
        <v>0</v>
      </c>
      <c r="AJ88" s="130">
        <v>0</v>
      </c>
      <c r="AK88" s="130">
        <v>0</v>
      </c>
      <c r="AL88" s="130">
        <v>0</v>
      </c>
      <c r="AM88" s="130">
        <v>0</v>
      </c>
      <c r="AN88" s="130">
        <v>0</v>
      </c>
      <c r="AO88" s="130">
        <v>0</v>
      </c>
      <c r="AP88" s="130">
        <v>0</v>
      </c>
      <c r="AQ88" s="130">
        <v>0</v>
      </c>
      <c r="AR88" s="130">
        <v>0</v>
      </c>
      <c r="AS88" s="130">
        <v>0</v>
      </c>
      <c r="AT88" s="130"/>
    </row>
    <row r="89" spans="1:46" x14ac:dyDescent="0.3">
      <c r="A89" s="107">
        <v>350</v>
      </c>
      <c r="B89" s="130"/>
      <c r="C89" s="130"/>
      <c r="D89" s="130">
        <v>0</v>
      </c>
      <c r="E89" s="130">
        <v>0</v>
      </c>
      <c r="F89" s="130">
        <v>0</v>
      </c>
      <c r="G89" s="130">
        <v>0</v>
      </c>
      <c r="H89" s="130">
        <v>0</v>
      </c>
      <c r="I89" s="130">
        <v>0</v>
      </c>
      <c r="J89" s="130">
        <v>0</v>
      </c>
      <c r="K89" s="130">
        <v>0</v>
      </c>
      <c r="L89" s="130">
        <v>0</v>
      </c>
      <c r="M89" s="130">
        <v>0</v>
      </c>
      <c r="N89" s="130">
        <v>0</v>
      </c>
      <c r="O89" s="130">
        <v>0</v>
      </c>
      <c r="P89" s="130">
        <v>0</v>
      </c>
      <c r="Q89" s="130">
        <v>0</v>
      </c>
      <c r="R89" s="130">
        <v>0</v>
      </c>
      <c r="S89" s="130">
        <v>0</v>
      </c>
      <c r="T89" s="130"/>
      <c r="U89" s="130">
        <v>0</v>
      </c>
      <c r="V89" s="130">
        <v>0</v>
      </c>
      <c r="W89" s="130">
        <v>0</v>
      </c>
      <c r="X89" s="130">
        <v>0</v>
      </c>
      <c r="Y89" s="130"/>
      <c r="Z89" s="130">
        <v>0</v>
      </c>
      <c r="AA89" s="130">
        <v>0</v>
      </c>
      <c r="AB89" s="130">
        <v>0</v>
      </c>
      <c r="AC89" s="130">
        <v>0</v>
      </c>
      <c r="AD89" s="130">
        <v>0</v>
      </c>
      <c r="AE89" s="130">
        <v>0</v>
      </c>
      <c r="AF89" s="130"/>
      <c r="AG89" s="130">
        <v>0</v>
      </c>
      <c r="AH89" s="130">
        <v>0</v>
      </c>
      <c r="AI89" s="130">
        <v>0</v>
      </c>
      <c r="AJ89" s="130">
        <v>0</v>
      </c>
      <c r="AK89" s="130">
        <v>0</v>
      </c>
      <c r="AL89" s="130">
        <v>0</v>
      </c>
      <c r="AM89" s="130">
        <v>0</v>
      </c>
      <c r="AN89" s="130">
        <v>0</v>
      </c>
      <c r="AO89" s="130">
        <v>0</v>
      </c>
      <c r="AP89" s="130">
        <v>0</v>
      </c>
      <c r="AQ89" s="130">
        <v>0</v>
      </c>
      <c r="AR89" s="130">
        <v>0</v>
      </c>
      <c r="AS89" s="130">
        <v>0</v>
      </c>
      <c r="AT89" s="130"/>
    </row>
    <row r="90" spans="1:46" x14ac:dyDescent="0.3">
      <c r="A90" s="107">
        <v>351</v>
      </c>
      <c r="B90" s="130"/>
      <c r="C90" s="130"/>
      <c r="D90" s="130">
        <v>0</v>
      </c>
      <c r="E90" s="130">
        <v>0</v>
      </c>
      <c r="F90" s="130">
        <v>0</v>
      </c>
      <c r="G90" s="130">
        <v>0</v>
      </c>
      <c r="H90" s="130">
        <v>0</v>
      </c>
      <c r="I90" s="130">
        <v>0</v>
      </c>
      <c r="J90" s="130">
        <v>0</v>
      </c>
      <c r="K90" s="130">
        <v>0</v>
      </c>
      <c r="L90" s="130">
        <v>0</v>
      </c>
      <c r="M90" s="130">
        <v>0</v>
      </c>
      <c r="N90" s="130">
        <v>0</v>
      </c>
      <c r="O90" s="130">
        <v>0</v>
      </c>
      <c r="P90" s="130">
        <v>0</v>
      </c>
      <c r="Q90" s="130">
        <v>0</v>
      </c>
      <c r="R90" s="130">
        <v>0</v>
      </c>
      <c r="S90" s="130">
        <v>0</v>
      </c>
      <c r="T90" s="130"/>
      <c r="U90" s="130">
        <v>0</v>
      </c>
      <c r="V90" s="130">
        <v>0</v>
      </c>
      <c r="W90" s="130">
        <v>0</v>
      </c>
      <c r="X90" s="130">
        <v>0</v>
      </c>
      <c r="Y90" s="130"/>
      <c r="Z90" s="130">
        <v>0</v>
      </c>
      <c r="AA90" s="130">
        <v>0</v>
      </c>
      <c r="AB90" s="130">
        <v>0</v>
      </c>
      <c r="AC90" s="130">
        <v>0</v>
      </c>
      <c r="AD90" s="130">
        <v>0</v>
      </c>
      <c r="AE90" s="130">
        <v>0</v>
      </c>
      <c r="AF90" s="130"/>
      <c r="AG90" s="130">
        <v>0</v>
      </c>
      <c r="AH90" s="130">
        <v>0</v>
      </c>
      <c r="AI90" s="130">
        <v>0</v>
      </c>
      <c r="AJ90" s="130">
        <v>0</v>
      </c>
      <c r="AK90" s="130">
        <v>0</v>
      </c>
      <c r="AL90" s="130">
        <v>0</v>
      </c>
      <c r="AM90" s="130">
        <v>0</v>
      </c>
      <c r="AN90" s="130">
        <v>0</v>
      </c>
      <c r="AO90" s="130">
        <v>0</v>
      </c>
      <c r="AP90" s="130">
        <v>0</v>
      </c>
      <c r="AQ90" s="130">
        <v>0</v>
      </c>
      <c r="AR90" s="130">
        <v>0</v>
      </c>
      <c r="AS90" s="130">
        <v>0</v>
      </c>
      <c r="AT90" s="130"/>
    </row>
    <row r="91" spans="1:46" x14ac:dyDescent="0.3">
      <c r="A91" s="107">
        <v>352</v>
      </c>
      <c r="B91" s="130"/>
      <c r="C91" s="130"/>
      <c r="D91" s="130">
        <v>0</v>
      </c>
      <c r="E91" s="130">
        <v>0</v>
      </c>
      <c r="F91" s="130">
        <v>0</v>
      </c>
      <c r="G91" s="130">
        <v>0</v>
      </c>
      <c r="H91" s="130">
        <v>0</v>
      </c>
      <c r="I91" s="130">
        <v>0</v>
      </c>
      <c r="J91" s="130">
        <v>0</v>
      </c>
      <c r="K91" s="130">
        <v>0</v>
      </c>
      <c r="L91" s="130">
        <v>0</v>
      </c>
      <c r="M91" s="130">
        <v>0</v>
      </c>
      <c r="N91" s="130">
        <v>0</v>
      </c>
      <c r="O91" s="130">
        <v>0</v>
      </c>
      <c r="P91" s="130">
        <v>0</v>
      </c>
      <c r="Q91" s="130">
        <v>0</v>
      </c>
      <c r="R91" s="130">
        <v>0</v>
      </c>
      <c r="S91" s="130">
        <v>0</v>
      </c>
      <c r="T91" s="130"/>
      <c r="U91" s="130">
        <v>0</v>
      </c>
      <c r="V91" s="130">
        <v>0</v>
      </c>
      <c r="W91" s="130">
        <v>0</v>
      </c>
      <c r="X91" s="130">
        <v>0</v>
      </c>
      <c r="Y91" s="130"/>
      <c r="Z91" s="130">
        <v>0</v>
      </c>
      <c r="AA91" s="130">
        <v>0</v>
      </c>
      <c r="AB91" s="130">
        <v>0</v>
      </c>
      <c r="AC91" s="130">
        <v>0</v>
      </c>
      <c r="AD91" s="130">
        <v>0</v>
      </c>
      <c r="AE91" s="130">
        <v>0</v>
      </c>
      <c r="AF91" s="130"/>
      <c r="AG91" s="130">
        <v>0</v>
      </c>
      <c r="AH91" s="130">
        <v>0</v>
      </c>
      <c r="AI91" s="130">
        <v>0</v>
      </c>
      <c r="AJ91" s="130">
        <v>0</v>
      </c>
      <c r="AK91" s="130">
        <v>0</v>
      </c>
      <c r="AL91" s="130">
        <v>0</v>
      </c>
      <c r="AM91" s="130">
        <v>0</v>
      </c>
      <c r="AN91" s="130">
        <v>0</v>
      </c>
      <c r="AO91" s="130">
        <v>0</v>
      </c>
      <c r="AP91" s="130">
        <v>0</v>
      </c>
      <c r="AQ91" s="130">
        <v>0</v>
      </c>
      <c r="AR91" s="130">
        <v>0</v>
      </c>
      <c r="AS91" s="130">
        <v>0</v>
      </c>
      <c r="AT91" s="130"/>
    </row>
    <row r="92" spans="1:46" x14ac:dyDescent="0.3">
      <c r="A92" s="107">
        <v>353</v>
      </c>
      <c r="B92" s="130"/>
      <c r="C92" s="130"/>
      <c r="D92" s="130">
        <v>0</v>
      </c>
      <c r="E92" s="130">
        <v>0</v>
      </c>
      <c r="F92" s="130">
        <v>0</v>
      </c>
      <c r="G92" s="130">
        <v>0</v>
      </c>
      <c r="H92" s="130">
        <v>0</v>
      </c>
      <c r="I92" s="130">
        <v>0</v>
      </c>
      <c r="J92" s="130">
        <v>0</v>
      </c>
      <c r="K92" s="130">
        <v>0</v>
      </c>
      <c r="L92" s="130">
        <v>0</v>
      </c>
      <c r="M92" s="130">
        <v>0</v>
      </c>
      <c r="N92" s="130">
        <v>0</v>
      </c>
      <c r="O92" s="130">
        <v>0</v>
      </c>
      <c r="P92" s="130">
        <v>0</v>
      </c>
      <c r="Q92" s="130">
        <v>0</v>
      </c>
      <c r="R92" s="130">
        <v>0</v>
      </c>
      <c r="S92" s="130">
        <v>0</v>
      </c>
      <c r="T92" s="130"/>
      <c r="U92" s="130">
        <v>0</v>
      </c>
      <c r="V92" s="130">
        <v>0</v>
      </c>
      <c r="W92" s="130">
        <v>0</v>
      </c>
      <c r="X92" s="130">
        <v>0</v>
      </c>
      <c r="Y92" s="130"/>
      <c r="Z92" s="130">
        <v>0</v>
      </c>
      <c r="AA92" s="130">
        <v>0</v>
      </c>
      <c r="AB92" s="130">
        <v>0</v>
      </c>
      <c r="AC92" s="130">
        <v>0</v>
      </c>
      <c r="AD92" s="130">
        <v>0</v>
      </c>
      <c r="AE92" s="130">
        <v>0</v>
      </c>
      <c r="AF92" s="130"/>
      <c r="AG92" s="130">
        <v>0</v>
      </c>
      <c r="AH92" s="130">
        <v>0</v>
      </c>
      <c r="AI92" s="130">
        <v>0</v>
      </c>
      <c r="AJ92" s="130">
        <v>0</v>
      </c>
      <c r="AK92" s="130">
        <v>0</v>
      </c>
      <c r="AL92" s="130">
        <v>0</v>
      </c>
      <c r="AM92" s="130">
        <v>0</v>
      </c>
      <c r="AN92" s="130">
        <v>0</v>
      </c>
      <c r="AO92" s="130">
        <v>0</v>
      </c>
      <c r="AP92" s="130">
        <v>0</v>
      </c>
      <c r="AQ92" s="130">
        <v>0</v>
      </c>
      <c r="AR92" s="130">
        <v>0</v>
      </c>
      <c r="AS92" s="130">
        <v>0</v>
      </c>
      <c r="AT92" s="130"/>
    </row>
    <row r="93" spans="1:46" x14ac:dyDescent="0.3">
      <c r="A93" s="107">
        <v>356</v>
      </c>
      <c r="B93" s="130"/>
      <c r="C93" s="130"/>
      <c r="D93" s="130">
        <v>0</v>
      </c>
      <c r="E93" s="130">
        <v>0</v>
      </c>
      <c r="F93" s="130">
        <v>0</v>
      </c>
      <c r="G93" s="130">
        <v>0</v>
      </c>
      <c r="H93" s="130">
        <v>0</v>
      </c>
      <c r="I93" s="130">
        <v>0</v>
      </c>
      <c r="J93" s="130">
        <v>0</v>
      </c>
      <c r="K93" s="130">
        <v>0</v>
      </c>
      <c r="L93" s="130">
        <v>0</v>
      </c>
      <c r="M93" s="130">
        <v>0</v>
      </c>
      <c r="N93" s="130">
        <v>0</v>
      </c>
      <c r="O93" s="130">
        <v>0</v>
      </c>
      <c r="P93" s="130">
        <v>0</v>
      </c>
      <c r="Q93" s="130">
        <v>0</v>
      </c>
      <c r="R93" s="130">
        <v>0</v>
      </c>
      <c r="S93" s="130">
        <v>0</v>
      </c>
      <c r="T93" s="130"/>
      <c r="U93" s="130">
        <v>0</v>
      </c>
      <c r="V93" s="130">
        <v>0</v>
      </c>
      <c r="W93" s="130">
        <v>0</v>
      </c>
      <c r="X93" s="130">
        <v>0</v>
      </c>
      <c r="Y93" s="130"/>
      <c r="Z93" s="130">
        <v>0</v>
      </c>
      <c r="AA93" s="130">
        <v>0</v>
      </c>
      <c r="AB93" s="130">
        <v>0</v>
      </c>
      <c r="AC93" s="130">
        <v>0</v>
      </c>
      <c r="AD93" s="130">
        <v>0</v>
      </c>
      <c r="AE93" s="130">
        <v>0</v>
      </c>
      <c r="AF93" s="130"/>
      <c r="AG93" s="130">
        <v>0</v>
      </c>
      <c r="AH93" s="130">
        <v>0</v>
      </c>
      <c r="AI93" s="130">
        <v>0</v>
      </c>
      <c r="AJ93" s="130">
        <v>0</v>
      </c>
      <c r="AK93" s="130">
        <v>0</v>
      </c>
      <c r="AL93" s="130">
        <v>0</v>
      </c>
      <c r="AM93" s="130">
        <v>0</v>
      </c>
      <c r="AN93" s="130">
        <v>0</v>
      </c>
      <c r="AO93" s="130">
        <v>0</v>
      </c>
      <c r="AP93" s="130">
        <v>0</v>
      </c>
      <c r="AQ93" s="130">
        <v>0</v>
      </c>
      <c r="AR93" s="130">
        <v>0</v>
      </c>
      <c r="AS93" s="130">
        <v>0</v>
      </c>
      <c r="AT93" s="130"/>
    </row>
    <row r="94" spans="1:46" x14ac:dyDescent="0.3">
      <c r="A94" s="107">
        <v>357</v>
      </c>
      <c r="B94" s="130"/>
      <c r="C94" s="130"/>
      <c r="D94" s="130">
        <v>0</v>
      </c>
      <c r="E94" s="130">
        <v>0</v>
      </c>
      <c r="F94" s="130">
        <v>0</v>
      </c>
      <c r="G94" s="130">
        <v>0</v>
      </c>
      <c r="H94" s="130">
        <v>0</v>
      </c>
      <c r="I94" s="130">
        <v>0</v>
      </c>
      <c r="J94" s="130">
        <v>0</v>
      </c>
      <c r="K94" s="130">
        <v>0</v>
      </c>
      <c r="L94" s="130">
        <v>0</v>
      </c>
      <c r="M94" s="130">
        <v>0</v>
      </c>
      <c r="N94" s="130">
        <v>0</v>
      </c>
      <c r="O94" s="130">
        <v>0</v>
      </c>
      <c r="P94" s="130">
        <v>0</v>
      </c>
      <c r="Q94" s="130">
        <v>0</v>
      </c>
      <c r="R94" s="130">
        <v>0</v>
      </c>
      <c r="S94" s="130">
        <v>0</v>
      </c>
      <c r="T94" s="130"/>
      <c r="U94" s="130">
        <v>0</v>
      </c>
      <c r="V94" s="130">
        <v>0</v>
      </c>
      <c r="W94" s="130">
        <v>0</v>
      </c>
      <c r="X94" s="130">
        <v>0</v>
      </c>
      <c r="Y94" s="130"/>
      <c r="Z94" s="130">
        <v>0</v>
      </c>
      <c r="AA94" s="130">
        <v>0</v>
      </c>
      <c r="AB94" s="130">
        <v>0</v>
      </c>
      <c r="AC94" s="130">
        <v>0</v>
      </c>
      <c r="AD94" s="130">
        <v>0</v>
      </c>
      <c r="AE94" s="130">
        <v>0</v>
      </c>
      <c r="AF94" s="130"/>
      <c r="AG94" s="130">
        <v>0</v>
      </c>
      <c r="AH94" s="130">
        <v>0</v>
      </c>
      <c r="AI94" s="130">
        <v>0</v>
      </c>
      <c r="AJ94" s="130">
        <v>0</v>
      </c>
      <c r="AK94" s="130">
        <v>0</v>
      </c>
      <c r="AL94" s="130">
        <v>0</v>
      </c>
      <c r="AM94" s="130">
        <v>0</v>
      </c>
      <c r="AN94" s="130">
        <v>0</v>
      </c>
      <c r="AO94" s="130">
        <v>0</v>
      </c>
      <c r="AP94" s="130">
        <v>0</v>
      </c>
      <c r="AQ94" s="130">
        <v>0</v>
      </c>
      <c r="AR94" s="130">
        <v>0</v>
      </c>
      <c r="AS94" s="130">
        <v>0</v>
      </c>
      <c r="AT94" s="130"/>
    </row>
    <row r="95" spans="1:46" x14ac:dyDescent="0.3">
      <c r="A95" s="107">
        <v>359</v>
      </c>
      <c r="B95" s="130"/>
      <c r="C95" s="130"/>
      <c r="D95" s="130">
        <v>0</v>
      </c>
      <c r="E95" s="130">
        <v>0</v>
      </c>
      <c r="F95" s="130">
        <v>0</v>
      </c>
      <c r="G95" s="130">
        <v>0</v>
      </c>
      <c r="H95" s="130">
        <v>0</v>
      </c>
      <c r="I95" s="130">
        <v>0</v>
      </c>
      <c r="J95" s="130">
        <v>0</v>
      </c>
      <c r="K95" s="130">
        <v>0</v>
      </c>
      <c r="L95" s="130">
        <v>0</v>
      </c>
      <c r="M95" s="130">
        <v>0</v>
      </c>
      <c r="N95" s="130">
        <v>0</v>
      </c>
      <c r="O95" s="130">
        <v>0</v>
      </c>
      <c r="P95" s="130">
        <v>0</v>
      </c>
      <c r="Q95" s="130">
        <v>0</v>
      </c>
      <c r="R95" s="130">
        <v>0</v>
      </c>
      <c r="S95" s="130">
        <v>0</v>
      </c>
      <c r="T95" s="130"/>
      <c r="U95" s="130">
        <v>0</v>
      </c>
      <c r="V95" s="130">
        <v>0</v>
      </c>
      <c r="W95" s="130">
        <v>0</v>
      </c>
      <c r="X95" s="130">
        <v>0</v>
      </c>
      <c r="Y95" s="130"/>
      <c r="Z95" s="130">
        <v>0</v>
      </c>
      <c r="AA95" s="130">
        <v>0</v>
      </c>
      <c r="AB95" s="130">
        <v>0</v>
      </c>
      <c r="AC95" s="130">
        <v>0</v>
      </c>
      <c r="AD95" s="130">
        <v>0</v>
      </c>
      <c r="AE95" s="130">
        <v>0</v>
      </c>
      <c r="AF95" s="130"/>
      <c r="AG95" s="130">
        <v>0</v>
      </c>
      <c r="AH95" s="130">
        <v>0</v>
      </c>
      <c r="AI95" s="130">
        <v>0</v>
      </c>
      <c r="AJ95" s="130">
        <v>0</v>
      </c>
      <c r="AK95" s="130">
        <v>0</v>
      </c>
      <c r="AL95" s="130">
        <v>0</v>
      </c>
      <c r="AM95" s="130">
        <v>0</v>
      </c>
      <c r="AN95" s="130">
        <v>0</v>
      </c>
      <c r="AO95" s="130">
        <v>0</v>
      </c>
      <c r="AP95" s="130">
        <v>0</v>
      </c>
      <c r="AQ95" s="130">
        <v>0</v>
      </c>
      <c r="AR95" s="130">
        <v>0</v>
      </c>
      <c r="AS95" s="130">
        <v>0</v>
      </c>
      <c r="AT95" s="130"/>
    </row>
    <row r="96" spans="1:46" x14ac:dyDescent="0.3">
      <c r="A96" s="107">
        <v>360</v>
      </c>
      <c r="B96" s="130"/>
      <c r="C96" s="130"/>
      <c r="D96" s="130">
        <v>0</v>
      </c>
      <c r="E96" s="130">
        <v>0</v>
      </c>
      <c r="F96" s="130">
        <v>0</v>
      </c>
      <c r="G96" s="130">
        <v>0</v>
      </c>
      <c r="H96" s="130">
        <v>0</v>
      </c>
      <c r="I96" s="130">
        <v>0</v>
      </c>
      <c r="J96" s="130">
        <v>0</v>
      </c>
      <c r="K96" s="130">
        <v>0</v>
      </c>
      <c r="L96" s="130">
        <v>0</v>
      </c>
      <c r="M96" s="130">
        <v>0</v>
      </c>
      <c r="N96" s="130">
        <v>0</v>
      </c>
      <c r="O96" s="130">
        <v>0</v>
      </c>
      <c r="P96" s="130">
        <v>0</v>
      </c>
      <c r="Q96" s="130">
        <v>0</v>
      </c>
      <c r="R96" s="130">
        <v>0</v>
      </c>
      <c r="S96" s="130">
        <v>0</v>
      </c>
      <c r="T96" s="130"/>
      <c r="U96" s="130">
        <v>0</v>
      </c>
      <c r="V96" s="130">
        <v>0</v>
      </c>
      <c r="W96" s="130">
        <v>0</v>
      </c>
      <c r="X96" s="130">
        <v>0</v>
      </c>
      <c r="Y96" s="130"/>
      <c r="Z96" s="130">
        <v>0</v>
      </c>
      <c r="AA96" s="130">
        <v>0</v>
      </c>
      <c r="AB96" s="130">
        <v>0</v>
      </c>
      <c r="AC96" s="130">
        <v>0</v>
      </c>
      <c r="AD96" s="130">
        <v>0</v>
      </c>
      <c r="AE96" s="130">
        <v>0</v>
      </c>
      <c r="AF96" s="130"/>
      <c r="AG96" s="130">
        <v>0</v>
      </c>
      <c r="AH96" s="130">
        <v>0</v>
      </c>
      <c r="AI96" s="130">
        <v>0</v>
      </c>
      <c r="AJ96" s="130">
        <v>0</v>
      </c>
      <c r="AK96" s="130">
        <v>0</v>
      </c>
      <c r="AL96" s="130">
        <v>0</v>
      </c>
      <c r="AM96" s="130">
        <v>0</v>
      </c>
      <c r="AN96" s="130">
        <v>0</v>
      </c>
      <c r="AO96" s="130">
        <v>0</v>
      </c>
      <c r="AP96" s="130">
        <v>0</v>
      </c>
      <c r="AQ96" s="130">
        <v>0</v>
      </c>
      <c r="AR96" s="130">
        <v>0</v>
      </c>
      <c r="AS96" s="130">
        <v>0</v>
      </c>
      <c r="AT96" s="130"/>
    </row>
    <row r="97" spans="1:46" x14ac:dyDescent="0.3">
      <c r="A97" s="107">
        <v>361</v>
      </c>
      <c r="B97" s="130"/>
      <c r="C97" s="130"/>
      <c r="D97" s="130">
        <v>0</v>
      </c>
      <c r="E97" s="130">
        <v>0</v>
      </c>
      <c r="F97" s="130">
        <v>0</v>
      </c>
      <c r="G97" s="130">
        <v>0</v>
      </c>
      <c r="H97" s="130">
        <v>0</v>
      </c>
      <c r="I97" s="130">
        <v>0</v>
      </c>
      <c r="J97" s="130">
        <v>0</v>
      </c>
      <c r="K97" s="130">
        <v>0</v>
      </c>
      <c r="L97" s="130">
        <v>0</v>
      </c>
      <c r="M97" s="130">
        <v>0</v>
      </c>
      <c r="N97" s="130">
        <v>0</v>
      </c>
      <c r="O97" s="130">
        <v>0</v>
      </c>
      <c r="P97" s="130">
        <v>0</v>
      </c>
      <c r="Q97" s="130">
        <v>0</v>
      </c>
      <c r="R97" s="130">
        <v>0</v>
      </c>
      <c r="S97" s="130">
        <v>0</v>
      </c>
      <c r="T97" s="130"/>
      <c r="U97" s="130">
        <v>0</v>
      </c>
      <c r="V97" s="130">
        <v>0</v>
      </c>
      <c r="W97" s="130">
        <v>0</v>
      </c>
      <c r="X97" s="130">
        <v>0</v>
      </c>
      <c r="Y97" s="130"/>
      <c r="Z97" s="130">
        <v>0</v>
      </c>
      <c r="AA97" s="130">
        <v>0</v>
      </c>
      <c r="AB97" s="130">
        <v>0</v>
      </c>
      <c r="AC97" s="130">
        <v>0</v>
      </c>
      <c r="AD97" s="130">
        <v>0</v>
      </c>
      <c r="AE97" s="130">
        <v>0</v>
      </c>
      <c r="AF97" s="130"/>
      <c r="AG97" s="130">
        <v>0</v>
      </c>
      <c r="AH97" s="130">
        <v>0</v>
      </c>
      <c r="AI97" s="130">
        <v>0</v>
      </c>
      <c r="AJ97" s="130">
        <v>0</v>
      </c>
      <c r="AK97" s="130">
        <v>0</v>
      </c>
      <c r="AL97" s="130">
        <v>0</v>
      </c>
      <c r="AM97" s="130">
        <v>0</v>
      </c>
      <c r="AN97" s="130">
        <v>0</v>
      </c>
      <c r="AO97" s="130">
        <v>0</v>
      </c>
      <c r="AP97" s="130">
        <v>0</v>
      </c>
      <c r="AQ97" s="130">
        <v>0</v>
      </c>
      <c r="AR97" s="130">
        <v>0</v>
      </c>
      <c r="AS97" s="130">
        <v>0</v>
      </c>
      <c r="AT97" s="130"/>
    </row>
    <row r="98" spans="1:46" x14ac:dyDescent="0.3">
      <c r="A98" s="107">
        <v>362</v>
      </c>
      <c r="B98" s="130"/>
      <c r="C98" s="130"/>
      <c r="D98" s="130">
        <v>0</v>
      </c>
      <c r="E98" s="130">
        <v>0</v>
      </c>
      <c r="F98" s="130">
        <v>0</v>
      </c>
      <c r="G98" s="130">
        <v>0</v>
      </c>
      <c r="H98" s="130">
        <v>0</v>
      </c>
      <c r="I98" s="130">
        <v>0</v>
      </c>
      <c r="J98" s="130">
        <v>0</v>
      </c>
      <c r="K98" s="130">
        <v>0</v>
      </c>
      <c r="L98" s="130">
        <v>0</v>
      </c>
      <c r="M98" s="130">
        <v>0</v>
      </c>
      <c r="N98" s="130">
        <v>0</v>
      </c>
      <c r="O98" s="130">
        <v>0</v>
      </c>
      <c r="P98" s="130">
        <v>0</v>
      </c>
      <c r="Q98" s="130">
        <v>0</v>
      </c>
      <c r="R98" s="130">
        <v>0</v>
      </c>
      <c r="S98" s="130">
        <v>0</v>
      </c>
      <c r="T98" s="130"/>
      <c r="U98" s="130">
        <v>0</v>
      </c>
      <c r="V98" s="130">
        <v>0</v>
      </c>
      <c r="W98" s="130">
        <v>0</v>
      </c>
      <c r="X98" s="130">
        <v>0</v>
      </c>
      <c r="Y98" s="130"/>
      <c r="Z98" s="130">
        <v>0</v>
      </c>
      <c r="AA98" s="130">
        <v>0</v>
      </c>
      <c r="AB98" s="130">
        <v>0</v>
      </c>
      <c r="AC98" s="130">
        <v>0</v>
      </c>
      <c r="AD98" s="130">
        <v>0</v>
      </c>
      <c r="AE98" s="130">
        <v>0</v>
      </c>
      <c r="AF98" s="130"/>
      <c r="AG98" s="130">
        <v>0</v>
      </c>
      <c r="AH98" s="130">
        <v>0</v>
      </c>
      <c r="AI98" s="130">
        <v>0</v>
      </c>
      <c r="AJ98" s="130">
        <v>0</v>
      </c>
      <c r="AK98" s="130">
        <v>0</v>
      </c>
      <c r="AL98" s="130">
        <v>0</v>
      </c>
      <c r="AM98" s="130">
        <v>0</v>
      </c>
      <c r="AN98" s="130">
        <v>0</v>
      </c>
      <c r="AO98" s="130">
        <v>0</v>
      </c>
      <c r="AP98" s="130">
        <v>0</v>
      </c>
      <c r="AQ98" s="130">
        <v>0</v>
      </c>
      <c r="AR98" s="130">
        <v>0</v>
      </c>
      <c r="AS98" s="130">
        <v>0</v>
      </c>
      <c r="AT98" s="130"/>
    </row>
    <row r="99" spans="1:46" x14ac:dyDescent="0.3">
      <c r="A99" s="107">
        <v>363</v>
      </c>
      <c r="B99" s="130"/>
      <c r="C99" s="130"/>
      <c r="D99" s="130">
        <v>0</v>
      </c>
      <c r="E99" s="130">
        <v>0</v>
      </c>
      <c r="F99" s="130">
        <v>0</v>
      </c>
      <c r="G99" s="130">
        <v>0</v>
      </c>
      <c r="H99" s="130">
        <v>0</v>
      </c>
      <c r="I99" s="130">
        <v>0</v>
      </c>
      <c r="J99" s="130">
        <v>0</v>
      </c>
      <c r="K99" s="130">
        <v>0</v>
      </c>
      <c r="L99" s="130">
        <v>0</v>
      </c>
      <c r="M99" s="130">
        <v>0</v>
      </c>
      <c r="N99" s="130">
        <v>0</v>
      </c>
      <c r="O99" s="130">
        <v>0</v>
      </c>
      <c r="P99" s="130">
        <v>0</v>
      </c>
      <c r="Q99" s="130">
        <v>0</v>
      </c>
      <c r="R99" s="130">
        <v>0</v>
      </c>
      <c r="S99" s="130">
        <v>0</v>
      </c>
      <c r="T99" s="130"/>
      <c r="U99" s="130">
        <v>0</v>
      </c>
      <c r="V99" s="130">
        <v>0</v>
      </c>
      <c r="W99" s="130">
        <v>0</v>
      </c>
      <c r="X99" s="130">
        <v>0</v>
      </c>
      <c r="Y99" s="130"/>
      <c r="Z99" s="130">
        <v>0</v>
      </c>
      <c r="AA99" s="130">
        <v>0</v>
      </c>
      <c r="AB99" s="130">
        <v>0</v>
      </c>
      <c r="AC99" s="130">
        <v>0</v>
      </c>
      <c r="AD99" s="130">
        <v>0</v>
      </c>
      <c r="AE99" s="130">
        <v>0</v>
      </c>
      <c r="AF99" s="130"/>
      <c r="AG99" s="130">
        <v>0</v>
      </c>
      <c r="AH99" s="130">
        <v>0</v>
      </c>
      <c r="AI99" s="130">
        <v>0</v>
      </c>
      <c r="AJ99" s="130">
        <v>0</v>
      </c>
      <c r="AK99" s="130">
        <v>0</v>
      </c>
      <c r="AL99" s="130">
        <v>0</v>
      </c>
      <c r="AM99" s="130">
        <v>0</v>
      </c>
      <c r="AN99" s="130">
        <v>0</v>
      </c>
      <c r="AO99" s="130">
        <v>0</v>
      </c>
      <c r="AP99" s="130">
        <v>0</v>
      </c>
      <c r="AQ99" s="130">
        <v>0</v>
      </c>
      <c r="AR99" s="130">
        <v>0</v>
      </c>
      <c r="AS99" s="130">
        <v>0</v>
      </c>
      <c r="AT99" s="130"/>
    </row>
    <row r="100" spans="1:46" x14ac:dyDescent="0.3">
      <c r="A100" s="107">
        <v>364</v>
      </c>
      <c r="B100" s="130"/>
      <c r="C100" s="130"/>
      <c r="D100" s="130">
        <v>0</v>
      </c>
      <c r="E100" s="130">
        <v>0</v>
      </c>
      <c r="F100" s="130">
        <v>0</v>
      </c>
      <c r="G100" s="130">
        <v>0</v>
      </c>
      <c r="H100" s="130">
        <v>0</v>
      </c>
      <c r="I100" s="130">
        <v>0</v>
      </c>
      <c r="J100" s="130">
        <v>0</v>
      </c>
      <c r="K100" s="130">
        <v>0</v>
      </c>
      <c r="L100" s="130">
        <v>0</v>
      </c>
      <c r="M100" s="130">
        <v>0</v>
      </c>
      <c r="N100" s="130">
        <v>0</v>
      </c>
      <c r="O100" s="130">
        <v>0</v>
      </c>
      <c r="P100" s="130">
        <v>0</v>
      </c>
      <c r="Q100" s="130">
        <v>0</v>
      </c>
      <c r="R100" s="130">
        <v>0</v>
      </c>
      <c r="S100" s="130">
        <v>0</v>
      </c>
      <c r="T100" s="130"/>
      <c r="U100" s="130">
        <v>0</v>
      </c>
      <c r="V100" s="130">
        <v>0</v>
      </c>
      <c r="W100" s="130">
        <v>0</v>
      </c>
      <c r="X100" s="130">
        <v>0</v>
      </c>
      <c r="Y100" s="130"/>
      <c r="Z100" s="130">
        <v>0</v>
      </c>
      <c r="AA100" s="130">
        <v>0</v>
      </c>
      <c r="AB100" s="130">
        <v>0</v>
      </c>
      <c r="AC100" s="130">
        <v>0</v>
      </c>
      <c r="AD100" s="130">
        <v>0</v>
      </c>
      <c r="AE100" s="130">
        <v>0</v>
      </c>
      <c r="AF100" s="130"/>
      <c r="AG100" s="130">
        <v>0</v>
      </c>
      <c r="AH100" s="130">
        <v>0</v>
      </c>
      <c r="AI100" s="130">
        <v>0</v>
      </c>
      <c r="AJ100" s="130">
        <v>0</v>
      </c>
      <c r="AK100" s="130">
        <v>0</v>
      </c>
      <c r="AL100" s="130">
        <v>0</v>
      </c>
      <c r="AM100" s="130">
        <v>0</v>
      </c>
      <c r="AN100" s="130">
        <v>0</v>
      </c>
      <c r="AO100" s="130">
        <v>0</v>
      </c>
      <c r="AP100" s="130">
        <v>0</v>
      </c>
      <c r="AQ100" s="130">
        <v>0</v>
      </c>
      <c r="AR100" s="130">
        <v>0</v>
      </c>
      <c r="AS100" s="130">
        <v>0</v>
      </c>
      <c r="AT100" s="130"/>
    </row>
    <row r="101" spans="1:46" x14ac:dyDescent="0.3">
      <c r="A101" s="107">
        <v>365</v>
      </c>
      <c r="B101" s="130"/>
      <c r="C101" s="130"/>
      <c r="D101" s="130">
        <v>0</v>
      </c>
      <c r="E101" s="130">
        <v>0</v>
      </c>
      <c r="F101" s="130">
        <v>0</v>
      </c>
      <c r="G101" s="130">
        <v>0</v>
      </c>
      <c r="H101" s="130">
        <v>0</v>
      </c>
      <c r="I101" s="130">
        <v>0</v>
      </c>
      <c r="J101" s="130">
        <v>0</v>
      </c>
      <c r="K101" s="130">
        <v>0</v>
      </c>
      <c r="L101" s="130">
        <v>0</v>
      </c>
      <c r="M101" s="130">
        <v>0</v>
      </c>
      <c r="N101" s="130">
        <v>0</v>
      </c>
      <c r="O101" s="130">
        <v>0</v>
      </c>
      <c r="P101" s="130">
        <v>0</v>
      </c>
      <c r="Q101" s="130">
        <v>0</v>
      </c>
      <c r="R101" s="130">
        <v>0</v>
      </c>
      <c r="S101" s="130">
        <v>0</v>
      </c>
      <c r="T101" s="130"/>
      <c r="U101" s="130">
        <v>0</v>
      </c>
      <c r="V101" s="130">
        <v>0</v>
      </c>
      <c r="W101" s="130">
        <v>0</v>
      </c>
      <c r="X101" s="130">
        <v>0</v>
      </c>
      <c r="Y101" s="130"/>
      <c r="Z101" s="130">
        <v>0</v>
      </c>
      <c r="AA101" s="130">
        <v>0</v>
      </c>
      <c r="AB101" s="130">
        <v>0</v>
      </c>
      <c r="AC101" s="130">
        <v>0</v>
      </c>
      <c r="AD101" s="130">
        <v>0</v>
      </c>
      <c r="AE101" s="130">
        <v>0</v>
      </c>
      <c r="AF101" s="130"/>
      <c r="AG101" s="130">
        <v>0</v>
      </c>
      <c r="AH101" s="130">
        <v>0</v>
      </c>
      <c r="AI101" s="130">
        <v>0</v>
      </c>
      <c r="AJ101" s="130">
        <v>0</v>
      </c>
      <c r="AK101" s="130">
        <v>0</v>
      </c>
      <c r="AL101" s="130">
        <v>0</v>
      </c>
      <c r="AM101" s="130">
        <v>0</v>
      </c>
      <c r="AN101" s="130">
        <v>0</v>
      </c>
      <c r="AO101" s="130">
        <v>0</v>
      </c>
      <c r="AP101" s="130">
        <v>0</v>
      </c>
      <c r="AQ101" s="130">
        <v>0</v>
      </c>
      <c r="AR101" s="130">
        <v>0</v>
      </c>
      <c r="AS101" s="130">
        <v>0</v>
      </c>
      <c r="AT101" s="130"/>
    </row>
    <row r="102" spans="1:46" x14ac:dyDescent="0.3">
      <c r="A102" s="107">
        <v>366</v>
      </c>
      <c r="B102" s="130"/>
      <c r="C102" s="130"/>
      <c r="D102" s="130">
        <v>0</v>
      </c>
      <c r="E102" s="130">
        <v>0</v>
      </c>
      <c r="F102" s="130">
        <v>0</v>
      </c>
      <c r="G102" s="130">
        <v>0</v>
      </c>
      <c r="H102" s="130">
        <v>0</v>
      </c>
      <c r="I102" s="130">
        <v>0</v>
      </c>
      <c r="J102" s="130">
        <v>0</v>
      </c>
      <c r="K102" s="130">
        <v>0</v>
      </c>
      <c r="L102" s="130">
        <v>0</v>
      </c>
      <c r="M102" s="130">
        <v>0</v>
      </c>
      <c r="N102" s="130">
        <v>0</v>
      </c>
      <c r="O102" s="130">
        <v>0</v>
      </c>
      <c r="P102" s="130">
        <v>0</v>
      </c>
      <c r="Q102" s="130">
        <v>0</v>
      </c>
      <c r="R102" s="130">
        <v>0</v>
      </c>
      <c r="S102" s="130">
        <v>0</v>
      </c>
      <c r="T102" s="130"/>
      <c r="U102" s="130">
        <v>0</v>
      </c>
      <c r="V102" s="130">
        <v>0</v>
      </c>
      <c r="W102" s="130">
        <v>0</v>
      </c>
      <c r="X102" s="130">
        <v>0</v>
      </c>
      <c r="Y102" s="130"/>
      <c r="Z102" s="130">
        <v>0</v>
      </c>
      <c r="AA102" s="130">
        <v>0</v>
      </c>
      <c r="AB102" s="130">
        <v>0</v>
      </c>
      <c r="AC102" s="130">
        <v>0</v>
      </c>
      <c r="AD102" s="130">
        <v>0</v>
      </c>
      <c r="AE102" s="130">
        <v>0</v>
      </c>
      <c r="AF102" s="130"/>
      <c r="AG102" s="130">
        <v>0</v>
      </c>
      <c r="AH102" s="130">
        <v>0</v>
      </c>
      <c r="AI102" s="130">
        <v>0</v>
      </c>
      <c r="AJ102" s="130">
        <v>0</v>
      </c>
      <c r="AK102" s="130">
        <v>0</v>
      </c>
      <c r="AL102" s="130">
        <v>0</v>
      </c>
      <c r="AM102" s="130">
        <v>0</v>
      </c>
      <c r="AN102" s="130">
        <v>0</v>
      </c>
      <c r="AO102" s="130">
        <v>0</v>
      </c>
      <c r="AP102" s="130">
        <v>0</v>
      </c>
      <c r="AQ102" s="130">
        <v>0</v>
      </c>
      <c r="AR102" s="130">
        <v>0</v>
      </c>
      <c r="AS102" s="130">
        <v>0</v>
      </c>
      <c r="AT102" s="130"/>
    </row>
    <row r="103" spans="1:46" x14ac:dyDescent="0.3">
      <c r="A103" s="107">
        <v>368</v>
      </c>
      <c r="B103" s="130"/>
      <c r="C103" s="130"/>
      <c r="D103" s="130">
        <v>0</v>
      </c>
      <c r="E103" s="130">
        <v>0</v>
      </c>
      <c r="F103" s="130">
        <v>0</v>
      </c>
      <c r="G103" s="130">
        <v>0</v>
      </c>
      <c r="H103" s="130">
        <v>0</v>
      </c>
      <c r="I103" s="130">
        <v>0</v>
      </c>
      <c r="J103" s="130">
        <v>0</v>
      </c>
      <c r="K103" s="130">
        <v>0</v>
      </c>
      <c r="L103" s="130">
        <v>0</v>
      </c>
      <c r="M103" s="130">
        <v>0</v>
      </c>
      <c r="N103" s="130">
        <v>0</v>
      </c>
      <c r="O103" s="130">
        <v>0</v>
      </c>
      <c r="P103" s="130">
        <v>0</v>
      </c>
      <c r="Q103" s="130">
        <v>0</v>
      </c>
      <c r="R103" s="130">
        <v>0</v>
      </c>
      <c r="S103" s="130">
        <v>0</v>
      </c>
      <c r="T103" s="130"/>
      <c r="U103" s="130">
        <v>0</v>
      </c>
      <c r="V103" s="130">
        <v>0</v>
      </c>
      <c r="W103" s="130">
        <v>0</v>
      </c>
      <c r="X103" s="130">
        <v>0</v>
      </c>
      <c r="Y103" s="130"/>
      <c r="Z103" s="130">
        <v>0</v>
      </c>
      <c r="AA103" s="130">
        <v>0</v>
      </c>
      <c r="AB103" s="130">
        <v>0</v>
      </c>
      <c r="AC103" s="130">
        <v>0</v>
      </c>
      <c r="AD103" s="130">
        <v>0</v>
      </c>
      <c r="AE103" s="130">
        <v>0</v>
      </c>
      <c r="AF103" s="130"/>
      <c r="AG103" s="130">
        <v>0</v>
      </c>
      <c r="AH103" s="130">
        <v>0</v>
      </c>
      <c r="AI103" s="130">
        <v>0</v>
      </c>
      <c r="AJ103" s="130">
        <v>0</v>
      </c>
      <c r="AK103" s="130">
        <v>0</v>
      </c>
      <c r="AL103" s="130">
        <v>0</v>
      </c>
      <c r="AM103" s="130">
        <v>0</v>
      </c>
      <c r="AN103" s="130">
        <v>0</v>
      </c>
      <c r="AO103" s="130">
        <v>0</v>
      </c>
      <c r="AP103" s="130">
        <v>0</v>
      </c>
      <c r="AQ103" s="130">
        <v>0</v>
      </c>
      <c r="AR103" s="130">
        <v>0</v>
      </c>
      <c r="AS103" s="130">
        <v>0</v>
      </c>
      <c r="AT103" s="130"/>
    </row>
    <row r="104" spans="1:46" x14ac:dyDescent="0.3">
      <c r="A104" s="107">
        <v>369</v>
      </c>
      <c r="B104" s="130"/>
      <c r="C104" s="130"/>
      <c r="D104" s="130">
        <v>0</v>
      </c>
      <c r="E104" s="130">
        <v>0</v>
      </c>
      <c r="F104" s="130">
        <v>0</v>
      </c>
      <c r="G104" s="130">
        <v>0</v>
      </c>
      <c r="H104" s="130">
        <v>0</v>
      </c>
      <c r="I104" s="130">
        <v>0</v>
      </c>
      <c r="J104" s="130">
        <v>0</v>
      </c>
      <c r="K104" s="130">
        <v>0</v>
      </c>
      <c r="L104" s="130">
        <v>0</v>
      </c>
      <c r="M104" s="130">
        <v>0</v>
      </c>
      <c r="N104" s="130">
        <v>0</v>
      </c>
      <c r="O104" s="130">
        <v>0</v>
      </c>
      <c r="P104" s="130">
        <v>0</v>
      </c>
      <c r="Q104" s="130">
        <v>0</v>
      </c>
      <c r="R104" s="130">
        <v>0</v>
      </c>
      <c r="S104" s="130">
        <v>0</v>
      </c>
      <c r="T104" s="130"/>
      <c r="U104" s="130">
        <v>0</v>
      </c>
      <c r="V104" s="130">
        <v>0</v>
      </c>
      <c r="W104" s="130">
        <v>0</v>
      </c>
      <c r="X104" s="130">
        <v>0</v>
      </c>
      <c r="Y104" s="130"/>
      <c r="Z104" s="130">
        <v>0</v>
      </c>
      <c r="AA104" s="130">
        <v>0</v>
      </c>
      <c r="AB104" s="130">
        <v>0</v>
      </c>
      <c r="AC104" s="130">
        <v>0</v>
      </c>
      <c r="AD104" s="130">
        <v>0</v>
      </c>
      <c r="AE104" s="130">
        <v>0</v>
      </c>
      <c r="AF104" s="130"/>
      <c r="AG104" s="130">
        <v>0</v>
      </c>
      <c r="AH104" s="130">
        <v>0</v>
      </c>
      <c r="AI104" s="130">
        <v>0</v>
      </c>
      <c r="AJ104" s="130">
        <v>0</v>
      </c>
      <c r="AK104" s="130">
        <v>0</v>
      </c>
      <c r="AL104" s="130">
        <v>0</v>
      </c>
      <c r="AM104" s="130">
        <v>0</v>
      </c>
      <c r="AN104" s="130">
        <v>0</v>
      </c>
      <c r="AO104" s="130">
        <v>0</v>
      </c>
      <c r="AP104" s="130">
        <v>0</v>
      </c>
      <c r="AQ104" s="130">
        <v>0</v>
      </c>
      <c r="AR104" s="130">
        <v>0</v>
      </c>
      <c r="AS104" s="130">
        <v>0</v>
      </c>
      <c r="AT104" s="130"/>
    </row>
    <row r="105" spans="1:46" x14ac:dyDescent="0.3">
      <c r="A105" s="107">
        <v>370</v>
      </c>
      <c r="B105" s="130"/>
      <c r="C105" s="130"/>
      <c r="D105" s="130">
        <v>0</v>
      </c>
      <c r="E105" s="130">
        <v>0</v>
      </c>
      <c r="F105" s="130">
        <v>0</v>
      </c>
      <c r="G105" s="130">
        <v>0</v>
      </c>
      <c r="H105" s="130">
        <v>0</v>
      </c>
      <c r="I105" s="130">
        <v>0</v>
      </c>
      <c r="J105" s="130">
        <v>0</v>
      </c>
      <c r="K105" s="130">
        <v>0</v>
      </c>
      <c r="L105" s="130">
        <v>0</v>
      </c>
      <c r="M105" s="130">
        <v>0</v>
      </c>
      <c r="N105" s="130">
        <v>0</v>
      </c>
      <c r="O105" s="130">
        <v>0</v>
      </c>
      <c r="P105" s="130">
        <v>0</v>
      </c>
      <c r="Q105" s="130">
        <v>0</v>
      </c>
      <c r="R105" s="130">
        <v>0</v>
      </c>
      <c r="S105" s="130">
        <v>0</v>
      </c>
      <c r="T105" s="130"/>
      <c r="U105" s="130">
        <v>0</v>
      </c>
      <c r="V105" s="130">
        <v>0</v>
      </c>
      <c r="W105" s="130">
        <v>0</v>
      </c>
      <c r="X105" s="130">
        <v>0</v>
      </c>
      <c r="Y105" s="130"/>
      <c r="Z105" s="130">
        <v>0</v>
      </c>
      <c r="AA105" s="130">
        <v>0</v>
      </c>
      <c r="AB105" s="130">
        <v>0</v>
      </c>
      <c r="AC105" s="130">
        <v>0</v>
      </c>
      <c r="AD105" s="130">
        <v>0</v>
      </c>
      <c r="AE105" s="130">
        <v>0</v>
      </c>
      <c r="AF105" s="130"/>
      <c r="AG105" s="130">
        <v>0</v>
      </c>
      <c r="AH105" s="130">
        <v>0</v>
      </c>
      <c r="AI105" s="130">
        <v>0</v>
      </c>
      <c r="AJ105" s="130">
        <v>0</v>
      </c>
      <c r="AK105" s="130">
        <v>0</v>
      </c>
      <c r="AL105" s="130">
        <v>0</v>
      </c>
      <c r="AM105" s="130">
        <v>0</v>
      </c>
      <c r="AN105" s="130">
        <v>0</v>
      </c>
      <c r="AO105" s="130">
        <v>0</v>
      </c>
      <c r="AP105" s="130">
        <v>0</v>
      </c>
      <c r="AQ105" s="130">
        <v>0</v>
      </c>
      <c r="AR105" s="130">
        <v>0</v>
      </c>
      <c r="AS105" s="130">
        <v>0</v>
      </c>
      <c r="AT105" s="130"/>
    </row>
    <row r="106" spans="1:46" x14ac:dyDescent="0.3">
      <c r="A106" s="107">
        <v>371</v>
      </c>
      <c r="B106" s="130"/>
      <c r="C106" s="130"/>
      <c r="D106" s="130">
        <v>0</v>
      </c>
      <c r="E106" s="130">
        <v>0</v>
      </c>
      <c r="F106" s="130">
        <v>0</v>
      </c>
      <c r="G106" s="130">
        <v>0</v>
      </c>
      <c r="H106" s="130">
        <v>0</v>
      </c>
      <c r="I106" s="130">
        <v>0</v>
      </c>
      <c r="J106" s="130">
        <v>0</v>
      </c>
      <c r="K106" s="130">
        <v>0</v>
      </c>
      <c r="L106" s="130">
        <v>0</v>
      </c>
      <c r="M106" s="130">
        <v>0</v>
      </c>
      <c r="N106" s="130">
        <v>0</v>
      </c>
      <c r="O106" s="130">
        <v>0</v>
      </c>
      <c r="P106" s="130">
        <v>0</v>
      </c>
      <c r="Q106" s="130">
        <v>0</v>
      </c>
      <c r="R106" s="130">
        <v>0</v>
      </c>
      <c r="S106" s="130">
        <v>0</v>
      </c>
      <c r="T106" s="130"/>
      <c r="U106" s="130">
        <v>0</v>
      </c>
      <c r="V106" s="130">
        <v>0</v>
      </c>
      <c r="W106" s="130">
        <v>0</v>
      </c>
      <c r="X106" s="130">
        <v>0</v>
      </c>
      <c r="Y106" s="130"/>
      <c r="Z106" s="130">
        <v>0</v>
      </c>
      <c r="AA106" s="130">
        <v>0</v>
      </c>
      <c r="AB106" s="130">
        <v>0</v>
      </c>
      <c r="AC106" s="130">
        <v>0</v>
      </c>
      <c r="AD106" s="130">
        <v>0</v>
      </c>
      <c r="AE106" s="130">
        <v>0</v>
      </c>
      <c r="AF106" s="130"/>
      <c r="AG106" s="130">
        <v>0</v>
      </c>
      <c r="AH106" s="130">
        <v>0</v>
      </c>
      <c r="AI106" s="130">
        <v>0</v>
      </c>
      <c r="AJ106" s="130">
        <v>0</v>
      </c>
      <c r="AK106" s="130">
        <v>0</v>
      </c>
      <c r="AL106" s="130">
        <v>0</v>
      </c>
      <c r="AM106" s="130">
        <v>0</v>
      </c>
      <c r="AN106" s="130">
        <v>0</v>
      </c>
      <c r="AO106" s="130">
        <v>0</v>
      </c>
      <c r="AP106" s="130">
        <v>0</v>
      </c>
      <c r="AQ106" s="130">
        <v>0</v>
      </c>
      <c r="AR106" s="130">
        <v>0</v>
      </c>
      <c r="AS106" s="130">
        <v>0</v>
      </c>
      <c r="AT106" s="130"/>
    </row>
    <row r="107" spans="1:46" x14ac:dyDescent="0.3">
      <c r="A107" s="107">
        <v>373</v>
      </c>
      <c r="B107" s="130"/>
      <c r="C107" s="130"/>
      <c r="D107" s="130">
        <v>0</v>
      </c>
      <c r="E107" s="130">
        <v>376332</v>
      </c>
      <c r="F107" s="130">
        <v>18570</v>
      </c>
      <c r="G107" s="130">
        <v>7183583</v>
      </c>
      <c r="H107" s="130">
        <v>0</v>
      </c>
      <c r="I107" s="130">
        <v>907459</v>
      </c>
      <c r="J107" s="130">
        <v>373213</v>
      </c>
      <c r="K107" s="130">
        <v>0</v>
      </c>
      <c r="L107" s="130">
        <v>0</v>
      </c>
      <c r="M107" s="130">
        <v>0</v>
      </c>
      <c r="N107" s="130">
        <v>0</v>
      </c>
      <c r="O107" s="130">
        <v>0</v>
      </c>
      <c r="P107" s="130">
        <v>715</v>
      </c>
      <c r="Q107" s="130">
        <v>0</v>
      </c>
      <c r="R107" s="130">
        <v>0</v>
      </c>
      <c r="S107" s="130">
        <v>0</v>
      </c>
      <c r="T107" s="130"/>
      <c r="U107" s="130">
        <v>27150</v>
      </c>
      <c r="V107" s="130">
        <v>0</v>
      </c>
      <c r="W107" s="130">
        <v>0</v>
      </c>
      <c r="X107" s="130">
        <v>1109673</v>
      </c>
      <c r="Y107" s="130"/>
      <c r="Z107" s="130">
        <v>378071</v>
      </c>
      <c r="AA107" s="130">
        <v>0</v>
      </c>
      <c r="AB107" s="130">
        <v>482526</v>
      </c>
      <c r="AC107" s="130">
        <v>26349577</v>
      </c>
      <c r="AD107" s="130">
        <v>0</v>
      </c>
      <c r="AE107" s="130">
        <v>0</v>
      </c>
      <c r="AF107" s="130"/>
      <c r="AG107" s="130">
        <v>15376075</v>
      </c>
      <c r="AH107" s="130">
        <v>0</v>
      </c>
      <c r="AI107" s="130">
        <v>11014887</v>
      </c>
      <c r="AJ107" s="130">
        <v>288822</v>
      </c>
      <c r="AK107" s="130">
        <v>413045</v>
      </c>
      <c r="AL107" s="130">
        <v>513405</v>
      </c>
      <c r="AM107" s="130">
        <v>10617</v>
      </c>
      <c r="AN107" s="130">
        <v>77736</v>
      </c>
      <c r="AO107" s="130">
        <v>46944</v>
      </c>
      <c r="AP107" s="130">
        <v>1304602</v>
      </c>
      <c r="AQ107" s="130">
        <v>0</v>
      </c>
      <c r="AR107" s="130">
        <v>711020</v>
      </c>
      <c r="AS107" s="130">
        <v>0</v>
      </c>
      <c r="AT107" s="130"/>
    </row>
    <row r="108" spans="1:46" x14ac:dyDescent="0.3">
      <c r="A108" s="107">
        <v>375</v>
      </c>
      <c r="B108" s="130"/>
      <c r="C108" s="130"/>
      <c r="D108" s="130">
        <v>0</v>
      </c>
      <c r="E108" s="130">
        <v>0</v>
      </c>
      <c r="F108" s="130">
        <v>0</v>
      </c>
      <c r="G108" s="130">
        <v>0</v>
      </c>
      <c r="H108" s="130">
        <v>0</v>
      </c>
      <c r="I108" s="130">
        <v>0</v>
      </c>
      <c r="J108" s="130">
        <v>0</v>
      </c>
      <c r="K108" s="130">
        <v>0</v>
      </c>
      <c r="L108" s="130">
        <v>0</v>
      </c>
      <c r="M108" s="130">
        <v>0</v>
      </c>
      <c r="N108" s="130">
        <v>0</v>
      </c>
      <c r="O108" s="130">
        <v>0</v>
      </c>
      <c r="P108" s="130">
        <v>0</v>
      </c>
      <c r="Q108" s="130">
        <v>0</v>
      </c>
      <c r="R108" s="130">
        <v>0</v>
      </c>
      <c r="S108" s="130">
        <v>0</v>
      </c>
      <c r="T108" s="130"/>
      <c r="U108" s="130">
        <v>0</v>
      </c>
      <c r="V108" s="130">
        <v>0</v>
      </c>
      <c r="W108" s="130">
        <v>0</v>
      </c>
      <c r="X108" s="130">
        <v>0</v>
      </c>
      <c r="Y108" s="130"/>
      <c r="Z108" s="130">
        <v>0</v>
      </c>
      <c r="AA108" s="130">
        <v>0</v>
      </c>
      <c r="AB108" s="130">
        <v>0</v>
      </c>
      <c r="AC108" s="130">
        <v>0</v>
      </c>
      <c r="AD108" s="130">
        <v>0</v>
      </c>
      <c r="AE108" s="130">
        <v>0</v>
      </c>
      <c r="AF108" s="130"/>
      <c r="AG108" s="130">
        <v>0</v>
      </c>
      <c r="AH108" s="130">
        <v>0</v>
      </c>
      <c r="AI108" s="130">
        <v>0</v>
      </c>
      <c r="AJ108" s="130">
        <v>0</v>
      </c>
      <c r="AK108" s="130">
        <v>0</v>
      </c>
      <c r="AL108" s="130">
        <v>0</v>
      </c>
      <c r="AM108" s="130">
        <v>0</v>
      </c>
      <c r="AN108" s="130">
        <v>0</v>
      </c>
      <c r="AO108" s="130">
        <v>0</v>
      </c>
      <c r="AP108" s="130">
        <v>0</v>
      </c>
      <c r="AQ108" s="130">
        <v>0</v>
      </c>
      <c r="AR108" s="130">
        <v>0</v>
      </c>
      <c r="AS108" s="130">
        <v>0</v>
      </c>
      <c r="AT108" s="130"/>
    </row>
    <row r="109" spans="1:46" x14ac:dyDescent="0.3">
      <c r="A109" s="107">
        <v>376</v>
      </c>
      <c r="B109" s="130"/>
      <c r="C109" s="130"/>
      <c r="D109" s="130">
        <v>0</v>
      </c>
      <c r="E109" s="130">
        <v>0</v>
      </c>
      <c r="F109" s="130">
        <v>0</v>
      </c>
      <c r="G109" s="130">
        <v>0</v>
      </c>
      <c r="H109" s="130">
        <v>0</v>
      </c>
      <c r="I109" s="130">
        <v>0</v>
      </c>
      <c r="J109" s="130">
        <v>0</v>
      </c>
      <c r="K109" s="130">
        <v>0</v>
      </c>
      <c r="L109" s="130">
        <v>0</v>
      </c>
      <c r="M109" s="130">
        <v>0</v>
      </c>
      <c r="N109" s="130">
        <v>0</v>
      </c>
      <c r="O109" s="130">
        <v>0</v>
      </c>
      <c r="P109" s="130">
        <v>4</v>
      </c>
      <c r="Q109" s="130">
        <v>0</v>
      </c>
      <c r="R109" s="130">
        <v>0</v>
      </c>
      <c r="S109" s="130">
        <v>0</v>
      </c>
      <c r="T109" s="130"/>
      <c r="U109" s="130">
        <v>0</v>
      </c>
      <c r="V109" s="130">
        <v>0</v>
      </c>
      <c r="W109" s="130">
        <v>0</v>
      </c>
      <c r="X109" s="130">
        <v>0</v>
      </c>
      <c r="Y109" s="130"/>
      <c r="Z109" s="130">
        <v>-7151</v>
      </c>
      <c r="AA109" s="130">
        <v>0</v>
      </c>
      <c r="AB109" s="130">
        <v>0</v>
      </c>
      <c r="AC109" s="130">
        <v>0</v>
      </c>
      <c r="AD109" s="130">
        <v>0</v>
      </c>
      <c r="AE109" s="130">
        <v>0</v>
      </c>
      <c r="AF109" s="130"/>
      <c r="AG109" s="130">
        <v>0</v>
      </c>
      <c r="AH109" s="130">
        <v>0</v>
      </c>
      <c r="AI109" s="130">
        <v>0</v>
      </c>
      <c r="AJ109" s="130">
        <v>0</v>
      </c>
      <c r="AK109" s="130">
        <v>0</v>
      </c>
      <c r="AL109" s="130">
        <v>0</v>
      </c>
      <c r="AM109" s="130">
        <v>0</v>
      </c>
      <c r="AN109" s="130">
        <v>0</v>
      </c>
      <c r="AO109" s="130">
        <v>0</v>
      </c>
      <c r="AP109" s="130">
        <v>0</v>
      </c>
      <c r="AQ109" s="130">
        <v>0</v>
      </c>
      <c r="AR109" s="130">
        <v>0</v>
      </c>
      <c r="AS109" s="130">
        <v>0</v>
      </c>
      <c r="AT109" s="130"/>
    </row>
    <row r="110" spans="1:46" x14ac:dyDescent="0.3">
      <c r="A110" s="107">
        <v>377</v>
      </c>
      <c r="B110" s="130"/>
      <c r="C110" s="130"/>
      <c r="D110" s="130">
        <v>0</v>
      </c>
      <c r="E110" s="130">
        <v>0</v>
      </c>
      <c r="F110" s="130">
        <v>0</v>
      </c>
      <c r="G110" s="130">
        <v>0</v>
      </c>
      <c r="H110" s="130">
        <v>0</v>
      </c>
      <c r="I110" s="130">
        <v>0</v>
      </c>
      <c r="J110" s="130">
        <v>0</v>
      </c>
      <c r="K110" s="130">
        <v>0</v>
      </c>
      <c r="L110" s="130">
        <v>0</v>
      </c>
      <c r="M110" s="130">
        <v>0</v>
      </c>
      <c r="N110" s="130">
        <v>0</v>
      </c>
      <c r="O110" s="130">
        <v>0</v>
      </c>
      <c r="P110" s="130">
        <v>0</v>
      </c>
      <c r="Q110" s="130">
        <v>0</v>
      </c>
      <c r="R110" s="130">
        <v>0</v>
      </c>
      <c r="S110" s="130">
        <v>0</v>
      </c>
      <c r="T110" s="130"/>
      <c r="U110" s="130">
        <v>0</v>
      </c>
      <c r="V110" s="130">
        <v>0</v>
      </c>
      <c r="W110" s="130">
        <v>0</v>
      </c>
      <c r="X110" s="130">
        <v>0</v>
      </c>
      <c r="Y110" s="130"/>
      <c r="Z110" s="130">
        <v>0</v>
      </c>
      <c r="AA110" s="130">
        <v>0</v>
      </c>
      <c r="AB110" s="130">
        <v>0</v>
      </c>
      <c r="AC110" s="130">
        <v>0</v>
      </c>
      <c r="AD110" s="130">
        <v>0</v>
      </c>
      <c r="AE110" s="130">
        <v>0</v>
      </c>
      <c r="AF110" s="130"/>
      <c r="AG110" s="130">
        <v>0</v>
      </c>
      <c r="AH110" s="130">
        <v>0</v>
      </c>
      <c r="AI110" s="130">
        <v>0</v>
      </c>
      <c r="AJ110" s="130">
        <v>0</v>
      </c>
      <c r="AK110" s="130">
        <v>0</v>
      </c>
      <c r="AL110" s="130">
        <v>0</v>
      </c>
      <c r="AM110" s="130">
        <v>0</v>
      </c>
      <c r="AN110" s="130">
        <v>0</v>
      </c>
      <c r="AO110" s="130">
        <v>0</v>
      </c>
      <c r="AP110" s="130">
        <v>0</v>
      </c>
      <c r="AQ110" s="130">
        <v>0</v>
      </c>
      <c r="AR110" s="130">
        <v>0</v>
      </c>
      <c r="AS110" s="130">
        <v>0</v>
      </c>
      <c r="AT110" s="130"/>
    </row>
    <row r="111" spans="1:46" x14ac:dyDescent="0.3">
      <c r="A111" s="107">
        <v>378</v>
      </c>
      <c r="B111" s="130"/>
      <c r="C111" s="130"/>
      <c r="D111" s="130">
        <v>0</v>
      </c>
      <c r="E111" s="130">
        <v>0</v>
      </c>
      <c r="F111" s="130">
        <v>0</v>
      </c>
      <c r="G111" s="130">
        <v>0</v>
      </c>
      <c r="H111" s="130">
        <v>0</v>
      </c>
      <c r="I111" s="130">
        <v>0</v>
      </c>
      <c r="J111" s="130">
        <v>0</v>
      </c>
      <c r="K111" s="130">
        <v>0</v>
      </c>
      <c r="L111" s="130">
        <v>0</v>
      </c>
      <c r="M111" s="130">
        <v>0</v>
      </c>
      <c r="N111" s="130">
        <v>0</v>
      </c>
      <c r="O111" s="130">
        <v>0</v>
      </c>
      <c r="P111" s="130">
        <v>0</v>
      </c>
      <c r="Q111" s="130">
        <v>0</v>
      </c>
      <c r="R111" s="130">
        <v>0</v>
      </c>
      <c r="S111" s="130">
        <v>0</v>
      </c>
      <c r="T111" s="130"/>
      <c r="U111" s="130">
        <v>0</v>
      </c>
      <c r="V111" s="130">
        <v>0</v>
      </c>
      <c r="W111" s="130">
        <v>0</v>
      </c>
      <c r="X111" s="130">
        <v>0</v>
      </c>
      <c r="Y111" s="130"/>
      <c r="Z111" s="130">
        <v>0</v>
      </c>
      <c r="AA111" s="130">
        <v>0</v>
      </c>
      <c r="AB111" s="130">
        <v>0</v>
      </c>
      <c r="AC111" s="130">
        <v>0</v>
      </c>
      <c r="AD111" s="130">
        <v>0</v>
      </c>
      <c r="AE111" s="130">
        <v>0</v>
      </c>
      <c r="AF111" s="130"/>
      <c r="AG111" s="130">
        <v>0</v>
      </c>
      <c r="AH111" s="130">
        <v>0</v>
      </c>
      <c r="AI111" s="130">
        <v>0</v>
      </c>
      <c r="AJ111" s="130">
        <v>0</v>
      </c>
      <c r="AK111" s="130">
        <v>0</v>
      </c>
      <c r="AL111" s="130">
        <v>0</v>
      </c>
      <c r="AM111" s="130">
        <v>0</v>
      </c>
      <c r="AN111" s="130">
        <v>0</v>
      </c>
      <c r="AO111" s="130">
        <v>0</v>
      </c>
      <c r="AP111" s="130">
        <v>0</v>
      </c>
      <c r="AQ111" s="130">
        <v>0</v>
      </c>
      <c r="AR111" s="130">
        <v>0</v>
      </c>
      <c r="AS111" s="130">
        <v>0</v>
      </c>
      <c r="AT111" s="130"/>
    </row>
    <row r="112" spans="1:46" x14ac:dyDescent="0.3">
      <c r="A112" s="107">
        <v>379</v>
      </c>
      <c r="B112" s="130"/>
      <c r="C112" s="130"/>
      <c r="D112" s="130">
        <v>0</v>
      </c>
      <c r="E112" s="130">
        <v>0</v>
      </c>
      <c r="F112" s="130">
        <v>2252032</v>
      </c>
      <c r="G112" s="130">
        <v>0</v>
      </c>
      <c r="H112" s="130">
        <v>0</v>
      </c>
      <c r="I112" s="130">
        <v>207900</v>
      </c>
      <c r="J112" s="130">
        <v>1584298</v>
      </c>
      <c r="K112" s="130">
        <v>0</v>
      </c>
      <c r="L112" s="130">
        <v>0</v>
      </c>
      <c r="M112" s="130">
        <v>0</v>
      </c>
      <c r="N112" s="130">
        <v>0</v>
      </c>
      <c r="O112" s="130">
        <v>0</v>
      </c>
      <c r="P112" s="130">
        <v>337729</v>
      </c>
      <c r="Q112" s="130">
        <v>43220</v>
      </c>
      <c r="R112" s="130">
        <v>162072</v>
      </c>
      <c r="S112" s="130">
        <v>7759821</v>
      </c>
      <c r="T112" s="130"/>
      <c r="U112" s="130">
        <v>114095</v>
      </c>
      <c r="V112" s="130">
        <v>0</v>
      </c>
      <c r="W112" s="130">
        <v>188461</v>
      </c>
      <c r="X112" s="130">
        <v>332834</v>
      </c>
      <c r="Y112" s="130"/>
      <c r="Z112" s="130">
        <v>73853</v>
      </c>
      <c r="AA112" s="130">
        <v>188139</v>
      </c>
      <c r="AB112" s="130">
        <v>177496</v>
      </c>
      <c r="AC112" s="130">
        <v>20272332</v>
      </c>
      <c r="AD112" s="130">
        <v>0</v>
      </c>
      <c r="AE112" s="130">
        <v>118986</v>
      </c>
      <c r="AF112" s="130"/>
      <c r="AG112" s="130">
        <v>13708454</v>
      </c>
      <c r="AH112" s="130">
        <v>3910494</v>
      </c>
      <c r="AI112" s="130">
        <v>40952272</v>
      </c>
      <c r="AJ112" s="130">
        <v>748937</v>
      </c>
      <c r="AK112" s="130">
        <v>1159799</v>
      </c>
      <c r="AL112" s="130">
        <v>72864</v>
      </c>
      <c r="AM112" s="130">
        <v>299694</v>
      </c>
      <c r="AN112" s="130">
        <v>37261</v>
      </c>
      <c r="AO112" s="130">
        <v>86913</v>
      </c>
      <c r="AP112" s="130">
        <v>1726697</v>
      </c>
      <c r="AQ112" s="130">
        <v>0</v>
      </c>
      <c r="AR112" s="130">
        <v>0</v>
      </c>
      <c r="AS112" s="130">
        <v>289843</v>
      </c>
      <c r="AT112" s="130"/>
    </row>
    <row r="113" spans="1:46" x14ac:dyDescent="0.3">
      <c r="A113" s="107">
        <v>380</v>
      </c>
      <c r="B113" s="130"/>
      <c r="C113" s="130"/>
      <c r="D113" s="130">
        <v>0</v>
      </c>
      <c r="E113" s="130">
        <v>0</v>
      </c>
      <c r="F113" s="130">
        <v>0</v>
      </c>
      <c r="G113" s="130">
        <v>0</v>
      </c>
      <c r="H113" s="130">
        <v>0</v>
      </c>
      <c r="I113" s="130">
        <v>1861</v>
      </c>
      <c r="J113" s="130">
        <v>0</v>
      </c>
      <c r="K113" s="130">
        <v>0</v>
      </c>
      <c r="L113" s="130">
        <v>0</v>
      </c>
      <c r="M113" s="130">
        <v>0</v>
      </c>
      <c r="N113" s="130">
        <v>0</v>
      </c>
      <c r="O113" s="130">
        <v>0</v>
      </c>
      <c r="P113" s="130">
        <v>0</v>
      </c>
      <c r="Q113" s="130">
        <v>0</v>
      </c>
      <c r="R113" s="130">
        <v>2083</v>
      </c>
      <c r="S113" s="130">
        <v>8950</v>
      </c>
      <c r="T113" s="130"/>
      <c r="U113" s="130">
        <v>0</v>
      </c>
      <c r="V113" s="130">
        <v>0</v>
      </c>
      <c r="W113" s="130">
        <v>0</v>
      </c>
      <c r="X113" s="130">
        <v>4845</v>
      </c>
      <c r="Y113" s="130"/>
      <c r="Z113" s="130">
        <v>0</v>
      </c>
      <c r="AA113" s="130">
        <v>0</v>
      </c>
      <c r="AB113" s="130">
        <v>0</v>
      </c>
      <c r="AC113" s="130">
        <v>2410046</v>
      </c>
      <c r="AD113" s="130">
        <v>0</v>
      </c>
      <c r="AE113" s="130">
        <v>63</v>
      </c>
      <c r="AF113" s="130"/>
      <c r="AG113" s="130">
        <v>0</v>
      </c>
      <c r="AH113" s="130">
        <v>2421</v>
      </c>
      <c r="AI113" s="130">
        <v>0</v>
      </c>
      <c r="AJ113" s="130">
        <v>1194</v>
      </c>
      <c r="AK113" s="130">
        <v>2948</v>
      </c>
      <c r="AL113" s="130">
        <v>0</v>
      </c>
      <c r="AM113" s="130">
        <v>0</v>
      </c>
      <c r="AN113" s="130">
        <v>569</v>
      </c>
      <c r="AO113" s="130">
        <v>4801</v>
      </c>
      <c r="AP113" s="130">
        <v>0</v>
      </c>
      <c r="AQ113" s="130">
        <v>0</v>
      </c>
      <c r="AR113" s="130">
        <v>0</v>
      </c>
      <c r="AS113" s="130">
        <v>0</v>
      </c>
      <c r="AT113" s="130"/>
    </row>
    <row r="114" spans="1:46" x14ac:dyDescent="0.3">
      <c r="A114" s="107">
        <v>381</v>
      </c>
      <c r="B114" s="130"/>
      <c r="C114" s="130"/>
      <c r="D114" s="130">
        <v>0</v>
      </c>
      <c r="E114" s="130">
        <v>0</v>
      </c>
      <c r="F114" s="130">
        <v>0</v>
      </c>
      <c r="G114" s="130">
        <v>0</v>
      </c>
      <c r="H114" s="130">
        <v>0</v>
      </c>
      <c r="I114" s="130">
        <v>0</v>
      </c>
      <c r="J114" s="130">
        <v>0</v>
      </c>
      <c r="K114" s="130">
        <v>0</v>
      </c>
      <c r="L114" s="130">
        <v>0</v>
      </c>
      <c r="M114" s="130">
        <v>0</v>
      </c>
      <c r="N114" s="130">
        <v>0</v>
      </c>
      <c r="O114" s="130">
        <v>0</v>
      </c>
      <c r="P114" s="130">
        <v>0</v>
      </c>
      <c r="Q114" s="130">
        <v>0</v>
      </c>
      <c r="R114" s="130">
        <v>0</v>
      </c>
      <c r="S114" s="130">
        <v>0</v>
      </c>
      <c r="T114" s="130"/>
      <c r="U114" s="130">
        <v>0</v>
      </c>
      <c r="V114" s="130">
        <v>0</v>
      </c>
      <c r="W114" s="130">
        <v>0</v>
      </c>
      <c r="X114" s="130">
        <v>0</v>
      </c>
      <c r="Y114" s="130"/>
      <c r="Z114" s="130">
        <v>0</v>
      </c>
      <c r="AA114" s="130">
        <v>0</v>
      </c>
      <c r="AB114" s="130">
        <v>0</v>
      </c>
      <c r="AC114" s="130">
        <v>0</v>
      </c>
      <c r="AD114" s="130">
        <v>0</v>
      </c>
      <c r="AE114" s="130">
        <v>0</v>
      </c>
      <c r="AF114" s="130"/>
      <c r="AG114" s="130">
        <v>0</v>
      </c>
      <c r="AH114" s="130">
        <v>0</v>
      </c>
      <c r="AI114" s="130">
        <v>0</v>
      </c>
      <c r="AJ114" s="130">
        <v>0</v>
      </c>
      <c r="AK114" s="130">
        <v>0</v>
      </c>
      <c r="AL114" s="130">
        <v>0</v>
      </c>
      <c r="AM114" s="130">
        <v>0</v>
      </c>
      <c r="AN114" s="130">
        <v>0</v>
      </c>
      <c r="AO114" s="130">
        <v>0</v>
      </c>
      <c r="AP114" s="130">
        <v>0</v>
      </c>
      <c r="AQ114" s="130">
        <v>0</v>
      </c>
      <c r="AR114" s="130">
        <v>0</v>
      </c>
      <c r="AS114" s="130">
        <v>0</v>
      </c>
      <c r="AT114" s="130"/>
    </row>
    <row r="115" spans="1:46" x14ac:dyDescent="0.3">
      <c r="A115" s="107">
        <v>382</v>
      </c>
      <c r="B115" s="130"/>
      <c r="C115" s="130"/>
      <c r="D115" s="130">
        <v>0</v>
      </c>
      <c r="E115" s="130">
        <v>0</v>
      </c>
      <c r="F115" s="130">
        <v>0</v>
      </c>
      <c r="G115" s="130">
        <v>0</v>
      </c>
      <c r="H115" s="130">
        <v>0</v>
      </c>
      <c r="I115" s="130">
        <v>0</v>
      </c>
      <c r="J115" s="130">
        <v>0</v>
      </c>
      <c r="K115" s="130">
        <v>0</v>
      </c>
      <c r="L115" s="130">
        <v>0</v>
      </c>
      <c r="M115" s="130">
        <v>0</v>
      </c>
      <c r="N115" s="130">
        <v>0</v>
      </c>
      <c r="O115" s="130">
        <v>0</v>
      </c>
      <c r="P115" s="130">
        <v>0</v>
      </c>
      <c r="Q115" s="130">
        <v>0</v>
      </c>
      <c r="R115" s="130">
        <v>0</v>
      </c>
      <c r="S115" s="130">
        <v>0</v>
      </c>
      <c r="T115" s="130"/>
      <c r="U115" s="130">
        <v>0</v>
      </c>
      <c r="V115" s="130">
        <v>0</v>
      </c>
      <c r="W115" s="130">
        <v>0</v>
      </c>
      <c r="X115" s="130">
        <v>0</v>
      </c>
      <c r="Y115" s="130"/>
      <c r="Z115" s="130">
        <v>0</v>
      </c>
      <c r="AA115" s="130">
        <v>0</v>
      </c>
      <c r="AB115" s="130">
        <v>0</v>
      </c>
      <c r="AC115" s="130">
        <v>0</v>
      </c>
      <c r="AD115" s="130">
        <v>0</v>
      </c>
      <c r="AE115" s="130">
        <v>0</v>
      </c>
      <c r="AF115" s="130"/>
      <c r="AG115" s="130">
        <v>0</v>
      </c>
      <c r="AH115" s="130">
        <v>0</v>
      </c>
      <c r="AI115" s="130">
        <v>0</v>
      </c>
      <c r="AJ115" s="130">
        <v>0</v>
      </c>
      <c r="AK115" s="130">
        <v>0</v>
      </c>
      <c r="AL115" s="130">
        <v>0</v>
      </c>
      <c r="AM115" s="130">
        <v>0</v>
      </c>
      <c r="AN115" s="130">
        <v>0</v>
      </c>
      <c r="AO115" s="130">
        <v>0</v>
      </c>
      <c r="AP115" s="130">
        <v>0</v>
      </c>
      <c r="AQ115" s="130">
        <v>0</v>
      </c>
      <c r="AR115" s="130">
        <v>0</v>
      </c>
      <c r="AS115" s="130">
        <v>0</v>
      </c>
      <c r="AT115" s="130"/>
    </row>
    <row r="116" spans="1:46" x14ac:dyDescent="0.3">
      <c r="A116" s="107">
        <v>383</v>
      </c>
      <c r="B116" s="130"/>
      <c r="C116" s="130"/>
      <c r="D116" s="130">
        <v>0</v>
      </c>
      <c r="E116" s="130">
        <v>0</v>
      </c>
      <c r="F116" s="130">
        <v>0</v>
      </c>
      <c r="G116" s="130">
        <v>0</v>
      </c>
      <c r="H116" s="130">
        <v>0</v>
      </c>
      <c r="I116" s="130">
        <v>0</v>
      </c>
      <c r="J116" s="130">
        <v>0</v>
      </c>
      <c r="K116" s="130">
        <v>0</v>
      </c>
      <c r="L116" s="130">
        <v>0</v>
      </c>
      <c r="M116" s="130">
        <v>0</v>
      </c>
      <c r="N116" s="130">
        <v>0</v>
      </c>
      <c r="O116" s="130">
        <v>0</v>
      </c>
      <c r="P116" s="130">
        <v>0</v>
      </c>
      <c r="Q116" s="130">
        <v>0</v>
      </c>
      <c r="R116" s="130">
        <v>0</v>
      </c>
      <c r="S116" s="130">
        <v>0</v>
      </c>
      <c r="T116" s="130"/>
      <c r="U116" s="130">
        <v>0</v>
      </c>
      <c r="V116" s="130">
        <v>0</v>
      </c>
      <c r="W116" s="130">
        <v>0</v>
      </c>
      <c r="X116" s="130">
        <v>0</v>
      </c>
      <c r="Y116" s="130"/>
      <c r="Z116" s="130">
        <v>0</v>
      </c>
      <c r="AA116" s="130">
        <v>0</v>
      </c>
      <c r="AB116" s="130">
        <v>0</v>
      </c>
      <c r="AC116" s="130">
        <v>0</v>
      </c>
      <c r="AD116" s="130">
        <v>0</v>
      </c>
      <c r="AE116" s="130">
        <v>0</v>
      </c>
      <c r="AF116" s="130"/>
      <c r="AG116" s="130">
        <v>0</v>
      </c>
      <c r="AH116" s="130">
        <v>0</v>
      </c>
      <c r="AI116" s="130">
        <v>0</v>
      </c>
      <c r="AJ116" s="130">
        <v>0</v>
      </c>
      <c r="AK116" s="130">
        <v>0</v>
      </c>
      <c r="AL116" s="130">
        <v>0</v>
      </c>
      <c r="AM116" s="130">
        <v>0</v>
      </c>
      <c r="AN116" s="130">
        <v>0</v>
      </c>
      <c r="AO116" s="130">
        <v>0</v>
      </c>
      <c r="AP116" s="130">
        <v>0</v>
      </c>
      <c r="AQ116" s="130">
        <v>0</v>
      </c>
      <c r="AR116" s="130">
        <v>0</v>
      </c>
      <c r="AS116" s="130">
        <v>0</v>
      </c>
      <c r="AT116" s="130"/>
    </row>
    <row r="117" spans="1:46" x14ac:dyDescent="0.3">
      <c r="A117" s="107">
        <v>384</v>
      </c>
      <c r="B117" s="130"/>
      <c r="C117" s="130"/>
      <c r="D117" s="130">
        <v>0</v>
      </c>
      <c r="E117" s="130">
        <v>0</v>
      </c>
      <c r="F117" s="130">
        <v>0</v>
      </c>
      <c r="G117" s="130">
        <v>0</v>
      </c>
      <c r="H117" s="130">
        <v>0</v>
      </c>
      <c r="I117" s="130">
        <v>0</v>
      </c>
      <c r="J117" s="130">
        <v>0</v>
      </c>
      <c r="K117" s="130">
        <v>0</v>
      </c>
      <c r="L117" s="130">
        <v>0</v>
      </c>
      <c r="M117" s="130">
        <v>0</v>
      </c>
      <c r="N117" s="130">
        <v>0</v>
      </c>
      <c r="O117" s="130">
        <v>0</v>
      </c>
      <c r="P117" s="130">
        <v>0</v>
      </c>
      <c r="Q117" s="130">
        <v>0</v>
      </c>
      <c r="R117" s="130">
        <v>0</v>
      </c>
      <c r="S117" s="130">
        <v>0</v>
      </c>
      <c r="T117" s="130"/>
      <c r="U117" s="130">
        <v>0</v>
      </c>
      <c r="V117" s="130">
        <v>0</v>
      </c>
      <c r="W117" s="130">
        <v>0</v>
      </c>
      <c r="X117" s="130">
        <v>0</v>
      </c>
      <c r="Y117" s="130"/>
      <c r="Z117" s="130">
        <v>0</v>
      </c>
      <c r="AA117" s="130">
        <v>0</v>
      </c>
      <c r="AB117" s="130">
        <v>0</v>
      </c>
      <c r="AC117" s="130">
        <v>0</v>
      </c>
      <c r="AD117" s="130">
        <v>0</v>
      </c>
      <c r="AE117" s="130">
        <v>0</v>
      </c>
      <c r="AF117" s="130"/>
      <c r="AG117" s="130">
        <v>0</v>
      </c>
      <c r="AH117" s="130">
        <v>0</v>
      </c>
      <c r="AI117" s="130">
        <v>0</v>
      </c>
      <c r="AJ117" s="130">
        <v>0</v>
      </c>
      <c r="AK117" s="130">
        <v>0</v>
      </c>
      <c r="AL117" s="130">
        <v>0</v>
      </c>
      <c r="AM117" s="130">
        <v>0</v>
      </c>
      <c r="AN117" s="130">
        <v>0</v>
      </c>
      <c r="AO117" s="130">
        <v>0</v>
      </c>
      <c r="AP117" s="130">
        <v>0</v>
      </c>
      <c r="AQ117" s="130">
        <v>0</v>
      </c>
      <c r="AR117" s="130">
        <v>0</v>
      </c>
      <c r="AS117" s="130">
        <v>0</v>
      </c>
      <c r="AT117" s="130"/>
    </row>
    <row r="118" spans="1:46" x14ac:dyDescent="0.3">
      <c r="A118" s="411">
        <v>385</v>
      </c>
      <c r="B118" s="412"/>
      <c r="C118" s="412"/>
      <c r="D118" s="412">
        <v>0</v>
      </c>
      <c r="E118" s="412">
        <v>0</v>
      </c>
      <c r="F118" s="412">
        <v>2252397</v>
      </c>
      <c r="G118" s="412">
        <v>0</v>
      </c>
      <c r="H118" s="412">
        <v>0</v>
      </c>
      <c r="I118" s="412">
        <v>839905</v>
      </c>
      <c r="J118" s="412">
        <v>2721148</v>
      </c>
      <c r="K118" s="412">
        <v>0</v>
      </c>
      <c r="L118" s="412">
        <v>0</v>
      </c>
      <c r="M118" s="412">
        <v>0</v>
      </c>
      <c r="N118" s="412">
        <v>0</v>
      </c>
      <c r="O118" s="412">
        <v>0</v>
      </c>
      <c r="P118" s="412">
        <v>337729</v>
      </c>
      <c r="Q118" s="412">
        <v>76925</v>
      </c>
      <c r="R118" s="412">
        <v>162281</v>
      </c>
      <c r="S118" s="412">
        <v>7759821</v>
      </c>
      <c r="T118" s="412"/>
      <c r="U118" s="412">
        <v>150745</v>
      </c>
      <c r="V118" s="412">
        <v>0</v>
      </c>
      <c r="W118" s="412">
        <v>807348</v>
      </c>
      <c r="X118" s="412">
        <v>2526937</v>
      </c>
      <c r="Y118" s="412"/>
      <c r="Z118" s="412">
        <v>123835</v>
      </c>
      <c r="AA118" s="412">
        <v>188139</v>
      </c>
      <c r="AB118" s="412">
        <v>271382</v>
      </c>
      <c r="AC118" s="412">
        <v>46319683</v>
      </c>
      <c r="AD118" s="412">
        <v>0</v>
      </c>
      <c r="AE118" s="412">
        <v>118997</v>
      </c>
      <c r="AF118" s="412"/>
      <c r="AG118" s="412">
        <v>41297978</v>
      </c>
      <c r="AH118" s="412">
        <v>3910494</v>
      </c>
      <c r="AI118" s="412">
        <v>610760095</v>
      </c>
      <c r="AJ118" s="412">
        <v>755796</v>
      </c>
      <c r="AK118" s="412">
        <v>2582831</v>
      </c>
      <c r="AL118" s="412">
        <v>630650</v>
      </c>
      <c r="AM118" s="412">
        <v>372104</v>
      </c>
      <c r="AN118" s="412">
        <v>39510</v>
      </c>
      <c r="AO118" s="412">
        <v>200682</v>
      </c>
      <c r="AP118" s="412">
        <v>3354190</v>
      </c>
      <c r="AQ118" s="412">
        <v>0</v>
      </c>
      <c r="AR118" s="412">
        <v>0</v>
      </c>
      <c r="AS118" s="412">
        <v>289843</v>
      </c>
      <c r="AT118" s="412"/>
    </row>
    <row r="119" spans="1:46" x14ac:dyDescent="0.3">
      <c r="A119" s="107">
        <v>386</v>
      </c>
      <c r="B119" s="130"/>
      <c r="C119" s="130"/>
      <c r="D119" s="130">
        <v>0</v>
      </c>
      <c r="E119" s="130">
        <v>0</v>
      </c>
      <c r="F119" s="130">
        <v>0</v>
      </c>
      <c r="G119" s="130">
        <v>0</v>
      </c>
      <c r="H119" s="130">
        <v>0</v>
      </c>
      <c r="I119" s="130">
        <v>0</v>
      </c>
      <c r="J119" s="130">
        <v>0</v>
      </c>
      <c r="K119" s="130">
        <v>0</v>
      </c>
      <c r="L119" s="130">
        <v>0</v>
      </c>
      <c r="M119" s="130">
        <v>0</v>
      </c>
      <c r="N119" s="130">
        <v>0</v>
      </c>
      <c r="O119" s="130">
        <v>0</v>
      </c>
      <c r="P119" s="130">
        <v>0</v>
      </c>
      <c r="Q119" s="130">
        <v>0</v>
      </c>
      <c r="R119" s="130">
        <v>0</v>
      </c>
      <c r="S119" s="130">
        <v>0</v>
      </c>
      <c r="T119" s="130"/>
      <c r="U119" s="130">
        <v>0</v>
      </c>
      <c r="V119" s="130">
        <v>0</v>
      </c>
      <c r="W119" s="130">
        <v>0</v>
      </c>
      <c r="X119" s="130">
        <v>0</v>
      </c>
      <c r="Y119" s="130"/>
      <c r="Z119" s="130">
        <v>0</v>
      </c>
      <c r="AA119" s="130">
        <v>0</v>
      </c>
      <c r="AB119" s="130">
        <v>0</v>
      </c>
      <c r="AC119" s="130">
        <v>0</v>
      </c>
      <c r="AD119" s="130">
        <v>0</v>
      </c>
      <c r="AE119" s="130">
        <v>0</v>
      </c>
      <c r="AF119" s="130"/>
      <c r="AG119" s="130">
        <v>0</v>
      </c>
      <c r="AH119" s="130">
        <v>0</v>
      </c>
      <c r="AI119" s="130">
        <v>0</v>
      </c>
      <c r="AJ119" s="130">
        <v>0</v>
      </c>
      <c r="AK119" s="130">
        <v>0</v>
      </c>
      <c r="AL119" s="130">
        <v>0</v>
      </c>
      <c r="AM119" s="130">
        <v>0</v>
      </c>
      <c r="AN119" s="130">
        <v>0</v>
      </c>
      <c r="AO119" s="130">
        <v>0</v>
      </c>
      <c r="AP119" s="130">
        <v>0</v>
      </c>
      <c r="AQ119" s="130">
        <v>0</v>
      </c>
      <c r="AR119" s="130">
        <v>0</v>
      </c>
      <c r="AS119" s="130">
        <v>0</v>
      </c>
      <c r="AT119" s="130"/>
    </row>
    <row r="120" spans="1:46" x14ac:dyDescent="0.3">
      <c r="A120" s="107">
        <v>387</v>
      </c>
      <c r="B120" s="130"/>
      <c r="C120" s="130"/>
      <c r="D120" s="130">
        <v>0</v>
      </c>
      <c r="E120" s="130">
        <v>0</v>
      </c>
      <c r="F120" s="130">
        <v>0</v>
      </c>
      <c r="G120" s="130">
        <v>0</v>
      </c>
      <c r="H120" s="130">
        <v>0</v>
      </c>
      <c r="I120" s="130">
        <v>0</v>
      </c>
      <c r="J120" s="130">
        <v>0</v>
      </c>
      <c r="K120" s="130">
        <v>0</v>
      </c>
      <c r="L120" s="130">
        <v>0</v>
      </c>
      <c r="M120" s="130">
        <v>0</v>
      </c>
      <c r="N120" s="130">
        <v>0</v>
      </c>
      <c r="O120" s="130">
        <v>0</v>
      </c>
      <c r="P120" s="130">
        <v>0</v>
      </c>
      <c r="Q120" s="130">
        <v>0</v>
      </c>
      <c r="R120" s="130">
        <v>0</v>
      </c>
      <c r="S120" s="130">
        <v>0</v>
      </c>
      <c r="T120" s="130"/>
      <c r="U120" s="130">
        <v>0</v>
      </c>
      <c r="V120" s="130">
        <v>0</v>
      </c>
      <c r="W120" s="130">
        <v>0</v>
      </c>
      <c r="X120" s="130">
        <v>0</v>
      </c>
      <c r="Y120" s="130"/>
      <c r="Z120" s="130">
        <v>0</v>
      </c>
      <c r="AA120" s="130">
        <v>0</v>
      </c>
      <c r="AB120" s="130">
        <v>0</v>
      </c>
      <c r="AC120" s="130">
        <v>0</v>
      </c>
      <c r="AD120" s="130">
        <v>0</v>
      </c>
      <c r="AE120" s="130">
        <v>0</v>
      </c>
      <c r="AF120" s="130"/>
      <c r="AG120" s="130">
        <v>0</v>
      </c>
      <c r="AH120" s="130">
        <v>0</v>
      </c>
      <c r="AI120" s="130">
        <v>12430760</v>
      </c>
      <c r="AJ120" s="130">
        <v>0</v>
      </c>
      <c r="AK120" s="130">
        <v>0</v>
      </c>
      <c r="AL120" s="130">
        <v>0</v>
      </c>
      <c r="AM120" s="130">
        <v>0</v>
      </c>
      <c r="AN120" s="130">
        <v>0</v>
      </c>
      <c r="AO120" s="130">
        <v>0</v>
      </c>
      <c r="AP120" s="130">
        <v>0</v>
      </c>
      <c r="AQ120" s="130">
        <v>0</v>
      </c>
      <c r="AR120" s="130">
        <v>0</v>
      </c>
      <c r="AS120" s="130">
        <v>0</v>
      </c>
      <c r="AT120" s="130"/>
    </row>
    <row r="121" spans="1:46" x14ac:dyDescent="0.3">
      <c r="A121" s="107">
        <v>388</v>
      </c>
      <c r="B121" s="130"/>
      <c r="C121" s="130"/>
      <c r="D121" s="130">
        <v>0</v>
      </c>
      <c r="E121" s="130">
        <v>0</v>
      </c>
      <c r="F121" s="130">
        <v>9416881</v>
      </c>
      <c r="G121" s="130">
        <v>0</v>
      </c>
      <c r="H121" s="130">
        <v>0</v>
      </c>
      <c r="I121" s="130">
        <v>399561</v>
      </c>
      <c r="J121" s="130">
        <v>2751509</v>
      </c>
      <c r="K121" s="130">
        <v>0</v>
      </c>
      <c r="L121" s="130">
        <v>0</v>
      </c>
      <c r="M121" s="130">
        <v>0</v>
      </c>
      <c r="N121" s="130">
        <v>0</v>
      </c>
      <c r="O121" s="130">
        <v>0</v>
      </c>
      <c r="P121" s="130">
        <v>16980</v>
      </c>
      <c r="Q121" s="130">
        <v>0</v>
      </c>
      <c r="R121" s="130">
        <v>55359</v>
      </c>
      <c r="S121" s="130">
        <v>1988771</v>
      </c>
      <c r="T121" s="130"/>
      <c r="U121" s="130">
        <v>188597</v>
      </c>
      <c r="V121" s="130">
        <v>0</v>
      </c>
      <c r="W121" s="130">
        <v>10332</v>
      </c>
      <c r="X121" s="130">
        <v>225835</v>
      </c>
      <c r="Y121" s="130"/>
      <c r="Z121" s="130">
        <v>98820</v>
      </c>
      <c r="AA121" s="130">
        <v>52376</v>
      </c>
      <c r="AB121" s="130">
        <v>551247</v>
      </c>
      <c r="AC121" s="130">
        <v>71014690</v>
      </c>
      <c r="AD121" s="130">
        <v>0</v>
      </c>
      <c r="AE121" s="130">
        <v>11520</v>
      </c>
      <c r="AF121" s="130"/>
      <c r="AG121" s="130">
        <v>8540335</v>
      </c>
      <c r="AH121" s="130">
        <v>3157714</v>
      </c>
      <c r="AI121" s="130">
        <v>65024650</v>
      </c>
      <c r="AJ121" s="130">
        <v>67263</v>
      </c>
      <c r="AK121" s="130">
        <v>130943</v>
      </c>
      <c r="AL121" s="130">
        <v>52641</v>
      </c>
      <c r="AM121" s="130">
        <v>69255</v>
      </c>
      <c r="AN121" s="130">
        <v>4935</v>
      </c>
      <c r="AO121" s="130">
        <v>33736</v>
      </c>
      <c r="AP121" s="130">
        <v>2458668</v>
      </c>
      <c r="AQ121" s="130">
        <v>0</v>
      </c>
      <c r="AR121" s="130">
        <v>0</v>
      </c>
      <c r="AS121" s="130">
        <v>66446</v>
      </c>
      <c r="AT121" s="130"/>
    </row>
    <row r="122" spans="1:46" x14ac:dyDescent="0.3">
      <c r="A122" s="107">
        <v>389</v>
      </c>
      <c r="B122" s="130"/>
      <c r="C122" s="130"/>
      <c r="D122" s="130">
        <v>0</v>
      </c>
      <c r="E122" s="130">
        <v>0</v>
      </c>
      <c r="F122" s="130">
        <v>0</v>
      </c>
      <c r="G122" s="130">
        <v>0</v>
      </c>
      <c r="H122" s="130">
        <v>0</v>
      </c>
      <c r="I122" s="130">
        <v>0</v>
      </c>
      <c r="J122" s="130">
        <v>0</v>
      </c>
      <c r="K122" s="130">
        <v>0</v>
      </c>
      <c r="L122" s="130">
        <v>0</v>
      </c>
      <c r="M122" s="130">
        <v>0</v>
      </c>
      <c r="N122" s="130">
        <v>0</v>
      </c>
      <c r="O122" s="130">
        <v>0</v>
      </c>
      <c r="P122" s="130">
        <v>0</v>
      </c>
      <c r="Q122" s="130">
        <v>0</v>
      </c>
      <c r="R122" s="130">
        <v>0</v>
      </c>
      <c r="S122" s="130">
        <v>0</v>
      </c>
      <c r="T122" s="130"/>
      <c r="U122" s="130">
        <v>0</v>
      </c>
      <c r="V122" s="130">
        <v>0</v>
      </c>
      <c r="W122" s="130">
        <v>0</v>
      </c>
      <c r="X122" s="130">
        <v>0</v>
      </c>
      <c r="Y122" s="130"/>
      <c r="Z122" s="130">
        <v>0</v>
      </c>
      <c r="AA122" s="130">
        <v>0</v>
      </c>
      <c r="AB122" s="130">
        <v>0</v>
      </c>
      <c r="AC122" s="130">
        <v>0</v>
      </c>
      <c r="AD122" s="130">
        <v>0</v>
      </c>
      <c r="AE122" s="130">
        <v>0</v>
      </c>
      <c r="AF122" s="130"/>
      <c r="AG122" s="130">
        <v>0</v>
      </c>
      <c r="AH122" s="130">
        <v>0</v>
      </c>
      <c r="AI122" s="130">
        <v>-1743000</v>
      </c>
      <c r="AJ122" s="130">
        <v>0</v>
      </c>
      <c r="AK122" s="130">
        <v>0</v>
      </c>
      <c r="AL122" s="130">
        <v>0</v>
      </c>
      <c r="AM122" s="130">
        <v>0</v>
      </c>
      <c r="AN122" s="130">
        <v>0</v>
      </c>
      <c r="AO122" s="130">
        <v>0</v>
      </c>
      <c r="AP122" s="130">
        <v>0</v>
      </c>
      <c r="AQ122" s="130">
        <v>0</v>
      </c>
      <c r="AR122" s="130">
        <v>0</v>
      </c>
      <c r="AS122" s="130">
        <v>0</v>
      </c>
      <c r="AT122" s="130"/>
    </row>
    <row r="123" spans="1:46" x14ac:dyDescent="0.3">
      <c r="A123" s="107">
        <v>391</v>
      </c>
      <c r="B123" s="130"/>
      <c r="C123" s="130"/>
      <c r="D123" s="130">
        <v>0</v>
      </c>
      <c r="E123" s="130">
        <v>0</v>
      </c>
      <c r="F123" s="130">
        <v>673462</v>
      </c>
      <c r="G123" s="130">
        <v>0</v>
      </c>
      <c r="H123" s="130">
        <v>0</v>
      </c>
      <c r="I123" s="130">
        <v>2786</v>
      </c>
      <c r="J123" s="130">
        <v>26645</v>
      </c>
      <c r="K123" s="130">
        <v>0</v>
      </c>
      <c r="L123" s="130">
        <v>0</v>
      </c>
      <c r="M123" s="130">
        <v>0</v>
      </c>
      <c r="N123" s="130">
        <v>0</v>
      </c>
      <c r="O123" s="130">
        <v>0</v>
      </c>
      <c r="P123" s="130">
        <v>0</v>
      </c>
      <c r="Q123" s="130">
        <v>0</v>
      </c>
      <c r="R123" s="130">
        <v>534</v>
      </c>
      <c r="S123" s="130">
        <v>432023</v>
      </c>
      <c r="T123" s="130"/>
      <c r="U123" s="130">
        <v>0</v>
      </c>
      <c r="V123" s="130">
        <v>0</v>
      </c>
      <c r="W123" s="130">
        <v>44069</v>
      </c>
      <c r="X123" s="130">
        <v>4327</v>
      </c>
      <c r="Y123" s="130"/>
      <c r="Z123" s="130">
        <v>1461</v>
      </c>
      <c r="AA123" s="130">
        <v>0</v>
      </c>
      <c r="AB123" s="130">
        <v>0</v>
      </c>
      <c r="AC123" s="130">
        <v>12825577</v>
      </c>
      <c r="AD123" s="130">
        <v>0</v>
      </c>
      <c r="AE123" s="130">
        <v>0</v>
      </c>
      <c r="AF123" s="130"/>
      <c r="AG123" s="130">
        <v>1097686</v>
      </c>
      <c r="AH123" s="130">
        <v>17545</v>
      </c>
      <c r="AI123" s="130">
        <v>26314599</v>
      </c>
      <c r="AJ123" s="130">
        <v>0</v>
      </c>
      <c r="AK123" s="130">
        <v>5938</v>
      </c>
      <c r="AL123" s="130">
        <v>0</v>
      </c>
      <c r="AM123" s="130">
        <v>23211</v>
      </c>
      <c r="AN123" s="130">
        <v>14</v>
      </c>
      <c r="AO123" s="130">
        <v>793</v>
      </c>
      <c r="AP123" s="130">
        <v>799246</v>
      </c>
      <c r="AQ123" s="130">
        <v>0</v>
      </c>
      <c r="AR123" s="130">
        <v>0</v>
      </c>
      <c r="AS123" s="130">
        <v>100000</v>
      </c>
      <c r="AT123" s="130"/>
    </row>
    <row r="124" spans="1:46" x14ac:dyDescent="0.3">
      <c r="A124" s="107">
        <v>500</v>
      </c>
      <c r="B124" s="130"/>
      <c r="C124" s="130"/>
      <c r="D124" s="130">
        <v>0</v>
      </c>
      <c r="E124" s="130">
        <v>0</v>
      </c>
      <c r="F124" s="130">
        <v>0</v>
      </c>
      <c r="G124" s="130">
        <v>0</v>
      </c>
      <c r="H124" s="130">
        <v>0</v>
      </c>
      <c r="I124" s="130">
        <v>4000</v>
      </c>
      <c r="J124" s="130">
        <v>0</v>
      </c>
      <c r="K124" s="130">
        <v>0</v>
      </c>
      <c r="L124" s="130">
        <v>0</v>
      </c>
      <c r="M124" s="130">
        <v>0</v>
      </c>
      <c r="N124" s="130">
        <v>0</v>
      </c>
      <c r="O124" s="130">
        <v>0</v>
      </c>
      <c r="P124" s="130">
        <v>0</v>
      </c>
      <c r="Q124" s="130">
        <v>16643</v>
      </c>
      <c r="R124" s="130">
        <v>0</v>
      </c>
      <c r="S124" s="130">
        <v>0</v>
      </c>
      <c r="T124" s="130"/>
      <c r="U124" s="130">
        <v>0</v>
      </c>
      <c r="V124" s="130">
        <v>0</v>
      </c>
      <c r="W124" s="130">
        <v>470000</v>
      </c>
      <c r="X124" s="130">
        <v>0</v>
      </c>
      <c r="Y124" s="130"/>
      <c r="Z124" s="130">
        <v>0</v>
      </c>
      <c r="AA124" s="130">
        <v>0</v>
      </c>
      <c r="AB124" s="130">
        <v>0</v>
      </c>
      <c r="AC124" s="130">
        <v>0</v>
      </c>
      <c r="AD124" s="130">
        <v>0</v>
      </c>
      <c r="AE124" s="130">
        <v>0</v>
      </c>
      <c r="AF124" s="130"/>
      <c r="AG124" s="130">
        <v>400041</v>
      </c>
      <c r="AH124" s="130">
        <v>1590491</v>
      </c>
      <c r="AI124" s="130">
        <v>0</v>
      </c>
      <c r="AJ124" s="130">
        <v>0</v>
      </c>
      <c r="AK124" s="130">
        <v>0</v>
      </c>
      <c r="AL124" s="130">
        <v>21098</v>
      </c>
      <c r="AM124" s="130">
        <v>100000</v>
      </c>
      <c r="AN124" s="130">
        <v>0</v>
      </c>
      <c r="AO124" s="130">
        <v>0</v>
      </c>
      <c r="AP124" s="130">
        <v>0</v>
      </c>
      <c r="AQ124" s="130">
        <v>0</v>
      </c>
      <c r="AR124" s="130">
        <v>0</v>
      </c>
      <c r="AS124" s="130">
        <v>15600</v>
      </c>
      <c r="AT124" s="130"/>
    </row>
    <row r="125" spans="1:46" x14ac:dyDescent="0.3">
      <c r="A125" s="107">
        <v>502</v>
      </c>
      <c r="B125" s="130"/>
      <c r="C125" s="130"/>
      <c r="D125" s="130">
        <v>153926</v>
      </c>
      <c r="E125" s="130">
        <v>0</v>
      </c>
      <c r="F125" s="130">
        <v>0</v>
      </c>
      <c r="G125" s="130">
        <v>3542161</v>
      </c>
      <c r="H125" s="130">
        <v>50972</v>
      </c>
      <c r="I125" s="130">
        <v>0</v>
      </c>
      <c r="J125" s="130">
        <v>0</v>
      </c>
      <c r="K125" s="130">
        <v>227789</v>
      </c>
      <c r="L125" s="130">
        <v>12474671</v>
      </c>
      <c r="M125" s="130">
        <v>0</v>
      </c>
      <c r="N125" s="130">
        <v>169095</v>
      </c>
      <c r="O125" s="130">
        <v>137425165</v>
      </c>
      <c r="P125" s="130">
        <v>0</v>
      </c>
      <c r="Q125" s="130">
        <v>0</v>
      </c>
      <c r="R125" s="130">
        <v>0</v>
      </c>
      <c r="S125" s="130">
        <v>0</v>
      </c>
      <c r="T125" s="130"/>
      <c r="U125" s="130">
        <v>0</v>
      </c>
      <c r="V125" s="130">
        <v>0</v>
      </c>
      <c r="W125" s="130">
        <v>0</v>
      </c>
      <c r="X125" s="130">
        <v>0</v>
      </c>
      <c r="Y125" s="130"/>
      <c r="Z125" s="130">
        <v>0</v>
      </c>
      <c r="AA125" s="130">
        <v>0</v>
      </c>
      <c r="AB125" s="130">
        <v>0</v>
      </c>
      <c r="AC125" s="130">
        <v>0</v>
      </c>
      <c r="AD125" s="130">
        <v>237992</v>
      </c>
      <c r="AE125" s="130">
        <v>0</v>
      </c>
      <c r="AF125" s="130"/>
      <c r="AG125" s="130">
        <v>868065</v>
      </c>
      <c r="AH125" s="130">
        <v>0</v>
      </c>
      <c r="AI125" s="130">
        <v>1643175</v>
      </c>
      <c r="AJ125" s="130">
        <v>0</v>
      </c>
      <c r="AK125" s="130">
        <v>0</v>
      </c>
      <c r="AL125" s="130">
        <v>0</v>
      </c>
      <c r="AM125" s="130">
        <v>0</v>
      </c>
      <c r="AN125" s="130">
        <v>0</v>
      </c>
      <c r="AO125" s="130">
        <v>0</v>
      </c>
      <c r="AP125" s="130">
        <v>0</v>
      </c>
      <c r="AQ125" s="130">
        <v>5292240</v>
      </c>
      <c r="AR125" s="130">
        <v>234204</v>
      </c>
      <c r="AS125" s="130">
        <v>0</v>
      </c>
      <c r="AT125" s="130"/>
    </row>
    <row r="126" spans="1:46" x14ac:dyDescent="0.3">
      <c r="A126" s="107">
        <v>503</v>
      </c>
      <c r="B126" s="130"/>
      <c r="C126" s="130"/>
      <c r="D126" s="130">
        <v>0</v>
      </c>
      <c r="E126" s="130">
        <v>0</v>
      </c>
      <c r="F126" s="130">
        <v>0</v>
      </c>
      <c r="G126" s="130">
        <v>17566</v>
      </c>
      <c r="H126" s="130">
        <v>0</v>
      </c>
      <c r="I126" s="130">
        <v>0</v>
      </c>
      <c r="J126" s="130">
        <v>0</v>
      </c>
      <c r="K126" s="130">
        <v>0</v>
      </c>
      <c r="L126" s="130">
        <v>24102367</v>
      </c>
      <c r="M126" s="130">
        <v>0</v>
      </c>
      <c r="N126" s="130">
        <v>0</v>
      </c>
      <c r="O126" s="130">
        <v>0</v>
      </c>
      <c r="P126" s="130">
        <v>0</v>
      </c>
      <c r="Q126" s="130">
        <v>0</v>
      </c>
      <c r="R126" s="130">
        <v>0</v>
      </c>
      <c r="S126" s="130">
        <v>0</v>
      </c>
      <c r="T126" s="130"/>
      <c r="U126" s="130">
        <v>0</v>
      </c>
      <c r="V126" s="130">
        <v>0</v>
      </c>
      <c r="W126" s="130">
        <v>0</v>
      </c>
      <c r="X126" s="130">
        <v>0</v>
      </c>
      <c r="Y126" s="130"/>
      <c r="Z126" s="130">
        <v>0</v>
      </c>
      <c r="AA126" s="130">
        <v>0</v>
      </c>
      <c r="AB126" s="130">
        <v>0</v>
      </c>
      <c r="AC126" s="130">
        <v>0</v>
      </c>
      <c r="AD126" s="130">
        <v>0</v>
      </c>
      <c r="AE126" s="130">
        <v>0</v>
      </c>
      <c r="AF126" s="130"/>
      <c r="AG126" s="130">
        <v>3450</v>
      </c>
      <c r="AH126" s="130">
        <v>0</v>
      </c>
      <c r="AI126" s="130">
        <v>0</v>
      </c>
      <c r="AJ126" s="130">
        <v>0</v>
      </c>
      <c r="AK126" s="130">
        <v>0</v>
      </c>
      <c r="AL126" s="130">
        <v>0</v>
      </c>
      <c r="AM126" s="130">
        <v>0</v>
      </c>
      <c r="AN126" s="130">
        <v>0</v>
      </c>
      <c r="AO126" s="130">
        <v>0</v>
      </c>
      <c r="AP126" s="130">
        <v>0</v>
      </c>
      <c r="AQ126" s="130">
        <v>0</v>
      </c>
      <c r="AR126" s="130">
        <v>0</v>
      </c>
      <c r="AS126" s="130">
        <v>0</v>
      </c>
      <c r="AT126" s="130"/>
    </row>
    <row r="127" spans="1:46" x14ac:dyDescent="0.3">
      <c r="A127" s="107">
        <v>504</v>
      </c>
      <c r="B127" s="130"/>
      <c r="C127" s="130"/>
      <c r="D127" s="130">
        <v>0</v>
      </c>
      <c r="E127" s="130">
        <v>0</v>
      </c>
      <c r="F127" s="130">
        <v>0</v>
      </c>
      <c r="G127" s="130">
        <v>0</v>
      </c>
      <c r="H127" s="130">
        <v>0</v>
      </c>
      <c r="I127" s="130">
        <v>0</v>
      </c>
      <c r="J127" s="130">
        <v>0</v>
      </c>
      <c r="K127" s="130">
        <v>0</v>
      </c>
      <c r="L127" s="130">
        <v>0</v>
      </c>
      <c r="M127" s="130">
        <v>0</v>
      </c>
      <c r="N127" s="130">
        <v>0</v>
      </c>
      <c r="O127" s="130">
        <v>0</v>
      </c>
      <c r="P127" s="130">
        <v>0</v>
      </c>
      <c r="Q127" s="130">
        <v>0</v>
      </c>
      <c r="R127" s="130">
        <v>0</v>
      </c>
      <c r="S127" s="130">
        <v>0</v>
      </c>
      <c r="T127" s="130"/>
      <c r="U127" s="130">
        <v>210722</v>
      </c>
      <c r="V127" s="130">
        <v>0</v>
      </c>
      <c r="W127" s="130">
        <v>0</v>
      </c>
      <c r="X127" s="130">
        <v>0</v>
      </c>
      <c r="Y127" s="130"/>
      <c r="Z127" s="130">
        <v>0</v>
      </c>
      <c r="AA127" s="130">
        <v>0</v>
      </c>
      <c r="AB127" s="130">
        <v>0</v>
      </c>
      <c r="AC127" s="130">
        <v>2411101</v>
      </c>
      <c r="AD127" s="130">
        <v>0</v>
      </c>
      <c r="AE127" s="130">
        <v>0</v>
      </c>
      <c r="AF127" s="130"/>
      <c r="AG127" s="130">
        <v>5402996</v>
      </c>
      <c r="AH127" s="130">
        <v>0</v>
      </c>
      <c r="AI127" s="130">
        <v>8584787</v>
      </c>
      <c r="AJ127" s="130">
        <v>0</v>
      </c>
      <c r="AK127" s="130">
        <v>1818</v>
      </c>
      <c r="AL127" s="130">
        <v>29957</v>
      </c>
      <c r="AM127" s="130">
        <v>0</v>
      </c>
      <c r="AN127" s="130">
        <v>1290</v>
      </c>
      <c r="AO127" s="130">
        <v>50</v>
      </c>
      <c r="AP127" s="130">
        <v>0</v>
      </c>
      <c r="AQ127" s="130">
        <v>0</v>
      </c>
      <c r="AR127" s="130">
        <v>0</v>
      </c>
      <c r="AS127" s="130">
        <v>80000</v>
      </c>
      <c r="AT127" s="130"/>
    </row>
    <row r="128" spans="1:46" x14ac:dyDescent="0.3">
      <c r="A128" s="107">
        <v>505</v>
      </c>
      <c r="B128" s="130"/>
      <c r="C128" s="130"/>
      <c r="D128" s="130">
        <v>0</v>
      </c>
      <c r="E128" s="130">
        <v>0</v>
      </c>
      <c r="F128" s="130">
        <v>0</v>
      </c>
      <c r="G128" s="130">
        <v>0</v>
      </c>
      <c r="H128" s="130">
        <v>0</v>
      </c>
      <c r="I128" s="130">
        <v>0</v>
      </c>
      <c r="J128" s="130">
        <v>0</v>
      </c>
      <c r="K128" s="130">
        <v>0</v>
      </c>
      <c r="L128" s="130">
        <v>0</v>
      </c>
      <c r="M128" s="130">
        <v>0</v>
      </c>
      <c r="N128" s="130">
        <v>0</v>
      </c>
      <c r="O128" s="130">
        <v>0</v>
      </c>
      <c r="P128" s="130">
        <v>0</v>
      </c>
      <c r="Q128" s="130">
        <v>0</v>
      </c>
      <c r="R128" s="130">
        <v>0</v>
      </c>
      <c r="S128" s="130">
        <v>22582</v>
      </c>
      <c r="T128" s="130"/>
      <c r="U128" s="130">
        <v>0</v>
      </c>
      <c r="V128" s="130">
        <v>0</v>
      </c>
      <c r="W128" s="130">
        <v>0</v>
      </c>
      <c r="X128" s="130">
        <v>0</v>
      </c>
      <c r="Y128" s="130"/>
      <c r="Z128" s="130">
        <v>0</v>
      </c>
      <c r="AA128" s="130">
        <v>0</v>
      </c>
      <c r="AB128" s="130">
        <v>0</v>
      </c>
      <c r="AC128" s="130">
        <v>0</v>
      </c>
      <c r="AD128" s="130">
        <v>0</v>
      </c>
      <c r="AE128" s="130">
        <v>0</v>
      </c>
      <c r="AF128" s="130"/>
      <c r="AG128" s="130">
        <v>3935944</v>
      </c>
      <c r="AH128" s="130">
        <v>0</v>
      </c>
      <c r="AI128" s="130">
        <v>176873</v>
      </c>
      <c r="AJ128" s="130">
        <v>0</v>
      </c>
      <c r="AK128" s="130">
        <v>0</v>
      </c>
      <c r="AL128" s="130">
        <v>0</v>
      </c>
      <c r="AM128" s="130">
        <v>0</v>
      </c>
      <c r="AN128" s="130">
        <v>0</v>
      </c>
      <c r="AO128" s="130">
        <v>0</v>
      </c>
      <c r="AP128" s="130">
        <v>0</v>
      </c>
      <c r="AQ128" s="130">
        <v>0</v>
      </c>
      <c r="AR128" s="130">
        <v>0</v>
      </c>
      <c r="AS128" s="130">
        <v>0</v>
      </c>
      <c r="AT128" s="130"/>
    </row>
    <row r="129" spans="1:46" x14ac:dyDescent="0.3">
      <c r="A129" s="107">
        <v>506</v>
      </c>
      <c r="B129" s="130"/>
      <c r="C129" s="130"/>
      <c r="D129" s="130">
        <v>0</v>
      </c>
      <c r="E129" s="130">
        <v>0</v>
      </c>
      <c r="F129" s="130">
        <v>1578570</v>
      </c>
      <c r="G129" s="130">
        <v>0</v>
      </c>
      <c r="H129" s="130">
        <v>0</v>
      </c>
      <c r="I129" s="130">
        <v>199107</v>
      </c>
      <c r="J129" s="130">
        <v>1557653</v>
      </c>
      <c r="K129" s="130">
        <v>0</v>
      </c>
      <c r="L129" s="130">
        <v>0</v>
      </c>
      <c r="M129" s="130">
        <v>0</v>
      </c>
      <c r="N129" s="130">
        <v>0</v>
      </c>
      <c r="O129" s="130">
        <v>0</v>
      </c>
      <c r="P129" s="130">
        <v>337729</v>
      </c>
      <c r="Q129" s="130">
        <v>26577</v>
      </c>
      <c r="R129" s="130">
        <v>159345</v>
      </c>
      <c r="S129" s="130">
        <v>7430347</v>
      </c>
      <c r="T129" s="130"/>
      <c r="U129" s="130">
        <v>114095</v>
      </c>
      <c r="V129" s="130">
        <v>0</v>
      </c>
      <c r="W129" s="130">
        <v>132834</v>
      </c>
      <c r="X129" s="130">
        <v>138572</v>
      </c>
      <c r="Y129" s="130"/>
      <c r="Z129" s="130">
        <v>68422</v>
      </c>
      <c r="AA129" s="130">
        <v>188110</v>
      </c>
      <c r="AB129" s="130">
        <v>177496</v>
      </c>
      <c r="AC129" s="130">
        <v>7775588</v>
      </c>
      <c r="AD129" s="130">
        <v>0</v>
      </c>
      <c r="AE129" s="130">
        <v>118721</v>
      </c>
      <c r="AF129" s="130"/>
      <c r="AG129" s="130">
        <v>12210727</v>
      </c>
      <c r="AH129" s="130">
        <v>2300037</v>
      </c>
      <c r="AI129" s="130">
        <v>14497643</v>
      </c>
      <c r="AJ129" s="130">
        <v>747743</v>
      </c>
      <c r="AK129" s="130">
        <v>1150913</v>
      </c>
      <c r="AL129" s="130">
        <v>46016</v>
      </c>
      <c r="AM129" s="130">
        <v>174422</v>
      </c>
      <c r="AN129" s="130">
        <v>36678</v>
      </c>
      <c r="AO129" s="130">
        <v>81319</v>
      </c>
      <c r="AP129" s="130">
        <v>927454</v>
      </c>
      <c r="AQ129" s="130">
        <v>0</v>
      </c>
      <c r="AR129" s="130">
        <v>0</v>
      </c>
      <c r="AS129" s="130">
        <v>174243</v>
      </c>
      <c r="AT129" s="130"/>
    </row>
    <row r="130" spans="1:46" x14ac:dyDescent="0.3">
      <c r="A130" s="107">
        <v>507</v>
      </c>
      <c r="B130" s="130"/>
      <c r="C130" s="130"/>
      <c r="D130" s="130">
        <v>0</v>
      </c>
      <c r="E130" s="130">
        <v>0</v>
      </c>
      <c r="F130" s="130">
        <v>0</v>
      </c>
      <c r="G130" s="130">
        <v>0</v>
      </c>
      <c r="H130" s="130">
        <v>0</v>
      </c>
      <c r="I130" s="130">
        <v>0</v>
      </c>
      <c r="J130" s="130">
        <v>0</v>
      </c>
      <c r="K130" s="130">
        <v>0</v>
      </c>
      <c r="L130" s="130">
        <v>0</v>
      </c>
      <c r="M130" s="130">
        <v>0</v>
      </c>
      <c r="N130" s="130">
        <v>0</v>
      </c>
      <c r="O130" s="130">
        <v>0</v>
      </c>
      <c r="P130" s="130">
        <v>4</v>
      </c>
      <c r="Q130" s="130">
        <v>0</v>
      </c>
      <c r="R130" s="130">
        <v>0</v>
      </c>
      <c r="S130" s="130">
        <v>0</v>
      </c>
      <c r="T130" s="130"/>
      <c r="U130" s="130">
        <v>0</v>
      </c>
      <c r="V130" s="130">
        <v>0</v>
      </c>
      <c r="W130" s="130">
        <v>0</v>
      </c>
      <c r="X130" s="130">
        <v>0</v>
      </c>
      <c r="Y130" s="130"/>
      <c r="Z130" s="130">
        <v>-8408</v>
      </c>
      <c r="AA130" s="130">
        <v>0</v>
      </c>
      <c r="AB130" s="130">
        <v>0</v>
      </c>
      <c r="AC130" s="130">
        <v>0</v>
      </c>
      <c r="AD130" s="130">
        <v>0</v>
      </c>
      <c r="AE130" s="130">
        <v>0</v>
      </c>
      <c r="AF130" s="130"/>
      <c r="AG130" s="130">
        <v>0</v>
      </c>
      <c r="AH130" s="130">
        <v>0</v>
      </c>
      <c r="AI130" s="130">
        <v>2</v>
      </c>
      <c r="AJ130" s="130">
        <v>0</v>
      </c>
      <c r="AK130" s="130">
        <v>0</v>
      </c>
      <c r="AL130" s="130">
        <v>0</v>
      </c>
      <c r="AM130" s="130">
        <v>0</v>
      </c>
      <c r="AN130" s="130">
        <v>0</v>
      </c>
      <c r="AO130" s="130">
        <v>0</v>
      </c>
      <c r="AP130" s="130">
        <v>0</v>
      </c>
      <c r="AQ130" s="130">
        <v>0</v>
      </c>
      <c r="AR130" s="130">
        <v>0</v>
      </c>
      <c r="AS130" s="130">
        <v>0</v>
      </c>
      <c r="AT130" s="130"/>
    </row>
    <row r="131" spans="1:46" x14ac:dyDescent="0.3">
      <c r="A131" s="107">
        <v>508</v>
      </c>
      <c r="B131" s="130"/>
      <c r="C131" s="130"/>
      <c r="D131" s="130">
        <v>0</v>
      </c>
      <c r="E131" s="130">
        <v>0</v>
      </c>
      <c r="F131" s="130">
        <v>0</v>
      </c>
      <c r="G131" s="130">
        <v>0</v>
      </c>
      <c r="H131" s="130">
        <v>0</v>
      </c>
      <c r="I131" s="130">
        <v>0</v>
      </c>
      <c r="J131" s="130">
        <v>0</v>
      </c>
      <c r="K131" s="130">
        <v>0</v>
      </c>
      <c r="L131" s="130">
        <v>0</v>
      </c>
      <c r="M131" s="130">
        <v>0</v>
      </c>
      <c r="N131" s="130">
        <v>0</v>
      </c>
      <c r="O131" s="130">
        <v>0</v>
      </c>
      <c r="P131" s="130">
        <v>0</v>
      </c>
      <c r="Q131" s="130">
        <v>0</v>
      </c>
      <c r="R131" s="130">
        <v>0</v>
      </c>
      <c r="S131" s="130">
        <v>0</v>
      </c>
      <c r="T131" s="130"/>
      <c r="U131" s="130">
        <v>0</v>
      </c>
      <c r="V131" s="130">
        <v>0</v>
      </c>
      <c r="W131" s="130">
        <v>0</v>
      </c>
      <c r="X131" s="130">
        <v>0</v>
      </c>
      <c r="Y131" s="130"/>
      <c r="Z131" s="130">
        <v>0</v>
      </c>
      <c r="AA131" s="130">
        <v>0</v>
      </c>
      <c r="AB131" s="130">
        <v>0</v>
      </c>
      <c r="AC131" s="130">
        <v>0</v>
      </c>
      <c r="AD131" s="130">
        <v>0</v>
      </c>
      <c r="AE131" s="130">
        <v>0</v>
      </c>
      <c r="AF131" s="130"/>
      <c r="AG131" s="130">
        <v>0</v>
      </c>
      <c r="AH131" s="130">
        <v>0</v>
      </c>
      <c r="AI131" s="130">
        <v>0</v>
      </c>
      <c r="AJ131" s="130">
        <v>0</v>
      </c>
      <c r="AK131" s="130">
        <v>0</v>
      </c>
      <c r="AL131" s="130">
        <v>0</v>
      </c>
      <c r="AM131" s="130">
        <v>0</v>
      </c>
      <c r="AN131" s="130">
        <v>0</v>
      </c>
      <c r="AO131" s="130">
        <v>0</v>
      </c>
      <c r="AP131" s="130">
        <v>0</v>
      </c>
      <c r="AQ131" s="130">
        <v>0</v>
      </c>
      <c r="AR131" s="130">
        <v>0</v>
      </c>
      <c r="AS131" s="130">
        <v>0</v>
      </c>
      <c r="AT131" s="130"/>
    </row>
    <row r="132" spans="1:46" x14ac:dyDescent="0.3">
      <c r="A132" s="107">
        <v>509</v>
      </c>
      <c r="B132" s="130"/>
      <c r="C132" s="130"/>
      <c r="D132" s="130">
        <v>0</v>
      </c>
      <c r="E132" s="130">
        <v>0</v>
      </c>
      <c r="F132" s="130">
        <v>0</v>
      </c>
      <c r="G132" s="130">
        <v>0</v>
      </c>
      <c r="H132" s="130">
        <v>0</v>
      </c>
      <c r="I132" s="130">
        <v>0</v>
      </c>
      <c r="J132" s="130">
        <v>0</v>
      </c>
      <c r="K132" s="130">
        <v>0</v>
      </c>
      <c r="L132" s="130">
        <v>0</v>
      </c>
      <c r="M132" s="130">
        <v>0</v>
      </c>
      <c r="N132" s="130">
        <v>0</v>
      </c>
      <c r="O132" s="130">
        <v>0</v>
      </c>
      <c r="P132" s="130">
        <v>0</v>
      </c>
      <c r="Q132" s="130">
        <v>0</v>
      </c>
      <c r="R132" s="130">
        <v>0</v>
      </c>
      <c r="S132" s="130">
        <v>0</v>
      </c>
      <c r="T132" s="130"/>
      <c r="U132" s="130">
        <v>0</v>
      </c>
      <c r="V132" s="130">
        <v>0</v>
      </c>
      <c r="W132" s="130">
        <v>0</v>
      </c>
      <c r="X132" s="130">
        <v>0</v>
      </c>
      <c r="Y132" s="130"/>
      <c r="Z132" s="130">
        <v>0</v>
      </c>
      <c r="AA132" s="130">
        <v>0</v>
      </c>
      <c r="AB132" s="130">
        <v>0</v>
      </c>
      <c r="AC132" s="130">
        <v>0</v>
      </c>
      <c r="AD132" s="130">
        <v>0</v>
      </c>
      <c r="AE132" s="130">
        <v>0</v>
      </c>
      <c r="AF132" s="130"/>
      <c r="AG132" s="130">
        <v>0</v>
      </c>
      <c r="AH132" s="130">
        <v>0</v>
      </c>
      <c r="AI132" s="130">
        <v>0</v>
      </c>
      <c r="AJ132" s="130">
        <v>0</v>
      </c>
      <c r="AK132" s="130">
        <v>0</v>
      </c>
      <c r="AL132" s="130">
        <v>0</v>
      </c>
      <c r="AM132" s="130">
        <v>0</v>
      </c>
      <c r="AN132" s="130">
        <v>0</v>
      </c>
      <c r="AO132" s="130">
        <v>0</v>
      </c>
      <c r="AP132" s="130">
        <v>0</v>
      </c>
      <c r="AQ132" s="130">
        <v>0</v>
      </c>
      <c r="AR132" s="130">
        <v>0</v>
      </c>
      <c r="AS132" s="130">
        <v>0</v>
      </c>
      <c r="AT132" s="130"/>
    </row>
    <row r="133" spans="1:46" x14ac:dyDescent="0.3">
      <c r="A133" s="107">
        <v>510</v>
      </c>
      <c r="B133" s="130"/>
      <c r="C133" s="130"/>
      <c r="D133" s="130">
        <v>0</v>
      </c>
      <c r="E133" s="130">
        <v>0</v>
      </c>
      <c r="F133" s="130">
        <v>0</v>
      </c>
      <c r="G133" s="130">
        <v>0</v>
      </c>
      <c r="H133" s="130">
        <v>0</v>
      </c>
      <c r="I133" s="130">
        <v>0</v>
      </c>
      <c r="J133" s="130">
        <v>0</v>
      </c>
      <c r="K133" s="130">
        <v>0</v>
      </c>
      <c r="L133" s="130">
        <v>0</v>
      </c>
      <c r="M133" s="130">
        <v>0</v>
      </c>
      <c r="N133" s="130">
        <v>0</v>
      </c>
      <c r="O133" s="130">
        <v>0</v>
      </c>
      <c r="P133" s="130">
        <v>0</v>
      </c>
      <c r="Q133" s="130">
        <v>0</v>
      </c>
      <c r="R133" s="130">
        <v>0</v>
      </c>
      <c r="S133" s="130">
        <v>0</v>
      </c>
      <c r="T133" s="130"/>
      <c r="U133" s="130">
        <v>0</v>
      </c>
      <c r="V133" s="130">
        <v>0</v>
      </c>
      <c r="W133" s="130">
        <v>0</v>
      </c>
      <c r="X133" s="130">
        <v>0</v>
      </c>
      <c r="Y133" s="130"/>
      <c r="Z133" s="130">
        <v>0</v>
      </c>
      <c r="AA133" s="130">
        <v>0</v>
      </c>
      <c r="AB133" s="130">
        <v>0</v>
      </c>
      <c r="AC133" s="130">
        <v>0</v>
      </c>
      <c r="AD133" s="130">
        <v>0</v>
      </c>
      <c r="AE133" s="130">
        <v>0</v>
      </c>
      <c r="AF133" s="130"/>
      <c r="AG133" s="130">
        <v>0</v>
      </c>
      <c r="AH133" s="130">
        <v>0</v>
      </c>
      <c r="AI133" s="130">
        <v>0</v>
      </c>
      <c r="AJ133" s="130">
        <v>0</v>
      </c>
      <c r="AK133" s="130">
        <v>0</v>
      </c>
      <c r="AL133" s="130">
        <v>0</v>
      </c>
      <c r="AM133" s="130">
        <v>0</v>
      </c>
      <c r="AN133" s="130">
        <v>0</v>
      </c>
      <c r="AO133" s="130">
        <v>0</v>
      </c>
      <c r="AP133" s="130">
        <v>0</v>
      </c>
      <c r="AQ133" s="130">
        <v>0</v>
      </c>
      <c r="AR133" s="130">
        <v>0</v>
      </c>
      <c r="AS133" s="130">
        <v>0</v>
      </c>
      <c r="AT133" s="130"/>
    </row>
    <row r="134" spans="1:46" x14ac:dyDescent="0.3">
      <c r="A134" s="107">
        <v>511</v>
      </c>
      <c r="B134" s="130"/>
      <c r="C134" s="130"/>
      <c r="D134" s="130">
        <v>0</v>
      </c>
      <c r="E134" s="130">
        <v>0</v>
      </c>
      <c r="F134" s="130">
        <v>0</v>
      </c>
      <c r="G134" s="130">
        <v>0</v>
      </c>
      <c r="H134" s="130">
        <v>0</v>
      </c>
      <c r="I134" s="130">
        <v>0</v>
      </c>
      <c r="J134" s="130">
        <v>0</v>
      </c>
      <c r="K134" s="130">
        <v>0</v>
      </c>
      <c r="L134" s="130">
        <v>0</v>
      </c>
      <c r="M134" s="130">
        <v>0</v>
      </c>
      <c r="N134" s="130">
        <v>0</v>
      </c>
      <c r="O134" s="130">
        <v>0</v>
      </c>
      <c r="P134" s="130">
        <v>0</v>
      </c>
      <c r="Q134" s="130">
        <v>0</v>
      </c>
      <c r="R134" s="130">
        <v>0</v>
      </c>
      <c r="S134" s="130">
        <v>0</v>
      </c>
      <c r="T134" s="130"/>
      <c r="U134" s="130">
        <v>0</v>
      </c>
      <c r="V134" s="130">
        <v>0</v>
      </c>
      <c r="W134" s="130">
        <v>0</v>
      </c>
      <c r="X134" s="130">
        <v>0</v>
      </c>
      <c r="Y134" s="130"/>
      <c r="Z134" s="130">
        <v>0</v>
      </c>
      <c r="AA134" s="130">
        <v>0</v>
      </c>
      <c r="AB134" s="130">
        <v>0</v>
      </c>
      <c r="AC134" s="130">
        <v>0</v>
      </c>
      <c r="AD134" s="130">
        <v>0</v>
      </c>
      <c r="AE134" s="130">
        <v>0</v>
      </c>
      <c r="AF134" s="130"/>
      <c r="AG134" s="130">
        <v>0</v>
      </c>
      <c r="AH134" s="130">
        <v>0</v>
      </c>
      <c r="AI134" s="130">
        <v>0</v>
      </c>
      <c r="AJ134" s="130">
        <v>0</v>
      </c>
      <c r="AK134" s="130">
        <v>0</v>
      </c>
      <c r="AL134" s="130">
        <v>0</v>
      </c>
      <c r="AM134" s="130">
        <v>0</v>
      </c>
      <c r="AN134" s="130">
        <v>0</v>
      </c>
      <c r="AO134" s="130">
        <v>0</v>
      </c>
      <c r="AP134" s="130">
        <v>0</v>
      </c>
      <c r="AQ134" s="130">
        <v>0</v>
      </c>
      <c r="AR134" s="130">
        <v>0</v>
      </c>
      <c r="AS134" s="130">
        <v>0</v>
      </c>
      <c r="AT134" s="130"/>
    </row>
    <row r="135" spans="1:46" x14ac:dyDescent="0.3">
      <c r="A135" s="107">
        <v>512</v>
      </c>
      <c r="B135" s="130"/>
      <c r="C135" s="130"/>
      <c r="D135" s="130">
        <v>0</v>
      </c>
      <c r="E135" s="130">
        <v>0</v>
      </c>
      <c r="F135" s="130">
        <v>0</v>
      </c>
      <c r="G135" s="130">
        <v>0</v>
      </c>
      <c r="H135" s="130">
        <v>0</v>
      </c>
      <c r="I135" s="130">
        <v>0</v>
      </c>
      <c r="J135" s="130">
        <v>0</v>
      </c>
      <c r="K135" s="130">
        <v>0</v>
      </c>
      <c r="L135" s="130">
        <v>0</v>
      </c>
      <c r="M135" s="130">
        <v>0</v>
      </c>
      <c r="N135" s="130">
        <v>0</v>
      </c>
      <c r="O135" s="130">
        <v>0</v>
      </c>
      <c r="P135" s="130">
        <v>0</v>
      </c>
      <c r="Q135" s="130">
        <v>0</v>
      </c>
      <c r="R135" s="130">
        <v>0</v>
      </c>
      <c r="S135" s="130">
        <v>0</v>
      </c>
      <c r="T135" s="130"/>
      <c r="U135" s="130">
        <v>0</v>
      </c>
      <c r="V135" s="130">
        <v>0</v>
      </c>
      <c r="W135" s="130">
        <v>0</v>
      </c>
      <c r="X135" s="130">
        <v>0</v>
      </c>
      <c r="Y135" s="130"/>
      <c r="Z135" s="130">
        <v>0</v>
      </c>
      <c r="AA135" s="130">
        <v>0</v>
      </c>
      <c r="AB135" s="130">
        <v>0</v>
      </c>
      <c r="AC135" s="130">
        <v>0</v>
      </c>
      <c r="AD135" s="130">
        <v>0</v>
      </c>
      <c r="AE135" s="130">
        <v>0</v>
      </c>
      <c r="AF135" s="130"/>
      <c r="AG135" s="130">
        <v>0</v>
      </c>
      <c r="AH135" s="130">
        <v>0</v>
      </c>
      <c r="AI135" s="130">
        <v>0</v>
      </c>
      <c r="AJ135" s="130">
        <v>0</v>
      </c>
      <c r="AK135" s="130">
        <v>0</v>
      </c>
      <c r="AL135" s="130">
        <v>0</v>
      </c>
      <c r="AM135" s="130">
        <v>0</v>
      </c>
      <c r="AN135" s="130">
        <v>0</v>
      </c>
      <c r="AO135" s="130">
        <v>0</v>
      </c>
      <c r="AP135" s="130">
        <v>0</v>
      </c>
      <c r="AQ135" s="130">
        <v>0</v>
      </c>
      <c r="AR135" s="130">
        <v>0</v>
      </c>
      <c r="AS135" s="130">
        <v>0</v>
      </c>
      <c r="AT135" s="130"/>
    </row>
    <row r="136" spans="1:46" x14ac:dyDescent="0.3">
      <c r="A136" s="107">
        <v>513</v>
      </c>
      <c r="B136" s="130"/>
      <c r="C136" s="130"/>
      <c r="D136" s="130">
        <v>0</v>
      </c>
      <c r="E136" s="130">
        <v>0</v>
      </c>
      <c r="F136" s="130">
        <v>0</v>
      </c>
      <c r="G136" s="130">
        <v>0</v>
      </c>
      <c r="H136" s="130">
        <v>0</v>
      </c>
      <c r="I136" s="130">
        <v>0</v>
      </c>
      <c r="J136" s="130">
        <v>0</v>
      </c>
      <c r="K136" s="130">
        <v>0</v>
      </c>
      <c r="L136" s="130">
        <v>0</v>
      </c>
      <c r="M136" s="130">
        <v>0</v>
      </c>
      <c r="N136" s="130">
        <v>0</v>
      </c>
      <c r="O136" s="130">
        <v>0</v>
      </c>
      <c r="P136" s="130">
        <v>0</v>
      </c>
      <c r="Q136" s="130">
        <v>0</v>
      </c>
      <c r="R136" s="130">
        <v>0</v>
      </c>
      <c r="S136" s="130">
        <v>0</v>
      </c>
      <c r="T136" s="130"/>
      <c r="U136" s="130">
        <v>0</v>
      </c>
      <c r="V136" s="130">
        <v>0</v>
      </c>
      <c r="W136" s="130">
        <v>0</v>
      </c>
      <c r="X136" s="130">
        <v>0</v>
      </c>
      <c r="Y136" s="130"/>
      <c r="Z136" s="130">
        <v>0</v>
      </c>
      <c r="AA136" s="130">
        <v>0</v>
      </c>
      <c r="AB136" s="130">
        <v>0</v>
      </c>
      <c r="AC136" s="130">
        <v>0</v>
      </c>
      <c r="AD136" s="130">
        <v>0</v>
      </c>
      <c r="AE136" s="130">
        <v>0</v>
      </c>
      <c r="AF136" s="130"/>
      <c r="AG136" s="130">
        <v>0</v>
      </c>
      <c r="AH136" s="130">
        <v>0</v>
      </c>
      <c r="AI136" s="130">
        <v>0</v>
      </c>
      <c r="AJ136" s="130">
        <v>0</v>
      </c>
      <c r="AK136" s="130">
        <v>0</v>
      </c>
      <c r="AL136" s="130">
        <v>0</v>
      </c>
      <c r="AM136" s="130">
        <v>0</v>
      </c>
      <c r="AN136" s="130">
        <v>0</v>
      </c>
      <c r="AO136" s="130">
        <v>0</v>
      </c>
      <c r="AP136" s="130">
        <v>0</v>
      </c>
      <c r="AQ136" s="130">
        <v>0</v>
      </c>
      <c r="AR136" s="130">
        <v>0</v>
      </c>
      <c r="AS136" s="130">
        <v>0</v>
      </c>
      <c r="AT136" s="130"/>
    </row>
    <row r="137" spans="1:46" x14ac:dyDescent="0.3">
      <c r="A137" s="107">
        <v>514</v>
      </c>
      <c r="B137" s="130"/>
      <c r="C137" s="130"/>
      <c r="D137" s="130">
        <v>0</v>
      </c>
      <c r="E137" s="130">
        <v>0</v>
      </c>
      <c r="F137" s="130">
        <v>0</v>
      </c>
      <c r="G137" s="130">
        <v>0</v>
      </c>
      <c r="H137" s="130">
        <v>0</v>
      </c>
      <c r="I137" s="130">
        <v>0</v>
      </c>
      <c r="J137" s="130">
        <v>0</v>
      </c>
      <c r="K137" s="130">
        <v>0</v>
      </c>
      <c r="L137" s="130">
        <v>0</v>
      </c>
      <c r="M137" s="130">
        <v>0</v>
      </c>
      <c r="N137" s="130">
        <v>0</v>
      </c>
      <c r="O137" s="130">
        <v>0</v>
      </c>
      <c r="P137" s="130">
        <v>0</v>
      </c>
      <c r="Q137" s="130">
        <v>0</v>
      </c>
      <c r="R137" s="130">
        <v>0</v>
      </c>
      <c r="S137" s="130">
        <v>0</v>
      </c>
      <c r="T137" s="130"/>
      <c r="U137" s="130">
        <v>0</v>
      </c>
      <c r="V137" s="130">
        <v>0</v>
      </c>
      <c r="W137" s="130">
        <v>0</v>
      </c>
      <c r="X137" s="130">
        <v>0</v>
      </c>
      <c r="Y137" s="130"/>
      <c r="Z137" s="130">
        <v>0</v>
      </c>
      <c r="AA137" s="130">
        <v>0</v>
      </c>
      <c r="AB137" s="130">
        <v>0</v>
      </c>
      <c r="AC137" s="130">
        <v>0</v>
      </c>
      <c r="AD137" s="130">
        <v>0</v>
      </c>
      <c r="AE137" s="130">
        <v>0</v>
      </c>
      <c r="AF137" s="130"/>
      <c r="AG137" s="130">
        <v>0</v>
      </c>
      <c r="AH137" s="130">
        <v>0</v>
      </c>
      <c r="AI137" s="130">
        <v>0</v>
      </c>
      <c r="AJ137" s="130">
        <v>0</v>
      </c>
      <c r="AK137" s="130">
        <v>0</v>
      </c>
      <c r="AL137" s="130">
        <v>0</v>
      </c>
      <c r="AM137" s="130">
        <v>0</v>
      </c>
      <c r="AN137" s="130">
        <v>0</v>
      </c>
      <c r="AO137" s="130">
        <v>0</v>
      </c>
      <c r="AP137" s="130">
        <v>0</v>
      </c>
      <c r="AQ137" s="130">
        <v>0</v>
      </c>
      <c r="AR137" s="130">
        <v>0</v>
      </c>
      <c r="AS137" s="130">
        <v>0</v>
      </c>
      <c r="AT137" s="130"/>
    </row>
    <row r="138" spans="1:46" x14ac:dyDescent="0.3">
      <c r="A138" s="107">
        <v>515</v>
      </c>
      <c r="B138" s="130"/>
      <c r="C138" s="130"/>
      <c r="D138" s="130">
        <v>0</v>
      </c>
      <c r="E138" s="130">
        <v>0</v>
      </c>
      <c r="F138" s="130">
        <v>0</v>
      </c>
      <c r="G138" s="130">
        <v>0</v>
      </c>
      <c r="H138" s="130">
        <v>0</v>
      </c>
      <c r="I138" s="130">
        <v>0</v>
      </c>
      <c r="J138" s="130">
        <v>0</v>
      </c>
      <c r="K138" s="130">
        <v>0</v>
      </c>
      <c r="L138" s="130">
        <v>0</v>
      </c>
      <c r="M138" s="130">
        <v>0</v>
      </c>
      <c r="N138" s="130">
        <v>0</v>
      </c>
      <c r="O138" s="130">
        <v>0</v>
      </c>
      <c r="P138" s="130">
        <v>0</v>
      </c>
      <c r="Q138" s="130">
        <v>0</v>
      </c>
      <c r="R138" s="130">
        <v>0</v>
      </c>
      <c r="S138" s="130">
        <v>0</v>
      </c>
      <c r="T138" s="130"/>
      <c r="U138" s="130">
        <v>0</v>
      </c>
      <c r="V138" s="130">
        <v>0</v>
      </c>
      <c r="W138" s="130">
        <v>0</v>
      </c>
      <c r="X138" s="130">
        <v>0</v>
      </c>
      <c r="Y138" s="130"/>
      <c r="Z138" s="130">
        <v>0</v>
      </c>
      <c r="AA138" s="130">
        <v>0</v>
      </c>
      <c r="AB138" s="130">
        <v>0</v>
      </c>
      <c r="AC138" s="130">
        <v>0</v>
      </c>
      <c r="AD138" s="130">
        <v>0</v>
      </c>
      <c r="AE138" s="130">
        <v>0</v>
      </c>
      <c r="AF138" s="130"/>
      <c r="AG138" s="130">
        <v>0</v>
      </c>
      <c r="AH138" s="130">
        <v>0</v>
      </c>
      <c r="AI138" s="130">
        <v>0</v>
      </c>
      <c r="AJ138" s="130">
        <v>0</v>
      </c>
      <c r="AK138" s="130">
        <v>0</v>
      </c>
      <c r="AL138" s="130">
        <v>0</v>
      </c>
      <c r="AM138" s="130">
        <v>0</v>
      </c>
      <c r="AN138" s="130">
        <v>0</v>
      </c>
      <c r="AO138" s="130">
        <v>0</v>
      </c>
      <c r="AP138" s="130">
        <v>0</v>
      </c>
      <c r="AQ138" s="130">
        <v>0</v>
      </c>
      <c r="AR138" s="130">
        <v>0</v>
      </c>
      <c r="AS138" s="130">
        <v>0</v>
      </c>
      <c r="AT138" s="130"/>
    </row>
    <row r="139" spans="1:46" x14ac:dyDescent="0.3">
      <c r="A139" s="107">
        <v>516</v>
      </c>
      <c r="B139" s="130"/>
      <c r="C139" s="130"/>
      <c r="D139" s="130">
        <v>0</v>
      </c>
      <c r="E139" s="130">
        <v>0</v>
      </c>
      <c r="F139" s="130">
        <v>0</v>
      </c>
      <c r="G139" s="130">
        <v>0</v>
      </c>
      <c r="H139" s="130">
        <v>0</v>
      </c>
      <c r="I139" s="130">
        <v>0</v>
      </c>
      <c r="J139" s="130">
        <v>0</v>
      </c>
      <c r="K139" s="130">
        <v>0</v>
      </c>
      <c r="L139" s="130">
        <v>0</v>
      </c>
      <c r="M139" s="130">
        <v>0</v>
      </c>
      <c r="N139" s="130">
        <v>0</v>
      </c>
      <c r="O139" s="130">
        <v>0</v>
      </c>
      <c r="P139" s="130">
        <v>0</v>
      </c>
      <c r="Q139" s="130">
        <v>0</v>
      </c>
      <c r="R139" s="130">
        <v>0</v>
      </c>
      <c r="S139" s="130">
        <v>0</v>
      </c>
      <c r="T139" s="130"/>
      <c r="U139" s="130">
        <v>0</v>
      </c>
      <c r="V139" s="130">
        <v>0</v>
      </c>
      <c r="W139" s="130">
        <v>0</v>
      </c>
      <c r="X139" s="130">
        <v>0</v>
      </c>
      <c r="Y139" s="130"/>
      <c r="Z139" s="130">
        <v>0</v>
      </c>
      <c r="AA139" s="130">
        <v>0</v>
      </c>
      <c r="AB139" s="130">
        <v>0</v>
      </c>
      <c r="AC139" s="130">
        <v>0</v>
      </c>
      <c r="AD139" s="130">
        <v>0</v>
      </c>
      <c r="AE139" s="130">
        <v>0</v>
      </c>
      <c r="AF139" s="130"/>
      <c r="AG139" s="130">
        <v>0</v>
      </c>
      <c r="AH139" s="130">
        <v>0</v>
      </c>
      <c r="AI139" s="130">
        <v>0</v>
      </c>
      <c r="AJ139" s="130">
        <v>0</v>
      </c>
      <c r="AK139" s="130">
        <v>0</v>
      </c>
      <c r="AL139" s="130">
        <v>0</v>
      </c>
      <c r="AM139" s="130">
        <v>0</v>
      </c>
      <c r="AN139" s="130">
        <v>0</v>
      </c>
      <c r="AO139" s="130">
        <v>0</v>
      </c>
      <c r="AP139" s="130">
        <v>0</v>
      </c>
      <c r="AQ139" s="130">
        <v>0</v>
      </c>
      <c r="AR139" s="130">
        <v>0</v>
      </c>
      <c r="AS139" s="130">
        <v>0</v>
      </c>
      <c r="AT139" s="130"/>
    </row>
    <row r="140" spans="1:46" x14ac:dyDescent="0.3">
      <c r="A140" s="107">
        <v>517</v>
      </c>
      <c r="B140" s="130"/>
      <c r="C140" s="130"/>
      <c r="D140" s="130">
        <v>0</v>
      </c>
      <c r="E140" s="130">
        <v>0</v>
      </c>
      <c r="F140" s="130">
        <v>0</v>
      </c>
      <c r="G140" s="130">
        <v>0</v>
      </c>
      <c r="H140" s="130">
        <v>0</v>
      </c>
      <c r="I140" s="130">
        <v>0</v>
      </c>
      <c r="J140" s="130">
        <v>0</v>
      </c>
      <c r="K140" s="130">
        <v>0</v>
      </c>
      <c r="L140" s="130">
        <v>0</v>
      </c>
      <c r="M140" s="130">
        <v>0</v>
      </c>
      <c r="N140" s="130">
        <v>0</v>
      </c>
      <c r="O140" s="130">
        <v>0</v>
      </c>
      <c r="P140" s="130">
        <v>0</v>
      </c>
      <c r="Q140" s="130">
        <v>0</v>
      </c>
      <c r="R140" s="130">
        <v>0</v>
      </c>
      <c r="S140" s="130">
        <v>0</v>
      </c>
      <c r="T140" s="130"/>
      <c r="U140" s="130">
        <v>0</v>
      </c>
      <c r="V140" s="130">
        <v>0</v>
      </c>
      <c r="W140" s="130">
        <v>0</v>
      </c>
      <c r="X140" s="130">
        <v>0</v>
      </c>
      <c r="Y140" s="130"/>
      <c r="Z140" s="130">
        <v>0</v>
      </c>
      <c r="AA140" s="130">
        <v>0</v>
      </c>
      <c r="AB140" s="130">
        <v>0</v>
      </c>
      <c r="AC140" s="130">
        <v>0</v>
      </c>
      <c r="AD140" s="130">
        <v>0</v>
      </c>
      <c r="AE140" s="130">
        <v>0</v>
      </c>
      <c r="AF140" s="130"/>
      <c r="AG140" s="130">
        <v>0</v>
      </c>
      <c r="AH140" s="130">
        <v>0</v>
      </c>
      <c r="AI140" s="130">
        <v>0</v>
      </c>
      <c r="AJ140" s="130">
        <v>0</v>
      </c>
      <c r="AK140" s="130">
        <v>0</v>
      </c>
      <c r="AL140" s="130">
        <v>0</v>
      </c>
      <c r="AM140" s="130">
        <v>0</v>
      </c>
      <c r="AN140" s="130">
        <v>0</v>
      </c>
      <c r="AO140" s="130">
        <v>0</v>
      </c>
      <c r="AP140" s="130">
        <v>0</v>
      </c>
      <c r="AQ140" s="130">
        <v>0</v>
      </c>
      <c r="AR140" s="130">
        <v>0</v>
      </c>
      <c r="AS140" s="130">
        <v>0</v>
      </c>
      <c r="AT140" s="130"/>
    </row>
    <row r="141" spans="1:46" x14ac:dyDescent="0.3">
      <c r="A141" s="107">
        <v>518</v>
      </c>
      <c r="B141" s="130"/>
      <c r="C141" s="130"/>
      <c r="D141" s="130">
        <v>0</v>
      </c>
      <c r="E141" s="130">
        <v>0</v>
      </c>
      <c r="F141" s="130">
        <v>0</v>
      </c>
      <c r="G141" s="130">
        <v>0</v>
      </c>
      <c r="H141" s="130">
        <v>0</v>
      </c>
      <c r="I141" s="130">
        <v>0</v>
      </c>
      <c r="J141" s="130">
        <v>0</v>
      </c>
      <c r="K141" s="130">
        <v>0</v>
      </c>
      <c r="L141" s="130">
        <v>0</v>
      </c>
      <c r="M141" s="130">
        <v>0</v>
      </c>
      <c r="N141" s="130">
        <v>0</v>
      </c>
      <c r="O141" s="130">
        <v>0</v>
      </c>
      <c r="P141" s="130">
        <v>0</v>
      </c>
      <c r="Q141" s="130">
        <v>0</v>
      </c>
      <c r="R141" s="130">
        <v>0</v>
      </c>
      <c r="S141" s="130">
        <v>0</v>
      </c>
      <c r="T141" s="130"/>
      <c r="U141" s="130">
        <v>0</v>
      </c>
      <c r="V141" s="130">
        <v>0</v>
      </c>
      <c r="W141" s="130">
        <v>0</v>
      </c>
      <c r="X141" s="130">
        <v>0</v>
      </c>
      <c r="Y141" s="130"/>
      <c r="Z141" s="130">
        <v>0</v>
      </c>
      <c r="AA141" s="130">
        <v>0</v>
      </c>
      <c r="AB141" s="130">
        <v>0</v>
      </c>
      <c r="AC141" s="130">
        <v>0</v>
      </c>
      <c r="AD141" s="130">
        <v>0</v>
      </c>
      <c r="AE141" s="130">
        <v>0</v>
      </c>
      <c r="AF141" s="130"/>
      <c r="AG141" s="130">
        <v>0</v>
      </c>
      <c r="AH141" s="130">
        <v>0</v>
      </c>
      <c r="AI141" s="130">
        <v>0</v>
      </c>
      <c r="AJ141" s="130">
        <v>0</v>
      </c>
      <c r="AK141" s="130">
        <v>0</v>
      </c>
      <c r="AL141" s="130">
        <v>0</v>
      </c>
      <c r="AM141" s="130">
        <v>0</v>
      </c>
      <c r="AN141" s="130">
        <v>0</v>
      </c>
      <c r="AO141" s="130">
        <v>0</v>
      </c>
      <c r="AP141" s="130">
        <v>0</v>
      </c>
      <c r="AQ141" s="130">
        <v>0</v>
      </c>
      <c r="AR141" s="130">
        <v>0</v>
      </c>
      <c r="AS141" s="130">
        <v>0</v>
      </c>
      <c r="AT141" s="130"/>
    </row>
    <row r="142" spans="1:46" x14ac:dyDescent="0.3">
      <c r="A142" s="107">
        <v>519</v>
      </c>
      <c r="B142" s="130"/>
      <c r="C142" s="130"/>
      <c r="D142" s="130">
        <v>0</v>
      </c>
      <c r="E142" s="130">
        <v>0</v>
      </c>
      <c r="F142" s="130">
        <v>0</v>
      </c>
      <c r="G142" s="130">
        <v>0</v>
      </c>
      <c r="H142" s="130">
        <v>0</v>
      </c>
      <c r="I142" s="130">
        <v>0</v>
      </c>
      <c r="J142" s="130">
        <v>0</v>
      </c>
      <c r="K142" s="130">
        <v>0</v>
      </c>
      <c r="L142" s="130">
        <v>0</v>
      </c>
      <c r="M142" s="130">
        <v>0</v>
      </c>
      <c r="N142" s="130">
        <v>0</v>
      </c>
      <c r="O142" s="130">
        <v>0</v>
      </c>
      <c r="P142" s="130">
        <v>0</v>
      </c>
      <c r="Q142" s="130">
        <v>0</v>
      </c>
      <c r="R142" s="130">
        <v>0</v>
      </c>
      <c r="S142" s="130">
        <v>0</v>
      </c>
      <c r="T142" s="130"/>
      <c r="U142" s="130">
        <v>0</v>
      </c>
      <c r="V142" s="130">
        <v>0</v>
      </c>
      <c r="W142" s="130">
        <v>0</v>
      </c>
      <c r="X142" s="130">
        <v>0</v>
      </c>
      <c r="Y142" s="130"/>
      <c r="Z142" s="130">
        <v>0</v>
      </c>
      <c r="AA142" s="130">
        <v>0</v>
      </c>
      <c r="AB142" s="130">
        <v>0</v>
      </c>
      <c r="AC142" s="130">
        <v>0</v>
      </c>
      <c r="AD142" s="130">
        <v>0</v>
      </c>
      <c r="AE142" s="130">
        <v>0</v>
      </c>
      <c r="AF142" s="130"/>
      <c r="AG142" s="130">
        <v>0</v>
      </c>
      <c r="AH142" s="130">
        <v>0</v>
      </c>
      <c r="AI142" s="130">
        <v>0</v>
      </c>
      <c r="AJ142" s="130">
        <v>0</v>
      </c>
      <c r="AK142" s="130">
        <v>0</v>
      </c>
      <c r="AL142" s="130">
        <v>0</v>
      </c>
      <c r="AM142" s="130">
        <v>0</v>
      </c>
      <c r="AN142" s="130">
        <v>0</v>
      </c>
      <c r="AO142" s="130">
        <v>0</v>
      </c>
      <c r="AP142" s="130">
        <v>0</v>
      </c>
      <c r="AQ142" s="130">
        <v>0</v>
      </c>
      <c r="AR142" s="130">
        <v>0</v>
      </c>
      <c r="AS142" s="130">
        <v>0</v>
      </c>
      <c r="AT142" s="130"/>
    </row>
    <row r="143" spans="1:46" x14ac:dyDescent="0.3">
      <c r="A143" s="107">
        <v>520</v>
      </c>
      <c r="B143" s="130"/>
      <c r="C143" s="130"/>
      <c r="D143" s="130">
        <v>0</v>
      </c>
      <c r="E143" s="130">
        <v>0</v>
      </c>
      <c r="F143" s="130">
        <v>0</v>
      </c>
      <c r="G143" s="130">
        <v>0</v>
      </c>
      <c r="H143" s="130">
        <v>0</v>
      </c>
      <c r="I143" s="130">
        <v>0</v>
      </c>
      <c r="J143" s="130">
        <v>0</v>
      </c>
      <c r="K143" s="130">
        <v>0</v>
      </c>
      <c r="L143" s="130">
        <v>0</v>
      </c>
      <c r="M143" s="130">
        <v>0</v>
      </c>
      <c r="N143" s="130">
        <v>0</v>
      </c>
      <c r="O143" s="130">
        <v>0</v>
      </c>
      <c r="P143" s="130">
        <v>0</v>
      </c>
      <c r="Q143" s="130">
        <v>0</v>
      </c>
      <c r="R143" s="130">
        <v>0</v>
      </c>
      <c r="S143" s="130">
        <v>0</v>
      </c>
      <c r="T143" s="130"/>
      <c r="U143" s="130">
        <v>0</v>
      </c>
      <c r="V143" s="130">
        <v>0</v>
      </c>
      <c r="W143" s="130">
        <v>0</v>
      </c>
      <c r="X143" s="130">
        <v>0</v>
      </c>
      <c r="Y143" s="130"/>
      <c r="Z143" s="130">
        <v>0</v>
      </c>
      <c r="AA143" s="130">
        <v>0</v>
      </c>
      <c r="AB143" s="130">
        <v>0</v>
      </c>
      <c r="AC143" s="130">
        <v>0</v>
      </c>
      <c r="AD143" s="130">
        <v>0</v>
      </c>
      <c r="AE143" s="130">
        <v>0</v>
      </c>
      <c r="AF143" s="130"/>
      <c r="AG143" s="130">
        <v>0</v>
      </c>
      <c r="AH143" s="130">
        <v>0</v>
      </c>
      <c r="AI143" s="130">
        <v>0</v>
      </c>
      <c r="AJ143" s="130">
        <v>0</v>
      </c>
      <c r="AK143" s="130">
        <v>0</v>
      </c>
      <c r="AL143" s="130">
        <v>0</v>
      </c>
      <c r="AM143" s="130">
        <v>0</v>
      </c>
      <c r="AN143" s="130">
        <v>0</v>
      </c>
      <c r="AO143" s="130">
        <v>0</v>
      </c>
      <c r="AP143" s="130">
        <v>0</v>
      </c>
      <c r="AQ143" s="130">
        <v>0</v>
      </c>
      <c r="AR143" s="130">
        <v>0</v>
      </c>
      <c r="AS143" s="130">
        <v>0</v>
      </c>
      <c r="AT143" s="130"/>
    </row>
    <row r="144" spans="1:46" x14ac:dyDescent="0.3">
      <c r="A144" s="107">
        <v>521</v>
      </c>
      <c r="B144" s="130"/>
      <c r="C144" s="130"/>
      <c r="D144" s="130">
        <v>0</v>
      </c>
      <c r="E144" s="130">
        <v>0</v>
      </c>
      <c r="F144" s="130">
        <v>0</v>
      </c>
      <c r="G144" s="130">
        <v>0</v>
      </c>
      <c r="H144" s="130">
        <v>0</v>
      </c>
      <c r="I144" s="130">
        <v>0</v>
      </c>
      <c r="J144" s="130">
        <v>0</v>
      </c>
      <c r="K144" s="130">
        <v>0</v>
      </c>
      <c r="L144" s="130">
        <v>0</v>
      </c>
      <c r="M144" s="130">
        <v>0</v>
      </c>
      <c r="N144" s="130">
        <v>0</v>
      </c>
      <c r="O144" s="130">
        <v>0</v>
      </c>
      <c r="P144" s="130">
        <v>0</v>
      </c>
      <c r="Q144" s="130">
        <v>0</v>
      </c>
      <c r="R144" s="130">
        <v>0</v>
      </c>
      <c r="S144" s="130">
        <v>0</v>
      </c>
      <c r="T144" s="130"/>
      <c r="U144" s="130">
        <v>0</v>
      </c>
      <c r="V144" s="130">
        <v>0</v>
      </c>
      <c r="W144" s="130">
        <v>0</v>
      </c>
      <c r="X144" s="130">
        <v>0</v>
      </c>
      <c r="Y144" s="130"/>
      <c r="Z144" s="130">
        <v>0</v>
      </c>
      <c r="AA144" s="130">
        <v>0</v>
      </c>
      <c r="AB144" s="130">
        <v>0</v>
      </c>
      <c r="AC144" s="130">
        <v>0</v>
      </c>
      <c r="AD144" s="130">
        <v>0</v>
      </c>
      <c r="AE144" s="130">
        <v>0</v>
      </c>
      <c r="AF144" s="130"/>
      <c r="AG144" s="130">
        <v>0</v>
      </c>
      <c r="AH144" s="130">
        <v>0</v>
      </c>
      <c r="AI144" s="130">
        <v>0</v>
      </c>
      <c r="AJ144" s="130">
        <v>0</v>
      </c>
      <c r="AK144" s="130">
        <v>0</v>
      </c>
      <c r="AL144" s="130">
        <v>0</v>
      </c>
      <c r="AM144" s="130">
        <v>0</v>
      </c>
      <c r="AN144" s="130">
        <v>0</v>
      </c>
      <c r="AO144" s="130">
        <v>0</v>
      </c>
      <c r="AP144" s="130">
        <v>0</v>
      </c>
      <c r="AQ144" s="130">
        <v>0</v>
      </c>
      <c r="AR144" s="130">
        <v>0</v>
      </c>
      <c r="AS144" s="130">
        <v>0</v>
      </c>
      <c r="AT144" s="130"/>
    </row>
    <row r="145" spans="1:46" x14ac:dyDescent="0.3">
      <c r="A145" s="107">
        <v>522</v>
      </c>
      <c r="B145" s="130"/>
      <c r="C145" s="130"/>
      <c r="D145" s="130">
        <v>0</v>
      </c>
      <c r="E145" s="130">
        <v>0</v>
      </c>
      <c r="F145" s="130">
        <v>0</v>
      </c>
      <c r="G145" s="130">
        <v>0</v>
      </c>
      <c r="H145" s="130">
        <v>0</v>
      </c>
      <c r="I145" s="130">
        <v>0</v>
      </c>
      <c r="J145" s="130">
        <v>0</v>
      </c>
      <c r="K145" s="130">
        <v>0</v>
      </c>
      <c r="L145" s="130">
        <v>0</v>
      </c>
      <c r="M145" s="130">
        <v>0</v>
      </c>
      <c r="N145" s="130">
        <v>0</v>
      </c>
      <c r="O145" s="130">
        <v>0</v>
      </c>
      <c r="P145" s="130">
        <v>0</v>
      </c>
      <c r="Q145" s="130">
        <v>0</v>
      </c>
      <c r="R145" s="130">
        <v>0</v>
      </c>
      <c r="S145" s="130">
        <v>0</v>
      </c>
      <c r="T145" s="130"/>
      <c r="U145" s="130">
        <v>0</v>
      </c>
      <c r="V145" s="130">
        <v>0</v>
      </c>
      <c r="W145" s="130">
        <v>0</v>
      </c>
      <c r="X145" s="130">
        <v>0</v>
      </c>
      <c r="Y145" s="130"/>
      <c r="Z145" s="130">
        <v>0</v>
      </c>
      <c r="AA145" s="130">
        <v>0</v>
      </c>
      <c r="AB145" s="130">
        <v>0</v>
      </c>
      <c r="AC145" s="130">
        <v>0</v>
      </c>
      <c r="AD145" s="130">
        <v>0</v>
      </c>
      <c r="AE145" s="130">
        <v>0</v>
      </c>
      <c r="AF145" s="130"/>
      <c r="AG145" s="130">
        <v>0</v>
      </c>
      <c r="AH145" s="130">
        <v>0</v>
      </c>
      <c r="AI145" s="130">
        <v>0</v>
      </c>
      <c r="AJ145" s="130">
        <v>0</v>
      </c>
      <c r="AK145" s="130">
        <v>0</v>
      </c>
      <c r="AL145" s="130">
        <v>0</v>
      </c>
      <c r="AM145" s="130">
        <v>0</v>
      </c>
      <c r="AN145" s="130">
        <v>0</v>
      </c>
      <c r="AO145" s="130">
        <v>0</v>
      </c>
      <c r="AP145" s="130">
        <v>0</v>
      </c>
      <c r="AQ145" s="130">
        <v>0</v>
      </c>
      <c r="AR145" s="130">
        <v>0</v>
      </c>
      <c r="AS145" s="130">
        <v>0</v>
      </c>
      <c r="AT145" s="130"/>
    </row>
    <row r="146" spans="1:46" x14ac:dyDescent="0.3">
      <c r="A146" s="107">
        <v>523</v>
      </c>
      <c r="B146" s="130"/>
      <c r="C146" s="130"/>
      <c r="D146" s="130">
        <v>0</v>
      </c>
      <c r="E146" s="130">
        <v>0</v>
      </c>
      <c r="F146" s="130">
        <v>0</v>
      </c>
      <c r="G146" s="130">
        <v>0</v>
      </c>
      <c r="H146" s="130">
        <v>0</v>
      </c>
      <c r="I146" s="130">
        <v>0</v>
      </c>
      <c r="J146" s="130">
        <v>0</v>
      </c>
      <c r="K146" s="130">
        <v>0</v>
      </c>
      <c r="L146" s="130">
        <v>0</v>
      </c>
      <c r="M146" s="130">
        <v>0</v>
      </c>
      <c r="N146" s="130">
        <v>0</v>
      </c>
      <c r="O146" s="130">
        <v>0</v>
      </c>
      <c r="P146" s="130">
        <v>0</v>
      </c>
      <c r="Q146" s="130">
        <v>0</v>
      </c>
      <c r="R146" s="130">
        <v>0</v>
      </c>
      <c r="S146" s="130">
        <v>0</v>
      </c>
      <c r="T146" s="130"/>
      <c r="U146" s="130">
        <v>0</v>
      </c>
      <c r="V146" s="130">
        <v>0</v>
      </c>
      <c r="W146" s="130">
        <v>0</v>
      </c>
      <c r="X146" s="130">
        <v>0</v>
      </c>
      <c r="Y146" s="130"/>
      <c r="Z146" s="130">
        <v>0</v>
      </c>
      <c r="AA146" s="130">
        <v>0</v>
      </c>
      <c r="AB146" s="130">
        <v>0</v>
      </c>
      <c r="AC146" s="130">
        <v>0</v>
      </c>
      <c r="AD146" s="130">
        <v>0</v>
      </c>
      <c r="AE146" s="130">
        <v>0</v>
      </c>
      <c r="AF146" s="130"/>
      <c r="AG146" s="130">
        <v>0</v>
      </c>
      <c r="AH146" s="130">
        <v>0</v>
      </c>
      <c r="AI146" s="130">
        <v>0</v>
      </c>
      <c r="AJ146" s="130">
        <v>0</v>
      </c>
      <c r="AK146" s="130">
        <v>0</v>
      </c>
      <c r="AL146" s="130">
        <v>0</v>
      </c>
      <c r="AM146" s="130">
        <v>0</v>
      </c>
      <c r="AN146" s="130">
        <v>0</v>
      </c>
      <c r="AO146" s="130">
        <v>0</v>
      </c>
      <c r="AP146" s="130">
        <v>0</v>
      </c>
      <c r="AQ146" s="130">
        <v>0</v>
      </c>
      <c r="AR146" s="130">
        <v>0</v>
      </c>
      <c r="AS146" s="130">
        <v>0</v>
      </c>
      <c r="AT146" s="130"/>
    </row>
    <row r="147" spans="1:46" x14ac:dyDescent="0.3">
      <c r="A147" s="107">
        <v>524</v>
      </c>
      <c r="B147" s="130"/>
      <c r="C147" s="130"/>
      <c r="D147" s="130">
        <v>0</v>
      </c>
      <c r="E147" s="130">
        <v>0</v>
      </c>
      <c r="F147" s="130">
        <v>0</v>
      </c>
      <c r="G147" s="130">
        <v>0</v>
      </c>
      <c r="H147" s="130">
        <v>0</v>
      </c>
      <c r="I147" s="130">
        <v>0</v>
      </c>
      <c r="J147" s="130">
        <v>0</v>
      </c>
      <c r="K147" s="130">
        <v>0</v>
      </c>
      <c r="L147" s="130">
        <v>0</v>
      </c>
      <c r="M147" s="130">
        <v>0</v>
      </c>
      <c r="N147" s="130">
        <v>0</v>
      </c>
      <c r="O147" s="130">
        <v>0</v>
      </c>
      <c r="P147" s="130">
        <v>0</v>
      </c>
      <c r="Q147" s="130">
        <v>0</v>
      </c>
      <c r="R147" s="130">
        <v>0</v>
      </c>
      <c r="S147" s="130">
        <v>0</v>
      </c>
      <c r="T147" s="130"/>
      <c r="U147" s="130">
        <v>0</v>
      </c>
      <c r="V147" s="130">
        <v>0</v>
      </c>
      <c r="W147" s="130">
        <v>0</v>
      </c>
      <c r="X147" s="130">
        <v>0</v>
      </c>
      <c r="Y147" s="130"/>
      <c r="Z147" s="130">
        <v>0</v>
      </c>
      <c r="AA147" s="130">
        <v>0</v>
      </c>
      <c r="AB147" s="130">
        <v>0</v>
      </c>
      <c r="AC147" s="130">
        <v>0</v>
      </c>
      <c r="AD147" s="130">
        <v>0</v>
      </c>
      <c r="AE147" s="130">
        <v>0</v>
      </c>
      <c r="AF147" s="130"/>
      <c r="AG147" s="130">
        <v>0</v>
      </c>
      <c r="AH147" s="130">
        <v>0</v>
      </c>
      <c r="AI147" s="130">
        <v>0</v>
      </c>
      <c r="AJ147" s="130">
        <v>0</v>
      </c>
      <c r="AK147" s="130">
        <v>0</v>
      </c>
      <c r="AL147" s="130">
        <v>0</v>
      </c>
      <c r="AM147" s="130">
        <v>0</v>
      </c>
      <c r="AN147" s="130">
        <v>0</v>
      </c>
      <c r="AO147" s="130">
        <v>0</v>
      </c>
      <c r="AP147" s="130">
        <v>0</v>
      </c>
      <c r="AQ147" s="130">
        <v>0</v>
      </c>
      <c r="AR147" s="130">
        <v>0</v>
      </c>
      <c r="AS147" s="130">
        <v>0</v>
      </c>
      <c r="AT147" s="130"/>
    </row>
    <row r="148" spans="1:46" x14ac:dyDescent="0.3">
      <c r="A148" s="107">
        <v>525</v>
      </c>
      <c r="B148" s="130"/>
      <c r="C148" s="130"/>
      <c r="D148" s="130">
        <v>0</v>
      </c>
      <c r="E148" s="130">
        <v>0</v>
      </c>
      <c r="F148" s="130">
        <v>0</v>
      </c>
      <c r="G148" s="130">
        <v>0</v>
      </c>
      <c r="H148" s="130">
        <v>0</v>
      </c>
      <c r="I148" s="130">
        <v>0</v>
      </c>
      <c r="J148" s="130">
        <v>0</v>
      </c>
      <c r="K148" s="130">
        <v>0</v>
      </c>
      <c r="L148" s="130">
        <v>0</v>
      </c>
      <c r="M148" s="130">
        <v>0</v>
      </c>
      <c r="N148" s="130">
        <v>0</v>
      </c>
      <c r="O148" s="130">
        <v>0</v>
      </c>
      <c r="P148" s="130">
        <v>0</v>
      </c>
      <c r="Q148" s="130">
        <v>0</v>
      </c>
      <c r="R148" s="130">
        <v>0</v>
      </c>
      <c r="S148" s="130">
        <v>0</v>
      </c>
      <c r="T148" s="130"/>
      <c r="U148" s="130">
        <v>0</v>
      </c>
      <c r="V148" s="130">
        <v>0</v>
      </c>
      <c r="W148" s="130">
        <v>0</v>
      </c>
      <c r="X148" s="130">
        <v>0</v>
      </c>
      <c r="Y148" s="130"/>
      <c r="Z148" s="130">
        <v>0</v>
      </c>
      <c r="AA148" s="130">
        <v>0</v>
      </c>
      <c r="AB148" s="130">
        <v>0</v>
      </c>
      <c r="AC148" s="130">
        <v>0</v>
      </c>
      <c r="AD148" s="130">
        <v>0</v>
      </c>
      <c r="AE148" s="130">
        <v>0</v>
      </c>
      <c r="AF148" s="130"/>
      <c r="AG148" s="130">
        <v>0</v>
      </c>
      <c r="AH148" s="130">
        <v>0</v>
      </c>
      <c r="AI148" s="130">
        <v>0</v>
      </c>
      <c r="AJ148" s="130">
        <v>0</v>
      </c>
      <c r="AK148" s="130">
        <v>0</v>
      </c>
      <c r="AL148" s="130">
        <v>0</v>
      </c>
      <c r="AM148" s="130">
        <v>0</v>
      </c>
      <c r="AN148" s="130">
        <v>0</v>
      </c>
      <c r="AO148" s="130">
        <v>0</v>
      </c>
      <c r="AP148" s="130">
        <v>0</v>
      </c>
      <c r="AQ148" s="130">
        <v>0</v>
      </c>
      <c r="AR148" s="130">
        <v>0</v>
      </c>
      <c r="AS148" s="130">
        <v>0</v>
      </c>
      <c r="AT148" s="130"/>
    </row>
    <row r="149" spans="1:46" x14ac:dyDescent="0.3">
      <c r="A149" s="107">
        <v>526</v>
      </c>
      <c r="B149" s="130"/>
      <c r="C149" s="130"/>
      <c r="D149" s="130">
        <v>0</v>
      </c>
      <c r="E149" s="130">
        <v>0</v>
      </c>
      <c r="F149" s="130">
        <v>0</v>
      </c>
      <c r="G149" s="130">
        <v>0</v>
      </c>
      <c r="H149" s="130">
        <v>0</v>
      </c>
      <c r="I149" s="130">
        <v>0</v>
      </c>
      <c r="J149" s="130">
        <v>0</v>
      </c>
      <c r="K149" s="130">
        <v>0</v>
      </c>
      <c r="L149" s="130">
        <v>0</v>
      </c>
      <c r="M149" s="130">
        <v>0</v>
      </c>
      <c r="N149" s="130">
        <v>0</v>
      </c>
      <c r="O149" s="130">
        <v>0</v>
      </c>
      <c r="P149" s="130">
        <v>0</v>
      </c>
      <c r="Q149" s="130">
        <v>0</v>
      </c>
      <c r="R149" s="130">
        <v>0</v>
      </c>
      <c r="S149" s="130">
        <v>0</v>
      </c>
      <c r="T149" s="130"/>
      <c r="U149" s="130">
        <v>0</v>
      </c>
      <c r="V149" s="130">
        <v>0</v>
      </c>
      <c r="W149" s="130">
        <v>0</v>
      </c>
      <c r="X149" s="130">
        <v>0</v>
      </c>
      <c r="Y149" s="130"/>
      <c r="Z149" s="130">
        <v>0</v>
      </c>
      <c r="AA149" s="130">
        <v>0</v>
      </c>
      <c r="AB149" s="130">
        <v>0</v>
      </c>
      <c r="AC149" s="130">
        <v>0</v>
      </c>
      <c r="AD149" s="130">
        <v>0</v>
      </c>
      <c r="AE149" s="130">
        <v>0</v>
      </c>
      <c r="AF149" s="130"/>
      <c r="AG149" s="130">
        <v>0</v>
      </c>
      <c r="AH149" s="130">
        <v>0</v>
      </c>
      <c r="AI149" s="130">
        <v>0</v>
      </c>
      <c r="AJ149" s="130">
        <v>0</v>
      </c>
      <c r="AK149" s="130">
        <v>0</v>
      </c>
      <c r="AL149" s="130">
        <v>0</v>
      </c>
      <c r="AM149" s="130">
        <v>0</v>
      </c>
      <c r="AN149" s="130">
        <v>0</v>
      </c>
      <c r="AO149" s="130">
        <v>0</v>
      </c>
      <c r="AP149" s="130">
        <v>0</v>
      </c>
      <c r="AQ149" s="130">
        <v>0</v>
      </c>
      <c r="AR149" s="130">
        <v>0</v>
      </c>
      <c r="AS149" s="130">
        <v>0</v>
      </c>
      <c r="AT149" s="130"/>
    </row>
    <row r="150" spans="1:46" x14ac:dyDescent="0.3">
      <c r="A150" s="107">
        <v>527</v>
      </c>
      <c r="B150" s="130"/>
      <c r="C150" s="130"/>
      <c r="D150" s="130">
        <v>0</v>
      </c>
      <c r="E150" s="130">
        <v>0</v>
      </c>
      <c r="F150" s="130">
        <v>0</v>
      </c>
      <c r="G150" s="130">
        <v>0</v>
      </c>
      <c r="H150" s="130">
        <v>0</v>
      </c>
      <c r="I150" s="130">
        <v>0</v>
      </c>
      <c r="J150" s="130">
        <v>0</v>
      </c>
      <c r="K150" s="130">
        <v>0</v>
      </c>
      <c r="L150" s="130">
        <v>0</v>
      </c>
      <c r="M150" s="130">
        <v>0</v>
      </c>
      <c r="N150" s="130">
        <v>0</v>
      </c>
      <c r="O150" s="130">
        <v>0</v>
      </c>
      <c r="P150" s="130">
        <v>0</v>
      </c>
      <c r="Q150" s="130">
        <v>0</v>
      </c>
      <c r="R150" s="130">
        <v>0</v>
      </c>
      <c r="S150" s="130">
        <v>0</v>
      </c>
      <c r="T150" s="130"/>
      <c r="U150" s="130">
        <v>0</v>
      </c>
      <c r="V150" s="130">
        <v>0</v>
      </c>
      <c r="W150" s="130">
        <v>0</v>
      </c>
      <c r="X150" s="130">
        <v>0</v>
      </c>
      <c r="Y150" s="130"/>
      <c r="Z150" s="130">
        <v>0</v>
      </c>
      <c r="AA150" s="130">
        <v>0</v>
      </c>
      <c r="AB150" s="130">
        <v>0</v>
      </c>
      <c r="AC150" s="130">
        <v>0</v>
      </c>
      <c r="AD150" s="130">
        <v>0</v>
      </c>
      <c r="AE150" s="130">
        <v>0</v>
      </c>
      <c r="AF150" s="130"/>
      <c r="AG150" s="130">
        <v>0</v>
      </c>
      <c r="AH150" s="130">
        <v>0</v>
      </c>
      <c r="AI150" s="130">
        <v>0</v>
      </c>
      <c r="AJ150" s="130">
        <v>0</v>
      </c>
      <c r="AK150" s="130">
        <v>0</v>
      </c>
      <c r="AL150" s="130">
        <v>0</v>
      </c>
      <c r="AM150" s="130">
        <v>0</v>
      </c>
      <c r="AN150" s="130">
        <v>0</v>
      </c>
      <c r="AO150" s="130">
        <v>0</v>
      </c>
      <c r="AP150" s="130">
        <v>0</v>
      </c>
      <c r="AQ150" s="130">
        <v>0</v>
      </c>
      <c r="AR150" s="130">
        <v>0</v>
      </c>
      <c r="AS150" s="130">
        <v>0</v>
      </c>
      <c r="AT150" s="130"/>
    </row>
    <row r="151" spans="1:46" x14ac:dyDescent="0.3">
      <c r="A151" s="107">
        <v>528</v>
      </c>
      <c r="B151" s="130"/>
      <c r="C151" s="130"/>
      <c r="D151" s="130">
        <v>0</v>
      </c>
      <c r="E151" s="130">
        <v>0</v>
      </c>
      <c r="F151" s="130">
        <v>0</v>
      </c>
      <c r="G151" s="130">
        <v>0</v>
      </c>
      <c r="H151" s="130">
        <v>0</v>
      </c>
      <c r="I151" s="130">
        <v>0</v>
      </c>
      <c r="J151" s="130">
        <v>0</v>
      </c>
      <c r="K151" s="130">
        <v>0</v>
      </c>
      <c r="L151" s="130">
        <v>0</v>
      </c>
      <c r="M151" s="130">
        <v>0</v>
      </c>
      <c r="N151" s="130">
        <v>0</v>
      </c>
      <c r="O151" s="130">
        <v>0</v>
      </c>
      <c r="P151" s="130">
        <v>0</v>
      </c>
      <c r="Q151" s="130">
        <v>0</v>
      </c>
      <c r="R151" s="130">
        <v>0</v>
      </c>
      <c r="S151" s="130">
        <v>0</v>
      </c>
      <c r="T151" s="130"/>
      <c r="U151" s="130">
        <v>0</v>
      </c>
      <c r="V151" s="130">
        <v>0</v>
      </c>
      <c r="W151" s="130">
        <v>0</v>
      </c>
      <c r="X151" s="130">
        <v>0</v>
      </c>
      <c r="Y151" s="130"/>
      <c r="Z151" s="130">
        <v>0</v>
      </c>
      <c r="AA151" s="130">
        <v>0</v>
      </c>
      <c r="AB151" s="130">
        <v>0</v>
      </c>
      <c r="AC151" s="130">
        <v>0</v>
      </c>
      <c r="AD151" s="130">
        <v>0</v>
      </c>
      <c r="AE151" s="130">
        <v>0</v>
      </c>
      <c r="AF151" s="130"/>
      <c r="AG151" s="130">
        <v>0</v>
      </c>
      <c r="AH151" s="130">
        <v>0</v>
      </c>
      <c r="AI151" s="130">
        <v>0</v>
      </c>
      <c r="AJ151" s="130">
        <v>58876</v>
      </c>
      <c r="AK151" s="130">
        <v>0</v>
      </c>
      <c r="AL151" s="130">
        <v>0</v>
      </c>
      <c r="AM151" s="130">
        <v>0</v>
      </c>
      <c r="AN151" s="130">
        <v>0</v>
      </c>
      <c r="AO151" s="130">
        <v>0</v>
      </c>
      <c r="AP151" s="130">
        <v>0</v>
      </c>
      <c r="AQ151" s="130">
        <v>0</v>
      </c>
      <c r="AR151" s="130">
        <v>0</v>
      </c>
      <c r="AS151" s="130">
        <v>0</v>
      </c>
      <c r="AT151" s="130"/>
    </row>
    <row r="152" spans="1:46" x14ac:dyDescent="0.3">
      <c r="A152" s="107">
        <v>529</v>
      </c>
      <c r="B152" s="130"/>
      <c r="C152" s="130"/>
      <c r="D152" s="130">
        <v>0</v>
      </c>
      <c r="E152" s="130">
        <v>0</v>
      </c>
      <c r="F152" s="130">
        <v>0</v>
      </c>
      <c r="G152" s="130">
        <v>0</v>
      </c>
      <c r="H152" s="130">
        <v>0</v>
      </c>
      <c r="I152" s="130">
        <v>0</v>
      </c>
      <c r="J152" s="130">
        <v>0</v>
      </c>
      <c r="K152" s="130">
        <v>0</v>
      </c>
      <c r="L152" s="130">
        <v>0</v>
      </c>
      <c r="M152" s="130">
        <v>0</v>
      </c>
      <c r="N152" s="130">
        <v>0</v>
      </c>
      <c r="O152" s="130">
        <v>0</v>
      </c>
      <c r="P152" s="130">
        <v>0</v>
      </c>
      <c r="Q152" s="130">
        <v>0</v>
      </c>
      <c r="R152" s="130">
        <v>0</v>
      </c>
      <c r="S152" s="130">
        <v>0</v>
      </c>
      <c r="T152" s="130"/>
      <c r="U152" s="130">
        <v>0</v>
      </c>
      <c r="V152" s="130">
        <v>0</v>
      </c>
      <c r="W152" s="130">
        <v>0</v>
      </c>
      <c r="X152" s="130">
        <v>0</v>
      </c>
      <c r="Y152" s="130"/>
      <c r="Z152" s="130">
        <v>0</v>
      </c>
      <c r="AA152" s="130">
        <v>0</v>
      </c>
      <c r="AB152" s="130">
        <v>0</v>
      </c>
      <c r="AC152" s="130">
        <v>0</v>
      </c>
      <c r="AD152" s="130">
        <v>0</v>
      </c>
      <c r="AE152" s="130">
        <v>0</v>
      </c>
      <c r="AF152" s="130"/>
      <c r="AG152" s="130">
        <v>0</v>
      </c>
      <c r="AH152" s="130">
        <v>0</v>
      </c>
      <c r="AI152" s="130">
        <v>0</v>
      </c>
      <c r="AJ152" s="130">
        <v>11027</v>
      </c>
      <c r="AK152" s="130">
        <v>0</v>
      </c>
      <c r="AL152" s="130">
        <v>0</v>
      </c>
      <c r="AM152" s="130">
        <v>0</v>
      </c>
      <c r="AN152" s="130">
        <v>0</v>
      </c>
      <c r="AO152" s="130">
        <v>0</v>
      </c>
      <c r="AP152" s="130">
        <v>0</v>
      </c>
      <c r="AQ152" s="130">
        <v>0</v>
      </c>
      <c r="AR152" s="130">
        <v>0</v>
      </c>
      <c r="AS152" s="130">
        <v>0</v>
      </c>
      <c r="AT152" s="130"/>
    </row>
    <row r="153" spans="1:46" x14ac:dyDescent="0.3">
      <c r="A153" s="107">
        <v>530</v>
      </c>
      <c r="B153" s="130"/>
      <c r="C153" s="130"/>
      <c r="D153" s="130">
        <v>0</v>
      </c>
      <c r="E153" s="130">
        <v>0</v>
      </c>
      <c r="F153" s="130">
        <v>0</v>
      </c>
      <c r="G153" s="130">
        <v>0</v>
      </c>
      <c r="H153" s="130">
        <v>0</v>
      </c>
      <c r="I153" s="130">
        <v>0</v>
      </c>
      <c r="J153" s="130">
        <v>0</v>
      </c>
      <c r="K153" s="130">
        <v>0</v>
      </c>
      <c r="L153" s="130">
        <v>0</v>
      </c>
      <c r="M153" s="130">
        <v>0</v>
      </c>
      <c r="N153" s="130">
        <v>0</v>
      </c>
      <c r="O153" s="130">
        <v>0</v>
      </c>
      <c r="P153" s="130">
        <v>0</v>
      </c>
      <c r="Q153" s="130">
        <v>0</v>
      </c>
      <c r="R153" s="130">
        <v>0</v>
      </c>
      <c r="S153" s="130">
        <v>0</v>
      </c>
      <c r="T153" s="130"/>
      <c r="U153" s="130">
        <v>0</v>
      </c>
      <c r="V153" s="130">
        <v>0</v>
      </c>
      <c r="W153" s="130">
        <v>0</v>
      </c>
      <c r="X153" s="130">
        <v>0</v>
      </c>
      <c r="Y153" s="130"/>
      <c r="Z153" s="130">
        <v>0</v>
      </c>
      <c r="AA153" s="130">
        <v>0</v>
      </c>
      <c r="AB153" s="130">
        <v>0</v>
      </c>
      <c r="AC153" s="130">
        <v>0</v>
      </c>
      <c r="AD153" s="130">
        <v>0</v>
      </c>
      <c r="AE153" s="130">
        <v>0</v>
      </c>
      <c r="AF153" s="130"/>
      <c r="AG153" s="130">
        <v>0</v>
      </c>
      <c r="AH153" s="130">
        <v>0</v>
      </c>
      <c r="AI153" s="130">
        <v>0</v>
      </c>
      <c r="AJ153" s="130">
        <v>440</v>
      </c>
      <c r="AK153" s="130">
        <v>0</v>
      </c>
      <c r="AL153" s="130">
        <v>0</v>
      </c>
      <c r="AM153" s="130">
        <v>0</v>
      </c>
      <c r="AN153" s="130">
        <v>0</v>
      </c>
      <c r="AO153" s="130">
        <v>0</v>
      </c>
      <c r="AP153" s="130">
        <v>0</v>
      </c>
      <c r="AQ153" s="130">
        <v>0</v>
      </c>
      <c r="AR153" s="130">
        <v>0</v>
      </c>
      <c r="AS153" s="130">
        <v>0</v>
      </c>
      <c r="AT153" s="130"/>
    </row>
    <row r="154" spans="1:46" x14ac:dyDescent="0.3">
      <c r="A154" s="107">
        <v>531</v>
      </c>
      <c r="B154" s="130"/>
      <c r="C154" s="130"/>
      <c r="D154" s="130">
        <v>0</v>
      </c>
      <c r="E154" s="130">
        <v>0</v>
      </c>
      <c r="F154" s="130">
        <v>0</v>
      </c>
      <c r="G154" s="130">
        <v>0</v>
      </c>
      <c r="H154" s="130">
        <v>0</v>
      </c>
      <c r="I154" s="130">
        <v>0</v>
      </c>
      <c r="J154" s="130">
        <v>0</v>
      </c>
      <c r="K154" s="130">
        <v>0</v>
      </c>
      <c r="L154" s="130">
        <v>0</v>
      </c>
      <c r="M154" s="130">
        <v>0</v>
      </c>
      <c r="N154" s="130">
        <v>0</v>
      </c>
      <c r="O154" s="130">
        <v>0</v>
      </c>
      <c r="P154" s="130">
        <v>0</v>
      </c>
      <c r="Q154" s="130">
        <v>0</v>
      </c>
      <c r="R154" s="130">
        <v>0</v>
      </c>
      <c r="S154" s="130">
        <v>0</v>
      </c>
      <c r="T154" s="130"/>
      <c r="U154" s="130">
        <v>0</v>
      </c>
      <c r="V154" s="130">
        <v>0</v>
      </c>
      <c r="W154" s="130">
        <v>0</v>
      </c>
      <c r="X154" s="130">
        <v>0</v>
      </c>
      <c r="Y154" s="130"/>
      <c r="Z154" s="130">
        <v>0</v>
      </c>
      <c r="AA154" s="130">
        <v>0</v>
      </c>
      <c r="AB154" s="130">
        <v>0</v>
      </c>
      <c r="AC154" s="130">
        <v>0</v>
      </c>
      <c r="AD154" s="130">
        <v>0</v>
      </c>
      <c r="AE154" s="130">
        <v>0</v>
      </c>
      <c r="AF154" s="130"/>
      <c r="AG154" s="130">
        <v>0</v>
      </c>
      <c r="AH154" s="130">
        <v>0</v>
      </c>
      <c r="AI154" s="130">
        <v>0</v>
      </c>
      <c r="AJ154" s="130">
        <v>0</v>
      </c>
      <c r="AK154" s="130">
        <v>0</v>
      </c>
      <c r="AL154" s="130">
        <v>0</v>
      </c>
      <c r="AM154" s="130">
        <v>0</v>
      </c>
      <c r="AN154" s="130">
        <v>0</v>
      </c>
      <c r="AO154" s="130">
        <v>0</v>
      </c>
      <c r="AP154" s="130">
        <v>0</v>
      </c>
      <c r="AQ154" s="130">
        <v>0</v>
      </c>
      <c r="AR154" s="130">
        <v>0</v>
      </c>
      <c r="AS154" s="130">
        <v>0</v>
      </c>
      <c r="AT154" s="130"/>
    </row>
    <row r="155" spans="1:46" x14ac:dyDescent="0.3">
      <c r="A155" s="107">
        <v>532</v>
      </c>
      <c r="B155" s="130"/>
      <c r="C155" s="130"/>
      <c r="D155" s="130">
        <v>0</v>
      </c>
      <c r="E155" s="130">
        <v>0</v>
      </c>
      <c r="F155" s="130">
        <v>9416450</v>
      </c>
      <c r="G155" s="130">
        <v>0</v>
      </c>
      <c r="H155" s="130">
        <v>0</v>
      </c>
      <c r="I155" s="130">
        <v>367805</v>
      </c>
      <c r="J155" s="130">
        <v>2521530</v>
      </c>
      <c r="K155" s="130">
        <v>0</v>
      </c>
      <c r="L155" s="130">
        <v>0</v>
      </c>
      <c r="M155" s="130">
        <v>0</v>
      </c>
      <c r="N155" s="130">
        <v>0</v>
      </c>
      <c r="O155" s="130">
        <v>0</v>
      </c>
      <c r="P155" s="130">
        <v>16980</v>
      </c>
      <c r="Q155" s="130">
        <v>0</v>
      </c>
      <c r="R155" s="130">
        <v>55359</v>
      </c>
      <c r="S155" s="130">
        <v>1988771</v>
      </c>
      <c r="T155" s="130"/>
      <c r="U155" s="130">
        <v>178747</v>
      </c>
      <c r="V155" s="130">
        <v>0</v>
      </c>
      <c r="W155" s="130">
        <v>10332</v>
      </c>
      <c r="X155" s="130">
        <v>825239</v>
      </c>
      <c r="Y155" s="130"/>
      <c r="Z155" s="130">
        <v>103932</v>
      </c>
      <c r="AA155" s="130">
        <v>52376</v>
      </c>
      <c r="AB155" s="130">
        <v>522370</v>
      </c>
      <c r="AC155" s="130">
        <v>63852259</v>
      </c>
      <c r="AD155" s="130">
        <v>0</v>
      </c>
      <c r="AE155" s="130">
        <v>11520</v>
      </c>
      <c r="AF155" s="130"/>
      <c r="AG155" s="130">
        <v>6552308</v>
      </c>
      <c r="AH155" s="130">
        <v>3155634</v>
      </c>
      <c r="AI155" s="130">
        <v>7990203</v>
      </c>
      <c r="AJ155" s="130">
        <v>66985</v>
      </c>
      <c r="AK155" s="130">
        <v>121875</v>
      </c>
      <c r="AL155" s="130">
        <v>23863</v>
      </c>
      <c r="AM155" s="130">
        <v>66717</v>
      </c>
      <c r="AN155" s="130">
        <v>4431</v>
      </c>
      <c r="AO155" s="130">
        <v>28007</v>
      </c>
      <c r="AP155" s="130">
        <v>2261192</v>
      </c>
      <c r="AQ155" s="130">
        <v>0</v>
      </c>
      <c r="AR155" s="130">
        <v>0</v>
      </c>
      <c r="AS155" s="130">
        <v>66446</v>
      </c>
      <c r="AT155" s="130"/>
    </row>
    <row r="156" spans="1:46" x14ac:dyDescent="0.3">
      <c r="A156" s="107">
        <v>533</v>
      </c>
      <c r="B156" s="130"/>
      <c r="C156" s="130"/>
      <c r="D156" s="130">
        <v>0</v>
      </c>
      <c r="E156" s="130">
        <v>0</v>
      </c>
      <c r="F156" s="130">
        <v>0</v>
      </c>
      <c r="G156" s="130">
        <v>0</v>
      </c>
      <c r="H156" s="130">
        <v>0</v>
      </c>
      <c r="I156" s="130">
        <v>0</v>
      </c>
      <c r="J156" s="130">
        <v>0</v>
      </c>
      <c r="K156" s="130">
        <v>0</v>
      </c>
      <c r="L156" s="130">
        <v>0</v>
      </c>
      <c r="M156" s="130">
        <v>0</v>
      </c>
      <c r="N156" s="130">
        <v>0</v>
      </c>
      <c r="O156" s="130">
        <v>0</v>
      </c>
      <c r="P156" s="130">
        <v>0</v>
      </c>
      <c r="Q156" s="130">
        <v>0</v>
      </c>
      <c r="R156" s="130">
        <v>0</v>
      </c>
      <c r="S156" s="130">
        <v>0</v>
      </c>
      <c r="T156" s="130"/>
      <c r="U156" s="130">
        <v>0</v>
      </c>
      <c r="V156" s="130">
        <v>0</v>
      </c>
      <c r="W156" s="130">
        <v>0</v>
      </c>
      <c r="X156" s="130">
        <v>0</v>
      </c>
      <c r="Y156" s="130"/>
      <c r="Z156" s="130">
        <v>0</v>
      </c>
      <c r="AA156" s="130">
        <v>0</v>
      </c>
      <c r="AB156" s="130">
        <v>0</v>
      </c>
      <c r="AC156" s="130">
        <v>0</v>
      </c>
      <c r="AD156" s="130">
        <v>0</v>
      </c>
      <c r="AE156" s="130">
        <v>0</v>
      </c>
      <c r="AF156" s="130"/>
      <c r="AG156" s="130">
        <v>0</v>
      </c>
      <c r="AH156" s="130">
        <v>0</v>
      </c>
      <c r="AI156" s="130">
        <v>0</v>
      </c>
      <c r="AJ156" s="130">
        <v>0</v>
      </c>
      <c r="AK156" s="130">
        <v>0</v>
      </c>
      <c r="AL156" s="130">
        <v>0</v>
      </c>
      <c r="AM156" s="130">
        <v>0</v>
      </c>
      <c r="AN156" s="130">
        <v>0</v>
      </c>
      <c r="AO156" s="130">
        <v>0</v>
      </c>
      <c r="AP156" s="130">
        <v>0</v>
      </c>
      <c r="AQ156" s="130">
        <v>0</v>
      </c>
      <c r="AR156" s="130">
        <v>0</v>
      </c>
      <c r="AS156" s="130">
        <v>0</v>
      </c>
      <c r="AT156" s="130"/>
    </row>
    <row r="157" spans="1:46" x14ac:dyDescent="0.3">
      <c r="A157" s="107">
        <v>534</v>
      </c>
      <c r="B157" s="130"/>
      <c r="C157" s="130"/>
      <c r="D157" s="130">
        <v>0</v>
      </c>
      <c r="E157" s="130">
        <v>0</v>
      </c>
      <c r="F157" s="130">
        <v>0</v>
      </c>
      <c r="G157" s="130">
        <v>0</v>
      </c>
      <c r="H157" s="130">
        <v>0</v>
      </c>
      <c r="I157" s="130">
        <v>0</v>
      </c>
      <c r="J157" s="130">
        <v>0</v>
      </c>
      <c r="K157" s="130">
        <v>0</v>
      </c>
      <c r="L157" s="130">
        <v>0</v>
      </c>
      <c r="M157" s="130">
        <v>0</v>
      </c>
      <c r="N157" s="130">
        <v>0</v>
      </c>
      <c r="O157" s="130">
        <v>0</v>
      </c>
      <c r="P157" s="130">
        <v>0</v>
      </c>
      <c r="Q157" s="130">
        <v>0</v>
      </c>
      <c r="R157" s="130">
        <v>0</v>
      </c>
      <c r="S157" s="130">
        <v>0</v>
      </c>
      <c r="T157" s="130"/>
      <c r="U157" s="130">
        <v>0</v>
      </c>
      <c r="V157" s="130">
        <v>0</v>
      </c>
      <c r="W157" s="130">
        <v>0</v>
      </c>
      <c r="X157" s="130">
        <v>0</v>
      </c>
      <c r="Y157" s="130"/>
      <c r="Z157" s="130">
        <v>0</v>
      </c>
      <c r="AA157" s="130">
        <v>0</v>
      </c>
      <c r="AB157" s="130">
        <v>0</v>
      </c>
      <c r="AC157" s="130">
        <v>0</v>
      </c>
      <c r="AD157" s="130">
        <v>0</v>
      </c>
      <c r="AE157" s="130">
        <v>0</v>
      </c>
      <c r="AF157" s="130"/>
      <c r="AG157" s="130">
        <v>0</v>
      </c>
      <c r="AH157" s="130">
        <v>0</v>
      </c>
      <c r="AI157" s="130">
        <v>0</v>
      </c>
      <c r="AJ157" s="130">
        <v>0</v>
      </c>
      <c r="AK157" s="130">
        <v>0</v>
      </c>
      <c r="AL157" s="130">
        <v>0</v>
      </c>
      <c r="AM157" s="130">
        <v>0</v>
      </c>
      <c r="AN157" s="130">
        <v>0</v>
      </c>
      <c r="AO157" s="130">
        <v>0</v>
      </c>
      <c r="AP157" s="130">
        <v>0</v>
      </c>
      <c r="AQ157" s="130">
        <v>0</v>
      </c>
      <c r="AR157" s="130">
        <v>0</v>
      </c>
      <c r="AS157" s="130">
        <v>0</v>
      </c>
      <c r="AT157" s="130"/>
    </row>
    <row r="158" spans="1:46" x14ac:dyDescent="0.3">
      <c r="A158" s="107">
        <v>535</v>
      </c>
      <c r="B158" s="130"/>
      <c r="C158" s="130"/>
      <c r="D158" s="130">
        <v>0</v>
      </c>
      <c r="E158" s="130">
        <v>0</v>
      </c>
      <c r="F158" s="130">
        <v>0</v>
      </c>
      <c r="G158" s="130">
        <v>0</v>
      </c>
      <c r="H158" s="130">
        <v>0</v>
      </c>
      <c r="I158" s="130">
        <v>0</v>
      </c>
      <c r="J158" s="130">
        <v>0</v>
      </c>
      <c r="K158" s="130">
        <v>0</v>
      </c>
      <c r="L158" s="130">
        <v>0</v>
      </c>
      <c r="M158" s="130">
        <v>0</v>
      </c>
      <c r="N158" s="130">
        <v>0</v>
      </c>
      <c r="O158" s="130">
        <v>0</v>
      </c>
      <c r="P158" s="130">
        <v>0</v>
      </c>
      <c r="Q158" s="130">
        <v>43220</v>
      </c>
      <c r="R158" s="130">
        <v>0</v>
      </c>
      <c r="S158" s="130">
        <v>0</v>
      </c>
      <c r="T158" s="130"/>
      <c r="U158" s="130">
        <v>0</v>
      </c>
      <c r="V158" s="130">
        <v>0</v>
      </c>
      <c r="W158" s="130">
        <v>0</v>
      </c>
      <c r="X158" s="130">
        <v>0</v>
      </c>
      <c r="Y158" s="130"/>
      <c r="Z158" s="130">
        <v>0</v>
      </c>
      <c r="AA158" s="130">
        <v>0</v>
      </c>
      <c r="AB158" s="130">
        <v>0</v>
      </c>
      <c r="AC158" s="130">
        <v>0</v>
      </c>
      <c r="AD158" s="130">
        <v>0</v>
      </c>
      <c r="AE158" s="130">
        <v>0</v>
      </c>
      <c r="AF158" s="130"/>
      <c r="AG158" s="130">
        <v>0</v>
      </c>
      <c r="AH158" s="130">
        <v>0</v>
      </c>
      <c r="AI158" s="130">
        <v>0</v>
      </c>
      <c r="AJ158" s="130">
        <v>0</v>
      </c>
      <c r="AK158" s="130">
        <v>0</v>
      </c>
      <c r="AL158" s="130">
        <v>0</v>
      </c>
      <c r="AM158" s="130">
        <v>0</v>
      </c>
      <c r="AN158" s="130">
        <v>0</v>
      </c>
      <c r="AO158" s="130">
        <v>0</v>
      </c>
      <c r="AP158" s="130">
        <v>0</v>
      </c>
      <c r="AQ158" s="130">
        <v>0</v>
      </c>
      <c r="AR158" s="130">
        <v>0</v>
      </c>
      <c r="AS158" s="130">
        <v>0</v>
      </c>
      <c r="AT158" s="130"/>
    </row>
    <row r="159" spans="1:46" x14ac:dyDescent="0.3">
      <c r="A159" s="107">
        <v>536</v>
      </c>
      <c r="B159" s="130"/>
      <c r="C159" s="130"/>
      <c r="D159" s="130">
        <v>0</v>
      </c>
      <c r="E159" s="130">
        <v>0</v>
      </c>
      <c r="F159" s="130">
        <v>0</v>
      </c>
      <c r="G159" s="130">
        <v>0</v>
      </c>
      <c r="H159" s="130">
        <v>0</v>
      </c>
      <c r="I159" s="130">
        <v>4000</v>
      </c>
      <c r="J159" s="130">
        <v>0</v>
      </c>
      <c r="K159" s="130">
        <v>0</v>
      </c>
      <c r="L159" s="130">
        <v>0</v>
      </c>
      <c r="M159" s="130">
        <v>0</v>
      </c>
      <c r="N159" s="130">
        <v>0</v>
      </c>
      <c r="O159" s="130">
        <v>0</v>
      </c>
      <c r="P159" s="130">
        <v>0</v>
      </c>
      <c r="Q159" s="130">
        <v>16643</v>
      </c>
      <c r="R159" s="130">
        <v>0</v>
      </c>
      <c r="S159" s="130">
        <v>0</v>
      </c>
      <c r="T159" s="130"/>
      <c r="U159" s="130">
        <v>0</v>
      </c>
      <c r="V159" s="130">
        <v>0</v>
      </c>
      <c r="W159" s="130">
        <v>0</v>
      </c>
      <c r="X159" s="130">
        <v>0</v>
      </c>
      <c r="Y159" s="130"/>
      <c r="Z159" s="130">
        <v>0</v>
      </c>
      <c r="AA159" s="130">
        <v>0</v>
      </c>
      <c r="AB159" s="130">
        <v>0</v>
      </c>
      <c r="AC159" s="130">
        <v>0</v>
      </c>
      <c r="AD159" s="130">
        <v>0</v>
      </c>
      <c r="AE159" s="130">
        <v>0</v>
      </c>
      <c r="AF159" s="130"/>
      <c r="AG159" s="130">
        <v>400041</v>
      </c>
      <c r="AH159" s="130">
        <v>1590491</v>
      </c>
      <c r="AI159" s="130">
        <v>0</v>
      </c>
      <c r="AJ159" s="130">
        <v>0</v>
      </c>
      <c r="AK159" s="130">
        <v>0</v>
      </c>
      <c r="AL159" s="130">
        <v>21098</v>
      </c>
      <c r="AM159" s="130">
        <v>100000</v>
      </c>
      <c r="AN159" s="130">
        <v>0</v>
      </c>
      <c r="AO159" s="130">
        <v>0</v>
      </c>
      <c r="AP159" s="130">
        <v>0</v>
      </c>
      <c r="AQ159" s="130">
        <v>0</v>
      </c>
      <c r="AR159" s="130">
        <v>0</v>
      </c>
      <c r="AS159" s="130">
        <v>15600</v>
      </c>
      <c r="AT159" s="130"/>
    </row>
    <row r="160" spans="1:46" x14ac:dyDescent="0.3">
      <c r="A160" s="107">
        <v>537</v>
      </c>
      <c r="B160" s="130"/>
      <c r="C160" s="130"/>
      <c r="D160" s="130">
        <v>0</v>
      </c>
      <c r="E160" s="130">
        <v>0</v>
      </c>
      <c r="F160" s="130">
        <v>0</v>
      </c>
      <c r="G160" s="130">
        <v>0</v>
      </c>
      <c r="H160" s="130">
        <v>0</v>
      </c>
      <c r="I160" s="130">
        <v>0</v>
      </c>
      <c r="J160" s="130">
        <v>0</v>
      </c>
      <c r="K160" s="130">
        <v>0</v>
      </c>
      <c r="L160" s="130">
        <v>0</v>
      </c>
      <c r="M160" s="130">
        <v>0</v>
      </c>
      <c r="N160" s="130">
        <v>0</v>
      </c>
      <c r="O160" s="130">
        <v>0</v>
      </c>
      <c r="P160" s="130">
        <v>0</v>
      </c>
      <c r="Q160" s="130">
        <v>0</v>
      </c>
      <c r="R160" s="130">
        <v>0</v>
      </c>
      <c r="S160" s="130">
        <v>0</v>
      </c>
      <c r="T160" s="130"/>
      <c r="U160" s="130">
        <v>0</v>
      </c>
      <c r="V160" s="130">
        <v>0</v>
      </c>
      <c r="W160" s="130">
        <v>0</v>
      </c>
      <c r="X160" s="130">
        <v>0</v>
      </c>
      <c r="Y160" s="130"/>
      <c r="Z160" s="130">
        <v>0</v>
      </c>
      <c r="AA160" s="130">
        <v>0</v>
      </c>
      <c r="AB160" s="130">
        <v>0</v>
      </c>
      <c r="AC160" s="130">
        <v>0</v>
      </c>
      <c r="AD160" s="130">
        <v>0</v>
      </c>
      <c r="AE160" s="130">
        <v>0</v>
      </c>
      <c r="AF160" s="130"/>
      <c r="AG160" s="130">
        <v>0</v>
      </c>
      <c r="AH160" s="130">
        <v>0</v>
      </c>
      <c r="AI160" s="130">
        <v>0</v>
      </c>
      <c r="AJ160" s="130">
        <v>0</v>
      </c>
      <c r="AK160" s="130">
        <v>0</v>
      </c>
      <c r="AL160" s="130">
        <v>0</v>
      </c>
      <c r="AM160" s="130">
        <v>0</v>
      </c>
      <c r="AN160" s="130">
        <v>0</v>
      </c>
      <c r="AO160" s="130">
        <v>0</v>
      </c>
      <c r="AP160" s="130">
        <v>0</v>
      </c>
      <c r="AQ160" s="130">
        <v>0</v>
      </c>
      <c r="AR160" s="130">
        <v>0</v>
      </c>
      <c r="AS160" s="130">
        <v>0</v>
      </c>
      <c r="AT160" s="130"/>
    </row>
    <row r="161" spans="1:46" x14ac:dyDescent="0.3">
      <c r="A161" s="107">
        <v>538</v>
      </c>
      <c r="B161" s="130"/>
      <c r="C161" s="130"/>
      <c r="D161" s="130">
        <v>0</v>
      </c>
      <c r="E161" s="130">
        <v>0</v>
      </c>
      <c r="F161" s="130">
        <v>0</v>
      </c>
      <c r="G161" s="130">
        <v>0</v>
      </c>
      <c r="H161" s="130">
        <v>0</v>
      </c>
      <c r="I161" s="130">
        <v>0</v>
      </c>
      <c r="J161" s="130">
        <v>0</v>
      </c>
      <c r="K161" s="130">
        <v>0</v>
      </c>
      <c r="L161" s="130">
        <v>0</v>
      </c>
      <c r="M161" s="130">
        <v>0</v>
      </c>
      <c r="N161" s="130">
        <v>0</v>
      </c>
      <c r="O161" s="130">
        <v>0</v>
      </c>
      <c r="P161" s="130">
        <v>0</v>
      </c>
      <c r="Q161" s="130">
        <v>0</v>
      </c>
      <c r="R161" s="130">
        <v>0</v>
      </c>
      <c r="S161" s="130">
        <v>0</v>
      </c>
      <c r="T161" s="130"/>
      <c r="U161" s="130">
        <v>0</v>
      </c>
      <c r="V161" s="130">
        <v>0</v>
      </c>
      <c r="W161" s="130">
        <v>0</v>
      </c>
      <c r="X161" s="130">
        <v>0</v>
      </c>
      <c r="Y161" s="130"/>
      <c r="Z161" s="130">
        <v>0</v>
      </c>
      <c r="AA161" s="130">
        <v>0</v>
      </c>
      <c r="AB161" s="130">
        <v>0</v>
      </c>
      <c r="AC161" s="130">
        <v>0</v>
      </c>
      <c r="AD161" s="130">
        <v>0</v>
      </c>
      <c r="AE161" s="130">
        <v>0</v>
      </c>
      <c r="AF161" s="130"/>
      <c r="AG161" s="130">
        <v>0</v>
      </c>
      <c r="AH161" s="130">
        <v>0</v>
      </c>
      <c r="AI161" s="130">
        <v>0</v>
      </c>
      <c r="AJ161" s="130">
        <v>0</v>
      </c>
      <c r="AK161" s="130">
        <v>0</v>
      </c>
      <c r="AL161" s="130">
        <v>0</v>
      </c>
      <c r="AM161" s="130">
        <v>0</v>
      </c>
      <c r="AN161" s="130">
        <v>0</v>
      </c>
      <c r="AO161" s="130">
        <v>0</v>
      </c>
      <c r="AP161" s="130">
        <v>0</v>
      </c>
      <c r="AQ161" s="130">
        <v>0</v>
      </c>
      <c r="AR161" s="130">
        <v>0</v>
      </c>
      <c r="AS161" s="130">
        <v>0</v>
      </c>
      <c r="AT161" s="130"/>
    </row>
    <row r="162" spans="1:46" x14ac:dyDescent="0.3">
      <c r="A162" s="107">
        <v>540</v>
      </c>
      <c r="B162" s="130"/>
      <c r="C162" s="130"/>
      <c r="D162" s="130">
        <v>0</v>
      </c>
      <c r="E162" s="130">
        <v>0</v>
      </c>
      <c r="F162" s="130">
        <v>0</v>
      </c>
      <c r="G162" s="130">
        <v>0</v>
      </c>
      <c r="H162" s="130">
        <v>0</v>
      </c>
      <c r="I162" s="130">
        <v>0</v>
      </c>
      <c r="J162" s="130">
        <v>0</v>
      </c>
      <c r="K162" s="130">
        <v>0</v>
      </c>
      <c r="L162" s="130">
        <v>0</v>
      </c>
      <c r="M162" s="130">
        <v>0</v>
      </c>
      <c r="N162" s="130">
        <v>0</v>
      </c>
      <c r="O162" s="130">
        <v>0</v>
      </c>
      <c r="P162" s="130">
        <v>0</v>
      </c>
      <c r="Q162" s="130">
        <v>0</v>
      </c>
      <c r="R162" s="130">
        <v>0</v>
      </c>
      <c r="S162" s="130">
        <v>6100000</v>
      </c>
      <c r="T162" s="130"/>
      <c r="U162" s="130">
        <v>40000</v>
      </c>
      <c r="V162" s="130">
        <v>0</v>
      </c>
      <c r="W162" s="130">
        <v>21775</v>
      </c>
      <c r="X162" s="130">
        <v>0</v>
      </c>
      <c r="Y162" s="130"/>
      <c r="Z162" s="130">
        <v>0</v>
      </c>
      <c r="AA162" s="130">
        <v>0</v>
      </c>
      <c r="AB162" s="130">
        <v>0</v>
      </c>
      <c r="AC162" s="130">
        <v>0</v>
      </c>
      <c r="AD162" s="130">
        <v>0</v>
      </c>
      <c r="AE162" s="130">
        <v>0</v>
      </c>
      <c r="AF162" s="130"/>
      <c r="AG162" s="130">
        <v>0</v>
      </c>
      <c r="AH162" s="130">
        <v>1536537</v>
      </c>
      <c r="AI162" s="130">
        <v>0</v>
      </c>
      <c r="AJ162" s="130">
        <v>0</v>
      </c>
      <c r="AK162" s="130">
        <v>0</v>
      </c>
      <c r="AL162" s="130">
        <v>0</v>
      </c>
      <c r="AM162" s="130">
        <v>0</v>
      </c>
      <c r="AN162" s="130">
        <v>0</v>
      </c>
      <c r="AO162" s="130">
        <v>0</v>
      </c>
      <c r="AP162" s="130">
        <v>0</v>
      </c>
      <c r="AQ162" s="130">
        <v>0</v>
      </c>
      <c r="AR162" s="130">
        <v>0</v>
      </c>
      <c r="AS162" s="130">
        <v>0</v>
      </c>
      <c r="AT162" s="130"/>
    </row>
    <row r="163" spans="1:46" x14ac:dyDescent="0.3">
      <c r="A163" s="107">
        <v>541</v>
      </c>
      <c r="B163" s="130"/>
      <c r="C163" s="130"/>
      <c r="D163" s="130">
        <v>0</v>
      </c>
      <c r="E163" s="130">
        <v>0</v>
      </c>
      <c r="F163" s="130">
        <v>0</v>
      </c>
      <c r="G163" s="130">
        <v>0</v>
      </c>
      <c r="H163" s="130">
        <v>0</v>
      </c>
      <c r="I163" s="130">
        <v>0</v>
      </c>
      <c r="J163" s="130">
        <v>0</v>
      </c>
      <c r="K163" s="130">
        <v>0</v>
      </c>
      <c r="L163" s="130">
        <v>0</v>
      </c>
      <c r="M163" s="130">
        <v>0</v>
      </c>
      <c r="N163" s="130">
        <v>0</v>
      </c>
      <c r="O163" s="130">
        <v>0</v>
      </c>
      <c r="P163" s="130">
        <v>0</v>
      </c>
      <c r="Q163" s="130">
        <v>0</v>
      </c>
      <c r="R163" s="130">
        <v>0</v>
      </c>
      <c r="S163" s="130">
        <v>0</v>
      </c>
      <c r="T163" s="130"/>
      <c r="U163" s="130">
        <v>0</v>
      </c>
      <c r="V163" s="130">
        <v>0</v>
      </c>
      <c r="W163" s="130">
        <v>0</v>
      </c>
      <c r="X163" s="130">
        <v>0</v>
      </c>
      <c r="Y163" s="130"/>
      <c r="Z163" s="130">
        <v>0</v>
      </c>
      <c r="AA163" s="130">
        <v>0</v>
      </c>
      <c r="AB163" s="130">
        <v>0</v>
      </c>
      <c r="AC163" s="130">
        <v>0</v>
      </c>
      <c r="AD163" s="130">
        <v>0</v>
      </c>
      <c r="AE163" s="130">
        <v>0</v>
      </c>
      <c r="AF163" s="130"/>
      <c r="AG163" s="130">
        <v>0</v>
      </c>
      <c r="AH163" s="130">
        <v>0</v>
      </c>
      <c r="AI163" s="130">
        <v>0</v>
      </c>
      <c r="AJ163" s="130">
        <v>0</v>
      </c>
      <c r="AK163" s="130">
        <v>0</v>
      </c>
      <c r="AL163" s="130">
        <v>0</v>
      </c>
      <c r="AM163" s="130">
        <v>0</v>
      </c>
      <c r="AN163" s="130">
        <v>0</v>
      </c>
      <c r="AO163" s="130">
        <v>0</v>
      </c>
      <c r="AP163" s="130">
        <v>0</v>
      </c>
      <c r="AQ163" s="130">
        <v>0</v>
      </c>
      <c r="AR163" s="130">
        <v>0</v>
      </c>
      <c r="AS163" s="130">
        <v>0</v>
      </c>
      <c r="AT163" s="130"/>
    </row>
    <row r="164" spans="1:46" x14ac:dyDescent="0.3">
      <c r="A164" s="107">
        <v>542</v>
      </c>
      <c r="B164" s="130"/>
      <c r="C164" s="130"/>
      <c r="D164" s="130">
        <v>0</v>
      </c>
      <c r="E164" s="130">
        <v>0</v>
      </c>
      <c r="F164" s="130">
        <v>0</v>
      </c>
      <c r="G164" s="130">
        <v>0</v>
      </c>
      <c r="H164" s="130">
        <v>0</v>
      </c>
      <c r="I164" s="130">
        <v>0</v>
      </c>
      <c r="J164" s="130">
        <v>0</v>
      </c>
      <c r="K164" s="130">
        <v>0</v>
      </c>
      <c r="L164" s="130">
        <v>0</v>
      </c>
      <c r="M164" s="130">
        <v>0</v>
      </c>
      <c r="N164" s="130">
        <v>0</v>
      </c>
      <c r="O164" s="130">
        <v>0</v>
      </c>
      <c r="P164" s="130">
        <v>0</v>
      </c>
      <c r="Q164" s="130">
        <v>0</v>
      </c>
      <c r="R164" s="130">
        <v>0</v>
      </c>
      <c r="S164" s="130">
        <v>0</v>
      </c>
      <c r="T164" s="130"/>
      <c r="U164" s="130">
        <v>0</v>
      </c>
      <c r="V164" s="130">
        <v>0</v>
      </c>
      <c r="W164" s="130">
        <v>0</v>
      </c>
      <c r="X164" s="130">
        <v>0</v>
      </c>
      <c r="Y164" s="130"/>
      <c r="Z164" s="130">
        <v>0</v>
      </c>
      <c r="AA164" s="130">
        <v>0</v>
      </c>
      <c r="AB164" s="130">
        <v>0</v>
      </c>
      <c r="AC164" s="130">
        <v>0</v>
      </c>
      <c r="AD164" s="130">
        <v>0</v>
      </c>
      <c r="AE164" s="130">
        <v>0</v>
      </c>
      <c r="AF164" s="130"/>
      <c r="AG164" s="130">
        <v>0</v>
      </c>
      <c r="AH164" s="130">
        <v>0</v>
      </c>
      <c r="AI164" s="130">
        <v>0</v>
      </c>
      <c r="AJ164" s="130">
        <v>0</v>
      </c>
      <c r="AK164" s="130">
        <v>0</v>
      </c>
      <c r="AL164" s="130">
        <v>0</v>
      </c>
      <c r="AM164" s="130">
        <v>0</v>
      </c>
      <c r="AN164" s="130">
        <v>0</v>
      </c>
      <c r="AO164" s="130">
        <v>0</v>
      </c>
      <c r="AP164" s="130">
        <v>0</v>
      </c>
      <c r="AQ164" s="130">
        <v>0</v>
      </c>
      <c r="AR164" s="130">
        <v>0</v>
      </c>
      <c r="AS164" s="130">
        <v>0</v>
      </c>
      <c r="AT164" s="130"/>
    </row>
    <row r="165" spans="1:46" x14ac:dyDescent="0.3">
      <c r="A165" s="107">
        <v>544</v>
      </c>
      <c r="B165" s="130"/>
      <c r="C165" s="130"/>
      <c r="D165" s="130">
        <v>0</v>
      </c>
      <c r="E165" s="130">
        <v>0</v>
      </c>
      <c r="F165" s="130">
        <v>0</v>
      </c>
      <c r="G165" s="130">
        <v>0</v>
      </c>
      <c r="H165" s="130">
        <v>0</v>
      </c>
      <c r="I165" s="130">
        <v>0</v>
      </c>
      <c r="J165" s="130">
        <v>0</v>
      </c>
      <c r="K165" s="130">
        <v>0</v>
      </c>
      <c r="L165" s="130">
        <v>0</v>
      </c>
      <c r="M165" s="130">
        <v>0</v>
      </c>
      <c r="N165" s="130">
        <v>0</v>
      </c>
      <c r="O165" s="130">
        <v>0</v>
      </c>
      <c r="P165" s="130">
        <v>0</v>
      </c>
      <c r="Q165" s="130">
        <v>0</v>
      </c>
      <c r="R165" s="130">
        <v>0</v>
      </c>
      <c r="S165" s="130">
        <v>0</v>
      </c>
      <c r="T165" s="130"/>
      <c r="U165" s="130">
        <v>0</v>
      </c>
      <c r="V165" s="130">
        <v>0</v>
      </c>
      <c r="W165" s="130">
        <v>0</v>
      </c>
      <c r="X165" s="130">
        <v>0</v>
      </c>
      <c r="Y165" s="130"/>
      <c r="Z165" s="130">
        <v>0</v>
      </c>
      <c r="AA165" s="130">
        <v>0</v>
      </c>
      <c r="AB165" s="130">
        <v>0</v>
      </c>
      <c r="AC165" s="130">
        <v>0</v>
      </c>
      <c r="AD165" s="130">
        <v>0</v>
      </c>
      <c r="AE165" s="130">
        <v>0</v>
      </c>
      <c r="AF165" s="130"/>
      <c r="AG165" s="130">
        <v>0</v>
      </c>
      <c r="AH165" s="130">
        <v>0</v>
      </c>
      <c r="AI165" s="130">
        <v>0</v>
      </c>
      <c r="AJ165" s="130">
        <v>0</v>
      </c>
      <c r="AK165" s="130">
        <v>0</v>
      </c>
      <c r="AL165" s="130">
        <v>0</v>
      </c>
      <c r="AM165" s="130">
        <v>0</v>
      </c>
      <c r="AN165" s="130">
        <v>0</v>
      </c>
      <c r="AO165" s="130">
        <v>0</v>
      </c>
      <c r="AP165" s="130">
        <v>0</v>
      </c>
      <c r="AQ165" s="130">
        <v>0</v>
      </c>
      <c r="AR165" s="130">
        <v>0</v>
      </c>
      <c r="AS165" s="130">
        <v>0</v>
      </c>
      <c r="AT165" s="130"/>
    </row>
    <row r="166" spans="1:46" x14ac:dyDescent="0.3">
      <c r="A166" s="415">
        <v>545</v>
      </c>
      <c r="B166" s="416"/>
      <c r="C166" s="416"/>
      <c r="D166" s="416">
        <v>0</v>
      </c>
      <c r="E166" s="416">
        <v>0</v>
      </c>
      <c r="F166" s="416">
        <v>0</v>
      </c>
      <c r="G166" s="416">
        <v>0</v>
      </c>
      <c r="H166" s="416">
        <v>0</v>
      </c>
      <c r="I166" s="416">
        <v>0</v>
      </c>
      <c r="J166" s="416">
        <v>0</v>
      </c>
      <c r="K166" s="416">
        <v>0</v>
      </c>
      <c r="L166" s="416">
        <v>0</v>
      </c>
      <c r="M166" s="416">
        <v>0</v>
      </c>
      <c r="N166" s="416">
        <v>0</v>
      </c>
      <c r="O166" s="416">
        <v>0</v>
      </c>
      <c r="P166" s="416">
        <v>0</v>
      </c>
      <c r="Q166" s="416">
        <v>0</v>
      </c>
      <c r="R166" s="416">
        <v>0</v>
      </c>
      <c r="S166" s="416">
        <v>0</v>
      </c>
      <c r="T166" s="416"/>
      <c r="U166" s="416">
        <v>0</v>
      </c>
      <c r="V166" s="416">
        <v>0</v>
      </c>
      <c r="W166" s="416">
        <v>0</v>
      </c>
      <c r="X166" s="416">
        <v>0</v>
      </c>
      <c r="Y166" s="416"/>
      <c r="Z166" s="416">
        <v>0</v>
      </c>
      <c r="AA166" s="416">
        <v>0</v>
      </c>
      <c r="AB166" s="416">
        <v>0</v>
      </c>
      <c r="AC166" s="416">
        <v>0</v>
      </c>
      <c r="AD166" s="416">
        <v>0</v>
      </c>
      <c r="AE166" s="416">
        <v>0</v>
      </c>
      <c r="AF166" s="416"/>
      <c r="AG166" s="416">
        <v>0</v>
      </c>
      <c r="AH166" s="416">
        <v>0</v>
      </c>
      <c r="AI166" s="416">
        <v>0</v>
      </c>
      <c r="AJ166" s="416">
        <v>0</v>
      </c>
      <c r="AK166" s="416">
        <v>0</v>
      </c>
      <c r="AL166" s="416">
        <v>0</v>
      </c>
      <c r="AM166" s="416">
        <v>0</v>
      </c>
      <c r="AN166" s="416">
        <v>0</v>
      </c>
      <c r="AO166" s="416">
        <v>0</v>
      </c>
      <c r="AP166" s="416">
        <v>0</v>
      </c>
      <c r="AQ166" s="416">
        <v>0</v>
      </c>
      <c r="AR166" s="416">
        <v>0</v>
      </c>
      <c r="AS166" s="416">
        <v>0</v>
      </c>
      <c r="AT166" s="416"/>
    </row>
    <row r="167" spans="1:46" x14ac:dyDescent="0.3">
      <c r="A167" s="107">
        <v>546</v>
      </c>
      <c r="B167" s="130"/>
      <c r="C167" s="130"/>
      <c r="D167" s="130">
        <v>0</v>
      </c>
      <c r="E167" s="130">
        <v>0</v>
      </c>
      <c r="F167" s="130">
        <v>0</v>
      </c>
      <c r="G167" s="130">
        <v>0</v>
      </c>
      <c r="H167" s="130">
        <v>0</v>
      </c>
      <c r="I167" s="130">
        <v>0</v>
      </c>
      <c r="J167" s="130">
        <v>0</v>
      </c>
      <c r="K167" s="130">
        <v>0</v>
      </c>
      <c r="L167" s="130">
        <v>0</v>
      </c>
      <c r="M167" s="130">
        <v>0</v>
      </c>
      <c r="N167" s="130">
        <v>0</v>
      </c>
      <c r="O167" s="130">
        <v>0</v>
      </c>
      <c r="P167" s="130">
        <v>0</v>
      </c>
      <c r="Q167" s="130">
        <v>0</v>
      </c>
      <c r="R167" s="130">
        <v>0</v>
      </c>
      <c r="S167" s="130">
        <v>0</v>
      </c>
      <c r="T167" s="130"/>
      <c r="U167" s="130">
        <v>0</v>
      </c>
      <c r="V167" s="130">
        <v>0</v>
      </c>
      <c r="W167" s="130">
        <v>0</v>
      </c>
      <c r="X167" s="130">
        <v>0</v>
      </c>
      <c r="Y167" s="130"/>
      <c r="Z167" s="130">
        <v>0</v>
      </c>
      <c r="AA167" s="130">
        <v>0</v>
      </c>
      <c r="AB167" s="130">
        <v>0</v>
      </c>
      <c r="AC167" s="130">
        <v>0</v>
      </c>
      <c r="AD167" s="130">
        <v>0</v>
      </c>
      <c r="AE167" s="130">
        <v>0</v>
      </c>
      <c r="AF167" s="130"/>
      <c r="AG167" s="130">
        <v>0</v>
      </c>
      <c r="AH167" s="130">
        <v>0</v>
      </c>
      <c r="AI167" s="130">
        <v>0</v>
      </c>
      <c r="AJ167" s="130">
        <v>0</v>
      </c>
      <c r="AK167" s="130">
        <v>0</v>
      </c>
      <c r="AL167" s="130">
        <v>0</v>
      </c>
      <c r="AM167" s="130">
        <v>0</v>
      </c>
      <c r="AN167" s="130">
        <v>0</v>
      </c>
      <c r="AO167" s="130">
        <v>0</v>
      </c>
      <c r="AP167" s="130">
        <v>0</v>
      </c>
      <c r="AQ167" s="130">
        <v>0</v>
      </c>
      <c r="AR167" s="130">
        <v>0</v>
      </c>
      <c r="AS167" s="130">
        <v>0</v>
      </c>
      <c r="AT167" s="130"/>
    </row>
    <row r="168" spans="1:46" x14ac:dyDescent="0.3">
      <c r="A168" s="107">
        <v>547</v>
      </c>
      <c r="B168" s="130"/>
      <c r="C168" s="130"/>
      <c r="D168" s="130">
        <v>2</v>
      </c>
      <c r="E168" s="130">
        <v>4</v>
      </c>
      <c r="F168" s="130">
        <v>2</v>
      </c>
      <c r="G168" s="130">
        <v>2</v>
      </c>
      <c r="H168" s="130">
        <v>2</v>
      </c>
      <c r="I168" s="130">
        <v>2</v>
      </c>
      <c r="J168" s="130">
        <v>3</v>
      </c>
      <c r="K168" s="130">
        <v>2</v>
      </c>
      <c r="L168" s="130">
        <v>2</v>
      </c>
      <c r="M168" s="130">
        <v>3</v>
      </c>
      <c r="N168" s="130">
        <v>2</v>
      </c>
      <c r="O168" s="130">
        <v>2</v>
      </c>
      <c r="P168" s="130">
        <v>2</v>
      </c>
      <c r="Q168" s="130">
        <v>2</v>
      </c>
      <c r="R168" s="130">
        <v>2</v>
      </c>
      <c r="S168" s="130">
        <v>0</v>
      </c>
      <c r="T168" s="130"/>
      <c r="U168" s="130">
        <v>2</v>
      </c>
      <c r="V168" s="130">
        <v>2</v>
      </c>
      <c r="W168" s="130">
        <v>2</v>
      </c>
      <c r="X168" s="130">
        <v>2</v>
      </c>
      <c r="Y168" s="130"/>
      <c r="Z168" s="130">
        <v>2</v>
      </c>
      <c r="AA168" s="130">
        <v>2</v>
      </c>
      <c r="AB168" s="130">
        <v>2</v>
      </c>
      <c r="AC168" s="130">
        <v>3</v>
      </c>
      <c r="AD168" s="130">
        <v>2</v>
      </c>
      <c r="AE168" s="130">
        <v>2</v>
      </c>
      <c r="AF168" s="130"/>
      <c r="AG168" s="130">
        <v>2</v>
      </c>
      <c r="AH168" s="130">
        <v>2</v>
      </c>
      <c r="AI168" s="130">
        <v>3</v>
      </c>
      <c r="AJ168" s="130">
        <v>2</v>
      </c>
      <c r="AK168" s="130">
        <v>2</v>
      </c>
      <c r="AL168" s="130">
        <v>2</v>
      </c>
      <c r="AM168" s="130">
        <v>2</v>
      </c>
      <c r="AN168" s="130">
        <v>2</v>
      </c>
      <c r="AO168" s="130">
        <v>2</v>
      </c>
      <c r="AP168" s="130">
        <v>2</v>
      </c>
      <c r="AQ168" s="130">
        <v>2</v>
      </c>
      <c r="AR168" s="130">
        <v>2</v>
      </c>
      <c r="AS168" s="130">
        <v>2</v>
      </c>
      <c r="AT168" s="130"/>
    </row>
    <row r="169" spans="1:46" x14ac:dyDescent="0.3">
      <c r="A169" s="406">
        <v>554</v>
      </c>
      <c r="B169" s="403"/>
      <c r="C169" s="403"/>
      <c r="D169" s="403">
        <v>1726990</v>
      </c>
      <c r="E169" s="403"/>
      <c r="F169" s="403"/>
      <c r="G169" s="403">
        <v>3355561</v>
      </c>
      <c r="H169" s="403"/>
      <c r="I169" s="403"/>
      <c r="J169" s="403"/>
      <c r="K169" s="403">
        <v>5609913</v>
      </c>
      <c r="L169" s="403"/>
      <c r="M169" s="403"/>
      <c r="N169" s="403"/>
      <c r="O169" s="403"/>
      <c r="P169" s="403"/>
      <c r="Q169" s="403"/>
      <c r="R169" s="403"/>
      <c r="S169" s="403"/>
      <c r="T169" s="403"/>
      <c r="U169" s="403"/>
      <c r="V169" s="403">
        <v>1695742</v>
      </c>
      <c r="W169" s="403"/>
      <c r="X169" s="403"/>
      <c r="Y169" s="403"/>
      <c r="Z169" s="403"/>
      <c r="AA169" s="403"/>
      <c r="AB169" s="403"/>
      <c r="AC169" s="403">
        <v>2411101</v>
      </c>
      <c r="AD169" s="403"/>
      <c r="AE169" s="403"/>
      <c r="AF169" s="403"/>
      <c r="AG169" s="403">
        <v>9208634</v>
      </c>
      <c r="AH169" s="403"/>
      <c r="AI169" s="403">
        <v>15569884</v>
      </c>
      <c r="AJ169" s="403"/>
      <c r="AK169" s="403"/>
      <c r="AL169" s="403"/>
      <c r="AM169" s="403"/>
      <c r="AN169" s="403"/>
      <c r="AO169" s="403"/>
      <c r="AP169" s="403"/>
      <c r="AQ169" s="403">
        <v>4778516</v>
      </c>
      <c r="AR169" s="403"/>
      <c r="AS169" s="403"/>
      <c r="AT169" s="403"/>
    </row>
    <row r="170" spans="1:46" x14ac:dyDescent="0.3">
      <c r="A170" s="406">
        <v>555</v>
      </c>
      <c r="B170" s="403"/>
      <c r="C170" s="403"/>
      <c r="D170" s="403">
        <v>1061277</v>
      </c>
      <c r="E170" s="403"/>
      <c r="F170" s="403"/>
      <c r="G170" s="403">
        <v>3355561</v>
      </c>
      <c r="H170" s="403"/>
      <c r="I170" s="403"/>
      <c r="J170" s="403"/>
      <c r="K170" s="403">
        <v>5361233</v>
      </c>
      <c r="L170" s="403"/>
      <c r="M170" s="403"/>
      <c r="N170" s="403"/>
      <c r="O170" s="403"/>
      <c r="P170" s="403"/>
      <c r="Q170" s="403"/>
      <c r="R170" s="403"/>
      <c r="S170" s="403"/>
      <c r="T170" s="403"/>
      <c r="U170" s="403"/>
      <c r="V170" s="403">
        <v>931606</v>
      </c>
      <c r="W170" s="403"/>
      <c r="X170" s="403"/>
      <c r="Y170" s="403"/>
      <c r="Z170" s="403"/>
      <c r="AA170" s="403"/>
      <c r="AB170" s="403"/>
      <c r="AC170" s="403">
        <v>2411101</v>
      </c>
      <c r="AD170" s="403"/>
      <c r="AE170" s="403"/>
      <c r="AF170" s="403"/>
      <c r="AG170" s="403">
        <v>8716283</v>
      </c>
      <c r="AH170" s="403"/>
      <c r="AI170" s="403">
        <v>13731092</v>
      </c>
      <c r="AJ170" s="403"/>
      <c r="AK170" s="403"/>
      <c r="AL170" s="403"/>
      <c r="AM170" s="403"/>
      <c r="AN170" s="403"/>
      <c r="AO170" s="403"/>
      <c r="AP170" s="403"/>
      <c r="AQ170" s="403">
        <v>3374212</v>
      </c>
      <c r="AR170" s="403"/>
      <c r="AS170" s="403"/>
      <c r="AT170" s="403"/>
    </row>
    <row r="171" spans="1:46" x14ac:dyDescent="0.3">
      <c r="A171" s="406">
        <v>556</v>
      </c>
      <c r="B171" s="403"/>
      <c r="C171" s="403"/>
      <c r="D171" s="403">
        <v>140691</v>
      </c>
      <c r="E171" s="403"/>
      <c r="F171" s="403"/>
      <c r="G171" s="403">
        <v>33622</v>
      </c>
      <c r="H171" s="403"/>
      <c r="I171" s="403"/>
      <c r="J171" s="403"/>
      <c r="K171" s="403">
        <v>0</v>
      </c>
      <c r="L171" s="403"/>
      <c r="M171" s="403"/>
      <c r="N171" s="403"/>
      <c r="O171" s="403"/>
      <c r="P171" s="403"/>
      <c r="Q171" s="403"/>
      <c r="R171" s="403"/>
      <c r="S171" s="403"/>
      <c r="T171" s="403"/>
      <c r="U171" s="403"/>
      <c r="V171" s="403">
        <v>108888</v>
      </c>
      <c r="W171" s="403"/>
      <c r="X171" s="403"/>
      <c r="Y171" s="403"/>
      <c r="Z171" s="403"/>
      <c r="AA171" s="403"/>
      <c r="AB171" s="403"/>
      <c r="AC171" s="403">
        <v>0</v>
      </c>
      <c r="AD171" s="403"/>
      <c r="AE171" s="403"/>
      <c r="AF171" s="403"/>
      <c r="AG171" s="403">
        <v>196923</v>
      </c>
      <c r="AH171" s="403"/>
      <c r="AI171" s="403">
        <v>626106</v>
      </c>
      <c r="AJ171" s="403"/>
      <c r="AK171" s="403"/>
      <c r="AL171" s="403"/>
      <c r="AM171" s="403"/>
      <c r="AN171" s="403"/>
      <c r="AO171" s="403"/>
      <c r="AP171" s="403"/>
      <c r="AQ171" s="403">
        <v>188330</v>
      </c>
      <c r="AR171" s="403"/>
      <c r="AS171" s="403"/>
      <c r="AT171" s="403"/>
    </row>
    <row r="172" spans="1:46" x14ac:dyDescent="0.3">
      <c r="A172" s="406">
        <v>557</v>
      </c>
      <c r="B172" s="403"/>
      <c r="C172" s="403"/>
      <c r="D172" s="403">
        <v>0</v>
      </c>
      <c r="E172" s="403"/>
      <c r="F172" s="403"/>
      <c r="G172" s="403">
        <v>0</v>
      </c>
      <c r="H172" s="403"/>
      <c r="I172" s="403"/>
      <c r="J172" s="403"/>
      <c r="K172" s="403">
        <v>0</v>
      </c>
      <c r="L172" s="403"/>
      <c r="M172" s="403"/>
      <c r="N172" s="403"/>
      <c r="O172" s="403"/>
      <c r="P172" s="403"/>
      <c r="Q172" s="403"/>
      <c r="R172" s="403"/>
      <c r="S172" s="403"/>
      <c r="T172" s="403"/>
      <c r="U172" s="403"/>
      <c r="V172" s="403">
        <v>0</v>
      </c>
      <c r="W172" s="403"/>
      <c r="X172" s="403"/>
      <c r="Y172" s="403"/>
      <c r="Z172" s="403"/>
      <c r="AA172" s="403"/>
      <c r="AB172" s="403"/>
      <c r="AC172" s="403">
        <v>0</v>
      </c>
      <c r="AD172" s="403"/>
      <c r="AE172" s="403"/>
      <c r="AF172" s="403"/>
      <c r="AG172" s="403">
        <v>0</v>
      </c>
      <c r="AH172" s="403"/>
      <c r="AI172" s="403">
        <v>531472</v>
      </c>
      <c r="AJ172" s="403"/>
      <c r="AK172" s="403"/>
      <c r="AL172" s="403"/>
      <c r="AM172" s="403"/>
      <c r="AN172" s="403"/>
      <c r="AO172" s="403"/>
      <c r="AP172" s="403"/>
      <c r="AQ172" s="403">
        <v>0</v>
      </c>
      <c r="AR172" s="403"/>
      <c r="AS172" s="403"/>
      <c r="AT172" s="403"/>
    </row>
    <row r="173" spans="1:46" x14ac:dyDescent="0.3">
      <c r="A173" s="107">
        <v>558</v>
      </c>
      <c r="B173" s="130"/>
      <c r="C173" s="130"/>
      <c r="D173" s="130">
        <v>0</v>
      </c>
      <c r="E173" s="130">
        <v>0</v>
      </c>
      <c r="F173" s="130">
        <v>0</v>
      </c>
      <c r="G173" s="130">
        <v>0</v>
      </c>
      <c r="H173" s="130">
        <v>0</v>
      </c>
      <c r="I173" s="130">
        <v>0</v>
      </c>
      <c r="J173" s="130">
        <v>0</v>
      </c>
      <c r="K173" s="130">
        <v>0</v>
      </c>
      <c r="L173" s="130">
        <v>0</v>
      </c>
      <c r="M173" s="130">
        <v>0</v>
      </c>
      <c r="N173" s="130">
        <v>0</v>
      </c>
      <c r="O173" s="130">
        <v>0</v>
      </c>
      <c r="P173" s="130">
        <v>0</v>
      </c>
      <c r="Q173" s="130">
        <v>0</v>
      </c>
      <c r="R173" s="130">
        <v>0</v>
      </c>
      <c r="S173" s="130">
        <v>0</v>
      </c>
      <c r="T173" s="130"/>
      <c r="U173" s="130">
        <v>0</v>
      </c>
      <c r="V173" s="130">
        <v>0</v>
      </c>
      <c r="W173" s="130">
        <v>0</v>
      </c>
      <c r="X173" s="130">
        <v>0</v>
      </c>
      <c r="Y173" s="130"/>
      <c r="Z173" s="130">
        <v>0</v>
      </c>
      <c r="AA173" s="130">
        <v>0</v>
      </c>
      <c r="AB173" s="130">
        <v>0</v>
      </c>
      <c r="AC173" s="130">
        <v>0</v>
      </c>
      <c r="AD173" s="130">
        <v>0</v>
      </c>
      <c r="AE173" s="130">
        <v>0</v>
      </c>
      <c r="AF173" s="130"/>
      <c r="AG173" s="130">
        <v>0</v>
      </c>
      <c r="AH173" s="130">
        <v>0</v>
      </c>
      <c r="AI173" s="130">
        <v>0</v>
      </c>
      <c r="AJ173" s="130">
        <v>0</v>
      </c>
      <c r="AK173" s="130">
        <v>0</v>
      </c>
      <c r="AL173" s="130">
        <v>0</v>
      </c>
      <c r="AM173" s="130">
        <v>0</v>
      </c>
      <c r="AN173" s="130">
        <v>0</v>
      </c>
      <c r="AO173" s="130">
        <v>0</v>
      </c>
      <c r="AP173" s="130">
        <v>0</v>
      </c>
      <c r="AQ173" s="130">
        <v>0</v>
      </c>
      <c r="AR173" s="130">
        <v>0</v>
      </c>
      <c r="AS173" s="130">
        <v>0</v>
      </c>
      <c r="AT173" s="130"/>
    </row>
    <row r="174" spans="1:46" x14ac:dyDescent="0.3">
      <c r="A174" s="107">
        <v>559</v>
      </c>
      <c r="B174" s="130"/>
      <c r="C174" s="130"/>
      <c r="D174" s="130">
        <v>0</v>
      </c>
      <c r="E174" s="130">
        <v>0</v>
      </c>
      <c r="F174" s="130">
        <v>0</v>
      </c>
      <c r="G174" s="130">
        <v>0</v>
      </c>
      <c r="H174" s="130">
        <v>0</v>
      </c>
      <c r="I174" s="130">
        <v>0</v>
      </c>
      <c r="J174" s="130">
        <v>0</v>
      </c>
      <c r="K174" s="130">
        <v>0</v>
      </c>
      <c r="L174" s="130">
        <v>0</v>
      </c>
      <c r="M174" s="130">
        <v>0</v>
      </c>
      <c r="N174" s="130">
        <v>0</v>
      </c>
      <c r="O174" s="130">
        <v>0</v>
      </c>
      <c r="P174" s="130">
        <v>0</v>
      </c>
      <c r="Q174" s="130">
        <v>0</v>
      </c>
      <c r="R174" s="130">
        <v>0</v>
      </c>
      <c r="S174" s="130">
        <v>0</v>
      </c>
      <c r="T174" s="130"/>
      <c r="U174" s="130">
        <v>0</v>
      </c>
      <c r="V174" s="130">
        <v>0</v>
      </c>
      <c r="W174" s="130">
        <v>0</v>
      </c>
      <c r="X174" s="130">
        <v>0</v>
      </c>
      <c r="Y174" s="130"/>
      <c r="Z174" s="130">
        <v>0</v>
      </c>
      <c r="AA174" s="130">
        <v>0</v>
      </c>
      <c r="AB174" s="130">
        <v>0</v>
      </c>
      <c r="AC174" s="130">
        <v>0</v>
      </c>
      <c r="AD174" s="130">
        <v>0</v>
      </c>
      <c r="AE174" s="130">
        <v>0</v>
      </c>
      <c r="AF174" s="130"/>
      <c r="AG174" s="130">
        <v>0</v>
      </c>
      <c r="AH174" s="130">
        <v>0</v>
      </c>
      <c r="AI174" s="130">
        <v>0</v>
      </c>
      <c r="AJ174" s="130">
        <v>0</v>
      </c>
      <c r="AK174" s="130">
        <v>0</v>
      </c>
      <c r="AL174" s="130">
        <v>0</v>
      </c>
      <c r="AM174" s="130">
        <v>0</v>
      </c>
      <c r="AN174" s="130">
        <v>0</v>
      </c>
      <c r="AO174" s="130">
        <v>0</v>
      </c>
      <c r="AP174" s="130">
        <v>0</v>
      </c>
      <c r="AQ174" s="130">
        <v>0</v>
      </c>
      <c r="AR174" s="130">
        <v>0</v>
      </c>
      <c r="AS174" s="130">
        <v>0</v>
      </c>
      <c r="AT174" s="130"/>
    </row>
    <row r="175" spans="1:46" x14ac:dyDescent="0.3">
      <c r="A175" s="107">
        <v>560</v>
      </c>
      <c r="B175" s="130"/>
      <c r="C175" s="130"/>
      <c r="D175" s="130">
        <v>0</v>
      </c>
      <c r="E175" s="130">
        <v>0</v>
      </c>
      <c r="F175" s="130">
        <v>0</v>
      </c>
      <c r="G175" s="130">
        <v>0</v>
      </c>
      <c r="H175" s="130">
        <v>0</v>
      </c>
      <c r="I175" s="130">
        <v>0</v>
      </c>
      <c r="J175" s="130">
        <v>0</v>
      </c>
      <c r="K175" s="130">
        <v>0</v>
      </c>
      <c r="L175" s="130">
        <v>0</v>
      </c>
      <c r="M175" s="130">
        <v>0</v>
      </c>
      <c r="N175" s="130">
        <v>0</v>
      </c>
      <c r="O175" s="130">
        <v>0</v>
      </c>
      <c r="P175" s="130">
        <v>0</v>
      </c>
      <c r="Q175" s="130">
        <v>0</v>
      </c>
      <c r="R175" s="130">
        <v>0</v>
      </c>
      <c r="S175" s="130">
        <v>0</v>
      </c>
      <c r="T175" s="130"/>
      <c r="U175" s="130">
        <v>0</v>
      </c>
      <c r="V175" s="130">
        <v>0</v>
      </c>
      <c r="W175" s="130">
        <v>0</v>
      </c>
      <c r="X175" s="130">
        <v>0</v>
      </c>
      <c r="Y175" s="130"/>
      <c r="Z175" s="130">
        <v>0</v>
      </c>
      <c r="AA175" s="130">
        <v>0</v>
      </c>
      <c r="AB175" s="130">
        <v>0</v>
      </c>
      <c r="AC175" s="130">
        <v>0</v>
      </c>
      <c r="AD175" s="130">
        <v>0</v>
      </c>
      <c r="AE175" s="130">
        <v>0</v>
      </c>
      <c r="AF175" s="130"/>
      <c r="AG175" s="130">
        <v>0</v>
      </c>
      <c r="AH175" s="130">
        <v>0</v>
      </c>
      <c r="AI175" s="130">
        <v>0</v>
      </c>
      <c r="AJ175" s="130">
        <v>0</v>
      </c>
      <c r="AK175" s="130">
        <v>0</v>
      </c>
      <c r="AL175" s="130">
        <v>0</v>
      </c>
      <c r="AM175" s="130">
        <v>0</v>
      </c>
      <c r="AN175" s="130">
        <v>0</v>
      </c>
      <c r="AO175" s="130">
        <v>0</v>
      </c>
      <c r="AP175" s="130">
        <v>0</v>
      </c>
      <c r="AQ175" s="130">
        <v>0</v>
      </c>
      <c r="AR175" s="130">
        <v>0</v>
      </c>
      <c r="AS175" s="130">
        <v>0</v>
      </c>
      <c r="AT175" s="130"/>
    </row>
    <row r="176" spans="1:46" x14ac:dyDescent="0.3">
      <c r="A176" s="107">
        <v>561</v>
      </c>
      <c r="B176" s="130"/>
      <c r="C176" s="130"/>
      <c r="D176" s="130">
        <v>0</v>
      </c>
      <c r="E176" s="130">
        <v>0</v>
      </c>
      <c r="F176" s="130">
        <v>0</v>
      </c>
      <c r="G176" s="130">
        <v>0</v>
      </c>
      <c r="H176" s="130">
        <v>0</v>
      </c>
      <c r="I176" s="130">
        <v>0</v>
      </c>
      <c r="J176" s="130">
        <v>0</v>
      </c>
      <c r="K176" s="130">
        <v>0</v>
      </c>
      <c r="L176" s="130">
        <v>0</v>
      </c>
      <c r="M176" s="130">
        <v>0</v>
      </c>
      <c r="N176" s="130">
        <v>0</v>
      </c>
      <c r="O176" s="130">
        <v>0</v>
      </c>
      <c r="P176" s="130">
        <v>0</v>
      </c>
      <c r="Q176" s="130">
        <v>0</v>
      </c>
      <c r="R176" s="130">
        <v>0</v>
      </c>
      <c r="S176" s="130">
        <v>0</v>
      </c>
      <c r="T176" s="130"/>
      <c r="U176" s="130">
        <v>0</v>
      </c>
      <c r="V176" s="130">
        <v>0</v>
      </c>
      <c r="W176" s="130">
        <v>0</v>
      </c>
      <c r="X176" s="130">
        <v>0</v>
      </c>
      <c r="Y176" s="130"/>
      <c r="Z176" s="130">
        <v>0</v>
      </c>
      <c r="AA176" s="130">
        <v>0</v>
      </c>
      <c r="AB176" s="130">
        <v>0</v>
      </c>
      <c r="AC176" s="130">
        <v>0</v>
      </c>
      <c r="AD176" s="130">
        <v>0</v>
      </c>
      <c r="AE176" s="130">
        <v>0</v>
      </c>
      <c r="AF176" s="130"/>
      <c r="AG176" s="130">
        <v>0</v>
      </c>
      <c r="AH176" s="130">
        <v>0</v>
      </c>
      <c r="AI176" s="130">
        <v>0</v>
      </c>
      <c r="AJ176" s="130">
        <v>0</v>
      </c>
      <c r="AK176" s="130">
        <v>0</v>
      </c>
      <c r="AL176" s="130">
        <v>0</v>
      </c>
      <c r="AM176" s="130">
        <v>0</v>
      </c>
      <c r="AN176" s="130">
        <v>0</v>
      </c>
      <c r="AO176" s="130">
        <v>0</v>
      </c>
      <c r="AP176" s="130">
        <v>0</v>
      </c>
      <c r="AQ176" s="130">
        <v>0</v>
      </c>
      <c r="AR176" s="130">
        <v>0</v>
      </c>
      <c r="AS176" s="130">
        <v>0</v>
      </c>
      <c r="AT176" s="130"/>
    </row>
    <row r="177" spans="1:46" x14ac:dyDescent="0.3">
      <c r="A177" s="107">
        <v>562</v>
      </c>
      <c r="B177" s="130"/>
      <c r="C177" s="130"/>
      <c r="D177" s="130">
        <v>0</v>
      </c>
      <c r="E177" s="130">
        <v>0</v>
      </c>
      <c r="F177" s="130">
        <v>0</v>
      </c>
      <c r="G177" s="130">
        <v>0</v>
      </c>
      <c r="H177" s="130">
        <v>0</v>
      </c>
      <c r="I177" s="130">
        <v>0</v>
      </c>
      <c r="J177" s="130">
        <v>0</v>
      </c>
      <c r="K177" s="130">
        <v>0</v>
      </c>
      <c r="L177" s="130">
        <v>0</v>
      </c>
      <c r="M177" s="130">
        <v>0</v>
      </c>
      <c r="N177" s="130">
        <v>0</v>
      </c>
      <c r="O177" s="130">
        <v>0</v>
      </c>
      <c r="P177" s="130">
        <v>0</v>
      </c>
      <c r="Q177" s="130">
        <v>0</v>
      </c>
      <c r="R177" s="130">
        <v>0</v>
      </c>
      <c r="S177" s="130">
        <v>0</v>
      </c>
      <c r="T177" s="130"/>
      <c r="U177" s="130">
        <v>0</v>
      </c>
      <c r="V177" s="130">
        <v>0</v>
      </c>
      <c r="W177" s="130">
        <v>0</v>
      </c>
      <c r="X177" s="130">
        <v>0</v>
      </c>
      <c r="Y177" s="130"/>
      <c r="Z177" s="130">
        <v>0</v>
      </c>
      <c r="AA177" s="130">
        <v>0</v>
      </c>
      <c r="AB177" s="130">
        <v>0</v>
      </c>
      <c r="AC177" s="130">
        <v>0</v>
      </c>
      <c r="AD177" s="130">
        <v>0</v>
      </c>
      <c r="AE177" s="130">
        <v>0</v>
      </c>
      <c r="AF177" s="130"/>
      <c r="AG177" s="130">
        <v>0</v>
      </c>
      <c r="AH177" s="130">
        <v>0</v>
      </c>
      <c r="AI177" s="130">
        <v>0</v>
      </c>
      <c r="AJ177" s="130">
        <v>0</v>
      </c>
      <c r="AK177" s="130">
        <v>0</v>
      </c>
      <c r="AL177" s="130">
        <v>0</v>
      </c>
      <c r="AM177" s="130">
        <v>0</v>
      </c>
      <c r="AN177" s="130">
        <v>0</v>
      </c>
      <c r="AO177" s="130">
        <v>0</v>
      </c>
      <c r="AP177" s="130">
        <v>0</v>
      </c>
      <c r="AQ177" s="130">
        <v>0</v>
      </c>
      <c r="AR177" s="130">
        <v>0</v>
      </c>
      <c r="AS177" s="130">
        <v>0</v>
      </c>
      <c r="AT177" s="130"/>
    </row>
    <row r="178" spans="1:46" x14ac:dyDescent="0.3">
      <c r="A178" s="107">
        <v>563</v>
      </c>
      <c r="B178" s="130"/>
      <c r="C178" s="130"/>
      <c r="D178" s="130">
        <v>0</v>
      </c>
      <c r="E178" s="130">
        <v>0</v>
      </c>
      <c r="F178" s="130">
        <v>0</v>
      </c>
      <c r="G178" s="130">
        <v>0</v>
      </c>
      <c r="H178" s="130">
        <v>0</v>
      </c>
      <c r="I178" s="130">
        <v>0</v>
      </c>
      <c r="J178" s="130">
        <v>0</v>
      </c>
      <c r="K178" s="130">
        <v>0</v>
      </c>
      <c r="L178" s="130">
        <v>0</v>
      </c>
      <c r="M178" s="130">
        <v>0</v>
      </c>
      <c r="N178" s="130">
        <v>0</v>
      </c>
      <c r="O178" s="130">
        <v>0</v>
      </c>
      <c r="P178" s="130">
        <v>0</v>
      </c>
      <c r="Q178" s="130">
        <v>0</v>
      </c>
      <c r="R178" s="130">
        <v>0</v>
      </c>
      <c r="S178" s="130">
        <v>0</v>
      </c>
      <c r="T178" s="130"/>
      <c r="U178" s="130">
        <v>0</v>
      </c>
      <c r="V178" s="130">
        <v>0</v>
      </c>
      <c r="W178" s="130">
        <v>0</v>
      </c>
      <c r="X178" s="130">
        <v>0</v>
      </c>
      <c r="Y178" s="130"/>
      <c r="Z178" s="130">
        <v>0</v>
      </c>
      <c r="AA178" s="130">
        <v>0</v>
      </c>
      <c r="AB178" s="130">
        <v>0</v>
      </c>
      <c r="AC178" s="130">
        <v>0</v>
      </c>
      <c r="AD178" s="130">
        <v>0</v>
      </c>
      <c r="AE178" s="130">
        <v>0</v>
      </c>
      <c r="AF178" s="130"/>
      <c r="AG178" s="130">
        <v>0</v>
      </c>
      <c r="AH178" s="130">
        <v>0</v>
      </c>
      <c r="AI178" s="130">
        <v>0</v>
      </c>
      <c r="AJ178" s="130">
        <v>0</v>
      </c>
      <c r="AK178" s="130">
        <v>0</v>
      </c>
      <c r="AL178" s="130">
        <v>0</v>
      </c>
      <c r="AM178" s="130">
        <v>0</v>
      </c>
      <c r="AN178" s="130">
        <v>0</v>
      </c>
      <c r="AO178" s="130">
        <v>0</v>
      </c>
      <c r="AP178" s="130">
        <v>0</v>
      </c>
      <c r="AQ178" s="130">
        <v>0</v>
      </c>
      <c r="AR178" s="130">
        <v>0</v>
      </c>
      <c r="AS178" s="130">
        <v>0</v>
      </c>
      <c r="AT178" s="130"/>
    </row>
    <row r="179" spans="1:46" x14ac:dyDescent="0.3">
      <c r="A179" s="107">
        <v>564</v>
      </c>
      <c r="B179" s="130"/>
      <c r="C179" s="130"/>
      <c r="D179" s="130">
        <v>0</v>
      </c>
      <c r="E179" s="130">
        <v>0</v>
      </c>
      <c r="F179" s="130">
        <v>0</v>
      </c>
      <c r="G179" s="130">
        <v>0</v>
      </c>
      <c r="H179" s="130">
        <v>0</v>
      </c>
      <c r="I179" s="130">
        <v>0</v>
      </c>
      <c r="J179" s="130">
        <v>0</v>
      </c>
      <c r="K179" s="130">
        <v>0</v>
      </c>
      <c r="L179" s="130">
        <v>0</v>
      </c>
      <c r="M179" s="130">
        <v>0</v>
      </c>
      <c r="N179" s="130">
        <v>0</v>
      </c>
      <c r="O179" s="130">
        <v>0</v>
      </c>
      <c r="P179" s="130">
        <v>0</v>
      </c>
      <c r="Q179" s="130">
        <v>0</v>
      </c>
      <c r="R179" s="130">
        <v>0</v>
      </c>
      <c r="S179" s="130">
        <v>0</v>
      </c>
      <c r="T179" s="130"/>
      <c r="U179" s="130">
        <v>0</v>
      </c>
      <c r="V179" s="130">
        <v>0</v>
      </c>
      <c r="W179" s="130">
        <v>0</v>
      </c>
      <c r="X179" s="130">
        <v>0</v>
      </c>
      <c r="Y179" s="130"/>
      <c r="Z179" s="130">
        <v>0</v>
      </c>
      <c r="AA179" s="130">
        <v>0</v>
      </c>
      <c r="AB179" s="130">
        <v>0</v>
      </c>
      <c r="AC179" s="130">
        <v>0</v>
      </c>
      <c r="AD179" s="130">
        <v>0</v>
      </c>
      <c r="AE179" s="130">
        <v>0</v>
      </c>
      <c r="AF179" s="130"/>
      <c r="AG179" s="130">
        <v>0</v>
      </c>
      <c r="AH179" s="130">
        <v>0</v>
      </c>
      <c r="AI179" s="130">
        <v>0</v>
      </c>
      <c r="AJ179" s="130">
        <v>0</v>
      </c>
      <c r="AK179" s="130">
        <v>0</v>
      </c>
      <c r="AL179" s="130">
        <v>0</v>
      </c>
      <c r="AM179" s="130">
        <v>0</v>
      </c>
      <c r="AN179" s="130">
        <v>0</v>
      </c>
      <c r="AO179" s="130">
        <v>0</v>
      </c>
      <c r="AP179" s="130">
        <v>0</v>
      </c>
      <c r="AQ179" s="130">
        <v>0</v>
      </c>
      <c r="AR179" s="130">
        <v>0</v>
      </c>
      <c r="AS179" s="130">
        <v>0</v>
      </c>
      <c r="AT179" s="130"/>
    </row>
    <row r="180" spans="1:46" x14ac:dyDescent="0.3">
      <c r="A180" s="107">
        <v>565</v>
      </c>
      <c r="B180" s="130"/>
      <c r="C180" s="130"/>
      <c r="D180" s="130">
        <v>0</v>
      </c>
      <c r="E180" s="130">
        <v>0</v>
      </c>
      <c r="F180" s="130">
        <v>0</v>
      </c>
      <c r="G180" s="130">
        <v>0</v>
      </c>
      <c r="H180" s="130">
        <v>0</v>
      </c>
      <c r="I180" s="130">
        <v>0</v>
      </c>
      <c r="J180" s="130">
        <v>0</v>
      </c>
      <c r="K180" s="130">
        <v>0</v>
      </c>
      <c r="L180" s="130">
        <v>0</v>
      </c>
      <c r="M180" s="130">
        <v>0</v>
      </c>
      <c r="N180" s="130">
        <v>0</v>
      </c>
      <c r="O180" s="130">
        <v>0</v>
      </c>
      <c r="P180" s="130">
        <v>0</v>
      </c>
      <c r="Q180" s="130">
        <v>0</v>
      </c>
      <c r="R180" s="130">
        <v>0</v>
      </c>
      <c r="S180" s="130">
        <v>0</v>
      </c>
      <c r="T180" s="130"/>
      <c r="U180" s="130">
        <v>0</v>
      </c>
      <c r="V180" s="130">
        <v>0</v>
      </c>
      <c r="W180" s="130">
        <v>0</v>
      </c>
      <c r="X180" s="130">
        <v>0</v>
      </c>
      <c r="Y180" s="130"/>
      <c r="Z180" s="130">
        <v>0</v>
      </c>
      <c r="AA180" s="130">
        <v>0</v>
      </c>
      <c r="AB180" s="130">
        <v>0</v>
      </c>
      <c r="AC180" s="130">
        <v>0</v>
      </c>
      <c r="AD180" s="130">
        <v>0</v>
      </c>
      <c r="AE180" s="130">
        <v>0</v>
      </c>
      <c r="AF180" s="130"/>
      <c r="AG180" s="130">
        <v>0</v>
      </c>
      <c r="AH180" s="130">
        <v>0</v>
      </c>
      <c r="AI180" s="130">
        <v>0</v>
      </c>
      <c r="AJ180" s="130">
        <v>0</v>
      </c>
      <c r="AK180" s="130">
        <v>0</v>
      </c>
      <c r="AL180" s="130">
        <v>0</v>
      </c>
      <c r="AM180" s="130">
        <v>0</v>
      </c>
      <c r="AN180" s="130">
        <v>0</v>
      </c>
      <c r="AO180" s="130">
        <v>0</v>
      </c>
      <c r="AP180" s="130">
        <v>0</v>
      </c>
      <c r="AQ180" s="130">
        <v>0</v>
      </c>
      <c r="AR180" s="130">
        <v>0</v>
      </c>
      <c r="AS180" s="130">
        <v>0</v>
      </c>
      <c r="AT180" s="130"/>
    </row>
    <row r="181" spans="1:46" x14ac:dyDescent="0.3">
      <c r="A181" s="107">
        <v>566</v>
      </c>
      <c r="B181" s="130"/>
      <c r="C181" s="130"/>
      <c r="D181" s="130">
        <v>0</v>
      </c>
      <c r="E181" s="130">
        <v>0</v>
      </c>
      <c r="F181" s="130">
        <v>0</v>
      </c>
      <c r="G181" s="130">
        <v>0</v>
      </c>
      <c r="H181" s="130">
        <v>0</v>
      </c>
      <c r="I181" s="130">
        <v>0</v>
      </c>
      <c r="J181" s="130">
        <v>0</v>
      </c>
      <c r="K181" s="130">
        <v>0</v>
      </c>
      <c r="L181" s="130">
        <v>0</v>
      </c>
      <c r="M181" s="130">
        <v>0</v>
      </c>
      <c r="N181" s="130">
        <v>0</v>
      </c>
      <c r="O181" s="130">
        <v>0</v>
      </c>
      <c r="P181" s="130">
        <v>0</v>
      </c>
      <c r="Q181" s="130">
        <v>0</v>
      </c>
      <c r="R181" s="130">
        <v>0</v>
      </c>
      <c r="S181" s="130">
        <v>0</v>
      </c>
      <c r="T181" s="130"/>
      <c r="U181" s="130">
        <v>0</v>
      </c>
      <c r="V181" s="130">
        <v>0</v>
      </c>
      <c r="W181" s="130">
        <v>0</v>
      </c>
      <c r="X181" s="130">
        <v>0</v>
      </c>
      <c r="Y181" s="130"/>
      <c r="Z181" s="130">
        <v>0</v>
      </c>
      <c r="AA181" s="130">
        <v>0</v>
      </c>
      <c r="AB181" s="130">
        <v>0</v>
      </c>
      <c r="AC181" s="130">
        <v>0</v>
      </c>
      <c r="AD181" s="130">
        <v>0</v>
      </c>
      <c r="AE181" s="130">
        <v>0</v>
      </c>
      <c r="AF181" s="130"/>
      <c r="AG181" s="130">
        <v>0</v>
      </c>
      <c r="AH181" s="130">
        <v>0</v>
      </c>
      <c r="AI181" s="130">
        <v>0</v>
      </c>
      <c r="AJ181" s="130">
        <v>0</v>
      </c>
      <c r="AK181" s="130">
        <v>0</v>
      </c>
      <c r="AL181" s="130">
        <v>0</v>
      </c>
      <c r="AM181" s="130">
        <v>0</v>
      </c>
      <c r="AN181" s="130">
        <v>0</v>
      </c>
      <c r="AO181" s="130">
        <v>0</v>
      </c>
      <c r="AP181" s="130">
        <v>0</v>
      </c>
      <c r="AQ181" s="130">
        <v>0</v>
      </c>
      <c r="AR181" s="130">
        <v>0</v>
      </c>
      <c r="AS181" s="130">
        <v>0</v>
      </c>
      <c r="AT181" s="130"/>
    </row>
    <row r="182" spans="1:46" x14ac:dyDescent="0.3">
      <c r="A182" s="107">
        <v>567</v>
      </c>
      <c r="B182" s="130"/>
      <c r="C182" s="130"/>
      <c r="D182" s="130">
        <v>0</v>
      </c>
      <c r="E182" s="130">
        <v>0</v>
      </c>
      <c r="F182" s="130">
        <v>0</v>
      </c>
      <c r="G182" s="130">
        <v>0</v>
      </c>
      <c r="H182" s="130">
        <v>0</v>
      </c>
      <c r="I182" s="130">
        <v>0</v>
      </c>
      <c r="J182" s="130">
        <v>0</v>
      </c>
      <c r="K182" s="130">
        <v>0</v>
      </c>
      <c r="L182" s="130">
        <v>0</v>
      </c>
      <c r="M182" s="130">
        <v>0</v>
      </c>
      <c r="N182" s="130">
        <v>0</v>
      </c>
      <c r="O182" s="130">
        <v>0</v>
      </c>
      <c r="P182" s="130">
        <v>0</v>
      </c>
      <c r="Q182" s="130">
        <v>0</v>
      </c>
      <c r="R182" s="130">
        <v>0</v>
      </c>
      <c r="S182" s="130">
        <v>0</v>
      </c>
      <c r="T182" s="130"/>
      <c r="U182" s="130">
        <v>0</v>
      </c>
      <c r="V182" s="130">
        <v>0</v>
      </c>
      <c r="W182" s="130">
        <v>0</v>
      </c>
      <c r="X182" s="130">
        <v>0</v>
      </c>
      <c r="Y182" s="130"/>
      <c r="Z182" s="130">
        <v>0</v>
      </c>
      <c r="AA182" s="130">
        <v>0</v>
      </c>
      <c r="AB182" s="130">
        <v>0</v>
      </c>
      <c r="AC182" s="130">
        <v>0</v>
      </c>
      <c r="AD182" s="130">
        <v>0</v>
      </c>
      <c r="AE182" s="130">
        <v>0</v>
      </c>
      <c r="AF182" s="130"/>
      <c r="AG182" s="130">
        <v>0</v>
      </c>
      <c r="AH182" s="130">
        <v>0</v>
      </c>
      <c r="AI182" s="130">
        <v>0</v>
      </c>
      <c r="AJ182" s="130">
        <v>0</v>
      </c>
      <c r="AK182" s="130">
        <v>0</v>
      </c>
      <c r="AL182" s="130">
        <v>0</v>
      </c>
      <c r="AM182" s="130">
        <v>0</v>
      </c>
      <c r="AN182" s="130">
        <v>0</v>
      </c>
      <c r="AO182" s="130">
        <v>0</v>
      </c>
      <c r="AP182" s="130">
        <v>0</v>
      </c>
      <c r="AQ182" s="130">
        <v>0</v>
      </c>
      <c r="AR182" s="130">
        <v>0</v>
      </c>
      <c r="AS182" s="130">
        <v>0</v>
      </c>
      <c r="AT182" s="130"/>
    </row>
    <row r="183" spans="1:46" x14ac:dyDescent="0.3">
      <c r="A183" s="107">
        <v>568</v>
      </c>
      <c r="B183" s="130"/>
      <c r="C183" s="130"/>
      <c r="D183" s="130">
        <v>0</v>
      </c>
      <c r="E183" s="130">
        <v>0</v>
      </c>
      <c r="F183" s="130">
        <v>0</v>
      </c>
      <c r="G183" s="130">
        <v>0</v>
      </c>
      <c r="H183" s="130">
        <v>0</v>
      </c>
      <c r="I183" s="130">
        <v>0</v>
      </c>
      <c r="J183" s="130">
        <v>0</v>
      </c>
      <c r="K183" s="130">
        <v>0</v>
      </c>
      <c r="L183" s="130">
        <v>0</v>
      </c>
      <c r="M183" s="130">
        <v>0</v>
      </c>
      <c r="N183" s="130">
        <v>0</v>
      </c>
      <c r="O183" s="130">
        <v>0</v>
      </c>
      <c r="P183" s="130">
        <v>0</v>
      </c>
      <c r="Q183" s="130">
        <v>0</v>
      </c>
      <c r="R183" s="130">
        <v>0</v>
      </c>
      <c r="S183" s="130">
        <v>0</v>
      </c>
      <c r="T183" s="130"/>
      <c r="U183" s="130">
        <v>0</v>
      </c>
      <c r="V183" s="130">
        <v>0</v>
      </c>
      <c r="W183" s="130">
        <v>0</v>
      </c>
      <c r="X183" s="130">
        <v>0</v>
      </c>
      <c r="Y183" s="130"/>
      <c r="Z183" s="130">
        <v>0</v>
      </c>
      <c r="AA183" s="130">
        <v>0</v>
      </c>
      <c r="AB183" s="130">
        <v>0</v>
      </c>
      <c r="AC183" s="130">
        <v>0</v>
      </c>
      <c r="AD183" s="130">
        <v>0</v>
      </c>
      <c r="AE183" s="130">
        <v>0</v>
      </c>
      <c r="AF183" s="130"/>
      <c r="AG183" s="130">
        <v>0</v>
      </c>
      <c r="AH183" s="130">
        <v>0</v>
      </c>
      <c r="AI183" s="130">
        <v>0</v>
      </c>
      <c r="AJ183" s="130">
        <v>0</v>
      </c>
      <c r="AK183" s="130">
        <v>0</v>
      </c>
      <c r="AL183" s="130">
        <v>0</v>
      </c>
      <c r="AM183" s="130">
        <v>0</v>
      </c>
      <c r="AN183" s="130">
        <v>0</v>
      </c>
      <c r="AO183" s="130">
        <v>0</v>
      </c>
      <c r="AP183" s="130">
        <v>0</v>
      </c>
      <c r="AQ183" s="130">
        <v>0</v>
      </c>
      <c r="AR183" s="130">
        <v>0</v>
      </c>
      <c r="AS183" s="130">
        <v>0</v>
      </c>
      <c r="AT183" s="130"/>
    </row>
    <row r="184" spans="1:46" x14ac:dyDescent="0.3">
      <c r="A184" s="107">
        <v>569</v>
      </c>
      <c r="B184" s="130"/>
      <c r="C184" s="130"/>
      <c r="D184" s="130">
        <v>0</v>
      </c>
      <c r="E184" s="130">
        <v>0</v>
      </c>
      <c r="F184" s="130">
        <v>0</v>
      </c>
      <c r="G184" s="130">
        <v>0</v>
      </c>
      <c r="H184" s="130">
        <v>0</v>
      </c>
      <c r="I184" s="130">
        <v>0</v>
      </c>
      <c r="J184" s="130">
        <v>0</v>
      </c>
      <c r="K184" s="130">
        <v>0</v>
      </c>
      <c r="L184" s="130">
        <v>0</v>
      </c>
      <c r="M184" s="130">
        <v>0</v>
      </c>
      <c r="N184" s="130">
        <v>0</v>
      </c>
      <c r="O184" s="130">
        <v>0</v>
      </c>
      <c r="P184" s="130">
        <v>0</v>
      </c>
      <c r="Q184" s="130">
        <v>0</v>
      </c>
      <c r="R184" s="130">
        <v>0</v>
      </c>
      <c r="S184" s="130">
        <v>0</v>
      </c>
      <c r="T184" s="130"/>
      <c r="U184" s="130">
        <v>0</v>
      </c>
      <c r="V184" s="130">
        <v>0</v>
      </c>
      <c r="W184" s="130">
        <v>0</v>
      </c>
      <c r="X184" s="130">
        <v>0</v>
      </c>
      <c r="Y184" s="130"/>
      <c r="Z184" s="130">
        <v>0</v>
      </c>
      <c r="AA184" s="130">
        <v>0</v>
      </c>
      <c r="AB184" s="130">
        <v>0</v>
      </c>
      <c r="AC184" s="130">
        <v>0</v>
      </c>
      <c r="AD184" s="130">
        <v>0</v>
      </c>
      <c r="AE184" s="130">
        <v>0</v>
      </c>
      <c r="AF184" s="130"/>
      <c r="AG184" s="130">
        <v>0</v>
      </c>
      <c r="AH184" s="130">
        <v>0</v>
      </c>
      <c r="AI184" s="130">
        <v>0</v>
      </c>
      <c r="AJ184" s="130">
        <v>0</v>
      </c>
      <c r="AK184" s="130">
        <v>0</v>
      </c>
      <c r="AL184" s="130">
        <v>0</v>
      </c>
      <c r="AM184" s="130">
        <v>0</v>
      </c>
      <c r="AN184" s="130">
        <v>0</v>
      </c>
      <c r="AO184" s="130">
        <v>0</v>
      </c>
      <c r="AP184" s="130">
        <v>0</v>
      </c>
      <c r="AQ184" s="130">
        <v>0</v>
      </c>
      <c r="AR184" s="130">
        <v>0</v>
      </c>
      <c r="AS184" s="130">
        <v>0</v>
      </c>
      <c r="AT184" s="130"/>
    </row>
    <row r="185" spans="1:46" x14ac:dyDescent="0.3">
      <c r="A185" s="107">
        <v>571</v>
      </c>
      <c r="B185" s="130"/>
      <c r="C185" s="130"/>
      <c r="D185" s="130">
        <v>0</v>
      </c>
      <c r="E185" s="130">
        <v>0</v>
      </c>
      <c r="F185" s="130">
        <v>0</v>
      </c>
      <c r="G185" s="130">
        <v>0</v>
      </c>
      <c r="H185" s="130">
        <v>0</v>
      </c>
      <c r="I185" s="130">
        <v>0</v>
      </c>
      <c r="J185" s="130">
        <v>0</v>
      </c>
      <c r="K185" s="130">
        <v>0</v>
      </c>
      <c r="L185" s="130">
        <v>0</v>
      </c>
      <c r="M185" s="130">
        <v>0</v>
      </c>
      <c r="N185" s="130">
        <v>0</v>
      </c>
      <c r="O185" s="130">
        <v>0</v>
      </c>
      <c r="P185" s="130">
        <v>0</v>
      </c>
      <c r="Q185" s="130">
        <v>0</v>
      </c>
      <c r="R185" s="130">
        <v>0</v>
      </c>
      <c r="S185" s="130">
        <v>0</v>
      </c>
      <c r="T185" s="130"/>
      <c r="U185" s="130">
        <v>0</v>
      </c>
      <c r="V185" s="130">
        <v>0</v>
      </c>
      <c r="W185" s="130">
        <v>0</v>
      </c>
      <c r="X185" s="130">
        <v>0</v>
      </c>
      <c r="Y185" s="130"/>
      <c r="Z185" s="130">
        <v>0</v>
      </c>
      <c r="AA185" s="130">
        <v>0</v>
      </c>
      <c r="AB185" s="130">
        <v>0</v>
      </c>
      <c r="AC185" s="130">
        <v>0</v>
      </c>
      <c r="AD185" s="130">
        <v>0</v>
      </c>
      <c r="AE185" s="130">
        <v>0</v>
      </c>
      <c r="AF185" s="130"/>
      <c r="AG185" s="130">
        <v>0</v>
      </c>
      <c r="AH185" s="130">
        <v>0</v>
      </c>
      <c r="AI185" s="130">
        <v>0</v>
      </c>
      <c r="AJ185" s="130">
        <v>0</v>
      </c>
      <c r="AK185" s="130">
        <v>0</v>
      </c>
      <c r="AL185" s="130">
        <v>0</v>
      </c>
      <c r="AM185" s="130">
        <v>0</v>
      </c>
      <c r="AN185" s="130">
        <v>0</v>
      </c>
      <c r="AO185" s="130">
        <v>0</v>
      </c>
      <c r="AP185" s="130">
        <v>0</v>
      </c>
      <c r="AQ185" s="130">
        <v>0</v>
      </c>
      <c r="AR185" s="130">
        <v>0</v>
      </c>
      <c r="AS185" s="130">
        <v>0</v>
      </c>
      <c r="AT185" s="130"/>
    </row>
    <row r="186" spans="1:46" x14ac:dyDescent="0.3">
      <c r="A186" s="107">
        <v>572</v>
      </c>
      <c r="B186" s="130"/>
      <c r="C186" s="130"/>
      <c r="D186" s="130">
        <v>0</v>
      </c>
      <c r="E186" s="130">
        <v>0</v>
      </c>
      <c r="F186" s="130">
        <v>0</v>
      </c>
      <c r="G186" s="130">
        <v>0</v>
      </c>
      <c r="H186" s="130">
        <v>0</v>
      </c>
      <c r="I186" s="130">
        <v>0</v>
      </c>
      <c r="J186" s="130">
        <v>0</v>
      </c>
      <c r="K186" s="130">
        <v>0</v>
      </c>
      <c r="L186" s="130">
        <v>0</v>
      </c>
      <c r="M186" s="130">
        <v>0</v>
      </c>
      <c r="N186" s="130">
        <v>0</v>
      </c>
      <c r="O186" s="130">
        <v>0</v>
      </c>
      <c r="P186" s="130">
        <v>0</v>
      </c>
      <c r="Q186" s="130">
        <v>0</v>
      </c>
      <c r="R186" s="130">
        <v>0</v>
      </c>
      <c r="S186" s="130">
        <v>0</v>
      </c>
      <c r="T186" s="130"/>
      <c r="U186" s="130">
        <v>0</v>
      </c>
      <c r="V186" s="130">
        <v>0</v>
      </c>
      <c r="W186" s="130">
        <v>0</v>
      </c>
      <c r="X186" s="130">
        <v>0</v>
      </c>
      <c r="Y186" s="130"/>
      <c r="Z186" s="130">
        <v>0</v>
      </c>
      <c r="AA186" s="130">
        <v>0</v>
      </c>
      <c r="AB186" s="130">
        <v>0</v>
      </c>
      <c r="AC186" s="130">
        <v>0</v>
      </c>
      <c r="AD186" s="130">
        <v>0</v>
      </c>
      <c r="AE186" s="130">
        <v>0</v>
      </c>
      <c r="AF186" s="130"/>
      <c r="AG186" s="130">
        <v>0</v>
      </c>
      <c r="AH186" s="130">
        <v>0</v>
      </c>
      <c r="AI186" s="130">
        <v>0</v>
      </c>
      <c r="AJ186" s="130">
        <v>0</v>
      </c>
      <c r="AK186" s="130">
        <v>0</v>
      </c>
      <c r="AL186" s="130">
        <v>0</v>
      </c>
      <c r="AM186" s="130">
        <v>0</v>
      </c>
      <c r="AN186" s="130">
        <v>0</v>
      </c>
      <c r="AO186" s="130">
        <v>0</v>
      </c>
      <c r="AP186" s="130">
        <v>0</v>
      </c>
      <c r="AQ186" s="130">
        <v>0</v>
      </c>
      <c r="AR186" s="130">
        <v>0</v>
      </c>
      <c r="AS186" s="130">
        <v>0</v>
      </c>
      <c r="AT186" s="130"/>
    </row>
    <row r="187" spans="1:46" x14ac:dyDescent="0.3">
      <c r="A187" s="107">
        <v>573</v>
      </c>
      <c r="B187" s="130"/>
      <c r="C187" s="130"/>
      <c r="D187" s="130">
        <v>0</v>
      </c>
      <c r="E187" s="130">
        <v>0</v>
      </c>
      <c r="F187" s="130">
        <v>0</v>
      </c>
      <c r="G187" s="130">
        <v>0</v>
      </c>
      <c r="H187" s="130">
        <v>0</v>
      </c>
      <c r="I187" s="130">
        <v>0</v>
      </c>
      <c r="J187" s="130">
        <v>0</v>
      </c>
      <c r="K187" s="130">
        <v>0</v>
      </c>
      <c r="L187" s="130">
        <v>0</v>
      </c>
      <c r="M187" s="130">
        <v>0</v>
      </c>
      <c r="N187" s="130">
        <v>0</v>
      </c>
      <c r="O187" s="130">
        <v>0</v>
      </c>
      <c r="P187" s="130">
        <v>0</v>
      </c>
      <c r="Q187" s="130">
        <v>0</v>
      </c>
      <c r="R187" s="130">
        <v>0</v>
      </c>
      <c r="S187" s="130">
        <v>0</v>
      </c>
      <c r="T187" s="130"/>
      <c r="U187" s="130">
        <v>0</v>
      </c>
      <c r="V187" s="130">
        <v>0</v>
      </c>
      <c r="W187" s="130">
        <v>0</v>
      </c>
      <c r="X187" s="130">
        <v>0</v>
      </c>
      <c r="Y187" s="130"/>
      <c r="Z187" s="130">
        <v>0</v>
      </c>
      <c r="AA187" s="130">
        <v>0</v>
      </c>
      <c r="AB187" s="130">
        <v>0</v>
      </c>
      <c r="AC187" s="130">
        <v>0</v>
      </c>
      <c r="AD187" s="130">
        <v>0</v>
      </c>
      <c r="AE187" s="130">
        <v>0</v>
      </c>
      <c r="AF187" s="130"/>
      <c r="AG187" s="130">
        <v>0</v>
      </c>
      <c r="AH187" s="130">
        <v>0</v>
      </c>
      <c r="AI187" s="130">
        <v>0</v>
      </c>
      <c r="AJ187" s="130">
        <v>0</v>
      </c>
      <c r="AK187" s="130">
        <v>0</v>
      </c>
      <c r="AL187" s="130">
        <v>0</v>
      </c>
      <c r="AM187" s="130">
        <v>0</v>
      </c>
      <c r="AN187" s="130">
        <v>0</v>
      </c>
      <c r="AO187" s="130">
        <v>0</v>
      </c>
      <c r="AP187" s="130">
        <v>0</v>
      </c>
      <c r="AQ187" s="130">
        <v>0</v>
      </c>
      <c r="AR187" s="130">
        <v>0</v>
      </c>
      <c r="AS187" s="130">
        <v>0</v>
      </c>
      <c r="AT187" s="130"/>
    </row>
    <row r="188" spans="1:46" x14ac:dyDescent="0.3">
      <c r="A188" s="107">
        <v>575</v>
      </c>
      <c r="B188" s="130"/>
      <c r="C188" s="130"/>
      <c r="D188" s="130">
        <v>0</v>
      </c>
      <c r="E188" s="130">
        <v>0</v>
      </c>
      <c r="F188" s="130">
        <v>0</v>
      </c>
      <c r="G188" s="130">
        <v>0</v>
      </c>
      <c r="H188" s="130">
        <v>0</v>
      </c>
      <c r="I188" s="130">
        <v>0</v>
      </c>
      <c r="J188" s="130">
        <v>0</v>
      </c>
      <c r="K188" s="130">
        <v>0</v>
      </c>
      <c r="L188" s="130">
        <v>0</v>
      </c>
      <c r="M188" s="130">
        <v>0</v>
      </c>
      <c r="N188" s="130">
        <v>0</v>
      </c>
      <c r="O188" s="130">
        <v>0</v>
      </c>
      <c r="P188" s="130">
        <v>0</v>
      </c>
      <c r="Q188" s="130">
        <v>0</v>
      </c>
      <c r="R188" s="130">
        <v>0</v>
      </c>
      <c r="S188" s="130">
        <v>0</v>
      </c>
      <c r="T188" s="130"/>
      <c r="U188" s="130">
        <v>0</v>
      </c>
      <c r="V188" s="130">
        <v>0</v>
      </c>
      <c r="W188" s="130">
        <v>0</v>
      </c>
      <c r="X188" s="130">
        <v>0</v>
      </c>
      <c r="Y188" s="130"/>
      <c r="Z188" s="130">
        <v>0</v>
      </c>
      <c r="AA188" s="130">
        <v>0</v>
      </c>
      <c r="AB188" s="130">
        <v>0</v>
      </c>
      <c r="AC188" s="130">
        <v>0</v>
      </c>
      <c r="AD188" s="130">
        <v>0</v>
      </c>
      <c r="AE188" s="130">
        <v>0</v>
      </c>
      <c r="AF188" s="130"/>
      <c r="AG188" s="130">
        <v>0</v>
      </c>
      <c r="AH188" s="130">
        <v>0</v>
      </c>
      <c r="AI188" s="130">
        <v>26012475</v>
      </c>
      <c r="AJ188" s="130">
        <v>0</v>
      </c>
      <c r="AK188" s="130">
        <v>0</v>
      </c>
      <c r="AL188" s="130">
        <v>0</v>
      </c>
      <c r="AM188" s="130">
        <v>0</v>
      </c>
      <c r="AN188" s="130">
        <v>0</v>
      </c>
      <c r="AO188" s="130">
        <v>0</v>
      </c>
      <c r="AP188" s="130">
        <v>0</v>
      </c>
      <c r="AQ188" s="130">
        <v>0</v>
      </c>
      <c r="AR188" s="130">
        <v>0</v>
      </c>
      <c r="AS188" s="130">
        <v>0</v>
      </c>
      <c r="AT188" s="130"/>
    </row>
    <row r="189" spans="1:46" x14ac:dyDescent="0.3">
      <c r="A189" s="409">
        <v>576</v>
      </c>
      <c r="B189" s="410"/>
      <c r="C189" s="410"/>
      <c r="D189" s="410">
        <v>0</v>
      </c>
      <c r="E189" s="410">
        <v>0</v>
      </c>
      <c r="F189" s="410">
        <v>0</v>
      </c>
      <c r="G189" s="410">
        <v>0</v>
      </c>
      <c r="H189" s="410">
        <v>0</v>
      </c>
      <c r="I189" s="410">
        <v>0</v>
      </c>
      <c r="J189" s="410">
        <v>0</v>
      </c>
      <c r="K189" s="410">
        <v>0</v>
      </c>
      <c r="L189" s="410">
        <v>0</v>
      </c>
      <c r="M189" s="410">
        <v>0</v>
      </c>
      <c r="N189" s="410">
        <v>0</v>
      </c>
      <c r="O189" s="410">
        <v>0</v>
      </c>
      <c r="P189" s="410">
        <v>0</v>
      </c>
      <c r="Q189" s="410">
        <v>0</v>
      </c>
      <c r="R189" s="410">
        <v>0</v>
      </c>
      <c r="S189" s="410">
        <v>0</v>
      </c>
      <c r="T189" s="410"/>
      <c r="U189" s="410">
        <v>0</v>
      </c>
      <c r="V189" s="410">
        <v>0</v>
      </c>
      <c r="W189" s="410">
        <v>0</v>
      </c>
      <c r="X189" s="410">
        <v>0</v>
      </c>
      <c r="Y189" s="410"/>
      <c r="Z189" s="410">
        <v>0</v>
      </c>
      <c r="AA189" s="410">
        <v>0</v>
      </c>
      <c r="AB189" s="410">
        <v>0</v>
      </c>
      <c r="AC189" s="410">
        <v>0</v>
      </c>
      <c r="AD189" s="410">
        <v>0</v>
      </c>
      <c r="AE189" s="410">
        <v>0</v>
      </c>
      <c r="AF189" s="410"/>
      <c r="AG189" s="410">
        <v>0</v>
      </c>
      <c r="AH189" s="410">
        <v>0</v>
      </c>
      <c r="AI189" s="410">
        <v>0</v>
      </c>
      <c r="AJ189" s="410">
        <v>0</v>
      </c>
      <c r="AK189" s="410">
        <v>0</v>
      </c>
      <c r="AL189" s="410">
        <v>0</v>
      </c>
      <c r="AM189" s="410">
        <v>0</v>
      </c>
      <c r="AN189" s="410">
        <v>0</v>
      </c>
      <c r="AO189" s="410">
        <v>0</v>
      </c>
      <c r="AP189" s="410">
        <v>0</v>
      </c>
      <c r="AQ189" s="410">
        <v>0</v>
      </c>
      <c r="AR189" s="410">
        <v>0</v>
      </c>
      <c r="AS189" s="410">
        <v>0</v>
      </c>
      <c r="AT189" s="410"/>
    </row>
    <row r="190" spans="1:46" x14ac:dyDescent="0.3">
      <c r="A190" s="415">
        <v>577</v>
      </c>
      <c r="B190" s="416"/>
      <c r="C190" s="416"/>
      <c r="D190" s="416"/>
      <c r="E190" s="416">
        <v>2</v>
      </c>
      <c r="F190" s="416">
        <v>2</v>
      </c>
      <c r="G190" s="416">
        <v>2</v>
      </c>
      <c r="H190" s="416">
        <v>2</v>
      </c>
      <c r="I190" s="416">
        <v>2</v>
      </c>
      <c r="J190" s="416">
        <v>2</v>
      </c>
      <c r="K190" s="416">
        <v>2</v>
      </c>
      <c r="L190" s="416">
        <v>2</v>
      </c>
      <c r="M190" s="416">
        <v>2</v>
      </c>
      <c r="N190" s="416"/>
      <c r="O190" s="416">
        <v>2</v>
      </c>
      <c r="P190" s="416">
        <v>2</v>
      </c>
      <c r="Q190" s="416"/>
      <c r="R190" s="416">
        <v>2</v>
      </c>
      <c r="S190" s="416"/>
      <c r="T190" s="416"/>
      <c r="U190" s="416">
        <v>2</v>
      </c>
      <c r="V190" s="416">
        <v>1</v>
      </c>
      <c r="W190" s="416">
        <v>2</v>
      </c>
      <c r="X190" s="416">
        <v>2</v>
      </c>
      <c r="Y190" s="416"/>
      <c r="Z190" s="416"/>
      <c r="AA190" s="416"/>
      <c r="AB190" s="416">
        <v>2</v>
      </c>
      <c r="AC190" s="416">
        <v>2</v>
      </c>
      <c r="AD190" s="416"/>
      <c r="AE190" s="416"/>
      <c r="AF190" s="416"/>
      <c r="AG190" s="416">
        <v>2</v>
      </c>
      <c r="AH190" s="416">
        <v>2</v>
      </c>
      <c r="AI190" s="416">
        <v>2</v>
      </c>
      <c r="AJ190" s="416">
        <v>2</v>
      </c>
      <c r="AK190" s="416"/>
      <c r="AL190" s="416"/>
      <c r="AM190" s="416">
        <v>2</v>
      </c>
      <c r="AN190" s="416"/>
      <c r="AO190" s="416"/>
      <c r="AP190" s="416"/>
      <c r="AQ190" s="416">
        <v>2</v>
      </c>
      <c r="AR190" s="416">
        <v>2</v>
      </c>
      <c r="AS190" s="416">
        <v>2</v>
      </c>
      <c r="AT190" s="416"/>
    </row>
    <row r="191" spans="1:46" x14ac:dyDescent="0.3">
      <c r="A191" s="107">
        <v>578</v>
      </c>
      <c r="B191" s="130"/>
      <c r="C191" s="130"/>
      <c r="D191" s="130">
        <v>0</v>
      </c>
      <c r="E191" s="130">
        <v>0</v>
      </c>
      <c r="F191" s="130">
        <v>0</v>
      </c>
      <c r="G191" s="130">
        <v>0</v>
      </c>
      <c r="H191" s="130">
        <v>0</v>
      </c>
      <c r="I191" s="130">
        <v>0</v>
      </c>
      <c r="J191" s="130">
        <v>0</v>
      </c>
      <c r="K191" s="130">
        <v>0</v>
      </c>
      <c r="L191" s="130">
        <v>0</v>
      </c>
      <c r="M191" s="130">
        <v>0</v>
      </c>
      <c r="N191" s="130">
        <v>0</v>
      </c>
      <c r="O191" s="130">
        <v>0</v>
      </c>
      <c r="P191" s="130">
        <v>0</v>
      </c>
      <c r="Q191" s="130">
        <v>0</v>
      </c>
      <c r="R191" s="130">
        <v>0</v>
      </c>
      <c r="S191" s="130">
        <v>0</v>
      </c>
      <c r="T191" s="130"/>
      <c r="U191" s="130">
        <v>0</v>
      </c>
      <c r="V191" s="130">
        <v>0</v>
      </c>
      <c r="W191" s="130">
        <v>0</v>
      </c>
      <c r="X191" s="130">
        <v>0</v>
      </c>
      <c r="Y191" s="130"/>
      <c r="Z191" s="130">
        <v>0</v>
      </c>
      <c r="AA191" s="130">
        <v>0</v>
      </c>
      <c r="AB191" s="130">
        <v>0</v>
      </c>
      <c r="AC191" s="130">
        <v>0</v>
      </c>
      <c r="AD191" s="130">
        <v>0</v>
      </c>
      <c r="AE191" s="130">
        <v>0</v>
      </c>
      <c r="AF191" s="130"/>
      <c r="AG191" s="130">
        <v>0</v>
      </c>
      <c r="AH191" s="130">
        <v>0</v>
      </c>
      <c r="AI191" s="130">
        <v>0</v>
      </c>
      <c r="AJ191" s="130">
        <v>0</v>
      </c>
      <c r="AK191" s="130">
        <v>0</v>
      </c>
      <c r="AL191" s="130">
        <v>0</v>
      </c>
      <c r="AM191" s="130">
        <v>0</v>
      </c>
      <c r="AN191" s="130">
        <v>0</v>
      </c>
      <c r="AO191" s="130">
        <v>0</v>
      </c>
      <c r="AP191" s="130">
        <v>0</v>
      </c>
      <c r="AQ191" s="130">
        <v>0</v>
      </c>
      <c r="AR191" s="130">
        <v>0</v>
      </c>
      <c r="AS191" s="130">
        <v>0</v>
      </c>
      <c r="AT191" s="130"/>
    </row>
    <row r="192" spans="1:46" x14ac:dyDescent="0.3">
      <c r="A192" s="107">
        <v>579</v>
      </c>
      <c r="B192" s="130"/>
      <c r="C192" s="130"/>
      <c r="D192" s="130">
        <v>0</v>
      </c>
      <c r="E192" s="130">
        <v>0</v>
      </c>
      <c r="F192" s="130">
        <v>0</v>
      </c>
      <c r="G192" s="130">
        <v>0</v>
      </c>
      <c r="H192" s="130">
        <v>0</v>
      </c>
      <c r="I192" s="130">
        <v>0</v>
      </c>
      <c r="J192" s="130">
        <v>0</v>
      </c>
      <c r="K192" s="130">
        <v>0</v>
      </c>
      <c r="L192" s="130">
        <v>0</v>
      </c>
      <c r="M192" s="130">
        <v>0</v>
      </c>
      <c r="N192" s="130">
        <v>0</v>
      </c>
      <c r="O192" s="130">
        <v>0</v>
      </c>
      <c r="P192" s="130">
        <v>0</v>
      </c>
      <c r="Q192" s="130">
        <v>0</v>
      </c>
      <c r="R192" s="130">
        <v>0</v>
      </c>
      <c r="S192" s="130">
        <v>0</v>
      </c>
      <c r="T192" s="130"/>
      <c r="U192" s="130">
        <v>0</v>
      </c>
      <c r="V192" s="130">
        <v>0</v>
      </c>
      <c r="W192" s="130">
        <v>0</v>
      </c>
      <c r="X192" s="130">
        <v>0</v>
      </c>
      <c r="Y192" s="130"/>
      <c r="Z192" s="130">
        <v>0</v>
      </c>
      <c r="AA192" s="130">
        <v>0</v>
      </c>
      <c r="AB192" s="130">
        <v>0</v>
      </c>
      <c r="AC192" s="130">
        <v>0</v>
      </c>
      <c r="AD192" s="130">
        <v>0</v>
      </c>
      <c r="AE192" s="130">
        <v>0</v>
      </c>
      <c r="AF192" s="130"/>
      <c r="AG192" s="130">
        <v>0</v>
      </c>
      <c r="AH192" s="130">
        <v>0</v>
      </c>
      <c r="AI192" s="130">
        <v>0</v>
      </c>
      <c r="AJ192" s="130">
        <v>0</v>
      </c>
      <c r="AK192" s="130">
        <v>0</v>
      </c>
      <c r="AL192" s="130">
        <v>0</v>
      </c>
      <c r="AM192" s="130">
        <v>0</v>
      </c>
      <c r="AN192" s="130">
        <v>0</v>
      </c>
      <c r="AO192" s="130">
        <v>0</v>
      </c>
      <c r="AP192" s="130">
        <v>0</v>
      </c>
      <c r="AQ192" s="130">
        <v>0</v>
      </c>
      <c r="AR192" s="130">
        <v>0</v>
      </c>
      <c r="AS192" s="130">
        <v>0</v>
      </c>
      <c r="AT192" s="130"/>
    </row>
    <row r="193" spans="1:46" x14ac:dyDescent="0.3">
      <c r="A193" s="107">
        <v>580</v>
      </c>
      <c r="B193" s="130"/>
      <c r="C193" s="130"/>
      <c r="D193" s="130">
        <v>0</v>
      </c>
      <c r="E193" s="130">
        <v>0</v>
      </c>
      <c r="F193" s="130">
        <v>0</v>
      </c>
      <c r="G193" s="130">
        <v>0</v>
      </c>
      <c r="H193" s="130">
        <v>0</v>
      </c>
      <c r="I193" s="130">
        <v>0</v>
      </c>
      <c r="J193" s="130">
        <v>0</v>
      </c>
      <c r="K193" s="130">
        <v>0</v>
      </c>
      <c r="L193" s="130">
        <v>0</v>
      </c>
      <c r="M193" s="130">
        <v>0</v>
      </c>
      <c r="N193" s="130">
        <v>0</v>
      </c>
      <c r="O193" s="130">
        <v>0</v>
      </c>
      <c r="P193" s="130">
        <v>0</v>
      </c>
      <c r="Q193" s="130">
        <v>0</v>
      </c>
      <c r="R193" s="130">
        <v>0</v>
      </c>
      <c r="S193" s="130">
        <v>0</v>
      </c>
      <c r="T193" s="130"/>
      <c r="U193" s="130">
        <v>0</v>
      </c>
      <c r="V193" s="130">
        <v>0</v>
      </c>
      <c r="W193" s="130">
        <v>0</v>
      </c>
      <c r="X193" s="130">
        <v>0</v>
      </c>
      <c r="Y193" s="130"/>
      <c r="Z193" s="130">
        <v>0</v>
      </c>
      <c r="AA193" s="130">
        <v>0</v>
      </c>
      <c r="AB193" s="130">
        <v>0</v>
      </c>
      <c r="AC193" s="130">
        <v>0</v>
      </c>
      <c r="AD193" s="130">
        <v>0</v>
      </c>
      <c r="AE193" s="130">
        <v>0</v>
      </c>
      <c r="AF193" s="130"/>
      <c r="AG193" s="130">
        <v>0</v>
      </c>
      <c r="AH193" s="130">
        <v>0</v>
      </c>
      <c r="AI193" s="130">
        <v>0</v>
      </c>
      <c r="AJ193" s="130">
        <v>0</v>
      </c>
      <c r="AK193" s="130">
        <v>0</v>
      </c>
      <c r="AL193" s="130">
        <v>0</v>
      </c>
      <c r="AM193" s="130">
        <v>0</v>
      </c>
      <c r="AN193" s="130">
        <v>0</v>
      </c>
      <c r="AO193" s="130">
        <v>0</v>
      </c>
      <c r="AP193" s="130">
        <v>0</v>
      </c>
      <c r="AQ193" s="130">
        <v>0</v>
      </c>
      <c r="AR193" s="130">
        <v>0</v>
      </c>
      <c r="AS193" s="130">
        <v>0</v>
      </c>
      <c r="AT193" s="130"/>
    </row>
    <row r="194" spans="1:46" x14ac:dyDescent="0.3">
      <c r="A194" s="107">
        <v>581</v>
      </c>
      <c r="B194" s="130"/>
      <c r="C194" s="130"/>
      <c r="D194" s="130">
        <v>0</v>
      </c>
      <c r="E194" s="130">
        <v>0</v>
      </c>
      <c r="F194" s="130">
        <v>0</v>
      </c>
      <c r="G194" s="130">
        <v>0</v>
      </c>
      <c r="H194" s="130">
        <v>0</v>
      </c>
      <c r="I194" s="130">
        <v>0</v>
      </c>
      <c r="J194" s="130">
        <v>0</v>
      </c>
      <c r="K194" s="130">
        <v>0</v>
      </c>
      <c r="L194" s="130">
        <v>0</v>
      </c>
      <c r="M194" s="130">
        <v>0</v>
      </c>
      <c r="N194" s="130">
        <v>0</v>
      </c>
      <c r="O194" s="130">
        <v>0</v>
      </c>
      <c r="P194" s="130">
        <v>0</v>
      </c>
      <c r="Q194" s="130">
        <v>0</v>
      </c>
      <c r="R194" s="130">
        <v>0</v>
      </c>
      <c r="S194" s="130">
        <v>0</v>
      </c>
      <c r="T194" s="130"/>
      <c r="U194" s="130">
        <v>0</v>
      </c>
      <c r="V194" s="130">
        <v>0</v>
      </c>
      <c r="W194" s="130">
        <v>0</v>
      </c>
      <c r="X194" s="130">
        <v>0</v>
      </c>
      <c r="Y194" s="130"/>
      <c r="Z194" s="130">
        <v>0</v>
      </c>
      <c r="AA194" s="130">
        <v>0</v>
      </c>
      <c r="AB194" s="130">
        <v>0</v>
      </c>
      <c r="AC194" s="130">
        <v>0</v>
      </c>
      <c r="AD194" s="130">
        <v>0</v>
      </c>
      <c r="AE194" s="130">
        <v>0</v>
      </c>
      <c r="AF194" s="130"/>
      <c r="AG194" s="130">
        <v>0</v>
      </c>
      <c r="AH194" s="130">
        <v>0</v>
      </c>
      <c r="AI194" s="130">
        <v>0</v>
      </c>
      <c r="AJ194" s="130">
        <v>0</v>
      </c>
      <c r="AK194" s="130">
        <v>0</v>
      </c>
      <c r="AL194" s="130">
        <v>0</v>
      </c>
      <c r="AM194" s="130">
        <v>0</v>
      </c>
      <c r="AN194" s="130">
        <v>0</v>
      </c>
      <c r="AO194" s="130">
        <v>0</v>
      </c>
      <c r="AP194" s="130">
        <v>0</v>
      </c>
      <c r="AQ194" s="130">
        <v>0</v>
      </c>
      <c r="AR194" s="130">
        <v>0</v>
      </c>
      <c r="AS194" s="130">
        <v>0</v>
      </c>
      <c r="AT194" s="130"/>
    </row>
    <row r="195" spans="1:46" x14ac:dyDescent="0.3">
      <c r="A195" s="107">
        <v>585</v>
      </c>
      <c r="B195" s="130"/>
      <c r="C195" s="130"/>
      <c r="D195" s="130">
        <v>0</v>
      </c>
      <c r="E195" s="130">
        <v>0</v>
      </c>
      <c r="F195" s="130">
        <v>0</v>
      </c>
      <c r="G195" s="130">
        <v>0</v>
      </c>
      <c r="H195" s="130">
        <v>0</v>
      </c>
      <c r="I195" s="130">
        <v>0</v>
      </c>
      <c r="J195" s="130">
        <v>0</v>
      </c>
      <c r="K195" s="130">
        <v>0</v>
      </c>
      <c r="L195" s="130">
        <v>0</v>
      </c>
      <c r="M195" s="130">
        <v>0</v>
      </c>
      <c r="N195" s="130">
        <v>0</v>
      </c>
      <c r="O195" s="130">
        <v>0</v>
      </c>
      <c r="P195" s="130">
        <v>0</v>
      </c>
      <c r="Q195" s="130">
        <v>0</v>
      </c>
      <c r="R195" s="130">
        <v>0</v>
      </c>
      <c r="S195" s="130">
        <v>0</v>
      </c>
      <c r="T195" s="130"/>
      <c r="U195" s="130">
        <v>0</v>
      </c>
      <c r="V195" s="130">
        <v>0</v>
      </c>
      <c r="W195" s="130">
        <v>0</v>
      </c>
      <c r="X195" s="130">
        <v>0</v>
      </c>
      <c r="Y195" s="130"/>
      <c r="Z195" s="130">
        <v>0</v>
      </c>
      <c r="AA195" s="130">
        <v>0</v>
      </c>
      <c r="AB195" s="130">
        <v>0</v>
      </c>
      <c r="AC195" s="130">
        <v>0</v>
      </c>
      <c r="AD195" s="130">
        <v>0</v>
      </c>
      <c r="AE195" s="130">
        <v>0</v>
      </c>
      <c r="AF195" s="130"/>
      <c r="AG195" s="130">
        <v>0</v>
      </c>
      <c r="AH195" s="130">
        <v>0</v>
      </c>
      <c r="AI195" s="130">
        <v>0</v>
      </c>
      <c r="AJ195" s="130">
        <v>0</v>
      </c>
      <c r="AK195" s="130">
        <v>0</v>
      </c>
      <c r="AL195" s="130">
        <v>0</v>
      </c>
      <c r="AM195" s="130">
        <v>0</v>
      </c>
      <c r="AN195" s="130">
        <v>0</v>
      </c>
      <c r="AO195" s="130">
        <v>0</v>
      </c>
      <c r="AP195" s="130">
        <v>0</v>
      </c>
      <c r="AQ195" s="130">
        <v>0</v>
      </c>
      <c r="AR195" s="130">
        <v>0</v>
      </c>
      <c r="AS195" s="130">
        <v>0</v>
      </c>
      <c r="AT195" s="130"/>
    </row>
    <row r="196" spans="1:46" x14ac:dyDescent="0.3">
      <c r="A196" s="107">
        <v>586</v>
      </c>
      <c r="B196" s="130"/>
      <c r="C196" s="130"/>
      <c r="D196" s="130">
        <v>0</v>
      </c>
      <c r="E196" s="130">
        <v>0</v>
      </c>
      <c r="F196" s="130">
        <v>0</v>
      </c>
      <c r="G196" s="130">
        <v>0</v>
      </c>
      <c r="H196" s="130">
        <v>0</v>
      </c>
      <c r="I196" s="130">
        <v>0</v>
      </c>
      <c r="J196" s="130">
        <v>0</v>
      </c>
      <c r="K196" s="130">
        <v>0</v>
      </c>
      <c r="L196" s="130">
        <v>0</v>
      </c>
      <c r="M196" s="130">
        <v>0</v>
      </c>
      <c r="N196" s="130">
        <v>0</v>
      </c>
      <c r="O196" s="130">
        <v>0</v>
      </c>
      <c r="P196" s="130">
        <v>0</v>
      </c>
      <c r="Q196" s="130">
        <v>0</v>
      </c>
      <c r="R196" s="130">
        <v>0</v>
      </c>
      <c r="S196" s="130">
        <v>0</v>
      </c>
      <c r="T196" s="130"/>
      <c r="U196" s="130">
        <v>0</v>
      </c>
      <c r="V196" s="130">
        <v>0</v>
      </c>
      <c r="W196" s="130">
        <v>0</v>
      </c>
      <c r="X196" s="130">
        <v>0</v>
      </c>
      <c r="Y196" s="130"/>
      <c r="Z196" s="130">
        <v>0</v>
      </c>
      <c r="AA196" s="130">
        <v>0</v>
      </c>
      <c r="AB196" s="130">
        <v>0</v>
      </c>
      <c r="AC196" s="130">
        <v>0</v>
      </c>
      <c r="AD196" s="130">
        <v>0</v>
      </c>
      <c r="AE196" s="130">
        <v>0</v>
      </c>
      <c r="AF196" s="130"/>
      <c r="AG196" s="130">
        <v>0</v>
      </c>
      <c r="AH196" s="130">
        <v>0</v>
      </c>
      <c r="AI196" s="130">
        <v>0</v>
      </c>
      <c r="AJ196" s="130">
        <v>0</v>
      </c>
      <c r="AK196" s="130">
        <v>0</v>
      </c>
      <c r="AL196" s="130">
        <v>0</v>
      </c>
      <c r="AM196" s="130">
        <v>0</v>
      </c>
      <c r="AN196" s="130">
        <v>0</v>
      </c>
      <c r="AO196" s="130">
        <v>0</v>
      </c>
      <c r="AP196" s="130">
        <v>0</v>
      </c>
      <c r="AQ196" s="130">
        <v>0</v>
      </c>
      <c r="AR196" s="130">
        <v>0</v>
      </c>
      <c r="AS196" s="130">
        <v>0</v>
      </c>
      <c r="AT196" s="130"/>
    </row>
    <row r="197" spans="1:46" x14ac:dyDescent="0.3">
      <c r="A197" s="107">
        <v>587</v>
      </c>
      <c r="B197" s="130"/>
      <c r="C197" s="130"/>
      <c r="D197" s="130">
        <v>0</v>
      </c>
      <c r="E197" s="130">
        <v>0</v>
      </c>
      <c r="F197" s="130">
        <v>0</v>
      </c>
      <c r="G197" s="130">
        <v>0</v>
      </c>
      <c r="H197" s="130">
        <v>0</v>
      </c>
      <c r="I197" s="130">
        <v>0</v>
      </c>
      <c r="J197" s="130">
        <v>0</v>
      </c>
      <c r="K197" s="130">
        <v>0</v>
      </c>
      <c r="L197" s="130">
        <v>0</v>
      </c>
      <c r="M197" s="130">
        <v>0</v>
      </c>
      <c r="N197" s="130">
        <v>0</v>
      </c>
      <c r="O197" s="130">
        <v>0</v>
      </c>
      <c r="P197" s="130">
        <v>0</v>
      </c>
      <c r="Q197" s="130">
        <v>0</v>
      </c>
      <c r="R197" s="130">
        <v>0</v>
      </c>
      <c r="S197" s="130">
        <v>0</v>
      </c>
      <c r="T197" s="130"/>
      <c r="U197" s="130">
        <v>0</v>
      </c>
      <c r="V197" s="130">
        <v>0</v>
      </c>
      <c r="W197" s="130">
        <v>0</v>
      </c>
      <c r="X197" s="130">
        <v>0</v>
      </c>
      <c r="Y197" s="130"/>
      <c r="Z197" s="130">
        <v>0</v>
      </c>
      <c r="AA197" s="130">
        <v>0</v>
      </c>
      <c r="AB197" s="130">
        <v>0</v>
      </c>
      <c r="AC197" s="130">
        <v>0</v>
      </c>
      <c r="AD197" s="130">
        <v>0</v>
      </c>
      <c r="AE197" s="130">
        <v>0</v>
      </c>
      <c r="AF197" s="130"/>
      <c r="AG197" s="130">
        <v>0</v>
      </c>
      <c r="AH197" s="130">
        <v>0</v>
      </c>
      <c r="AI197" s="130">
        <v>0</v>
      </c>
      <c r="AJ197" s="130">
        <v>0</v>
      </c>
      <c r="AK197" s="130">
        <v>0</v>
      </c>
      <c r="AL197" s="130">
        <v>0</v>
      </c>
      <c r="AM197" s="130">
        <v>0</v>
      </c>
      <c r="AN197" s="130">
        <v>0</v>
      </c>
      <c r="AO197" s="130">
        <v>0</v>
      </c>
      <c r="AP197" s="130">
        <v>0</v>
      </c>
      <c r="AQ197" s="130">
        <v>0</v>
      </c>
      <c r="AR197" s="130">
        <v>0</v>
      </c>
      <c r="AS197" s="130">
        <v>0</v>
      </c>
      <c r="AT197" s="130"/>
    </row>
    <row r="198" spans="1:46" x14ac:dyDescent="0.3">
      <c r="A198" s="107">
        <v>588</v>
      </c>
      <c r="B198" s="130"/>
      <c r="C198" s="130"/>
      <c r="D198" s="130">
        <v>0</v>
      </c>
      <c r="E198" s="130">
        <v>0</v>
      </c>
      <c r="F198" s="130">
        <v>0</v>
      </c>
      <c r="G198" s="130">
        <v>0</v>
      </c>
      <c r="H198" s="130">
        <v>0</v>
      </c>
      <c r="I198" s="130">
        <v>0</v>
      </c>
      <c r="J198" s="130">
        <v>0</v>
      </c>
      <c r="K198" s="130">
        <v>0</v>
      </c>
      <c r="L198" s="130">
        <v>0</v>
      </c>
      <c r="M198" s="130">
        <v>0</v>
      </c>
      <c r="N198" s="130">
        <v>0</v>
      </c>
      <c r="O198" s="130">
        <v>0</v>
      </c>
      <c r="P198" s="130">
        <v>0</v>
      </c>
      <c r="Q198" s="130">
        <v>0</v>
      </c>
      <c r="R198" s="130">
        <v>0</v>
      </c>
      <c r="S198" s="130">
        <v>0</v>
      </c>
      <c r="T198" s="130"/>
      <c r="U198" s="130">
        <v>0</v>
      </c>
      <c r="V198" s="130">
        <v>0</v>
      </c>
      <c r="W198" s="130">
        <v>0</v>
      </c>
      <c r="X198" s="130">
        <v>0</v>
      </c>
      <c r="Y198" s="130"/>
      <c r="Z198" s="130">
        <v>0</v>
      </c>
      <c r="AA198" s="130">
        <v>0</v>
      </c>
      <c r="AB198" s="130">
        <v>0</v>
      </c>
      <c r="AC198" s="130">
        <v>0</v>
      </c>
      <c r="AD198" s="130">
        <v>0</v>
      </c>
      <c r="AE198" s="130">
        <v>0</v>
      </c>
      <c r="AF198" s="130"/>
      <c r="AG198" s="130">
        <v>0</v>
      </c>
      <c r="AH198" s="130">
        <v>0</v>
      </c>
      <c r="AI198" s="130">
        <v>0</v>
      </c>
      <c r="AJ198" s="130">
        <v>0</v>
      </c>
      <c r="AK198" s="130">
        <v>0</v>
      </c>
      <c r="AL198" s="130">
        <v>0</v>
      </c>
      <c r="AM198" s="130">
        <v>0</v>
      </c>
      <c r="AN198" s="130">
        <v>0</v>
      </c>
      <c r="AO198" s="130">
        <v>0</v>
      </c>
      <c r="AP198" s="130">
        <v>0</v>
      </c>
      <c r="AQ198" s="130">
        <v>0</v>
      </c>
      <c r="AR198" s="130">
        <v>0</v>
      </c>
      <c r="AS198" s="130">
        <v>0</v>
      </c>
      <c r="AT198" s="130"/>
    </row>
    <row r="199" spans="1:46" x14ac:dyDescent="0.3">
      <c r="A199" s="107">
        <v>589</v>
      </c>
      <c r="B199" s="130"/>
      <c r="C199" s="130"/>
      <c r="D199" s="130">
        <v>0</v>
      </c>
      <c r="E199" s="130">
        <v>0</v>
      </c>
      <c r="F199" s="130">
        <v>0</v>
      </c>
      <c r="G199" s="130">
        <v>0</v>
      </c>
      <c r="H199" s="130">
        <v>0</v>
      </c>
      <c r="I199" s="130">
        <v>0</v>
      </c>
      <c r="J199" s="130">
        <v>0</v>
      </c>
      <c r="K199" s="130">
        <v>0</v>
      </c>
      <c r="L199" s="130">
        <v>0</v>
      </c>
      <c r="M199" s="130">
        <v>0</v>
      </c>
      <c r="N199" s="130">
        <v>0</v>
      </c>
      <c r="O199" s="130">
        <v>0</v>
      </c>
      <c r="P199" s="130">
        <v>0</v>
      </c>
      <c r="Q199" s="130">
        <v>0</v>
      </c>
      <c r="R199" s="130">
        <v>0</v>
      </c>
      <c r="S199" s="130">
        <v>0</v>
      </c>
      <c r="T199" s="130"/>
      <c r="U199" s="130">
        <v>0</v>
      </c>
      <c r="V199" s="130">
        <v>0</v>
      </c>
      <c r="W199" s="130">
        <v>0</v>
      </c>
      <c r="X199" s="130">
        <v>0</v>
      </c>
      <c r="Y199" s="130"/>
      <c r="Z199" s="130">
        <v>0</v>
      </c>
      <c r="AA199" s="130">
        <v>0</v>
      </c>
      <c r="AB199" s="130">
        <v>0</v>
      </c>
      <c r="AC199" s="130">
        <v>0</v>
      </c>
      <c r="AD199" s="130">
        <v>0</v>
      </c>
      <c r="AE199" s="130">
        <v>0</v>
      </c>
      <c r="AF199" s="130"/>
      <c r="AG199" s="130">
        <v>0</v>
      </c>
      <c r="AH199" s="130">
        <v>0</v>
      </c>
      <c r="AI199" s="130">
        <v>0</v>
      </c>
      <c r="AJ199" s="130">
        <v>0</v>
      </c>
      <c r="AK199" s="130">
        <v>0</v>
      </c>
      <c r="AL199" s="130">
        <v>0</v>
      </c>
      <c r="AM199" s="130">
        <v>0</v>
      </c>
      <c r="AN199" s="130">
        <v>0</v>
      </c>
      <c r="AO199" s="130">
        <v>0</v>
      </c>
      <c r="AP199" s="130">
        <v>0</v>
      </c>
      <c r="AQ199" s="130">
        <v>0</v>
      </c>
      <c r="AR199" s="130">
        <v>0</v>
      </c>
      <c r="AS199" s="130">
        <v>0</v>
      </c>
      <c r="AT199" s="130"/>
    </row>
    <row r="200" spans="1:46" x14ac:dyDescent="0.3">
      <c r="A200" s="417">
        <v>591</v>
      </c>
      <c r="B200" s="418"/>
      <c r="C200" s="418"/>
      <c r="D200" s="418">
        <v>1677477</v>
      </c>
      <c r="E200" s="418">
        <v>0</v>
      </c>
      <c r="F200" s="418">
        <v>0</v>
      </c>
      <c r="G200" s="418">
        <v>5280133</v>
      </c>
      <c r="H200" s="418">
        <v>160475</v>
      </c>
      <c r="I200" s="418">
        <v>0</v>
      </c>
      <c r="J200" s="418">
        <v>0</v>
      </c>
      <c r="K200" s="418">
        <v>10311491</v>
      </c>
      <c r="L200" s="418">
        <v>17776900</v>
      </c>
      <c r="M200" s="418">
        <v>0</v>
      </c>
      <c r="N200" s="418">
        <v>496606</v>
      </c>
      <c r="O200" s="418">
        <v>11724917</v>
      </c>
      <c r="P200" s="418">
        <v>0</v>
      </c>
      <c r="Q200" s="418">
        <v>0</v>
      </c>
      <c r="R200" s="418">
        <v>0</v>
      </c>
      <c r="S200" s="418">
        <v>0</v>
      </c>
      <c r="T200" s="418"/>
      <c r="U200" s="418">
        <v>0</v>
      </c>
      <c r="V200" s="418">
        <v>2641616</v>
      </c>
      <c r="W200" s="418">
        <v>0</v>
      </c>
      <c r="X200" s="418">
        <v>0</v>
      </c>
      <c r="Y200" s="418"/>
      <c r="Z200" s="418">
        <v>0</v>
      </c>
      <c r="AA200" s="418">
        <v>0</v>
      </c>
      <c r="AB200" s="418">
        <v>0</v>
      </c>
      <c r="AC200" s="418">
        <v>0</v>
      </c>
      <c r="AD200" s="418">
        <v>733233</v>
      </c>
      <c r="AE200" s="418">
        <v>0</v>
      </c>
      <c r="AF200" s="418"/>
      <c r="AG200" s="418">
        <v>844462</v>
      </c>
      <c r="AH200" s="418">
        <v>0</v>
      </c>
      <c r="AI200" s="418">
        <v>26648058</v>
      </c>
      <c r="AJ200" s="418">
        <v>0</v>
      </c>
      <c r="AK200" s="418">
        <v>0</v>
      </c>
      <c r="AL200" s="418">
        <v>0</v>
      </c>
      <c r="AM200" s="418">
        <v>0</v>
      </c>
      <c r="AN200" s="418">
        <v>0</v>
      </c>
      <c r="AO200" s="418">
        <v>0</v>
      </c>
      <c r="AP200" s="418">
        <v>0</v>
      </c>
      <c r="AQ200" s="418">
        <v>5441475</v>
      </c>
      <c r="AR200" s="418">
        <v>1576989</v>
      </c>
      <c r="AS200" s="418">
        <v>0</v>
      </c>
      <c r="AT200" s="418"/>
    </row>
    <row r="201" spans="1:46" x14ac:dyDescent="0.3">
      <c r="A201" s="417">
        <v>592</v>
      </c>
      <c r="B201" s="418"/>
      <c r="C201" s="418"/>
      <c r="D201" s="418">
        <v>546850</v>
      </c>
      <c r="E201" s="418">
        <v>0</v>
      </c>
      <c r="F201" s="418">
        <v>0</v>
      </c>
      <c r="G201" s="418">
        <v>-1360504</v>
      </c>
      <c r="H201" s="418">
        <v>-135475</v>
      </c>
      <c r="I201" s="418">
        <v>0</v>
      </c>
      <c r="J201" s="418">
        <v>0</v>
      </c>
      <c r="K201" s="418">
        <v>-1415821</v>
      </c>
      <c r="L201" s="418">
        <v>-1075714</v>
      </c>
      <c r="M201" s="418">
        <v>0</v>
      </c>
      <c r="N201" s="418">
        <v>54396</v>
      </c>
      <c r="O201" s="418">
        <v>194133</v>
      </c>
      <c r="P201" s="418">
        <v>0</v>
      </c>
      <c r="Q201" s="418">
        <v>0</v>
      </c>
      <c r="R201" s="418">
        <v>0</v>
      </c>
      <c r="S201" s="418">
        <v>0</v>
      </c>
      <c r="T201" s="418"/>
      <c r="U201" s="418">
        <v>0</v>
      </c>
      <c r="V201" s="418">
        <v>193624</v>
      </c>
      <c r="W201" s="418">
        <v>0</v>
      </c>
      <c r="X201" s="418">
        <v>0</v>
      </c>
      <c r="Y201" s="418"/>
      <c r="Z201" s="418">
        <v>0</v>
      </c>
      <c r="AA201" s="418">
        <v>0</v>
      </c>
      <c r="AB201" s="418">
        <v>0</v>
      </c>
      <c r="AC201" s="418">
        <v>0</v>
      </c>
      <c r="AD201" s="418">
        <v>-627280</v>
      </c>
      <c r="AE201" s="418">
        <v>0</v>
      </c>
      <c r="AF201" s="418"/>
      <c r="AG201" s="418">
        <v>-220185</v>
      </c>
      <c r="AH201" s="418">
        <v>0</v>
      </c>
      <c r="AI201" s="418">
        <v>123197</v>
      </c>
      <c r="AJ201" s="418">
        <v>0</v>
      </c>
      <c r="AK201" s="418">
        <v>0</v>
      </c>
      <c r="AL201" s="418">
        <v>0</v>
      </c>
      <c r="AM201" s="418">
        <v>0</v>
      </c>
      <c r="AN201" s="418">
        <v>0</v>
      </c>
      <c r="AO201" s="418">
        <v>0</v>
      </c>
      <c r="AP201" s="418">
        <v>0</v>
      </c>
      <c r="AQ201" s="418">
        <v>1440665</v>
      </c>
      <c r="AR201" s="418">
        <v>104780</v>
      </c>
      <c r="AS201" s="418">
        <v>0</v>
      </c>
      <c r="AT201" s="418"/>
    </row>
    <row r="202" spans="1:46" x14ac:dyDescent="0.3">
      <c r="A202" s="107">
        <v>593</v>
      </c>
      <c r="B202" s="130"/>
      <c r="C202" s="130"/>
      <c r="D202" s="130">
        <v>0</v>
      </c>
      <c r="E202" s="130">
        <v>0</v>
      </c>
      <c r="F202" s="130">
        <v>0</v>
      </c>
      <c r="G202" s="130">
        <v>0</v>
      </c>
      <c r="H202" s="130">
        <v>0</v>
      </c>
      <c r="I202" s="130">
        <v>0</v>
      </c>
      <c r="J202" s="130">
        <v>0</v>
      </c>
      <c r="K202" s="130">
        <v>0</v>
      </c>
      <c r="L202" s="130">
        <v>0</v>
      </c>
      <c r="M202" s="130">
        <v>0</v>
      </c>
      <c r="N202" s="130">
        <v>0</v>
      </c>
      <c r="O202" s="130">
        <v>0</v>
      </c>
      <c r="P202" s="130">
        <v>0</v>
      </c>
      <c r="Q202" s="130">
        <v>0</v>
      </c>
      <c r="R202" s="130">
        <v>0</v>
      </c>
      <c r="S202" s="130">
        <v>0</v>
      </c>
      <c r="T202" s="130"/>
      <c r="U202" s="130">
        <v>0</v>
      </c>
      <c r="V202" s="130">
        <v>0</v>
      </c>
      <c r="W202" s="130">
        <v>0</v>
      </c>
      <c r="X202" s="130">
        <v>0</v>
      </c>
      <c r="Y202" s="130"/>
      <c r="Z202" s="130">
        <v>0</v>
      </c>
      <c r="AA202" s="130">
        <v>0</v>
      </c>
      <c r="AB202" s="130">
        <v>0</v>
      </c>
      <c r="AC202" s="130">
        <v>0</v>
      </c>
      <c r="AD202" s="130">
        <v>0</v>
      </c>
      <c r="AE202" s="130">
        <v>0</v>
      </c>
      <c r="AF202" s="130"/>
      <c r="AG202" s="130">
        <v>0</v>
      </c>
      <c r="AH202" s="130">
        <v>0</v>
      </c>
      <c r="AI202" s="130">
        <v>0</v>
      </c>
      <c r="AJ202" s="130">
        <v>0</v>
      </c>
      <c r="AK202" s="130">
        <v>0</v>
      </c>
      <c r="AL202" s="130">
        <v>0</v>
      </c>
      <c r="AM202" s="130">
        <v>0</v>
      </c>
      <c r="AN202" s="130">
        <v>0</v>
      </c>
      <c r="AO202" s="130">
        <v>0</v>
      </c>
      <c r="AP202" s="130">
        <v>0</v>
      </c>
      <c r="AQ202" s="130">
        <v>0</v>
      </c>
      <c r="AR202" s="130">
        <v>0</v>
      </c>
      <c r="AS202" s="130">
        <v>0</v>
      </c>
      <c r="AT202" s="130"/>
    </row>
    <row r="203" spans="1:46" x14ac:dyDescent="0.3">
      <c r="A203" s="107">
        <v>594</v>
      </c>
      <c r="B203" s="130"/>
      <c r="C203" s="130"/>
      <c r="D203" s="130">
        <v>0</v>
      </c>
      <c r="E203" s="130">
        <v>0</v>
      </c>
      <c r="F203" s="130">
        <v>0</v>
      </c>
      <c r="G203" s="130">
        <v>0</v>
      </c>
      <c r="H203" s="130">
        <v>0</v>
      </c>
      <c r="I203" s="130">
        <v>0</v>
      </c>
      <c r="J203" s="130">
        <v>0</v>
      </c>
      <c r="K203" s="130">
        <v>0</v>
      </c>
      <c r="L203" s="130">
        <v>0</v>
      </c>
      <c r="M203" s="130">
        <v>0</v>
      </c>
      <c r="N203" s="130">
        <v>0</v>
      </c>
      <c r="O203" s="130">
        <v>0</v>
      </c>
      <c r="P203" s="130">
        <v>0</v>
      </c>
      <c r="Q203" s="130">
        <v>0</v>
      </c>
      <c r="R203" s="130">
        <v>0</v>
      </c>
      <c r="S203" s="130">
        <v>0</v>
      </c>
      <c r="T203" s="130"/>
      <c r="U203" s="130">
        <v>0</v>
      </c>
      <c r="V203" s="130">
        <v>0</v>
      </c>
      <c r="W203" s="130">
        <v>0</v>
      </c>
      <c r="X203" s="130">
        <v>0</v>
      </c>
      <c r="Y203" s="130"/>
      <c r="Z203" s="130">
        <v>0</v>
      </c>
      <c r="AA203" s="130">
        <v>0</v>
      </c>
      <c r="AB203" s="130">
        <v>0</v>
      </c>
      <c r="AC203" s="130">
        <v>0</v>
      </c>
      <c r="AD203" s="130">
        <v>0</v>
      </c>
      <c r="AE203" s="130">
        <v>0</v>
      </c>
      <c r="AF203" s="130"/>
      <c r="AG203" s="130">
        <v>0</v>
      </c>
      <c r="AH203" s="130">
        <v>0</v>
      </c>
      <c r="AI203" s="130">
        <v>0</v>
      </c>
      <c r="AJ203" s="130">
        <v>0</v>
      </c>
      <c r="AK203" s="130">
        <v>0</v>
      </c>
      <c r="AL203" s="130">
        <v>0</v>
      </c>
      <c r="AM203" s="130">
        <v>0</v>
      </c>
      <c r="AN203" s="130">
        <v>0</v>
      </c>
      <c r="AO203" s="130">
        <v>0</v>
      </c>
      <c r="AP203" s="130">
        <v>0</v>
      </c>
      <c r="AQ203" s="130">
        <v>0</v>
      </c>
      <c r="AR203" s="130">
        <v>0</v>
      </c>
      <c r="AS203" s="130">
        <v>0</v>
      </c>
      <c r="AT203" s="130"/>
    </row>
    <row r="204" spans="1:46" x14ac:dyDescent="0.3">
      <c r="A204" s="107">
        <v>596</v>
      </c>
      <c r="B204" s="130"/>
      <c r="C204" s="130"/>
      <c r="D204" s="130">
        <v>0</v>
      </c>
      <c r="E204" s="130">
        <v>0</v>
      </c>
      <c r="F204" s="130">
        <v>0</v>
      </c>
      <c r="G204" s="130">
        <v>0</v>
      </c>
      <c r="H204" s="130">
        <v>0</v>
      </c>
      <c r="I204" s="130">
        <v>0</v>
      </c>
      <c r="J204" s="130">
        <v>0</v>
      </c>
      <c r="K204" s="130">
        <v>0</v>
      </c>
      <c r="L204" s="130">
        <v>0</v>
      </c>
      <c r="M204" s="130">
        <v>0</v>
      </c>
      <c r="N204" s="130">
        <v>0</v>
      </c>
      <c r="O204" s="130">
        <v>0</v>
      </c>
      <c r="P204" s="130">
        <v>0</v>
      </c>
      <c r="Q204" s="130">
        <v>0</v>
      </c>
      <c r="R204" s="130">
        <v>0</v>
      </c>
      <c r="S204" s="130">
        <v>0</v>
      </c>
      <c r="T204" s="130"/>
      <c r="U204" s="130">
        <v>0</v>
      </c>
      <c r="V204" s="130">
        <v>0</v>
      </c>
      <c r="W204" s="130">
        <v>0</v>
      </c>
      <c r="X204" s="130">
        <v>0</v>
      </c>
      <c r="Y204" s="130"/>
      <c r="Z204" s="130">
        <v>0</v>
      </c>
      <c r="AA204" s="130">
        <v>0</v>
      </c>
      <c r="AB204" s="130">
        <v>0</v>
      </c>
      <c r="AC204" s="130">
        <v>0</v>
      </c>
      <c r="AD204" s="130">
        <v>0</v>
      </c>
      <c r="AE204" s="130">
        <v>0</v>
      </c>
      <c r="AF204" s="130"/>
      <c r="AG204" s="130">
        <v>0</v>
      </c>
      <c r="AH204" s="130">
        <v>0</v>
      </c>
      <c r="AI204" s="130">
        <v>0</v>
      </c>
      <c r="AJ204" s="130">
        <v>51</v>
      </c>
      <c r="AK204" s="130">
        <v>0</v>
      </c>
      <c r="AL204" s="130">
        <v>0</v>
      </c>
      <c r="AM204" s="130">
        <v>0</v>
      </c>
      <c r="AN204" s="130">
        <v>0</v>
      </c>
      <c r="AO204" s="130">
        <v>0</v>
      </c>
      <c r="AP204" s="130">
        <v>0</v>
      </c>
      <c r="AQ204" s="130">
        <v>0</v>
      </c>
      <c r="AR204" s="130">
        <v>0</v>
      </c>
      <c r="AS204" s="130">
        <v>0</v>
      </c>
      <c r="AT204" s="130"/>
    </row>
    <row r="205" spans="1:46" x14ac:dyDescent="0.3">
      <c r="A205" s="107">
        <v>597</v>
      </c>
      <c r="B205" s="130"/>
      <c r="C205" s="130"/>
      <c r="D205" s="130">
        <v>0</v>
      </c>
      <c r="E205" s="130">
        <v>0</v>
      </c>
      <c r="F205" s="130">
        <v>0</v>
      </c>
      <c r="G205" s="130">
        <v>0</v>
      </c>
      <c r="H205" s="130">
        <v>0</v>
      </c>
      <c r="I205" s="130">
        <v>0</v>
      </c>
      <c r="J205" s="130">
        <v>0</v>
      </c>
      <c r="K205" s="130">
        <v>0</v>
      </c>
      <c r="L205" s="130">
        <v>0</v>
      </c>
      <c r="M205" s="130">
        <v>0</v>
      </c>
      <c r="N205" s="130">
        <v>0</v>
      </c>
      <c r="O205" s="130">
        <v>0</v>
      </c>
      <c r="P205" s="130">
        <v>0</v>
      </c>
      <c r="Q205" s="130">
        <v>0</v>
      </c>
      <c r="R205" s="130">
        <v>0</v>
      </c>
      <c r="S205" s="130">
        <v>0</v>
      </c>
      <c r="T205" s="130"/>
      <c r="U205" s="130">
        <v>0</v>
      </c>
      <c r="V205" s="130">
        <v>0</v>
      </c>
      <c r="W205" s="130">
        <v>0</v>
      </c>
      <c r="X205" s="130">
        <v>0</v>
      </c>
      <c r="Y205" s="130"/>
      <c r="Z205" s="130">
        <v>0</v>
      </c>
      <c r="AA205" s="130">
        <v>0</v>
      </c>
      <c r="AB205" s="130">
        <v>0</v>
      </c>
      <c r="AC205" s="130">
        <v>0</v>
      </c>
      <c r="AD205" s="130">
        <v>0</v>
      </c>
      <c r="AE205" s="130">
        <v>0</v>
      </c>
      <c r="AF205" s="130"/>
      <c r="AG205" s="130">
        <v>0</v>
      </c>
      <c r="AH205" s="130">
        <v>0</v>
      </c>
      <c r="AI205" s="130">
        <v>0</v>
      </c>
      <c r="AJ205" s="130">
        <v>299</v>
      </c>
      <c r="AK205" s="130">
        <v>0</v>
      </c>
      <c r="AL205" s="130">
        <v>0</v>
      </c>
      <c r="AM205" s="130">
        <v>0</v>
      </c>
      <c r="AN205" s="130">
        <v>0</v>
      </c>
      <c r="AO205" s="130">
        <v>0</v>
      </c>
      <c r="AP205" s="130">
        <v>0</v>
      </c>
      <c r="AQ205" s="130">
        <v>0</v>
      </c>
      <c r="AR205" s="130">
        <v>0</v>
      </c>
      <c r="AS205" s="130">
        <v>0</v>
      </c>
      <c r="AT205" s="130"/>
    </row>
    <row r="206" spans="1:46" x14ac:dyDescent="0.3">
      <c r="A206" s="107">
        <v>598</v>
      </c>
      <c r="B206" s="130"/>
      <c r="C206" s="130"/>
      <c r="D206" s="130">
        <v>0</v>
      </c>
      <c r="E206" s="130">
        <v>0</v>
      </c>
      <c r="F206" s="130">
        <v>0</v>
      </c>
      <c r="G206" s="130">
        <v>0</v>
      </c>
      <c r="H206" s="130">
        <v>0</v>
      </c>
      <c r="I206" s="130">
        <v>0</v>
      </c>
      <c r="J206" s="130">
        <v>0</v>
      </c>
      <c r="K206" s="130">
        <v>0</v>
      </c>
      <c r="L206" s="130">
        <v>0</v>
      </c>
      <c r="M206" s="130">
        <v>0</v>
      </c>
      <c r="N206" s="130">
        <v>0</v>
      </c>
      <c r="O206" s="130">
        <v>0</v>
      </c>
      <c r="P206" s="130">
        <v>0</v>
      </c>
      <c r="Q206" s="130">
        <v>0</v>
      </c>
      <c r="R206" s="130">
        <v>0</v>
      </c>
      <c r="S206" s="130">
        <v>0</v>
      </c>
      <c r="T206" s="130"/>
      <c r="U206" s="130">
        <v>0</v>
      </c>
      <c r="V206" s="130">
        <v>0</v>
      </c>
      <c r="W206" s="130">
        <v>0</v>
      </c>
      <c r="X206" s="130">
        <v>0</v>
      </c>
      <c r="Y206" s="130"/>
      <c r="Z206" s="130">
        <v>0</v>
      </c>
      <c r="AA206" s="130">
        <v>0</v>
      </c>
      <c r="AB206" s="130">
        <v>0</v>
      </c>
      <c r="AC206" s="130">
        <v>0</v>
      </c>
      <c r="AD206" s="130">
        <v>0</v>
      </c>
      <c r="AE206" s="130">
        <v>0</v>
      </c>
      <c r="AF206" s="130"/>
      <c r="AG206" s="130">
        <v>0</v>
      </c>
      <c r="AH206" s="130">
        <v>0</v>
      </c>
      <c r="AI206" s="130">
        <v>0</v>
      </c>
      <c r="AJ206" s="130">
        <v>0</v>
      </c>
      <c r="AK206" s="130">
        <v>0</v>
      </c>
      <c r="AL206" s="130">
        <v>0</v>
      </c>
      <c r="AM206" s="130">
        <v>0</v>
      </c>
      <c r="AN206" s="130">
        <v>0</v>
      </c>
      <c r="AO206" s="130">
        <v>0</v>
      </c>
      <c r="AP206" s="130">
        <v>0</v>
      </c>
      <c r="AQ206" s="130">
        <v>0</v>
      </c>
      <c r="AR206" s="130">
        <v>0</v>
      </c>
      <c r="AS206" s="130">
        <v>0</v>
      </c>
      <c r="AT206" s="130"/>
    </row>
    <row r="207" spans="1:46" x14ac:dyDescent="0.3">
      <c r="A207" s="107">
        <v>599</v>
      </c>
      <c r="B207" s="130"/>
      <c r="C207" s="130"/>
      <c r="D207" s="130">
        <v>0</v>
      </c>
      <c r="E207" s="130">
        <v>0</v>
      </c>
      <c r="F207" s="130">
        <v>0</v>
      </c>
      <c r="G207" s="130">
        <v>0</v>
      </c>
      <c r="H207" s="130">
        <v>0</v>
      </c>
      <c r="I207" s="130">
        <v>0</v>
      </c>
      <c r="J207" s="130">
        <v>0</v>
      </c>
      <c r="K207" s="130">
        <v>0</v>
      </c>
      <c r="L207" s="130">
        <v>0</v>
      </c>
      <c r="M207" s="130">
        <v>0</v>
      </c>
      <c r="N207" s="130">
        <v>0</v>
      </c>
      <c r="O207" s="130">
        <v>0</v>
      </c>
      <c r="P207" s="130">
        <v>0</v>
      </c>
      <c r="Q207" s="130">
        <v>0</v>
      </c>
      <c r="R207" s="130">
        <v>0</v>
      </c>
      <c r="S207" s="130">
        <v>0</v>
      </c>
      <c r="T207" s="130"/>
      <c r="U207" s="130">
        <v>0</v>
      </c>
      <c r="V207" s="130">
        <v>0</v>
      </c>
      <c r="W207" s="130">
        <v>0</v>
      </c>
      <c r="X207" s="130">
        <v>0</v>
      </c>
      <c r="Y207" s="130"/>
      <c r="Z207" s="130">
        <v>0</v>
      </c>
      <c r="AA207" s="130">
        <v>0</v>
      </c>
      <c r="AB207" s="130">
        <v>0</v>
      </c>
      <c r="AC207" s="130">
        <v>0</v>
      </c>
      <c r="AD207" s="130">
        <v>0</v>
      </c>
      <c r="AE207" s="130">
        <v>0</v>
      </c>
      <c r="AF207" s="130"/>
      <c r="AG207" s="130">
        <v>0</v>
      </c>
      <c r="AH207" s="130">
        <v>0</v>
      </c>
      <c r="AI207" s="130">
        <v>0</v>
      </c>
      <c r="AJ207" s="130">
        <v>0</v>
      </c>
      <c r="AK207" s="130">
        <v>0</v>
      </c>
      <c r="AL207" s="130">
        <v>0</v>
      </c>
      <c r="AM207" s="130">
        <v>0</v>
      </c>
      <c r="AN207" s="130">
        <v>0</v>
      </c>
      <c r="AO207" s="130">
        <v>0</v>
      </c>
      <c r="AP207" s="130">
        <v>0</v>
      </c>
      <c r="AQ207" s="130">
        <v>0</v>
      </c>
      <c r="AR207" s="130">
        <v>0</v>
      </c>
      <c r="AS207" s="130">
        <v>0</v>
      </c>
      <c r="AT207" s="130"/>
    </row>
    <row r="208" spans="1:46" x14ac:dyDescent="0.3">
      <c r="A208" s="107">
        <v>602</v>
      </c>
      <c r="B208" s="130"/>
      <c r="C208" s="130"/>
      <c r="D208" s="130">
        <v>0</v>
      </c>
      <c r="E208" s="130">
        <v>0</v>
      </c>
      <c r="F208" s="130">
        <v>0</v>
      </c>
      <c r="G208" s="130">
        <v>0</v>
      </c>
      <c r="H208" s="130">
        <v>0</v>
      </c>
      <c r="I208" s="130">
        <v>0</v>
      </c>
      <c r="J208" s="130">
        <v>0</v>
      </c>
      <c r="K208" s="130">
        <v>0</v>
      </c>
      <c r="L208" s="130">
        <v>0</v>
      </c>
      <c r="M208" s="130">
        <v>0</v>
      </c>
      <c r="N208" s="130">
        <v>0</v>
      </c>
      <c r="O208" s="130">
        <v>0</v>
      </c>
      <c r="P208" s="130">
        <v>0</v>
      </c>
      <c r="Q208" s="130">
        <v>0</v>
      </c>
      <c r="R208" s="130">
        <v>0</v>
      </c>
      <c r="S208" s="130">
        <v>0</v>
      </c>
      <c r="T208" s="130"/>
      <c r="U208" s="130">
        <v>0</v>
      </c>
      <c r="V208" s="130">
        <v>0</v>
      </c>
      <c r="W208" s="130">
        <v>0</v>
      </c>
      <c r="X208" s="130">
        <v>0</v>
      </c>
      <c r="Y208" s="130"/>
      <c r="Z208" s="130">
        <v>0</v>
      </c>
      <c r="AA208" s="130">
        <v>0</v>
      </c>
      <c r="AB208" s="130">
        <v>0</v>
      </c>
      <c r="AC208" s="130">
        <v>0</v>
      </c>
      <c r="AD208" s="130">
        <v>0</v>
      </c>
      <c r="AE208" s="130">
        <v>0</v>
      </c>
      <c r="AF208" s="130"/>
      <c r="AG208" s="130">
        <v>0</v>
      </c>
      <c r="AH208" s="130">
        <v>0</v>
      </c>
      <c r="AI208" s="130">
        <v>0</v>
      </c>
      <c r="AJ208" s="130">
        <v>0</v>
      </c>
      <c r="AK208" s="130">
        <v>0</v>
      </c>
      <c r="AL208" s="130">
        <v>0</v>
      </c>
      <c r="AM208" s="130">
        <v>0</v>
      </c>
      <c r="AN208" s="130">
        <v>0</v>
      </c>
      <c r="AO208" s="130">
        <v>0</v>
      </c>
      <c r="AP208" s="130">
        <v>0</v>
      </c>
      <c r="AQ208" s="130">
        <v>0</v>
      </c>
      <c r="AR208" s="130">
        <v>0</v>
      </c>
      <c r="AS208" s="130">
        <v>0</v>
      </c>
      <c r="AT208" s="130"/>
    </row>
    <row r="209" spans="1:46" x14ac:dyDescent="0.3">
      <c r="A209" s="406">
        <v>606</v>
      </c>
      <c r="B209" s="403"/>
      <c r="C209" s="403"/>
      <c r="D209" s="403">
        <v>1</v>
      </c>
      <c r="E209" s="403"/>
      <c r="F209" s="403"/>
      <c r="G209" s="403">
        <v>1</v>
      </c>
      <c r="H209" s="403"/>
      <c r="I209" s="403"/>
      <c r="J209" s="403"/>
      <c r="K209" s="403">
        <v>1</v>
      </c>
      <c r="L209" s="403"/>
      <c r="M209" s="403"/>
      <c r="N209" s="403"/>
      <c r="O209" s="403"/>
      <c r="P209" s="403"/>
      <c r="Q209" s="403"/>
      <c r="R209" s="403"/>
      <c r="S209" s="403"/>
      <c r="T209" s="403"/>
      <c r="U209" s="403"/>
      <c r="V209" s="403">
        <v>1</v>
      </c>
      <c r="W209" s="403"/>
      <c r="X209" s="403"/>
      <c r="Y209" s="403"/>
      <c r="Z209" s="403"/>
      <c r="AA209" s="403"/>
      <c r="AB209" s="403"/>
      <c r="AC209" s="403">
        <v>1</v>
      </c>
      <c r="AD209" s="403"/>
      <c r="AE209" s="403"/>
      <c r="AF209" s="403"/>
      <c r="AG209" s="403">
        <v>1</v>
      </c>
      <c r="AH209" s="403"/>
      <c r="AI209" s="403">
        <v>1</v>
      </c>
      <c r="AJ209" s="403"/>
      <c r="AK209" s="403"/>
      <c r="AL209" s="403"/>
      <c r="AM209" s="403"/>
      <c r="AN209" s="403"/>
      <c r="AO209" s="403"/>
      <c r="AP209" s="403"/>
      <c r="AQ209" s="403">
        <v>1</v>
      </c>
      <c r="AR209" s="403"/>
      <c r="AS209" s="403"/>
      <c r="AT209" s="403"/>
    </row>
    <row r="210" spans="1:46" x14ac:dyDescent="0.3">
      <c r="A210" s="107">
        <v>619</v>
      </c>
      <c r="B210" s="130"/>
      <c r="C210" s="130"/>
      <c r="D210" s="130">
        <v>0</v>
      </c>
      <c r="E210" s="130">
        <v>0</v>
      </c>
      <c r="F210" s="130">
        <v>0</v>
      </c>
      <c r="G210" s="130">
        <v>0</v>
      </c>
      <c r="H210" s="130">
        <v>0</v>
      </c>
      <c r="I210" s="130">
        <v>0</v>
      </c>
      <c r="J210" s="130">
        <v>0</v>
      </c>
      <c r="K210" s="130">
        <v>0</v>
      </c>
      <c r="L210" s="130">
        <v>0</v>
      </c>
      <c r="M210" s="130">
        <v>0</v>
      </c>
      <c r="N210" s="130">
        <v>0</v>
      </c>
      <c r="O210" s="130">
        <v>0</v>
      </c>
      <c r="P210" s="130">
        <v>0</v>
      </c>
      <c r="Q210" s="130">
        <v>0</v>
      </c>
      <c r="R210" s="130">
        <v>0</v>
      </c>
      <c r="S210" s="130">
        <v>0</v>
      </c>
      <c r="T210" s="130"/>
      <c r="U210" s="130">
        <v>0</v>
      </c>
      <c r="V210" s="130">
        <v>0</v>
      </c>
      <c r="W210" s="130">
        <v>0</v>
      </c>
      <c r="X210" s="130">
        <v>0</v>
      </c>
      <c r="Y210" s="130"/>
      <c r="Z210" s="130">
        <v>0</v>
      </c>
      <c r="AA210" s="130">
        <v>0</v>
      </c>
      <c r="AB210" s="130">
        <v>0</v>
      </c>
      <c r="AC210" s="130">
        <v>0</v>
      </c>
      <c r="AD210" s="130">
        <v>0</v>
      </c>
      <c r="AE210" s="130">
        <v>0</v>
      </c>
      <c r="AF210" s="130"/>
      <c r="AG210" s="130">
        <v>0</v>
      </c>
      <c r="AH210" s="130">
        <v>0</v>
      </c>
      <c r="AI210" s="130">
        <v>0</v>
      </c>
      <c r="AJ210" s="130">
        <v>0</v>
      </c>
      <c r="AK210" s="130">
        <v>0</v>
      </c>
      <c r="AL210" s="130">
        <v>0</v>
      </c>
      <c r="AM210" s="130">
        <v>0</v>
      </c>
      <c r="AN210" s="130">
        <v>0</v>
      </c>
      <c r="AO210" s="130">
        <v>0</v>
      </c>
      <c r="AP210" s="130">
        <v>0</v>
      </c>
      <c r="AQ210" s="130">
        <v>0</v>
      </c>
      <c r="AR210" s="130">
        <v>0</v>
      </c>
      <c r="AS210" s="130">
        <v>0</v>
      </c>
      <c r="AT210" s="130"/>
    </row>
    <row r="211" spans="1:46" x14ac:dyDescent="0.3">
      <c r="A211" s="415">
        <v>620</v>
      </c>
      <c r="B211" s="416"/>
      <c r="C211" s="416"/>
      <c r="D211" s="416">
        <v>2</v>
      </c>
      <c r="E211" s="416">
        <v>2</v>
      </c>
      <c r="F211" s="416">
        <v>2</v>
      </c>
      <c r="G211" s="416">
        <v>2</v>
      </c>
      <c r="H211" s="416">
        <v>1</v>
      </c>
      <c r="I211" s="416">
        <v>2</v>
      </c>
      <c r="J211" s="416">
        <v>2</v>
      </c>
      <c r="K211" s="416">
        <v>1</v>
      </c>
      <c r="L211" s="416">
        <v>2</v>
      </c>
      <c r="M211" s="416">
        <v>2</v>
      </c>
      <c r="N211" s="416">
        <v>2</v>
      </c>
      <c r="O211" s="416">
        <v>2</v>
      </c>
      <c r="P211" s="416">
        <v>2</v>
      </c>
      <c r="Q211" s="416">
        <v>2</v>
      </c>
      <c r="R211" s="416">
        <v>2</v>
      </c>
      <c r="S211" s="416">
        <v>2</v>
      </c>
      <c r="T211" s="416"/>
      <c r="U211" s="416">
        <v>2</v>
      </c>
      <c r="V211" s="416">
        <v>2</v>
      </c>
      <c r="W211" s="416">
        <v>2</v>
      </c>
      <c r="X211" s="416">
        <v>2</v>
      </c>
      <c r="Y211" s="416"/>
      <c r="Z211" s="416">
        <v>2</v>
      </c>
      <c r="AA211" s="416">
        <v>2</v>
      </c>
      <c r="AB211" s="416">
        <v>2</v>
      </c>
      <c r="AC211" s="416">
        <v>2</v>
      </c>
      <c r="AD211" s="416">
        <v>2</v>
      </c>
      <c r="AE211" s="416">
        <v>2</v>
      </c>
      <c r="AF211" s="416"/>
      <c r="AG211" s="416">
        <v>2</v>
      </c>
      <c r="AH211" s="416">
        <v>2</v>
      </c>
      <c r="AI211" s="416">
        <v>2</v>
      </c>
      <c r="AJ211" s="416">
        <v>2</v>
      </c>
      <c r="AK211" s="416">
        <v>2</v>
      </c>
      <c r="AL211" s="416">
        <v>2</v>
      </c>
      <c r="AM211" s="416">
        <v>2</v>
      </c>
      <c r="AN211" s="416">
        <v>2</v>
      </c>
      <c r="AO211" s="416">
        <v>2</v>
      </c>
      <c r="AP211" s="416">
        <v>2</v>
      </c>
      <c r="AQ211" s="416">
        <v>2</v>
      </c>
      <c r="AR211" s="416">
        <v>2</v>
      </c>
      <c r="AS211" s="416">
        <v>2</v>
      </c>
      <c r="AT211" s="416"/>
    </row>
    <row r="212" spans="1:46" x14ac:dyDescent="0.3">
      <c r="A212" s="107">
        <v>621</v>
      </c>
      <c r="B212" s="130"/>
      <c r="C212" s="130"/>
      <c r="D212" s="130">
        <v>0</v>
      </c>
      <c r="E212" s="130">
        <v>0</v>
      </c>
      <c r="F212" s="130">
        <v>0</v>
      </c>
      <c r="G212" s="130">
        <v>0</v>
      </c>
      <c r="H212" s="130">
        <v>0</v>
      </c>
      <c r="I212" s="130">
        <v>0</v>
      </c>
      <c r="J212" s="130">
        <v>0</v>
      </c>
      <c r="K212" s="130">
        <v>0</v>
      </c>
      <c r="L212" s="130">
        <v>0</v>
      </c>
      <c r="M212" s="130">
        <v>0</v>
      </c>
      <c r="N212" s="130">
        <v>0</v>
      </c>
      <c r="O212" s="130">
        <v>0</v>
      </c>
      <c r="P212" s="130">
        <v>0</v>
      </c>
      <c r="Q212" s="130">
        <v>0</v>
      </c>
      <c r="R212" s="130">
        <v>0</v>
      </c>
      <c r="S212" s="130">
        <v>0</v>
      </c>
      <c r="T212" s="130"/>
      <c r="U212" s="130">
        <v>0</v>
      </c>
      <c r="V212" s="130">
        <v>0</v>
      </c>
      <c r="W212" s="130">
        <v>0</v>
      </c>
      <c r="X212" s="130">
        <v>0</v>
      </c>
      <c r="Y212" s="130"/>
      <c r="Z212" s="130">
        <v>0</v>
      </c>
      <c r="AA212" s="130">
        <v>0</v>
      </c>
      <c r="AB212" s="130">
        <v>0</v>
      </c>
      <c r="AC212" s="130">
        <v>0</v>
      </c>
      <c r="AD212" s="130">
        <v>0</v>
      </c>
      <c r="AE212" s="130">
        <v>0</v>
      </c>
      <c r="AF212" s="130"/>
      <c r="AG212" s="130">
        <v>0</v>
      </c>
      <c r="AH212" s="130">
        <v>0</v>
      </c>
      <c r="AI212" s="130">
        <v>0</v>
      </c>
      <c r="AJ212" s="130">
        <v>0</v>
      </c>
      <c r="AK212" s="130">
        <v>0</v>
      </c>
      <c r="AL212" s="130">
        <v>0</v>
      </c>
      <c r="AM212" s="130">
        <v>0</v>
      </c>
      <c r="AN212" s="130">
        <v>0</v>
      </c>
      <c r="AO212" s="130">
        <v>0</v>
      </c>
      <c r="AP212" s="130">
        <v>0</v>
      </c>
      <c r="AQ212" s="130">
        <v>0</v>
      </c>
      <c r="AR212" s="130">
        <v>0</v>
      </c>
      <c r="AS212" s="130">
        <v>0</v>
      </c>
      <c r="AT212" s="130"/>
    </row>
    <row r="213" spans="1:46" x14ac:dyDescent="0.3">
      <c r="A213" s="107">
        <v>622</v>
      </c>
      <c r="B213" s="130"/>
      <c r="C213" s="130"/>
      <c r="D213" s="130">
        <v>0</v>
      </c>
      <c r="E213" s="130">
        <v>783775</v>
      </c>
      <c r="F213" s="130">
        <v>0</v>
      </c>
      <c r="G213" s="130">
        <v>0</v>
      </c>
      <c r="H213" s="130">
        <v>0</v>
      </c>
      <c r="I213" s="130">
        <v>0</v>
      </c>
      <c r="J213" s="130">
        <v>529224</v>
      </c>
      <c r="K213" s="130">
        <v>489204</v>
      </c>
      <c r="L213" s="130">
        <v>118638</v>
      </c>
      <c r="M213" s="130">
        <v>157945</v>
      </c>
      <c r="N213" s="130">
        <v>0</v>
      </c>
      <c r="O213" s="130">
        <v>1092396</v>
      </c>
      <c r="P213" s="130">
        <v>0</v>
      </c>
      <c r="Q213" s="130">
        <v>0</v>
      </c>
      <c r="R213" s="130">
        <v>0</v>
      </c>
      <c r="S213" s="130">
        <v>0</v>
      </c>
      <c r="T213" s="130"/>
      <c r="U213" s="130">
        <v>58247</v>
      </c>
      <c r="V213" s="130">
        <v>0</v>
      </c>
      <c r="W213" s="130">
        <v>0</v>
      </c>
      <c r="X213" s="130">
        <v>0</v>
      </c>
      <c r="Y213" s="130"/>
      <c r="Z213" s="130">
        <v>0</v>
      </c>
      <c r="AA213" s="130">
        <v>0</v>
      </c>
      <c r="AB213" s="130">
        <v>94696</v>
      </c>
      <c r="AC213" s="130">
        <v>21956916</v>
      </c>
      <c r="AD213" s="130">
        <v>1966458</v>
      </c>
      <c r="AE213" s="130">
        <v>0</v>
      </c>
      <c r="AF213" s="130"/>
      <c r="AG213" s="130">
        <v>0</v>
      </c>
      <c r="AH213" s="130">
        <v>0</v>
      </c>
      <c r="AI213" s="130">
        <v>0</v>
      </c>
      <c r="AJ213" s="130">
        <v>0</v>
      </c>
      <c r="AK213" s="130">
        <v>0</v>
      </c>
      <c r="AL213" s="130">
        <v>0</v>
      </c>
      <c r="AM213" s="130">
        <v>0</v>
      </c>
      <c r="AN213" s="130">
        <v>0</v>
      </c>
      <c r="AO213" s="130">
        <v>0</v>
      </c>
      <c r="AP213" s="130">
        <v>628208</v>
      </c>
      <c r="AQ213" s="130">
        <v>1030933</v>
      </c>
      <c r="AR213" s="130">
        <v>0</v>
      </c>
      <c r="AS213" s="130">
        <v>0</v>
      </c>
      <c r="AT213" s="130"/>
    </row>
    <row r="214" spans="1:46" x14ac:dyDescent="0.3">
      <c r="A214" s="415">
        <v>624</v>
      </c>
      <c r="B214" s="416"/>
      <c r="C214" s="416"/>
      <c r="D214" s="416">
        <v>0</v>
      </c>
      <c r="E214" s="416">
        <v>0</v>
      </c>
      <c r="F214" s="416">
        <v>0</v>
      </c>
      <c r="G214" s="416">
        <v>0</v>
      </c>
      <c r="H214" s="416">
        <v>0</v>
      </c>
      <c r="I214" s="416">
        <v>0</v>
      </c>
      <c r="J214" s="416">
        <v>0</v>
      </c>
      <c r="K214" s="416">
        <v>0</v>
      </c>
      <c r="L214" s="416">
        <v>0</v>
      </c>
      <c r="M214" s="416">
        <v>0</v>
      </c>
      <c r="N214" s="416">
        <v>0</v>
      </c>
      <c r="O214" s="416">
        <v>0</v>
      </c>
      <c r="P214" s="416">
        <v>0</v>
      </c>
      <c r="Q214" s="416">
        <v>0</v>
      </c>
      <c r="R214" s="416">
        <v>0</v>
      </c>
      <c r="S214" s="416">
        <v>0</v>
      </c>
      <c r="T214" s="416"/>
      <c r="U214" s="416">
        <v>0</v>
      </c>
      <c r="V214" s="416">
        <v>0</v>
      </c>
      <c r="W214" s="416">
        <v>0</v>
      </c>
      <c r="X214" s="416">
        <v>0</v>
      </c>
      <c r="Y214" s="416"/>
      <c r="Z214" s="416">
        <v>0</v>
      </c>
      <c r="AA214" s="416">
        <v>0</v>
      </c>
      <c r="AB214" s="416">
        <v>0</v>
      </c>
      <c r="AC214" s="416">
        <v>0</v>
      </c>
      <c r="AD214" s="416">
        <v>0</v>
      </c>
      <c r="AE214" s="416">
        <v>0</v>
      </c>
      <c r="AF214" s="416"/>
      <c r="AG214" s="416">
        <v>0</v>
      </c>
      <c r="AH214" s="416">
        <v>0</v>
      </c>
      <c r="AI214" s="416">
        <v>0</v>
      </c>
      <c r="AJ214" s="416">
        <v>0</v>
      </c>
      <c r="AK214" s="416">
        <v>0</v>
      </c>
      <c r="AL214" s="416">
        <v>0</v>
      </c>
      <c r="AM214" s="416">
        <v>0</v>
      </c>
      <c r="AN214" s="416">
        <v>0</v>
      </c>
      <c r="AO214" s="416">
        <v>0</v>
      </c>
      <c r="AP214" s="416">
        <v>0</v>
      </c>
      <c r="AQ214" s="416">
        <v>0</v>
      </c>
      <c r="AR214" s="416">
        <v>0</v>
      </c>
      <c r="AS214" s="416">
        <v>0</v>
      </c>
      <c r="AT214" s="416"/>
    </row>
    <row r="215" spans="1:46" x14ac:dyDescent="0.3">
      <c r="A215" s="411">
        <v>626</v>
      </c>
      <c r="B215" s="412"/>
      <c r="C215" s="412"/>
      <c r="D215" s="412">
        <v>0</v>
      </c>
      <c r="E215" s="412">
        <v>0</v>
      </c>
      <c r="F215" s="412">
        <v>1356772</v>
      </c>
      <c r="G215" s="412">
        <v>0</v>
      </c>
      <c r="H215" s="412">
        <v>0</v>
      </c>
      <c r="I215" s="412">
        <v>14296</v>
      </c>
      <c r="J215" s="412">
        <v>110973</v>
      </c>
      <c r="K215" s="412">
        <v>0</v>
      </c>
      <c r="L215" s="412">
        <v>0</v>
      </c>
      <c r="M215" s="412">
        <v>0</v>
      </c>
      <c r="N215" s="412">
        <v>0</v>
      </c>
      <c r="O215" s="412">
        <v>0</v>
      </c>
      <c r="P215" s="412">
        <v>23</v>
      </c>
      <c r="Q215" s="412">
        <v>0</v>
      </c>
      <c r="R215" s="412">
        <v>12198</v>
      </c>
      <c r="S215" s="412">
        <v>289877</v>
      </c>
      <c r="T215" s="412"/>
      <c r="U215" s="412">
        <v>138</v>
      </c>
      <c r="V215" s="412">
        <v>0</v>
      </c>
      <c r="W215" s="412">
        <v>604467</v>
      </c>
      <c r="X215" s="412">
        <v>0</v>
      </c>
      <c r="Y215" s="412"/>
      <c r="Z215" s="412">
        <v>725</v>
      </c>
      <c r="AA215" s="412">
        <v>0</v>
      </c>
      <c r="AB215" s="412">
        <v>13557</v>
      </c>
      <c r="AC215" s="412">
        <v>8688995</v>
      </c>
      <c r="AD215" s="412">
        <v>0</v>
      </c>
      <c r="AE215" s="412">
        <v>0</v>
      </c>
      <c r="AF215" s="412"/>
      <c r="AG215" s="412">
        <v>1559875</v>
      </c>
      <c r="AH215" s="412">
        <v>34452</v>
      </c>
      <c r="AI215" s="412">
        <v>14937235</v>
      </c>
      <c r="AJ215" s="412">
        <v>1398</v>
      </c>
      <c r="AK215" s="412">
        <v>917</v>
      </c>
      <c r="AL215" s="412">
        <v>0</v>
      </c>
      <c r="AM215" s="412">
        <v>0</v>
      </c>
      <c r="AN215" s="412">
        <v>506</v>
      </c>
      <c r="AO215" s="412">
        <v>446</v>
      </c>
      <c r="AP215" s="412">
        <v>89082</v>
      </c>
      <c r="AQ215" s="412">
        <v>0</v>
      </c>
      <c r="AR215" s="412">
        <v>0</v>
      </c>
      <c r="AS215" s="412">
        <v>0</v>
      </c>
      <c r="AT215" s="412"/>
    </row>
    <row r="216" spans="1:46" x14ac:dyDescent="0.3">
      <c r="A216" s="107">
        <v>627</v>
      </c>
      <c r="B216" s="130"/>
      <c r="C216" s="130"/>
      <c r="D216" s="130">
        <v>0</v>
      </c>
      <c r="E216" s="130">
        <v>0</v>
      </c>
      <c r="F216" s="130">
        <v>0</v>
      </c>
      <c r="G216" s="130">
        <v>0</v>
      </c>
      <c r="H216" s="130">
        <v>0</v>
      </c>
      <c r="I216" s="130">
        <v>0</v>
      </c>
      <c r="J216" s="130">
        <v>0</v>
      </c>
      <c r="K216" s="130">
        <v>0</v>
      </c>
      <c r="L216" s="130">
        <v>0</v>
      </c>
      <c r="M216" s="130">
        <v>0</v>
      </c>
      <c r="N216" s="130">
        <v>0</v>
      </c>
      <c r="O216" s="130">
        <v>0</v>
      </c>
      <c r="P216" s="130">
        <v>0</v>
      </c>
      <c r="Q216" s="130">
        <v>0</v>
      </c>
      <c r="R216" s="130">
        <v>0</v>
      </c>
      <c r="S216" s="130">
        <v>0</v>
      </c>
      <c r="T216" s="130"/>
      <c r="U216" s="130">
        <v>0</v>
      </c>
      <c r="V216" s="130">
        <v>0</v>
      </c>
      <c r="W216" s="130">
        <v>0</v>
      </c>
      <c r="X216" s="130">
        <v>0</v>
      </c>
      <c r="Y216" s="130"/>
      <c r="Z216" s="130">
        <v>0</v>
      </c>
      <c r="AA216" s="130">
        <v>0</v>
      </c>
      <c r="AB216" s="130">
        <v>0</v>
      </c>
      <c r="AC216" s="130">
        <v>0</v>
      </c>
      <c r="AD216" s="130">
        <v>0</v>
      </c>
      <c r="AE216" s="130">
        <v>0</v>
      </c>
      <c r="AF216" s="130"/>
      <c r="AG216" s="130">
        <v>0</v>
      </c>
      <c r="AH216" s="130">
        <v>0</v>
      </c>
      <c r="AI216" s="130">
        <v>0</v>
      </c>
      <c r="AJ216" s="130">
        <v>0</v>
      </c>
      <c r="AK216" s="130">
        <v>0</v>
      </c>
      <c r="AL216" s="130">
        <v>0</v>
      </c>
      <c r="AM216" s="130">
        <v>0</v>
      </c>
      <c r="AN216" s="130">
        <v>0</v>
      </c>
      <c r="AO216" s="130">
        <v>0</v>
      </c>
      <c r="AP216" s="130">
        <v>0</v>
      </c>
      <c r="AQ216" s="130">
        <v>0</v>
      </c>
      <c r="AR216" s="130">
        <v>0</v>
      </c>
      <c r="AS216" s="130">
        <v>0</v>
      </c>
      <c r="AT216" s="130"/>
    </row>
    <row r="217" spans="1:46" x14ac:dyDescent="0.3">
      <c r="A217" s="107">
        <v>628</v>
      </c>
      <c r="B217" s="130"/>
      <c r="C217" s="130"/>
      <c r="D217" s="130">
        <v>0</v>
      </c>
      <c r="E217" s="130">
        <v>0</v>
      </c>
      <c r="F217" s="130">
        <v>0</v>
      </c>
      <c r="G217" s="130">
        <v>0</v>
      </c>
      <c r="H217" s="130">
        <v>0</v>
      </c>
      <c r="I217" s="130">
        <v>0</v>
      </c>
      <c r="J217" s="130">
        <v>2000</v>
      </c>
      <c r="K217" s="130">
        <v>0</v>
      </c>
      <c r="L217" s="130">
        <v>0</v>
      </c>
      <c r="M217" s="130">
        <v>0</v>
      </c>
      <c r="N217" s="130">
        <v>0</v>
      </c>
      <c r="O217" s="130">
        <v>0</v>
      </c>
      <c r="P217" s="130">
        <v>0</v>
      </c>
      <c r="Q217" s="130">
        <v>0</v>
      </c>
      <c r="R217" s="130">
        <v>0</v>
      </c>
      <c r="S217" s="130">
        <v>0</v>
      </c>
      <c r="T217" s="130"/>
      <c r="U217" s="130">
        <v>0</v>
      </c>
      <c r="V217" s="130">
        <v>0</v>
      </c>
      <c r="W217" s="130">
        <v>0</v>
      </c>
      <c r="X217" s="130">
        <v>0</v>
      </c>
      <c r="Y217" s="130"/>
      <c r="Z217" s="130">
        <v>0</v>
      </c>
      <c r="AA217" s="130">
        <v>0</v>
      </c>
      <c r="AB217" s="130">
        <v>0</v>
      </c>
      <c r="AC217" s="130">
        <v>2499523</v>
      </c>
      <c r="AD217" s="130">
        <v>0</v>
      </c>
      <c r="AE217" s="130">
        <v>0</v>
      </c>
      <c r="AF217" s="130"/>
      <c r="AG217" s="130">
        <v>75316</v>
      </c>
      <c r="AH217" s="130">
        <v>18766</v>
      </c>
      <c r="AI217" s="130">
        <v>558347</v>
      </c>
      <c r="AJ217" s="130">
        <v>0</v>
      </c>
      <c r="AK217" s="130">
        <v>0</v>
      </c>
      <c r="AL217" s="130">
        <v>0</v>
      </c>
      <c r="AM217" s="130">
        <v>0</v>
      </c>
      <c r="AN217" s="130">
        <v>0</v>
      </c>
      <c r="AO217" s="130">
        <v>0</v>
      </c>
      <c r="AP217" s="130">
        <v>0</v>
      </c>
      <c r="AQ217" s="130">
        <v>0</v>
      </c>
      <c r="AR217" s="130">
        <v>0</v>
      </c>
      <c r="AS217" s="130">
        <v>0</v>
      </c>
      <c r="AT217" s="130"/>
    </row>
    <row r="218" spans="1:46" x14ac:dyDescent="0.3">
      <c r="A218" s="107">
        <v>629</v>
      </c>
      <c r="B218" s="130"/>
      <c r="C218" s="130"/>
      <c r="D218" s="130">
        <v>0</v>
      </c>
      <c r="E218" s="130">
        <v>0</v>
      </c>
      <c r="F218" s="130">
        <v>0</v>
      </c>
      <c r="G218" s="130">
        <v>0</v>
      </c>
      <c r="H218" s="130">
        <v>0</v>
      </c>
      <c r="I218" s="130">
        <v>0</v>
      </c>
      <c r="J218" s="130">
        <v>0</v>
      </c>
      <c r="K218" s="130">
        <v>0</v>
      </c>
      <c r="L218" s="130">
        <v>0</v>
      </c>
      <c r="M218" s="130">
        <v>0</v>
      </c>
      <c r="N218" s="130">
        <v>0</v>
      </c>
      <c r="O218" s="130">
        <v>0</v>
      </c>
      <c r="P218" s="130">
        <v>0</v>
      </c>
      <c r="Q218" s="130">
        <v>0</v>
      </c>
      <c r="R218" s="130">
        <v>0</v>
      </c>
      <c r="S218" s="130">
        <v>0</v>
      </c>
      <c r="T218" s="130"/>
      <c r="U218" s="130">
        <v>0</v>
      </c>
      <c r="V218" s="130">
        <v>0</v>
      </c>
      <c r="W218" s="130">
        <v>0</v>
      </c>
      <c r="X218" s="130">
        <v>0</v>
      </c>
      <c r="Y218" s="130"/>
      <c r="Z218" s="130">
        <v>0</v>
      </c>
      <c r="AA218" s="130">
        <v>0</v>
      </c>
      <c r="AB218" s="130">
        <v>0</v>
      </c>
      <c r="AC218" s="130">
        <v>0</v>
      </c>
      <c r="AD218" s="130">
        <v>0</v>
      </c>
      <c r="AE218" s="130">
        <v>0</v>
      </c>
      <c r="AF218" s="130"/>
      <c r="AG218" s="130">
        <v>0</v>
      </c>
      <c r="AH218" s="130">
        <v>0</v>
      </c>
      <c r="AI218" s="130">
        <v>0</v>
      </c>
      <c r="AJ218" s="130">
        <v>0</v>
      </c>
      <c r="AK218" s="130">
        <v>0</v>
      </c>
      <c r="AL218" s="130">
        <v>0</v>
      </c>
      <c r="AM218" s="130">
        <v>0</v>
      </c>
      <c r="AN218" s="130">
        <v>0</v>
      </c>
      <c r="AO218" s="130">
        <v>0</v>
      </c>
      <c r="AP218" s="130">
        <v>0</v>
      </c>
      <c r="AQ218" s="130">
        <v>0</v>
      </c>
      <c r="AR218" s="130">
        <v>0</v>
      </c>
      <c r="AS218" s="130">
        <v>0</v>
      </c>
      <c r="AT218" s="130"/>
    </row>
    <row r="219" spans="1:46" x14ac:dyDescent="0.3">
      <c r="A219" s="107">
        <v>630</v>
      </c>
      <c r="B219" s="130"/>
      <c r="C219" s="130"/>
      <c r="D219" s="130">
        <v>0</v>
      </c>
      <c r="E219" s="130">
        <v>0</v>
      </c>
      <c r="F219" s="130">
        <v>0</v>
      </c>
      <c r="G219" s="130">
        <v>0</v>
      </c>
      <c r="H219" s="130">
        <v>0</v>
      </c>
      <c r="I219" s="130">
        <v>4000</v>
      </c>
      <c r="J219" s="130">
        <v>0</v>
      </c>
      <c r="K219" s="130">
        <v>0</v>
      </c>
      <c r="L219" s="130">
        <v>0</v>
      </c>
      <c r="M219" s="130">
        <v>0</v>
      </c>
      <c r="N219" s="130">
        <v>0</v>
      </c>
      <c r="O219" s="130">
        <v>0</v>
      </c>
      <c r="P219" s="130">
        <v>0</v>
      </c>
      <c r="Q219" s="130">
        <v>0</v>
      </c>
      <c r="R219" s="130">
        <v>0</v>
      </c>
      <c r="S219" s="130">
        <v>0</v>
      </c>
      <c r="T219" s="130"/>
      <c r="U219" s="130">
        <v>0</v>
      </c>
      <c r="V219" s="130">
        <v>0</v>
      </c>
      <c r="W219" s="130">
        <v>0</v>
      </c>
      <c r="X219" s="130">
        <v>0</v>
      </c>
      <c r="Y219" s="130"/>
      <c r="Z219" s="130">
        <v>0</v>
      </c>
      <c r="AA219" s="130">
        <v>0</v>
      </c>
      <c r="AB219" s="130">
        <v>0</v>
      </c>
      <c r="AC219" s="130">
        <v>0</v>
      </c>
      <c r="AD219" s="130">
        <v>0</v>
      </c>
      <c r="AE219" s="130">
        <v>0</v>
      </c>
      <c r="AF219" s="130"/>
      <c r="AG219" s="130">
        <v>0</v>
      </c>
      <c r="AH219" s="130">
        <v>0</v>
      </c>
      <c r="AI219" s="130">
        <v>0</v>
      </c>
      <c r="AJ219" s="130">
        <v>0</v>
      </c>
      <c r="AK219" s="130">
        <v>0</v>
      </c>
      <c r="AL219" s="130">
        <v>0</v>
      </c>
      <c r="AM219" s="130">
        <v>0</v>
      </c>
      <c r="AN219" s="130">
        <v>0</v>
      </c>
      <c r="AO219" s="130">
        <v>0</v>
      </c>
      <c r="AP219" s="130">
        <v>0</v>
      </c>
      <c r="AQ219" s="130">
        <v>0</v>
      </c>
      <c r="AR219" s="130">
        <v>0</v>
      </c>
      <c r="AS219" s="130">
        <v>0</v>
      </c>
      <c r="AT219" s="130"/>
    </row>
    <row r="220" spans="1:46" x14ac:dyDescent="0.3">
      <c r="A220" s="107">
        <v>631</v>
      </c>
      <c r="B220" s="130"/>
      <c r="C220" s="130"/>
      <c r="D220" s="130">
        <v>0</v>
      </c>
      <c r="E220" s="130">
        <v>0</v>
      </c>
      <c r="F220" s="130">
        <v>0</v>
      </c>
      <c r="G220" s="130">
        <v>0</v>
      </c>
      <c r="H220" s="130">
        <v>0</v>
      </c>
      <c r="I220" s="130">
        <v>0</v>
      </c>
      <c r="J220" s="130">
        <v>0</v>
      </c>
      <c r="K220" s="130">
        <v>0</v>
      </c>
      <c r="L220" s="130">
        <v>0</v>
      </c>
      <c r="M220" s="130">
        <v>0</v>
      </c>
      <c r="N220" s="130">
        <v>0</v>
      </c>
      <c r="O220" s="130">
        <v>0</v>
      </c>
      <c r="P220" s="130">
        <v>0</v>
      </c>
      <c r="Q220" s="130">
        <v>0</v>
      </c>
      <c r="R220" s="130">
        <v>0</v>
      </c>
      <c r="S220" s="130">
        <v>0</v>
      </c>
      <c r="T220" s="130"/>
      <c r="U220" s="130">
        <v>0</v>
      </c>
      <c r="V220" s="130">
        <v>0</v>
      </c>
      <c r="W220" s="130">
        <v>0</v>
      </c>
      <c r="X220" s="130">
        <v>0</v>
      </c>
      <c r="Y220" s="130"/>
      <c r="Z220" s="130">
        <v>0</v>
      </c>
      <c r="AA220" s="130">
        <v>0</v>
      </c>
      <c r="AB220" s="130">
        <v>0</v>
      </c>
      <c r="AC220" s="130">
        <v>0</v>
      </c>
      <c r="AD220" s="130">
        <v>0</v>
      </c>
      <c r="AE220" s="130">
        <v>0</v>
      </c>
      <c r="AF220" s="130"/>
      <c r="AG220" s="130">
        <v>0</v>
      </c>
      <c r="AH220" s="130">
        <v>0</v>
      </c>
      <c r="AI220" s="130">
        <v>0</v>
      </c>
      <c r="AJ220" s="130">
        <v>0</v>
      </c>
      <c r="AK220" s="130">
        <v>0</v>
      </c>
      <c r="AL220" s="130">
        <v>0</v>
      </c>
      <c r="AM220" s="130">
        <v>0</v>
      </c>
      <c r="AN220" s="130">
        <v>0</v>
      </c>
      <c r="AO220" s="130">
        <v>0</v>
      </c>
      <c r="AP220" s="130">
        <v>0</v>
      </c>
      <c r="AQ220" s="130">
        <v>0</v>
      </c>
      <c r="AR220" s="130">
        <v>0</v>
      </c>
      <c r="AS220" s="130">
        <v>0</v>
      </c>
      <c r="AT220" s="130"/>
    </row>
    <row r="221" spans="1:46" x14ac:dyDescent="0.3">
      <c r="A221" s="107">
        <v>632</v>
      </c>
      <c r="B221" s="130"/>
      <c r="C221" s="130"/>
      <c r="D221" s="130">
        <v>0</v>
      </c>
      <c r="E221" s="130">
        <v>0</v>
      </c>
      <c r="F221" s="130">
        <v>0</v>
      </c>
      <c r="G221" s="130">
        <v>0</v>
      </c>
      <c r="H221" s="130">
        <v>0</v>
      </c>
      <c r="I221" s="130">
        <v>0</v>
      </c>
      <c r="J221" s="130">
        <v>0</v>
      </c>
      <c r="K221" s="130">
        <v>0</v>
      </c>
      <c r="L221" s="130">
        <v>0</v>
      </c>
      <c r="M221" s="130">
        <v>0</v>
      </c>
      <c r="N221" s="130">
        <v>0</v>
      </c>
      <c r="O221" s="130">
        <v>0</v>
      </c>
      <c r="P221" s="130">
        <v>0</v>
      </c>
      <c r="Q221" s="130">
        <v>0</v>
      </c>
      <c r="R221" s="130">
        <v>0</v>
      </c>
      <c r="S221" s="130">
        <v>0</v>
      </c>
      <c r="T221" s="130"/>
      <c r="U221" s="130">
        <v>0</v>
      </c>
      <c r="V221" s="130">
        <v>0</v>
      </c>
      <c r="W221" s="130">
        <v>0</v>
      </c>
      <c r="X221" s="130">
        <v>0</v>
      </c>
      <c r="Y221" s="130"/>
      <c r="Z221" s="130">
        <v>0</v>
      </c>
      <c r="AA221" s="130">
        <v>0</v>
      </c>
      <c r="AB221" s="130">
        <v>0</v>
      </c>
      <c r="AC221" s="130">
        <v>0</v>
      </c>
      <c r="AD221" s="130">
        <v>0</v>
      </c>
      <c r="AE221" s="130">
        <v>0</v>
      </c>
      <c r="AF221" s="130"/>
      <c r="AG221" s="130">
        <v>0</v>
      </c>
      <c r="AH221" s="130">
        <v>0</v>
      </c>
      <c r="AI221" s="130">
        <v>0</v>
      </c>
      <c r="AJ221" s="130">
        <v>0</v>
      </c>
      <c r="AK221" s="130">
        <v>0</v>
      </c>
      <c r="AL221" s="130">
        <v>0</v>
      </c>
      <c r="AM221" s="130">
        <v>0</v>
      </c>
      <c r="AN221" s="130">
        <v>0</v>
      </c>
      <c r="AO221" s="130">
        <v>0</v>
      </c>
      <c r="AP221" s="130">
        <v>0</v>
      </c>
      <c r="AQ221" s="130">
        <v>0</v>
      </c>
      <c r="AR221" s="130">
        <v>0</v>
      </c>
      <c r="AS221" s="130">
        <v>0</v>
      </c>
      <c r="AT221" s="130"/>
    </row>
    <row r="222" spans="1:46" x14ac:dyDescent="0.3">
      <c r="A222" s="107">
        <v>633</v>
      </c>
      <c r="B222" s="130"/>
      <c r="C222" s="130"/>
      <c r="D222" s="130">
        <v>0</v>
      </c>
      <c r="E222" s="130">
        <v>0</v>
      </c>
      <c r="F222" s="130">
        <v>0</v>
      </c>
      <c r="G222" s="130">
        <v>0</v>
      </c>
      <c r="H222" s="130">
        <v>0</v>
      </c>
      <c r="I222" s="130">
        <v>0</v>
      </c>
      <c r="J222" s="130">
        <v>0</v>
      </c>
      <c r="K222" s="130">
        <v>0</v>
      </c>
      <c r="L222" s="130">
        <v>0</v>
      </c>
      <c r="M222" s="130">
        <v>0</v>
      </c>
      <c r="N222" s="130">
        <v>0</v>
      </c>
      <c r="O222" s="130">
        <v>0</v>
      </c>
      <c r="P222" s="130">
        <v>0</v>
      </c>
      <c r="Q222" s="130">
        <v>0</v>
      </c>
      <c r="R222" s="130">
        <v>0</v>
      </c>
      <c r="S222" s="130">
        <v>0</v>
      </c>
      <c r="T222" s="130"/>
      <c r="U222" s="130">
        <v>0</v>
      </c>
      <c r="V222" s="130">
        <v>0</v>
      </c>
      <c r="W222" s="130">
        <v>0</v>
      </c>
      <c r="X222" s="130">
        <v>0</v>
      </c>
      <c r="Y222" s="130"/>
      <c r="Z222" s="130">
        <v>0</v>
      </c>
      <c r="AA222" s="130">
        <v>0</v>
      </c>
      <c r="AB222" s="130">
        <v>0</v>
      </c>
      <c r="AC222" s="130">
        <v>0</v>
      </c>
      <c r="AD222" s="130">
        <v>0</v>
      </c>
      <c r="AE222" s="130">
        <v>0</v>
      </c>
      <c r="AF222" s="130"/>
      <c r="AG222" s="130">
        <v>0</v>
      </c>
      <c r="AH222" s="130">
        <v>0</v>
      </c>
      <c r="AI222" s="130">
        <v>0</v>
      </c>
      <c r="AJ222" s="130">
        <v>0</v>
      </c>
      <c r="AK222" s="130">
        <v>0</v>
      </c>
      <c r="AL222" s="130">
        <v>0</v>
      </c>
      <c r="AM222" s="130">
        <v>0</v>
      </c>
      <c r="AN222" s="130">
        <v>0</v>
      </c>
      <c r="AO222" s="130">
        <v>0</v>
      </c>
      <c r="AP222" s="130">
        <v>0</v>
      </c>
      <c r="AQ222" s="130">
        <v>0</v>
      </c>
      <c r="AR222" s="130">
        <v>0</v>
      </c>
      <c r="AS222" s="130">
        <v>0</v>
      </c>
      <c r="AT222" s="130"/>
    </row>
    <row r="223" spans="1:46" x14ac:dyDescent="0.3">
      <c r="A223" s="107">
        <v>634</v>
      </c>
      <c r="B223" s="130"/>
      <c r="C223" s="130"/>
      <c r="D223" s="130">
        <v>0</v>
      </c>
      <c r="E223" s="130">
        <v>0</v>
      </c>
      <c r="F223" s="130">
        <v>0</v>
      </c>
      <c r="G223" s="130">
        <v>0</v>
      </c>
      <c r="H223" s="130">
        <v>0</v>
      </c>
      <c r="I223" s="130">
        <v>0</v>
      </c>
      <c r="J223" s="130">
        <v>0</v>
      </c>
      <c r="K223" s="130">
        <v>0</v>
      </c>
      <c r="L223" s="130">
        <v>0</v>
      </c>
      <c r="M223" s="130">
        <v>0</v>
      </c>
      <c r="N223" s="130">
        <v>0</v>
      </c>
      <c r="O223" s="130">
        <v>0</v>
      </c>
      <c r="P223" s="130">
        <v>0</v>
      </c>
      <c r="Q223" s="130">
        <v>0</v>
      </c>
      <c r="R223" s="130">
        <v>0</v>
      </c>
      <c r="S223" s="130">
        <v>0</v>
      </c>
      <c r="T223" s="130"/>
      <c r="U223" s="130">
        <v>0</v>
      </c>
      <c r="V223" s="130">
        <v>0</v>
      </c>
      <c r="W223" s="130">
        <v>0</v>
      </c>
      <c r="X223" s="130">
        <v>0</v>
      </c>
      <c r="Y223" s="130"/>
      <c r="Z223" s="130">
        <v>0</v>
      </c>
      <c r="AA223" s="130">
        <v>0</v>
      </c>
      <c r="AB223" s="130">
        <v>0</v>
      </c>
      <c r="AC223" s="130">
        <v>0</v>
      </c>
      <c r="AD223" s="130">
        <v>0</v>
      </c>
      <c r="AE223" s="130">
        <v>0</v>
      </c>
      <c r="AF223" s="130"/>
      <c r="AG223" s="130">
        <v>0</v>
      </c>
      <c r="AH223" s="130">
        <v>0</v>
      </c>
      <c r="AI223" s="130">
        <v>0</v>
      </c>
      <c r="AJ223" s="130">
        <v>0</v>
      </c>
      <c r="AK223" s="130">
        <v>0</v>
      </c>
      <c r="AL223" s="130">
        <v>0</v>
      </c>
      <c r="AM223" s="130">
        <v>0</v>
      </c>
      <c r="AN223" s="130">
        <v>0</v>
      </c>
      <c r="AO223" s="130">
        <v>0</v>
      </c>
      <c r="AP223" s="130">
        <v>0</v>
      </c>
      <c r="AQ223" s="130">
        <v>0</v>
      </c>
      <c r="AR223" s="130">
        <v>0</v>
      </c>
      <c r="AS223" s="130">
        <v>0</v>
      </c>
      <c r="AT223" s="130"/>
    </row>
    <row r="224" spans="1:46" x14ac:dyDescent="0.3">
      <c r="A224" s="107">
        <v>635</v>
      </c>
      <c r="B224" s="130"/>
      <c r="C224" s="130"/>
      <c r="D224" s="130">
        <v>0</v>
      </c>
      <c r="E224" s="130">
        <v>0</v>
      </c>
      <c r="F224" s="130">
        <v>0</v>
      </c>
      <c r="G224" s="130">
        <v>0</v>
      </c>
      <c r="H224" s="130">
        <v>0</v>
      </c>
      <c r="I224" s="130">
        <v>0</v>
      </c>
      <c r="J224" s="130">
        <v>0</v>
      </c>
      <c r="K224" s="130">
        <v>0</v>
      </c>
      <c r="L224" s="130">
        <v>0</v>
      </c>
      <c r="M224" s="130">
        <v>0</v>
      </c>
      <c r="N224" s="130">
        <v>0</v>
      </c>
      <c r="O224" s="130">
        <v>0</v>
      </c>
      <c r="P224" s="130">
        <v>0</v>
      </c>
      <c r="Q224" s="130">
        <v>0</v>
      </c>
      <c r="R224" s="130">
        <v>0</v>
      </c>
      <c r="S224" s="130">
        <v>0</v>
      </c>
      <c r="T224" s="130"/>
      <c r="U224" s="130">
        <v>0</v>
      </c>
      <c r="V224" s="130">
        <v>0</v>
      </c>
      <c r="W224" s="130">
        <v>0</v>
      </c>
      <c r="X224" s="130">
        <v>0</v>
      </c>
      <c r="Y224" s="130"/>
      <c r="Z224" s="130">
        <v>0</v>
      </c>
      <c r="AA224" s="130">
        <v>0</v>
      </c>
      <c r="AB224" s="130">
        <v>0</v>
      </c>
      <c r="AC224" s="130">
        <v>0</v>
      </c>
      <c r="AD224" s="130">
        <v>0</v>
      </c>
      <c r="AE224" s="130">
        <v>0</v>
      </c>
      <c r="AF224" s="130"/>
      <c r="AG224" s="130">
        <v>0</v>
      </c>
      <c r="AH224" s="130">
        <v>0</v>
      </c>
      <c r="AI224" s="130">
        <v>0</v>
      </c>
      <c r="AJ224" s="130">
        <v>0</v>
      </c>
      <c r="AK224" s="130">
        <v>0</v>
      </c>
      <c r="AL224" s="130">
        <v>0</v>
      </c>
      <c r="AM224" s="130">
        <v>0</v>
      </c>
      <c r="AN224" s="130">
        <v>0</v>
      </c>
      <c r="AO224" s="130">
        <v>0</v>
      </c>
      <c r="AP224" s="130">
        <v>0</v>
      </c>
      <c r="AQ224" s="130">
        <v>0</v>
      </c>
      <c r="AR224" s="130">
        <v>0</v>
      </c>
      <c r="AS224" s="130">
        <v>0</v>
      </c>
      <c r="AT224" s="130"/>
    </row>
    <row r="225" spans="1:46" x14ac:dyDescent="0.3">
      <c r="A225" s="107">
        <v>636</v>
      </c>
      <c r="B225" s="130"/>
      <c r="C225" s="130"/>
      <c r="D225" s="130">
        <v>0</v>
      </c>
      <c r="E225" s="130">
        <v>0</v>
      </c>
      <c r="F225" s="130">
        <v>0</v>
      </c>
      <c r="G225" s="130">
        <v>0</v>
      </c>
      <c r="H225" s="130">
        <v>0</v>
      </c>
      <c r="I225" s="130">
        <v>0</v>
      </c>
      <c r="J225" s="130">
        <v>0</v>
      </c>
      <c r="K225" s="130">
        <v>0</v>
      </c>
      <c r="L225" s="130">
        <v>0</v>
      </c>
      <c r="M225" s="130">
        <v>0</v>
      </c>
      <c r="N225" s="130">
        <v>0</v>
      </c>
      <c r="O225" s="130">
        <v>0</v>
      </c>
      <c r="P225" s="130">
        <v>0</v>
      </c>
      <c r="Q225" s="130">
        <v>0</v>
      </c>
      <c r="R225" s="130">
        <v>0</v>
      </c>
      <c r="S225" s="130">
        <v>0</v>
      </c>
      <c r="T225" s="130"/>
      <c r="U225" s="130">
        <v>0</v>
      </c>
      <c r="V225" s="130">
        <v>0</v>
      </c>
      <c r="W225" s="130">
        <v>0</v>
      </c>
      <c r="X225" s="130">
        <v>0</v>
      </c>
      <c r="Y225" s="130"/>
      <c r="Z225" s="130">
        <v>0</v>
      </c>
      <c r="AA225" s="130">
        <v>0</v>
      </c>
      <c r="AB225" s="130">
        <v>0</v>
      </c>
      <c r="AC225" s="130">
        <v>0</v>
      </c>
      <c r="AD225" s="130">
        <v>0</v>
      </c>
      <c r="AE225" s="130">
        <v>0</v>
      </c>
      <c r="AF225" s="130"/>
      <c r="AG225" s="130">
        <v>0</v>
      </c>
      <c r="AH225" s="130">
        <v>0</v>
      </c>
      <c r="AI225" s="130">
        <v>0</v>
      </c>
      <c r="AJ225" s="130">
        <v>0</v>
      </c>
      <c r="AK225" s="130">
        <v>0</v>
      </c>
      <c r="AL225" s="130">
        <v>0</v>
      </c>
      <c r="AM225" s="130">
        <v>0</v>
      </c>
      <c r="AN225" s="130">
        <v>0</v>
      </c>
      <c r="AO225" s="130">
        <v>0</v>
      </c>
      <c r="AP225" s="130">
        <v>0</v>
      </c>
      <c r="AQ225" s="130">
        <v>0</v>
      </c>
      <c r="AR225" s="130">
        <v>0</v>
      </c>
      <c r="AS225" s="130">
        <v>0</v>
      </c>
      <c r="AT225" s="130"/>
    </row>
    <row r="226" spans="1:46" x14ac:dyDescent="0.3">
      <c r="A226" s="107">
        <v>637</v>
      </c>
      <c r="B226" s="130"/>
      <c r="C226" s="130"/>
      <c r="D226" s="130">
        <v>0</v>
      </c>
      <c r="E226" s="130">
        <v>0</v>
      </c>
      <c r="F226" s="130">
        <v>0</v>
      </c>
      <c r="G226" s="130">
        <v>0</v>
      </c>
      <c r="H226" s="130">
        <v>0</v>
      </c>
      <c r="I226" s="130">
        <v>0</v>
      </c>
      <c r="J226" s="130">
        <v>0</v>
      </c>
      <c r="K226" s="130">
        <v>0</v>
      </c>
      <c r="L226" s="130">
        <v>0</v>
      </c>
      <c r="M226" s="130">
        <v>0</v>
      </c>
      <c r="N226" s="130">
        <v>0</v>
      </c>
      <c r="O226" s="130">
        <v>0</v>
      </c>
      <c r="P226" s="130">
        <v>0</v>
      </c>
      <c r="Q226" s="130">
        <v>0</v>
      </c>
      <c r="R226" s="130">
        <v>0</v>
      </c>
      <c r="S226" s="130">
        <v>0</v>
      </c>
      <c r="T226" s="130"/>
      <c r="U226" s="130">
        <v>0</v>
      </c>
      <c r="V226" s="130">
        <v>0</v>
      </c>
      <c r="W226" s="130">
        <v>0</v>
      </c>
      <c r="X226" s="130">
        <v>0</v>
      </c>
      <c r="Y226" s="130"/>
      <c r="Z226" s="130">
        <v>0</v>
      </c>
      <c r="AA226" s="130">
        <v>0</v>
      </c>
      <c r="AB226" s="130">
        <v>0</v>
      </c>
      <c r="AC226" s="130">
        <v>0</v>
      </c>
      <c r="AD226" s="130">
        <v>0</v>
      </c>
      <c r="AE226" s="130">
        <v>0</v>
      </c>
      <c r="AF226" s="130"/>
      <c r="AG226" s="130">
        <v>0</v>
      </c>
      <c r="AH226" s="130">
        <v>0</v>
      </c>
      <c r="AI226" s="130">
        <v>0</v>
      </c>
      <c r="AJ226" s="130">
        <v>0</v>
      </c>
      <c r="AK226" s="130">
        <v>0</v>
      </c>
      <c r="AL226" s="130">
        <v>0</v>
      </c>
      <c r="AM226" s="130">
        <v>0</v>
      </c>
      <c r="AN226" s="130">
        <v>0</v>
      </c>
      <c r="AO226" s="130">
        <v>0</v>
      </c>
      <c r="AP226" s="130">
        <v>0</v>
      </c>
      <c r="AQ226" s="130">
        <v>0</v>
      </c>
      <c r="AR226" s="130">
        <v>0</v>
      </c>
      <c r="AS226" s="130">
        <v>0</v>
      </c>
      <c r="AT226" s="130"/>
    </row>
    <row r="227" spans="1:46" x14ac:dyDescent="0.3">
      <c r="A227" s="107">
        <v>638</v>
      </c>
      <c r="B227" s="130"/>
      <c r="C227" s="130"/>
      <c r="D227" s="130">
        <v>0</v>
      </c>
      <c r="E227" s="130">
        <v>0</v>
      </c>
      <c r="F227" s="130">
        <v>0</v>
      </c>
      <c r="G227" s="130">
        <v>0</v>
      </c>
      <c r="H227" s="130">
        <v>0</v>
      </c>
      <c r="I227" s="130">
        <v>0</v>
      </c>
      <c r="J227" s="130">
        <v>0</v>
      </c>
      <c r="K227" s="130">
        <v>0</v>
      </c>
      <c r="L227" s="130">
        <v>0</v>
      </c>
      <c r="M227" s="130">
        <v>0</v>
      </c>
      <c r="N227" s="130">
        <v>0</v>
      </c>
      <c r="O227" s="130">
        <v>0</v>
      </c>
      <c r="P227" s="130">
        <v>0</v>
      </c>
      <c r="Q227" s="130">
        <v>0</v>
      </c>
      <c r="R227" s="130">
        <v>0</v>
      </c>
      <c r="S227" s="130">
        <v>0</v>
      </c>
      <c r="T227" s="130"/>
      <c r="U227" s="130">
        <v>0</v>
      </c>
      <c r="V227" s="130">
        <v>0</v>
      </c>
      <c r="W227" s="130">
        <v>0</v>
      </c>
      <c r="X227" s="130">
        <v>0</v>
      </c>
      <c r="Y227" s="130"/>
      <c r="Z227" s="130">
        <v>0</v>
      </c>
      <c r="AA227" s="130">
        <v>0</v>
      </c>
      <c r="AB227" s="130">
        <v>0</v>
      </c>
      <c r="AC227" s="130">
        <v>0</v>
      </c>
      <c r="AD227" s="130">
        <v>0</v>
      </c>
      <c r="AE227" s="130">
        <v>0</v>
      </c>
      <c r="AF227" s="130"/>
      <c r="AG227" s="130">
        <v>0</v>
      </c>
      <c r="AH227" s="130">
        <v>0</v>
      </c>
      <c r="AI227" s="130">
        <v>0</v>
      </c>
      <c r="AJ227" s="130">
        <v>0</v>
      </c>
      <c r="AK227" s="130">
        <v>0</v>
      </c>
      <c r="AL227" s="130">
        <v>0</v>
      </c>
      <c r="AM227" s="130">
        <v>0</v>
      </c>
      <c r="AN227" s="130">
        <v>0</v>
      </c>
      <c r="AO227" s="130">
        <v>0</v>
      </c>
      <c r="AP227" s="130">
        <v>0</v>
      </c>
      <c r="AQ227" s="130">
        <v>0</v>
      </c>
      <c r="AR227" s="130">
        <v>0</v>
      </c>
      <c r="AS227" s="130">
        <v>0</v>
      </c>
      <c r="AT227" s="130"/>
    </row>
    <row r="228" spans="1:46" x14ac:dyDescent="0.3">
      <c r="A228" s="107">
        <v>639</v>
      </c>
      <c r="B228" s="130"/>
      <c r="C228" s="130"/>
      <c r="D228" s="130">
        <v>0</v>
      </c>
      <c r="E228" s="130">
        <v>0</v>
      </c>
      <c r="F228" s="130">
        <v>0</v>
      </c>
      <c r="G228" s="130">
        <v>0</v>
      </c>
      <c r="H228" s="130">
        <v>0</v>
      </c>
      <c r="I228" s="130">
        <v>0</v>
      </c>
      <c r="J228" s="130">
        <v>0</v>
      </c>
      <c r="K228" s="130">
        <v>0</v>
      </c>
      <c r="L228" s="130">
        <v>0</v>
      </c>
      <c r="M228" s="130">
        <v>0</v>
      </c>
      <c r="N228" s="130">
        <v>0</v>
      </c>
      <c r="O228" s="130">
        <v>0</v>
      </c>
      <c r="P228" s="130">
        <v>0</v>
      </c>
      <c r="Q228" s="130">
        <v>0</v>
      </c>
      <c r="R228" s="130">
        <v>0</v>
      </c>
      <c r="S228" s="130">
        <v>0</v>
      </c>
      <c r="T228" s="130"/>
      <c r="U228" s="130">
        <v>0</v>
      </c>
      <c r="V228" s="130">
        <v>0</v>
      </c>
      <c r="W228" s="130">
        <v>0</v>
      </c>
      <c r="X228" s="130">
        <v>0</v>
      </c>
      <c r="Y228" s="130"/>
      <c r="Z228" s="130">
        <v>0</v>
      </c>
      <c r="AA228" s="130">
        <v>0</v>
      </c>
      <c r="AB228" s="130">
        <v>0</v>
      </c>
      <c r="AC228" s="130">
        <v>0</v>
      </c>
      <c r="AD228" s="130">
        <v>0</v>
      </c>
      <c r="AE228" s="130">
        <v>0</v>
      </c>
      <c r="AF228" s="130"/>
      <c r="AG228" s="130">
        <v>0</v>
      </c>
      <c r="AH228" s="130">
        <v>0</v>
      </c>
      <c r="AI228" s="130">
        <v>0</v>
      </c>
      <c r="AJ228" s="130">
        <v>0</v>
      </c>
      <c r="AK228" s="130">
        <v>0</v>
      </c>
      <c r="AL228" s="130">
        <v>0</v>
      </c>
      <c r="AM228" s="130">
        <v>0</v>
      </c>
      <c r="AN228" s="130">
        <v>0</v>
      </c>
      <c r="AO228" s="130">
        <v>0</v>
      </c>
      <c r="AP228" s="130">
        <v>0</v>
      </c>
      <c r="AQ228" s="130">
        <v>0</v>
      </c>
      <c r="AR228" s="130">
        <v>0</v>
      </c>
      <c r="AS228" s="130">
        <v>0</v>
      </c>
      <c r="AT228" s="130"/>
    </row>
    <row r="229" spans="1:46" x14ac:dyDescent="0.3">
      <c r="A229" s="107">
        <v>640</v>
      </c>
      <c r="B229" s="130"/>
      <c r="C229" s="130"/>
      <c r="D229" s="130">
        <v>0</v>
      </c>
      <c r="E229" s="130">
        <v>0</v>
      </c>
      <c r="F229" s="130">
        <v>0</v>
      </c>
      <c r="G229" s="130">
        <v>0</v>
      </c>
      <c r="H229" s="130">
        <v>0</v>
      </c>
      <c r="I229" s="130">
        <v>0</v>
      </c>
      <c r="J229" s="130">
        <v>0</v>
      </c>
      <c r="K229" s="130">
        <v>0</v>
      </c>
      <c r="L229" s="130">
        <v>0</v>
      </c>
      <c r="M229" s="130">
        <v>0</v>
      </c>
      <c r="N229" s="130">
        <v>0</v>
      </c>
      <c r="O229" s="130">
        <v>0</v>
      </c>
      <c r="P229" s="130">
        <v>0</v>
      </c>
      <c r="Q229" s="130">
        <v>0</v>
      </c>
      <c r="R229" s="130">
        <v>0</v>
      </c>
      <c r="S229" s="130">
        <v>0</v>
      </c>
      <c r="T229" s="130"/>
      <c r="U229" s="130">
        <v>0</v>
      </c>
      <c r="V229" s="130">
        <v>0</v>
      </c>
      <c r="W229" s="130">
        <v>0</v>
      </c>
      <c r="X229" s="130">
        <v>0</v>
      </c>
      <c r="Y229" s="130"/>
      <c r="Z229" s="130">
        <v>0</v>
      </c>
      <c r="AA229" s="130">
        <v>0</v>
      </c>
      <c r="AB229" s="130">
        <v>0</v>
      </c>
      <c r="AC229" s="130">
        <v>0</v>
      </c>
      <c r="AD229" s="130">
        <v>0</v>
      </c>
      <c r="AE229" s="130">
        <v>0</v>
      </c>
      <c r="AF229" s="130"/>
      <c r="AG229" s="130">
        <v>0</v>
      </c>
      <c r="AH229" s="130">
        <v>0</v>
      </c>
      <c r="AI229" s="130">
        <v>0</v>
      </c>
      <c r="AJ229" s="130">
        <v>0</v>
      </c>
      <c r="AK229" s="130">
        <v>0</v>
      </c>
      <c r="AL229" s="130">
        <v>0</v>
      </c>
      <c r="AM229" s="130">
        <v>0</v>
      </c>
      <c r="AN229" s="130">
        <v>0</v>
      </c>
      <c r="AO229" s="130">
        <v>0</v>
      </c>
      <c r="AP229" s="130">
        <v>0</v>
      </c>
      <c r="AQ229" s="130">
        <v>0</v>
      </c>
      <c r="AR229" s="130">
        <v>0</v>
      </c>
      <c r="AS229" s="130">
        <v>0</v>
      </c>
      <c r="AT229" s="130"/>
    </row>
    <row r="230" spans="1:46" x14ac:dyDescent="0.3">
      <c r="A230" s="107">
        <v>641</v>
      </c>
      <c r="B230" s="130"/>
      <c r="C230" s="130"/>
      <c r="D230" s="130">
        <v>0</v>
      </c>
      <c r="E230" s="130">
        <v>0</v>
      </c>
      <c r="F230" s="130">
        <v>0</v>
      </c>
      <c r="G230" s="130">
        <v>0</v>
      </c>
      <c r="H230" s="130">
        <v>0</v>
      </c>
      <c r="I230" s="130">
        <v>0</v>
      </c>
      <c r="J230" s="130">
        <v>0</v>
      </c>
      <c r="K230" s="130">
        <v>0</v>
      </c>
      <c r="L230" s="130">
        <v>0</v>
      </c>
      <c r="M230" s="130">
        <v>0</v>
      </c>
      <c r="N230" s="130">
        <v>0</v>
      </c>
      <c r="O230" s="130">
        <v>0</v>
      </c>
      <c r="P230" s="130">
        <v>0</v>
      </c>
      <c r="Q230" s="130">
        <v>0</v>
      </c>
      <c r="R230" s="130">
        <v>0</v>
      </c>
      <c r="S230" s="130">
        <v>0</v>
      </c>
      <c r="T230" s="130"/>
      <c r="U230" s="130">
        <v>0</v>
      </c>
      <c r="V230" s="130">
        <v>0</v>
      </c>
      <c r="W230" s="130">
        <v>0</v>
      </c>
      <c r="X230" s="130">
        <v>0</v>
      </c>
      <c r="Y230" s="130"/>
      <c r="Z230" s="130">
        <v>0</v>
      </c>
      <c r="AA230" s="130">
        <v>0</v>
      </c>
      <c r="AB230" s="130">
        <v>0</v>
      </c>
      <c r="AC230" s="130">
        <v>0</v>
      </c>
      <c r="AD230" s="130">
        <v>0</v>
      </c>
      <c r="AE230" s="130">
        <v>0</v>
      </c>
      <c r="AF230" s="130"/>
      <c r="AG230" s="130">
        <v>0</v>
      </c>
      <c r="AH230" s="130">
        <v>0</v>
      </c>
      <c r="AI230" s="130">
        <v>0</v>
      </c>
      <c r="AJ230" s="130">
        <v>0</v>
      </c>
      <c r="AK230" s="130">
        <v>0</v>
      </c>
      <c r="AL230" s="130">
        <v>0</v>
      </c>
      <c r="AM230" s="130">
        <v>0</v>
      </c>
      <c r="AN230" s="130">
        <v>0</v>
      </c>
      <c r="AO230" s="130">
        <v>0</v>
      </c>
      <c r="AP230" s="130">
        <v>0</v>
      </c>
      <c r="AQ230" s="130">
        <v>0</v>
      </c>
      <c r="AR230" s="130">
        <v>0</v>
      </c>
      <c r="AS230" s="130">
        <v>0</v>
      </c>
      <c r="AT230" s="130"/>
    </row>
    <row r="231" spans="1:46" x14ac:dyDescent="0.3">
      <c r="A231" s="107">
        <v>642</v>
      </c>
      <c r="B231" s="130"/>
      <c r="C231" s="130"/>
      <c r="D231" s="130">
        <v>0</v>
      </c>
      <c r="E231" s="130">
        <v>0</v>
      </c>
      <c r="F231" s="130">
        <v>0</v>
      </c>
      <c r="G231" s="130">
        <v>0</v>
      </c>
      <c r="H231" s="130">
        <v>0</v>
      </c>
      <c r="I231" s="130">
        <v>0</v>
      </c>
      <c r="J231" s="130">
        <v>0</v>
      </c>
      <c r="K231" s="130">
        <v>0</v>
      </c>
      <c r="L231" s="130">
        <v>0</v>
      </c>
      <c r="M231" s="130">
        <v>0</v>
      </c>
      <c r="N231" s="130">
        <v>0</v>
      </c>
      <c r="O231" s="130">
        <v>0</v>
      </c>
      <c r="P231" s="130">
        <v>0</v>
      </c>
      <c r="Q231" s="130">
        <v>0</v>
      </c>
      <c r="R231" s="130">
        <v>0</v>
      </c>
      <c r="S231" s="130">
        <v>0</v>
      </c>
      <c r="T231" s="130"/>
      <c r="U231" s="130">
        <v>0</v>
      </c>
      <c r="V231" s="130">
        <v>0</v>
      </c>
      <c r="W231" s="130">
        <v>0</v>
      </c>
      <c r="X231" s="130">
        <v>0</v>
      </c>
      <c r="Y231" s="130"/>
      <c r="Z231" s="130">
        <v>0</v>
      </c>
      <c r="AA231" s="130">
        <v>0</v>
      </c>
      <c r="AB231" s="130">
        <v>0</v>
      </c>
      <c r="AC231" s="130">
        <v>0</v>
      </c>
      <c r="AD231" s="130">
        <v>0</v>
      </c>
      <c r="AE231" s="130">
        <v>0</v>
      </c>
      <c r="AF231" s="130"/>
      <c r="AG231" s="130">
        <v>0</v>
      </c>
      <c r="AH231" s="130">
        <v>0</v>
      </c>
      <c r="AI231" s="130">
        <v>0</v>
      </c>
      <c r="AJ231" s="130">
        <v>0</v>
      </c>
      <c r="AK231" s="130">
        <v>0</v>
      </c>
      <c r="AL231" s="130">
        <v>0</v>
      </c>
      <c r="AM231" s="130">
        <v>0</v>
      </c>
      <c r="AN231" s="130">
        <v>0</v>
      </c>
      <c r="AO231" s="130">
        <v>0</v>
      </c>
      <c r="AP231" s="130">
        <v>0</v>
      </c>
      <c r="AQ231" s="130">
        <v>0</v>
      </c>
      <c r="AR231" s="130">
        <v>0</v>
      </c>
      <c r="AS231" s="130">
        <v>0</v>
      </c>
      <c r="AT231" s="130"/>
    </row>
    <row r="232" spans="1:46" x14ac:dyDescent="0.3">
      <c r="A232" s="107">
        <v>643</v>
      </c>
      <c r="B232" s="130"/>
      <c r="C232" s="130"/>
      <c r="D232" s="130">
        <v>0</v>
      </c>
      <c r="E232" s="130">
        <v>0</v>
      </c>
      <c r="F232" s="130">
        <v>0</v>
      </c>
      <c r="G232" s="130">
        <v>0</v>
      </c>
      <c r="H232" s="130">
        <v>0</v>
      </c>
      <c r="I232" s="130">
        <v>0</v>
      </c>
      <c r="J232" s="130">
        <v>0</v>
      </c>
      <c r="K232" s="130">
        <v>0</v>
      </c>
      <c r="L232" s="130">
        <v>0</v>
      </c>
      <c r="M232" s="130">
        <v>0</v>
      </c>
      <c r="N232" s="130">
        <v>0</v>
      </c>
      <c r="O232" s="130">
        <v>0</v>
      </c>
      <c r="P232" s="130">
        <v>0</v>
      </c>
      <c r="Q232" s="130">
        <v>0</v>
      </c>
      <c r="R232" s="130">
        <v>0</v>
      </c>
      <c r="S232" s="130">
        <v>0</v>
      </c>
      <c r="T232" s="130"/>
      <c r="U232" s="130">
        <v>0</v>
      </c>
      <c r="V232" s="130">
        <v>0</v>
      </c>
      <c r="W232" s="130">
        <v>0</v>
      </c>
      <c r="X232" s="130">
        <v>0</v>
      </c>
      <c r="Y232" s="130"/>
      <c r="Z232" s="130">
        <v>0</v>
      </c>
      <c r="AA232" s="130">
        <v>0</v>
      </c>
      <c r="AB232" s="130">
        <v>0</v>
      </c>
      <c r="AC232" s="130">
        <v>0</v>
      </c>
      <c r="AD232" s="130">
        <v>0</v>
      </c>
      <c r="AE232" s="130">
        <v>0</v>
      </c>
      <c r="AF232" s="130"/>
      <c r="AG232" s="130">
        <v>0</v>
      </c>
      <c r="AH232" s="130">
        <v>0</v>
      </c>
      <c r="AI232" s="130">
        <v>0</v>
      </c>
      <c r="AJ232" s="130">
        <v>0</v>
      </c>
      <c r="AK232" s="130">
        <v>0</v>
      </c>
      <c r="AL232" s="130">
        <v>0</v>
      </c>
      <c r="AM232" s="130">
        <v>0</v>
      </c>
      <c r="AN232" s="130">
        <v>0</v>
      </c>
      <c r="AO232" s="130">
        <v>0</v>
      </c>
      <c r="AP232" s="130">
        <v>0</v>
      </c>
      <c r="AQ232" s="130">
        <v>0</v>
      </c>
      <c r="AR232" s="130">
        <v>0</v>
      </c>
      <c r="AS232" s="130">
        <v>0</v>
      </c>
      <c r="AT232" s="130"/>
    </row>
    <row r="233" spans="1:46" x14ac:dyDescent="0.3">
      <c r="A233" s="107">
        <v>644</v>
      </c>
      <c r="B233" s="130"/>
      <c r="C233" s="130"/>
      <c r="D233" s="130">
        <v>0</v>
      </c>
      <c r="E233" s="130">
        <v>0</v>
      </c>
      <c r="F233" s="130">
        <v>0</v>
      </c>
      <c r="G233" s="130">
        <v>0</v>
      </c>
      <c r="H233" s="130">
        <v>0</v>
      </c>
      <c r="I233" s="130">
        <v>0</v>
      </c>
      <c r="J233" s="130">
        <v>0</v>
      </c>
      <c r="K233" s="130">
        <v>0</v>
      </c>
      <c r="L233" s="130">
        <v>0</v>
      </c>
      <c r="M233" s="130">
        <v>0</v>
      </c>
      <c r="N233" s="130">
        <v>0</v>
      </c>
      <c r="O233" s="130">
        <v>0</v>
      </c>
      <c r="P233" s="130">
        <v>0</v>
      </c>
      <c r="Q233" s="130">
        <v>0</v>
      </c>
      <c r="R233" s="130">
        <v>0</v>
      </c>
      <c r="S233" s="130">
        <v>0</v>
      </c>
      <c r="T233" s="130"/>
      <c r="U233" s="130">
        <v>0</v>
      </c>
      <c r="V233" s="130">
        <v>0</v>
      </c>
      <c r="W233" s="130">
        <v>0</v>
      </c>
      <c r="X233" s="130">
        <v>0</v>
      </c>
      <c r="Y233" s="130"/>
      <c r="Z233" s="130">
        <v>0</v>
      </c>
      <c r="AA233" s="130">
        <v>0</v>
      </c>
      <c r="AB233" s="130">
        <v>0</v>
      </c>
      <c r="AC233" s="130">
        <v>0</v>
      </c>
      <c r="AD233" s="130">
        <v>0</v>
      </c>
      <c r="AE233" s="130">
        <v>0</v>
      </c>
      <c r="AF233" s="130"/>
      <c r="AG233" s="130">
        <v>0</v>
      </c>
      <c r="AH233" s="130">
        <v>0</v>
      </c>
      <c r="AI233" s="130">
        <v>0</v>
      </c>
      <c r="AJ233" s="130">
        <v>0</v>
      </c>
      <c r="AK233" s="130">
        <v>0</v>
      </c>
      <c r="AL233" s="130">
        <v>0</v>
      </c>
      <c r="AM233" s="130">
        <v>0</v>
      </c>
      <c r="AN233" s="130">
        <v>0</v>
      </c>
      <c r="AO233" s="130">
        <v>0</v>
      </c>
      <c r="AP233" s="130">
        <v>0</v>
      </c>
      <c r="AQ233" s="130">
        <v>0</v>
      </c>
      <c r="AR233" s="130">
        <v>0</v>
      </c>
      <c r="AS233" s="130">
        <v>0</v>
      </c>
      <c r="AT233" s="130"/>
    </row>
    <row r="234" spans="1:46" x14ac:dyDescent="0.3">
      <c r="A234" s="107">
        <v>645</v>
      </c>
      <c r="B234" s="130"/>
      <c r="C234" s="130"/>
      <c r="D234" s="130">
        <v>0</v>
      </c>
      <c r="E234" s="130">
        <v>0</v>
      </c>
      <c r="F234" s="130">
        <v>0</v>
      </c>
      <c r="G234" s="130">
        <v>0</v>
      </c>
      <c r="H234" s="130">
        <v>0</v>
      </c>
      <c r="I234" s="130">
        <v>0</v>
      </c>
      <c r="J234" s="130">
        <v>0</v>
      </c>
      <c r="K234" s="130">
        <v>0</v>
      </c>
      <c r="L234" s="130">
        <v>0</v>
      </c>
      <c r="M234" s="130">
        <v>0</v>
      </c>
      <c r="N234" s="130">
        <v>0</v>
      </c>
      <c r="O234" s="130">
        <v>0</v>
      </c>
      <c r="P234" s="130">
        <v>0</v>
      </c>
      <c r="Q234" s="130">
        <v>16643</v>
      </c>
      <c r="R234" s="130">
        <v>0</v>
      </c>
      <c r="S234" s="130">
        <v>0</v>
      </c>
      <c r="T234" s="130"/>
      <c r="U234" s="130">
        <v>40000</v>
      </c>
      <c r="V234" s="130">
        <v>0</v>
      </c>
      <c r="W234" s="130">
        <v>21775</v>
      </c>
      <c r="X234" s="130">
        <v>0</v>
      </c>
      <c r="Y234" s="130"/>
      <c r="Z234" s="130">
        <v>0</v>
      </c>
      <c r="AA234" s="130">
        <v>0</v>
      </c>
      <c r="AB234" s="130">
        <v>0</v>
      </c>
      <c r="AC234" s="130">
        <v>0</v>
      </c>
      <c r="AD234" s="130">
        <v>0</v>
      </c>
      <c r="AE234" s="130">
        <v>0</v>
      </c>
      <c r="AF234" s="130"/>
      <c r="AG234" s="130">
        <v>67955</v>
      </c>
      <c r="AH234" s="130">
        <v>1536537</v>
      </c>
      <c r="AI234" s="130">
        <v>0</v>
      </c>
      <c r="AJ234" s="130">
        <v>0</v>
      </c>
      <c r="AK234" s="130">
        <v>0</v>
      </c>
      <c r="AL234" s="130">
        <v>0</v>
      </c>
      <c r="AM234" s="130">
        <v>0</v>
      </c>
      <c r="AN234" s="130">
        <v>0</v>
      </c>
      <c r="AO234" s="130">
        <v>0</v>
      </c>
      <c r="AP234" s="130">
        <v>0</v>
      </c>
      <c r="AQ234" s="130">
        <v>0</v>
      </c>
      <c r="AR234" s="130">
        <v>0</v>
      </c>
      <c r="AS234" s="130">
        <v>115600</v>
      </c>
      <c r="AT234" s="130"/>
    </row>
    <row r="235" spans="1:46" x14ac:dyDescent="0.3">
      <c r="A235" s="107">
        <v>646</v>
      </c>
      <c r="B235" s="130"/>
      <c r="C235" s="130"/>
      <c r="D235" s="130">
        <v>0</v>
      </c>
      <c r="E235" s="130">
        <v>0</v>
      </c>
      <c r="F235" s="130">
        <v>221798</v>
      </c>
      <c r="G235" s="130">
        <v>0</v>
      </c>
      <c r="H235" s="130">
        <v>0</v>
      </c>
      <c r="I235" s="130">
        <v>188811</v>
      </c>
      <c r="J235" s="130">
        <v>1339812</v>
      </c>
      <c r="K235" s="130">
        <v>0</v>
      </c>
      <c r="L235" s="130">
        <v>0</v>
      </c>
      <c r="M235" s="130">
        <v>0</v>
      </c>
      <c r="N235" s="130">
        <v>0</v>
      </c>
      <c r="O235" s="130">
        <v>0</v>
      </c>
      <c r="P235" s="130">
        <v>337706</v>
      </c>
      <c r="Q235" s="130">
        <v>26577</v>
      </c>
      <c r="R235" s="130">
        <v>0</v>
      </c>
      <c r="S235" s="130">
        <v>915803</v>
      </c>
      <c r="T235" s="130"/>
      <c r="U235" s="130">
        <v>73957</v>
      </c>
      <c r="V235" s="130">
        <v>0</v>
      </c>
      <c r="W235" s="130">
        <v>111059</v>
      </c>
      <c r="X235" s="130">
        <v>54798</v>
      </c>
      <c r="Y235" s="130"/>
      <c r="Z235" s="130">
        <v>67685</v>
      </c>
      <c r="AA235" s="130">
        <v>0</v>
      </c>
      <c r="AB235" s="130">
        <v>162215</v>
      </c>
      <c r="AC235" s="130">
        <v>-3652286</v>
      </c>
      <c r="AD235" s="130">
        <v>0</v>
      </c>
      <c r="AE235" s="130">
        <v>118721</v>
      </c>
      <c r="AF235" s="130"/>
      <c r="AG235" s="130">
        <v>11277364</v>
      </c>
      <c r="AH235" s="130">
        <v>747814</v>
      </c>
      <c r="AI235" s="130">
        <v>14018351</v>
      </c>
      <c r="AJ235" s="130">
        <v>746345</v>
      </c>
      <c r="AK235" s="130">
        <v>1149996</v>
      </c>
      <c r="AL235" s="130">
        <v>45416</v>
      </c>
      <c r="AM235" s="130">
        <v>39788</v>
      </c>
      <c r="AN235" s="130">
        <v>36172</v>
      </c>
      <c r="AO235" s="130">
        <v>80873</v>
      </c>
      <c r="AP235" s="130">
        <v>0</v>
      </c>
      <c r="AQ235" s="130">
        <v>0</v>
      </c>
      <c r="AR235" s="130">
        <v>0</v>
      </c>
      <c r="AS235" s="130">
        <v>174243</v>
      </c>
      <c r="AT235" s="130"/>
    </row>
    <row r="236" spans="1:46" x14ac:dyDescent="0.3">
      <c r="A236" s="107">
        <v>647</v>
      </c>
      <c r="B236" s="130"/>
      <c r="C236" s="130"/>
      <c r="D236" s="130">
        <v>0</v>
      </c>
      <c r="E236" s="130">
        <v>0</v>
      </c>
      <c r="F236" s="130">
        <v>0</v>
      </c>
      <c r="G236" s="130">
        <v>0</v>
      </c>
      <c r="H236" s="130">
        <v>0</v>
      </c>
      <c r="I236" s="130">
        <v>0</v>
      </c>
      <c r="J236" s="130">
        <v>0</v>
      </c>
      <c r="K236" s="130">
        <v>0</v>
      </c>
      <c r="L236" s="130">
        <v>0</v>
      </c>
      <c r="M236" s="130">
        <v>0</v>
      </c>
      <c r="N236" s="130">
        <v>0</v>
      </c>
      <c r="O236" s="130">
        <v>0</v>
      </c>
      <c r="P236" s="130">
        <v>0</v>
      </c>
      <c r="Q236" s="130">
        <v>0</v>
      </c>
      <c r="R236" s="130">
        <v>0</v>
      </c>
      <c r="S236" s="130">
        <v>0</v>
      </c>
      <c r="T236" s="130"/>
      <c r="U236" s="130">
        <v>0</v>
      </c>
      <c r="V236" s="130">
        <v>0</v>
      </c>
      <c r="W236" s="130">
        <v>0</v>
      </c>
      <c r="X236" s="130">
        <v>0</v>
      </c>
      <c r="Y236" s="130"/>
      <c r="Z236" s="130">
        <v>0</v>
      </c>
      <c r="AA236" s="130">
        <v>0</v>
      </c>
      <c r="AB236" s="130">
        <v>0</v>
      </c>
      <c r="AC236" s="130">
        <v>0</v>
      </c>
      <c r="AD236" s="130">
        <v>0</v>
      </c>
      <c r="AE236" s="130">
        <v>0</v>
      </c>
      <c r="AF236" s="130"/>
      <c r="AG236" s="130">
        <v>0</v>
      </c>
      <c r="AH236" s="130">
        <v>0</v>
      </c>
      <c r="AI236" s="130">
        <v>0</v>
      </c>
      <c r="AJ236" s="130">
        <v>0</v>
      </c>
      <c r="AK236" s="130">
        <v>0</v>
      </c>
      <c r="AL236" s="130">
        <v>0</v>
      </c>
      <c r="AM236" s="130">
        <v>0</v>
      </c>
      <c r="AN236" s="130">
        <v>0</v>
      </c>
      <c r="AO236" s="130">
        <v>0</v>
      </c>
      <c r="AP236" s="130">
        <v>0</v>
      </c>
      <c r="AQ236" s="130">
        <v>0</v>
      </c>
      <c r="AR236" s="130">
        <v>0</v>
      </c>
      <c r="AS236" s="130">
        <v>0</v>
      </c>
      <c r="AT236" s="130"/>
    </row>
    <row r="237" spans="1:46" x14ac:dyDescent="0.3">
      <c r="A237" s="107">
        <v>648</v>
      </c>
      <c r="B237" s="130"/>
      <c r="C237" s="130"/>
      <c r="D237" s="130">
        <v>0</v>
      </c>
      <c r="E237" s="130">
        <v>0</v>
      </c>
      <c r="F237" s="130">
        <v>0</v>
      </c>
      <c r="G237" s="130">
        <v>0</v>
      </c>
      <c r="H237" s="130">
        <v>0</v>
      </c>
      <c r="I237" s="130">
        <v>0</v>
      </c>
      <c r="J237" s="130">
        <v>0</v>
      </c>
      <c r="K237" s="130">
        <v>0</v>
      </c>
      <c r="L237" s="130">
        <v>0</v>
      </c>
      <c r="M237" s="130">
        <v>0</v>
      </c>
      <c r="N237" s="130">
        <v>0</v>
      </c>
      <c r="O237" s="130">
        <v>0</v>
      </c>
      <c r="P237" s="130">
        <v>0</v>
      </c>
      <c r="Q237" s="130">
        <v>0</v>
      </c>
      <c r="R237" s="130">
        <v>0</v>
      </c>
      <c r="S237" s="130">
        <v>0</v>
      </c>
      <c r="T237" s="130"/>
      <c r="U237" s="130">
        <v>0</v>
      </c>
      <c r="V237" s="130">
        <v>0</v>
      </c>
      <c r="W237" s="130">
        <v>0</v>
      </c>
      <c r="X237" s="130">
        <v>0</v>
      </c>
      <c r="Y237" s="130"/>
      <c r="Z237" s="130">
        <v>0</v>
      </c>
      <c r="AA237" s="130">
        <v>0</v>
      </c>
      <c r="AB237" s="130">
        <v>0</v>
      </c>
      <c r="AC237" s="130">
        <v>0</v>
      </c>
      <c r="AD237" s="130">
        <v>0</v>
      </c>
      <c r="AE237" s="130">
        <v>0</v>
      </c>
      <c r="AF237" s="130"/>
      <c r="AG237" s="130">
        <v>0</v>
      </c>
      <c r="AH237" s="130">
        <v>0</v>
      </c>
      <c r="AI237" s="130">
        <v>0</v>
      </c>
      <c r="AJ237" s="130">
        <v>0</v>
      </c>
      <c r="AK237" s="130">
        <v>0</v>
      </c>
      <c r="AL237" s="130">
        <v>0</v>
      </c>
      <c r="AM237" s="130">
        <v>0</v>
      </c>
      <c r="AN237" s="130">
        <v>0</v>
      </c>
      <c r="AO237" s="130">
        <v>0</v>
      </c>
      <c r="AP237" s="130">
        <v>0</v>
      </c>
      <c r="AQ237" s="130">
        <v>0</v>
      </c>
      <c r="AR237" s="130">
        <v>0</v>
      </c>
      <c r="AS237" s="130">
        <v>0</v>
      </c>
      <c r="AT237" s="130"/>
    </row>
    <row r="238" spans="1:46" x14ac:dyDescent="0.3">
      <c r="A238" s="107">
        <v>654</v>
      </c>
      <c r="B238" s="130"/>
      <c r="C238" s="130"/>
      <c r="D238" s="130">
        <v>0</v>
      </c>
      <c r="E238" s="130">
        <v>0</v>
      </c>
      <c r="F238" s="130">
        <v>0</v>
      </c>
      <c r="G238" s="130">
        <v>0</v>
      </c>
      <c r="H238" s="130">
        <v>0</v>
      </c>
      <c r="I238" s="130">
        <v>0</v>
      </c>
      <c r="J238" s="130">
        <v>0</v>
      </c>
      <c r="K238" s="130">
        <v>0</v>
      </c>
      <c r="L238" s="130">
        <v>0</v>
      </c>
      <c r="M238" s="130">
        <v>0</v>
      </c>
      <c r="N238" s="130">
        <v>0</v>
      </c>
      <c r="O238" s="130">
        <v>0</v>
      </c>
      <c r="P238" s="130">
        <v>0</v>
      </c>
      <c r="Q238" s="130">
        <v>0</v>
      </c>
      <c r="R238" s="130">
        <v>0</v>
      </c>
      <c r="S238" s="130">
        <v>0</v>
      </c>
      <c r="T238" s="130"/>
      <c r="U238" s="130">
        <v>0</v>
      </c>
      <c r="V238" s="130">
        <v>0</v>
      </c>
      <c r="W238" s="130">
        <v>0</v>
      </c>
      <c r="X238" s="130">
        <v>0</v>
      </c>
      <c r="Y238" s="130"/>
      <c r="Z238" s="130">
        <v>0</v>
      </c>
      <c r="AA238" s="130">
        <v>0</v>
      </c>
      <c r="AB238" s="130">
        <v>0</v>
      </c>
      <c r="AC238" s="130">
        <v>0</v>
      </c>
      <c r="AD238" s="130">
        <v>0</v>
      </c>
      <c r="AE238" s="130">
        <v>0</v>
      </c>
      <c r="AF238" s="130"/>
      <c r="AG238" s="130">
        <v>0</v>
      </c>
      <c r="AH238" s="130">
        <v>0</v>
      </c>
      <c r="AI238" s="130">
        <v>0</v>
      </c>
      <c r="AJ238" s="130">
        <v>0</v>
      </c>
      <c r="AK238" s="130">
        <v>0</v>
      </c>
      <c r="AL238" s="130">
        <v>0</v>
      </c>
      <c r="AM238" s="130">
        <v>0</v>
      </c>
      <c r="AN238" s="130">
        <v>0</v>
      </c>
      <c r="AO238" s="130">
        <v>0</v>
      </c>
      <c r="AP238" s="130">
        <v>0</v>
      </c>
      <c r="AQ238" s="130">
        <v>0</v>
      </c>
      <c r="AR238" s="130">
        <v>0</v>
      </c>
      <c r="AS238" s="130">
        <v>0</v>
      </c>
      <c r="AT238" s="130"/>
    </row>
    <row r="239" spans="1:46" x14ac:dyDescent="0.3">
      <c r="A239" s="107">
        <v>655</v>
      </c>
      <c r="B239" s="130"/>
      <c r="C239" s="130"/>
      <c r="D239" s="130">
        <v>0</v>
      </c>
      <c r="E239" s="130">
        <v>0</v>
      </c>
      <c r="F239" s="130">
        <v>0</v>
      </c>
      <c r="G239" s="130">
        <v>0</v>
      </c>
      <c r="H239" s="130">
        <v>0</v>
      </c>
      <c r="I239" s="130">
        <v>0</v>
      </c>
      <c r="J239" s="130">
        <v>0</v>
      </c>
      <c r="K239" s="130">
        <v>0</v>
      </c>
      <c r="L239" s="130">
        <v>0</v>
      </c>
      <c r="M239" s="130">
        <v>0</v>
      </c>
      <c r="N239" s="130">
        <v>0</v>
      </c>
      <c r="O239" s="130">
        <v>0</v>
      </c>
      <c r="P239" s="130">
        <v>0</v>
      </c>
      <c r="Q239" s="130">
        <v>0</v>
      </c>
      <c r="R239" s="130">
        <v>0</v>
      </c>
      <c r="S239" s="130">
        <v>0</v>
      </c>
      <c r="T239" s="130"/>
      <c r="U239" s="130">
        <v>0</v>
      </c>
      <c r="V239" s="130">
        <v>0</v>
      </c>
      <c r="W239" s="130">
        <v>0</v>
      </c>
      <c r="X239" s="130">
        <v>0</v>
      </c>
      <c r="Y239" s="130"/>
      <c r="Z239" s="130">
        <v>0</v>
      </c>
      <c r="AA239" s="130">
        <v>0</v>
      </c>
      <c r="AB239" s="130">
        <v>0</v>
      </c>
      <c r="AC239" s="130">
        <v>0</v>
      </c>
      <c r="AD239" s="130">
        <v>0</v>
      </c>
      <c r="AE239" s="130">
        <v>0</v>
      </c>
      <c r="AF239" s="130"/>
      <c r="AG239" s="130">
        <v>0</v>
      </c>
      <c r="AH239" s="130">
        <v>0</v>
      </c>
      <c r="AI239" s="130">
        <v>0</v>
      </c>
      <c r="AJ239" s="130">
        <v>0</v>
      </c>
      <c r="AK239" s="130">
        <v>0</v>
      </c>
      <c r="AL239" s="130">
        <v>0</v>
      </c>
      <c r="AM239" s="130">
        <v>0</v>
      </c>
      <c r="AN239" s="130">
        <v>0</v>
      </c>
      <c r="AO239" s="130">
        <v>0</v>
      </c>
      <c r="AP239" s="130">
        <v>0</v>
      </c>
      <c r="AQ239" s="130">
        <v>0</v>
      </c>
      <c r="AR239" s="130">
        <v>0</v>
      </c>
      <c r="AS239" s="130">
        <v>0</v>
      </c>
      <c r="AT239" s="130"/>
    </row>
    <row r="240" spans="1:46" x14ac:dyDescent="0.3">
      <c r="A240" s="107">
        <v>656</v>
      </c>
      <c r="B240" s="130"/>
      <c r="C240" s="130"/>
      <c r="D240" s="130">
        <v>0</v>
      </c>
      <c r="E240" s="130">
        <v>0</v>
      </c>
      <c r="F240" s="130">
        <v>0</v>
      </c>
      <c r="G240" s="130">
        <v>0</v>
      </c>
      <c r="H240" s="130">
        <v>0</v>
      </c>
      <c r="I240" s="130">
        <v>0</v>
      </c>
      <c r="J240" s="130">
        <v>0</v>
      </c>
      <c r="K240" s="130">
        <v>0</v>
      </c>
      <c r="L240" s="130">
        <v>0</v>
      </c>
      <c r="M240" s="130">
        <v>0</v>
      </c>
      <c r="N240" s="130">
        <v>0</v>
      </c>
      <c r="O240" s="130">
        <v>0</v>
      </c>
      <c r="P240" s="130">
        <v>0</v>
      </c>
      <c r="Q240" s="130">
        <v>0</v>
      </c>
      <c r="R240" s="130">
        <v>0</v>
      </c>
      <c r="S240" s="130">
        <v>0</v>
      </c>
      <c r="T240" s="130"/>
      <c r="U240" s="130">
        <v>0</v>
      </c>
      <c r="V240" s="130">
        <v>0</v>
      </c>
      <c r="W240" s="130">
        <v>0</v>
      </c>
      <c r="X240" s="130">
        <v>0</v>
      </c>
      <c r="Y240" s="130"/>
      <c r="Z240" s="130">
        <v>0</v>
      </c>
      <c r="AA240" s="130">
        <v>0</v>
      </c>
      <c r="AB240" s="130">
        <v>0</v>
      </c>
      <c r="AC240" s="130">
        <v>0</v>
      </c>
      <c r="AD240" s="130">
        <v>0</v>
      </c>
      <c r="AE240" s="130">
        <v>0</v>
      </c>
      <c r="AF240" s="130"/>
      <c r="AG240" s="130">
        <v>0</v>
      </c>
      <c r="AH240" s="130">
        <v>0</v>
      </c>
      <c r="AI240" s="130">
        <v>0</v>
      </c>
      <c r="AJ240" s="130">
        <v>0</v>
      </c>
      <c r="AK240" s="130">
        <v>0</v>
      </c>
      <c r="AL240" s="130">
        <v>0</v>
      </c>
      <c r="AM240" s="130">
        <v>0</v>
      </c>
      <c r="AN240" s="130">
        <v>0</v>
      </c>
      <c r="AO240" s="130">
        <v>0</v>
      </c>
      <c r="AP240" s="130">
        <v>0</v>
      </c>
      <c r="AQ240" s="130">
        <v>0</v>
      </c>
      <c r="AR240" s="130">
        <v>0</v>
      </c>
      <c r="AS240" s="130">
        <v>0</v>
      </c>
      <c r="AT240" s="130"/>
    </row>
    <row r="241" spans="1:46" x14ac:dyDescent="0.3">
      <c r="A241" s="107">
        <v>657</v>
      </c>
      <c r="B241" s="130"/>
      <c r="C241" s="130"/>
      <c r="D241" s="130">
        <v>0</v>
      </c>
      <c r="E241" s="130">
        <v>0</v>
      </c>
      <c r="F241" s="130">
        <v>0</v>
      </c>
      <c r="G241" s="130">
        <v>0</v>
      </c>
      <c r="H241" s="130">
        <v>0</v>
      </c>
      <c r="I241" s="130">
        <v>0</v>
      </c>
      <c r="J241" s="130">
        <v>0</v>
      </c>
      <c r="K241" s="130">
        <v>0</v>
      </c>
      <c r="L241" s="130">
        <v>0</v>
      </c>
      <c r="M241" s="130">
        <v>0</v>
      </c>
      <c r="N241" s="130">
        <v>0</v>
      </c>
      <c r="O241" s="130">
        <v>0</v>
      </c>
      <c r="P241" s="130">
        <v>0</v>
      </c>
      <c r="Q241" s="130">
        <v>0</v>
      </c>
      <c r="R241" s="130">
        <v>0</v>
      </c>
      <c r="S241" s="130">
        <v>0</v>
      </c>
      <c r="T241" s="130"/>
      <c r="U241" s="130">
        <v>0</v>
      </c>
      <c r="V241" s="130">
        <v>0</v>
      </c>
      <c r="W241" s="130">
        <v>0</v>
      </c>
      <c r="X241" s="130">
        <v>0</v>
      </c>
      <c r="Y241" s="130"/>
      <c r="Z241" s="130">
        <v>0</v>
      </c>
      <c r="AA241" s="130">
        <v>0</v>
      </c>
      <c r="AB241" s="130">
        <v>0</v>
      </c>
      <c r="AC241" s="130">
        <v>0</v>
      </c>
      <c r="AD241" s="130">
        <v>0</v>
      </c>
      <c r="AE241" s="130">
        <v>0</v>
      </c>
      <c r="AF241" s="130"/>
      <c r="AG241" s="130">
        <v>0</v>
      </c>
      <c r="AH241" s="130">
        <v>0</v>
      </c>
      <c r="AI241" s="130">
        <v>0</v>
      </c>
      <c r="AJ241" s="130">
        <v>0</v>
      </c>
      <c r="AK241" s="130">
        <v>0</v>
      </c>
      <c r="AL241" s="130">
        <v>0</v>
      </c>
      <c r="AM241" s="130">
        <v>0</v>
      </c>
      <c r="AN241" s="130">
        <v>0</v>
      </c>
      <c r="AO241" s="130">
        <v>0</v>
      </c>
      <c r="AP241" s="130">
        <v>0</v>
      </c>
      <c r="AQ241" s="130">
        <v>0</v>
      </c>
      <c r="AR241" s="130">
        <v>0</v>
      </c>
      <c r="AS241" s="130">
        <v>0</v>
      </c>
      <c r="AT241" s="130"/>
    </row>
    <row r="242" spans="1:46" x14ac:dyDescent="0.3">
      <c r="A242" s="107">
        <v>658</v>
      </c>
      <c r="B242" s="130"/>
      <c r="C242" s="130"/>
      <c r="D242" s="130">
        <v>0</v>
      </c>
      <c r="E242" s="130">
        <v>0</v>
      </c>
      <c r="F242" s="130">
        <v>0</v>
      </c>
      <c r="G242" s="130">
        <v>0</v>
      </c>
      <c r="H242" s="130">
        <v>0</v>
      </c>
      <c r="I242" s="130">
        <v>0</v>
      </c>
      <c r="J242" s="130">
        <v>0</v>
      </c>
      <c r="K242" s="130">
        <v>0</v>
      </c>
      <c r="L242" s="130">
        <v>0</v>
      </c>
      <c r="M242" s="130">
        <v>0</v>
      </c>
      <c r="N242" s="130">
        <v>0</v>
      </c>
      <c r="O242" s="130">
        <v>0</v>
      </c>
      <c r="P242" s="130">
        <v>0</v>
      </c>
      <c r="Q242" s="130">
        <v>0</v>
      </c>
      <c r="R242" s="130">
        <v>0</v>
      </c>
      <c r="S242" s="130">
        <v>0</v>
      </c>
      <c r="T242" s="130"/>
      <c r="U242" s="130">
        <v>0</v>
      </c>
      <c r="V242" s="130">
        <v>0</v>
      </c>
      <c r="W242" s="130">
        <v>0</v>
      </c>
      <c r="X242" s="130">
        <v>0</v>
      </c>
      <c r="Y242" s="130"/>
      <c r="Z242" s="130">
        <v>0</v>
      </c>
      <c r="AA242" s="130">
        <v>0</v>
      </c>
      <c r="AB242" s="130">
        <v>0</v>
      </c>
      <c r="AC242" s="130">
        <v>0</v>
      </c>
      <c r="AD242" s="130">
        <v>0</v>
      </c>
      <c r="AE242" s="130">
        <v>0</v>
      </c>
      <c r="AF242" s="130"/>
      <c r="AG242" s="130">
        <v>0</v>
      </c>
      <c r="AH242" s="130">
        <v>0</v>
      </c>
      <c r="AI242" s="130">
        <v>0</v>
      </c>
      <c r="AJ242" s="130">
        <v>0</v>
      </c>
      <c r="AK242" s="130">
        <v>0</v>
      </c>
      <c r="AL242" s="130">
        <v>0</v>
      </c>
      <c r="AM242" s="130">
        <v>0</v>
      </c>
      <c r="AN242" s="130">
        <v>0</v>
      </c>
      <c r="AO242" s="130">
        <v>0</v>
      </c>
      <c r="AP242" s="130">
        <v>0</v>
      </c>
      <c r="AQ242" s="130">
        <v>0</v>
      </c>
      <c r="AR242" s="130">
        <v>0</v>
      </c>
      <c r="AS242" s="130">
        <v>0</v>
      </c>
      <c r="AT242" s="130"/>
    </row>
    <row r="243" spans="1:46" x14ac:dyDescent="0.3">
      <c r="A243" s="107">
        <v>659</v>
      </c>
      <c r="B243" s="130"/>
      <c r="C243" s="130"/>
      <c r="D243" s="130">
        <v>0</v>
      </c>
      <c r="E243" s="130">
        <v>919123</v>
      </c>
      <c r="F243" s="130">
        <v>0</v>
      </c>
      <c r="G243" s="130">
        <v>0</v>
      </c>
      <c r="H243" s="130">
        <v>0</v>
      </c>
      <c r="I243" s="130">
        <v>0</v>
      </c>
      <c r="J243" s="130">
        <v>2501393</v>
      </c>
      <c r="K243" s="130">
        <v>0</v>
      </c>
      <c r="L243" s="130">
        <v>0</v>
      </c>
      <c r="M243" s="130">
        <v>1005825</v>
      </c>
      <c r="N243" s="130">
        <v>0</v>
      </c>
      <c r="O243" s="130">
        <v>0</v>
      </c>
      <c r="P243" s="130">
        <v>0</v>
      </c>
      <c r="Q243" s="130">
        <v>0</v>
      </c>
      <c r="R243" s="130">
        <v>0</v>
      </c>
      <c r="S243" s="130">
        <v>0</v>
      </c>
      <c r="T243" s="130"/>
      <c r="U243" s="130">
        <v>0</v>
      </c>
      <c r="V243" s="130">
        <v>0</v>
      </c>
      <c r="W243" s="130">
        <v>0</v>
      </c>
      <c r="X243" s="130">
        <v>0</v>
      </c>
      <c r="Y243" s="130"/>
      <c r="Z243" s="130">
        <v>0</v>
      </c>
      <c r="AA243" s="130">
        <v>0</v>
      </c>
      <c r="AB243" s="130">
        <v>0</v>
      </c>
      <c r="AC243" s="130">
        <v>68474373</v>
      </c>
      <c r="AD243" s="130">
        <v>0</v>
      </c>
      <c r="AE243" s="130">
        <v>0</v>
      </c>
      <c r="AF243" s="130"/>
      <c r="AG243" s="130">
        <v>0</v>
      </c>
      <c r="AH243" s="130">
        <v>0</v>
      </c>
      <c r="AI243" s="130">
        <v>5146106</v>
      </c>
      <c r="AJ243" s="130">
        <v>0</v>
      </c>
      <c r="AK243" s="130">
        <v>0</v>
      </c>
      <c r="AL243" s="130">
        <v>0</v>
      </c>
      <c r="AM243" s="130">
        <v>0</v>
      </c>
      <c r="AN243" s="130">
        <v>0</v>
      </c>
      <c r="AO243" s="130">
        <v>0</v>
      </c>
      <c r="AP243" s="130">
        <v>0</v>
      </c>
      <c r="AQ243" s="130">
        <v>0</v>
      </c>
      <c r="AR243" s="130">
        <v>0</v>
      </c>
      <c r="AS243" s="130">
        <v>0</v>
      </c>
      <c r="AT243" s="130"/>
    </row>
    <row r="244" spans="1:46" x14ac:dyDescent="0.3">
      <c r="A244" s="107">
        <v>660</v>
      </c>
      <c r="B244" s="130"/>
      <c r="C244" s="130"/>
      <c r="D244" s="130">
        <v>0</v>
      </c>
      <c r="E244" s="130">
        <v>0</v>
      </c>
      <c r="F244" s="130">
        <v>0</v>
      </c>
      <c r="G244" s="130">
        <v>0</v>
      </c>
      <c r="H244" s="130">
        <v>0</v>
      </c>
      <c r="I244" s="130">
        <v>0</v>
      </c>
      <c r="J244" s="130">
        <v>0</v>
      </c>
      <c r="K244" s="130">
        <v>0</v>
      </c>
      <c r="L244" s="130">
        <v>0</v>
      </c>
      <c r="M244" s="130">
        <v>0</v>
      </c>
      <c r="N244" s="130">
        <v>0</v>
      </c>
      <c r="O244" s="130">
        <v>0</v>
      </c>
      <c r="P244" s="130">
        <v>0</v>
      </c>
      <c r="Q244" s="130">
        <v>0</v>
      </c>
      <c r="R244" s="130">
        <v>0</v>
      </c>
      <c r="S244" s="130">
        <v>0</v>
      </c>
      <c r="T244" s="130"/>
      <c r="U244" s="130">
        <v>0</v>
      </c>
      <c r="V244" s="130">
        <v>0</v>
      </c>
      <c r="W244" s="130">
        <v>0</v>
      </c>
      <c r="X244" s="130">
        <v>0</v>
      </c>
      <c r="Y244" s="130"/>
      <c r="Z244" s="130">
        <v>0</v>
      </c>
      <c r="AA244" s="130">
        <v>0</v>
      </c>
      <c r="AB244" s="130">
        <v>0</v>
      </c>
      <c r="AC244" s="130">
        <v>0</v>
      </c>
      <c r="AD244" s="130">
        <v>0</v>
      </c>
      <c r="AE244" s="130">
        <v>0</v>
      </c>
      <c r="AF244" s="130"/>
      <c r="AG244" s="130">
        <v>0</v>
      </c>
      <c r="AH244" s="130">
        <v>0</v>
      </c>
      <c r="AI244" s="130">
        <v>0</v>
      </c>
      <c r="AJ244" s="130">
        <v>0</v>
      </c>
      <c r="AK244" s="130">
        <v>0</v>
      </c>
      <c r="AL244" s="130">
        <v>0</v>
      </c>
      <c r="AM244" s="130">
        <v>0</v>
      </c>
      <c r="AN244" s="130">
        <v>0</v>
      </c>
      <c r="AO244" s="130">
        <v>0</v>
      </c>
      <c r="AP244" s="130">
        <v>0</v>
      </c>
      <c r="AQ244" s="130">
        <v>0</v>
      </c>
      <c r="AR244" s="130">
        <v>0</v>
      </c>
      <c r="AS244" s="130">
        <v>0</v>
      </c>
      <c r="AT244" s="130"/>
    </row>
    <row r="245" spans="1:46" x14ac:dyDescent="0.3">
      <c r="A245" s="107">
        <v>661</v>
      </c>
      <c r="B245" s="130"/>
      <c r="C245" s="130"/>
      <c r="D245" s="130">
        <v>0</v>
      </c>
      <c r="E245" s="130">
        <v>0</v>
      </c>
      <c r="F245" s="130">
        <v>0</v>
      </c>
      <c r="G245" s="130">
        <v>0</v>
      </c>
      <c r="H245" s="130">
        <v>0</v>
      </c>
      <c r="I245" s="130">
        <v>0</v>
      </c>
      <c r="J245" s="130">
        <v>0</v>
      </c>
      <c r="K245" s="130">
        <v>0</v>
      </c>
      <c r="L245" s="130">
        <v>0</v>
      </c>
      <c r="M245" s="130">
        <v>0</v>
      </c>
      <c r="N245" s="130">
        <v>0</v>
      </c>
      <c r="O245" s="130">
        <v>0</v>
      </c>
      <c r="P245" s="130">
        <v>0</v>
      </c>
      <c r="Q245" s="130">
        <v>0</v>
      </c>
      <c r="R245" s="130">
        <v>0</v>
      </c>
      <c r="S245" s="130">
        <v>0</v>
      </c>
      <c r="T245" s="130"/>
      <c r="U245" s="130">
        <v>0</v>
      </c>
      <c r="V245" s="130">
        <v>0</v>
      </c>
      <c r="W245" s="130">
        <v>0</v>
      </c>
      <c r="X245" s="130">
        <v>0</v>
      </c>
      <c r="Y245" s="130"/>
      <c r="Z245" s="130">
        <v>0</v>
      </c>
      <c r="AA245" s="130">
        <v>0</v>
      </c>
      <c r="AB245" s="130">
        <v>0</v>
      </c>
      <c r="AC245" s="130">
        <v>0</v>
      </c>
      <c r="AD245" s="130">
        <v>0</v>
      </c>
      <c r="AE245" s="130">
        <v>0</v>
      </c>
      <c r="AF245" s="130"/>
      <c r="AG245" s="130">
        <v>0</v>
      </c>
      <c r="AH245" s="130">
        <v>0</v>
      </c>
      <c r="AI245" s="130">
        <v>0</v>
      </c>
      <c r="AJ245" s="130">
        <v>0</v>
      </c>
      <c r="AK245" s="130">
        <v>0</v>
      </c>
      <c r="AL245" s="130">
        <v>0</v>
      </c>
      <c r="AM245" s="130">
        <v>0</v>
      </c>
      <c r="AN245" s="130">
        <v>0</v>
      </c>
      <c r="AO245" s="130">
        <v>0</v>
      </c>
      <c r="AP245" s="130">
        <v>0</v>
      </c>
      <c r="AQ245" s="130">
        <v>0</v>
      </c>
      <c r="AR245" s="130">
        <v>0</v>
      </c>
      <c r="AS245" s="130">
        <v>0</v>
      </c>
      <c r="AT245" s="130"/>
    </row>
    <row r="246" spans="1:46" x14ac:dyDescent="0.3">
      <c r="A246" s="406">
        <v>662</v>
      </c>
      <c r="B246" s="403"/>
      <c r="C246" s="403"/>
      <c r="D246" s="403">
        <v>0</v>
      </c>
      <c r="E246" s="403"/>
      <c r="F246" s="403"/>
      <c r="G246" s="403">
        <v>0</v>
      </c>
      <c r="H246" s="403"/>
      <c r="I246" s="403"/>
      <c r="J246" s="403"/>
      <c r="K246" s="403">
        <v>6393</v>
      </c>
      <c r="L246" s="403"/>
      <c r="M246" s="403"/>
      <c r="N246" s="403"/>
      <c r="O246" s="403"/>
      <c r="P246" s="403"/>
      <c r="Q246" s="403"/>
      <c r="R246" s="403"/>
      <c r="S246" s="403"/>
      <c r="T246" s="403"/>
      <c r="U246" s="403"/>
      <c r="V246" s="403">
        <v>0</v>
      </c>
      <c r="W246" s="403"/>
      <c r="X246" s="403"/>
      <c r="Y246" s="403"/>
      <c r="Z246" s="403"/>
      <c r="AA246" s="403"/>
      <c r="AB246" s="403"/>
      <c r="AC246" s="403">
        <v>0</v>
      </c>
      <c r="AD246" s="403"/>
      <c r="AE246" s="403"/>
      <c r="AF246" s="403"/>
      <c r="AG246" s="403">
        <v>0</v>
      </c>
      <c r="AH246" s="403"/>
      <c r="AI246" s="403">
        <v>0</v>
      </c>
      <c r="AJ246" s="403"/>
      <c r="AK246" s="403"/>
      <c r="AL246" s="403"/>
      <c r="AM246" s="403"/>
      <c r="AN246" s="403"/>
      <c r="AO246" s="403"/>
      <c r="AP246" s="403"/>
      <c r="AQ246" s="403">
        <v>0</v>
      </c>
      <c r="AR246" s="403"/>
      <c r="AS246" s="403"/>
      <c r="AT246" s="403"/>
    </row>
    <row r="247" spans="1:46" x14ac:dyDescent="0.3">
      <c r="A247" s="406">
        <v>663</v>
      </c>
      <c r="B247" s="403"/>
      <c r="C247" s="403"/>
      <c r="D247" s="403">
        <v>0</v>
      </c>
      <c r="E247" s="403"/>
      <c r="F247" s="403"/>
      <c r="G247" s="403">
        <v>2555147</v>
      </c>
      <c r="H247" s="403"/>
      <c r="I247" s="403"/>
      <c r="J247" s="403"/>
      <c r="K247" s="403">
        <v>2582215</v>
      </c>
      <c r="L247" s="403"/>
      <c r="M247" s="403"/>
      <c r="N247" s="403"/>
      <c r="O247" s="403"/>
      <c r="P247" s="403"/>
      <c r="Q247" s="403"/>
      <c r="R247" s="403"/>
      <c r="S247" s="403"/>
      <c r="T247" s="403"/>
      <c r="U247" s="403"/>
      <c r="V247" s="403">
        <v>1076467</v>
      </c>
      <c r="W247" s="403"/>
      <c r="X247" s="403"/>
      <c r="Y247" s="403"/>
      <c r="Z247" s="403"/>
      <c r="AA247" s="403"/>
      <c r="AB247" s="403"/>
      <c r="AC247" s="403">
        <v>0</v>
      </c>
      <c r="AD247" s="403"/>
      <c r="AE247" s="403"/>
      <c r="AF247" s="403"/>
      <c r="AG247" s="403">
        <v>4537471</v>
      </c>
      <c r="AH247" s="403"/>
      <c r="AI247" s="403">
        <v>0</v>
      </c>
      <c r="AJ247" s="403"/>
      <c r="AK247" s="403"/>
      <c r="AL247" s="403"/>
      <c r="AM247" s="403"/>
      <c r="AN247" s="403"/>
      <c r="AO247" s="403"/>
      <c r="AP247" s="403"/>
      <c r="AQ247" s="403">
        <v>3342673</v>
      </c>
      <c r="AR247" s="403"/>
      <c r="AS247" s="403"/>
      <c r="AT247" s="403"/>
    </row>
    <row r="248" spans="1:46" x14ac:dyDescent="0.3">
      <c r="A248" s="404">
        <v>906</v>
      </c>
      <c r="B248" s="405"/>
      <c r="C248" s="405"/>
      <c r="D248" s="405">
        <v>1</v>
      </c>
      <c r="E248" s="405">
        <v>1</v>
      </c>
      <c r="F248" s="405">
        <v>1</v>
      </c>
      <c r="G248" s="405">
        <v>1</v>
      </c>
      <c r="H248" s="405">
        <v>1</v>
      </c>
      <c r="I248" s="405">
        <v>1</v>
      </c>
      <c r="J248" s="405">
        <v>1</v>
      </c>
      <c r="K248" s="405">
        <v>1</v>
      </c>
      <c r="L248" s="405">
        <v>1</v>
      </c>
      <c r="M248" s="405">
        <v>1</v>
      </c>
      <c r="N248" s="405">
        <v>1</v>
      </c>
      <c r="O248" s="405">
        <v>1</v>
      </c>
      <c r="P248" s="405">
        <v>1</v>
      </c>
      <c r="Q248" s="405">
        <v>1</v>
      </c>
      <c r="R248" s="405">
        <v>1</v>
      </c>
      <c r="S248" s="405">
        <v>1</v>
      </c>
      <c r="T248" s="405"/>
      <c r="U248" s="405">
        <v>1</v>
      </c>
      <c r="V248" s="405">
        <v>1</v>
      </c>
      <c r="W248" s="405">
        <v>1</v>
      </c>
      <c r="X248" s="405">
        <v>1</v>
      </c>
      <c r="Y248" s="405"/>
      <c r="Z248" s="405">
        <v>1</v>
      </c>
      <c r="AA248" s="405">
        <v>1</v>
      </c>
      <c r="AB248" s="405">
        <v>1</v>
      </c>
      <c r="AC248" s="405">
        <v>1</v>
      </c>
      <c r="AD248" s="405">
        <v>1</v>
      </c>
      <c r="AE248" s="405">
        <v>1</v>
      </c>
      <c r="AF248" s="405"/>
      <c r="AG248" s="405">
        <v>1</v>
      </c>
      <c r="AH248" s="405">
        <v>1</v>
      </c>
      <c r="AI248" s="405">
        <v>1</v>
      </c>
      <c r="AJ248" s="405">
        <v>1</v>
      </c>
      <c r="AK248" s="405">
        <v>1</v>
      </c>
      <c r="AL248" s="405">
        <v>1</v>
      </c>
      <c r="AM248" s="405">
        <v>1</v>
      </c>
      <c r="AN248" s="405">
        <v>1</v>
      </c>
      <c r="AO248" s="405">
        <v>1</v>
      </c>
      <c r="AP248" s="405">
        <v>1</v>
      </c>
      <c r="AQ248" s="405">
        <v>1</v>
      </c>
      <c r="AR248" s="405">
        <v>1</v>
      </c>
      <c r="AS248" s="405">
        <v>1</v>
      </c>
      <c r="AT248" s="405"/>
    </row>
    <row r="249" spans="1:46" x14ac:dyDescent="0.3">
      <c r="A249" s="404">
        <v>907</v>
      </c>
      <c r="B249" s="405"/>
      <c r="C249" s="405"/>
      <c r="D249" s="405">
        <v>2</v>
      </c>
      <c r="E249" s="405">
        <v>2</v>
      </c>
      <c r="F249" s="405">
        <v>2</v>
      </c>
      <c r="G249" s="405">
        <v>2</v>
      </c>
      <c r="H249" s="405">
        <v>2</v>
      </c>
      <c r="I249" s="405">
        <v>2</v>
      </c>
      <c r="J249" s="405">
        <v>2</v>
      </c>
      <c r="K249" s="405">
        <v>2</v>
      </c>
      <c r="L249" s="405">
        <v>2</v>
      </c>
      <c r="M249" s="405">
        <v>2</v>
      </c>
      <c r="N249" s="405">
        <v>2</v>
      </c>
      <c r="O249" s="405">
        <v>2</v>
      </c>
      <c r="P249" s="405">
        <v>1</v>
      </c>
      <c r="Q249" s="405">
        <v>2</v>
      </c>
      <c r="R249" s="405">
        <v>1</v>
      </c>
      <c r="S249" s="405">
        <v>2</v>
      </c>
      <c r="T249" s="405"/>
      <c r="U249" s="405">
        <v>2</v>
      </c>
      <c r="V249" s="405">
        <v>2</v>
      </c>
      <c r="W249" s="405">
        <v>2</v>
      </c>
      <c r="X249" s="405">
        <v>2</v>
      </c>
      <c r="Y249" s="405"/>
      <c r="Z249" s="405">
        <v>2</v>
      </c>
      <c r="AA249" s="405">
        <v>2</v>
      </c>
      <c r="AB249" s="405">
        <v>1</v>
      </c>
      <c r="AC249" s="405">
        <v>2</v>
      </c>
      <c r="AD249" s="405">
        <v>2</v>
      </c>
      <c r="AE249" s="405">
        <v>1</v>
      </c>
      <c r="AF249" s="405"/>
      <c r="AG249" s="405">
        <v>2</v>
      </c>
      <c r="AH249" s="405">
        <v>2</v>
      </c>
      <c r="AI249" s="405">
        <v>2</v>
      </c>
      <c r="AJ249" s="405">
        <v>2</v>
      </c>
      <c r="AK249" s="405">
        <v>2</v>
      </c>
      <c r="AL249" s="405">
        <v>2</v>
      </c>
      <c r="AM249" s="405">
        <v>2</v>
      </c>
      <c r="AN249" s="405">
        <v>2</v>
      </c>
      <c r="AO249" s="405">
        <v>2</v>
      </c>
      <c r="AP249" s="405">
        <v>2</v>
      </c>
      <c r="AQ249" s="405">
        <v>1</v>
      </c>
      <c r="AR249" s="405">
        <v>2</v>
      </c>
      <c r="AS249" s="405">
        <v>2</v>
      </c>
      <c r="AT249" s="405"/>
    </row>
    <row r="250" spans="1:46" x14ac:dyDescent="0.3">
      <c r="A250" s="409">
        <v>947</v>
      </c>
      <c r="B250" s="410"/>
      <c r="C250" s="410"/>
      <c r="D250" s="410" t="s">
        <v>708</v>
      </c>
      <c r="E250" s="410" t="s">
        <v>443</v>
      </c>
      <c r="F250" s="410" t="s">
        <v>617</v>
      </c>
      <c r="G250" s="410" t="s">
        <v>709</v>
      </c>
      <c r="H250" s="410" t="s">
        <v>656</v>
      </c>
      <c r="I250" s="410" t="s">
        <v>710</v>
      </c>
      <c r="J250" s="410" t="s">
        <v>380</v>
      </c>
      <c r="K250" s="410" t="s">
        <v>711</v>
      </c>
      <c r="L250" s="410" t="s">
        <v>616</v>
      </c>
      <c r="M250" s="410" t="s">
        <v>712</v>
      </c>
      <c r="N250" s="410" t="s">
        <v>713</v>
      </c>
      <c r="O250" s="410" t="s">
        <v>579</v>
      </c>
      <c r="P250" s="410" t="s">
        <v>714</v>
      </c>
      <c r="Q250" s="410" t="s">
        <v>715</v>
      </c>
      <c r="R250" s="410" t="s">
        <v>716</v>
      </c>
      <c r="S250" s="410" t="s">
        <v>717</v>
      </c>
      <c r="T250" s="410"/>
      <c r="U250" s="410" t="s">
        <v>718</v>
      </c>
      <c r="V250" s="410" t="s">
        <v>719</v>
      </c>
      <c r="W250" s="410" t="s">
        <v>720</v>
      </c>
      <c r="X250" s="410" t="s">
        <v>721</v>
      </c>
      <c r="Y250" s="410"/>
      <c r="Z250" s="410" t="s">
        <v>722</v>
      </c>
      <c r="AA250" s="410" t="s">
        <v>723</v>
      </c>
      <c r="AB250" s="410" t="s">
        <v>380</v>
      </c>
      <c r="AC250" s="410" t="s">
        <v>724</v>
      </c>
      <c r="AD250" s="410" t="s">
        <v>725</v>
      </c>
      <c r="AE250" s="410" t="s">
        <v>716</v>
      </c>
      <c r="AF250" s="410"/>
      <c r="AG250" s="410" t="s">
        <v>726</v>
      </c>
      <c r="AH250" s="410" t="s">
        <v>727</v>
      </c>
      <c r="AI250" s="410" t="s">
        <v>728</v>
      </c>
      <c r="AJ250" s="410" t="s">
        <v>1150</v>
      </c>
      <c r="AK250" s="410" t="s">
        <v>729</v>
      </c>
      <c r="AL250" s="410" t="s">
        <v>730</v>
      </c>
      <c r="AM250" s="410" t="s">
        <v>731</v>
      </c>
      <c r="AN250" s="410" t="s">
        <v>618</v>
      </c>
      <c r="AO250" s="410" t="s">
        <v>732</v>
      </c>
      <c r="AP250" s="410" t="s">
        <v>444</v>
      </c>
      <c r="AQ250" s="410" t="s">
        <v>618</v>
      </c>
      <c r="AR250" s="410" t="s">
        <v>733</v>
      </c>
      <c r="AS250" s="410" t="s">
        <v>734</v>
      </c>
      <c r="AT250" s="410"/>
    </row>
    <row r="251" spans="1:46" x14ac:dyDescent="0.3">
      <c r="A251" s="409">
        <v>948</v>
      </c>
      <c r="B251" s="410"/>
      <c r="C251" s="410"/>
      <c r="D251" s="410" t="s">
        <v>735</v>
      </c>
      <c r="E251" s="410" t="s">
        <v>621</v>
      </c>
      <c r="F251" s="410" t="s">
        <v>736</v>
      </c>
      <c r="G251" s="410" t="s">
        <v>737</v>
      </c>
      <c r="H251" s="410" t="s">
        <v>738</v>
      </c>
      <c r="I251" s="410" t="s">
        <v>739</v>
      </c>
      <c r="J251" s="410" t="s">
        <v>620</v>
      </c>
      <c r="K251" s="410" t="s">
        <v>740</v>
      </c>
      <c r="L251" s="410" t="s">
        <v>741</v>
      </c>
      <c r="M251" s="410" t="s">
        <v>742</v>
      </c>
      <c r="N251" s="410" t="s">
        <v>743</v>
      </c>
      <c r="O251" s="410" t="s">
        <v>744</v>
      </c>
      <c r="P251" s="410" t="s">
        <v>745</v>
      </c>
      <c r="Q251" s="410" t="s">
        <v>746</v>
      </c>
      <c r="R251" s="410" t="s">
        <v>747</v>
      </c>
      <c r="S251" s="410" t="s">
        <v>748</v>
      </c>
      <c r="T251" s="410"/>
      <c r="U251" s="410" t="s">
        <v>749</v>
      </c>
      <c r="V251" s="410" t="s">
        <v>750</v>
      </c>
      <c r="W251" s="410" t="s">
        <v>602</v>
      </c>
      <c r="X251" s="410" t="s">
        <v>751</v>
      </c>
      <c r="Y251" s="410"/>
      <c r="Z251" s="410" t="s">
        <v>752</v>
      </c>
      <c r="AA251" s="410" t="s">
        <v>753</v>
      </c>
      <c r="AB251" s="410" t="s">
        <v>754</v>
      </c>
      <c r="AC251" s="410" t="s">
        <v>755</v>
      </c>
      <c r="AD251" s="410" t="s">
        <v>756</v>
      </c>
      <c r="AE251" s="410" t="s">
        <v>747</v>
      </c>
      <c r="AF251" s="410"/>
      <c r="AG251" s="410" t="s">
        <v>757</v>
      </c>
      <c r="AH251" s="410" t="s">
        <v>758</v>
      </c>
      <c r="AI251" s="410" t="s">
        <v>759</v>
      </c>
      <c r="AJ251" s="410" t="s">
        <v>1151</v>
      </c>
      <c r="AK251" s="410" t="s">
        <v>736</v>
      </c>
      <c r="AL251" s="410" t="s">
        <v>760</v>
      </c>
      <c r="AM251" s="410" t="s">
        <v>761</v>
      </c>
      <c r="AN251" s="410" t="s">
        <v>762</v>
      </c>
      <c r="AO251" s="410" t="s">
        <v>763</v>
      </c>
      <c r="AP251" s="410" t="s">
        <v>764</v>
      </c>
      <c r="AQ251" s="410" t="s">
        <v>765</v>
      </c>
      <c r="AR251" s="410" t="s">
        <v>766</v>
      </c>
      <c r="AS251" s="410" t="s">
        <v>767</v>
      </c>
      <c r="AT251" s="410"/>
    </row>
    <row r="252" spans="1:46" x14ac:dyDescent="0.3">
      <c r="A252" s="409">
        <v>949</v>
      </c>
      <c r="B252" s="410"/>
      <c r="C252" s="410"/>
      <c r="D252" s="410" t="s">
        <v>188</v>
      </c>
      <c r="E252" s="410" t="s">
        <v>188</v>
      </c>
      <c r="F252" s="410" t="s">
        <v>188</v>
      </c>
      <c r="G252" s="410" t="s">
        <v>188</v>
      </c>
      <c r="H252" s="410" t="s">
        <v>201</v>
      </c>
      <c r="I252" s="410" t="s">
        <v>188</v>
      </c>
      <c r="J252" s="410" t="s">
        <v>188</v>
      </c>
      <c r="K252" s="410" t="s">
        <v>188</v>
      </c>
      <c r="L252" s="410" t="s">
        <v>188</v>
      </c>
      <c r="M252" s="410" t="s">
        <v>188</v>
      </c>
      <c r="N252" s="410" t="s">
        <v>188</v>
      </c>
      <c r="O252" s="410" t="s">
        <v>201</v>
      </c>
      <c r="P252" s="410" t="s">
        <v>188</v>
      </c>
      <c r="Q252" s="410" t="s">
        <v>188</v>
      </c>
      <c r="R252" s="410" t="s">
        <v>188</v>
      </c>
      <c r="S252" s="410" t="s">
        <v>188</v>
      </c>
      <c r="T252" s="410"/>
      <c r="U252" s="410" t="s">
        <v>188</v>
      </c>
      <c r="V252" s="410" t="s">
        <v>188</v>
      </c>
      <c r="W252" s="410" t="s">
        <v>188</v>
      </c>
      <c r="X252" s="410" t="s">
        <v>201</v>
      </c>
      <c r="Y252" s="410"/>
      <c r="Z252" s="410" t="s">
        <v>188</v>
      </c>
      <c r="AA252" s="410" t="s">
        <v>201</v>
      </c>
      <c r="AB252" s="410" t="s">
        <v>188</v>
      </c>
      <c r="AC252" s="410" t="s">
        <v>188</v>
      </c>
      <c r="AD252" s="410" t="s">
        <v>188</v>
      </c>
      <c r="AE252" s="410" t="s">
        <v>188</v>
      </c>
      <c r="AF252" s="410"/>
      <c r="AG252" s="410" t="s">
        <v>188</v>
      </c>
      <c r="AH252" s="410" t="s">
        <v>188</v>
      </c>
      <c r="AI252" s="410" t="s">
        <v>188</v>
      </c>
      <c r="AJ252" s="410" t="s">
        <v>188</v>
      </c>
      <c r="AK252" s="410" t="s">
        <v>188</v>
      </c>
      <c r="AL252" s="410" t="s">
        <v>188</v>
      </c>
      <c r="AM252" s="410" t="s">
        <v>188</v>
      </c>
      <c r="AN252" s="410" t="s">
        <v>188</v>
      </c>
      <c r="AO252" s="410" t="s">
        <v>188</v>
      </c>
      <c r="AP252" s="410" t="s">
        <v>581</v>
      </c>
      <c r="AQ252" s="410" t="s">
        <v>188</v>
      </c>
      <c r="AR252" s="410" t="s">
        <v>188</v>
      </c>
      <c r="AS252" s="410" t="s">
        <v>188</v>
      </c>
      <c r="AT252" s="410"/>
    </row>
    <row r="253" spans="1:46" x14ac:dyDescent="0.3">
      <c r="A253" s="409">
        <v>950</v>
      </c>
      <c r="B253" s="410"/>
      <c r="C253" s="410"/>
      <c r="D253" s="410" t="s">
        <v>445</v>
      </c>
      <c r="E253" s="410" t="s">
        <v>19</v>
      </c>
      <c r="F253" s="410" t="s">
        <v>19</v>
      </c>
      <c r="G253" s="410" t="s">
        <v>19</v>
      </c>
      <c r="H253" s="410" t="s">
        <v>19</v>
      </c>
      <c r="I253" s="410" t="s">
        <v>19</v>
      </c>
      <c r="J253" s="410" t="s">
        <v>19</v>
      </c>
      <c r="K253" s="410" t="s">
        <v>19</v>
      </c>
      <c r="L253" s="410" t="s">
        <v>19</v>
      </c>
      <c r="M253" s="410" t="s">
        <v>19</v>
      </c>
      <c r="N253" s="410" t="s">
        <v>19</v>
      </c>
      <c r="O253" s="410" t="s">
        <v>19</v>
      </c>
      <c r="P253" s="410" t="s">
        <v>19</v>
      </c>
      <c r="Q253" s="410" t="s">
        <v>19</v>
      </c>
      <c r="R253" s="410" t="s">
        <v>19</v>
      </c>
      <c r="S253" s="410" t="s">
        <v>19</v>
      </c>
      <c r="T253" s="410"/>
      <c r="U253" s="410" t="s">
        <v>19</v>
      </c>
      <c r="V253" s="410" t="s">
        <v>19</v>
      </c>
      <c r="W253" s="410" t="s">
        <v>19</v>
      </c>
      <c r="X253" s="410" t="s">
        <v>20</v>
      </c>
      <c r="Y253" s="410"/>
      <c r="Z253" s="410" t="s">
        <v>19</v>
      </c>
      <c r="AA253" s="410" t="s">
        <v>19</v>
      </c>
      <c r="AB253" s="410" t="s">
        <v>19</v>
      </c>
      <c r="AC253" s="410" t="s">
        <v>19</v>
      </c>
      <c r="AD253" s="410" t="s">
        <v>19</v>
      </c>
      <c r="AE253" s="410" t="s">
        <v>19</v>
      </c>
      <c r="AF253" s="410"/>
      <c r="AG253" s="410" t="s">
        <v>19</v>
      </c>
      <c r="AH253" s="410" t="s">
        <v>19</v>
      </c>
      <c r="AI253" s="410" t="s">
        <v>19</v>
      </c>
      <c r="AJ253" s="410" t="s">
        <v>19</v>
      </c>
      <c r="AK253" s="410" t="s">
        <v>19</v>
      </c>
      <c r="AL253" s="410" t="s">
        <v>19</v>
      </c>
      <c r="AM253" s="410" t="s">
        <v>19</v>
      </c>
      <c r="AN253" s="410" t="s">
        <v>19</v>
      </c>
      <c r="AO253" s="410" t="s">
        <v>19</v>
      </c>
      <c r="AP253" s="410" t="s">
        <v>19</v>
      </c>
      <c r="AQ253" s="410" t="s">
        <v>19</v>
      </c>
      <c r="AR253" s="410" t="s">
        <v>19</v>
      </c>
      <c r="AS253" s="410" t="s">
        <v>19</v>
      </c>
      <c r="AT253" s="410"/>
    </row>
    <row r="254" spans="1:46" x14ac:dyDescent="0.3">
      <c r="A254" s="404">
        <v>951</v>
      </c>
      <c r="B254" s="405"/>
      <c r="C254" s="405"/>
      <c r="D254" s="405">
        <v>2</v>
      </c>
      <c r="E254" s="405">
        <v>2</v>
      </c>
      <c r="F254" s="405">
        <v>2</v>
      </c>
      <c r="G254" s="405">
        <v>2</v>
      </c>
      <c r="H254" s="405">
        <v>2</v>
      </c>
      <c r="I254" s="405">
        <v>2</v>
      </c>
      <c r="J254" s="405">
        <v>2</v>
      </c>
      <c r="K254" s="405">
        <v>2</v>
      </c>
      <c r="L254" s="405">
        <v>2</v>
      </c>
      <c r="M254" s="405">
        <v>2</v>
      </c>
      <c r="N254" s="405">
        <v>2</v>
      </c>
      <c r="O254" s="405">
        <v>2</v>
      </c>
      <c r="P254" s="405">
        <v>1</v>
      </c>
      <c r="Q254" s="405">
        <v>2</v>
      </c>
      <c r="R254" s="405">
        <v>2</v>
      </c>
      <c r="S254" s="405">
        <v>2</v>
      </c>
      <c r="T254" s="405"/>
      <c r="U254" s="405">
        <v>2</v>
      </c>
      <c r="V254" s="405">
        <v>2</v>
      </c>
      <c r="W254" s="405">
        <v>2</v>
      </c>
      <c r="X254" s="405">
        <v>2</v>
      </c>
      <c r="Y254" s="405"/>
      <c r="Z254" s="405">
        <v>2</v>
      </c>
      <c r="AA254" s="405">
        <v>2</v>
      </c>
      <c r="AB254" s="405">
        <v>2</v>
      </c>
      <c r="AC254" s="405">
        <v>2</v>
      </c>
      <c r="AD254" s="405">
        <v>2</v>
      </c>
      <c r="AE254" s="405">
        <v>2</v>
      </c>
      <c r="AF254" s="405"/>
      <c r="AG254" s="405">
        <v>2</v>
      </c>
      <c r="AH254" s="405">
        <v>2</v>
      </c>
      <c r="AI254" s="405">
        <v>2</v>
      </c>
      <c r="AJ254" s="405">
        <v>2</v>
      </c>
      <c r="AK254" s="405">
        <v>2</v>
      </c>
      <c r="AL254" s="405">
        <v>2</v>
      </c>
      <c r="AM254" s="405">
        <v>2</v>
      </c>
      <c r="AN254" s="405">
        <v>2</v>
      </c>
      <c r="AO254" s="405">
        <v>2</v>
      </c>
      <c r="AP254" s="405">
        <v>2</v>
      </c>
      <c r="AQ254" s="405">
        <v>2</v>
      </c>
      <c r="AR254" s="405">
        <v>2</v>
      </c>
      <c r="AS254" s="405">
        <v>2</v>
      </c>
      <c r="AT254" s="405"/>
    </row>
    <row r="255" spans="1:46" x14ac:dyDescent="0.3">
      <c r="A255" s="409">
        <v>952</v>
      </c>
      <c r="B255" s="410"/>
      <c r="C255" s="410"/>
      <c r="D255" s="410" t="s">
        <v>495</v>
      </c>
      <c r="E255" s="410" t="s">
        <v>446</v>
      </c>
      <c r="F255" s="410" t="s">
        <v>768</v>
      </c>
      <c r="G255" s="410" t="s">
        <v>769</v>
      </c>
      <c r="H255" s="410" t="s">
        <v>446</v>
      </c>
      <c r="I255" s="410" t="s">
        <v>770</v>
      </c>
      <c r="J255" s="410" t="s">
        <v>771</v>
      </c>
      <c r="K255" s="410" t="s">
        <v>494</v>
      </c>
      <c r="L255" s="410" t="s">
        <v>772</v>
      </c>
      <c r="M255" s="410" t="s">
        <v>773</v>
      </c>
      <c r="N255" s="410" t="s">
        <v>774</v>
      </c>
      <c r="O255" s="410"/>
      <c r="P255" s="410" t="s">
        <v>446</v>
      </c>
      <c r="Q255" s="410" t="s">
        <v>775</v>
      </c>
      <c r="R255" s="410" t="s">
        <v>776</v>
      </c>
      <c r="S255" s="410" t="s">
        <v>773</v>
      </c>
      <c r="T255" s="410"/>
      <c r="U255" s="410" t="s">
        <v>777</v>
      </c>
      <c r="V255" s="410" t="s">
        <v>385</v>
      </c>
      <c r="W255" s="410" t="s">
        <v>778</v>
      </c>
      <c r="X255" s="410"/>
      <c r="Y255" s="410"/>
      <c r="Z255" s="410"/>
      <c r="AA255" s="410"/>
      <c r="AB255" s="410" t="s">
        <v>386</v>
      </c>
      <c r="AC255" s="410" t="s">
        <v>779</v>
      </c>
      <c r="AD255" s="410" t="s">
        <v>780</v>
      </c>
      <c r="AE255" s="410" t="s">
        <v>776</v>
      </c>
      <c r="AF255" s="410"/>
      <c r="AG255" s="410" t="s">
        <v>781</v>
      </c>
      <c r="AH255" s="410" t="s">
        <v>782</v>
      </c>
      <c r="AI255" s="410" t="s">
        <v>783</v>
      </c>
      <c r="AJ255" s="410" t="s">
        <v>385</v>
      </c>
      <c r="AK255" s="410"/>
      <c r="AL255" s="410" t="s">
        <v>784</v>
      </c>
      <c r="AM255" s="410" t="s">
        <v>785</v>
      </c>
      <c r="AN255" s="410" t="s">
        <v>786</v>
      </c>
      <c r="AO255" s="410" t="s">
        <v>787</v>
      </c>
      <c r="AP255" s="410" t="s">
        <v>788</v>
      </c>
      <c r="AQ255" s="410" t="s">
        <v>789</v>
      </c>
      <c r="AR255" s="410" t="s">
        <v>790</v>
      </c>
      <c r="AS255" s="410" t="s">
        <v>385</v>
      </c>
      <c r="AT255" s="410"/>
    </row>
    <row r="256" spans="1:46" x14ac:dyDescent="0.3">
      <c r="A256" s="404">
        <v>953</v>
      </c>
      <c r="B256" s="405"/>
      <c r="C256" s="405"/>
      <c r="D256" s="405">
        <v>2</v>
      </c>
      <c r="E256" s="405">
        <v>2</v>
      </c>
      <c r="F256" s="405">
        <v>2</v>
      </c>
      <c r="G256" s="405">
        <v>2</v>
      </c>
      <c r="H256" s="405">
        <v>2</v>
      </c>
      <c r="I256" s="405">
        <v>2</v>
      </c>
      <c r="J256" s="405">
        <v>2</v>
      </c>
      <c r="K256" s="405">
        <v>2</v>
      </c>
      <c r="L256" s="405">
        <v>2</v>
      </c>
      <c r="M256" s="405">
        <v>2</v>
      </c>
      <c r="N256" s="405">
        <v>2</v>
      </c>
      <c r="O256" s="405">
        <v>2</v>
      </c>
      <c r="P256" s="405">
        <v>2</v>
      </c>
      <c r="Q256" s="405">
        <v>2</v>
      </c>
      <c r="R256" s="405">
        <v>2</v>
      </c>
      <c r="S256" s="405">
        <v>2</v>
      </c>
      <c r="T256" s="405"/>
      <c r="U256" s="405">
        <v>2</v>
      </c>
      <c r="V256" s="405">
        <v>2</v>
      </c>
      <c r="W256" s="405">
        <v>2</v>
      </c>
      <c r="X256" s="405">
        <v>2</v>
      </c>
      <c r="Y256" s="405"/>
      <c r="Z256" s="405">
        <v>2</v>
      </c>
      <c r="AA256" s="405">
        <v>2</v>
      </c>
      <c r="AB256" s="405">
        <v>2</v>
      </c>
      <c r="AC256" s="405">
        <v>2</v>
      </c>
      <c r="AD256" s="405">
        <v>2</v>
      </c>
      <c r="AE256" s="405">
        <v>2</v>
      </c>
      <c r="AF256" s="405"/>
      <c r="AG256" s="405">
        <v>2</v>
      </c>
      <c r="AH256" s="405">
        <v>2</v>
      </c>
      <c r="AI256" s="405">
        <v>2</v>
      </c>
      <c r="AJ256" s="405">
        <v>2</v>
      </c>
      <c r="AK256" s="405">
        <v>2</v>
      </c>
      <c r="AL256" s="405">
        <v>2</v>
      </c>
      <c r="AM256" s="405">
        <v>2</v>
      </c>
      <c r="AN256" s="405">
        <v>2</v>
      </c>
      <c r="AO256" s="405">
        <v>2</v>
      </c>
      <c r="AP256" s="405">
        <v>2</v>
      </c>
      <c r="AQ256" s="405">
        <v>2</v>
      </c>
      <c r="AR256" s="405">
        <v>2</v>
      </c>
      <c r="AS256" s="405">
        <v>2</v>
      </c>
      <c r="AT256" s="405"/>
    </row>
    <row r="257" spans="1:46" x14ac:dyDescent="0.3">
      <c r="A257" s="409">
        <v>954</v>
      </c>
      <c r="B257" s="410"/>
      <c r="C257" s="410"/>
      <c r="D257" s="410" t="s">
        <v>445</v>
      </c>
      <c r="E257" s="410" t="s">
        <v>19</v>
      </c>
      <c r="F257" s="410" t="s">
        <v>19</v>
      </c>
      <c r="G257" s="410" t="s">
        <v>19</v>
      </c>
      <c r="H257" s="410" t="s">
        <v>19</v>
      </c>
      <c r="I257" s="410" t="s">
        <v>19</v>
      </c>
      <c r="J257" s="410" t="s">
        <v>19</v>
      </c>
      <c r="K257" s="410" t="s">
        <v>19</v>
      </c>
      <c r="L257" s="410" t="s">
        <v>19</v>
      </c>
      <c r="M257" s="410" t="s">
        <v>19</v>
      </c>
      <c r="N257" s="410" t="s">
        <v>19</v>
      </c>
      <c r="O257" s="410" t="s">
        <v>19</v>
      </c>
      <c r="P257" s="410" t="s">
        <v>19</v>
      </c>
      <c r="Q257" s="410" t="s">
        <v>19</v>
      </c>
      <c r="R257" s="410" t="s">
        <v>19</v>
      </c>
      <c r="S257" s="410" t="s">
        <v>19</v>
      </c>
      <c r="T257" s="410"/>
      <c r="U257" s="410" t="s">
        <v>19</v>
      </c>
      <c r="V257" s="410" t="s">
        <v>19</v>
      </c>
      <c r="W257" s="410" t="s">
        <v>19</v>
      </c>
      <c r="X257" s="410" t="s">
        <v>19</v>
      </c>
      <c r="Y257" s="410"/>
      <c r="Z257" s="410" t="s">
        <v>19</v>
      </c>
      <c r="AA257" s="410" t="s">
        <v>19</v>
      </c>
      <c r="AB257" s="410" t="s">
        <v>19</v>
      </c>
      <c r="AC257" s="410" t="s">
        <v>19</v>
      </c>
      <c r="AD257" s="410" t="s">
        <v>19</v>
      </c>
      <c r="AE257" s="410" t="s">
        <v>19</v>
      </c>
      <c r="AF257" s="410"/>
      <c r="AG257" s="410" t="s">
        <v>19</v>
      </c>
      <c r="AH257" s="410" t="s">
        <v>19</v>
      </c>
      <c r="AI257" s="410" t="s">
        <v>445</v>
      </c>
      <c r="AJ257" s="410" t="s">
        <v>19</v>
      </c>
      <c r="AK257" s="410" t="s">
        <v>19</v>
      </c>
      <c r="AL257" s="410" t="s">
        <v>19</v>
      </c>
      <c r="AM257" s="410" t="s">
        <v>19</v>
      </c>
      <c r="AN257" s="410" t="s">
        <v>19</v>
      </c>
      <c r="AO257" s="410" t="s">
        <v>19</v>
      </c>
      <c r="AP257" s="410" t="s">
        <v>19</v>
      </c>
      <c r="AQ257" s="410" t="s">
        <v>19</v>
      </c>
      <c r="AR257" s="410" t="s">
        <v>19</v>
      </c>
      <c r="AS257" s="410" t="s">
        <v>19</v>
      </c>
      <c r="AT257" s="410"/>
    </row>
    <row r="258" spans="1:46" x14ac:dyDescent="0.3">
      <c r="A258" s="404">
        <v>955</v>
      </c>
      <c r="B258" s="405"/>
      <c r="C258" s="405"/>
      <c r="D258" s="405">
        <v>0</v>
      </c>
      <c r="E258" s="405">
        <v>0</v>
      </c>
      <c r="F258" s="405">
        <v>0</v>
      </c>
      <c r="G258" s="405">
        <v>0</v>
      </c>
      <c r="H258" s="405">
        <v>0</v>
      </c>
      <c r="I258" s="405">
        <v>0</v>
      </c>
      <c r="J258" s="405">
        <v>0</v>
      </c>
      <c r="K258" s="405">
        <v>0</v>
      </c>
      <c r="L258" s="405">
        <v>0</v>
      </c>
      <c r="M258" s="405">
        <v>0</v>
      </c>
      <c r="N258" s="405">
        <v>0</v>
      </c>
      <c r="O258" s="405">
        <v>0</v>
      </c>
      <c r="P258" s="405">
        <v>0</v>
      </c>
      <c r="Q258" s="405">
        <v>0</v>
      </c>
      <c r="R258" s="405">
        <v>0</v>
      </c>
      <c r="S258" s="405">
        <v>0</v>
      </c>
      <c r="T258" s="405"/>
      <c r="U258" s="405">
        <v>0</v>
      </c>
      <c r="V258" s="405">
        <v>0</v>
      </c>
      <c r="W258" s="405">
        <v>0</v>
      </c>
      <c r="X258" s="405">
        <v>0</v>
      </c>
      <c r="Y258" s="405"/>
      <c r="Z258" s="405">
        <v>0</v>
      </c>
      <c r="AA258" s="405">
        <v>0</v>
      </c>
      <c r="AB258" s="405">
        <v>0</v>
      </c>
      <c r="AC258" s="405">
        <v>0</v>
      </c>
      <c r="AD258" s="405">
        <v>0</v>
      </c>
      <c r="AE258" s="405">
        <v>0</v>
      </c>
      <c r="AF258" s="405"/>
      <c r="AG258" s="405">
        <v>0</v>
      </c>
      <c r="AH258" s="405">
        <v>0</v>
      </c>
      <c r="AI258" s="405">
        <v>0</v>
      </c>
      <c r="AJ258" s="405">
        <v>0</v>
      </c>
      <c r="AK258" s="405">
        <v>0</v>
      </c>
      <c r="AL258" s="405">
        <v>1</v>
      </c>
      <c r="AM258" s="405">
        <v>0</v>
      </c>
      <c r="AN258" s="405">
        <v>0</v>
      </c>
      <c r="AO258" s="405">
        <v>0</v>
      </c>
      <c r="AP258" s="405">
        <v>0</v>
      </c>
      <c r="AQ258" s="405">
        <v>1</v>
      </c>
      <c r="AR258" s="405">
        <v>0</v>
      </c>
      <c r="AS258" s="405">
        <v>0</v>
      </c>
      <c r="AT258" s="405"/>
    </row>
    <row r="259" spans="1:46" x14ac:dyDescent="0.3">
      <c r="A259" s="409">
        <v>956</v>
      </c>
      <c r="B259" s="410"/>
      <c r="C259" s="410"/>
      <c r="D259" s="410" t="s">
        <v>445</v>
      </c>
      <c r="E259" s="410" t="s">
        <v>19</v>
      </c>
      <c r="F259" s="410" t="s">
        <v>19</v>
      </c>
      <c r="G259" s="410" t="s">
        <v>19</v>
      </c>
      <c r="H259" s="410" t="s">
        <v>19</v>
      </c>
      <c r="I259" s="410" t="s">
        <v>19</v>
      </c>
      <c r="J259" s="410" t="s">
        <v>19</v>
      </c>
      <c r="K259" s="410" t="s">
        <v>19</v>
      </c>
      <c r="L259" s="410" t="s">
        <v>19</v>
      </c>
      <c r="M259" s="410" t="s">
        <v>19</v>
      </c>
      <c r="N259" s="410" t="s">
        <v>19</v>
      </c>
      <c r="O259" s="410" t="s">
        <v>19</v>
      </c>
      <c r="P259" s="410" t="s">
        <v>19</v>
      </c>
      <c r="Q259" s="410" t="s">
        <v>19</v>
      </c>
      <c r="R259" s="410" t="s">
        <v>19</v>
      </c>
      <c r="S259" s="410" t="s">
        <v>19</v>
      </c>
      <c r="T259" s="410"/>
      <c r="U259" s="410" t="s">
        <v>19</v>
      </c>
      <c r="V259" s="410" t="s">
        <v>19</v>
      </c>
      <c r="W259" s="410" t="s">
        <v>19</v>
      </c>
      <c r="X259" s="410" t="s">
        <v>19</v>
      </c>
      <c r="Y259" s="410"/>
      <c r="Z259" s="410" t="s">
        <v>19</v>
      </c>
      <c r="AA259" s="410" t="s">
        <v>19</v>
      </c>
      <c r="AB259" s="410" t="s">
        <v>19</v>
      </c>
      <c r="AC259" s="410" t="s">
        <v>19</v>
      </c>
      <c r="AD259" s="410" t="s">
        <v>19</v>
      </c>
      <c r="AE259" s="410" t="s">
        <v>19</v>
      </c>
      <c r="AF259" s="410"/>
      <c r="AG259" s="410" t="s">
        <v>19</v>
      </c>
      <c r="AH259" s="410" t="s">
        <v>19</v>
      </c>
      <c r="AI259" s="410" t="s">
        <v>19</v>
      </c>
      <c r="AJ259" s="410" t="s">
        <v>19</v>
      </c>
      <c r="AK259" s="410" t="s">
        <v>19</v>
      </c>
      <c r="AL259" s="410" t="s">
        <v>19</v>
      </c>
      <c r="AM259" s="410" t="s">
        <v>19</v>
      </c>
      <c r="AN259" s="410" t="s">
        <v>19</v>
      </c>
      <c r="AO259" s="410" t="s">
        <v>19</v>
      </c>
      <c r="AP259" s="410" t="s">
        <v>19</v>
      </c>
      <c r="AQ259" s="410" t="s">
        <v>19</v>
      </c>
      <c r="AR259" s="410" t="s">
        <v>19</v>
      </c>
      <c r="AS259" s="410" t="s">
        <v>19</v>
      </c>
      <c r="AT259" s="410"/>
    </row>
    <row r="260" spans="1:46" x14ac:dyDescent="0.3">
      <c r="A260" s="404">
        <v>957</v>
      </c>
      <c r="B260" s="405"/>
      <c r="C260" s="405"/>
      <c r="D260" s="405">
        <v>0</v>
      </c>
      <c r="E260" s="405">
        <v>0</v>
      </c>
      <c r="F260" s="405">
        <v>0</v>
      </c>
      <c r="G260" s="405">
        <v>0</v>
      </c>
      <c r="H260" s="405">
        <v>0</v>
      </c>
      <c r="I260" s="405">
        <v>0</v>
      </c>
      <c r="J260" s="405">
        <v>0</v>
      </c>
      <c r="K260" s="405">
        <v>0</v>
      </c>
      <c r="L260" s="405">
        <v>0</v>
      </c>
      <c r="M260" s="405">
        <v>0</v>
      </c>
      <c r="N260" s="405">
        <v>0</v>
      </c>
      <c r="O260" s="405">
        <v>0</v>
      </c>
      <c r="P260" s="405">
        <v>0</v>
      </c>
      <c r="Q260" s="405">
        <v>0</v>
      </c>
      <c r="R260" s="405">
        <v>0</v>
      </c>
      <c r="S260" s="405">
        <v>0</v>
      </c>
      <c r="T260" s="405"/>
      <c r="U260" s="405">
        <v>0</v>
      </c>
      <c r="V260" s="405">
        <v>0</v>
      </c>
      <c r="W260" s="405">
        <v>0</v>
      </c>
      <c r="X260" s="405">
        <v>0</v>
      </c>
      <c r="Y260" s="405"/>
      <c r="Z260" s="405">
        <v>0</v>
      </c>
      <c r="AA260" s="405">
        <v>0</v>
      </c>
      <c r="AB260" s="405">
        <v>0</v>
      </c>
      <c r="AC260" s="405">
        <v>0</v>
      </c>
      <c r="AD260" s="405">
        <v>0</v>
      </c>
      <c r="AE260" s="405">
        <v>0</v>
      </c>
      <c r="AF260" s="405"/>
      <c r="AG260" s="405">
        <v>0</v>
      </c>
      <c r="AH260" s="405">
        <v>0</v>
      </c>
      <c r="AI260" s="405">
        <v>0</v>
      </c>
      <c r="AJ260" s="405">
        <v>0</v>
      </c>
      <c r="AK260" s="405">
        <v>0</v>
      </c>
      <c r="AL260" s="405">
        <v>0</v>
      </c>
      <c r="AM260" s="405">
        <v>0</v>
      </c>
      <c r="AN260" s="405">
        <v>0</v>
      </c>
      <c r="AO260" s="405">
        <v>0</v>
      </c>
      <c r="AP260" s="405">
        <v>0</v>
      </c>
      <c r="AQ260" s="405">
        <v>0</v>
      </c>
      <c r="AR260" s="405">
        <v>0</v>
      </c>
      <c r="AS260" s="405">
        <v>0</v>
      </c>
      <c r="AT260" s="405"/>
    </row>
    <row r="261" spans="1:46" x14ac:dyDescent="0.3">
      <c r="A261" s="409">
        <v>958</v>
      </c>
      <c r="B261" s="410"/>
      <c r="C261" s="410"/>
      <c r="D261" s="410" t="s">
        <v>445</v>
      </c>
      <c r="E261" s="410" t="s">
        <v>19</v>
      </c>
      <c r="F261" s="410" t="s">
        <v>19</v>
      </c>
      <c r="G261" s="410" t="s">
        <v>19</v>
      </c>
      <c r="H261" s="410" t="s">
        <v>19</v>
      </c>
      <c r="I261" s="410" t="s">
        <v>19</v>
      </c>
      <c r="J261" s="410" t="s">
        <v>19</v>
      </c>
      <c r="K261" s="410" t="s">
        <v>19</v>
      </c>
      <c r="L261" s="410" t="s">
        <v>19</v>
      </c>
      <c r="M261" s="410" t="s">
        <v>19</v>
      </c>
      <c r="N261" s="410" t="s">
        <v>19</v>
      </c>
      <c r="O261" s="410" t="s">
        <v>19</v>
      </c>
      <c r="P261" s="410" t="s">
        <v>19</v>
      </c>
      <c r="Q261" s="410" t="s">
        <v>19</v>
      </c>
      <c r="R261" s="410" t="s">
        <v>19</v>
      </c>
      <c r="S261" s="410" t="s">
        <v>19</v>
      </c>
      <c r="T261" s="410"/>
      <c r="U261" s="410" t="s">
        <v>19</v>
      </c>
      <c r="V261" s="410" t="s">
        <v>19</v>
      </c>
      <c r="W261" s="410" t="s">
        <v>19</v>
      </c>
      <c r="X261" s="410" t="s">
        <v>19</v>
      </c>
      <c r="Y261" s="410"/>
      <c r="Z261" s="410" t="s">
        <v>19</v>
      </c>
      <c r="AA261" s="410" t="s">
        <v>19</v>
      </c>
      <c r="AB261" s="410" t="s">
        <v>19</v>
      </c>
      <c r="AC261" s="410" t="s">
        <v>19</v>
      </c>
      <c r="AD261" s="410" t="s">
        <v>19</v>
      </c>
      <c r="AE261" s="410" t="s">
        <v>19</v>
      </c>
      <c r="AF261" s="410"/>
      <c r="AG261" s="410" t="s">
        <v>19</v>
      </c>
      <c r="AH261" s="410" t="s">
        <v>19</v>
      </c>
      <c r="AI261" s="410" t="s">
        <v>445</v>
      </c>
      <c r="AJ261" s="410" t="s">
        <v>19</v>
      </c>
      <c r="AK261" s="410" t="s">
        <v>19</v>
      </c>
      <c r="AL261" s="410" t="s">
        <v>19</v>
      </c>
      <c r="AM261" s="410" t="s">
        <v>19</v>
      </c>
      <c r="AN261" s="410" t="s">
        <v>19</v>
      </c>
      <c r="AO261" s="410" t="s">
        <v>19</v>
      </c>
      <c r="AP261" s="410" t="s">
        <v>19</v>
      </c>
      <c r="AQ261" s="410" t="s">
        <v>19</v>
      </c>
      <c r="AR261" s="410" t="s">
        <v>19</v>
      </c>
      <c r="AS261" s="410" t="s">
        <v>19</v>
      </c>
      <c r="AT261" s="410"/>
    </row>
    <row r="262" spans="1:46" x14ac:dyDescent="0.3">
      <c r="A262" s="404">
        <v>959</v>
      </c>
      <c r="B262" s="405"/>
      <c r="C262" s="405"/>
      <c r="D262" s="405">
        <v>2</v>
      </c>
      <c r="E262" s="405">
        <v>2</v>
      </c>
      <c r="F262" s="405">
        <v>3</v>
      </c>
      <c r="G262" s="405">
        <v>2</v>
      </c>
      <c r="H262" s="405">
        <v>2</v>
      </c>
      <c r="I262" s="405">
        <v>3</v>
      </c>
      <c r="J262" s="405">
        <v>3</v>
      </c>
      <c r="K262" s="405">
        <v>3</v>
      </c>
      <c r="L262" s="405">
        <v>2</v>
      </c>
      <c r="M262" s="405">
        <v>3</v>
      </c>
      <c r="N262" s="405">
        <v>2</v>
      </c>
      <c r="O262" s="405">
        <v>3</v>
      </c>
      <c r="P262" s="405">
        <v>2</v>
      </c>
      <c r="Q262" s="405">
        <v>3</v>
      </c>
      <c r="R262" s="405">
        <v>2</v>
      </c>
      <c r="S262" s="405">
        <v>3</v>
      </c>
      <c r="T262" s="405"/>
      <c r="U262" s="405">
        <v>2</v>
      </c>
      <c r="V262" s="405">
        <v>3</v>
      </c>
      <c r="W262" s="405">
        <v>3</v>
      </c>
      <c r="X262" s="405">
        <v>3</v>
      </c>
      <c r="Y262" s="405"/>
      <c r="Z262" s="405">
        <v>3</v>
      </c>
      <c r="AA262" s="405">
        <v>3</v>
      </c>
      <c r="AB262" s="405">
        <v>3</v>
      </c>
      <c r="AC262" s="405">
        <v>2</v>
      </c>
      <c r="AD262" s="405">
        <v>3</v>
      </c>
      <c r="AE262" s="405">
        <v>2</v>
      </c>
      <c r="AF262" s="405"/>
      <c r="AG262" s="405">
        <v>2</v>
      </c>
      <c r="AH262" s="405">
        <v>2</v>
      </c>
      <c r="AI262" s="405">
        <v>3</v>
      </c>
      <c r="AJ262" s="405">
        <v>2</v>
      </c>
      <c r="AK262" s="405">
        <v>3</v>
      </c>
      <c r="AL262" s="405">
        <v>2</v>
      </c>
      <c r="AM262" s="405">
        <v>2</v>
      </c>
      <c r="AN262" s="405">
        <v>2</v>
      </c>
      <c r="AO262" s="405">
        <v>2</v>
      </c>
      <c r="AP262" s="405">
        <v>2</v>
      </c>
      <c r="AQ262" s="405">
        <v>3</v>
      </c>
      <c r="AR262" s="405">
        <v>3</v>
      </c>
      <c r="AS262" s="405">
        <v>2</v>
      </c>
      <c r="AT262" s="405"/>
    </row>
    <row r="263" spans="1:46" x14ac:dyDescent="0.3">
      <c r="A263" s="409">
        <v>960</v>
      </c>
      <c r="B263" s="410"/>
      <c r="C263" s="410"/>
      <c r="D263" s="410" t="s">
        <v>791</v>
      </c>
      <c r="E263" s="410" t="s">
        <v>792</v>
      </c>
      <c r="F263" s="410" t="s">
        <v>793</v>
      </c>
      <c r="G263" s="410" t="s">
        <v>794</v>
      </c>
      <c r="H263" s="410" t="s">
        <v>795</v>
      </c>
      <c r="I263" s="410" t="s">
        <v>796</v>
      </c>
      <c r="J263" s="410" t="s">
        <v>623</v>
      </c>
      <c r="K263" s="410" t="s">
        <v>797</v>
      </c>
      <c r="L263" s="410" t="s">
        <v>798</v>
      </c>
      <c r="M263" s="410" t="s">
        <v>799</v>
      </c>
      <c r="N263" s="410" t="s">
        <v>800</v>
      </c>
      <c r="O263" s="410" t="s">
        <v>801</v>
      </c>
      <c r="P263" s="410" t="s">
        <v>802</v>
      </c>
      <c r="Q263" s="410" t="s">
        <v>803</v>
      </c>
      <c r="R263" s="410" t="s">
        <v>804</v>
      </c>
      <c r="S263" s="410" t="s">
        <v>805</v>
      </c>
      <c r="T263" s="410"/>
      <c r="U263" s="410" t="s">
        <v>806</v>
      </c>
      <c r="V263" s="410" t="s">
        <v>807</v>
      </c>
      <c r="W263" s="410" t="s">
        <v>808</v>
      </c>
      <c r="X263" s="410" t="s">
        <v>809</v>
      </c>
      <c r="Y263" s="410"/>
      <c r="Z263" s="410" t="s">
        <v>810</v>
      </c>
      <c r="AA263" s="410" t="s">
        <v>811</v>
      </c>
      <c r="AB263" s="410" t="s">
        <v>812</v>
      </c>
      <c r="AC263" s="410" t="s">
        <v>813</v>
      </c>
      <c r="AD263" s="410" t="s">
        <v>814</v>
      </c>
      <c r="AE263" s="410" t="s">
        <v>815</v>
      </c>
      <c r="AF263" s="410"/>
      <c r="AG263" s="410" t="s">
        <v>816</v>
      </c>
      <c r="AH263" s="410" t="s">
        <v>817</v>
      </c>
      <c r="AI263" s="410" t="s">
        <v>818</v>
      </c>
      <c r="AJ263" s="410" t="s">
        <v>1152</v>
      </c>
      <c r="AK263" s="410" t="s">
        <v>819</v>
      </c>
      <c r="AL263" s="410" t="s">
        <v>820</v>
      </c>
      <c r="AM263" s="410" t="s">
        <v>821</v>
      </c>
      <c r="AN263" s="410" t="s">
        <v>822</v>
      </c>
      <c r="AO263" s="410" t="s">
        <v>823</v>
      </c>
      <c r="AP263" s="410" t="s">
        <v>824</v>
      </c>
      <c r="AQ263" s="410" t="s">
        <v>825</v>
      </c>
      <c r="AR263" s="410" t="s">
        <v>826</v>
      </c>
      <c r="AS263" s="410" t="s">
        <v>827</v>
      </c>
      <c r="AT263" s="410"/>
    </row>
    <row r="264" spans="1:46" x14ac:dyDescent="0.3">
      <c r="A264" s="409">
        <v>962</v>
      </c>
      <c r="B264" s="410"/>
      <c r="C264" s="410"/>
      <c r="D264" s="410" t="s">
        <v>828</v>
      </c>
      <c r="E264" s="410" t="s">
        <v>829</v>
      </c>
      <c r="F264" s="410" t="s">
        <v>393</v>
      </c>
      <c r="G264" s="410" t="s">
        <v>394</v>
      </c>
      <c r="H264" s="410" t="s">
        <v>830</v>
      </c>
      <c r="I264" s="410" t="s">
        <v>394</v>
      </c>
      <c r="J264" s="410" t="s">
        <v>394</v>
      </c>
      <c r="K264" s="410" t="s">
        <v>393</v>
      </c>
      <c r="L264" s="410" t="s">
        <v>395</v>
      </c>
      <c r="M264" s="410" t="s">
        <v>624</v>
      </c>
      <c r="N264" s="410" t="s">
        <v>394</v>
      </c>
      <c r="O264" s="410" t="s">
        <v>394</v>
      </c>
      <c r="P264" s="410" t="s">
        <v>394</v>
      </c>
      <c r="Q264" s="410" t="s">
        <v>393</v>
      </c>
      <c r="R264" s="410" t="s">
        <v>393</v>
      </c>
      <c r="S264" s="410" t="s">
        <v>450</v>
      </c>
      <c r="T264" s="410"/>
      <c r="U264" s="410" t="s">
        <v>394</v>
      </c>
      <c r="V264" s="410" t="s">
        <v>394</v>
      </c>
      <c r="W264" s="410" t="s">
        <v>394</v>
      </c>
      <c r="X264" s="410" t="s">
        <v>831</v>
      </c>
      <c r="Y264" s="410"/>
      <c r="Z264" s="410" t="s">
        <v>832</v>
      </c>
      <c r="AA264" s="410" t="s">
        <v>833</v>
      </c>
      <c r="AB264" s="410" t="s">
        <v>394</v>
      </c>
      <c r="AC264" s="410" t="s">
        <v>625</v>
      </c>
      <c r="AD264" s="410" t="s">
        <v>394</v>
      </c>
      <c r="AE264" s="410" t="s">
        <v>393</v>
      </c>
      <c r="AF264" s="410"/>
      <c r="AG264" s="410" t="s">
        <v>834</v>
      </c>
      <c r="AH264" s="410" t="s">
        <v>394</v>
      </c>
      <c r="AI264" s="410" t="s">
        <v>835</v>
      </c>
      <c r="AJ264" s="410" t="s">
        <v>394</v>
      </c>
      <c r="AK264" s="410" t="s">
        <v>627</v>
      </c>
      <c r="AL264" s="410" t="s">
        <v>394</v>
      </c>
      <c r="AM264" s="410" t="s">
        <v>394</v>
      </c>
      <c r="AN264" s="410" t="s">
        <v>627</v>
      </c>
      <c r="AO264" s="410" t="s">
        <v>627</v>
      </c>
      <c r="AP264" s="410" t="s">
        <v>836</v>
      </c>
      <c r="AQ264" s="410" t="s">
        <v>393</v>
      </c>
      <c r="AR264" s="410" t="s">
        <v>837</v>
      </c>
      <c r="AS264" s="410" t="s">
        <v>396</v>
      </c>
      <c r="AT264" s="410"/>
    </row>
    <row r="265" spans="1:46" x14ac:dyDescent="0.3">
      <c r="A265" s="409">
        <v>964</v>
      </c>
      <c r="B265" s="410"/>
      <c r="C265" s="410"/>
      <c r="D265" s="410" t="s">
        <v>399</v>
      </c>
      <c r="E265" s="410" t="s">
        <v>403</v>
      </c>
      <c r="F265" s="410" t="s">
        <v>838</v>
      </c>
      <c r="G265" s="410" t="s">
        <v>399</v>
      </c>
      <c r="H265" s="410" t="s">
        <v>839</v>
      </c>
      <c r="I265" s="410" t="s">
        <v>840</v>
      </c>
      <c r="J265" s="410" t="s">
        <v>400</v>
      </c>
      <c r="K265" s="410" t="s">
        <v>399</v>
      </c>
      <c r="L265" s="410" t="s">
        <v>451</v>
      </c>
      <c r="M265" s="410" t="s">
        <v>403</v>
      </c>
      <c r="N265" s="410" t="s">
        <v>399</v>
      </c>
      <c r="O265" s="410" t="s">
        <v>402</v>
      </c>
      <c r="P265" s="410" t="s">
        <v>841</v>
      </c>
      <c r="Q265" s="410" t="s">
        <v>842</v>
      </c>
      <c r="R265" s="410" t="s">
        <v>630</v>
      </c>
      <c r="S265" s="410" t="s">
        <v>399</v>
      </c>
      <c r="T265" s="410"/>
      <c r="U265" s="410" t="s">
        <v>843</v>
      </c>
      <c r="V265" s="410" t="s">
        <v>399</v>
      </c>
      <c r="W265" s="410" t="s">
        <v>403</v>
      </c>
      <c r="X265" s="410" t="s">
        <v>398</v>
      </c>
      <c r="Y265" s="410"/>
      <c r="Z265" s="410" t="s">
        <v>452</v>
      </c>
      <c r="AA265" s="410" t="s">
        <v>452</v>
      </c>
      <c r="AB265" s="410" t="s">
        <v>844</v>
      </c>
      <c r="AC265" s="410" t="s">
        <v>845</v>
      </c>
      <c r="AD265" s="410" t="s">
        <v>846</v>
      </c>
      <c r="AE265" s="410" t="s">
        <v>847</v>
      </c>
      <c r="AF265" s="410"/>
      <c r="AG265" s="410" t="s">
        <v>629</v>
      </c>
      <c r="AH265" s="410" t="s">
        <v>628</v>
      </c>
      <c r="AI265" s="410" t="s">
        <v>848</v>
      </c>
      <c r="AJ265" s="410" t="s">
        <v>1153</v>
      </c>
      <c r="AK265" s="410" t="s">
        <v>849</v>
      </c>
      <c r="AL265" s="410" t="s">
        <v>850</v>
      </c>
      <c r="AM265" s="410" t="s">
        <v>851</v>
      </c>
      <c r="AN265" s="410" t="s">
        <v>401</v>
      </c>
      <c r="AO265" s="410" t="s">
        <v>401</v>
      </c>
      <c r="AP265" s="410" t="s">
        <v>400</v>
      </c>
      <c r="AQ265" s="410" t="s">
        <v>452</v>
      </c>
      <c r="AR265" s="410" t="s">
        <v>852</v>
      </c>
      <c r="AS265" s="410" t="s">
        <v>622</v>
      </c>
      <c r="AT265" s="410"/>
    </row>
    <row r="266" spans="1:46" x14ac:dyDescent="0.3">
      <c r="A266" s="404">
        <v>965</v>
      </c>
      <c r="B266" s="405"/>
      <c r="C266" s="405"/>
      <c r="D266" s="405">
        <v>0</v>
      </c>
      <c r="E266" s="405">
        <v>0</v>
      </c>
      <c r="F266" s="405">
        <v>0</v>
      </c>
      <c r="G266" s="405">
        <v>0</v>
      </c>
      <c r="H266" s="405">
        <v>0</v>
      </c>
      <c r="I266" s="405">
        <v>0</v>
      </c>
      <c r="J266" s="405">
        <v>0</v>
      </c>
      <c r="K266" s="405">
        <v>0</v>
      </c>
      <c r="L266" s="405">
        <v>0</v>
      </c>
      <c r="M266" s="405">
        <v>0</v>
      </c>
      <c r="N266" s="405">
        <v>0</v>
      </c>
      <c r="O266" s="405">
        <v>0</v>
      </c>
      <c r="P266" s="405">
        <v>0</v>
      </c>
      <c r="Q266" s="405">
        <v>0</v>
      </c>
      <c r="R266" s="405">
        <v>0</v>
      </c>
      <c r="S266" s="405">
        <v>0</v>
      </c>
      <c r="T266" s="405"/>
      <c r="U266" s="405">
        <v>0</v>
      </c>
      <c r="V266" s="405">
        <v>0</v>
      </c>
      <c r="W266" s="405">
        <v>0</v>
      </c>
      <c r="X266" s="405">
        <v>0</v>
      </c>
      <c r="Y266" s="405"/>
      <c r="Z266" s="405">
        <v>0</v>
      </c>
      <c r="AA266" s="405">
        <v>0</v>
      </c>
      <c r="AB266" s="405">
        <v>0</v>
      </c>
      <c r="AC266" s="405">
        <v>0</v>
      </c>
      <c r="AD266" s="405">
        <v>0</v>
      </c>
      <c r="AE266" s="405">
        <v>0</v>
      </c>
      <c r="AF266" s="405"/>
      <c r="AG266" s="405">
        <v>0</v>
      </c>
      <c r="AH266" s="405">
        <v>0</v>
      </c>
      <c r="AI266" s="405">
        <v>0</v>
      </c>
      <c r="AJ266" s="405">
        <v>0</v>
      </c>
      <c r="AK266" s="405">
        <v>0</v>
      </c>
      <c r="AL266" s="405">
        <v>0</v>
      </c>
      <c r="AM266" s="405">
        <v>0</v>
      </c>
      <c r="AN266" s="405">
        <v>0</v>
      </c>
      <c r="AO266" s="405">
        <v>0</v>
      </c>
      <c r="AP266" s="405">
        <v>0</v>
      </c>
      <c r="AQ266" s="405">
        <v>0</v>
      </c>
      <c r="AR266" s="405">
        <v>0</v>
      </c>
      <c r="AS266" s="405">
        <v>0</v>
      </c>
      <c r="AT266" s="405"/>
    </row>
    <row r="267" spans="1:46" x14ac:dyDescent="0.3">
      <c r="A267" s="409">
        <v>966</v>
      </c>
      <c r="B267" s="410"/>
      <c r="C267" s="410"/>
      <c r="D267" s="410" t="s">
        <v>853</v>
      </c>
      <c r="E267" s="410" t="s">
        <v>854</v>
      </c>
      <c r="F267" s="410" t="s">
        <v>855</v>
      </c>
      <c r="G267" s="410" t="s">
        <v>856</v>
      </c>
      <c r="H267" s="410" t="s">
        <v>857</v>
      </c>
      <c r="I267" s="410" t="s">
        <v>858</v>
      </c>
      <c r="J267" s="410" t="s">
        <v>631</v>
      </c>
      <c r="K267" s="410" t="s">
        <v>859</v>
      </c>
      <c r="L267" s="410" t="s">
        <v>860</v>
      </c>
      <c r="M267" s="410" t="s">
        <v>861</v>
      </c>
      <c r="N267" s="410" t="s">
        <v>862</v>
      </c>
      <c r="O267" s="410" t="s">
        <v>863</v>
      </c>
      <c r="P267" s="410" t="s">
        <v>864</v>
      </c>
      <c r="Q267" s="410" t="s">
        <v>865</v>
      </c>
      <c r="R267" s="410" t="s">
        <v>866</v>
      </c>
      <c r="S267" s="410" t="s">
        <v>867</v>
      </c>
      <c r="T267" s="410"/>
      <c r="U267" s="410" t="s">
        <v>868</v>
      </c>
      <c r="V267" s="410" t="s">
        <v>869</v>
      </c>
      <c r="W267" s="410" t="s">
        <v>870</v>
      </c>
      <c r="X267" s="410" t="s">
        <v>871</v>
      </c>
      <c r="Y267" s="410"/>
      <c r="Z267" s="410" t="s">
        <v>872</v>
      </c>
      <c r="AA267" s="410" t="s">
        <v>873</v>
      </c>
      <c r="AB267" s="410" t="s">
        <v>874</v>
      </c>
      <c r="AC267" s="410" t="s">
        <v>875</v>
      </c>
      <c r="AD267" s="410" t="s">
        <v>876</v>
      </c>
      <c r="AE267" s="410" t="s">
        <v>866</v>
      </c>
      <c r="AF267" s="410"/>
      <c r="AG267" s="410" t="s">
        <v>877</v>
      </c>
      <c r="AH267" s="410" t="s">
        <v>878</v>
      </c>
      <c r="AI267" s="410" t="s">
        <v>879</v>
      </c>
      <c r="AJ267" s="410" t="s">
        <v>1154</v>
      </c>
      <c r="AK267" s="410" t="s">
        <v>880</v>
      </c>
      <c r="AL267" s="410" t="s">
        <v>881</v>
      </c>
      <c r="AM267" s="410" t="s">
        <v>882</v>
      </c>
      <c r="AN267" s="410" t="s">
        <v>883</v>
      </c>
      <c r="AO267" s="410" t="s">
        <v>884</v>
      </c>
      <c r="AP267" s="410" t="s">
        <v>885</v>
      </c>
      <c r="AQ267" s="410" t="s">
        <v>886</v>
      </c>
      <c r="AR267" s="410" t="s">
        <v>887</v>
      </c>
      <c r="AS267" s="410" t="s">
        <v>888</v>
      </c>
      <c r="AT267" s="410"/>
    </row>
    <row r="268" spans="1:46" x14ac:dyDescent="0.3">
      <c r="A268" s="409">
        <v>968</v>
      </c>
      <c r="B268" s="410"/>
      <c r="C268" s="410"/>
      <c r="D268" s="410" t="s">
        <v>889</v>
      </c>
      <c r="E268" s="410" t="s">
        <v>890</v>
      </c>
      <c r="F268" s="410" t="s">
        <v>891</v>
      </c>
      <c r="G268" s="410" t="s">
        <v>892</v>
      </c>
      <c r="H268" s="410" t="s">
        <v>893</v>
      </c>
      <c r="I268" s="410" t="s">
        <v>894</v>
      </c>
      <c r="J268" s="410" t="s">
        <v>632</v>
      </c>
      <c r="K268" s="410" t="s">
        <v>895</v>
      </c>
      <c r="L268" s="410" t="s">
        <v>896</v>
      </c>
      <c r="M268" s="410" t="s">
        <v>897</v>
      </c>
      <c r="N268" s="410" t="s">
        <v>898</v>
      </c>
      <c r="O268" s="410" t="s">
        <v>899</v>
      </c>
      <c r="P268" s="410" t="s">
        <v>900</v>
      </c>
      <c r="Q268" s="410" t="s">
        <v>901</v>
      </c>
      <c r="R268" s="410" t="s">
        <v>902</v>
      </c>
      <c r="S268" s="410" t="s">
        <v>903</v>
      </c>
      <c r="T268" s="410"/>
      <c r="U268" s="410" t="s">
        <v>904</v>
      </c>
      <c r="V268" s="410" t="s">
        <v>905</v>
      </c>
      <c r="W268" s="410" t="s">
        <v>906</v>
      </c>
      <c r="X268" s="410" t="s">
        <v>907</v>
      </c>
      <c r="Y268" s="410"/>
      <c r="Z268" s="410" t="s">
        <v>908</v>
      </c>
      <c r="AA268" s="410" t="s">
        <v>909</v>
      </c>
      <c r="AB268" s="410" t="s">
        <v>910</v>
      </c>
      <c r="AC268" s="410" t="s">
        <v>911</v>
      </c>
      <c r="AD268" s="410" t="s">
        <v>912</v>
      </c>
      <c r="AE268" s="410" t="s">
        <v>902</v>
      </c>
      <c r="AF268" s="410"/>
      <c r="AG268" s="410" t="s">
        <v>913</v>
      </c>
      <c r="AH268" s="410" t="s">
        <v>914</v>
      </c>
      <c r="AI268" s="410" t="s">
        <v>915</v>
      </c>
      <c r="AJ268" s="410" t="s">
        <v>1155</v>
      </c>
      <c r="AK268" s="410" t="s">
        <v>916</v>
      </c>
      <c r="AL268" s="410" t="s">
        <v>917</v>
      </c>
      <c r="AM268" s="410" t="s">
        <v>918</v>
      </c>
      <c r="AN268" s="410" t="s">
        <v>919</v>
      </c>
      <c r="AO268" s="410" t="s">
        <v>920</v>
      </c>
      <c r="AP268" s="410" t="s">
        <v>921</v>
      </c>
      <c r="AQ268" s="410" t="s">
        <v>922</v>
      </c>
      <c r="AR268" s="410" t="s">
        <v>923</v>
      </c>
      <c r="AS268" s="410" t="s">
        <v>924</v>
      </c>
      <c r="AT268" s="410"/>
    </row>
    <row r="269" spans="1:46" x14ac:dyDescent="0.3">
      <c r="A269" s="404"/>
      <c r="B269" s="405"/>
      <c r="C269" s="405"/>
      <c r="D269" s="405"/>
      <c r="E269" s="405"/>
      <c r="F269" s="405"/>
      <c r="G269" s="405"/>
      <c r="H269" s="405"/>
      <c r="I269" s="405"/>
      <c r="J269" s="405"/>
      <c r="K269" s="405"/>
      <c r="L269" s="405"/>
      <c r="M269" s="405"/>
      <c r="N269" s="405"/>
      <c r="O269" s="405"/>
      <c r="P269" s="405"/>
      <c r="Q269" s="405"/>
      <c r="R269" s="405"/>
      <c r="S269" s="405"/>
      <c r="T269" s="405"/>
      <c r="U269" s="405"/>
      <c r="V269" s="405"/>
      <c r="W269" s="405"/>
      <c r="X269" s="405"/>
      <c r="Y269" s="405"/>
      <c r="Z269" s="405"/>
      <c r="AA269" s="405"/>
      <c r="AB269" s="405"/>
      <c r="AC269" s="405"/>
      <c r="AD269" s="405"/>
      <c r="AE269" s="405"/>
      <c r="AF269" s="405"/>
      <c r="AG269" s="405"/>
      <c r="AH269" s="405"/>
      <c r="AI269" s="405"/>
      <c r="AJ269" s="405"/>
      <c r="AK269" s="405"/>
      <c r="AL269" s="405"/>
      <c r="AM269" s="405"/>
      <c r="AN269" s="405"/>
      <c r="AO269" s="405"/>
      <c r="AP269" s="405"/>
      <c r="AQ269" s="405"/>
      <c r="AR269" s="405"/>
      <c r="AS269" s="405"/>
      <c r="AT269" s="405"/>
    </row>
    <row r="270" spans="1:46" x14ac:dyDescent="0.3">
      <c r="A270" s="404"/>
      <c r="B270" s="405"/>
      <c r="C270" s="405"/>
      <c r="D270" s="405"/>
      <c r="E270" s="405"/>
      <c r="F270" s="405"/>
      <c r="G270" s="405"/>
      <c r="H270" s="405"/>
      <c r="I270" s="405"/>
      <c r="J270" s="405"/>
      <c r="K270" s="405"/>
      <c r="L270" s="405"/>
      <c r="M270" s="405"/>
      <c r="N270" s="405"/>
      <c r="O270" s="405"/>
      <c r="P270" s="405"/>
      <c r="Q270" s="405"/>
      <c r="R270" s="405"/>
      <c r="S270" s="405"/>
      <c r="T270" s="405"/>
      <c r="U270" s="405"/>
      <c r="V270" s="405"/>
      <c r="W270" s="405"/>
      <c r="X270" s="405"/>
      <c r="Y270" s="405"/>
      <c r="Z270" s="405"/>
      <c r="AA270" s="405"/>
      <c r="AB270" s="405"/>
      <c r="AC270" s="405"/>
      <c r="AD270" s="405"/>
      <c r="AE270" s="405"/>
      <c r="AF270" s="405"/>
      <c r="AG270" s="405"/>
      <c r="AH270" s="405"/>
      <c r="AI270" s="405"/>
      <c r="AJ270" s="405"/>
      <c r="AK270" s="405"/>
      <c r="AL270" s="405"/>
      <c r="AM270" s="405"/>
      <c r="AN270" s="405"/>
      <c r="AO270" s="405"/>
      <c r="AP270" s="405"/>
      <c r="AQ270" s="405"/>
      <c r="AR270" s="405"/>
      <c r="AS270" s="405"/>
      <c r="AT270" s="405"/>
    </row>
    <row r="271" spans="1:46" x14ac:dyDescent="0.3">
      <c r="A271" s="404"/>
      <c r="B271" s="405"/>
      <c r="C271" s="405"/>
      <c r="D271" s="405"/>
      <c r="E271" s="405"/>
      <c r="F271" s="405"/>
      <c r="G271" s="405"/>
      <c r="H271" s="405"/>
      <c r="I271" s="405"/>
      <c r="J271" s="405"/>
      <c r="K271" s="405"/>
      <c r="L271" s="405"/>
      <c r="M271" s="405"/>
      <c r="N271" s="405"/>
      <c r="O271" s="405"/>
      <c r="P271" s="405"/>
      <c r="Q271" s="405"/>
      <c r="R271" s="405"/>
      <c r="S271" s="405"/>
      <c r="T271" s="405"/>
      <c r="U271" s="405"/>
      <c r="V271" s="405"/>
      <c r="W271" s="405"/>
      <c r="X271" s="405"/>
      <c r="Y271" s="405"/>
      <c r="Z271" s="405"/>
      <c r="AA271" s="405"/>
      <c r="AB271" s="405"/>
      <c r="AC271" s="405"/>
      <c r="AD271" s="405"/>
      <c r="AE271" s="405"/>
      <c r="AF271" s="405"/>
      <c r="AG271" s="405"/>
      <c r="AH271" s="405"/>
      <c r="AI271" s="405"/>
      <c r="AJ271" s="405"/>
      <c r="AK271" s="405"/>
      <c r="AL271" s="405"/>
      <c r="AM271" s="405"/>
      <c r="AN271" s="405"/>
      <c r="AO271" s="405"/>
      <c r="AP271" s="405"/>
      <c r="AQ271" s="405"/>
      <c r="AR271" s="405"/>
      <c r="AS271" s="405"/>
      <c r="AT271" s="405"/>
    </row>
    <row r="272" spans="1:46" x14ac:dyDescent="0.3">
      <c r="A272" s="404"/>
      <c r="B272" s="405"/>
      <c r="C272" s="405"/>
      <c r="D272" s="405"/>
      <c r="E272" s="405"/>
      <c r="F272" s="405"/>
      <c r="G272" s="405"/>
      <c r="H272" s="405"/>
      <c r="I272" s="405"/>
      <c r="J272" s="405"/>
      <c r="K272" s="405"/>
      <c r="L272" s="405"/>
      <c r="M272" s="405"/>
      <c r="N272" s="405"/>
      <c r="O272" s="405"/>
      <c r="P272" s="405"/>
      <c r="Q272" s="405"/>
      <c r="R272" s="405"/>
      <c r="S272" s="405"/>
      <c r="T272" s="405"/>
      <c r="U272" s="405"/>
      <c r="V272" s="405"/>
      <c r="W272" s="405"/>
      <c r="X272" s="405"/>
      <c r="Y272" s="405"/>
      <c r="Z272" s="405"/>
      <c r="AA272" s="405"/>
      <c r="AB272" s="405"/>
      <c r="AC272" s="405"/>
      <c r="AD272" s="405"/>
      <c r="AE272" s="405"/>
      <c r="AF272" s="405"/>
      <c r="AG272" s="405"/>
      <c r="AH272" s="405"/>
      <c r="AI272" s="405"/>
      <c r="AJ272" s="405"/>
      <c r="AK272" s="405"/>
      <c r="AL272" s="405"/>
      <c r="AM272" s="405"/>
      <c r="AN272" s="405"/>
      <c r="AO272" s="405"/>
      <c r="AP272" s="405"/>
      <c r="AQ272" s="405"/>
      <c r="AR272" s="405"/>
      <c r="AS272" s="405"/>
      <c r="AT272" s="405"/>
    </row>
    <row r="273" spans="1:46" x14ac:dyDescent="0.3">
      <c r="A273" s="404"/>
      <c r="B273" s="405"/>
      <c r="C273" s="405"/>
      <c r="D273" s="405"/>
      <c r="E273" s="405"/>
      <c r="F273" s="405"/>
      <c r="G273" s="405"/>
      <c r="H273" s="405"/>
      <c r="I273" s="405"/>
      <c r="J273" s="405"/>
      <c r="K273" s="405"/>
      <c r="L273" s="405"/>
      <c r="M273" s="405"/>
      <c r="N273" s="405"/>
      <c r="O273" s="405"/>
      <c r="P273" s="405"/>
      <c r="Q273" s="405"/>
      <c r="R273" s="405"/>
      <c r="S273" s="405"/>
      <c r="T273" s="405"/>
      <c r="U273" s="405"/>
      <c r="V273" s="405"/>
      <c r="W273" s="405"/>
      <c r="X273" s="405"/>
      <c r="Y273" s="405"/>
      <c r="Z273" s="405"/>
      <c r="AA273" s="405"/>
      <c r="AB273" s="405"/>
      <c r="AC273" s="405"/>
      <c r="AD273" s="405"/>
      <c r="AE273" s="405"/>
      <c r="AF273" s="405"/>
      <c r="AG273" s="405"/>
      <c r="AH273" s="405"/>
      <c r="AI273" s="405"/>
      <c r="AJ273" s="405"/>
      <c r="AK273" s="405"/>
      <c r="AL273" s="405"/>
      <c r="AM273" s="405"/>
      <c r="AN273" s="405"/>
      <c r="AO273" s="405"/>
      <c r="AP273" s="405"/>
      <c r="AQ273" s="405"/>
      <c r="AR273" s="405"/>
      <c r="AS273" s="405"/>
      <c r="AT273" s="405"/>
    </row>
    <row r="274" spans="1:46" x14ac:dyDescent="0.3">
      <c r="A274" s="404"/>
      <c r="B274" s="405"/>
      <c r="C274" s="405"/>
      <c r="D274" s="405"/>
      <c r="E274" s="405"/>
      <c r="F274" s="405"/>
      <c r="G274" s="405"/>
      <c r="H274" s="405"/>
      <c r="I274" s="405"/>
      <c r="J274" s="405"/>
      <c r="K274" s="405"/>
      <c r="L274" s="405"/>
      <c r="M274" s="405"/>
      <c r="N274" s="405"/>
      <c r="O274" s="405"/>
      <c r="P274" s="405"/>
      <c r="Q274" s="405"/>
      <c r="R274" s="405"/>
      <c r="S274" s="405"/>
      <c r="T274" s="405"/>
      <c r="U274" s="405"/>
      <c r="V274" s="405"/>
      <c r="W274" s="405"/>
      <c r="X274" s="405"/>
      <c r="Y274" s="405"/>
      <c r="Z274" s="405"/>
      <c r="AA274" s="405"/>
      <c r="AB274" s="405"/>
      <c r="AC274" s="405"/>
      <c r="AD274" s="405"/>
      <c r="AE274" s="405"/>
      <c r="AF274" s="405"/>
      <c r="AG274" s="405"/>
      <c r="AH274" s="405"/>
      <c r="AI274" s="405"/>
      <c r="AJ274" s="405"/>
      <c r="AK274" s="405"/>
      <c r="AL274" s="405"/>
      <c r="AM274" s="405"/>
      <c r="AN274" s="405"/>
      <c r="AO274" s="405"/>
      <c r="AP274" s="405"/>
      <c r="AQ274" s="405"/>
      <c r="AR274" s="405"/>
      <c r="AS274" s="405"/>
      <c r="AT274" s="405"/>
    </row>
    <row r="275" spans="1:46" x14ac:dyDescent="0.3">
      <c r="A275" s="404"/>
      <c r="B275" s="405"/>
      <c r="C275" s="405"/>
      <c r="D275" s="405"/>
      <c r="E275" s="405"/>
      <c r="F275" s="405"/>
      <c r="G275" s="405"/>
      <c r="H275" s="405"/>
      <c r="I275" s="405"/>
      <c r="J275" s="405"/>
      <c r="K275" s="405"/>
      <c r="L275" s="405"/>
      <c r="M275" s="405"/>
      <c r="N275" s="405"/>
      <c r="O275" s="405"/>
      <c r="P275" s="405"/>
      <c r="Q275" s="405"/>
      <c r="R275" s="405"/>
      <c r="S275" s="405"/>
      <c r="T275" s="405"/>
      <c r="U275" s="405"/>
      <c r="V275" s="405"/>
      <c r="W275" s="405"/>
      <c r="X275" s="405"/>
      <c r="Y275" s="405"/>
      <c r="Z275" s="405"/>
      <c r="AA275" s="405"/>
      <c r="AB275" s="405"/>
      <c r="AC275" s="405"/>
      <c r="AD275" s="405"/>
      <c r="AE275" s="405"/>
      <c r="AF275" s="405"/>
      <c r="AG275" s="405"/>
      <c r="AH275" s="405"/>
      <c r="AI275" s="405"/>
      <c r="AJ275" s="405"/>
      <c r="AK275" s="405"/>
      <c r="AL275" s="405"/>
      <c r="AM275" s="405"/>
      <c r="AN275" s="405"/>
      <c r="AO275" s="405"/>
      <c r="AP275" s="405"/>
      <c r="AQ275" s="405"/>
      <c r="AR275" s="405"/>
      <c r="AS275" s="405"/>
      <c r="AT275" s="405"/>
    </row>
    <row r="276" spans="1:46" x14ac:dyDescent="0.3">
      <c r="B276" s="410"/>
      <c r="C276" s="410"/>
      <c r="D276" s="410"/>
      <c r="E276" s="410"/>
      <c r="F276" s="410"/>
      <c r="G276" s="410"/>
      <c r="H276" s="410"/>
      <c r="I276" s="410"/>
      <c r="J276" s="410"/>
      <c r="K276" s="410"/>
      <c r="L276" s="410"/>
      <c r="M276" s="410"/>
      <c r="N276" s="410"/>
      <c r="O276" s="410"/>
      <c r="P276" s="410"/>
      <c r="Q276" s="410"/>
      <c r="R276" s="410"/>
      <c r="S276" s="410"/>
      <c r="T276" s="410"/>
      <c r="U276" s="410"/>
      <c r="V276" s="410"/>
      <c r="W276" s="410"/>
      <c r="X276" s="410"/>
      <c r="Y276" s="410"/>
      <c r="Z276" s="410"/>
      <c r="AA276" s="410"/>
      <c r="AB276" s="410"/>
      <c r="AC276" s="410"/>
      <c r="AD276" s="410"/>
      <c r="AE276" s="410"/>
      <c r="AF276" s="410"/>
      <c r="AG276" s="410"/>
      <c r="AH276" s="410"/>
      <c r="AI276" s="410"/>
      <c r="AJ276" s="410"/>
      <c r="AK276" s="410"/>
      <c r="AL276" s="410"/>
      <c r="AM276" s="410"/>
      <c r="AN276" s="410"/>
      <c r="AO276" s="410"/>
      <c r="AP276" s="410"/>
      <c r="AQ276" s="410"/>
      <c r="AR276" s="410"/>
      <c r="AS276" s="410"/>
      <c r="AT276" s="410"/>
    </row>
    <row r="277" spans="1:46" x14ac:dyDescent="0.3">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c r="X277" s="130"/>
      <c r="Y277" s="130"/>
      <c r="Z277" s="130"/>
      <c r="AA277" s="130"/>
      <c r="AB277" s="130"/>
      <c r="AC277" s="130"/>
      <c r="AD277" s="130"/>
      <c r="AE277" s="130"/>
      <c r="AF277" s="130"/>
      <c r="AG277" s="130"/>
      <c r="AH277" s="130"/>
      <c r="AI277" s="130"/>
      <c r="AK277" s="130"/>
      <c r="AL277" s="130"/>
      <c r="AM277" s="130"/>
      <c r="AN277" s="130"/>
      <c r="AO277" s="130"/>
      <c r="AP277" s="130"/>
      <c r="AQ277" s="130"/>
      <c r="AR277" s="130"/>
      <c r="AS277" s="130"/>
      <c r="AT277" s="130"/>
    </row>
    <row r="278" spans="1:46" x14ac:dyDescent="0.3">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c r="X278" s="130"/>
      <c r="Y278" s="130"/>
      <c r="Z278" s="130"/>
      <c r="AA278" s="130"/>
      <c r="AB278" s="130"/>
      <c r="AC278" s="130"/>
      <c r="AD278" s="130"/>
      <c r="AE278" s="130"/>
      <c r="AF278" s="130"/>
      <c r="AG278" s="130"/>
      <c r="AH278" s="130"/>
      <c r="AI278" s="130"/>
      <c r="AK278" s="130"/>
      <c r="AL278" s="130"/>
      <c r="AM278" s="130"/>
      <c r="AN278" s="130"/>
      <c r="AO278" s="130"/>
      <c r="AP278" s="130"/>
      <c r="AQ278" s="130"/>
      <c r="AR278" s="130"/>
      <c r="AS278" s="130"/>
      <c r="AT278" s="130"/>
    </row>
    <row r="279" spans="1:46" x14ac:dyDescent="0.3">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c r="X279" s="130"/>
      <c r="Y279" s="130"/>
      <c r="Z279" s="130"/>
      <c r="AA279" s="130"/>
      <c r="AB279" s="130"/>
      <c r="AC279" s="130"/>
      <c r="AD279" s="130"/>
      <c r="AE279" s="130"/>
      <c r="AF279" s="130"/>
      <c r="AG279" s="130"/>
      <c r="AH279" s="130"/>
      <c r="AI279" s="130"/>
      <c r="AK279" s="130"/>
      <c r="AL279" s="130"/>
      <c r="AM279" s="130"/>
      <c r="AN279" s="130"/>
      <c r="AO279" s="130"/>
      <c r="AP279" s="130"/>
      <c r="AQ279" s="130"/>
      <c r="AR279" s="130"/>
      <c r="AS279" s="130"/>
      <c r="AT279" s="130"/>
    </row>
    <row r="280" spans="1:46" x14ac:dyDescent="0.3">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c r="X280" s="130"/>
      <c r="Y280" s="130"/>
      <c r="Z280" s="130"/>
      <c r="AA280" s="130"/>
      <c r="AB280" s="130"/>
      <c r="AC280" s="130"/>
      <c r="AD280" s="130"/>
      <c r="AE280" s="130"/>
      <c r="AF280" s="130"/>
      <c r="AG280" s="130"/>
      <c r="AH280" s="130"/>
      <c r="AI280" s="130"/>
      <c r="AJ280" s="130">
        <v>0</v>
      </c>
      <c r="AK280" s="130"/>
      <c r="AL280" s="130"/>
      <c r="AM280" s="130"/>
      <c r="AN280" s="130"/>
      <c r="AO280" s="130"/>
      <c r="AP280" s="130"/>
      <c r="AQ280" s="130"/>
      <c r="AR280" s="130"/>
      <c r="AS280" s="130"/>
      <c r="AT280" s="130"/>
    </row>
    <row r="281" spans="1:46" x14ac:dyDescent="0.3">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c r="X281" s="130"/>
      <c r="Y281" s="130"/>
      <c r="Z281" s="130"/>
      <c r="AA281" s="130"/>
      <c r="AB281" s="130"/>
      <c r="AC281" s="130"/>
      <c r="AD281" s="130"/>
      <c r="AE281" s="130"/>
      <c r="AF281" s="130"/>
      <c r="AG281" s="130"/>
      <c r="AH281" s="130"/>
      <c r="AI281" s="130"/>
      <c r="AK281" s="130"/>
      <c r="AL281" s="130"/>
      <c r="AM281" s="130"/>
      <c r="AN281" s="130"/>
      <c r="AO281" s="130"/>
      <c r="AP281" s="130"/>
      <c r="AQ281" s="130"/>
      <c r="AR281" s="130"/>
      <c r="AS281" s="130"/>
      <c r="AT281" s="130"/>
    </row>
    <row r="282" spans="1:46" x14ac:dyDescent="0.3">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c r="X282" s="130"/>
      <c r="Y282" s="130"/>
      <c r="Z282" s="130"/>
      <c r="AA282" s="130"/>
      <c r="AB282" s="130"/>
      <c r="AC282" s="130"/>
      <c r="AD282" s="130"/>
      <c r="AE282" s="130"/>
      <c r="AF282" s="130"/>
      <c r="AG282" s="130"/>
      <c r="AH282" s="130"/>
      <c r="AI282" s="130"/>
      <c r="AK282" s="130"/>
      <c r="AL282" s="130"/>
      <c r="AM282" s="130"/>
      <c r="AN282" s="130"/>
      <c r="AO282" s="130"/>
      <c r="AP282" s="130"/>
      <c r="AQ282" s="130"/>
      <c r="AR282" s="130"/>
      <c r="AS282" s="130"/>
      <c r="AT282" s="130"/>
    </row>
    <row r="283" spans="1:46" x14ac:dyDescent="0.3">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c r="X283" s="130"/>
      <c r="Y283" s="130"/>
      <c r="Z283" s="130"/>
      <c r="AA283" s="130"/>
      <c r="AB283" s="130"/>
      <c r="AC283" s="130"/>
      <c r="AD283" s="130"/>
      <c r="AE283" s="130"/>
      <c r="AF283" s="130"/>
      <c r="AG283" s="130"/>
      <c r="AH283" s="130"/>
      <c r="AI283" s="130"/>
      <c r="AK283" s="130"/>
      <c r="AL283" s="130"/>
      <c r="AM283" s="130"/>
      <c r="AN283" s="130"/>
      <c r="AO283" s="130"/>
      <c r="AP283" s="130"/>
      <c r="AQ283" s="130"/>
      <c r="AR283" s="130"/>
      <c r="AS283" s="130"/>
      <c r="AT283" s="130"/>
    </row>
    <row r="284" spans="1:46" x14ac:dyDescent="0.3">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c r="X284" s="130"/>
      <c r="Y284" s="130"/>
      <c r="Z284" s="130"/>
      <c r="AA284" s="130"/>
      <c r="AB284" s="130"/>
      <c r="AC284" s="130"/>
      <c r="AD284" s="130"/>
      <c r="AE284" s="130"/>
      <c r="AF284" s="130"/>
      <c r="AG284" s="130"/>
      <c r="AH284" s="130"/>
      <c r="AI284" s="130"/>
      <c r="AK284" s="130"/>
      <c r="AL284" s="130"/>
      <c r="AM284" s="130"/>
      <c r="AN284" s="130"/>
      <c r="AO284" s="130"/>
      <c r="AP284" s="130"/>
      <c r="AQ284" s="130"/>
      <c r="AR284" s="130"/>
      <c r="AS284" s="130"/>
      <c r="AT284" s="130"/>
    </row>
    <row r="285" spans="1:46" x14ac:dyDescent="0.3">
      <c r="A285" s="107">
        <v>995</v>
      </c>
      <c r="B285" s="130"/>
      <c r="C285" s="130"/>
      <c r="D285" s="130">
        <v>0</v>
      </c>
      <c r="E285" s="130"/>
      <c r="F285" s="130"/>
      <c r="G285" s="130"/>
      <c r="H285" s="130"/>
      <c r="I285" s="130"/>
      <c r="J285" s="130">
        <v>0</v>
      </c>
      <c r="K285" s="130">
        <v>0</v>
      </c>
      <c r="L285" s="130">
        <v>0</v>
      </c>
      <c r="M285" s="130">
        <v>0</v>
      </c>
      <c r="N285" s="130">
        <v>0</v>
      </c>
      <c r="O285" s="130">
        <v>0</v>
      </c>
      <c r="P285" s="130">
        <v>0</v>
      </c>
      <c r="Q285" s="130">
        <v>0</v>
      </c>
      <c r="R285" s="130">
        <v>0</v>
      </c>
      <c r="S285" s="130">
        <v>0</v>
      </c>
      <c r="T285" s="130"/>
      <c r="U285" s="130">
        <v>0</v>
      </c>
      <c r="V285" s="130">
        <v>0</v>
      </c>
      <c r="W285" s="130">
        <v>0</v>
      </c>
      <c r="X285" s="130">
        <v>0</v>
      </c>
      <c r="Y285" s="130"/>
      <c r="Z285" s="130">
        <v>0</v>
      </c>
      <c r="AA285" s="130">
        <v>0</v>
      </c>
      <c r="AB285" s="130">
        <v>0</v>
      </c>
      <c r="AC285" s="130">
        <v>0</v>
      </c>
      <c r="AD285" s="130">
        <v>0</v>
      </c>
      <c r="AE285" s="130">
        <v>0</v>
      </c>
      <c r="AF285" s="130"/>
      <c r="AG285" s="130">
        <v>0</v>
      </c>
      <c r="AH285" s="130">
        <v>0</v>
      </c>
      <c r="AI285" s="130">
        <v>0</v>
      </c>
      <c r="AJ285" s="130">
        <v>0</v>
      </c>
      <c r="AK285" s="130">
        <v>0</v>
      </c>
      <c r="AL285" s="130">
        <v>0</v>
      </c>
      <c r="AM285" s="130">
        <v>0</v>
      </c>
      <c r="AN285" s="130">
        <v>0</v>
      </c>
      <c r="AO285" s="130">
        <v>0</v>
      </c>
      <c r="AP285" s="130">
        <v>0</v>
      </c>
      <c r="AQ285" s="130">
        <v>0</v>
      </c>
      <c r="AR285" s="130">
        <v>0</v>
      </c>
      <c r="AS285" s="130">
        <v>0</v>
      </c>
      <c r="AT285" s="130"/>
    </row>
    <row r="286" spans="1:46" x14ac:dyDescent="0.3">
      <c r="A286" s="107">
        <v>996</v>
      </c>
      <c r="B286" s="130"/>
      <c r="C286" s="130"/>
      <c r="D286" s="130">
        <v>0</v>
      </c>
      <c r="E286" s="130">
        <v>0</v>
      </c>
      <c r="F286" s="130">
        <v>0</v>
      </c>
      <c r="G286" s="130">
        <v>0</v>
      </c>
      <c r="H286" s="130">
        <v>0</v>
      </c>
      <c r="I286" s="130">
        <v>0</v>
      </c>
      <c r="J286" s="130">
        <v>0</v>
      </c>
      <c r="K286" s="130">
        <v>0</v>
      </c>
      <c r="L286" s="130">
        <v>0</v>
      </c>
      <c r="M286" s="130">
        <v>0</v>
      </c>
      <c r="N286" s="130">
        <v>0</v>
      </c>
      <c r="O286" s="130">
        <v>0</v>
      </c>
      <c r="P286" s="130">
        <v>0</v>
      </c>
      <c r="Q286" s="130">
        <v>0</v>
      </c>
      <c r="R286" s="130">
        <v>0</v>
      </c>
      <c r="S286" s="130">
        <v>0</v>
      </c>
      <c r="T286" s="130"/>
      <c r="U286" s="130">
        <v>0</v>
      </c>
      <c r="V286" s="130">
        <v>0</v>
      </c>
      <c r="W286" s="130">
        <v>0</v>
      </c>
      <c r="X286" s="130">
        <v>0</v>
      </c>
      <c r="Y286" s="130"/>
      <c r="Z286" s="130">
        <v>0</v>
      </c>
      <c r="AA286" s="130">
        <v>0</v>
      </c>
      <c r="AB286" s="130">
        <v>0</v>
      </c>
      <c r="AC286" s="130">
        <v>0</v>
      </c>
      <c r="AD286" s="130">
        <v>0</v>
      </c>
      <c r="AE286" s="130">
        <v>0</v>
      </c>
      <c r="AF286" s="130"/>
      <c r="AG286" s="130">
        <v>0</v>
      </c>
      <c r="AH286" s="130">
        <v>0</v>
      </c>
      <c r="AI286" s="130">
        <v>0</v>
      </c>
      <c r="AJ286" s="130">
        <v>0</v>
      </c>
      <c r="AK286" s="130">
        <v>0</v>
      </c>
      <c r="AL286" s="130">
        <v>0</v>
      </c>
      <c r="AM286" s="130">
        <v>0</v>
      </c>
      <c r="AN286" s="130">
        <v>0</v>
      </c>
      <c r="AO286" s="130">
        <v>0</v>
      </c>
      <c r="AP286" s="130">
        <v>0</v>
      </c>
      <c r="AQ286" s="130">
        <v>0</v>
      </c>
      <c r="AR286" s="130">
        <v>0</v>
      </c>
      <c r="AS286" s="130">
        <v>0</v>
      </c>
      <c r="AT286" s="130"/>
    </row>
    <row r="287" spans="1:46" s="418" customFormat="1" x14ac:dyDescent="0.3">
      <c r="A287" s="417">
        <v>998</v>
      </c>
      <c r="D287" s="418">
        <v>60</v>
      </c>
      <c r="E287" s="418">
        <v>60</v>
      </c>
      <c r="F287" s="418">
        <v>60</v>
      </c>
      <c r="G287" s="418">
        <v>60</v>
      </c>
      <c r="H287" s="418">
        <v>60</v>
      </c>
      <c r="I287" s="418">
        <v>60</v>
      </c>
      <c r="J287" s="418">
        <v>60</v>
      </c>
      <c r="K287" s="418">
        <v>60</v>
      </c>
      <c r="L287" s="418">
        <v>60</v>
      </c>
      <c r="M287" s="418">
        <v>60</v>
      </c>
      <c r="N287" s="418">
        <v>60</v>
      </c>
      <c r="O287" s="418">
        <v>60</v>
      </c>
      <c r="P287" s="418">
        <v>60</v>
      </c>
      <c r="Q287" s="418">
        <v>60</v>
      </c>
      <c r="R287" s="418">
        <v>60</v>
      </c>
      <c r="S287" s="418">
        <v>60</v>
      </c>
      <c r="T287" s="418">
        <v>60</v>
      </c>
      <c r="U287" s="418">
        <v>60</v>
      </c>
      <c r="V287" s="418">
        <v>60</v>
      </c>
      <c r="W287" s="418">
        <v>60</v>
      </c>
      <c r="X287" s="418">
        <v>60</v>
      </c>
      <c r="Y287" s="418">
        <v>60</v>
      </c>
      <c r="Z287" s="418">
        <v>60</v>
      </c>
      <c r="AA287" s="418">
        <v>60</v>
      </c>
      <c r="AB287" s="418">
        <v>60</v>
      </c>
      <c r="AC287" s="418">
        <v>60</v>
      </c>
      <c r="AD287" s="418">
        <v>60</v>
      </c>
      <c r="AE287" s="418">
        <v>60</v>
      </c>
      <c r="AF287" s="418">
        <v>60</v>
      </c>
      <c r="AG287" s="418">
        <v>60</v>
      </c>
      <c r="AH287" s="418">
        <v>60</v>
      </c>
      <c r="AI287" s="418">
        <v>60</v>
      </c>
      <c r="AJ287" s="418">
        <v>59</v>
      </c>
      <c r="AK287" s="418">
        <v>60</v>
      </c>
      <c r="AL287" s="418">
        <v>60</v>
      </c>
      <c r="AM287" s="418">
        <v>60</v>
      </c>
      <c r="AN287" s="418">
        <v>60</v>
      </c>
      <c r="AO287" s="418">
        <v>60</v>
      </c>
      <c r="AP287" s="418">
        <v>60</v>
      </c>
      <c r="AQ287" s="418">
        <v>60</v>
      </c>
      <c r="AR287" s="418">
        <v>60</v>
      </c>
      <c r="AS287" s="418">
        <v>60</v>
      </c>
    </row>
    <row r="288" spans="1:46" s="418" customFormat="1" x14ac:dyDescent="0.3">
      <c r="A288" s="417">
        <v>999</v>
      </c>
      <c r="D288" s="418">
        <v>602182</v>
      </c>
      <c r="E288" s="418">
        <v>601701</v>
      </c>
      <c r="F288" s="418">
        <v>601702</v>
      </c>
      <c r="G288" s="418">
        <v>601703</v>
      </c>
      <c r="H288" s="418">
        <v>604187</v>
      </c>
      <c r="I288" s="418">
        <v>601707</v>
      </c>
      <c r="J288" s="418">
        <v>601708</v>
      </c>
      <c r="K288" s="418">
        <v>602352</v>
      </c>
      <c r="L288" s="418">
        <v>60952</v>
      </c>
      <c r="M288" s="418">
        <v>601717</v>
      </c>
      <c r="N288" s="418">
        <v>601719</v>
      </c>
      <c r="O288" s="418">
        <v>601720</v>
      </c>
      <c r="P288" s="418">
        <v>601723</v>
      </c>
      <c r="Q288" s="418">
        <v>601781</v>
      </c>
      <c r="R288" s="418">
        <v>601782</v>
      </c>
      <c r="S288" s="418">
        <v>601724</v>
      </c>
      <c r="T288" s="418">
        <v>601725</v>
      </c>
      <c r="U288" s="418">
        <v>601726</v>
      </c>
      <c r="V288" s="418">
        <v>602154</v>
      </c>
      <c r="W288" s="418">
        <v>604030</v>
      </c>
      <c r="X288" s="418">
        <v>601738</v>
      </c>
      <c r="Y288" s="418">
        <v>601744</v>
      </c>
      <c r="Z288" s="418">
        <v>601745</v>
      </c>
      <c r="AA288" s="418">
        <v>601746</v>
      </c>
      <c r="AB288" s="418">
        <v>601748</v>
      </c>
      <c r="AC288" s="418">
        <v>601790</v>
      </c>
      <c r="AD288" s="418">
        <v>602369</v>
      </c>
      <c r="AE288" s="418">
        <v>601760</v>
      </c>
      <c r="AF288" s="418">
        <v>601761</v>
      </c>
      <c r="AG288" s="418">
        <v>601797</v>
      </c>
      <c r="AH288" s="418">
        <v>602153</v>
      </c>
      <c r="AI288" s="418">
        <v>601764</v>
      </c>
      <c r="AJ288" s="418">
        <v>591618</v>
      </c>
      <c r="AK288" s="418">
        <v>602389</v>
      </c>
      <c r="AL288" s="418">
        <v>601765</v>
      </c>
      <c r="AM288" s="418">
        <v>602178</v>
      </c>
      <c r="AN288" s="418">
        <v>602390</v>
      </c>
      <c r="AO288" s="418">
        <v>602391</v>
      </c>
      <c r="AP288" s="418">
        <v>602414</v>
      </c>
      <c r="AQ288" s="418">
        <v>602395</v>
      </c>
      <c r="AR288" s="418">
        <v>602333</v>
      </c>
      <c r="AS288" s="418">
        <v>601774</v>
      </c>
    </row>
    <row r="289" spans="1:46" x14ac:dyDescent="0.3">
      <c r="A289" s="107">
        <v>9000</v>
      </c>
      <c r="B289" s="130"/>
      <c r="C289" s="130"/>
      <c r="D289" s="130">
        <v>7484744</v>
      </c>
      <c r="E289" s="130">
        <v>9615873</v>
      </c>
      <c r="F289" s="130">
        <v>54151265</v>
      </c>
      <c r="G289" s="130">
        <v>44978472</v>
      </c>
      <c r="H289" s="130">
        <v>574429</v>
      </c>
      <c r="I289" s="130">
        <v>6971281</v>
      </c>
      <c r="J289" s="130">
        <v>28759305</v>
      </c>
      <c r="K289" s="130">
        <v>18989930</v>
      </c>
      <c r="L289" s="130">
        <v>100890992</v>
      </c>
      <c r="M289" s="130">
        <v>5624694</v>
      </c>
      <c r="N289" s="130">
        <v>1730767</v>
      </c>
      <c r="O289" s="130">
        <v>172850586</v>
      </c>
      <c r="P289" s="130">
        <v>3088260</v>
      </c>
      <c r="Q289" s="130">
        <v>1015053</v>
      </c>
      <c r="R289" s="130">
        <v>1877732</v>
      </c>
      <c r="S289" s="130">
        <v>67738377</v>
      </c>
      <c r="T289" s="130">
        <v>601785</v>
      </c>
      <c r="U289" s="130">
        <v>2469975</v>
      </c>
      <c r="V289" s="130">
        <v>8567392</v>
      </c>
      <c r="W289" s="130">
        <v>5221126</v>
      </c>
      <c r="X289" s="130">
        <v>12444531</v>
      </c>
      <c r="Y289" s="130">
        <v>601804</v>
      </c>
      <c r="Z289" s="130">
        <v>2504681</v>
      </c>
      <c r="AA289" s="130">
        <v>2030676</v>
      </c>
      <c r="AB289" s="130">
        <v>5418666</v>
      </c>
      <c r="AC289" s="130">
        <v>601495717</v>
      </c>
      <c r="AD289" s="130">
        <v>988419</v>
      </c>
      <c r="AE289" s="130">
        <v>1500095</v>
      </c>
      <c r="AF289" s="130">
        <v>601821</v>
      </c>
      <c r="AG289" s="130">
        <v>275454498</v>
      </c>
      <c r="AH289" s="130">
        <v>38432639</v>
      </c>
      <c r="AI289" s="130">
        <v>2406237745</v>
      </c>
      <c r="AJ289" s="130">
        <v>6816730.6200000001</v>
      </c>
      <c r="AK289" s="130">
        <v>14691663</v>
      </c>
      <c r="AL289" s="130">
        <v>3708738</v>
      </c>
      <c r="AM289" s="130">
        <v>3118879</v>
      </c>
      <c r="AN289" s="130">
        <v>1060346</v>
      </c>
      <c r="AO289" s="130">
        <v>1839875</v>
      </c>
      <c r="AP289" s="130">
        <v>28681043</v>
      </c>
      <c r="AQ289" s="130">
        <v>33558355</v>
      </c>
      <c r="AR289" s="130">
        <v>5143112</v>
      </c>
      <c r="AS289" s="130">
        <v>2851050</v>
      </c>
      <c r="AT289" s="130"/>
    </row>
    <row r="290" spans="1:46" x14ac:dyDescent="0.3">
      <c r="A290" s="107">
        <v>9001</v>
      </c>
      <c r="B290" s="412"/>
      <c r="C290" s="412"/>
      <c r="D290" s="412">
        <v>0</v>
      </c>
      <c r="E290" s="412">
        <v>0</v>
      </c>
      <c r="F290" s="412">
        <v>2252397</v>
      </c>
      <c r="G290" s="412">
        <v>0</v>
      </c>
      <c r="H290" s="412">
        <v>0</v>
      </c>
      <c r="I290" s="412">
        <v>839905</v>
      </c>
      <c r="J290" s="412">
        <v>2721148</v>
      </c>
      <c r="K290" s="412">
        <v>0</v>
      </c>
      <c r="L290" s="412">
        <v>0</v>
      </c>
      <c r="M290" s="412">
        <v>0</v>
      </c>
      <c r="N290" s="412">
        <v>0</v>
      </c>
      <c r="O290" s="412">
        <v>0</v>
      </c>
      <c r="P290" s="412">
        <v>337729</v>
      </c>
      <c r="Q290" s="412">
        <v>76925</v>
      </c>
      <c r="R290" s="412">
        <v>162281</v>
      </c>
      <c r="S290" s="412">
        <v>7759821</v>
      </c>
      <c r="T290" s="412">
        <v>0</v>
      </c>
      <c r="U290" s="412">
        <v>150745</v>
      </c>
      <c r="V290" s="412">
        <v>0</v>
      </c>
      <c r="W290" s="412">
        <v>807348</v>
      </c>
      <c r="X290" s="412">
        <v>2526937</v>
      </c>
      <c r="Y290" s="412">
        <v>0</v>
      </c>
      <c r="Z290" s="412">
        <v>123835</v>
      </c>
      <c r="AA290" s="412">
        <v>188139</v>
      </c>
      <c r="AB290" s="412">
        <v>271382</v>
      </c>
      <c r="AC290" s="412">
        <v>46319683</v>
      </c>
      <c r="AD290" s="412">
        <v>0</v>
      </c>
      <c r="AE290" s="412">
        <v>118997</v>
      </c>
      <c r="AF290" s="412">
        <v>0</v>
      </c>
      <c r="AG290" s="412">
        <v>41297978</v>
      </c>
      <c r="AH290" s="412">
        <v>3910494</v>
      </c>
      <c r="AI290" s="412">
        <v>610760095</v>
      </c>
      <c r="AJ290" s="412">
        <v>755796</v>
      </c>
      <c r="AK290" s="412">
        <v>2582831</v>
      </c>
      <c r="AL290" s="412">
        <v>630650</v>
      </c>
      <c r="AM290" s="412">
        <v>372104</v>
      </c>
      <c r="AN290" s="412">
        <v>39510</v>
      </c>
      <c r="AO290" s="412">
        <v>200682</v>
      </c>
      <c r="AP290" s="412">
        <v>3354190</v>
      </c>
      <c r="AQ290" s="412">
        <v>0</v>
      </c>
      <c r="AR290" s="412">
        <v>0</v>
      </c>
      <c r="AS290" s="412">
        <v>289843</v>
      </c>
      <c r="AT290" s="412"/>
    </row>
    <row r="291" spans="1:46" x14ac:dyDescent="0.3">
      <c r="A291" s="107">
        <v>9002</v>
      </c>
      <c r="B291" s="412"/>
      <c r="C291" s="412"/>
      <c r="D291" s="412">
        <v>0</v>
      </c>
      <c r="E291" s="412">
        <v>0</v>
      </c>
      <c r="F291" s="412">
        <v>1356772</v>
      </c>
      <c r="G291" s="412">
        <v>0</v>
      </c>
      <c r="H291" s="412">
        <v>0</v>
      </c>
      <c r="I291" s="412">
        <v>14296</v>
      </c>
      <c r="J291" s="412">
        <v>110973</v>
      </c>
      <c r="K291" s="412">
        <v>0</v>
      </c>
      <c r="L291" s="412">
        <v>0</v>
      </c>
      <c r="M291" s="412">
        <v>0</v>
      </c>
      <c r="N291" s="412">
        <v>0</v>
      </c>
      <c r="O291" s="412">
        <v>0</v>
      </c>
      <c r="P291" s="412">
        <v>23</v>
      </c>
      <c r="Q291" s="412">
        <v>0</v>
      </c>
      <c r="R291" s="412">
        <v>12198</v>
      </c>
      <c r="S291" s="412">
        <v>289877</v>
      </c>
      <c r="T291" s="412">
        <v>0</v>
      </c>
      <c r="U291" s="412">
        <v>138</v>
      </c>
      <c r="V291" s="412">
        <v>0</v>
      </c>
      <c r="W291" s="412">
        <v>604467</v>
      </c>
      <c r="X291" s="412">
        <v>0</v>
      </c>
      <c r="Y291" s="412">
        <v>0</v>
      </c>
      <c r="Z291" s="412">
        <v>725</v>
      </c>
      <c r="AA291" s="412">
        <v>0</v>
      </c>
      <c r="AB291" s="412">
        <v>13557</v>
      </c>
      <c r="AC291" s="412">
        <v>8688995</v>
      </c>
      <c r="AD291" s="412">
        <v>0</v>
      </c>
      <c r="AE291" s="412">
        <v>0</v>
      </c>
      <c r="AF291" s="412">
        <v>0</v>
      </c>
      <c r="AG291" s="412">
        <v>1559875</v>
      </c>
      <c r="AH291" s="412">
        <v>34452</v>
      </c>
      <c r="AI291" s="412">
        <v>14937235</v>
      </c>
      <c r="AJ291" s="412">
        <v>1398</v>
      </c>
      <c r="AK291" s="412">
        <v>917</v>
      </c>
      <c r="AL291" s="412">
        <v>0</v>
      </c>
      <c r="AM291" s="412">
        <v>0</v>
      </c>
      <c r="AN291" s="412">
        <v>506</v>
      </c>
      <c r="AO291" s="412">
        <v>446</v>
      </c>
      <c r="AP291" s="412">
        <v>89082</v>
      </c>
      <c r="AQ291" s="412">
        <v>0</v>
      </c>
      <c r="AR291" s="412">
        <v>0</v>
      </c>
      <c r="AS291" s="412">
        <v>0</v>
      </c>
      <c r="AT291" s="412"/>
    </row>
    <row r="292" spans="1:46" x14ac:dyDescent="0.3">
      <c r="A292" s="107">
        <v>9003</v>
      </c>
      <c r="B292" s="412"/>
      <c r="C292" s="412"/>
      <c r="D292" s="412">
        <v>0</v>
      </c>
      <c r="E292" s="412">
        <v>0</v>
      </c>
      <c r="F292" s="412">
        <v>1356772</v>
      </c>
      <c r="G292" s="412">
        <v>0</v>
      </c>
      <c r="H292" s="412">
        <v>0</v>
      </c>
      <c r="I292" s="412">
        <v>14296</v>
      </c>
      <c r="J292" s="412">
        <v>3512583</v>
      </c>
      <c r="K292" s="412">
        <v>0</v>
      </c>
      <c r="L292" s="412">
        <v>0</v>
      </c>
      <c r="M292" s="412">
        <v>0</v>
      </c>
      <c r="N292" s="412">
        <v>0</v>
      </c>
      <c r="O292" s="412">
        <v>0</v>
      </c>
      <c r="P292" s="412">
        <v>23</v>
      </c>
      <c r="Q292" s="412">
        <v>0</v>
      </c>
      <c r="R292" s="412">
        <v>12198</v>
      </c>
      <c r="S292" s="412">
        <v>289877</v>
      </c>
      <c r="T292" s="412">
        <v>0</v>
      </c>
      <c r="U292" s="412">
        <v>62891</v>
      </c>
      <c r="V292" s="412">
        <v>0</v>
      </c>
      <c r="W292" s="412">
        <v>604467</v>
      </c>
      <c r="X292" s="412">
        <v>268864</v>
      </c>
      <c r="Y292" s="412">
        <v>0</v>
      </c>
      <c r="Z292" s="412">
        <v>725</v>
      </c>
      <c r="AA292" s="412">
        <v>3015</v>
      </c>
      <c r="AB292" s="412">
        <v>121763</v>
      </c>
      <c r="AC292" s="412">
        <v>112700744</v>
      </c>
      <c r="AD292" s="412">
        <v>0</v>
      </c>
      <c r="AE292" s="412">
        <v>0</v>
      </c>
      <c r="AF292" s="412">
        <v>0</v>
      </c>
      <c r="AG292" s="412">
        <v>1665108</v>
      </c>
      <c r="AH292" s="412">
        <v>34452</v>
      </c>
      <c r="AI292" s="412">
        <v>16964150</v>
      </c>
      <c r="AJ292" s="412">
        <v>1398</v>
      </c>
      <c r="AK292" s="412">
        <v>917</v>
      </c>
      <c r="AL292" s="412">
        <v>600</v>
      </c>
      <c r="AM292" s="412">
        <v>600</v>
      </c>
      <c r="AN292" s="412">
        <v>506</v>
      </c>
      <c r="AO292" s="412">
        <v>446</v>
      </c>
      <c r="AP292" s="412">
        <v>822294</v>
      </c>
      <c r="AQ292" s="412">
        <v>0</v>
      </c>
      <c r="AR292" s="412">
        <v>0</v>
      </c>
      <c r="AS292" s="412">
        <v>0</v>
      </c>
      <c r="AT292" s="412"/>
    </row>
    <row r="293" spans="1:46" x14ac:dyDescent="0.3">
      <c r="A293" s="107">
        <v>9004</v>
      </c>
      <c r="B293" s="130"/>
      <c r="C293" s="130"/>
      <c r="D293" s="130" t="s">
        <v>155</v>
      </c>
      <c r="E293" s="130" t="s">
        <v>155</v>
      </c>
      <c r="F293" s="130" t="s">
        <v>155</v>
      </c>
      <c r="G293" s="130" t="s">
        <v>155</v>
      </c>
      <c r="H293" s="130" t="s">
        <v>155</v>
      </c>
      <c r="I293" s="130" t="s">
        <v>155</v>
      </c>
      <c r="J293" s="130" t="s">
        <v>155</v>
      </c>
      <c r="K293" s="130" t="s">
        <v>155</v>
      </c>
      <c r="L293" s="130" t="s">
        <v>155</v>
      </c>
      <c r="M293" s="130" t="s">
        <v>155</v>
      </c>
      <c r="N293" s="130" t="s">
        <v>155</v>
      </c>
      <c r="O293" s="130" t="s">
        <v>155</v>
      </c>
      <c r="P293" s="130" t="s">
        <v>155</v>
      </c>
      <c r="Q293" s="130" t="s">
        <v>155</v>
      </c>
      <c r="R293" s="130" t="s">
        <v>155</v>
      </c>
      <c r="S293" s="130" t="s">
        <v>155</v>
      </c>
      <c r="T293" s="130" t="s">
        <v>155</v>
      </c>
      <c r="U293" s="130" t="s">
        <v>155</v>
      </c>
      <c r="V293" s="130" t="s">
        <v>155</v>
      </c>
      <c r="W293" s="130" t="s">
        <v>155</v>
      </c>
      <c r="X293" s="130" t="s">
        <v>155</v>
      </c>
      <c r="Y293" s="130" t="s">
        <v>155</v>
      </c>
      <c r="Z293" s="130" t="s">
        <v>155</v>
      </c>
      <c r="AA293" s="130" t="s">
        <v>155</v>
      </c>
      <c r="AB293" s="130" t="s">
        <v>155</v>
      </c>
      <c r="AC293" s="130" t="s">
        <v>155</v>
      </c>
      <c r="AD293" s="130" t="s">
        <v>155</v>
      </c>
      <c r="AE293" s="130" t="s">
        <v>155</v>
      </c>
      <c r="AF293" s="130" t="s">
        <v>155</v>
      </c>
      <c r="AG293" s="130" t="s">
        <v>155</v>
      </c>
      <c r="AH293" s="130" t="s">
        <v>155</v>
      </c>
      <c r="AI293" s="130" t="s">
        <v>155</v>
      </c>
      <c r="AJ293" s="130" t="s">
        <v>155</v>
      </c>
      <c r="AK293" s="130" t="s">
        <v>155</v>
      </c>
      <c r="AL293" s="130" t="s">
        <v>155</v>
      </c>
      <c r="AM293" s="130" t="s">
        <v>155</v>
      </c>
      <c r="AN293" s="130" t="s">
        <v>155</v>
      </c>
      <c r="AO293" s="130" t="s">
        <v>155</v>
      </c>
      <c r="AP293" s="130" t="s">
        <v>155</v>
      </c>
      <c r="AQ293" s="130" t="s">
        <v>155</v>
      </c>
      <c r="AR293" s="130" t="s">
        <v>155</v>
      </c>
      <c r="AS293" s="130" t="s">
        <v>155</v>
      </c>
      <c r="AT293" s="130"/>
    </row>
    <row r="294" spans="1:46" x14ac:dyDescent="0.3">
      <c r="A294" s="107">
        <v>9005</v>
      </c>
      <c r="B294" s="419"/>
      <c r="C294" s="419"/>
      <c r="D294" s="130">
        <v>0</v>
      </c>
      <c r="E294" s="130">
        <v>0</v>
      </c>
      <c r="F294" s="130">
        <v>221798</v>
      </c>
      <c r="G294" s="130">
        <v>0</v>
      </c>
      <c r="H294" s="130">
        <v>0</v>
      </c>
      <c r="I294" s="130">
        <v>188811</v>
      </c>
      <c r="J294" s="130">
        <v>1351787</v>
      </c>
      <c r="K294" s="130">
        <v>0</v>
      </c>
      <c r="L294" s="130">
        <v>0</v>
      </c>
      <c r="M294" s="130">
        <v>0</v>
      </c>
      <c r="N294" s="130">
        <v>0</v>
      </c>
      <c r="O294" s="130">
        <v>0</v>
      </c>
      <c r="P294" s="130">
        <v>337706</v>
      </c>
      <c r="Q294" s="130">
        <v>43220</v>
      </c>
      <c r="R294" s="130">
        <v>147147</v>
      </c>
      <c r="S294" s="130">
        <v>7015803</v>
      </c>
      <c r="T294" s="130">
        <v>0</v>
      </c>
      <c r="U294" s="130">
        <v>113957</v>
      </c>
      <c r="V294" s="130">
        <v>0</v>
      </c>
      <c r="W294" s="130">
        <v>132834</v>
      </c>
      <c r="X294" s="130">
        <v>-130292</v>
      </c>
      <c r="Y294" s="130">
        <v>0</v>
      </c>
      <c r="Z294" s="130">
        <v>67697</v>
      </c>
      <c r="AA294" s="130">
        <v>185095</v>
      </c>
      <c r="AB294" s="130">
        <v>163939</v>
      </c>
      <c r="AC294" s="130">
        <v>-3652286</v>
      </c>
      <c r="AD294" s="130">
        <v>0</v>
      </c>
      <c r="AE294" s="130">
        <v>118721</v>
      </c>
      <c r="AF294" s="130">
        <v>0</v>
      </c>
      <c r="AG294" s="130">
        <v>12132338</v>
      </c>
      <c r="AH294" s="130">
        <v>3874842</v>
      </c>
      <c r="AI294" s="130">
        <v>14018351</v>
      </c>
      <c r="AJ294" s="130">
        <v>746345</v>
      </c>
      <c r="AK294" s="130">
        <v>1149996</v>
      </c>
      <c r="AL294" s="130">
        <v>66514</v>
      </c>
      <c r="AM294" s="130">
        <v>273822</v>
      </c>
      <c r="AN294" s="130">
        <v>36172</v>
      </c>
      <c r="AO294" s="130">
        <v>80873</v>
      </c>
      <c r="AP294" s="130">
        <v>900630</v>
      </c>
      <c r="AQ294" s="130">
        <v>0</v>
      </c>
      <c r="AR294" s="130">
        <v>0</v>
      </c>
      <c r="AS294" s="130">
        <v>189843</v>
      </c>
      <c r="AT294" s="130"/>
    </row>
    <row r="295" spans="1:46" x14ac:dyDescent="0.3">
      <c r="A295" s="107">
        <v>9006</v>
      </c>
      <c r="B295" s="419"/>
      <c r="C295" s="419"/>
      <c r="D295" s="130">
        <v>0</v>
      </c>
      <c r="E295" s="130">
        <v>0</v>
      </c>
      <c r="F295" s="130">
        <v>9416450</v>
      </c>
      <c r="G295" s="130">
        <v>0</v>
      </c>
      <c r="H295" s="130">
        <v>0</v>
      </c>
      <c r="I295" s="130">
        <v>367805</v>
      </c>
      <c r="J295" s="130">
        <v>2521530</v>
      </c>
      <c r="K295" s="130">
        <v>0</v>
      </c>
      <c r="L295" s="130">
        <v>0</v>
      </c>
      <c r="M295" s="130">
        <v>0</v>
      </c>
      <c r="N295" s="130">
        <v>0</v>
      </c>
      <c r="O295" s="130">
        <v>0</v>
      </c>
      <c r="P295" s="130">
        <v>16980</v>
      </c>
      <c r="Q295" s="130">
        <v>0</v>
      </c>
      <c r="R295" s="130">
        <v>55359</v>
      </c>
      <c r="S295" s="130">
        <v>1988771</v>
      </c>
      <c r="T295" s="130">
        <v>0</v>
      </c>
      <c r="U295" s="130">
        <v>178747</v>
      </c>
      <c r="V295" s="130">
        <v>0</v>
      </c>
      <c r="W295" s="130">
        <v>10332</v>
      </c>
      <c r="X295" s="130">
        <v>825239</v>
      </c>
      <c r="Y295" s="130">
        <v>0</v>
      </c>
      <c r="Z295" s="130">
        <v>103932</v>
      </c>
      <c r="AA295" s="130">
        <v>52376</v>
      </c>
      <c r="AB295" s="130">
        <v>522370</v>
      </c>
      <c r="AC295" s="130">
        <v>63852259</v>
      </c>
      <c r="AD295" s="130">
        <v>0</v>
      </c>
      <c r="AE295" s="130">
        <v>11520</v>
      </c>
      <c r="AF295" s="130">
        <v>0</v>
      </c>
      <c r="AG295" s="130">
        <v>7528314</v>
      </c>
      <c r="AH295" s="130">
        <v>3155634</v>
      </c>
      <c r="AI295" s="130">
        <v>20554208</v>
      </c>
      <c r="AJ295" s="130">
        <v>66985</v>
      </c>
      <c r="AK295" s="130">
        <v>121875</v>
      </c>
      <c r="AL295" s="130">
        <v>23863</v>
      </c>
      <c r="AM295" s="130">
        <v>66717</v>
      </c>
      <c r="AN295" s="130">
        <v>4431</v>
      </c>
      <c r="AO295" s="130">
        <v>28007</v>
      </c>
      <c r="AP295" s="130">
        <v>2261192</v>
      </c>
      <c r="AQ295" s="130">
        <v>0</v>
      </c>
      <c r="AR295" s="130">
        <v>0</v>
      </c>
      <c r="AS295" s="130">
        <v>66446</v>
      </c>
      <c r="AT295" s="130"/>
    </row>
    <row r="296" spans="1:46" x14ac:dyDescent="0.3">
      <c r="A296" s="107">
        <v>9007</v>
      </c>
      <c r="B296" s="419"/>
      <c r="C296" s="419"/>
      <c r="D296" s="130">
        <v>0</v>
      </c>
      <c r="E296" s="130">
        <v>0</v>
      </c>
      <c r="F296" s="130">
        <v>2.3599999999999999E-2</v>
      </c>
      <c r="G296" s="130">
        <v>0</v>
      </c>
      <c r="H296" s="130">
        <v>0</v>
      </c>
      <c r="I296" s="130">
        <v>0.51329999999999998</v>
      </c>
      <c r="J296" s="130">
        <v>0.53610000000000002</v>
      </c>
      <c r="K296" s="130">
        <v>0</v>
      </c>
      <c r="L296" s="130">
        <v>0</v>
      </c>
      <c r="M296" s="130">
        <v>0</v>
      </c>
      <c r="N296" s="130">
        <v>0</v>
      </c>
      <c r="O296" s="130">
        <v>0</v>
      </c>
      <c r="P296" s="130">
        <v>19.888500000000001</v>
      </c>
      <c r="Q296" s="130">
        <v>0</v>
      </c>
      <c r="R296" s="130">
        <v>2.6581000000000001</v>
      </c>
      <c r="S296" s="130">
        <v>3.5276999999999998</v>
      </c>
      <c r="T296" s="130">
        <v>0</v>
      </c>
      <c r="U296" s="130">
        <v>0.63749999999999996</v>
      </c>
      <c r="V296" s="130">
        <v>0</v>
      </c>
      <c r="W296" s="130">
        <v>12.8566</v>
      </c>
      <c r="X296" s="130">
        <v>-0.15790000000000001</v>
      </c>
      <c r="Y296" s="130">
        <v>0</v>
      </c>
      <c r="Z296" s="130">
        <v>0.65139999999999998</v>
      </c>
      <c r="AA296" s="130">
        <v>3.5339999999999998</v>
      </c>
      <c r="AB296" s="130">
        <v>0.31380000000000002</v>
      </c>
      <c r="AC296" s="130">
        <v>-5.7200000000000001E-2</v>
      </c>
      <c r="AD296" s="130">
        <v>0</v>
      </c>
      <c r="AE296" s="130">
        <v>10.3056</v>
      </c>
      <c r="AF296" s="130">
        <v>0</v>
      </c>
      <c r="AG296" s="130">
        <v>1.6115999999999999</v>
      </c>
      <c r="AH296" s="130">
        <v>1.2279</v>
      </c>
      <c r="AI296" s="130">
        <v>0.68200000000000005</v>
      </c>
      <c r="AJ296" s="130">
        <v>11.141999999999999</v>
      </c>
      <c r="AK296" s="130">
        <v>9.4359000000000002</v>
      </c>
      <c r="AL296" s="130">
        <v>2.7873000000000001</v>
      </c>
      <c r="AM296" s="130">
        <v>4.1041999999999996</v>
      </c>
      <c r="AN296" s="130">
        <v>8.1633999999999993</v>
      </c>
      <c r="AO296" s="130">
        <v>2.8875999999999999</v>
      </c>
      <c r="AP296" s="130">
        <v>0.39829999999999999</v>
      </c>
      <c r="AQ296" s="130">
        <v>0</v>
      </c>
      <c r="AR296" s="130">
        <v>0</v>
      </c>
      <c r="AS296" s="130">
        <v>2.8571</v>
      </c>
      <c r="AT296" s="130"/>
    </row>
    <row r="297" spans="1:46" x14ac:dyDescent="0.3">
      <c r="A297" s="107">
        <v>9008</v>
      </c>
      <c r="B297" s="419"/>
      <c r="C297" s="130"/>
      <c r="D297" s="130">
        <v>22.72</v>
      </c>
      <c r="E297" s="130">
        <v>26.18</v>
      </c>
      <c r="F297" s="130">
        <v>0</v>
      </c>
      <c r="G297" s="130">
        <v>15.11</v>
      </c>
      <c r="H297" s="130">
        <v>6.75</v>
      </c>
      <c r="I297" s="130">
        <v>0</v>
      </c>
      <c r="J297" s="130">
        <v>0</v>
      </c>
      <c r="K297" s="130">
        <v>3.78</v>
      </c>
      <c r="L297" s="130">
        <v>1.63</v>
      </c>
      <c r="M297" s="130">
        <v>8.0299999999999994</v>
      </c>
      <c r="N297" s="130">
        <v>2.15</v>
      </c>
      <c r="O297" s="130">
        <v>35.9</v>
      </c>
      <c r="P297" s="130">
        <v>0</v>
      </c>
      <c r="Q297" s="130">
        <v>0</v>
      </c>
      <c r="R297" s="130">
        <v>0</v>
      </c>
      <c r="S297" s="130">
        <v>0</v>
      </c>
      <c r="T297" s="130">
        <v>0</v>
      </c>
      <c r="U297" s="130">
        <v>0</v>
      </c>
      <c r="V297" s="130">
        <v>5.88</v>
      </c>
      <c r="W297" s="130">
        <v>0</v>
      </c>
      <c r="X297" s="130">
        <v>0</v>
      </c>
      <c r="Y297" s="130">
        <v>0</v>
      </c>
      <c r="Z297" s="130">
        <v>0</v>
      </c>
      <c r="AA297" s="130">
        <v>0</v>
      </c>
      <c r="AB297" s="130">
        <v>0</v>
      </c>
      <c r="AC297" s="130">
        <v>0</v>
      </c>
      <c r="AD297" s="130">
        <v>17.12</v>
      </c>
      <c r="AE297" s="130">
        <v>0</v>
      </c>
      <c r="AF297" s="130">
        <v>0</v>
      </c>
      <c r="AG297" s="130">
        <v>62.14</v>
      </c>
      <c r="AH297" s="130">
        <v>0</v>
      </c>
      <c r="AI297" s="130">
        <v>0.18</v>
      </c>
      <c r="AJ297" s="130">
        <v>0</v>
      </c>
      <c r="AK297" s="130">
        <v>0</v>
      </c>
      <c r="AL297" s="130">
        <v>0</v>
      </c>
      <c r="AM297" s="130">
        <v>0</v>
      </c>
      <c r="AN297" s="130">
        <v>0</v>
      </c>
      <c r="AO297" s="130">
        <v>0</v>
      </c>
      <c r="AP297" s="130">
        <v>0</v>
      </c>
      <c r="AQ297" s="130">
        <v>19.71</v>
      </c>
      <c r="AR297" s="130">
        <v>10.38</v>
      </c>
      <c r="AS297" s="130">
        <v>0</v>
      </c>
      <c r="AT297" s="130"/>
    </row>
    <row r="298" spans="1:46" x14ac:dyDescent="0.3">
      <c r="A298" s="107">
        <v>9010</v>
      </c>
      <c r="B298" s="419"/>
      <c r="C298" s="419"/>
      <c r="D298" s="130">
        <v>0</v>
      </c>
      <c r="E298" s="130">
        <v>0</v>
      </c>
      <c r="F298" s="130">
        <v>0</v>
      </c>
      <c r="G298" s="130">
        <v>0</v>
      </c>
      <c r="H298" s="130">
        <v>0</v>
      </c>
      <c r="I298" s="130">
        <v>0</v>
      </c>
      <c r="J298" s="130">
        <v>0</v>
      </c>
      <c r="K298" s="130">
        <v>0</v>
      </c>
      <c r="L298" s="130">
        <v>0</v>
      </c>
      <c r="M298" s="130">
        <v>0</v>
      </c>
      <c r="N298" s="130">
        <v>0</v>
      </c>
      <c r="O298" s="130">
        <v>0</v>
      </c>
      <c r="P298" s="130">
        <v>0</v>
      </c>
      <c r="Q298" s="130">
        <v>0</v>
      </c>
      <c r="R298" s="130">
        <v>0</v>
      </c>
      <c r="S298" s="130">
        <v>0</v>
      </c>
      <c r="T298" s="130">
        <v>0</v>
      </c>
      <c r="U298" s="130">
        <v>0</v>
      </c>
      <c r="V298" s="130">
        <v>0</v>
      </c>
      <c r="W298" s="130">
        <v>0</v>
      </c>
      <c r="X298" s="130">
        <v>0</v>
      </c>
      <c r="Y298" s="130">
        <v>0</v>
      </c>
      <c r="Z298" s="130">
        <v>0</v>
      </c>
      <c r="AA298" s="130">
        <v>0</v>
      </c>
      <c r="AB298" s="130">
        <v>0</v>
      </c>
      <c r="AC298" s="130">
        <v>0</v>
      </c>
      <c r="AD298" s="130">
        <v>0</v>
      </c>
      <c r="AE298" s="130">
        <v>0</v>
      </c>
      <c r="AF298" s="130">
        <v>0</v>
      </c>
      <c r="AG298" s="130">
        <v>0</v>
      </c>
      <c r="AH298" s="130">
        <v>0</v>
      </c>
      <c r="AI298" s="130">
        <v>0</v>
      </c>
      <c r="AJ298" s="130">
        <v>0</v>
      </c>
      <c r="AK298" s="130">
        <v>0</v>
      </c>
      <c r="AL298" s="130">
        <v>0</v>
      </c>
      <c r="AM298" s="130">
        <v>0</v>
      </c>
      <c r="AN298" s="130">
        <v>0</v>
      </c>
      <c r="AO298" s="130">
        <v>0</v>
      </c>
      <c r="AP298" s="130">
        <v>0</v>
      </c>
      <c r="AQ298" s="130">
        <v>0</v>
      </c>
      <c r="AR298" s="130">
        <v>0</v>
      </c>
      <c r="AS298" s="130">
        <v>0</v>
      </c>
      <c r="AT298" s="130"/>
    </row>
    <row r="299" spans="1:46" x14ac:dyDescent="0.3">
      <c r="A299" s="107">
        <v>9011</v>
      </c>
      <c r="B299" s="419"/>
      <c r="C299" s="419"/>
      <c r="D299" s="130">
        <v>0</v>
      </c>
      <c r="E299" s="130">
        <v>0</v>
      </c>
      <c r="F299" s="130">
        <v>0</v>
      </c>
      <c r="G299" s="130">
        <v>0</v>
      </c>
      <c r="H299" s="130">
        <v>0</v>
      </c>
      <c r="I299" s="130">
        <v>0</v>
      </c>
      <c r="J299" s="130">
        <v>0</v>
      </c>
      <c r="K299" s="130">
        <v>0</v>
      </c>
      <c r="L299" s="130">
        <v>0</v>
      </c>
      <c r="M299" s="130">
        <v>0</v>
      </c>
      <c r="N299" s="130">
        <v>0</v>
      </c>
      <c r="O299" s="130">
        <v>0</v>
      </c>
      <c r="P299" s="130">
        <v>0</v>
      </c>
      <c r="Q299" s="130">
        <v>0</v>
      </c>
      <c r="R299" s="130">
        <v>0</v>
      </c>
      <c r="S299" s="130">
        <v>0</v>
      </c>
      <c r="T299" s="130">
        <v>0</v>
      </c>
      <c r="U299" s="130">
        <v>0</v>
      </c>
      <c r="V299" s="130">
        <v>0</v>
      </c>
      <c r="W299" s="130">
        <v>0</v>
      </c>
      <c r="X299" s="130">
        <v>0</v>
      </c>
      <c r="Y299" s="130">
        <v>0</v>
      </c>
      <c r="Z299" s="130">
        <v>0</v>
      </c>
      <c r="AA299" s="130">
        <v>0</v>
      </c>
      <c r="AB299" s="130">
        <v>0</v>
      </c>
      <c r="AC299" s="130">
        <v>0</v>
      </c>
      <c r="AD299" s="130">
        <v>0</v>
      </c>
      <c r="AE299" s="130">
        <v>0</v>
      </c>
      <c r="AF299" s="130">
        <v>0</v>
      </c>
      <c r="AG299" s="130">
        <v>0</v>
      </c>
      <c r="AH299" s="130">
        <v>0</v>
      </c>
      <c r="AI299" s="130">
        <v>0</v>
      </c>
      <c r="AJ299" s="130">
        <v>0</v>
      </c>
      <c r="AK299" s="130">
        <v>0</v>
      </c>
      <c r="AL299" s="130">
        <v>0</v>
      </c>
      <c r="AM299" s="130">
        <v>0</v>
      </c>
      <c r="AN299" s="130">
        <v>0</v>
      </c>
      <c r="AO299" s="130">
        <v>0</v>
      </c>
      <c r="AP299" s="130">
        <v>0</v>
      </c>
      <c r="AQ299" s="130">
        <v>0</v>
      </c>
      <c r="AR299" s="130">
        <v>0</v>
      </c>
      <c r="AS299" s="130">
        <v>0</v>
      </c>
      <c r="AT299" s="130"/>
    </row>
    <row r="300" spans="1:46" x14ac:dyDescent="0.3">
      <c r="A300" s="107">
        <v>9012</v>
      </c>
      <c r="B300" s="419"/>
      <c r="C300" s="419"/>
      <c r="D300" s="130">
        <v>0</v>
      </c>
      <c r="E300" s="130">
        <v>0</v>
      </c>
      <c r="F300" s="130">
        <v>0</v>
      </c>
      <c r="G300" s="130">
        <v>0</v>
      </c>
      <c r="H300" s="130">
        <v>0</v>
      </c>
      <c r="I300" s="130">
        <v>0</v>
      </c>
      <c r="J300" s="130">
        <v>0</v>
      </c>
      <c r="K300" s="130">
        <v>0</v>
      </c>
      <c r="L300" s="130">
        <v>0</v>
      </c>
      <c r="M300" s="130">
        <v>0</v>
      </c>
      <c r="N300" s="130">
        <v>0</v>
      </c>
      <c r="O300" s="130">
        <v>0</v>
      </c>
      <c r="P300" s="130">
        <v>0</v>
      </c>
      <c r="Q300" s="130">
        <v>0</v>
      </c>
      <c r="R300" s="130">
        <v>0</v>
      </c>
      <c r="S300" s="130">
        <v>0</v>
      </c>
      <c r="T300" s="130">
        <v>0</v>
      </c>
      <c r="U300" s="130">
        <v>0</v>
      </c>
      <c r="V300" s="130">
        <v>0</v>
      </c>
      <c r="W300" s="130">
        <v>0</v>
      </c>
      <c r="X300" s="130">
        <v>0</v>
      </c>
      <c r="Y300" s="130">
        <v>0</v>
      </c>
      <c r="Z300" s="130">
        <v>0</v>
      </c>
      <c r="AA300" s="130">
        <v>0</v>
      </c>
      <c r="AB300" s="130">
        <v>0</v>
      </c>
      <c r="AC300" s="130">
        <v>0</v>
      </c>
      <c r="AD300" s="130">
        <v>0</v>
      </c>
      <c r="AE300" s="130">
        <v>0</v>
      </c>
      <c r="AF300" s="130">
        <v>0</v>
      </c>
      <c r="AG300" s="130">
        <v>0</v>
      </c>
      <c r="AH300" s="130">
        <v>0</v>
      </c>
      <c r="AI300" s="130">
        <v>0</v>
      </c>
      <c r="AJ300" s="130">
        <v>0</v>
      </c>
      <c r="AK300" s="130">
        <v>0</v>
      </c>
      <c r="AL300" s="130">
        <v>0</v>
      </c>
      <c r="AM300" s="130">
        <v>0</v>
      </c>
      <c r="AN300" s="130">
        <v>0</v>
      </c>
      <c r="AO300" s="130">
        <v>0</v>
      </c>
      <c r="AP300" s="130">
        <v>0</v>
      </c>
      <c r="AQ300" s="130">
        <v>0</v>
      </c>
      <c r="AR300" s="130">
        <v>0</v>
      </c>
      <c r="AS300" s="130">
        <v>0</v>
      </c>
      <c r="AT300" s="130"/>
    </row>
    <row r="301" spans="1:46" x14ac:dyDescent="0.3">
      <c r="A301" s="107">
        <v>9013</v>
      </c>
      <c r="B301" s="405"/>
      <c r="C301" s="405"/>
      <c r="D301" s="130">
        <v>0</v>
      </c>
      <c r="E301" s="130">
        <v>0</v>
      </c>
      <c r="F301" s="130">
        <v>0</v>
      </c>
      <c r="G301" s="130">
        <v>0</v>
      </c>
      <c r="H301" s="130">
        <v>0</v>
      </c>
      <c r="I301" s="130">
        <v>0</v>
      </c>
      <c r="J301" s="130">
        <v>0</v>
      </c>
      <c r="K301" s="130">
        <v>0</v>
      </c>
      <c r="L301" s="130">
        <v>0</v>
      </c>
      <c r="M301" s="130">
        <v>0</v>
      </c>
      <c r="N301" s="130">
        <v>0</v>
      </c>
      <c r="O301" s="130">
        <v>0</v>
      </c>
      <c r="P301" s="130">
        <v>0</v>
      </c>
      <c r="Q301" s="130">
        <v>0</v>
      </c>
      <c r="R301" s="130">
        <v>0</v>
      </c>
      <c r="S301" s="130">
        <v>0</v>
      </c>
      <c r="T301" s="130">
        <v>0</v>
      </c>
      <c r="U301" s="130">
        <v>0</v>
      </c>
      <c r="V301" s="130">
        <v>0</v>
      </c>
      <c r="W301" s="130">
        <v>0</v>
      </c>
      <c r="X301" s="130">
        <v>0</v>
      </c>
      <c r="Y301" s="130">
        <v>0</v>
      </c>
      <c r="Z301" s="130">
        <v>0</v>
      </c>
      <c r="AA301" s="130">
        <v>0</v>
      </c>
      <c r="AB301" s="130">
        <v>0</v>
      </c>
      <c r="AC301" s="130">
        <v>0</v>
      </c>
      <c r="AD301" s="130">
        <v>0</v>
      </c>
      <c r="AE301" s="130">
        <v>0</v>
      </c>
      <c r="AF301" s="130">
        <v>0</v>
      </c>
      <c r="AG301" s="130">
        <v>0</v>
      </c>
      <c r="AH301" s="130">
        <v>0</v>
      </c>
      <c r="AI301" s="130">
        <v>0</v>
      </c>
      <c r="AJ301" s="130">
        <v>0</v>
      </c>
      <c r="AK301" s="130">
        <v>0</v>
      </c>
      <c r="AL301" s="130">
        <v>0</v>
      </c>
      <c r="AM301" s="130">
        <v>0</v>
      </c>
      <c r="AN301" s="130">
        <v>0</v>
      </c>
      <c r="AO301" s="130">
        <v>0</v>
      </c>
      <c r="AP301" s="130">
        <v>0</v>
      </c>
      <c r="AQ301" s="130">
        <v>0</v>
      </c>
      <c r="AR301" s="130">
        <v>0</v>
      </c>
      <c r="AS301" s="130">
        <v>0</v>
      </c>
      <c r="AT301" s="130"/>
    </row>
    <row r="302" spans="1:46" x14ac:dyDescent="0.3">
      <c r="A302" s="107">
        <v>9014</v>
      </c>
      <c r="B302" s="419"/>
      <c r="C302" s="419"/>
      <c r="D302" s="130">
        <v>0</v>
      </c>
      <c r="E302" s="130">
        <v>0</v>
      </c>
      <c r="F302" s="130">
        <v>0</v>
      </c>
      <c r="G302" s="130">
        <v>0</v>
      </c>
      <c r="H302" s="130">
        <v>0</v>
      </c>
      <c r="I302" s="130">
        <v>0</v>
      </c>
      <c r="J302" s="130">
        <v>0</v>
      </c>
      <c r="K302" s="130">
        <v>0</v>
      </c>
      <c r="L302" s="130">
        <v>0</v>
      </c>
      <c r="M302" s="130">
        <v>0</v>
      </c>
      <c r="N302" s="130">
        <v>0</v>
      </c>
      <c r="O302" s="130">
        <v>0</v>
      </c>
      <c r="P302" s="130">
        <v>0</v>
      </c>
      <c r="Q302" s="130">
        <v>0</v>
      </c>
      <c r="R302" s="130">
        <v>0</v>
      </c>
      <c r="S302" s="130">
        <v>0</v>
      </c>
      <c r="T302" s="130">
        <v>0</v>
      </c>
      <c r="U302" s="130">
        <v>0</v>
      </c>
      <c r="V302" s="130">
        <v>0</v>
      </c>
      <c r="W302" s="130">
        <v>0</v>
      </c>
      <c r="X302" s="130">
        <v>0</v>
      </c>
      <c r="Y302" s="130">
        <v>0</v>
      </c>
      <c r="Z302" s="130">
        <v>0</v>
      </c>
      <c r="AA302" s="130">
        <v>0</v>
      </c>
      <c r="AB302" s="130">
        <v>0</v>
      </c>
      <c r="AC302" s="130">
        <v>0</v>
      </c>
      <c r="AD302" s="130">
        <v>0</v>
      </c>
      <c r="AE302" s="130">
        <v>0</v>
      </c>
      <c r="AF302" s="130">
        <v>0</v>
      </c>
      <c r="AG302" s="130">
        <v>0</v>
      </c>
      <c r="AH302" s="130">
        <v>0</v>
      </c>
      <c r="AI302" s="130">
        <v>0</v>
      </c>
      <c r="AJ302" s="130">
        <v>0</v>
      </c>
      <c r="AK302" s="130">
        <v>0</v>
      </c>
      <c r="AL302" s="130">
        <v>0</v>
      </c>
      <c r="AM302" s="130">
        <v>0</v>
      </c>
      <c r="AN302" s="130">
        <v>0</v>
      </c>
      <c r="AO302" s="130">
        <v>0</v>
      </c>
      <c r="AP302" s="130">
        <v>0</v>
      </c>
      <c r="AQ302" s="130">
        <v>0</v>
      </c>
      <c r="AR302" s="130">
        <v>0</v>
      </c>
      <c r="AS302" s="130">
        <v>0</v>
      </c>
      <c r="AT302" s="130"/>
    </row>
    <row r="303" spans="1:46" x14ac:dyDescent="0.3">
      <c r="A303" s="107">
        <v>9015</v>
      </c>
      <c r="B303" s="419"/>
      <c r="C303" s="419"/>
      <c r="D303" s="130">
        <v>0</v>
      </c>
      <c r="E303" s="130">
        <v>0</v>
      </c>
      <c r="F303" s="130">
        <v>0</v>
      </c>
      <c r="G303" s="130">
        <v>0</v>
      </c>
      <c r="H303" s="130">
        <v>0</v>
      </c>
      <c r="I303" s="130">
        <v>0</v>
      </c>
      <c r="J303" s="130">
        <v>0</v>
      </c>
      <c r="K303" s="130">
        <v>0</v>
      </c>
      <c r="L303" s="130">
        <v>0</v>
      </c>
      <c r="M303" s="130">
        <v>0</v>
      </c>
      <c r="N303" s="130">
        <v>0</v>
      </c>
      <c r="O303" s="130">
        <v>0</v>
      </c>
      <c r="P303" s="130">
        <v>0</v>
      </c>
      <c r="Q303" s="130">
        <v>0</v>
      </c>
      <c r="R303" s="130">
        <v>0</v>
      </c>
      <c r="S303" s="130">
        <v>0</v>
      </c>
      <c r="T303" s="130">
        <v>0</v>
      </c>
      <c r="U303" s="130">
        <v>0</v>
      </c>
      <c r="V303" s="130">
        <v>0</v>
      </c>
      <c r="W303" s="130">
        <v>0</v>
      </c>
      <c r="X303" s="130">
        <v>0</v>
      </c>
      <c r="Y303" s="130">
        <v>0</v>
      </c>
      <c r="Z303" s="130">
        <v>0</v>
      </c>
      <c r="AA303" s="130">
        <v>0</v>
      </c>
      <c r="AB303" s="130">
        <v>0</v>
      </c>
      <c r="AC303" s="130">
        <v>0</v>
      </c>
      <c r="AD303" s="130">
        <v>0</v>
      </c>
      <c r="AE303" s="130">
        <v>0</v>
      </c>
      <c r="AF303" s="130">
        <v>0</v>
      </c>
      <c r="AG303" s="130">
        <v>0</v>
      </c>
      <c r="AH303" s="130">
        <v>0</v>
      </c>
      <c r="AI303" s="130">
        <v>0</v>
      </c>
      <c r="AJ303" s="130">
        <v>0</v>
      </c>
      <c r="AK303" s="130">
        <v>0</v>
      </c>
      <c r="AL303" s="130">
        <v>0</v>
      </c>
      <c r="AM303" s="130">
        <v>0</v>
      </c>
      <c r="AN303" s="130">
        <v>0</v>
      </c>
      <c r="AO303" s="130">
        <v>0</v>
      </c>
      <c r="AP303" s="130">
        <v>0</v>
      </c>
      <c r="AQ303" s="130">
        <v>0</v>
      </c>
      <c r="AR303" s="130">
        <v>0</v>
      </c>
      <c r="AS303" s="130">
        <v>0</v>
      </c>
      <c r="AT303" s="130"/>
    </row>
    <row r="304" spans="1:46" x14ac:dyDescent="0.3">
      <c r="A304" s="107">
        <v>9016</v>
      </c>
      <c r="B304" s="419"/>
      <c r="C304" s="419"/>
      <c r="D304" s="130">
        <v>0</v>
      </c>
      <c r="E304" s="130">
        <v>0</v>
      </c>
      <c r="F304" s="130">
        <v>0</v>
      </c>
      <c r="G304" s="130">
        <v>0</v>
      </c>
      <c r="H304" s="130">
        <v>0</v>
      </c>
      <c r="I304" s="130">
        <v>0</v>
      </c>
      <c r="J304" s="130">
        <v>0</v>
      </c>
      <c r="K304" s="130">
        <v>0</v>
      </c>
      <c r="L304" s="130">
        <v>0</v>
      </c>
      <c r="M304" s="130">
        <v>0</v>
      </c>
      <c r="N304" s="130">
        <v>0</v>
      </c>
      <c r="O304" s="130">
        <v>0</v>
      </c>
      <c r="P304" s="130">
        <v>0</v>
      </c>
      <c r="Q304" s="130">
        <v>0</v>
      </c>
      <c r="R304" s="130">
        <v>0</v>
      </c>
      <c r="S304" s="130">
        <v>0</v>
      </c>
      <c r="T304" s="130">
        <v>0</v>
      </c>
      <c r="U304" s="130">
        <v>0</v>
      </c>
      <c r="V304" s="130">
        <v>0</v>
      </c>
      <c r="W304" s="130">
        <v>0</v>
      </c>
      <c r="X304" s="130">
        <v>0</v>
      </c>
      <c r="Y304" s="130">
        <v>0</v>
      </c>
      <c r="Z304" s="130">
        <v>0</v>
      </c>
      <c r="AA304" s="130">
        <v>0</v>
      </c>
      <c r="AB304" s="130">
        <v>0</v>
      </c>
      <c r="AC304" s="130">
        <v>0</v>
      </c>
      <c r="AD304" s="130">
        <v>0</v>
      </c>
      <c r="AE304" s="130">
        <v>0</v>
      </c>
      <c r="AF304" s="130">
        <v>0</v>
      </c>
      <c r="AG304" s="130">
        <v>0</v>
      </c>
      <c r="AH304" s="130">
        <v>0</v>
      </c>
      <c r="AI304" s="130">
        <v>0</v>
      </c>
      <c r="AJ304" s="130">
        <v>0</v>
      </c>
      <c r="AK304" s="130">
        <v>0</v>
      </c>
      <c r="AL304" s="130">
        <v>0</v>
      </c>
      <c r="AM304" s="130">
        <v>0</v>
      </c>
      <c r="AN304" s="130">
        <v>0</v>
      </c>
      <c r="AO304" s="130">
        <v>0</v>
      </c>
      <c r="AP304" s="130">
        <v>0</v>
      </c>
      <c r="AQ304" s="130">
        <v>0</v>
      </c>
      <c r="AR304" s="130">
        <v>0</v>
      </c>
      <c r="AS304" s="130">
        <v>0</v>
      </c>
      <c r="AT304" s="130"/>
    </row>
    <row r="305" spans="1:46" x14ac:dyDescent="0.3">
      <c r="A305" s="107">
        <v>9017</v>
      </c>
      <c r="B305" s="405"/>
      <c r="C305" s="405"/>
      <c r="D305" s="130">
        <v>0</v>
      </c>
      <c r="E305" s="130">
        <v>0</v>
      </c>
      <c r="F305" s="130">
        <v>0</v>
      </c>
      <c r="G305" s="130">
        <v>0</v>
      </c>
      <c r="H305" s="130">
        <v>0</v>
      </c>
      <c r="I305" s="130">
        <v>0</v>
      </c>
      <c r="J305" s="130">
        <v>0</v>
      </c>
      <c r="K305" s="130">
        <v>0</v>
      </c>
      <c r="L305" s="130">
        <v>0</v>
      </c>
      <c r="M305" s="130">
        <v>0</v>
      </c>
      <c r="N305" s="130">
        <v>0</v>
      </c>
      <c r="O305" s="130">
        <v>0</v>
      </c>
      <c r="P305" s="130">
        <v>0</v>
      </c>
      <c r="Q305" s="130">
        <v>0</v>
      </c>
      <c r="R305" s="130">
        <v>0</v>
      </c>
      <c r="S305" s="130">
        <v>0</v>
      </c>
      <c r="T305" s="130">
        <v>0</v>
      </c>
      <c r="U305" s="130">
        <v>0</v>
      </c>
      <c r="V305" s="130">
        <v>0</v>
      </c>
      <c r="W305" s="130">
        <v>0</v>
      </c>
      <c r="X305" s="130">
        <v>0</v>
      </c>
      <c r="Y305" s="130">
        <v>0</v>
      </c>
      <c r="Z305" s="130">
        <v>0</v>
      </c>
      <c r="AA305" s="130">
        <v>0</v>
      </c>
      <c r="AB305" s="130">
        <v>0</v>
      </c>
      <c r="AC305" s="130">
        <v>0</v>
      </c>
      <c r="AD305" s="130">
        <v>0</v>
      </c>
      <c r="AE305" s="130">
        <v>0</v>
      </c>
      <c r="AF305" s="130">
        <v>0</v>
      </c>
      <c r="AG305" s="130">
        <v>0</v>
      </c>
      <c r="AH305" s="130">
        <v>0</v>
      </c>
      <c r="AI305" s="130">
        <v>0</v>
      </c>
      <c r="AJ305" s="130">
        <v>0</v>
      </c>
      <c r="AK305" s="130">
        <v>0</v>
      </c>
      <c r="AL305" s="130">
        <v>0</v>
      </c>
      <c r="AM305" s="130">
        <v>0</v>
      </c>
      <c r="AN305" s="130">
        <v>0</v>
      </c>
      <c r="AO305" s="130">
        <v>0</v>
      </c>
      <c r="AP305" s="130">
        <v>0</v>
      </c>
      <c r="AQ305" s="130">
        <v>0</v>
      </c>
      <c r="AR305" s="130">
        <v>0</v>
      </c>
      <c r="AS305" s="130">
        <v>0</v>
      </c>
      <c r="AT305" s="130"/>
    </row>
    <row r="306" spans="1:46" x14ac:dyDescent="0.3">
      <c r="A306" s="107">
        <v>9018</v>
      </c>
      <c r="B306" s="350"/>
      <c r="C306" s="350"/>
      <c r="D306" s="130">
        <v>0</v>
      </c>
      <c r="E306" s="130">
        <v>0</v>
      </c>
      <c r="F306" s="130">
        <v>1356772</v>
      </c>
      <c r="G306" s="130">
        <v>0</v>
      </c>
      <c r="H306" s="130">
        <v>0</v>
      </c>
      <c r="I306" s="130">
        <v>10296</v>
      </c>
      <c r="J306" s="130">
        <v>108973</v>
      </c>
      <c r="K306" s="130">
        <v>0</v>
      </c>
      <c r="L306" s="130">
        <v>0</v>
      </c>
      <c r="M306" s="130">
        <v>0</v>
      </c>
      <c r="N306" s="130">
        <v>0</v>
      </c>
      <c r="O306" s="130">
        <v>0</v>
      </c>
      <c r="P306" s="130">
        <v>23</v>
      </c>
      <c r="Q306" s="130">
        <v>0</v>
      </c>
      <c r="R306" s="130">
        <v>12198</v>
      </c>
      <c r="S306" s="130">
        <v>289877</v>
      </c>
      <c r="T306" s="130">
        <v>0</v>
      </c>
      <c r="U306" s="130">
        <v>138</v>
      </c>
      <c r="V306" s="130">
        <v>0</v>
      </c>
      <c r="W306" s="130">
        <v>604467</v>
      </c>
      <c r="X306" s="130">
        <v>0</v>
      </c>
      <c r="Y306" s="130">
        <v>0</v>
      </c>
      <c r="Z306" s="130">
        <v>725</v>
      </c>
      <c r="AA306" s="130">
        <v>0</v>
      </c>
      <c r="AB306" s="130">
        <v>13557</v>
      </c>
      <c r="AC306" s="130">
        <v>6189472</v>
      </c>
      <c r="AD306" s="130">
        <v>0</v>
      </c>
      <c r="AE306" s="130">
        <v>0</v>
      </c>
      <c r="AF306" s="130">
        <v>0</v>
      </c>
      <c r="AG306" s="130">
        <v>1484559</v>
      </c>
      <c r="AH306" s="130">
        <v>15686</v>
      </c>
      <c r="AI306" s="130">
        <v>14378888</v>
      </c>
      <c r="AJ306" s="130">
        <v>1398</v>
      </c>
      <c r="AK306" s="130">
        <v>917</v>
      </c>
      <c r="AL306" s="130">
        <v>0</v>
      </c>
      <c r="AM306" s="130">
        <v>0</v>
      </c>
      <c r="AN306" s="130">
        <v>506</v>
      </c>
      <c r="AO306" s="130">
        <v>446</v>
      </c>
      <c r="AP306" s="130">
        <v>89082</v>
      </c>
      <c r="AQ306" s="130">
        <v>0</v>
      </c>
      <c r="AR306" s="130">
        <v>0</v>
      </c>
      <c r="AS306" s="130">
        <v>0</v>
      </c>
      <c r="AT306" s="130"/>
    </row>
    <row r="307" spans="1:46" x14ac:dyDescent="0.3">
      <c r="A307" s="107">
        <v>9019</v>
      </c>
      <c r="B307" s="405"/>
      <c r="C307" s="424"/>
      <c r="D307" s="130">
        <v>0</v>
      </c>
      <c r="E307" s="130">
        <v>0</v>
      </c>
      <c r="F307" s="130">
        <v>1356772</v>
      </c>
      <c r="G307" s="130">
        <v>0</v>
      </c>
      <c r="H307" s="130">
        <v>0</v>
      </c>
      <c r="I307" s="130">
        <v>10296</v>
      </c>
      <c r="J307" s="130">
        <v>108973</v>
      </c>
      <c r="K307" s="130">
        <v>0</v>
      </c>
      <c r="L307" s="130">
        <v>0</v>
      </c>
      <c r="M307" s="130">
        <v>0</v>
      </c>
      <c r="N307" s="130">
        <v>0</v>
      </c>
      <c r="O307" s="130">
        <v>0</v>
      </c>
      <c r="P307" s="130">
        <v>23</v>
      </c>
      <c r="Q307" s="130">
        <v>0</v>
      </c>
      <c r="R307" s="130">
        <v>12198</v>
      </c>
      <c r="S307" s="130">
        <v>289877</v>
      </c>
      <c r="T307" s="130">
        <v>0</v>
      </c>
      <c r="U307" s="130">
        <v>138</v>
      </c>
      <c r="V307" s="130">
        <v>0</v>
      </c>
      <c r="W307" s="130">
        <v>604467</v>
      </c>
      <c r="X307" s="130">
        <v>0</v>
      </c>
      <c r="Y307" s="130">
        <v>0</v>
      </c>
      <c r="Z307" s="130">
        <v>725</v>
      </c>
      <c r="AA307" s="130">
        <v>0</v>
      </c>
      <c r="AB307" s="130">
        <v>13557</v>
      </c>
      <c r="AC307" s="130">
        <v>6189472</v>
      </c>
      <c r="AD307" s="130">
        <v>0</v>
      </c>
      <c r="AE307" s="130">
        <v>0</v>
      </c>
      <c r="AF307" s="130">
        <v>0</v>
      </c>
      <c r="AG307" s="130">
        <v>1484559</v>
      </c>
      <c r="AH307" s="130">
        <v>15686</v>
      </c>
      <c r="AI307" s="130">
        <v>14378888</v>
      </c>
      <c r="AJ307" s="130">
        <v>1398</v>
      </c>
      <c r="AK307" s="130">
        <v>917</v>
      </c>
      <c r="AL307" s="130">
        <v>0</v>
      </c>
      <c r="AM307" s="130">
        <v>0</v>
      </c>
      <c r="AN307" s="130">
        <v>506</v>
      </c>
      <c r="AO307" s="130">
        <v>446</v>
      </c>
      <c r="AP307" s="130">
        <v>89082</v>
      </c>
      <c r="AQ307" s="130">
        <v>0</v>
      </c>
      <c r="AR307" s="130">
        <v>0</v>
      </c>
      <c r="AS307" s="130">
        <v>0</v>
      </c>
      <c r="AT307" s="130"/>
    </row>
    <row r="308" spans="1:46" x14ac:dyDescent="0.3">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c r="X308" s="130"/>
      <c r="Y308" s="130"/>
      <c r="Z308" s="130"/>
      <c r="AA308" s="130"/>
      <c r="AB308" s="130"/>
      <c r="AC308" s="130"/>
      <c r="AD308" s="130"/>
      <c r="AE308" s="130"/>
      <c r="AF308" s="130"/>
      <c r="AG308" s="130"/>
      <c r="AH308" s="130"/>
      <c r="AI308" s="130"/>
      <c r="AK308" s="130"/>
      <c r="AL308" s="130"/>
      <c r="AM308" s="130"/>
      <c r="AN308" s="130"/>
      <c r="AO308" s="130"/>
      <c r="AP308" s="130"/>
      <c r="AQ308" s="130"/>
      <c r="AR308" s="130"/>
      <c r="AS308" s="130"/>
      <c r="AT308" s="130"/>
    </row>
    <row r="309" spans="1:46" x14ac:dyDescent="0.3">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c r="X309" s="130"/>
      <c r="Y309" s="130"/>
      <c r="Z309" s="130"/>
      <c r="AA309" s="130"/>
      <c r="AB309" s="130"/>
      <c r="AC309" s="130"/>
      <c r="AD309" s="130"/>
      <c r="AE309" s="130"/>
      <c r="AF309" s="130"/>
      <c r="AG309" s="130"/>
      <c r="AH309" s="130"/>
      <c r="AI309" s="130"/>
      <c r="AK309" s="130"/>
      <c r="AL309" s="130"/>
      <c r="AM309" s="130"/>
      <c r="AN309" s="130"/>
      <c r="AO309" s="130"/>
      <c r="AP309" s="130"/>
      <c r="AQ309" s="130"/>
      <c r="AR309" s="130"/>
      <c r="AS309" s="130"/>
      <c r="AT309" s="130"/>
    </row>
    <row r="310" spans="1:46" x14ac:dyDescent="0.3">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c r="X310" s="130"/>
      <c r="Y310" s="130"/>
      <c r="Z310" s="130"/>
      <c r="AA310" s="130"/>
      <c r="AB310" s="130"/>
      <c r="AC310" s="130"/>
      <c r="AD310" s="130"/>
      <c r="AE310" s="130"/>
      <c r="AF310" s="130"/>
      <c r="AG310" s="130"/>
      <c r="AH310" s="130"/>
      <c r="AI310" s="130"/>
      <c r="AK310" s="130"/>
      <c r="AL310" s="130"/>
      <c r="AM310" s="130"/>
      <c r="AN310" s="130"/>
      <c r="AO310" s="130"/>
      <c r="AP310" s="130"/>
      <c r="AQ310" s="130"/>
      <c r="AR310" s="130"/>
      <c r="AS310" s="130"/>
      <c r="AT310" s="130"/>
    </row>
    <row r="311" spans="1:46" x14ac:dyDescent="0.3">
      <c r="A311" s="107">
        <v>0</v>
      </c>
      <c r="B311" s="130" t="s">
        <v>442</v>
      </c>
      <c r="C311" s="130"/>
      <c r="D311" s="130">
        <f>D289</f>
        <v>7484744</v>
      </c>
      <c r="E311" s="130">
        <f t="shared" ref="E311:AT311" si="0">E289</f>
        <v>9615873</v>
      </c>
      <c r="F311" s="130">
        <f t="shared" si="0"/>
        <v>54151265</v>
      </c>
      <c r="G311" s="130">
        <f t="shared" si="0"/>
        <v>44978472</v>
      </c>
      <c r="H311" s="130">
        <f t="shared" si="0"/>
        <v>574429</v>
      </c>
      <c r="I311" s="130">
        <f t="shared" si="0"/>
        <v>6971281</v>
      </c>
      <c r="J311" s="130">
        <f t="shared" si="0"/>
        <v>28759305</v>
      </c>
      <c r="K311" s="130">
        <f t="shared" si="0"/>
        <v>18989930</v>
      </c>
      <c r="L311" s="130">
        <f t="shared" si="0"/>
        <v>100890992</v>
      </c>
      <c r="M311" s="130">
        <f t="shared" si="0"/>
        <v>5624694</v>
      </c>
      <c r="N311" s="130">
        <f t="shared" si="0"/>
        <v>1730767</v>
      </c>
      <c r="O311" s="130">
        <f t="shared" si="0"/>
        <v>172850586</v>
      </c>
      <c r="P311" s="130">
        <f t="shared" si="0"/>
        <v>3088260</v>
      </c>
      <c r="Q311" s="130">
        <f t="shared" si="0"/>
        <v>1015053</v>
      </c>
      <c r="R311" s="130">
        <f t="shared" si="0"/>
        <v>1877732</v>
      </c>
      <c r="S311" s="130">
        <f t="shared" si="0"/>
        <v>67738377</v>
      </c>
      <c r="T311" s="130">
        <f t="shared" si="0"/>
        <v>601785</v>
      </c>
      <c r="U311" s="130">
        <f t="shared" si="0"/>
        <v>2469975</v>
      </c>
      <c r="V311" s="130">
        <f t="shared" si="0"/>
        <v>8567392</v>
      </c>
      <c r="W311" s="130">
        <f t="shared" si="0"/>
        <v>5221126</v>
      </c>
      <c r="X311" s="130">
        <f t="shared" si="0"/>
        <v>12444531</v>
      </c>
      <c r="Y311" s="130">
        <f t="shared" si="0"/>
        <v>601804</v>
      </c>
      <c r="Z311" s="130">
        <f t="shared" si="0"/>
        <v>2504681</v>
      </c>
      <c r="AA311" s="130">
        <f t="shared" si="0"/>
        <v>2030676</v>
      </c>
      <c r="AB311" s="130">
        <f t="shared" si="0"/>
        <v>5418666</v>
      </c>
      <c r="AC311" s="130">
        <f t="shared" si="0"/>
        <v>601495717</v>
      </c>
      <c r="AD311" s="130">
        <f t="shared" si="0"/>
        <v>988419</v>
      </c>
      <c r="AE311" s="130">
        <f t="shared" si="0"/>
        <v>1500095</v>
      </c>
      <c r="AF311" s="130">
        <f t="shared" si="0"/>
        <v>601821</v>
      </c>
      <c r="AG311" s="130">
        <f t="shared" si="0"/>
        <v>275454498</v>
      </c>
      <c r="AH311" s="130">
        <f t="shared" si="0"/>
        <v>38432639</v>
      </c>
      <c r="AI311" s="130">
        <f t="shared" si="0"/>
        <v>2406237745</v>
      </c>
      <c r="AJ311" s="130">
        <v>6816730.6200000001</v>
      </c>
      <c r="AK311" s="130">
        <f t="shared" si="0"/>
        <v>14691663</v>
      </c>
      <c r="AL311" s="130">
        <f t="shared" si="0"/>
        <v>3708738</v>
      </c>
      <c r="AM311" s="130">
        <f t="shared" si="0"/>
        <v>3118879</v>
      </c>
      <c r="AN311" s="130">
        <f t="shared" si="0"/>
        <v>1060346</v>
      </c>
      <c r="AO311" s="130">
        <f t="shared" si="0"/>
        <v>1839875</v>
      </c>
      <c r="AP311" s="130">
        <f t="shared" si="0"/>
        <v>28681043</v>
      </c>
      <c r="AQ311" s="130">
        <f t="shared" si="0"/>
        <v>33558355</v>
      </c>
      <c r="AR311" s="130">
        <f t="shared" si="0"/>
        <v>5143112</v>
      </c>
      <c r="AS311" s="130">
        <f t="shared" si="0"/>
        <v>2851050</v>
      </c>
      <c r="AT311" s="130">
        <f t="shared" si="0"/>
        <v>0</v>
      </c>
    </row>
    <row r="312" spans="1:46" x14ac:dyDescent="0.3">
      <c r="B312" s="130" t="s">
        <v>441</v>
      </c>
      <c r="C312" s="130"/>
      <c r="D312" s="130"/>
      <c r="E312" s="130"/>
      <c r="F312" s="130"/>
      <c r="G312" s="130"/>
      <c r="H312" s="130"/>
      <c r="I312" s="130"/>
      <c r="J312" s="130"/>
      <c r="K312" s="130"/>
      <c r="L312" s="130"/>
      <c r="M312" s="130"/>
      <c r="N312" s="130"/>
      <c r="O312" s="130"/>
      <c r="P312" s="130"/>
      <c r="Q312" s="130"/>
      <c r="R312" s="130"/>
      <c r="S312" s="130"/>
      <c r="T312" s="130"/>
      <c r="U312" s="130"/>
      <c r="V312" s="130"/>
      <c r="W312" s="130"/>
      <c r="X312" s="130"/>
      <c r="Y312" s="130"/>
      <c r="Z312" s="130"/>
      <c r="AA312" s="130"/>
      <c r="AB312" s="130"/>
      <c r="AC312" s="130"/>
      <c r="AD312" s="130"/>
      <c r="AE312" s="130"/>
      <c r="AF312" s="130"/>
      <c r="AG312" s="130"/>
      <c r="AH312" s="130"/>
      <c r="AI312" s="130"/>
      <c r="AK312" s="130"/>
      <c r="AL312" s="130"/>
      <c r="AM312" s="130"/>
      <c r="AN312" s="130"/>
      <c r="AO312" s="130"/>
      <c r="AP312" s="130"/>
      <c r="AQ312" s="130"/>
      <c r="AR312" s="130"/>
      <c r="AS312" s="130"/>
      <c r="AT312" s="130"/>
    </row>
    <row r="313" spans="1:46" x14ac:dyDescent="0.3">
      <c r="A313" s="404">
        <v>906</v>
      </c>
      <c r="B313" s="130"/>
      <c r="C313" s="130"/>
      <c r="D313" s="130">
        <f>D248</f>
        <v>1</v>
      </c>
      <c r="E313" s="130">
        <f t="shared" ref="E313:AT314" si="1">E248</f>
        <v>1</v>
      </c>
      <c r="F313" s="130">
        <f t="shared" si="1"/>
        <v>1</v>
      </c>
      <c r="G313" s="130">
        <f t="shared" si="1"/>
        <v>1</v>
      </c>
      <c r="H313" s="130">
        <f t="shared" si="1"/>
        <v>1</v>
      </c>
      <c r="I313" s="130">
        <f t="shared" si="1"/>
        <v>1</v>
      </c>
      <c r="J313" s="130">
        <f t="shared" si="1"/>
        <v>1</v>
      </c>
      <c r="K313" s="130">
        <f t="shared" si="1"/>
        <v>1</v>
      </c>
      <c r="L313" s="130">
        <f t="shared" si="1"/>
        <v>1</v>
      </c>
      <c r="M313" s="130">
        <f t="shared" si="1"/>
        <v>1</v>
      </c>
      <c r="N313" s="130">
        <f t="shared" si="1"/>
        <v>1</v>
      </c>
      <c r="O313" s="130">
        <f t="shared" si="1"/>
        <v>1</v>
      </c>
      <c r="P313" s="130">
        <f t="shared" si="1"/>
        <v>1</v>
      </c>
      <c r="Q313" s="130">
        <f t="shared" si="1"/>
        <v>1</v>
      </c>
      <c r="R313" s="130">
        <f t="shared" si="1"/>
        <v>1</v>
      </c>
      <c r="S313" s="130">
        <f t="shared" si="1"/>
        <v>1</v>
      </c>
      <c r="T313" s="130">
        <f t="shared" si="1"/>
        <v>0</v>
      </c>
      <c r="U313" s="130">
        <f t="shared" si="1"/>
        <v>1</v>
      </c>
      <c r="V313" s="130">
        <f t="shared" si="1"/>
        <v>1</v>
      </c>
      <c r="W313" s="130">
        <f t="shared" si="1"/>
        <v>1</v>
      </c>
      <c r="X313" s="130">
        <f t="shared" si="1"/>
        <v>1</v>
      </c>
      <c r="Y313" s="130">
        <f t="shared" si="1"/>
        <v>0</v>
      </c>
      <c r="Z313" s="130">
        <f t="shared" si="1"/>
        <v>1</v>
      </c>
      <c r="AA313" s="130">
        <f t="shared" si="1"/>
        <v>1</v>
      </c>
      <c r="AB313" s="130">
        <f t="shared" si="1"/>
        <v>1</v>
      </c>
      <c r="AC313" s="130">
        <f t="shared" si="1"/>
        <v>1</v>
      </c>
      <c r="AD313" s="130">
        <f t="shared" si="1"/>
        <v>1</v>
      </c>
      <c r="AE313" s="130">
        <f t="shared" si="1"/>
        <v>1</v>
      </c>
      <c r="AF313" s="130">
        <f t="shared" si="1"/>
        <v>0</v>
      </c>
      <c r="AG313" s="130">
        <f t="shared" si="1"/>
        <v>1</v>
      </c>
      <c r="AH313" s="130">
        <f t="shared" si="1"/>
        <v>1</v>
      </c>
      <c r="AI313" s="130">
        <f t="shared" si="1"/>
        <v>1</v>
      </c>
      <c r="AJ313" s="130">
        <v>1</v>
      </c>
      <c r="AK313" s="130">
        <f t="shared" si="1"/>
        <v>1</v>
      </c>
      <c r="AL313" s="130">
        <f t="shared" si="1"/>
        <v>1</v>
      </c>
      <c r="AM313" s="130">
        <f t="shared" si="1"/>
        <v>1</v>
      </c>
      <c r="AN313" s="130">
        <f t="shared" si="1"/>
        <v>1</v>
      </c>
      <c r="AO313" s="130">
        <f t="shared" si="1"/>
        <v>1</v>
      </c>
      <c r="AP313" s="130">
        <f t="shared" si="1"/>
        <v>1</v>
      </c>
      <c r="AQ313" s="130">
        <f t="shared" si="1"/>
        <v>1</v>
      </c>
      <c r="AR313" s="130">
        <f t="shared" si="1"/>
        <v>1</v>
      </c>
      <c r="AS313" s="130">
        <f t="shared" si="1"/>
        <v>1</v>
      </c>
      <c r="AT313" s="130">
        <f t="shared" si="1"/>
        <v>0</v>
      </c>
    </row>
    <row r="314" spans="1:46" x14ac:dyDescent="0.3">
      <c r="A314" s="404">
        <v>907</v>
      </c>
      <c r="B314" s="130"/>
      <c r="C314" s="130"/>
      <c r="D314" s="130">
        <f>D249</f>
        <v>2</v>
      </c>
      <c r="E314" s="130">
        <f t="shared" si="1"/>
        <v>2</v>
      </c>
      <c r="F314" s="130">
        <f t="shared" si="1"/>
        <v>2</v>
      </c>
      <c r="G314" s="130">
        <f t="shared" si="1"/>
        <v>2</v>
      </c>
      <c r="H314" s="130">
        <f t="shared" si="1"/>
        <v>2</v>
      </c>
      <c r="I314" s="130">
        <f t="shared" si="1"/>
        <v>2</v>
      </c>
      <c r="J314" s="130">
        <f t="shared" si="1"/>
        <v>2</v>
      </c>
      <c r="K314" s="130">
        <f t="shared" si="1"/>
        <v>2</v>
      </c>
      <c r="L314" s="130">
        <f t="shared" si="1"/>
        <v>2</v>
      </c>
      <c r="M314" s="130">
        <f t="shared" si="1"/>
        <v>2</v>
      </c>
      <c r="N314" s="130">
        <f t="shared" si="1"/>
        <v>2</v>
      </c>
      <c r="O314" s="130">
        <f t="shared" si="1"/>
        <v>2</v>
      </c>
      <c r="P314" s="130">
        <f t="shared" si="1"/>
        <v>1</v>
      </c>
      <c r="Q314" s="130">
        <f t="shared" si="1"/>
        <v>2</v>
      </c>
      <c r="R314" s="130">
        <f t="shared" si="1"/>
        <v>1</v>
      </c>
      <c r="S314" s="130">
        <f t="shared" si="1"/>
        <v>2</v>
      </c>
      <c r="T314" s="130">
        <f t="shared" si="1"/>
        <v>0</v>
      </c>
      <c r="U314" s="130">
        <f t="shared" si="1"/>
        <v>2</v>
      </c>
      <c r="V314" s="130">
        <f t="shared" si="1"/>
        <v>2</v>
      </c>
      <c r="W314" s="130">
        <f t="shared" si="1"/>
        <v>2</v>
      </c>
      <c r="X314" s="130">
        <f t="shared" si="1"/>
        <v>2</v>
      </c>
      <c r="Y314" s="130">
        <f t="shared" si="1"/>
        <v>0</v>
      </c>
      <c r="Z314" s="130">
        <f t="shared" si="1"/>
        <v>2</v>
      </c>
      <c r="AA314" s="130">
        <f t="shared" si="1"/>
        <v>2</v>
      </c>
      <c r="AB314" s="130">
        <f t="shared" si="1"/>
        <v>1</v>
      </c>
      <c r="AC314" s="130">
        <f t="shared" si="1"/>
        <v>2</v>
      </c>
      <c r="AD314" s="130">
        <f t="shared" si="1"/>
        <v>2</v>
      </c>
      <c r="AE314" s="130">
        <f t="shared" si="1"/>
        <v>1</v>
      </c>
      <c r="AF314" s="130">
        <f t="shared" si="1"/>
        <v>0</v>
      </c>
      <c r="AG314" s="130">
        <f t="shared" si="1"/>
        <v>2</v>
      </c>
      <c r="AH314" s="130">
        <f t="shared" si="1"/>
        <v>2</v>
      </c>
      <c r="AI314" s="130">
        <f t="shared" si="1"/>
        <v>2</v>
      </c>
      <c r="AJ314" s="130">
        <v>2</v>
      </c>
      <c r="AK314" s="130">
        <f t="shared" si="1"/>
        <v>2</v>
      </c>
      <c r="AL314" s="130">
        <f t="shared" si="1"/>
        <v>2</v>
      </c>
      <c r="AM314" s="130">
        <f t="shared" si="1"/>
        <v>2</v>
      </c>
      <c r="AN314" s="130">
        <f t="shared" si="1"/>
        <v>2</v>
      </c>
      <c r="AO314" s="130">
        <f t="shared" si="1"/>
        <v>2</v>
      </c>
      <c r="AP314" s="130">
        <f t="shared" si="1"/>
        <v>2</v>
      </c>
      <c r="AQ314" s="130">
        <f t="shared" si="1"/>
        <v>1</v>
      </c>
      <c r="AR314" s="130">
        <f t="shared" si="1"/>
        <v>2</v>
      </c>
      <c r="AS314" s="130">
        <f t="shared" si="1"/>
        <v>2</v>
      </c>
      <c r="AT314" s="130">
        <f t="shared" si="1"/>
        <v>0</v>
      </c>
    </row>
    <row r="315" spans="1:46" x14ac:dyDescent="0.3">
      <c r="A315" s="404">
        <v>951</v>
      </c>
      <c r="B315" s="130"/>
      <c r="C315" s="130"/>
      <c r="D315" s="130">
        <f>D254</f>
        <v>2</v>
      </c>
      <c r="E315" s="130">
        <f t="shared" ref="E315:AT315" si="2">E254</f>
        <v>2</v>
      </c>
      <c r="F315" s="130">
        <f t="shared" si="2"/>
        <v>2</v>
      </c>
      <c r="G315" s="130">
        <f t="shared" si="2"/>
        <v>2</v>
      </c>
      <c r="H315" s="130">
        <f t="shared" si="2"/>
        <v>2</v>
      </c>
      <c r="I315" s="130">
        <f t="shared" si="2"/>
        <v>2</v>
      </c>
      <c r="J315" s="130">
        <f t="shared" si="2"/>
        <v>2</v>
      </c>
      <c r="K315" s="130">
        <f t="shared" si="2"/>
        <v>2</v>
      </c>
      <c r="L315" s="130">
        <f t="shared" si="2"/>
        <v>2</v>
      </c>
      <c r="M315" s="130">
        <f t="shared" si="2"/>
        <v>2</v>
      </c>
      <c r="N315" s="130">
        <f t="shared" si="2"/>
        <v>2</v>
      </c>
      <c r="O315" s="130">
        <f t="shared" si="2"/>
        <v>2</v>
      </c>
      <c r="P315" s="130">
        <f t="shared" si="2"/>
        <v>1</v>
      </c>
      <c r="Q315" s="130">
        <f t="shared" si="2"/>
        <v>2</v>
      </c>
      <c r="R315" s="130">
        <f t="shared" si="2"/>
        <v>2</v>
      </c>
      <c r="S315" s="130">
        <f t="shared" si="2"/>
        <v>2</v>
      </c>
      <c r="T315" s="130">
        <f t="shared" si="2"/>
        <v>0</v>
      </c>
      <c r="U315" s="130">
        <f t="shared" si="2"/>
        <v>2</v>
      </c>
      <c r="V315" s="130">
        <f t="shared" si="2"/>
        <v>2</v>
      </c>
      <c r="W315" s="130">
        <f t="shared" si="2"/>
        <v>2</v>
      </c>
      <c r="X315" s="130">
        <f t="shared" si="2"/>
        <v>2</v>
      </c>
      <c r="Y315" s="130">
        <f t="shared" si="2"/>
        <v>0</v>
      </c>
      <c r="Z315" s="130">
        <f t="shared" si="2"/>
        <v>2</v>
      </c>
      <c r="AA315" s="130">
        <f t="shared" si="2"/>
        <v>2</v>
      </c>
      <c r="AB315" s="130">
        <f t="shared" si="2"/>
        <v>2</v>
      </c>
      <c r="AC315" s="130">
        <f t="shared" si="2"/>
        <v>2</v>
      </c>
      <c r="AD315" s="130">
        <f t="shared" si="2"/>
        <v>2</v>
      </c>
      <c r="AE315" s="130">
        <f t="shared" si="2"/>
        <v>2</v>
      </c>
      <c r="AF315" s="130">
        <f t="shared" si="2"/>
        <v>0</v>
      </c>
      <c r="AG315" s="130">
        <f t="shared" si="2"/>
        <v>2</v>
      </c>
      <c r="AH315" s="130">
        <f t="shared" si="2"/>
        <v>2</v>
      </c>
      <c r="AI315" s="130">
        <f t="shared" si="2"/>
        <v>2</v>
      </c>
      <c r="AJ315" s="130">
        <v>2</v>
      </c>
      <c r="AK315" s="130">
        <f t="shared" si="2"/>
        <v>2</v>
      </c>
      <c r="AL315" s="130">
        <f t="shared" si="2"/>
        <v>2</v>
      </c>
      <c r="AM315" s="130">
        <f t="shared" si="2"/>
        <v>2</v>
      </c>
      <c r="AN315" s="130">
        <f t="shared" si="2"/>
        <v>2</v>
      </c>
      <c r="AO315" s="130">
        <f t="shared" si="2"/>
        <v>2</v>
      </c>
      <c r="AP315" s="130">
        <f t="shared" si="2"/>
        <v>2</v>
      </c>
      <c r="AQ315" s="130">
        <f t="shared" si="2"/>
        <v>2</v>
      </c>
      <c r="AR315" s="130">
        <f t="shared" si="2"/>
        <v>2</v>
      </c>
      <c r="AS315" s="130">
        <f t="shared" si="2"/>
        <v>2</v>
      </c>
      <c r="AT315" s="130">
        <f t="shared" si="2"/>
        <v>0</v>
      </c>
    </row>
    <row r="316" spans="1:46" x14ac:dyDescent="0.3">
      <c r="A316" s="404">
        <v>953</v>
      </c>
      <c r="B316" s="130"/>
      <c r="C316" s="130"/>
      <c r="D316" s="130">
        <f>D256</f>
        <v>2</v>
      </c>
      <c r="E316" s="130">
        <f t="shared" ref="E316:AT316" si="3">E256</f>
        <v>2</v>
      </c>
      <c r="F316" s="130">
        <f t="shared" si="3"/>
        <v>2</v>
      </c>
      <c r="G316" s="130">
        <f t="shared" si="3"/>
        <v>2</v>
      </c>
      <c r="H316" s="130">
        <f t="shared" si="3"/>
        <v>2</v>
      </c>
      <c r="I316" s="130">
        <f t="shared" si="3"/>
        <v>2</v>
      </c>
      <c r="J316" s="130">
        <f t="shared" si="3"/>
        <v>2</v>
      </c>
      <c r="K316" s="130">
        <f t="shared" si="3"/>
        <v>2</v>
      </c>
      <c r="L316" s="130">
        <f t="shared" si="3"/>
        <v>2</v>
      </c>
      <c r="M316" s="130">
        <f t="shared" si="3"/>
        <v>2</v>
      </c>
      <c r="N316" s="130">
        <f t="shared" si="3"/>
        <v>2</v>
      </c>
      <c r="O316" s="130">
        <f t="shared" si="3"/>
        <v>2</v>
      </c>
      <c r="P316" s="130">
        <f t="shared" si="3"/>
        <v>2</v>
      </c>
      <c r="Q316" s="130">
        <f t="shared" si="3"/>
        <v>2</v>
      </c>
      <c r="R316" s="130">
        <f t="shared" si="3"/>
        <v>2</v>
      </c>
      <c r="S316" s="130">
        <f t="shared" si="3"/>
        <v>2</v>
      </c>
      <c r="T316" s="130">
        <f t="shared" si="3"/>
        <v>0</v>
      </c>
      <c r="U316" s="130">
        <f t="shared" si="3"/>
        <v>2</v>
      </c>
      <c r="V316" s="130">
        <f t="shared" si="3"/>
        <v>2</v>
      </c>
      <c r="W316" s="130">
        <f t="shared" si="3"/>
        <v>2</v>
      </c>
      <c r="X316" s="130">
        <f t="shared" si="3"/>
        <v>2</v>
      </c>
      <c r="Y316" s="130">
        <f t="shared" si="3"/>
        <v>0</v>
      </c>
      <c r="Z316" s="130">
        <f t="shared" si="3"/>
        <v>2</v>
      </c>
      <c r="AA316" s="130">
        <f t="shared" si="3"/>
        <v>2</v>
      </c>
      <c r="AB316" s="130">
        <f t="shared" si="3"/>
        <v>2</v>
      </c>
      <c r="AC316" s="130">
        <f t="shared" si="3"/>
        <v>2</v>
      </c>
      <c r="AD316" s="130">
        <f t="shared" si="3"/>
        <v>2</v>
      </c>
      <c r="AE316" s="130">
        <f t="shared" si="3"/>
        <v>2</v>
      </c>
      <c r="AF316" s="130">
        <f t="shared" si="3"/>
        <v>0</v>
      </c>
      <c r="AG316" s="130">
        <f t="shared" si="3"/>
        <v>2</v>
      </c>
      <c r="AH316" s="130">
        <f t="shared" si="3"/>
        <v>2</v>
      </c>
      <c r="AI316" s="130">
        <f t="shared" si="3"/>
        <v>2</v>
      </c>
      <c r="AJ316" s="130">
        <v>2</v>
      </c>
      <c r="AK316" s="130">
        <f t="shared" si="3"/>
        <v>2</v>
      </c>
      <c r="AL316" s="130">
        <f t="shared" si="3"/>
        <v>2</v>
      </c>
      <c r="AM316" s="130">
        <f t="shared" si="3"/>
        <v>2</v>
      </c>
      <c r="AN316" s="130">
        <f t="shared" si="3"/>
        <v>2</v>
      </c>
      <c r="AO316" s="130">
        <f t="shared" si="3"/>
        <v>2</v>
      </c>
      <c r="AP316" s="130">
        <f t="shared" si="3"/>
        <v>2</v>
      </c>
      <c r="AQ316" s="130">
        <f t="shared" si="3"/>
        <v>2</v>
      </c>
      <c r="AR316" s="130">
        <f t="shared" si="3"/>
        <v>2</v>
      </c>
      <c r="AS316" s="130">
        <f t="shared" si="3"/>
        <v>2</v>
      </c>
      <c r="AT316" s="130">
        <f t="shared" si="3"/>
        <v>0</v>
      </c>
    </row>
    <row r="317" spans="1:46" x14ac:dyDescent="0.3">
      <c r="A317" s="404">
        <v>955</v>
      </c>
      <c r="B317" s="130"/>
      <c r="C317" s="130"/>
      <c r="D317" s="130">
        <f>D258</f>
        <v>0</v>
      </c>
      <c r="E317" s="130">
        <f t="shared" ref="E317:AT317" si="4">E258</f>
        <v>0</v>
      </c>
      <c r="F317" s="130">
        <f t="shared" si="4"/>
        <v>0</v>
      </c>
      <c r="G317" s="130">
        <f t="shared" si="4"/>
        <v>0</v>
      </c>
      <c r="H317" s="130">
        <f t="shared" si="4"/>
        <v>0</v>
      </c>
      <c r="I317" s="130">
        <f t="shared" si="4"/>
        <v>0</v>
      </c>
      <c r="J317" s="130">
        <f t="shared" si="4"/>
        <v>0</v>
      </c>
      <c r="K317" s="130">
        <f t="shared" si="4"/>
        <v>0</v>
      </c>
      <c r="L317" s="130">
        <f t="shared" si="4"/>
        <v>0</v>
      </c>
      <c r="M317" s="130">
        <f t="shared" si="4"/>
        <v>0</v>
      </c>
      <c r="N317" s="130">
        <f t="shared" si="4"/>
        <v>0</v>
      </c>
      <c r="O317" s="130">
        <f t="shared" si="4"/>
        <v>0</v>
      </c>
      <c r="P317" s="130">
        <f t="shared" si="4"/>
        <v>0</v>
      </c>
      <c r="Q317" s="130">
        <f t="shared" si="4"/>
        <v>0</v>
      </c>
      <c r="R317" s="130">
        <f t="shared" si="4"/>
        <v>0</v>
      </c>
      <c r="S317" s="130">
        <f t="shared" si="4"/>
        <v>0</v>
      </c>
      <c r="T317" s="130">
        <f t="shared" si="4"/>
        <v>0</v>
      </c>
      <c r="U317" s="130">
        <f t="shared" si="4"/>
        <v>0</v>
      </c>
      <c r="V317" s="130">
        <f t="shared" si="4"/>
        <v>0</v>
      </c>
      <c r="W317" s="130">
        <f t="shared" si="4"/>
        <v>0</v>
      </c>
      <c r="X317" s="130">
        <f t="shared" si="4"/>
        <v>0</v>
      </c>
      <c r="Y317" s="130">
        <f t="shared" si="4"/>
        <v>0</v>
      </c>
      <c r="Z317" s="130">
        <f t="shared" si="4"/>
        <v>0</v>
      </c>
      <c r="AA317" s="130">
        <f t="shared" si="4"/>
        <v>0</v>
      </c>
      <c r="AB317" s="130">
        <f t="shared" si="4"/>
        <v>0</v>
      </c>
      <c r="AC317" s="130">
        <f t="shared" si="4"/>
        <v>0</v>
      </c>
      <c r="AD317" s="130">
        <f t="shared" si="4"/>
        <v>0</v>
      </c>
      <c r="AE317" s="130">
        <f t="shared" si="4"/>
        <v>0</v>
      </c>
      <c r="AF317" s="130">
        <f t="shared" si="4"/>
        <v>0</v>
      </c>
      <c r="AG317" s="130">
        <f t="shared" si="4"/>
        <v>0</v>
      </c>
      <c r="AH317" s="130">
        <f t="shared" si="4"/>
        <v>0</v>
      </c>
      <c r="AI317" s="130">
        <f t="shared" si="4"/>
        <v>0</v>
      </c>
      <c r="AJ317" s="130">
        <v>0</v>
      </c>
      <c r="AK317" s="130">
        <f t="shared" si="4"/>
        <v>0</v>
      </c>
      <c r="AL317" s="130">
        <f t="shared" si="4"/>
        <v>1</v>
      </c>
      <c r="AM317" s="130">
        <f t="shared" si="4"/>
        <v>0</v>
      </c>
      <c r="AN317" s="130">
        <f t="shared" si="4"/>
        <v>0</v>
      </c>
      <c r="AO317" s="130">
        <f t="shared" si="4"/>
        <v>0</v>
      </c>
      <c r="AP317" s="130">
        <f t="shared" si="4"/>
        <v>0</v>
      </c>
      <c r="AQ317" s="130">
        <f t="shared" si="4"/>
        <v>1</v>
      </c>
      <c r="AR317" s="130">
        <f t="shared" si="4"/>
        <v>0</v>
      </c>
      <c r="AS317" s="130">
        <f t="shared" si="4"/>
        <v>0</v>
      </c>
      <c r="AT317" s="130">
        <f t="shared" si="4"/>
        <v>0</v>
      </c>
    </row>
    <row r="318" spans="1:46" x14ac:dyDescent="0.3">
      <c r="A318" s="404">
        <v>957</v>
      </c>
      <c r="B318" s="130"/>
      <c r="C318" s="130"/>
      <c r="D318" s="130">
        <f>D260</f>
        <v>0</v>
      </c>
      <c r="E318" s="130">
        <f t="shared" ref="E318:AT318" si="5">E260</f>
        <v>0</v>
      </c>
      <c r="F318" s="130">
        <f t="shared" si="5"/>
        <v>0</v>
      </c>
      <c r="G318" s="130">
        <f t="shared" si="5"/>
        <v>0</v>
      </c>
      <c r="H318" s="130">
        <f t="shared" si="5"/>
        <v>0</v>
      </c>
      <c r="I318" s="130">
        <f t="shared" si="5"/>
        <v>0</v>
      </c>
      <c r="J318" s="130">
        <f t="shared" si="5"/>
        <v>0</v>
      </c>
      <c r="K318" s="130">
        <f t="shared" si="5"/>
        <v>0</v>
      </c>
      <c r="L318" s="130">
        <f t="shared" si="5"/>
        <v>0</v>
      </c>
      <c r="M318" s="130">
        <f t="shared" si="5"/>
        <v>0</v>
      </c>
      <c r="N318" s="130">
        <f t="shared" si="5"/>
        <v>0</v>
      </c>
      <c r="O318" s="130">
        <f t="shared" si="5"/>
        <v>0</v>
      </c>
      <c r="P318" s="130">
        <f t="shared" si="5"/>
        <v>0</v>
      </c>
      <c r="Q318" s="130">
        <f t="shared" si="5"/>
        <v>0</v>
      </c>
      <c r="R318" s="130">
        <f t="shared" si="5"/>
        <v>0</v>
      </c>
      <c r="S318" s="130">
        <f t="shared" si="5"/>
        <v>0</v>
      </c>
      <c r="T318" s="130">
        <f t="shared" si="5"/>
        <v>0</v>
      </c>
      <c r="U318" s="130">
        <f t="shared" si="5"/>
        <v>0</v>
      </c>
      <c r="V318" s="130">
        <f t="shared" si="5"/>
        <v>0</v>
      </c>
      <c r="W318" s="130">
        <f t="shared" si="5"/>
        <v>0</v>
      </c>
      <c r="X318" s="130">
        <f t="shared" si="5"/>
        <v>0</v>
      </c>
      <c r="Y318" s="130">
        <f t="shared" si="5"/>
        <v>0</v>
      </c>
      <c r="Z318" s="130">
        <f t="shared" si="5"/>
        <v>0</v>
      </c>
      <c r="AA318" s="130">
        <f t="shared" si="5"/>
        <v>0</v>
      </c>
      <c r="AB318" s="130">
        <f t="shared" si="5"/>
        <v>0</v>
      </c>
      <c r="AC318" s="130">
        <f t="shared" si="5"/>
        <v>0</v>
      </c>
      <c r="AD318" s="130">
        <f t="shared" si="5"/>
        <v>0</v>
      </c>
      <c r="AE318" s="130">
        <f t="shared" si="5"/>
        <v>0</v>
      </c>
      <c r="AF318" s="130">
        <f t="shared" si="5"/>
        <v>0</v>
      </c>
      <c r="AG318" s="130">
        <f t="shared" si="5"/>
        <v>0</v>
      </c>
      <c r="AH318" s="130">
        <f t="shared" si="5"/>
        <v>0</v>
      </c>
      <c r="AI318" s="130">
        <f t="shared" si="5"/>
        <v>0</v>
      </c>
      <c r="AJ318" s="130">
        <v>0</v>
      </c>
      <c r="AK318" s="130">
        <f t="shared" si="5"/>
        <v>0</v>
      </c>
      <c r="AL318" s="130">
        <f t="shared" si="5"/>
        <v>0</v>
      </c>
      <c r="AM318" s="130">
        <f t="shared" si="5"/>
        <v>0</v>
      </c>
      <c r="AN318" s="130">
        <f t="shared" si="5"/>
        <v>0</v>
      </c>
      <c r="AO318" s="130">
        <f t="shared" si="5"/>
        <v>0</v>
      </c>
      <c r="AP318" s="130">
        <f t="shared" si="5"/>
        <v>0</v>
      </c>
      <c r="AQ318" s="130">
        <f t="shared" si="5"/>
        <v>0</v>
      </c>
      <c r="AR318" s="130">
        <f t="shared" si="5"/>
        <v>0</v>
      </c>
      <c r="AS318" s="130">
        <f t="shared" si="5"/>
        <v>0</v>
      </c>
      <c r="AT318" s="130">
        <f t="shared" si="5"/>
        <v>0</v>
      </c>
    </row>
    <row r="319" spans="1:46" x14ac:dyDescent="0.3">
      <c r="A319" s="404">
        <v>959</v>
      </c>
      <c r="B319" s="130"/>
      <c r="C319" s="130"/>
      <c r="D319" s="130">
        <f>D262</f>
        <v>2</v>
      </c>
      <c r="E319" s="130">
        <f t="shared" ref="E319:AT319" si="6">E262</f>
        <v>2</v>
      </c>
      <c r="F319" s="130">
        <f t="shared" si="6"/>
        <v>3</v>
      </c>
      <c r="G319" s="130">
        <f t="shared" si="6"/>
        <v>2</v>
      </c>
      <c r="H319" s="130">
        <f t="shared" si="6"/>
        <v>2</v>
      </c>
      <c r="I319" s="130">
        <f t="shared" si="6"/>
        <v>3</v>
      </c>
      <c r="J319" s="130">
        <f t="shared" si="6"/>
        <v>3</v>
      </c>
      <c r="K319" s="130">
        <f t="shared" si="6"/>
        <v>3</v>
      </c>
      <c r="L319" s="130">
        <f t="shared" si="6"/>
        <v>2</v>
      </c>
      <c r="M319" s="130">
        <f t="shared" si="6"/>
        <v>3</v>
      </c>
      <c r="N319" s="130">
        <f t="shared" si="6"/>
        <v>2</v>
      </c>
      <c r="O319" s="130">
        <f t="shared" si="6"/>
        <v>3</v>
      </c>
      <c r="P319" s="130">
        <f t="shared" si="6"/>
        <v>2</v>
      </c>
      <c r="Q319" s="130">
        <f t="shared" si="6"/>
        <v>3</v>
      </c>
      <c r="R319" s="130">
        <f t="shared" si="6"/>
        <v>2</v>
      </c>
      <c r="S319" s="130">
        <f t="shared" si="6"/>
        <v>3</v>
      </c>
      <c r="T319" s="130">
        <f t="shared" si="6"/>
        <v>0</v>
      </c>
      <c r="U319" s="130">
        <f t="shared" si="6"/>
        <v>2</v>
      </c>
      <c r="V319" s="130">
        <f t="shared" si="6"/>
        <v>3</v>
      </c>
      <c r="W319" s="130">
        <f t="shared" si="6"/>
        <v>3</v>
      </c>
      <c r="X319" s="130">
        <f t="shared" si="6"/>
        <v>3</v>
      </c>
      <c r="Y319" s="130">
        <f t="shared" si="6"/>
        <v>0</v>
      </c>
      <c r="Z319" s="130">
        <f t="shared" si="6"/>
        <v>3</v>
      </c>
      <c r="AA319" s="130">
        <f t="shared" si="6"/>
        <v>3</v>
      </c>
      <c r="AB319" s="130">
        <f t="shared" si="6"/>
        <v>3</v>
      </c>
      <c r="AC319" s="130">
        <f t="shared" si="6"/>
        <v>2</v>
      </c>
      <c r="AD319" s="130">
        <f t="shared" si="6"/>
        <v>3</v>
      </c>
      <c r="AE319" s="130">
        <f t="shared" si="6"/>
        <v>2</v>
      </c>
      <c r="AF319" s="130">
        <f t="shared" si="6"/>
        <v>0</v>
      </c>
      <c r="AG319" s="130">
        <f t="shared" si="6"/>
        <v>2</v>
      </c>
      <c r="AH319" s="130">
        <f t="shared" si="6"/>
        <v>2</v>
      </c>
      <c r="AI319" s="130">
        <f t="shared" si="6"/>
        <v>3</v>
      </c>
      <c r="AJ319" s="130">
        <v>2</v>
      </c>
      <c r="AK319" s="130">
        <f t="shared" si="6"/>
        <v>3</v>
      </c>
      <c r="AL319" s="130">
        <f t="shared" si="6"/>
        <v>2</v>
      </c>
      <c r="AM319" s="130">
        <f t="shared" si="6"/>
        <v>2</v>
      </c>
      <c r="AN319" s="130">
        <f t="shared" si="6"/>
        <v>2</v>
      </c>
      <c r="AO319" s="130">
        <f t="shared" si="6"/>
        <v>2</v>
      </c>
      <c r="AP319" s="130">
        <f t="shared" si="6"/>
        <v>2</v>
      </c>
      <c r="AQ319" s="130">
        <f t="shared" si="6"/>
        <v>3</v>
      </c>
      <c r="AR319" s="130">
        <f t="shared" si="6"/>
        <v>3</v>
      </c>
      <c r="AS319" s="130">
        <f t="shared" si="6"/>
        <v>2</v>
      </c>
      <c r="AT319" s="130">
        <f t="shared" si="6"/>
        <v>0</v>
      </c>
    </row>
    <row r="320" spans="1:46" x14ac:dyDescent="0.3">
      <c r="A320" s="107">
        <v>965</v>
      </c>
      <c r="B320" s="130"/>
      <c r="C320" s="130"/>
      <c r="D320" s="130">
        <f>D266</f>
        <v>0</v>
      </c>
      <c r="E320" s="130">
        <f t="shared" ref="E320:AT320" si="7">E266</f>
        <v>0</v>
      </c>
      <c r="F320" s="130">
        <f t="shared" si="7"/>
        <v>0</v>
      </c>
      <c r="G320" s="130">
        <f t="shared" si="7"/>
        <v>0</v>
      </c>
      <c r="H320" s="130">
        <f t="shared" si="7"/>
        <v>0</v>
      </c>
      <c r="I320" s="130">
        <f t="shared" si="7"/>
        <v>0</v>
      </c>
      <c r="J320" s="130">
        <f t="shared" si="7"/>
        <v>0</v>
      </c>
      <c r="K320" s="130">
        <f t="shared" si="7"/>
        <v>0</v>
      </c>
      <c r="L320" s="130">
        <f t="shared" si="7"/>
        <v>0</v>
      </c>
      <c r="M320" s="130">
        <f t="shared" si="7"/>
        <v>0</v>
      </c>
      <c r="N320" s="130">
        <f t="shared" si="7"/>
        <v>0</v>
      </c>
      <c r="O320" s="130">
        <f t="shared" si="7"/>
        <v>0</v>
      </c>
      <c r="P320" s="130">
        <f t="shared" si="7"/>
        <v>0</v>
      </c>
      <c r="Q320" s="130">
        <f t="shared" si="7"/>
        <v>0</v>
      </c>
      <c r="R320" s="130">
        <f t="shared" si="7"/>
        <v>0</v>
      </c>
      <c r="S320" s="130">
        <f t="shared" si="7"/>
        <v>0</v>
      </c>
      <c r="T320" s="130">
        <f t="shared" si="7"/>
        <v>0</v>
      </c>
      <c r="U320" s="130">
        <f t="shared" si="7"/>
        <v>0</v>
      </c>
      <c r="V320" s="130">
        <f t="shared" si="7"/>
        <v>0</v>
      </c>
      <c r="W320" s="130">
        <f t="shared" si="7"/>
        <v>0</v>
      </c>
      <c r="X320" s="130">
        <f t="shared" si="7"/>
        <v>0</v>
      </c>
      <c r="Y320" s="130">
        <f t="shared" si="7"/>
        <v>0</v>
      </c>
      <c r="Z320" s="130">
        <f t="shared" si="7"/>
        <v>0</v>
      </c>
      <c r="AA320" s="130">
        <f t="shared" si="7"/>
        <v>0</v>
      </c>
      <c r="AB320" s="130">
        <f t="shared" si="7"/>
        <v>0</v>
      </c>
      <c r="AC320" s="130">
        <f t="shared" si="7"/>
        <v>0</v>
      </c>
      <c r="AD320" s="130">
        <f t="shared" si="7"/>
        <v>0</v>
      </c>
      <c r="AE320" s="130">
        <f t="shared" si="7"/>
        <v>0</v>
      </c>
      <c r="AF320" s="130">
        <f t="shared" si="7"/>
        <v>0</v>
      </c>
      <c r="AG320" s="130">
        <f t="shared" si="7"/>
        <v>0</v>
      </c>
      <c r="AH320" s="130">
        <f t="shared" si="7"/>
        <v>0</v>
      </c>
      <c r="AI320" s="130">
        <f t="shared" si="7"/>
        <v>0</v>
      </c>
      <c r="AJ320" s="130">
        <v>0</v>
      </c>
      <c r="AK320" s="130">
        <f t="shared" si="7"/>
        <v>0</v>
      </c>
      <c r="AL320" s="130">
        <f t="shared" si="7"/>
        <v>0</v>
      </c>
      <c r="AM320" s="130">
        <f t="shared" si="7"/>
        <v>0</v>
      </c>
      <c r="AN320" s="130">
        <f t="shared" si="7"/>
        <v>0</v>
      </c>
      <c r="AO320" s="130">
        <f t="shared" si="7"/>
        <v>0</v>
      </c>
      <c r="AP320" s="130">
        <f t="shared" si="7"/>
        <v>0</v>
      </c>
      <c r="AQ320" s="130">
        <f t="shared" si="7"/>
        <v>0</v>
      </c>
      <c r="AR320" s="130">
        <f t="shared" si="7"/>
        <v>0</v>
      </c>
      <c r="AS320" s="130">
        <f t="shared" si="7"/>
        <v>0</v>
      </c>
      <c r="AT320" s="130">
        <f t="shared" si="7"/>
        <v>0</v>
      </c>
    </row>
    <row r="321" spans="1:46" x14ac:dyDescent="0.3">
      <c r="A321" s="404">
        <v>973</v>
      </c>
      <c r="B321" s="130"/>
      <c r="C321" s="130"/>
      <c r="D321" s="130">
        <f>D269</f>
        <v>0</v>
      </c>
      <c r="E321" s="130">
        <f t="shared" ref="E321:AT325" si="8">E269</f>
        <v>0</v>
      </c>
      <c r="F321" s="130">
        <f t="shared" si="8"/>
        <v>0</v>
      </c>
      <c r="G321" s="130">
        <f t="shared" si="8"/>
        <v>0</v>
      </c>
      <c r="H321" s="130">
        <f t="shared" si="8"/>
        <v>0</v>
      </c>
      <c r="I321" s="130">
        <f t="shared" si="8"/>
        <v>0</v>
      </c>
      <c r="J321" s="130">
        <f t="shared" si="8"/>
        <v>0</v>
      </c>
      <c r="K321" s="130">
        <f t="shared" si="8"/>
        <v>0</v>
      </c>
      <c r="L321" s="130">
        <f t="shared" si="8"/>
        <v>0</v>
      </c>
      <c r="M321" s="130">
        <f t="shared" si="8"/>
        <v>0</v>
      </c>
      <c r="N321" s="130">
        <f t="shared" si="8"/>
        <v>0</v>
      </c>
      <c r="O321" s="130">
        <f t="shared" si="8"/>
        <v>0</v>
      </c>
      <c r="P321" s="130">
        <f t="shared" si="8"/>
        <v>0</v>
      </c>
      <c r="Q321" s="130">
        <f t="shared" si="8"/>
        <v>0</v>
      </c>
      <c r="R321" s="130">
        <f t="shared" si="8"/>
        <v>0</v>
      </c>
      <c r="S321" s="130">
        <f t="shared" si="8"/>
        <v>0</v>
      </c>
      <c r="T321" s="130">
        <f t="shared" si="8"/>
        <v>0</v>
      </c>
      <c r="U321" s="130">
        <f t="shared" si="8"/>
        <v>0</v>
      </c>
      <c r="V321" s="130">
        <f t="shared" si="8"/>
        <v>0</v>
      </c>
      <c r="W321" s="130">
        <f t="shared" si="8"/>
        <v>0</v>
      </c>
      <c r="X321" s="130">
        <f t="shared" si="8"/>
        <v>0</v>
      </c>
      <c r="Y321" s="130">
        <f t="shared" si="8"/>
        <v>0</v>
      </c>
      <c r="Z321" s="130">
        <f t="shared" si="8"/>
        <v>0</v>
      </c>
      <c r="AA321" s="130">
        <f t="shared" si="8"/>
        <v>0</v>
      </c>
      <c r="AB321" s="130">
        <f t="shared" si="8"/>
        <v>0</v>
      </c>
      <c r="AC321" s="130">
        <f t="shared" si="8"/>
        <v>0</v>
      </c>
      <c r="AD321" s="130">
        <f t="shared" si="8"/>
        <v>0</v>
      </c>
      <c r="AE321" s="130">
        <f t="shared" si="8"/>
        <v>0</v>
      </c>
      <c r="AF321" s="130">
        <f t="shared" si="8"/>
        <v>0</v>
      </c>
      <c r="AG321" s="130">
        <f t="shared" si="8"/>
        <v>0</v>
      </c>
      <c r="AH321" s="130">
        <f t="shared" si="8"/>
        <v>0</v>
      </c>
      <c r="AI321" s="130">
        <f t="shared" si="8"/>
        <v>0</v>
      </c>
      <c r="AJ321" s="130">
        <v>0</v>
      </c>
      <c r="AK321" s="130">
        <f t="shared" si="8"/>
        <v>0</v>
      </c>
      <c r="AL321" s="130">
        <f t="shared" si="8"/>
        <v>0</v>
      </c>
      <c r="AM321" s="130">
        <f t="shared" si="8"/>
        <v>0</v>
      </c>
      <c r="AN321" s="130">
        <f t="shared" si="8"/>
        <v>0</v>
      </c>
      <c r="AO321" s="130">
        <f t="shared" si="8"/>
        <v>0</v>
      </c>
      <c r="AP321" s="130">
        <f t="shared" si="8"/>
        <v>0</v>
      </c>
      <c r="AQ321" s="130">
        <f t="shared" si="8"/>
        <v>0</v>
      </c>
      <c r="AR321" s="130">
        <f t="shared" si="8"/>
        <v>0</v>
      </c>
      <c r="AS321" s="130">
        <f t="shared" si="8"/>
        <v>0</v>
      </c>
      <c r="AT321" s="130">
        <f t="shared" si="8"/>
        <v>0</v>
      </c>
    </row>
    <row r="322" spans="1:46" x14ac:dyDescent="0.3">
      <c r="A322" s="404">
        <v>974</v>
      </c>
      <c r="B322" s="130"/>
      <c r="C322" s="130"/>
      <c r="D322" s="130">
        <f t="shared" ref="D322:R327" si="9">D270</f>
        <v>0</v>
      </c>
      <c r="E322" s="130">
        <f t="shared" si="9"/>
        <v>0</v>
      </c>
      <c r="F322" s="130">
        <f t="shared" si="9"/>
        <v>0</v>
      </c>
      <c r="G322" s="130">
        <f t="shared" si="9"/>
        <v>0</v>
      </c>
      <c r="H322" s="130">
        <f t="shared" si="9"/>
        <v>0</v>
      </c>
      <c r="I322" s="130">
        <f t="shared" si="9"/>
        <v>0</v>
      </c>
      <c r="J322" s="130">
        <f t="shared" si="9"/>
        <v>0</v>
      </c>
      <c r="K322" s="130">
        <f t="shared" si="9"/>
        <v>0</v>
      </c>
      <c r="L322" s="130">
        <f t="shared" si="9"/>
        <v>0</v>
      </c>
      <c r="M322" s="130">
        <f t="shared" si="9"/>
        <v>0</v>
      </c>
      <c r="N322" s="130">
        <f t="shared" si="9"/>
        <v>0</v>
      </c>
      <c r="O322" s="130">
        <f t="shared" si="9"/>
        <v>0</v>
      </c>
      <c r="P322" s="130">
        <f t="shared" si="9"/>
        <v>0</v>
      </c>
      <c r="Q322" s="130">
        <f t="shared" si="9"/>
        <v>0</v>
      </c>
      <c r="R322" s="130">
        <f t="shared" si="9"/>
        <v>0</v>
      </c>
      <c r="S322" s="130">
        <f t="shared" si="8"/>
        <v>0</v>
      </c>
      <c r="T322" s="130">
        <f t="shared" si="8"/>
        <v>0</v>
      </c>
      <c r="U322" s="130">
        <f t="shared" si="8"/>
        <v>0</v>
      </c>
      <c r="V322" s="130">
        <f t="shared" si="8"/>
        <v>0</v>
      </c>
      <c r="W322" s="130">
        <f t="shared" si="8"/>
        <v>0</v>
      </c>
      <c r="X322" s="130">
        <f t="shared" si="8"/>
        <v>0</v>
      </c>
      <c r="Y322" s="130">
        <f t="shared" si="8"/>
        <v>0</v>
      </c>
      <c r="Z322" s="130">
        <f t="shared" si="8"/>
        <v>0</v>
      </c>
      <c r="AA322" s="130">
        <f t="shared" si="8"/>
        <v>0</v>
      </c>
      <c r="AB322" s="130">
        <f t="shared" si="8"/>
        <v>0</v>
      </c>
      <c r="AC322" s="130">
        <f t="shared" si="8"/>
        <v>0</v>
      </c>
      <c r="AD322" s="130">
        <f t="shared" si="8"/>
        <v>0</v>
      </c>
      <c r="AE322" s="130">
        <f t="shared" si="8"/>
        <v>0</v>
      </c>
      <c r="AF322" s="130">
        <f t="shared" si="8"/>
        <v>0</v>
      </c>
      <c r="AG322" s="130">
        <f t="shared" si="8"/>
        <v>0</v>
      </c>
      <c r="AH322" s="130">
        <f t="shared" si="8"/>
        <v>0</v>
      </c>
      <c r="AI322" s="130">
        <f t="shared" si="8"/>
        <v>0</v>
      </c>
      <c r="AJ322" s="130">
        <v>0</v>
      </c>
      <c r="AK322" s="130">
        <f t="shared" si="8"/>
        <v>0</v>
      </c>
      <c r="AL322" s="130">
        <f t="shared" si="8"/>
        <v>0</v>
      </c>
      <c r="AM322" s="130">
        <f t="shared" si="8"/>
        <v>0</v>
      </c>
      <c r="AN322" s="130">
        <f t="shared" si="8"/>
        <v>0</v>
      </c>
      <c r="AO322" s="130">
        <f t="shared" si="8"/>
        <v>0</v>
      </c>
      <c r="AP322" s="130">
        <f t="shared" si="8"/>
        <v>0</v>
      </c>
      <c r="AQ322" s="130">
        <f t="shared" si="8"/>
        <v>0</v>
      </c>
      <c r="AR322" s="130">
        <f t="shared" si="8"/>
        <v>0</v>
      </c>
      <c r="AS322" s="130">
        <f t="shared" si="8"/>
        <v>0</v>
      </c>
      <c r="AT322" s="130">
        <f t="shared" si="8"/>
        <v>0</v>
      </c>
    </row>
    <row r="323" spans="1:46" x14ac:dyDescent="0.3">
      <c r="A323" s="404">
        <v>975</v>
      </c>
      <c r="B323" s="130"/>
      <c r="C323" s="130"/>
      <c r="D323" s="130">
        <f t="shared" si="9"/>
        <v>0</v>
      </c>
      <c r="E323" s="130">
        <f t="shared" si="9"/>
        <v>0</v>
      </c>
      <c r="F323" s="130">
        <f t="shared" si="9"/>
        <v>0</v>
      </c>
      <c r="G323" s="130">
        <f t="shared" si="9"/>
        <v>0</v>
      </c>
      <c r="H323" s="130">
        <f t="shared" si="9"/>
        <v>0</v>
      </c>
      <c r="I323" s="130">
        <f t="shared" si="9"/>
        <v>0</v>
      </c>
      <c r="J323" s="130">
        <f t="shared" si="9"/>
        <v>0</v>
      </c>
      <c r="K323" s="130">
        <f t="shared" si="9"/>
        <v>0</v>
      </c>
      <c r="L323" s="130">
        <f t="shared" si="9"/>
        <v>0</v>
      </c>
      <c r="M323" s="130">
        <f t="shared" si="9"/>
        <v>0</v>
      </c>
      <c r="N323" s="130">
        <f t="shared" si="9"/>
        <v>0</v>
      </c>
      <c r="O323" s="130">
        <f t="shared" si="9"/>
        <v>0</v>
      </c>
      <c r="P323" s="130">
        <f t="shared" si="9"/>
        <v>0</v>
      </c>
      <c r="Q323" s="130">
        <f t="shared" si="9"/>
        <v>0</v>
      </c>
      <c r="R323" s="130">
        <f t="shared" si="9"/>
        <v>0</v>
      </c>
      <c r="S323" s="130">
        <f t="shared" si="8"/>
        <v>0</v>
      </c>
      <c r="T323" s="130">
        <f t="shared" si="8"/>
        <v>0</v>
      </c>
      <c r="U323" s="130">
        <f t="shared" si="8"/>
        <v>0</v>
      </c>
      <c r="V323" s="130">
        <f t="shared" si="8"/>
        <v>0</v>
      </c>
      <c r="W323" s="130">
        <f t="shared" si="8"/>
        <v>0</v>
      </c>
      <c r="X323" s="130">
        <f t="shared" si="8"/>
        <v>0</v>
      </c>
      <c r="Y323" s="130">
        <f t="shared" si="8"/>
        <v>0</v>
      </c>
      <c r="Z323" s="130">
        <f t="shared" si="8"/>
        <v>0</v>
      </c>
      <c r="AA323" s="130">
        <f t="shared" si="8"/>
        <v>0</v>
      </c>
      <c r="AB323" s="130">
        <f t="shared" si="8"/>
        <v>0</v>
      </c>
      <c r="AC323" s="130">
        <f t="shared" si="8"/>
        <v>0</v>
      </c>
      <c r="AD323" s="130">
        <f t="shared" si="8"/>
        <v>0</v>
      </c>
      <c r="AE323" s="130">
        <f t="shared" si="8"/>
        <v>0</v>
      </c>
      <c r="AF323" s="130">
        <f t="shared" si="8"/>
        <v>0</v>
      </c>
      <c r="AG323" s="130">
        <f t="shared" si="8"/>
        <v>0</v>
      </c>
      <c r="AH323" s="130">
        <f t="shared" si="8"/>
        <v>0</v>
      </c>
      <c r="AI323" s="130">
        <f t="shared" si="8"/>
        <v>0</v>
      </c>
      <c r="AJ323" s="130">
        <v>0</v>
      </c>
      <c r="AK323" s="130">
        <f t="shared" si="8"/>
        <v>0</v>
      </c>
      <c r="AL323" s="130">
        <f t="shared" si="8"/>
        <v>0</v>
      </c>
      <c r="AM323" s="130">
        <f t="shared" si="8"/>
        <v>0</v>
      </c>
      <c r="AN323" s="130">
        <f t="shared" si="8"/>
        <v>0</v>
      </c>
      <c r="AO323" s="130">
        <f t="shared" si="8"/>
        <v>0</v>
      </c>
      <c r="AP323" s="130">
        <f t="shared" si="8"/>
        <v>0</v>
      </c>
      <c r="AQ323" s="130">
        <f t="shared" si="8"/>
        <v>0</v>
      </c>
      <c r="AR323" s="130">
        <f t="shared" si="8"/>
        <v>0</v>
      </c>
      <c r="AS323" s="130">
        <f t="shared" si="8"/>
        <v>0</v>
      </c>
      <c r="AT323" s="130">
        <f t="shared" si="8"/>
        <v>0</v>
      </c>
    </row>
    <row r="324" spans="1:46" x14ac:dyDescent="0.3">
      <c r="A324" s="404">
        <v>976</v>
      </c>
      <c r="B324" s="130"/>
      <c r="C324" s="130"/>
      <c r="D324" s="130">
        <f t="shared" si="9"/>
        <v>0</v>
      </c>
      <c r="E324" s="130">
        <f t="shared" si="8"/>
        <v>0</v>
      </c>
      <c r="F324" s="130">
        <f t="shared" si="8"/>
        <v>0</v>
      </c>
      <c r="G324" s="130">
        <f t="shared" si="8"/>
        <v>0</v>
      </c>
      <c r="H324" s="130">
        <f t="shared" si="8"/>
        <v>0</v>
      </c>
      <c r="I324" s="130">
        <f t="shared" si="8"/>
        <v>0</v>
      </c>
      <c r="J324" s="130">
        <f t="shared" si="8"/>
        <v>0</v>
      </c>
      <c r="K324" s="130">
        <f t="shared" si="8"/>
        <v>0</v>
      </c>
      <c r="L324" s="130">
        <f t="shared" si="8"/>
        <v>0</v>
      </c>
      <c r="M324" s="130">
        <f t="shared" si="8"/>
        <v>0</v>
      </c>
      <c r="N324" s="130">
        <f t="shared" si="8"/>
        <v>0</v>
      </c>
      <c r="O324" s="130">
        <f t="shared" si="8"/>
        <v>0</v>
      </c>
      <c r="P324" s="130">
        <f t="shared" si="8"/>
        <v>0</v>
      </c>
      <c r="Q324" s="130">
        <f t="shared" si="8"/>
        <v>0</v>
      </c>
      <c r="R324" s="130">
        <f t="shared" si="8"/>
        <v>0</v>
      </c>
      <c r="S324" s="130">
        <f t="shared" si="8"/>
        <v>0</v>
      </c>
      <c r="T324" s="130">
        <f t="shared" si="8"/>
        <v>0</v>
      </c>
      <c r="U324" s="130">
        <f t="shared" si="8"/>
        <v>0</v>
      </c>
      <c r="V324" s="130">
        <f t="shared" si="8"/>
        <v>0</v>
      </c>
      <c r="W324" s="130">
        <f t="shared" si="8"/>
        <v>0</v>
      </c>
      <c r="X324" s="130">
        <f t="shared" si="8"/>
        <v>0</v>
      </c>
      <c r="Y324" s="130">
        <f t="shared" si="8"/>
        <v>0</v>
      </c>
      <c r="Z324" s="130">
        <f t="shared" si="8"/>
        <v>0</v>
      </c>
      <c r="AA324" s="130">
        <f t="shared" si="8"/>
        <v>0</v>
      </c>
      <c r="AB324" s="130">
        <f t="shared" si="8"/>
        <v>0</v>
      </c>
      <c r="AC324" s="130">
        <f t="shared" si="8"/>
        <v>0</v>
      </c>
      <c r="AD324" s="130">
        <f t="shared" si="8"/>
        <v>0</v>
      </c>
      <c r="AE324" s="130">
        <f t="shared" si="8"/>
        <v>0</v>
      </c>
      <c r="AF324" s="130">
        <f t="shared" si="8"/>
        <v>0</v>
      </c>
      <c r="AG324" s="130">
        <f t="shared" si="8"/>
        <v>0</v>
      </c>
      <c r="AH324" s="130">
        <f t="shared" si="8"/>
        <v>0</v>
      </c>
      <c r="AI324" s="130">
        <f t="shared" si="8"/>
        <v>0</v>
      </c>
      <c r="AJ324" s="130">
        <v>0</v>
      </c>
      <c r="AK324" s="130">
        <f t="shared" si="8"/>
        <v>0</v>
      </c>
      <c r="AL324" s="130">
        <f t="shared" si="8"/>
        <v>0</v>
      </c>
      <c r="AM324" s="130">
        <f t="shared" si="8"/>
        <v>0</v>
      </c>
      <c r="AN324" s="130">
        <f t="shared" si="8"/>
        <v>0</v>
      </c>
      <c r="AO324" s="130">
        <f t="shared" si="8"/>
        <v>0</v>
      </c>
      <c r="AP324" s="130">
        <f t="shared" si="8"/>
        <v>0</v>
      </c>
      <c r="AQ324" s="130">
        <f t="shared" si="8"/>
        <v>0</v>
      </c>
      <c r="AR324" s="130">
        <f t="shared" si="8"/>
        <v>0</v>
      </c>
      <c r="AS324" s="130">
        <f t="shared" si="8"/>
        <v>0</v>
      </c>
      <c r="AT324" s="130">
        <f t="shared" si="8"/>
        <v>0</v>
      </c>
    </row>
    <row r="325" spans="1:46" x14ac:dyDescent="0.3">
      <c r="A325" s="404">
        <v>977</v>
      </c>
      <c r="B325" s="130"/>
      <c r="C325" s="130"/>
      <c r="D325" s="130">
        <f t="shared" si="9"/>
        <v>0</v>
      </c>
      <c r="E325" s="130">
        <f t="shared" si="8"/>
        <v>0</v>
      </c>
      <c r="F325" s="130">
        <f t="shared" si="8"/>
        <v>0</v>
      </c>
      <c r="G325" s="130">
        <f t="shared" si="8"/>
        <v>0</v>
      </c>
      <c r="H325" s="130">
        <f t="shared" si="8"/>
        <v>0</v>
      </c>
      <c r="I325" s="130">
        <f t="shared" si="8"/>
        <v>0</v>
      </c>
      <c r="J325" s="130">
        <f t="shared" si="8"/>
        <v>0</v>
      </c>
      <c r="K325" s="130">
        <f t="shared" si="8"/>
        <v>0</v>
      </c>
      <c r="L325" s="130">
        <f t="shared" si="8"/>
        <v>0</v>
      </c>
      <c r="M325" s="130">
        <f t="shared" si="8"/>
        <v>0</v>
      </c>
      <c r="N325" s="130">
        <f t="shared" si="8"/>
        <v>0</v>
      </c>
      <c r="O325" s="130">
        <f t="shared" si="8"/>
        <v>0</v>
      </c>
      <c r="P325" s="130">
        <f t="shared" si="8"/>
        <v>0</v>
      </c>
      <c r="Q325" s="130">
        <f t="shared" si="8"/>
        <v>0</v>
      </c>
      <c r="R325" s="130">
        <f t="shared" si="8"/>
        <v>0</v>
      </c>
      <c r="S325" s="130">
        <f t="shared" si="8"/>
        <v>0</v>
      </c>
      <c r="T325" s="130">
        <f t="shared" si="8"/>
        <v>0</v>
      </c>
      <c r="U325" s="130">
        <f t="shared" si="8"/>
        <v>0</v>
      </c>
      <c r="V325" s="130">
        <f t="shared" si="8"/>
        <v>0</v>
      </c>
      <c r="W325" s="130">
        <f t="shared" si="8"/>
        <v>0</v>
      </c>
      <c r="X325" s="130">
        <f t="shared" si="8"/>
        <v>0</v>
      </c>
      <c r="Y325" s="130">
        <f t="shared" si="8"/>
        <v>0</v>
      </c>
      <c r="Z325" s="130">
        <f t="shared" si="8"/>
        <v>0</v>
      </c>
      <c r="AA325" s="130">
        <f t="shared" si="8"/>
        <v>0</v>
      </c>
      <c r="AB325" s="130">
        <f t="shared" si="8"/>
        <v>0</v>
      </c>
      <c r="AC325" s="130">
        <f t="shared" si="8"/>
        <v>0</v>
      </c>
      <c r="AD325" s="130">
        <f t="shared" si="8"/>
        <v>0</v>
      </c>
      <c r="AE325" s="130">
        <f t="shared" si="8"/>
        <v>0</v>
      </c>
      <c r="AF325" s="130">
        <f t="shared" si="8"/>
        <v>0</v>
      </c>
      <c r="AG325" s="130">
        <f t="shared" ref="AG325:AT325" si="10">AG273</f>
        <v>0</v>
      </c>
      <c r="AH325" s="130">
        <f t="shared" si="10"/>
        <v>0</v>
      </c>
      <c r="AI325" s="130">
        <f t="shared" si="10"/>
        <v>0</v>
      </c>
      <c r="AJ325" s="130">
        <v>0</v>
      </c>
      <c r="AK325" s="130">
        <f t="shared" si="10"/>
        <v>0</v>
      </c>
      <c r="AL325" s="130">
        <f t="shared" si="10"/>
        <v>0</v>
      </c>
      <c r="AM325" s="130">
        <f t="shared" si="10"/>
        <v>0</v>
      </c>
      <c r="AN325" s="130">
        <f t="shared" si="10"/>
        <v>0</v>
      </c>
      <c r="AO325" s="130">
        <f t="shared" si="10"/>
        <v>0</v>
      </c>
      <c r="AP325" s="130">
        <f t="shared" si="10"/>
        <v>0</v>
      </c>
      <c r="AQ325" s="130">
        <f t="shared" si="10"/>
        <v>0</v>
      </c>
      <c r="AR325" s="130">
        <f t="shared" si="10"/>
        <v>0</v>
      </c>
      <c r="AS325" s="130">
        <f t="shared" si="10"/>
        <v>0</v>
      </c>
      <c r="AT325" s="130">
        <f t="shared" si="10"/>
        <v>0</v>
      </c>
    </row>
    <row r="326" spans="1:46" x14ac:dyDescent="0.3">
      <c r="A326" s="404">
        <v>978</v>
      </c>
      <c r="B326" s="130"/>
      <c r="C326" s="130"/>
      <c r="D326" s="130">
        <f t="shared" si="9"/>
        <v>0</v>
      </c>
      <c r="E326" s="130">
        <f t="shared" si="9"/>
        <v>0</v>
      </c>
      <c r="F326" s="130">
        <f t="shared" si="9"/>
        <v>0</v>
      </c>
      <c r="G326" s="130">
        <f t="shared" si="9"/>
        <v>0</v>
      </c>
      <c r="H326" s="130">
        <f t="shared" si="9"/>
        <v>0</v>
      </c>
      <c r="I326" s="130">
        <f t="shared" si="9"/>
        <v>0</v>
      </c>
      <c r="J326" s="130">
        <f t="shared" si="9"/>
        <v>0</v>
      </c>
      <c r="K326" s="130">
        <f t="shared" si="9"/>
        <v>0</v>
      </c>
      <c r="L326" s="130">
        <f t="shared" si="9"/>
        <v>0</v>
      </c>
      <c r="M326" s="130">
        <f t="shared" si="9"/>
        <v>0</v>
      </c>
      <c r="N326" s="130">
        <f t="shared" si="9"/>
        <v>0</v>
      </c>
      <c r="O326" s="130">
        <f t="shared" si="9"/>
        <v>0</v>
      </c>
      <c r="P326" s="130">
        <f t="shared" si="9"/>
        <v>0</v>
      </c>
      <c r="Q326" s="130">
        <f t="shared" si="9"/>
        <v>0</v>
      </c>
      <c r="R326" s="130">
        <f t="shared" si="9"/>
        <v>0</v>
      </c>
      <c r="S326" s="130">
        <f t="shared" ref="S326:AT327" si="11">S274</f>
        <v>0</v>
      </c>
      <c r="T326" s="130">
        <f t="shared" si="11"/>
        <v>0</v>
      </c>
      <c r="U326" s="130">
        <f t="shared" si="11"/>
        <v>0</v>
      </c>
      <c r="V326" s="130">
        <f t="shared" si="11"/>
        <v>0</v>
      </c>
      <c r="W326" s="130">
        <f t="shared" si="11"/>
        <v>0</v>
      </c>
      <c r="X326" s="130">
        <f t="shared" si="11"/>
        <v>0</v>
      </c>
      <c r="Y326" s="130">
        <f t="shared" si="11"/>
        <v>0</v>
      </c>
      <c r="Z326" s="130">
        <f t="shared" si="11"/>
        <v>0</v>
      </c>
      <c r="AA326" s="130">
        <f t="shared" si="11"/>
        <v>0</v>
      </c>
      <c r="AB326" s="130">
        <f t="shared" si="11"/>
        <v>0</v>
      </c>
      <c r="AC326" s="130">
        <f t="shared" si="11"/>
        <v>0</v>
      </c>
      <c r="AD326" s="130">
        <f t="shared" si="11"/>
        <v>0</v>
      </c>
      <c r="AE326" s="130">
        <f t="shared" si="11"/>
        <v>0</v>
      </c>
      <c r="AF326" s="130">
        <f t="shared" si="11"/>
        <v>0</v>
      </c>
      <c r="AG326" s="130">
        <f t="shared" si="11"/>
        <v>0</v>
      </c>
      <c r="AH326" s="130">
        <f t="shared" si="11"/>
        <v>0</v>
      </c>
      <c r="AI326" s="130">
        <f t="shared" si="11"/>
        <v>0</v>
      </c>
      <c r="AJ326" s="130">
        <v>0</v>
      </c>
      <c r="AK326" s="130">
        <f t="shared" si="11"/>
        <v>0</v>
      </c>
      <c r="AL326" s="130">
        <f t="shared" si="11"/>
        <v>0</v>
      </c>
      <c r="AM326" s="130">
        <f t="shared" si="11"/>
        <v>0</v>
      </c>
      <c r="AN326" s="130">
        <f t="shared" si="11"/>
        <v>0</v>
      </c>
      <c r="AO326" s="130">
        <f t="shared" si="11"/>
        <v>0</v>
      </c>
      <c r="AP326" s="130">
        <f t="shared" si="11"/>
        <v>0</v>
      </c>
      <c r="AQ326" s="130">
        <f t="shared" si="11"/>
        <v>0</v>
      </c>
      <c r="AR326" s="130">
        <f t="shared" si="11"/>
        <v>0</v>
      </c>
      <c r="AS326" s="130">
        <f t="shared" si="11"/>
        <v>0</v>
      </c>
      <c r="AT326" s="130">
        <f t="shared" si="11"/>
        <v>0</v>
      </c>
    </row>
    <row r="327" spans="1:46" x14ac:dyDescent="0.3">
      <c r="A327" s="404">
        <v>979</v>
      </c>
      <c r="B327" s="130"/>
      <c r="C327" s="130"/>
      <c r="D327" s="130">
        <f t="shared" si="9"/>
        <v>0</v>
      </c>
      <c r="E327" s="130">
        <f t="shared" si="9"/>
        <v>0</v>
      </c>
      <c r="F327" s="130">
        <f t="shared" si="9"/>
        <v>0</v>
      </c>
      <c r="G327" s="130">
        <f t="shared" si="9"/>
        <v>0</v>
      </c>
      <c r="H327" s="130">
        <f t="shared" si="9"/>
        <v>0</v>
      </c>
      <c r="I327" s="130">
        <f t="shared" si="9"/>
        <v>0</v>
      </c>
      <c r="J327" s="130">
        <f t="shared" si="9"/>
        <v>0</v>
      </c>
      <c r="K327" s="130">
        <f t="shared" si="9"/>
        <v>0</v>
      </c>
      <c r="L327" s="130">
        <f t="shared" si="9"/>
        <v>0</v>
      </c>
      <c r="M327" s="130">
        <f t="shared" si="9"/>
        <v>0</v>
      </c>
      <c r="N327" s="130">
        <f t="shared" si="9"/>
        <v>0</v>
      </c>
      <c r="O327" s="130">
        <f t="shared" si="9"/>
        <v>0</v>
      </c>
      <c r="P327" s="130">
        <f t="shared" si="9"/>
        <v>0</v>
      </c>
      <c r="Q327" s="130">
        <f t="shared" si="9"/>
        <v>0</v>
      </c>
      <c r="R327" s="130">
        <f t="shared" si="9"/>
        <v>0</v>
      </c>
      <c r="S327" s="130">
        <f t="shared" si="11"/>
        <v>0</v>
      </c>
      <c r="T327" s="130">
        <f t="shared" si="11"/>
        <v>0</v>
      </c>
      <c r="U327" s="130">
        <f t="shared" si="11"/>
        <v>0</v>
      </c>
      <c r="V327" s="130">
        <f t="shared" si="11"/>
        <v>0</v>
      </c>
      <c r="W327" s="130">
        <f t="shared" si="11"/>
        <v>0</v>
      </c>
      <c r="X327" s="130">
        <f t="shared" si="11"/>
        <v>0</v>
      </c>
      <c r="Y327" s="130">
        <f t="shared" si="11"/>
        <v>0</v>
      </c>
      <c r="Z327" s="130">
        <f t="shared" si="11"/>
        <v>0</v>
      </c>
      <c r="AA327" s="130">
        <f t="shared" si="11"/>
        <v>0</v>
      </c>
      <c r="AB327" s="130">
        <f t="shared" si="11"/>
        <v>0</v>
      </c>
      <c r="AC327" s="130">
        <f t="shared" si="11"/>
        <v>0</v>
      </c>
      <c r="AD327" s="130">
        <f t="shared" si="11"/>
        <v>0</v>
      </c>
      <c r="AE327" s="130">
        <f t="shared" si="11"/>
        <v>0</v>
      </c>
      <c r="AF327" s="130">
        <f t="shared" si="11"/>
        <v>0</v>
      </c>
      <c r="AG327" s="130">
        <f t="shared" si="11"/>
        <v>0</v>
      </c>
      <c r="AH327" s="130">
        <f t="shared" si="11"/>
        <v>0</v>
      </c>
      <c r="AI327" s="130">
        <f t="shared" si="11"/>
        <v>0</v>
      </c>
      <c r="AJ327" s="130">
        <v>0</v>
      </c>
      <c r="AK327" s="130">
        <f t="shared" si="11"/>
        <v>0</v>
      </c>
      <c r="AL327" s="130">
        <f t="shared" si="11"/>
        <v>0</v>
      </c>
      <c r="AM327" s="130">
        <f t="shared" si="11"/>
        <v>0</v>
      </c>
      <c r="AN327" s="130">
        <f t="shared" si="11"/>
        <v>0</v>
      </c>
      <c r="AO327" s="130">
        <f t="shared" si="11"/>
        <v>0</v>
      </c>
      <c r="AP327" s="130">
        <f t="shared" si="11"/>
        <v>0</v>
      </c>
      <c r="AQ327" s="130">
        <f t="shared" si="11"/>
        <v>0</v>
      </c>
      <c r="AR327" s="130">
        <f t="shared" si="11"/>
        <v>0</v>
      </c>
      <c r="AS327" s="130">
        <f t="shared" si="11"/>
        <v>0</v>
      </c>
      <c r="AT327" s="130">
        <f t="shared" si="11"/>
        <v>0</v>
      </c>
    </row>
    <row r="328" spans="1:46" x14ac:dyDescent="0.3">
      <c r="A328" s="107">
        <v>995</v>
      </c>
      <c r="B328" s="130"/>
      <c r="C328" s="130"/>
      <c r="D328" s="130">
        <f>D285</f>
        <v>0</v>
      </c>
      <c r="E328" s="130">
        <f t="shared" ref="E328:AT331" si="12">E285</f>
        <v>0</v>
      </c>
      <c r="F328" s="130">
        <f t="shared" si="12"/>
        <v>0</v>
      </c>
      <c r="G328" s="130">
        <f t="shared" si="12"/>
        <v>0</v>
      </c>
      <c r="H328" s="130">
        <f t="shared" si="12"/>
        <v>0</v>
      </c>
      <c r="I328" s="130">
        <f t="shared" si="12"/>
        <v>0</v>
      </c>
      <c r="J328" s="130">
        <f t="shared" si="12"/>
        <v>0</v>
      </c>
      <c r="K328" s="130">
        <f t="shared" si="12"/>
        <v>0</v>
      </c>
      <c r="L328" s="130">
        <f t="shared" si="12"/>
        <v>0</v>
      </c>
      <c r="M328" s="130">
        <f t="shared" si="12"/>
        <v>0</v>
      </c>
      <c r="N328" s="130">
        <f t="shared" si="12"/>
        <v>0</v>
      </c>
      <c r="O328" s="130">
        <f t="shared" si="12"/>
        <v>0</v>
      </c>
      <c r="P328" s="130">
        <f t="shared" si="12"/>
        <v>0</v>
      </c>
      <c r="Q328" s="130">
        <f t="shared" si="12"/>
        <v>0</v>
      </c>
      <c r="R328" s="130">
        <f t="shared" si="12"/>
        <v>0</v>
      </c>
      <c r="S328" s="130">
        <f t="shared" si="12"/>
        <v>0</v>
      </c>
      <c r="T328" s="130">
        <f t="shared" si="12"/>
        <v>0</v>
      </c>
      <c r="U328" s="130">
        <f t="shared" si="12"/>
        <v>0</v>
      </c>
      <c r="V328" s="130">
        <f t="shared" si="12"/>
        <v>0</v>
      </c>
      <c r="W328" s="130">
        <f t="shared" si="12"/>
        <v>0</v>
      </c>
      <c r="X328" s="130">
        <f t="shared" si="12"/>
        <v>0</v>
      </c>
      <c r="Y328" s="130">
        <f t="shared" si="12"/>
        <v>0</v>
      </c>
      <c r="Z328" s="130">
        <f t="shared" si="12"/>
        <v>0</v>
      </c>
      <c r="AA328" s="130">
        <f t="shared" si="12"/>
        <v>0</v>
      </c>
      <c r="AB328" s="130">
        <f t="shared" si="12"/>
        <v>0</v>
      </c>
      <c r="AC328" s="130">
        <f t="shared" si="12"/>
        <v>0</v>
      </c>
      <c r="AD328" s="130">
        <f t="shared" si="12"/>
        <v>0</v>
      </c>
      <c r="AE328" s="130">
        <f t="shared" si="12"/>
        <v>0</v>
      </c>
      <c r="AF328" s="130">
        <f t="shared" si="12"/>
        <v>0</v>
      </c>
      <c r="AG328" s="130">
        <f t="shared" si="12"/>
        <v>0</v>
      </c>
      <c r="AH328" s="130">
        <f t="shared" si="12"/>
        <v>0</v>
      </c>
      <c r="AI328" s="130">
        <f t="shared" si="12"/>
        <v>0</v>
      </c>
      <c r="AJ328" s="130">
        <v>0</v>
      </c>
      <c r="AK328" s="130">
        <f t="shared" si="12"/>
        <v>0</v>
      </c>
      <c r="AL328" s="130">
        <f t="shared" si="12"/>
        <v>0</v>
      </c>
      <c r="AM328" s="130">
        <f t="shared" si="12"/>
        <v>0</v>
      </c>
      <c r="AN328" s="130">
        <f t="shared" si="12"/>
        <v>0</v>
      </c>
      <c r="AO328" s="130">
        <f t="shared" si="12"/>
        <v>0</v>
      </c>
      <c r="AP328" s="130">
        <f t="shared" si="12"/>
        <v>0</v>
      </c>
      <c r="AQ328" s="130">
        <f t="shared" si="12"/>
        <v>0</v>
      </c>
      <c r="AR328" s="130">
        <f t="shared" si="12"/>
        <v>0</v>
      </c>
      <c r="AS328" s="130">
        <f t="shared" si="12"/>
        <v>0</v>
      </c>
      <c r="AT328" s="130">
        <f t="shared" si="12"/>
        <v>0</v>
      </c>
    </row>
    <row r="329" spans="1:46" x14ac:dyDescent="0.3">
      <c r="A329" s="107">
        <v>996</v>
      </c>
      <c r="B329" s="130"/>
      <c r="C329" s="130"/>
      <c r="D329" s="130">
        <f t="shared" ref="D329:R331" si="13">D286</f>
        <v>0</v>
      </c>
      <c r="E329" s="130">
        <f t="shared" si="13"/>
        <v>0</v>
      </c>
      <c r="F329" s="130">
        <f t="shared" si="13"/>
        <v>0</v>
      </c>
      <c r="G329" s="130">
        <f t="shared" si="13"/>
        <v>0</v>
      </c>
      <c r="H329" s="130">
        <f t="shared" si="13"/>
        <v>0</v>
      </c>
      <c r="I329" s="130">
        <f t="shared" si="13"/>
        <v>0</v>
      </c>
      <c r="J329" s="130">
        <f t="shared" si="13"/>
        <v>0</v>
      </c>
      <c r="K329" s="130">
        <f t="shared" si="13"/>
        <v>0</v>
      </c>
      <c r="L329" s="130">
        <f t="shared" si="13"/>
        <v>0</v>
      </c>
      <c r="M329" s="130">
        <f t="shared" si="13"/>
        <v>0</v>
      </c>
      <c r="N329" s="130">
        <f t="shared" si="13"/>
        <v>0</v>
      </c>
      <c r="O329" s="130">
        <f t="shared" si="13"/>
        <v>0</v>
      </c>
      <c r="P329" s="130">
        <f t="shared" si="13"/>
        <v>0</v>
      </c>
      <c r="Q329" s="130">
        <f t="shared" si="13"/>
        <v>0</v>
      </c>
      <c r="R329" s="130">
        <f t="shared" si="13"/>
        <v>0</v>
      </c>
      <c r="S329" s="130">
        <f t="shared" si="12"/>
        <v>0</v>
      </c>
      <c r="T329" s="130">
        <f t="shared" si="12"/>
        <v>0</v>
      </c>
      <c r="U329" s="130">
        <f t="shared" si="12"/>
        <v>0</v>
      </c>
      <c r="V329" s="130">
        <f t="shared" si="12"/>
        <v>0</v>
      </c>
      <c r="W329" s="130">
        <f t="shared" si="12"/>
        <v>0</v>
      </c>
      <c r="X329" s="130">
        <f t="shared" si="12"/>
        <v>0</v>
      </c>
      <c r="Y329" s="130">
        <f t="shared" si="12"/>
        <v>0</v>
      </c>
      <c r="Z329" s="130">
        <f t="shared" si="12"/>
        <v>0</v>
      </c>
      <c r="AA329" s="130">
        <f t="shared" si="12"/>
        <v>0</v>
      </c>
      <c r="AB329" s="130">
        <f t="shared" si="12"/>
        <v>0</v>
      </c>
      <c r="AC329" s="130">
        <f t="shared" si="12"/>
        <v>0</v>
      </c>
      <c r="AD329" s="130">
        <f t="shared" si="12"/>
        <v>0</v>
      </c>
      <c r="AE329" s="130">
        <f t="shared" si="12"/>
        <v>0</v>
      </c>
      <c r="AF329" s="130">
        <f t="shared" si="12"/>
        <v>0</v>
      </c>
      <c r="AG329" s="130">
        <f t="shared" si="12"/>
        <v>0</v>
      </c>
      <c r="AH329" s="130">
        <f t="shared" si="12"/>
        <v>0</v>
      </c>
      <c r="AI329" s="130">
        <f t="shared" si="12"/>
        <v>0</v>
      </c>
      <c r="AJ329" s="130">
        <v>0</v>
      </c>
      <c r="AK329" s="130">
        <f t="shared" si="12"/>
        <v>0</v>
      </c>
      <c r="AL329" s="130">
        <f t="shared" si="12"/>
        <v>0</v>
      </c>
      <c r="AM329" s="130">
        <f t="shared" si="12"/>
        <v>0</v>
      </c>
      <c r="AN329" s="130">
        <f t="shared" si="12"/>
        <v>0</v>
      </c>
      <c r="AO329" s="130">
        <f t="shared" si="12"/>
        <v>0</v>
      </c>
      <c r="AP329" s="130">
        <f t="shared" si="12"/>
        <v>0</v>
      </c>
      <c r="AQ329" s="130">
        <f t="shared" si="12"/>
        <v>0</v>
      </c>
      <c r="AR329" s="130">
        <f t="shared" si="12"/>
        <v>0</v>
      </c>
      <c r="AS329" s="130">
        <f t="shared" si="12"/>
        <v>0</v>
      </c>
      <c r="AT329" s="130">
        <f t="shared" si="12"/>
        <v>0</v>
      </c>
    </row>
    <row r="330" spans="1:46" x14ac:dyDescent="0.3">
      <c r="A330" s="107">
        <v>998</v>
      </c>
      <c r="B330" s="130"/>
      <c r="C330" s="130"/>
      <c r="D330" s="130">
        <f t="shared" si="13"/>
        <v>60</v>
      </c>
      <c r="E330" s="130">
        <f t="shared" si="13"/>
        <v>60</v>
      </c>
      <c r="F330" s="130">
        <f t="shared" si="13"/>
        <v>60</v>
      </c>
      <c r="G330" s="130">
        <f t="shared" si="13"/>
        <v>60</v>
      </c>
      <c r="H330" s="130">
        <f t="shared" si="13"/>
        <v>60</v>
      </c>
      <c r="I330" s="130">
        <f t="shared" si="13"/>
        <v>60</v>
      </c>
      <c r="J330" s="130">
        <f t="shared" si="13"/>
        <v>60</v>
      </c>
      <c r="K330" s="130">
        <f t="shared" si="13"/>
        <v>60</v>
      </c>
      <c r="L330" s="130">
        <f t="shared" si="13"/>
        <v>60</v>
      </c>
      <c r="M330" s="130">
        <f t="shared" si="13"/>
        <v>60</v>
      </c>
      <c r="N330" s="130">
        <f t="shared" si="13"/>
        <v>60</v>
      </c>
      <c r="O330" s="130">
        <f t="shared" si="13"/>
        <v>60</v>
      </c>
      <c r="P330" s="130">
        <f t="shared" si="13"/>
        <v>60</v>
      </c>
      <c r="Q330" s="130">
        <f t="shared" si="13"/>
        <v>60</v>
      </c>
      <c r="R330" s="130">
        <f t="shared" si="13"/>
        <v>60</v>
      </c>
      <c r="S330" s="130">
        <f t="shared" si="12"/>
        <v>60</v>
      </c>
      <c r="T330" s="130">
        <f t="shared" si="12"/>
        <v>60</v>
      </c>
      <c r="U330" s="130">
        <f t="shared" si="12"/>
        <v>60</v>
      </c>
      <c r="V330" s="130">
        <f t="shared" si="12"/>
        <v>60</v>
      </c>
      <c r="W330" s="130">
        <f t="shared" si="12"/>
        <v>60</v>
      </c>
      <c r="X330" s="130">
        <f t="shared" si="12"/>
        <v>60</v>
      </c>
      <c r="Y330" s="130">
        <f t="shared" si="12"/>
        <v>60</v>
      </c>
      <c r="Z330" s="130">
        <f t="shared" si="12"/>
        <v>60</v>
      </c>
      <c r="AA330" s="130">
        <f t="shared" si="12"/>
        <v>60</v>
      </c>
      <c r="AB330" s="130">
        <f t="shared" si="12"/>
        <v>60</v>
      </c>
      <c r="AC330" s="130">
        <f t="shared" si="12"/>
        <v>60</v>
      </c>
      <c r="AD330" s="130">
        <f t="shared" si="12"/>
        <v>60</v>
      </c>
      <c r="AE330" s="130">
        <f t="shared" si="12"/>
        <v>60</v>
      </c>
      <c r="AF330" s="130">
        <f t="shared" si="12"/>
        <v>60</v>
      </c>
      <c r="AG330" s="130">
        <f t="shared" si="12"/>
        <v>60</v>
      </c>
      <c r="AH330" s="130">
        <f t="shared" si="12"/>
        <v>60</v>
      </c>
      <c r="AI330" s="130">
        <f t="shared" si="12"/>
        <v>60</v>
      </c>
      <c r="AJ330" s="130">
        <v>59</v>
      </c>
      <c r="AK330" s="130">
        <f t="shared" si="12"/>
        <v>60</v>
      </c>
      <c r="AL330" s="130">
        <f t="shared" si="12"/>
        <v>60</v>
      </c>
      <c r="AM330" s="130">
        <f t="shared" si="12"/>
        <v>60</v>
      </c>
      <c r="AN330" s="130">
        <f t="shared" si="12"/>
        <v>60</v>
      </c>
      <c r="AO330" s="130">
        <f t="shared" si="12"/>
        <v>60</v>
      </c>
      <c r="AP330" s="130">
        <f t="shared" si="12"/>
        <v>60</v>
      </c>
      <c r="AQ330" s="130">
        <f t="shared" si="12"/>
        <v>60</v>
      </c>
      <c r="AR330" s="130">
        <f t="shared" si="12"/>
        <v>60</v>
      </c>
      <c r="AS330" s="130">
        <f t="shared" si="12"/>
        <v>60</v>
      </c>
      <c r="AT330" s="130">
        <f t="shared" si="12"/>
        <v>0</v>
      </c>
    </row>
    <row r="331" spans="1:46" x14ac:dyDescent="0.3">
      <c r="A331" s="107">
        <v>999</v>
      </c>
      <c r="B331" s="130"/>
      <c r="C331" s="130"/>
      <c r="D331" s="130">
        <f t="shared" si="13"/>
        <v>602182</v>
      </c>
      <c r="E331" s="130">
        <f t="shared" si="12"/>
        <v>601701</v>
      </c>
      <c r="F331" s="130">
        <f t="shared" si="12"/>
        <v>601702</v>
      </c>
      <c r="G331" s="130">
        <f t="shared" si="12"/>
        <v>601703</v>
      </c>
      <c r="H331" s="130">
        <f t="shared" si="12"/>
        <v>604187</v>
      </c>
      <c r="I331" s="130">
        <f t="shared" si="12"/>
        <v>601707</v>
      </c>
      <c r="J331" s="130">
        <f t="shared" si="12"/>
        <v>601708</v>
      </c>
      <c r="K331" s="130">
        <f t="shared" si="12"/>
        <v>602352</v>
      </c>
      <c r="L331" s="130">
        <f t="shared" si="12"/>
        <v>60952</v>
      </c>
      <c r="M331" s="130">
        <f t="shared" si="12"/>
        <v>601717</v>
      </c>
      <c r="N331" s="130">
        <f t="shared" si="12"/>
        <v>601719</v>
      </c>
      <c r="O331" s="130">
        <f t="shared" si="12"/>
        <v>601720</v>
      </c>
      <c r="P331" s="130">
        <f t="shared" si="12"/>
        <v>601723</v>
      </c>
      <c r="Q331" s="130">
        <f t="shared" si="12"/>
        <v>601781</v>
      </c>
      <c r="R331" s="130">
        <f t="shared" si="12"/>
        <v>601782</v>
      </c>
      <c r="S331" s="130">
        <f t="shared" si="12"/>
        <v>601724</v>
      </c>
      <c r="T331" s="130">
        <f t="shared" si="12"/>
        <v>601725</v>
      </c>
      <c r="U331" s="130">
        <f t="shared" si="12"/>
        <v>601726</v>
      </c>
      <c r="V331" s="130">
        <f t="shared" si="12"/>
        <v>602154</v>
      </c>
      <c r="W331" s="130">
        <f t="shared" si="12"/>
        <v>604030</v>
      </c>
      <c r="X331" s="130">
        <f t="shared" si="12"/>
        <v>601738</v>
      </c>
      <c r="Y331" s="130">
        <f t="shared" si="12"/>
        <v>601744</v>
      </c>
      <c r="Z331" s="130">
        <f t="shared" si="12"/>
        <v>601745</v>
      </c>
      <c r="AA331" s="130">
        <f t="shared" si="12"/>
        <v>601746</v>
      </c>
      <c r="AB331" s="130">
        <f t="shared" si="12"/>
        <v>601748</v>
      </c>
      <c r="AC331" s="130">
        <f t="shared" si="12"/>
        <v>601790</v>
      </c>
      <c r="AD331" s="130">
        <f t="shared" si="12"/>
        <v>602369</v>
      </c>
      <c r="AE331" s="130">
        <f t="shared" si="12"/>
        <v>601760</v>
      </c>
      <c r="AF331" s="130">
        <f t="shared" si="12"/>
        <v>601761</v>
      </c>
      <c r="AG331" s="130">
        <f t="shared" si="12"/>
        <v>601797</v>
      </c>
      <c r="AH331" s="130">
        <f t="shared" si="12"/>
        <v>602153</v>
      </c>
      <c r="AI331" s="130">
        <f t="shared" si="12"/>
        <v>601764</v>
      </c>
      <c r="AJ331" s="130">
        <v>591618</v>
      </c>
      <c r="AK331" s="130">
        <f t="shared" si="12"/>
        <v>602389</v>
      </c>
      <c r="AL331" s="130">
        <f t="shared" si="12"/>
        <v>601765</v>
      </c>
      <c r="AM331" s="130">
        <f t="shared" si="12"/>
        <v>602178</v>
      </c>
      <c r="AN331" s="130">
        <f t="shared" si="12"/>
        <v>602390</v>
      </c>
      <c r="AO331" s="130">
        <f t="shared" si="12"/>
        <v>602391</v>
      </c>
      <c r="AP331" s="130">
        <f t="shared" si="12"/>
        <v>602414</v>
      </c>
      <c r="AQ331" s="130">
        <f t="shared" si="12"/>
        <v>602395</v>
      </c>
      <c r="AR331" s="130">
        <f t="shared" si="12"/>
        <v>602333</v>
      </c>
      <c r="AS331" s="130">
        <f t="shared" si="12"/>
        <v>601774</v>
      </c>
      <c r="AT331" s="130">
        <f t="shared" si="12"/>
        <v>0</v>
      </c>
    </row>
    <row r="332" spans="1:46" x14ac:dyDescent="0.3">
      <c r="A332" s="406">
        <v>554</v>
      </c>
      <c r="B332" s="130"/>
      <c r="C332" s="130"/>
      <c r="D332" s="403">
        <f>D169</f>
        <v>1726990</v>
      </c>
      <c r="E332" s="403">
        <f t="shared" ref="E332:AT335" si="14">E169</f>
        <v>0</v>
      </c>
      <c r="F332" s="403">
        <f t="shared" si="14"/>
        <v>0</v>
      </c>
      <c r="G332" s="403">
        <f t="shared" si="14"/>
        <v>3355561</v>
      </c>
      <c r="H332" s="403">
        <f t="shared" si="14"/>
        <v>0</v>
      </c>
      <c r="I332" s="403">
        <f t="shared" si="14"/>
        <v>0</v>
      </c>
      <c r="J332" s="403">
        <f t="shared" si="14"/>
        <v>0</v>
      </c>
      <c r="K332" s="403">
        <f t="shared" si="14"/>
        <v>5609913</v>
      </c>
      <c r="L332" s="403">
        <f t="shared" si="14"/>
        <v>0</v>
      </c>
      <c r="M332" s="403">
        <f t="shared" si="14"/>
        <v>0</v>
      </c>
      <c r="N332" s="403">
        <f t="shared" si="14"/>
        <v>0</v>
      </c>
      <c r="O332" s="403">
        <f t="shared" si="14"/>
        <v>0</v>
      </c>
      <c r="P332" s="403">
        <f t="shared" si="14"/>
        <v>0</v>
      </c>
      <c r="Q332" s="403">
        <f t="shared" si="14"/>
        <v>0</v>
      </c>
      <c r="R332" s="403">
        <f t="shared" si="14"/>
        <v>0</v>
      </c>
      <c r="S332" s="403">
        <f t="shared" si="14"/>
        <v>0</v>
      </c>
      <c r="T332" s="403">
        <f t="shared" si="14"/>
        <v>0</v>
      </c>
      <c r="U332" s="403">
        <f t="shared" si="14"/>
        <v>0</v>
      </c>
      <c r="V332" s="403">
        <f t="shared" si="14"/>
        <v>1695742</v>
      </c>
      <c r="W332" s="403">
        <f t="shared" si="14"/>
        <v>0</v>
      </c>
      <c r="X332" s="403">
        <f t="shared" si="14"/>
        <v>0</v>
      </c>
      <c r="Y332" s="403">
        <f t="shared" si="14"/>
        <v>0</v>
      </c>
      <c r="Z332" s="403">
        <f t="shared" si="14"/>
        <v>0</v>
      </c>
      <c r="AA332" s="403">
        <f t="shared" si="14"/>
        <v>0</v>
      </c>
      <c r="AB332" s="403">
        <f t="shared" si="14"/>
        <v>0</v>
      </c>
      <c r="AC332" s="403">
        <f t="shared" si="14"/>
        <v>2411101</v>
      </c>
      <c r="AD332" s="403">
        <f t="shared" si="14"/>
        <v>0</v>
      </c>
      <c r="AE332" s="403">
        <f t="shared" si="14"/>
        <v>0</v>
      </c>
      <c r="AF332" s="403">
        <f t="shared" si="14"/>
        <v>0</v>
      </c>
      <c r="AG332" s="403">
        <f t="shared" si="14"/>
        <v>9208634</v>
      </c>
      <c r="AH332" s="403">
        <f t="shared" si="14"/>
        <v>0</v>
      </c>
      <c r="AI332" s="403">
        <f t="shared" si="14"/>
        <v>15569884</v>
      </c>
      <c r="AJ332" s="403">
        <v>0</v>
      </c>
      <c r="AK332" s="403">
        <f t="shared" si="14"/>
        <v>0</v>
      </c>
      <c r="AL332" s="403">
        <f t="shared" si="14"/>
        <v>0</v>
      </c>
      <c r="AM332" s="403">
        <f t="shared" si="14"/>
        <v>0</v>
      </c>
      <c r="AN332" s="403">
        <f t="shared" si="14"/>
        <v>0</v>
      </c>
      <c r="AO332" s="403">
        <f t="shared" si="14"/>
        <v>0</v>
      </c>
      <c r="AP332" s="403">
        <f t="shared" si="14"/>
        <v>0</v>
      </c>
      <c r="AQ332" s="403">
        <f t="shared" si="14"/>
        <v>4778516</v>
      </c>
      <c r="AR332" s="403">
        <f t="shared" si="14"/>
        <v>0</v>
      </c>
      <c r="AS332" s="403">
        <f t="shared" si="14"/>
        <v>0</v>
      </c>
      <c r="AT332" s="403">
        <f t="shared" si="14"/>
        <v>0</v>
      </c>
    </row>
    <row r="333" spans="1:46" x14ac:dyDescent="0.3">
      <c r="A333" s="406">
        <v>555</v>
      </c>
      <c r="B333" s="130"/>
      <c r="C333" s="130"/>
      <c r="D333" s="403">
        <f t="shared" ref="D333:R335" si="15">D170</f>
        <v>1061277</v>
      </c>
      <c r="E333" s="403">
        <f t="shared" si="15"/>
        <v>0</v>
      </c>
      <c r="F333" s="403">
        <f t="shared" si="15"/>
        <v>0</v>
      </c>
      <c r="G333" s="403">
        <f t="shared" si="15"/>
        <v>3355561</v>
      </c>
      <c r="H333" s="403">
        <f t="shared" si="15"/>
        <v>0</v>
      </c>
      <c r="I333" s="403">
        <f t="shared" si="15"/>
        <v>0</v>
      </c>
      <c r="J333" s="403">
        <f t="shared" si="15"/>
        <v>0</v>
      </c>
      <c r="K333" s="403">
        <f t="shared" si="15"/>
        <v>5361233</v>
      </c>
      <c r="L333" s="403">
        <f t="shared" si="15"/>
        <v>0</v>
      </c>
      <c r="M333" s="403">
        <f t="shared" si="15"/>
        <v>0</v>
      </c>
      <c r="N333" s="403">
        <f t="shared" si="15"/>
        <v>0</v>
      </c>
      <c r="O333" s="403">
        <f t="shared" si="15"/>
        <v>0</v>
      </c>
      <c r="P333" s="403">
        <f t="shared" si="15"/>
        <v>0</v>
      </c>
      <c r="Q333" s="403">
        <f t="shared" si="15"/>
        <v>0</v>
      </c>
      <c r="R333" s="403">
        <f t="shared" si="15"/>
        <v>0</v>
      </c>
      <c r="S333" s="403">
        <f t="shared" si="14"/>
        <v>0</v>
      </c>
      <c r="T333" s="403">
        <f t="shared" si="14"/>
        <v>0</v>
      </c>
      <c r="U333" s="403">
        <f t="shared" si="14"/>
        <v>0</v>
      </c>
      <c r="V333" s="403">
        <f t="shared" si="14"/>
        <v>931606</v>
      </c>
      <c r="W333" s="403">
        <f t="shared" si="14"/>
        <v>0</v>
      </c>
      <c r="X333" s="403">
        <f t="shared" si="14"/>
        <v>0</v>
      </c>
      <c r="Y333" s="403">
        <f t="shared" si="14"/>
        <v>0</v>
      </c>
      <c r="Z333" s="403">
        <f t="shared" si="14"/>
        <v>0</v>
      </c>
      <c r="AA333" s="403">
        <f t="shared" si="14"/>
        <v>0</v>
      </c>
      <c r="AB333" s="403">
        <f t="shared" si="14"/>
        <v>0</v>
      </c>
      <c r="AC333" s="403">
        <f t="shared" si="14"/>
        <v>2411101</v>
      </c>
      <c r="AD333" s="403">
        <f t="shared" si="14"/>
        <v>0</v>
      </c>
      <c r="AE333" s="403">
        <f t="shared" si="14"/>
        <v>0</v>
      </c>
      <c r="AF333" s="403">
        <f t="shared" si="14"/>
        <v>0</v>
      </c>
      <c r="AG333" s="403">
        <f t="shared" si="14"/>
        <v>8716283</v>
      </c>
      <c r="AH333" s="403">
        <f t="shared" si="14"/>
        <v>0</v>
      </c>
      <c r="AI333" s="403">
        <f t="shared" si="14"/>
        <v>13731092</v>
      </c>
      <c r="AJ333" s="403">
        <v>0</v>
      </c>
      <c r="AK333" s="403">
        <f t="shared" si="14"/>
        <v>0</v>
      </c>
      <c r="AL333" s="403">
        <f t="shared" si="14"/>
        <v>0</v>
      </c>
      <c r="AM333" s="403">
        <f t="shared" si="14"/>
        <v>0</v>
      </c>
      <c r="AN333" s="403">
        <f t="shared" si="14"/>
        <v>0</v>
      </c>
      <c r="AO333" s="403">
        <f t="shared" si="14"/>
        <v>0</v>
      </c>
      <c r="AP333" s="403">
        <f t="shared" si="14"/>
        <v>0</v>
      </c>
      <c r="AQ333" s="403">
        <f t="shared" si="14"/>
        <v>3374212</v>
      </c>
      <c r="AR333" s="403">
        <f t="shared" si="14"/>
        <v>0</v>
      </c>
      <c r="AS333" s="403">
        <f t="shared" si="14"/>
        <v>0</v>
      </c>
      <c r="AT333" s="403">
        <f t="shared" si="14"/>
        <v>0</v>
      </c>
    </row>
    <row r="334" spans="1:46" x14ac:dyDescent="0.3">
      <c r="A334" s="406">
        <v>556</v>
      </c>
      <c r="B334" s="130"/>
      <c r="C334" s="130"/>
      <c r="D334" s="403">
        <f t="shared" si="15"/>
        <v>140691</v>
      </c>
      <c r="E334" s="403">
        <f t="shared" si="15"/>
        <v>0</v>
      </c>
      <c r="F334" s="403">
        <f t="shared" si="15"/>
        <v>0</v>
      </c>
      <c r="G334" s="403">
        <f t="shared" si="15"/>
        <v>33622</v>
      </c>
      <c r="H334" s="403">
        <f t="shared" si="15"/>
        <v>0</v>
      </c>
      <c r="I334" s="403">
        <f t="shared" si="15"/>
        <v>0</v>
      </c>
      <c r="J334" s="403">
        <f t="shared" si="15"/>
        <v>0</v>
      </c>
      <c r="K334" s="403">
        <f t="shared" si="15"/>
        <v>0</v>
      </c>
      <c r="L334" s="403">
        <f t="shared" si="15"/>
        <v>0</v>
      </c>
      <c r="M334" s="403">
        <f t="shared" si="15"/>
        <v>0</v>
      </c>
      <c r="N334" s="403">
        <f t="shared" si="15"/>
        <v>0</v>
      </c>
      <c r="O334" s="403">
        <f t="shared" si="15"/>
        <v>0</v>
      </c>
      <c r="P334" s="403">
        <f t="shared" si="15"/>
        <v>0</v>
      </c>
      <c r="Q334" s="403">
        <f t="shared" si="15"/>
        <v>0</v>
      </c>
      <c r="R334" s="403">
        <f t="shared" si="15"/>
        <v>0</v>
      </c>
      <c r="S334" s="403">
        <f t="shared" si="14"/>
        <v>0</v>
      </c>
      <c r="T334" s="403">
        <f t="shared" si="14"/>
        <v>0</v>
      </c>
      <c r="U334" s="403">
        <f t="shared" si="14"/>
        <v>0</v>
      </c>
      <c r="V334" s="403">
        <f t="shared" si="14"/>
        <v>108888</v>
      </c>
      <c r="W334" s="403">
        <f t="shared" si="14"/>
        <v>0</v>
      </c>
      <c r="X334" s="403">
        <f t="shared" si="14"/>
        <v>0</v>
      </c>
      <c r="Y334" s="403">
        <f t="shared" si="14"/>
        <v>0</v>
      </c>
      <c r="Z334" s="403">
        <f t="shared" si="14"/>
        <v>0</v>
      </c>
      <c r="AA334" s="403">
        <f t="shared" si="14"/>
        <v>0</v>
      </c>
      <c r="AB334" s="403">
        <f t="shared" si="14"/>
        <v>0</v>
      </c>
      <c r="AC334" s="403">
        <f t="shared" si="14"/>
        <v>0</v>
      </c>
      <c r="AD334" s="403">
        <f t="shared" si="14"/>
        <v>0</v>
      </c>
      <c r="AE334" s="403">
        <f t="shared" si="14"/>
        <v>0</v>
      </c>
      <c r="AF334" s="403">
        <f t="shared" si="14"/>
        <v>0</v>
      </c>
      <c r="AG334" s="403">
        <f t="shared" si="14"/>
        <v>196923</v>
      </c>
      <c r="AH334" s="403">
        <f t="shared" si="14"/>
        <v>0</v>
      </c>
      <c r="AI334" s="403">
        <f t="shared" si="14"/>
        <v>626106</v>
      </c>
      <c r="AJ334" s="403">
        <v>0</v>
      </c>
      <c r="AK334" s="403">
        <f t="shared" si="14"/>
        <v>0</v>
      </c>
      <c r="AL334" s="403">
        <f t="shared" si="14"/>
        <v>0</v>
      </c>
      <c r="AM334" s="403">
        <f t="shared" si="14"/>
        <v>0</v>
      </c>
      <c r="AN334" s="403">
        <f t="shared" si="14"/>
        <v>0</v>
      </c>
      <c r="AO334" s="403">
        <f t="shared" si="14"/>
        <v>0</v>
      </c>
      <c r="AP334" s="403">
        <f t="shared" si="14"/>
        <v>0</v>
      </c>
      <c r="AQ334" s="403">
        <f t="shared" si="14"/>
        <v>188330</v>
      </c>
      <c r="AR334" s="403">
        <f t="shared" si="14"/>
        <v>0</v>
      </c>
      <c r="AS334" s="403">
        <f t="shared" si="14"/>
        <v>0</v>
      </c>
      <c r="AT334" s="403">
        <f t="shared" si="14"/>
        <v>0</v>
      </c>
    </row>
    <row r="335" spans="1:46" x14ac:dyDescent="0.3">
      <c r="A335" s="406">
        <v>557</v>
      </c>
      <c r="B335" s="130"/>
      <c r="C335" s="130"/>
      <c r="D335" s="403">
        <f t="shared" si="15"/>
        <v>0</v>
      </c>
      <c r="E335" s="403">
        <f t="shared" si="14"/>
        <v>0</v>
      </c>
      <c r="F335" s="403">
        <f t="shared" si="14"/>
        <v>0</v>
      </c>
      <c r="G335" s="403">
        <f t="shared" si="14"/>
        <v>0</v>
      </c>
      <c r="H335" s="403">
        <f t="shared" si="14"/>
        <v>0</v>
      </c>
      <c r="I335" s="403">
        <f t="shared" si="14"/>
        <v>0</v>
      </c>
      <c r="J335" s="403">
        <f t="shared" si="14"/>
        <v>0</v>
      </c>
      <c r="K335" s="403">
        <f t="shared" si="14"/>
        <v>0</v>
      </c>
      <c r="L335" s="403">
        <f t="shared" si="14"/>
        <v>0</v>
      </c>
      <c r="M335" s="403">
        <f t="shared" si="14"/>
        <v>0</v>
      </c>
      <c r="N335" s="403">
        <f t="shared" si="14"/>
        <v>0</v>
      </c>
      <c r="O335" s="403">
        <f t="shared" si="14"/>
        <v>0</v>
      </c>
      <c r="P335" s="403">
        <f t="shared" si="14"/>
        <v>0</v>
      </c>
      <c r="Q335" s="403">
        <f t="shared" si="14"/>
        <v>0</v>
      </c>
      <c r="R335" s="403">
        <f t="shared" si="14"/>
        <v>0</v>
      </c>
      <c r="S335" s="403">
        <f t="shared" si="14"/>
        <v>0</v>
      </c>
      <c r="T335" s="403">
        <f t="shared" si="14"/>
        <v>0</v>
      </c>
      <c r="U335" s="403">
        <f t="shared" si="14"/>
        <v>0</v>
      </c>
      <c r="V335" s="403">
        <f t="shared" si="14"/>
        <v>0</v>
      </c>
      <c r="W335" s="403">
        <f t="shared" si="14"/>
        <v>0</v>
      </c>
      <c r="X335" s="403">
        <f t="shared" si="14"/>
        <v>0</v>
      </c>
      <c r="Y335" s="403">
        <f t="shared" si="14"/>
        <v>0</v>
      </c>
      <c r="Z335" s="403">
        <f t="shared" si="14"/>
        <v>0</v>
      </c>
      <c r="AA335" s="403">
        <f t="shared" si="14"/>
        <v>0</v>
      </c>
      <c r="AB335" s="403">
        <f t="shared" si="14"/>
        <v>0</v>
      </c>
      <c r="AC335" s="403">
        <f t="shared" si="14"/>
        <v>0</v>
      </c>
      <c r="AD335" s="403">
        <f t="shared" si="14"/>
        <v>0</v>
      </c>
      <c r="AE335" s="403">
        <f t="shared" si="14"/>
        <v>0</v>
      </c>
      <c r="AF335" s="403">
        <f t="shared" si="14"/>
        <v>0</v>
      </c>
      <c r="AG335" s="403">
        <f t="shared" si="14"/>
        <v>0</v>
      </c>
      <c r="AH335" s="403">
        <f t="shared" si="14"/>
        <v>0</v>
      </c>
      <c r="AI335" s="403">
        <f t="shared" si="14"/>
        <v>531472</v>
      </c>
      <c r="AJ335" s="403">
        <v>0</v>
      </c>
      <c r="AK335" s="403">
        <f t="shared" si="14"/>
        <v>0</v>
      </c>
      <c r="AL335" s="403">
        <f t="shared" si="14"/>
        <v>0</v>
      </c>
      <c r="AM335" s="403">
        <f t="shared" si="14"/>
        <v>0</v>
      </c>
      <c r="AN335" s="403">
        <f t="shared" si="14"/>
        <v>0</v>
      </c>
      <c r="AO335" s="403">
        <f t="shared" si="14"/>
        <v>0</v>
      </c>
      <c r="AP335" s="403">
        <f t="shared" si="14"/>
        <v>0</v>
      </c>
      <c r="AQ335" s="403">
        <f t="shared" si="14"/>
        <v>0</v>
      </c>
      <c r="AR335" s="403">
        <f t="shared" si="14"/>
        <v>0</v>
      </c>
      <c r="AS335" s="403">
        <f t="shared" si="14"/>
        <v>0</v>
      </c>
      <c r="AT335" s="403">
        <f t="shared" si="14"/>
        <v>0</v>
      </c>
    </row>
    <row r="336" spans="1:46" x14ac:dyDescent="0.3">
      <c r="A336" s="406">
        <v>606</v>
      </c>
      <c r="B336" s="130"/>
      <c r="C336" s="130"/>
      <c r="D336" s="403">
        <f>D209</f>
        <v>1</v>
      </c>
      <c r="E336" s="403">
        <f t="shared" ref="E336:AT336" si="16">E209</f>
        <v>0</v>
      </c>
      <c r="F336" s="403">
        <f t="shared" si="16"/>
        <v>0</v>
      </c>
      <c r="G336" s="403">
        <f t="shared" si="16"/>
        <v>1</v>
      </c>
      <c r="H336" s="403">
        <f t="shared" si="16"/>
        <v>0</v>
      </c>
      <c r="I336" s="403">
        <f t="shared" si="16"/>
        <v>0</v>
      </c>
      <c r="J336" s="403">
        <f t="shared" si="16"/>
        <v>0</v>
      </c>
      <c r="K336" s="403">
        <f t="shared" si="16"/>
        <v>1</v>
      </c>
      <c r="L336" s="403">
        <f t="shared" si="16"/>
        <v>0</v>
      </c>
      <c r="M336" s="403">
        <f t="shared" si="16"/>
        <v>0</v>
      </c>
      <c r="N336" s="403">
        <f t="shared" si="16"/>
        <v>0</v>
      </c>
      <c r="O336" s="403">
        <f t="shared" si="16"/>
        <v>0</v>
      </c>
      <c r="P336" s="403">
        <f t="shared" si="16"/>
        <v>0</v>
      </c>
      <c r="Q336" s="403">
        <f t="shared" si="16"/>
        <v>0</v>
      </c>
      <c r="R336" s="403">
        <f t="shared" si="16"/>
        <v>0</v>
      </c>
      <c r="S336" s="403">
        <f t="shared" si="16"/>
        <v>0</v>
      </c>
      <c r="T336" s="403">
        <f t="shared" si="16"/>
        <v>0</v>
      </c>
      <c r="U336" s="403">
        <f t="shared" si="16"/>
        <v>0</v>
      </c>
      <c r="V336" s="403">
        <f t="shared" si="16"/>
        <v>1</v>
      </c>
      <c r="W336" s="403">
        <f t="shared" si="16"/>
        <v>0</v>
      </c>
      <c r="X336" s="403">
        <f t="shared" si="16"/>
        <v>0</v>
      </c>
      <c r="Y336" s="403">
        <f t="shared" si="16"/>
        <v>0</v>
      </c>
      <c r="Z336" s="403">
        <f t="shared" si="16"/>
        <v>0</v>
      </c>
      <c r="AA336" s="403">
        <f t="shared" si="16"/>
        <v>0</v>
      </c>
      <c r="AB336" s="403">
        <f t="shared" si="16"/>
        <v>0</v>
      </c>
      <c r="AC336" s="403">
        <f t="shared" si="16"/>
        <v>1</v>
      </c>
      <c r="AD336" s="403">
        <f t="shared" si="16"/>
        <v>0</v>
      </c>
      <c r="AE336" s="403">
        <f t="shared" si="16"/>
        <v>0</v>
      </c>
      <c r="AF336" s="403">
        <f t="shared" si="16"/>
        <v>0</v>
      </c>
      <c r="AG336" s="403">
        <f t="shared" si="16"/>
        <v>1</v>
      </c>
      <c r="AH336" s="403">
        <f t="shared" si="16"/>
        <v>0</v>
      </c>
      <c r="AI336" s="403">
        <f t="shared" si="16"/>
        <v>1</v>
      </c>
      <c r="AJ336" s="403">
        <v>0</v>
      </c>
      <c r="AK336" s="403">
        <f t="shared" si="16"/>
        <v>0</v>
      </c>
      <c r="AL336" s="403">
        <f t="shared" si="16"/>
        <v>0</v>
      </c>
      <c r="AM336" s="403">
        <f t="shared" si="16"/>
        <v>0</v>
      </c>
      <c r="AN336" s="403">
        <f t="shared" si="16"/>
        <v>0</v>
      </c>
      <c r="AO336" s="403">
        <f t="shared" si="16"/>
        <v>0</v>
      </c>
      <c r="AP336" s="403">
        <f t="shared" si="16"/>
        <v>0</v>
      </c>
      <c r="AQ336" s="403">
        <f t="shared" si="16"/>
        <v>1</v>
      </c>
      <c r="AR336" s="403">
        <f t="shared" si="16"/>
        <v>0</v>
      </c>
      <c r="AS336" s="403">
        <f t="shared" si="16"/>
        <v>0</v>
      </c>
      <c r="AT336" s="403">
        <f t="shared" si="16"/>
        <v>0</v>
      </c>
    </row>
    <row r="337" spans="1:46" x14ac:dyDescent="0.3">
      <c r="A337" s="406">
        <v>662</v>
      </c>
      <c r="B337" s="130" t="s">
        <v>212</v>
      </c>
      <c r="C337" s="130"/>
      <c r="D337" s="403">
        <f>D246</f>
        <v>0</v>
      </c>
      <c r="E337" s="403">
        <f t="shared" ref="E337:AT338" si="17">E246</f>
        <v>0</v>
      </c>
      <c r="F337" s="403">
        <f t="shared" si="17"/>
        <v>0</v>
      </c>
      <c r="G337" s="403">
        <f t="shared" si="17"/>
        <v>0</v>
      </c>
      <c r="H337" s="403">
        <f t="shared" si="17"/>
        <v>0</v>
      </c>
      <c r="I337" s="403">
        <f t="shared" si="17"/>
        <v>0</v>
      </c>
      <c r="J337" s="403">
        <f t="shared" si="17"/>
        <v>0</v>
      </c>
      <c r="K337" s="403">
        <f t="shared" si="17"/>
        <v>6393</v>
      </c>
      <c r="L337" s="403">
        <f t="shared" si="17"/>
        <v>0</v>
      </c>
      <c r="M337" s="403">
        <f t="shared" si="17"/>
        <v>0</v>
      </c>
      <c r="N337" s="403">
        <f t="shared" si="17"/>
        <v>0</v>
      </c>
      <c r="O337" s="403">
        <f t="shared" si="17"/>
        <v>0</v>
      </c>
      <c r="P337" s="403">
        <f t="shared" si="17"/>
        <v>0</v>
      </c>
      <c r="Q337" s="403">
        <f t="shared" si="17"/>
        <v>0</v>
      </c>
      <c r="R337" s="403">
        <f t="shared" si="17"/>
        <v>0</v>
      </c>
      <c r="S337" s="403">
        <f t="shared" si="17"/>
        <v>0</v>
      </c>
      <c r="T337" s="403">
        <f t="shared" si="17"/>
        <v>0</v>
      </c>
      <c r="U337" s="403">
        <f t="shared" si="17"/>
        <v>0</v>
      </c>
      <c r="V337" s="403">
        <f t="shared" si="17"/>
        <v>0</v>
      </c>
      <c r="W337" s="403">
        <f t="shared" si="17"/>
        <v>0</v>
      </c>
      <c r="X337" s="403">
        <f t="shared" si="17"/>
        <v>0</v>
      </c>
      <c r="Y337" s="403">
        <f t="shared" si="17"/>
        <v>0</v>
      </c>
      <c r="Z337" s="403">
        <f t="shared" si="17"/>
        <v>0</v>
      </c>
      <c r="AA337" s="403">
        <f t="shared" si="17"/>
        <v>0</v>
      </c>
      <c r="AB337" s="403">
        <f t="shared" si="17"/>
        <v>0</v>
      </c>
      <c r="AC337" s="403">
        <f t="shared" si="17"/>
        <v>0</v>
      </c>
      <c r="AD337" s="403">
        <f t="shared" si="17"/>
        <v>0</v>
      </c>
      <c r="AE337" s="403">
        <f t="shared" si="17"/>
        <v>0</v>
      </c>
      <c r="AF337" s="403">
        <f t="shared" si="17"/>
        <v>0</v>
      </c>
      <c r="AG337" s="403">
        <f t="shared" si="17"/>
        <v>0</v>
      </c>
      <c r="AH337" s="403">
        <f t="shared" si="17"/>
        <v>0</v>
      </c>
      <c r="AI337" s="403">
        <f t="shared" si="17"/>
        <v>0</v>
      </c>
      <c r="AJ337" s="403">
        <v>0</v>
      </c>
      <c r="AK337" s="403">
        <f t="shared" si="17"/>
        <v>0</v>
      </c>
      <c r="AL337" s="403">
        <f t="shared" si="17"/>
        <v>0</v>
      </c>
      <c r="AM337" s="403">
        <f t="shared" si="17"/>
        <v>0</v>
      </c>
      <c r="AN337" s="403">
        <f t="shared" si="17"/>
        <v>0</v>
      </c>
      <c r="AO337" s="403">
        <f t="shared" si="17"/>
        <v>0</v>
      </c>
      <c r="AP337" s="403">
        <f t="shared" si="17"/>
        <v>0</v>
      </c>
      <c r="AQ337" s="403">
        <f t="shared" si="17"/>
        <v>0</v>
      </c>
      <c r="AR337" s="403">
        <f t="shared" si="17"/>
        <v>0</v>
      </c>
      <c r="AS337" s="403">
        <f t="shared" si="17"/>
        <v>0</v>
      </c>
      <c r="AT337" s="403">
        <f t="shared" si="17"/>
        <v>0</v>
      </c>
    </row>
    <row r="338" spans="1:46" x14ac:dyDescent="0.3">
      <c r="A338" s="406">
        <v>663</v>
      </c>
      <c r="B338" s="130" t="s">
        <v>377</v>
      </c>
      <c r="C338" s="130"/>
      <c r="D338" s="403">
        <f>D247</f>
        <v>0</v>
      </c>
      <c r="E338" s="403">
        <f t="shared" si="17"/>
        <v>0</v>
      </c>
      <c r="F338" s="403">
        <f t="shared" si="17"/>
        <v>0</v>
      </c>
      <c r="G338" s="403">
        <f t="shared" si="17"/>
        <v>2555147</v>
      </c>
      <c r="H338" s="403">
        <f t="shared" si="17"/>
        <v>0</v>
      </c>
      <c r="I338" s="403">
        <f t="shared" si="17"/>
        <v>0</v>
      </c>
      <c r="J338" s="403">
        <f t="shared" si="17"/>
        <v>0</v>
      </c>
      <c r="K338" s="403">
        <f t="shared" si="17"/>
        <v>2582215</v>
      </c>
      <c r="L338" s="403">
        <f t="shared" si="17"/>
        <v>0</v>
      </c>
      <c r="M338" s="403">
        <f t="shared" si="17"/>
        <v>0</v>
      </c>
      <c r="N338" s="403">
        <f t="shared" si="17"/>
        <v>0</v>
      </c>
      <c r="O338" s="403">
        <f t="shared" si="17"/>
        <v>0</v>
      </c>
      <c r="P338" s="403">
        <f t="shared" si="17"/>
        <v>0</v>
      </c>
      <c r="Q338" s="403">
        <f t="shared" si="17"/>
        <v>0</v>
      </c>
      <c r="R338" s="403">
        <f t="shared" si="17"/>
        <v>0</v>
      </c>
      <c r="S338" s="403">
        <f t="shared" si="17"/>
        <v>0</v>
      </c>
      <c r="T338" s="403">
        <f t="shared" si="17"/>
        <v>0</v>
      </c>
      <c r="U338" s="403">
        <f t="shared" si="17"/>
        <v>0</v>
      </c>
      <c r="V338" s="403">
        <f t="shared" si="17"/>
        <v>1076467</v>
      </c>
      <c r="W338" s="403">
        <f t="shared" si="17"/>
        <v>0</v>
      </c>
      <c r="X338" s="403">
        <f t="shared" si="17"/>
        <v>0</v>
      </c>
      <c r="Y338" s="403">
        <f t="shared" si="17"/>
        <v>0</v>
      </c>
      <c r="Z338" s="403">
        <f t="shared" si="17"/>
        <v>0</v>
      </c>
      <c r="AA338" s="403">
        <f t="shared" si="17"/>
        <v>0</v>
      </c>
      <c r="AB338" s="403">
        <f t="shared" si="17"/>
        <v>0</v>
      </c>
      <c r="AC338" s="403">
        <f t="shared" si="17"/>
        <v>0</v>
      </c>
      <c r="AD338" s="403">
        <f t="shared" si="17"/>
        <v>0</v>
      </c>
      <c r="AE338" s="403">
        <f t="shared" si="17"/>
        <v>0</v>
      </c>
      <c r="AF338" s="403">
        <f t="shared" si="17"/>
        <v>0</v>
      </c>
      <c r="AG338" s="403">
        <f t="shared" si="17"/>
        <v>4537471</v>
      </c>
      <c r="AH338" s="403">
        <f t="shared" si="17"/>
        <v>0</v>
      </c>
      <c r="AI338" s="403">
        <f t="shared" si="17"/>
        <v>0</v>
      </c>
      <c r="AJ338" s="403">
        <v>0</v>
      </c>
      <c r="AK338" s="403">
        <f t="shared" si="17"/>
        <v>0</v>
      </c>
      <c r="AL338" s="403">
        <f t="shared" si="17"/>
        <v>0</v>
      </c>
      <c r="AM338" s="403">
        <f t="shared" si="17"/>
        <v>0</v>
      </c>
      <c r="AN338" s="403">
        <f t="shared" si="17"/>
        <v>0</v>
      </c>
      <c r="AO338" s="403">
        <f t="shared" si="17"/>
        <v>0</v>
      </c>
      <c r="AP338" s="403">
        <f t="shared" si="17"/>
        <v>0</v>
      </c>
      <c r="AQ338" s="403">
        <f t="shared" si="17"/>
        <v>3342673</v>
      </c>
      <c r="AR338" s="403">
        <f t="shared" si="17"/>
        <v>0</v>
      </c>
      <c r="AS338" s="403">
        <f t="shared" si="17"/>
        <v>0</v>
      </c>
      <c r="AT338" s="403">
        <f t="shared" si="17"/>
        <v>0</v>
      </c>
    </row>
    <row r="339" spans="1:46" x14ac:dyDescent="0.3">
      <c r="A339" s="407">
        <v>336</v>
      </c>
      <c r="B339" s="130"/>
      <c r="C339" s="130"/>
      <c r="D339" s="408">
        <f>D81</f>
        <v>0</v>
      </c>
      <c r="E339" s="408">
        <f t="shared" ref="E339:AT339" si="18">E81</f>
        <v>0</v>
      </c>
      <c r="F339" s="408">
        <f t="shared" si="18"/>
        <v>1356772</v>
      </c>
      <c r="G339" s="408">
        <f t="shared" si="18"/>
        <v>0</v>
      </c>
      <c r="H339" s="408">
        <f t="shared" si="18"/>
        <v>0</v>
      </c>
      <c r="I339" s="408">
        <f t="shared" si="18"/>
        <v>10296</v>
      </c>
      <c r="J339" s="408">
        <f t="shared" si="18"/>
        <v>108973</v>
      </c>
      <c r="K339" s="408">
        <f t="shared" si="18"/>
        <v>0</v>
      </c>
      <c r="L339" s="408">
        <f t="shared" si="18"/>
        <v>0</v>
      </c>
      <c r="M339" s="408">
        <f t="shared" si="18"/>
        <v>0</v>
      </c>
      <c r="N339" s="408">
        <f t="shared" si="18"/>
        <v>0</v>
      </c>
      <c r="O339" s="408">
        <f t="shared" si="18"/>
        <v>0</v>
      </c>
      <c r="P339" s="408">
        <f t="shared" si="18"/>
        <v>23</v>
      </c>
      <c r="Q339" s="408">
        <f t="shared" si="18"/>
        <v>0</v>
      </c>
      <c r="R339" s="408">
        <f t="shared" si="18"/>
        <v>12198</v>
      </c>
      <c r="S339" s="408">
        <f t="shared" si="18"/>
        <v>289877</v>
      </c>
      <c r="T339" s="408">
        <f t="shared" si="18"/>
        <v>0</v>
      </c>
      <c r="U339" s="408">
        <f t="shared" si="18"/>
        <v>138</v>
      </c>
      <c r="V339" s="408">
        <f t="shared" si="18"/>
        <v>0</v>
      </c>
      <c r="W339" s="408">
        <f t="shared" si="18"/>
        <v>604467</v>
      </c>
      <c r="X339" s="408">
        <f t="shared" si="18"/>
        <v>0</v>
      </c>
      <c r="Y339" s="408">
        <f t="shared" si="18"/>
        <v>0</v>
      </c>
      <c r="Z339" s="408">
        <f t="shared" si="18"/>
        <v>725</v>
      </c>
      <c r="AA339" s="408">
        <f t="shared" si="18"/>
        <v>0</v>
      </c>
      <c r="AB339" s="408">
        <f t="shared" si="18"/>
        <v>13557</v>
      </c>
      <c r="AC339" s="408">
        <f t="shared" si="18"/>
        <v>6189472</v>
      </c>
      <c r="AD339" s="408">
        <f t="shared" si="18"/>
        <v>0</v>
      </c>
      <c r="AE339" s="408">
        <f t="shared" si="18"/>
        <v>0</v>
      </c>
      <c r="AF339" s="408">
        <f t="shared" si="18"/>
        <v>0</v>
      </c>
      <c r="AG339" s="408">
        <f t="shared" si="18"/>
        <v>1484559</v>
      </c>
      <c r="AH339" s="408">
        <f t="shared" si="18"/>
        <v>15686</v>
      </c>
      <c r="AI339" s="408">
        <f t="shared" si="18"/>
        <v>14378888</v>
      </c>
      <c r="AJ339" s="408">
        <v>1398</v>
      </c>
      <c r="AK339" s="408">
        <f t="shared" si="18"/>
        <v>917</v>
      </c>
      <c r="AL339" s="408">
        <f t="shared" si="18"/>
        <v>0</v>
      </c>
      <c r="AM339" s="408">
        <f t="shared" si="18"/>
        <v>0</v>
      </c>
      <c r="AN339" s="408">
        <f t="shared" si="18"/>
        <v>506</v>
      </c>
      <c r="AO339" s="408">
        <f t="shared" si="18"/>
        <v>446</v>
      </c>
      <c r="AP339" s="408">
        <f t="shared" si="18"/>
        <v>89082</v>
      </c>
      <c r="AQ339" s="408">
        <f t="shared" si="18"/>
        <v>0</v>
      </c>
      <c r="AR339" s="408">
        <f t="shared" si="18"/>
        <v>0</v>
      </c>
      <c r="AS339" s="408">
        <f t="shared" si="18"/>
        <v>0</v>
      </c>
      <c r="AT339" s="408">
        <f t="shared" si="18"/>
        <v>0</v>
      </c>
    </row>
    <row r="340" spans="1:46" x14ac:dyDescent="0.3">
      <c r="A340" s="407">
        <v>44</v>
      </c>
      <c r="B340" s="130"/>
      <c r="C340" s="130"/>
      <c r="D340" s="408">
        <f>D27</f>
        <v>0</v>
      </c>
      <c r="E340" s="408">
        <f t="shared" ref="E340:AT343" si="19">E27</f>
        <v>0</v>
      </c>
      <c r="F340" s="408">
        <f t="shared" si="19"/>
        <v>0</v>
      </c>
      <c r="G340" s="408">
        <f t="shared" si="19"/>
        <v>0</v>
      </c>
      <c r="H340" s="408">
        <f t="shared" si="19"/>
        <v>0</v>
      </c>
      <c r="I340" s="408">
        <f t="shared" si="19"/>
        <v>0</v>
      </c>
      <c r="J340" s="408">
        <f t="shared" si="19"/>
        <v>0</v>
      </c>
      <c r="K340" s="408">
        <f t="shared" si="19"/>
        <v>0</v>
      </c>
      <c r="L340" s="408">
        <f t="shared" si="19"/>
        <v>0</v>
      </c>
      <c r="M340" s="408">
        <f t="shared" si="19"/>
        <v>0</v>
      </c>
      <c r="N340" s="408">
        <f t="shared" si="19"/>
        <v>0</v>
      </c>
      <c r="O340" s="408">
        <f t="shared" si="19"/>
        <v>0</v>
      </c>
      <c r="P340" s="408">
        <f t="shared" si="19"/>
        <v>0</v>
      </c>
      <c r="Q340" s="408">
        <f t="shared" si="19"/>
        <v>0</v>
      </c>
      <c r="R340" s="408">
        <f t="shared" si="19"/>
        <v>0</v>
      </c>
      <c r="S340" s="408">
        <f t="shared" si="19"/>
        <v>0</v>
      </c>
      <c r="T340" s="408">
        <f t="shared" si="19"/>
        <v>0</v>
      </c>
      <c r="U340" s="408">
        <f t="shared" si="19"/>
        <v>0</v>
      </c>
      <c r="V340" s="408">
        <f t="shared" si="19"/>
        <v>0</v>
      </c>
      <c r="W340" s="408">
        <f t="shared" si="19"/>
        <v>0</v>
      </c>
      <c r="X340" s="408">
        <f t="shared" si="19"/>
        <v>0</v>
      </c>
      <c r="Y340" s="408">
        <f t="shared" si="19"/>
        <v>0</v>
      </c>
      <c r="Z340" s="408">
        <f t="shared" si="19"/>
        <v>0</v>
      </c>
      <c r="AA340" s="408">
        <f t="shared" si="19"/>
        <v>0</v>
      </c>
      <c r="AB340" s="408">
        <f t="shared" si="19"/>
        <v>0</v>
      </c>
      <c r="AC340" s="408">
        <f t="shared" si="19"/>
        <v>0</v>
      </c>
      <c r="AD340" s="408">
        <f t="shared" si="19"/>
        <v>0</v>
      </c>
      <c r="AE340" s="408">
        <f t="shared" si="19"/>
        <v>0</v>
      </c>
      <c r="AF340" s="408">
        <f t="shared" si="19"/>
        <v>0</v>
      </c>
      <c r="AG340" s="408">
        <f t="shared" si="19"/>
        <v>0</v>
      </c>
      <c r="AH340" s="408">
        <f t="shared" si="19"/>
        <v>0</v>
      </c>
      <c r="AI340" s="408">
        <f t="shared" si="19"/>
        <v>0</v>
      </c>
      <c r="AJ340" s="408">
        <v>0</v>
      </c>
      <c r="AK340" s="408">
        <f t="shared" si="19"/>
        <v>0</v>
      </c>
      <c r="AL340" s="408">
        <f t="shared" si="19"/>
        <v>0</v>
      </c>
      <c r="AM340" s="408">
        <f t="shared" si="19"/>
        <v>0</v>
      </c>
      <c r="AN340" s="408">
        <f t="shared" si="19"/>
        <v>0</v>
      </c>
      <c r="AO340" s="408">
        <f t="shared" si="19"/>
        <v>0</v>
      </c>
      <c r="AP340" s="408">
        <f t="shared" si="19"/>
        <v>0</v>
      </c>
      <c r="AQ340" s="408">
        <f t="shared" si="19"/>
        <v>0</v>
      </c>
      <c r="AR340" s="408">
        <f t="shared" si="19"/>
        <v>0</v>
      </c>
      <c r="AS340" s="408">
        <f t="shared" si="19"/>
        <v>0</v>
      </c>
      <c r="AT340" s="408">
        <f t="shared" si="19"/>
        <v>0</v>
      </c>
    </row>
    <row r="341" spans="1:46" x14ac:dyDescent="0.3">
      <c r="A341" s="407">
        <v>45</v>
      </c>
      <c r="B341" s="130"/>
      <c r="C341" s="130"/>
      <c r="D341" s="408">
        <f t="shared" ref="D341:R343" si="20">D28</f>
        <v>0</v>
      </c>
      <c r="E341" s="408">
        <f t="shared" si="20"/>
        <v>0</v>
      </c>
      <c r="F341" s="408">
        <f t="shared" si="20"/>
        <v>0</v>
      </c>
      <c r="G341" s="408">
        <f t="shared" si="20"/>
        <v>0</v>
      </c>
      <c r="H341" s="408">
        <f t="shared" si="20"/>
        <v>0</v>
      </c>
      <c r="I341" s="408">
        <f t="shared" si="20"/>
        <v>0</v>
      </c>
      <c r="J341" s="408">
        <f t="shared" si="20"/>
        <v>0</v>
      </c>
      <c r="K341" s="408">
        <f t="shared" si="20"/>
        <v>0</v>
      </c>
      <c r="L341" s="408">
        <f t="shared" si="20"/>
        <v>0</v>
      </c>
      <c r="M341" s="408">
        <f t="shared" si="20"/>
        <v>0</v>
      </c>
      <c r="N341" s="408">
        <f t="shared" si="20"/>
        <v>0</v>
      </c>
      <c r="O341" s="408">
        <f t="shared" si="20"/>
        <v>0</v>
      </c>
      <c r="P341" s="408">
        <f t="shared" si="20"/>
        <v>0</v>
      </c>
      <c r="Q341" s="408">
        <f t="shared" si="20"/>
        <v>0</v>
      </c>
      <c r="R341" s="408">
        <f t="shared" si="20"/>
        <v>0</v>
      </c>
      <c r="S341" s="408">
        <f t="shared" si="19"/>
        <v>0</v>
      </c>
      <c r="T341" s="408">
        <f t="shared" si="19"/>
        <v>0</v>
      </c>
      <c r="U341" s="408">
        <f t="shared" si="19"/>
        <v>0</v>
      </c>
      <c r="V341" s="408">
        <f t="shared" si="19"/>
        <v>0</v>
      </c>
      <c r="W341" s="408">
        <f t="shared" si="19"/>
        <v>0</v>
      </c>
      <c r="X341" s="408">
        <f t="shared" si="19"/>
        <v>0</v>
      </c>
      <c r="Y341" s="408">
        <f t="shared" si="19"/>
        <v>0</v>
      </c>
      <c r="Z341" s="408">
        <f t="shared" si="19"/>
        <v>0</v>
      </c>
      <c r="AA341" s="408">
        <f t="shared" si="19"/>
        <v>0</v>
      </c>
      <c r="AB341" s="408">
        <f t="shared" si="19"/>
        <v>0</v>
      </c>
      <c r="AC341" s="408">
        <f t="shared" si="19"/>
        <v>0</v>
      </c>
      <c r="AD341" s="408">
        <f t="shared" si="19"/>
        <v>0</v>
      </c>
      <c r="AE341" s="408">
        <f t="shared" si="19"/>
        <v>0</v>
      </c>
      <c r="AF341" s="408">
        <f t="shared" si="19"/>
        <v>0</v>
      </c>
      <c r="AG341" s="408">
        <f t="shared" si="19"/>
        <v>0</v>
      </c>
      <c r="AH341" s="408">
        <f t="shared" si="19"/>
        <v>0</v>
      </c>
      <c r="AI341" s="408">
        <f t="shared" si="19"/>
        <v>0</v>
      </c>
      <c r="AJ341" s="408">
        <v>0</v>
      </c>
      <c r="AK341" s="408">
        <f t="shared" si="19"/>
        <v>0</v>
      </c>
      <c r="AL341" s="408">
        <f t="shared" si="19"/>
        <v>0</v>
      </c>
      <c r="AM341" s="408">
        <f t="shared" si="19"/>
        <v>0</v>
      </c>
      <c r="AN341" s="408">
        <f t="shared" si="19"/>
        <v>0</v>
      </c>
      <c r="AO341" s="408">
        <f t="shared" si="19"/>
        <v>0</v>
      </c>
      <c r="AP341" s="408">
        <f t="shared" si="19"/>
        <v>0</v>
      </c>
      <c r="AQ341" s="408">
        <f t="shared" si="19"/>
        <v>0</v>
      </c>
      <c r="AR341" s="408">
        <f t="shared" si="19"/>
        <v>0</v>
      </c>
      <c r="AS341" s="408">
        <f t="shared" si="19"/>
        <v>0</v>
      </c>
      <c r="AT341" s="408">
        <f t="shared" si="19"/>
        <v>0</v>
      </c>
    </row>
    <row r="342" spans="1:46" x14ac:dyDescent="0.3">
      <c r="A342" s="407">
        <v>47</v>
      </c>
      <c r="B342" s="130"/>
      <c r="C342" s="130"/>
      <c r="D342" s="408">
        <f t="shared" si="20"/>
        <v>0</v>
      </c>
      <c r="E342" s="408">
        <f t="shared" si="20"/>
        <v>0</v>
      </c>
      <c r="F342" s="408">
        <f t="shared" si="20"/>
        <v>0</v>
      </c>
      <c r="G342" s="408">
        <f t="shared" si="20"/>
        <v>0</v>
      </c>
      <c r="H342" s="408">
        <f t="shared" si="20"/>
        <v>0</v>
      </c>
      <c r="I342" s="408">
        <f t="shared" si="20"/>
        <v>0</v>
      </c>
      <c r="J342" s="408">
        <f t="shared" si="20"/>
        <v>0</v>
      </c>
      <c r="K342" s="408">
        <f t="shared" si="20"/>
        <v>0</v>
      </c>
      <c r="L342" s="408">
        <f t="shared" si="20"/>
        <v>0</v>
      </c>
      <c r="M342" s="408">
        <f t="shared" si="20"/>
        <v>0</v>
      </c>
      <c r="N342" s="408">
        <f t="shared" si="20"/>
        <v>0</v>
      </c>
      <c r="O342" s="408">
        <f t="shared" si="20"/>
        <v>0</v>
      </c>
      <c r="P342" s="408">
        <f t="shared" si="20"/>
        <v>0</v>
      </c>
      <c r="Q342" s="408">
        <f t="shared" si="20"/>
        <v>0</v>
      </c>
      <c r="R342" s="408">
        <f t="shared" si="20"/>
        <v>0</v>
      </c>
      <c r="S342" s="408">
        <f t="shared" si="19"/>
        <v>0</v>
      </c>
      <c r="T342" s="408">
        <f t="shared" si="19"/>
        <v>0</v>
      </c>
      <c r="U342" s="408">
        <f t="shared" si="19"/>
        <v>0</v>
      </c>
      <c r="V342" s="408">
        <f t="shared" si="19"/>
        <v>0</v>
      </c>
      <c r="W342" s="408">
        <f t="shared" si="19"/>
        <v>0</v>
      </c>
      <c r="X342" s="408">
        <f t="shared" si="19"/>
        <v>0</v>
      </c>
      <c r="Y342" s="408">
        <f t="shared" si="19"/>
        <v>0</v>
      </c>
      <c r="Z342" s="408">
        <f t="shared" si="19"/>
        <v>0</v>
      </c>
      <c r="AA342" s="408">
        <f t="shared" si="19"/>
        <v>0</v>
      </c>
      <c r="AB342" s="408">
        <f t="shared" si="19"/>
        <v>0</v>
      </c>
      <c r="AC342" s="408">
        <f t="shared" si="19"/>
        <v>0</v>
      </c>
      <c r="AD342" s="408">
        <f t="shared" si="19"/>
        <v>0</v>
      </c>
      <c r="AE342" s="408">
        <f t="shared" si="19"/>
        <v>0</v>
      </c>
      <c r="AF342" s="408">
        <f t="shared" si="19"/>
        <v>0</v>
      </c>
      <c r="AG342" s="408">
        <f t="shared" si="19"/>
        <v>0</v>
      </c>
      <c r="AH342" s="408">
        <f t="shared" si="19"/>
        <v>0</v>
      </c>
      <c r="AI342" s="408">
        <f t="shared" si="19"/>
        <v>0</v>
      </c>
      <c r="AJ342" s="408">
        <v>0</v>
      </c>
      <c r="AK342" s="408">
        <f t="shared" si="19"/>
        <v>0</v>
      </c>
      <c r="AL342" s="408">
        <f t="shared" si="19"/>
        <v>0</v>
      </c>
      <c r="AM342" s="408">
        <f t="shared" si="19"/>
        <v>0</v>
      </c>
      <c r="AN342" s="408">
        <f t="shared" si="19"/>
        <v>0</v>
      </c>
      <c r="AO342" s="408">
        <f t="shared" si="19"/>
        <v>0</v>
      </c>
      <c r="AP342" s="408">
        <f t="shared" si="19"/>
        <v>0</v>
      </c>
      <c r="AQ342" s="408">
        <f t="shared" si="19"/>
        <v>0</v>
      </c>
      <c r="AR342" s="408">
        <f t="shared" si="19"/>
        <v>0</v>
      </c>
      <c r="AS342" s="408">
        <f t="shared" si="19"/>
        <v>0</v>
      </c>
      <c r="AT342" s="408">
        <f t="shared" si="19"/>
        <v>0</v>
      </c>
    </row>
    <row r="343" spans="1:46" x14ac:dyDescent="0.3">
      <c r="A343" s="407">
        <v>48</v>
      </c>
      <c r="B343" s="130"/>
      <c r="C343" s="130"/>
      <c r="D343" s="408">
        <f t="shared" si="20"/>
        <v>0</v>
      </c>
      <c r="E343" s="408">
        <f t="shared" si="19"/>
        <v>0</v>
      </c>
      <c r="F343" s="408">
        <f t="shared" si="19"/>
        <v>0</v>
      </c>
      <c r="G343" s="408">
        <f t="shared" si="19"/>
        <v>0</v>
      </c>
      <c r="H343" s="408">
        <f t="shared" si="19"/>
        <v>0</v>
      </c>
      <c r="I343" s="408">
        <f t="shared" si="19"/>
        <v>0</v>
      </c>
      <c r="J343" s="408">
        <f t="shared" si="19"/>
        <v>0</v>
      </c>
      <c r="K343" s="408">
        <f t="shared" si="19"/>
        <v>0</v>
      </c>
      <c r="L343" s="408">
        <f t="shared" si="19"/>
        <v>0</v>
      </c>
      <c r="M343" s="408">
        <f t="shared" si="19"/>
        <v>0</v>
      </c>
      <c r="N343" s="408">
        <f t="shared" si="19"/>
        <v>0</v>
      </c>
      <c r="O343" s="408">
        <f t="shared" si="19"/>
        <v>0</v>
      </c>
      <c r="P343" s="408">
        <f t="shared" si="19"/>
        <v>0</v>
      </c>
      <c r="Q343" s="408">
        <f t="shared" si="19"/>
        <v>0</v>
      </c>
      <c r="R343" s="408">
        <f t="shared" si="19"/>
        <v>0</v>
      </c>
      <c r="S343" s="408">
        <f t="shared" si="19"/>
        <v>0</v>
      </c>
      <c r="T343" s="408">
        <f t="shared" si="19"/>
        <v>0</v>
      </c>
      <c r="U343" s="408">
        <f t="shared" si="19"/>
        <v>0</v>
      </c>
      <c r="V343" s="408">
        <f t="shared" si="19"/>
        <v>0</v>
      </c>
      <c r="W343" s="408">
        <f t="shared" si="19"/>
        <v>0</v>
      </c>
      <c r="X343" s="408">
        <f t="shared" si="19"/>
        <v>0</v>
      </c>
      <c r="Y343" s="408">
        <f t="shared" si="19"/>
        <v>0</v>
      </c>
      <c r="Z343" s="408">
        <f t="shared" si="19"/>
        <v>0</v>
      </c>
      <c r="AA343" s="408">
        <f t="shared" si="19"/>
        <v>0</v>
      </c>
      <c r="AB343" s="408">
        <f t="shared" si="19"/>
        <v>0</v>
      </c>
      <c r="AC343" s="408">
        <f t="shared" si="19"/>
        <v>0</v>
      </c>
      <c r="AD343" s="408">
        <f t="shared" si="19"/>
        <v>0</v>
      </c>
      <c r="AE343" s="408">
        <f t="shared" si="19"/>
        <v>0</v>
      </c>
      <c r="AF343" s="408">
        <f t="shared" si="19"/>
        <v>0</v>
      </c>
      <c r="AG343" s="408">
        <f t="shared" si="19"/>
        <v>0</v>
      </c>
      <c r="AH343" s="408">
        <f t="shared" si="19"/>
        <v>0</v>
      </c>
      <c r="AI343" s="408">
        <f t="shared" si="19"/>
        <v>0</v>
      </c>
      <c r="AJ343" s="408">
        <v>0</v>
      </c>
      <c r="AK343" s="408">
        <f t="shared" si="19"/>
        <v>0</v>
      </c>
      <c r="AL343" s="408">
        <f t="shared" si="19"/>
        <v>0</v>
      </c>
      <c r="AM343" s="408">
        <f t="shared" si="19"/>
        <v>0</v>
      </c>
      <c r="AN343" s="408">
        <f t="shared" si="19"/>
        <v>0</v>
      </c>
      <c r="AO343" s="408">
        <f t="shared" si="19"/>
        <v>0</v>
      </c>
      <c r="AP343" s="408">
        <f t="shared" si="19"/>
        <v>0</v>
      </c>
      <c r="AQ343" s="408">
        <f t="shared" si="19"/>
        <v>0</v>
      </c>
      <c r="AR343" s="408">
        <f t="shared" si="19"/>
        <v>0</v>
      </c>
      <c r="AS343" s="408">
        <f t="shared" si="19"/>
        <v>0</v>
      </c>
      <c r="AT343" s="408">
        <f t="shared" si="19"/>
        <v>0</v>
      </c>
    </row>
    <row r="344" spans="1:46" x14ac:dyDescent="0.3">
      <c r="A344" s="411">
        <v>385</v>
      </c>
      <c r="B344" s="130"/>
      <c r="C344" s="130"/>
      <c r="D344" s="412">
        <f>D118</f>
        <v>0</v>
      </c>
      <c r="E344" s="412">
        <f t="shared" ref="E344:AT344" si="21">E118</f>
        <v>0</v>
      </c>
      <c r="F344" s="412">
        <f t="shared" si="21"/>
        <v>2252397</v>
      </c>
      <c r="G344" s="412">
        <f t="shared" si="21"/>
        <v>0</v>
      </c>
      <c r="H344" s="412">
        <f t="shared" si="21"/>
        <v>0</v>
      </c>
      <c r="I344" s="412">
        <f t="shared" si="21"/>
        <v>839905</v>
      </c>
      <c r="J344" s="412">
        <f t="shared" si="21"/>
        <v>2721148</v>
      </c>
      <c r="K344" s="412">
        <f t="shared" si="21"/>
        <v>0</v>
      </c>
      <c r="L344" s="412">
        <f t="shared" si="21"/>
        <v>0</v>
      </c>
      <c r="M344" s="412">
        <f t="shared" si="21"/>
        <v>0</v>
      </c>
      <c r="N344" s="412">
        <f t="shared" si="21"/>
        <v>0</v>
      </c>
      <c r="O344" s="412">
        <f t="shared" si="21"/>
        <v>0</v>
      </c>
      <c r="P344" s="412">
        <f t="shared" si="21"/>
        <v>337729</v>
      </c>
      <c r="Q344" s="412">
        <f t="shared" si="21"/>
        <v>76925</v>
      </c>
      <c r="R344" s="412">
        <f t="shared" si="21"/>
        <v>162281</v>
      </c>
      <c r="S344" s="412">
        <f t="shared" si="21"/>
        <v>7759821</v>
      </c>
      <c r="T344" s="412">
        <f t="shared" si="21"/>
        <v>0</v>
      </c>
      <c r="U344" s="412">
        <f t="shared" si="21"/>
        <v>150745</v>
      </c>
      <c r="V344" s="412">
        <f t="shared" si="21"/>
        <v>0</v>
      </c>
      <c r="W344" s="412">
        <f t="shared" si="21"/>
        <v>807348</v>
      </c>
      <c r="X344" s="412">
        <f t="shared" si="21"/>
        <v>2526937</v>
      </c>
      <c r="Y344" s="412">
        <f t="shared" si="21"/>
        <v>0</v>
      </c>
      <c r="Z344" s="412">
        <f t="shared" si="21"/>
        <v>123835</v>
      </c>
      <c r="AA344" s="412">
        <f t="shared" si="21"/>
        <v>188139</v>
      </c>
      <c r="AB344" s="412">
        <f t="shared" si="21"/>
        <v>271382</v>
      </c>
      <c r="AC344" s="412">
        <f t="shared" si="21"/>
        <v>46319683</v>
      </c>
      <c r="AD344" s="412">
        <f t="shared" si="21"/>
        <v>0</v>
      </c>
      <c r="AE344" s="412">
        <f t="shared" si="21"/>
        <v>118997</v>
      </c>
      <c r="AF344" s="412">
        <f t="shared" si="21"/>
        <v>0</v>
      </c>
      <c r="AG344" s="412">
        <f t="shared" si="21"/>
        <v>41297978</v>
      </c>
      <c r="AH344" s="412">
        <f t="shared" si="21"/>
        <v>3910494</v>
      </c>
      <c r="AI344" s="412">
        <f t="shared" si="21"/>
        <v>610760095</v>
      </c>
      <c r="AJ344" s="412">
        <v>755796</v>
      </c>
      <c r="AK344" s="412">
        <f t="shared" si="21"/>
        <v>2582831</v>
      </c>
      <c r="AL344" s="412">
        <f t="shared" si="21"/>
        <v>630650</v>
      </c>
      <c r="AM344" s="412">
        <f t="shared" si="21"/>
        <v>372104</v>
      </c>
      <c r="AN344" s="412">
        <f t="shared" si="21"/>
        <v>39510</v>
      </c>
      <c r="AO344" s="412">
        <f t="shared" si="21"/>
        <v>200682</v>
      </c>
      <c r="AP344" s="412">
        <f t="shared" si="21"/>
        <v>3354190</v>
      </c>
      <c r="AQ344" s="412">
        <f t="shared" si="21"/>
        <v>0</v>
      </c>
      <c r="AR344" s="412">
        <f t="shared" si="21"/>
        <v>0</v>
      </c>
      <c r="AS344" s="412">
        <f t="shared" si="21"/>
        <v>289843</v>
      </c>
      <c r="AT344" s="412">
        <f t="shared" si="21"/>
        <v>0</v>
      </c>
    </row>
    <row r="345" spans="1:46" x14ac:dyDescent="0.3">
      <c r="A345" s="411">
        <v>626</v>
      </c>
      <c r="B345" s="130"/>
      <c r="C345" s="130"/>
      <c r="D345" s="412">
        <f>D215</f>
        <v>0</v>
      </c>
      <c r="E345" s="412">
        <f t="shared" ref="E345:AT345" si="22">E215</f>
        <v>0</v>
      </c>
      <c r="F345" s="412">
        <f t="shared" si="22"/>
        <v>1356772</v>
      </c>
      <c r="G345" s="412">
        <f t="shared" si="22"/>
        <v>0</v>
      </c>
      <c r="H345" s="412">
        <f t="shared" si="22"/>
        <v>0</v>
      </c>
      <c r="I345" s="412">
        <f t="shared" si="22"/>
        <v>14296</v>
      </c>
      <c r="J345" s="412">
        <f t="shared" si="22"/>
        <v>110973</v>
      </c>
      <c r="K345" s="412">
        <f t="shared" si="22"/>
        <v>0</v>
      </c>
      <c r="L345" s="412">
        <f t="shared" si="22"/>
        <v>0</v>
      </c>
      <c r="M345" s="412">
        <f t="shared" si="22"/>
        <v>0</v>
      </c>
      <c r="N345" s="412">
        <f t="shared" si="22"/>
        <v>0</v>
      </c>
      <c r="O345" s="412">
        <f t="shared" si="22"/>
        <v>0</v>
      </c>
      <c r="P345" s="412">
        <f t="shared" si="22"/>
        <v>23</v>
      </c>
      <c r="Q345" s="412">
        <f t="shared" si="22"/>
        <v>0</v>
      </c>
      <c r="R345" s="412">
        <f t="shared" si="22"/>
        <v>12198</v>
      </c>
      <c r="S345" s="412">
        <f t="shared" si="22"/>
        <v>289877</v>
      </c>
      <c r="T345" s="412">
        <f t="shared" si="22"/>
        <v>0</v>
      </c>
      <c r="U345" s="412">
        <f t="shared" si="22"/>
        <v>138</v>
      </c>
      <c r="V345" s="412">
        <f t="shared" si="22"/>
        <v>0</v>
      </c>
      <c r="W345" s="412">
        <f t="shared" si="22"/>
        <v>604467</v>
      </c>
      <c r="X345" s="412">
        <f t="shared" si="22"/>
        <v>0</v>
      </c>
      <c r="Y345" s="412">
        <f t="shared" si="22"/>
        <v>0</v>
      </c>
      <c r="Z345" s="412">
        <f t="shared" si="22"/>
        <v>725</v>
      </c>
      <c r="AA345" s="412">
        <f t="shared" si="22"/>
        <v>0</v>
      </c>
      <c r="AB345" s="412">
        <f t="shared" si="22"/>
        <v>13557</v>
      </c>
      <c r="AC345" s="412">
        <f t="shared" si="22"/>
        <v>8688995</v>
      </c>
      <c r="AD345" s="412">
        <f t="shared" si="22"/>
        <v>0</v>
      </c>
      <c r="AE345" s="412">
        <f t="shared" si="22"/>
        <v>0</v>
      </c>
      <c r="AF345" s="412">
        <f t="shared" si="22"/>
        <v>0</v>
      </c>
      <c r="AG345" s="412">
        <f t="shared" si="22"/>
        <v>1559875</v>
      </c>
      <c r="AH345" s="412">
        <f t="shared" si="22"/>
        <v>34452</v>
      </c>
      <c r="AI345" s="412">
        <f t="shared" si="22"/>
        <v>14937235</v>
      </c>
      <c r="AJ345" s="412">
        <v>1398</v>
      </c>
      <c r="AK345" s="412">
        <f t="shared" si="22"/>
        <v>917</v>
      </c>
      <c r="AL345" s="412">
        <f t="shared" si="22"/>
        <v>0</v>
      </c>
      <c r="AM345" s="412">
        <f t="shared" si="22"/>
        <v>0</v>
      </c>
      <c r="AN345" s="412">
        <f t="shared" si="22"/>
        <v>506</v>
      </c>
      <c r="AO345" s="412">
        <f t="shared" si="22"/>
        <v>446</v>
      </c>
      <c r="AP345" s="412">
        <f t="shared" si="22"/>
        <v>89082</v>
      </c>
      <c r="AQ345" s="412">
        <f t="shared" si="22"/>
        <v>0</v>
      </c>
      <c r="AR345" s="412">
        <f t="shared" si="22"/>
        <v>0</v>
      </c>
      <c r="AS345" s="412">
        <f t="shared" si="22"/>
        <v>0</v>
      </c>
      <c r="AT345" s="412">
        <f t="shared" si="22"/>
        <v>0</v>
      </c>
    </row>
    <row r="346" spans="1:46" x14ac:dyDescent="0.3">
      <c r="A346" s="411">
        <v>338</v>
      </c>
      <c r="B346" s="130"/>
      <c r="C346" s="130"/>
      <c r="D346" s="412">
        <f>D83</f>
        <v>0</v>
      </c>
      <c r="E346" s="412">
        <f t="shared" ref="E346:AT346" si="23">E83</f>
        <v>0</v>
      </c>
      <c r="F346" s="412">
        <f t="shared" si="23"/>
        <v>1356772</v>
      </c>
      <c r="G346" s="412">
        <f t="shared" si="23"/>
        <v>0</v>
      </c>
      <c r="H346" s="412">
        <f t="shared" si="23"/>
        <v>0</v>
      </c>
      <c r="I346" s="412">
        <f t="shared" si="23"/>
        <v>14296</v>
      </c>
      <c r="J346" s="412">
        <f t="shared" si="23"/>
        <v>3512583</v>
      </c>
      <c r="K346" s="412">
        <f t="shared" si="23"/>
        <v>0</v>
      </c>
      <c r="L346" s="412">
        <f t="shared" si="23"/>
        <v>0</v>
      </c>
      <c r="M346" s="412">
        <f t="shared" si="23"/>
        <v>0</v>
      </c>
      <c r="N346" s="412">
        <f t="shared" si="23"/>
        <v>0</v>
      </c>
      <c r="O346" s="412">
        <f t="shared" si="23"/>
        <v>0</v>
      </c>
      <c r="P346" s="412">
        <f t="shared" si="23"/>
        <v>23</v>
      </c>
      <c r="Q346" s="412">
        <f t="shared" si="23"/>
        <v>0</v>
      </c>
      <c r="R346" s="412">
        <f t="shared" si="23"/>
        <v>12198</v>
      </c>
      <c r="S346" s="412">
        <f t="shared" si="23"/>
        <v>289877</v>
      </c>
      <c r="T346" s="412">
        <f t="shared" si="23"/>
        <v>0</v>
      </c>
      <c r="U346" s="412">
        <f t="shared" si="23"/>
        <v>62891</v>
      </c>
      <c r="V346" s="412">
        <f t="shared" si="23"/>
        <v>0</v>
      </c>
      <c r="W346" s="412">
        <f t="shared" si="23"/>
        <v>604467</v>
      </c>
      <c r="X346" s="412">
        <f t="shared" si="23"/>
        <v>268864</v>
      </c>
      <c r="Y346" s="412">
        <f t="shared" si="23"/>
        <v>0</v>
      </c>
      <c r="Z346" s="412">
        <f t="shared" si="23"/>
        <v>725</v>
      </c>
      <c r="AA346" s="412">
        <f t="shared" si="23"/>
        <v>3015</v>
      </c>
      <c r="AB346" s="412">
        <f t="shared" si="23"/>
        <v>121763</v>
      </c>
      <c r="AC346" s="412">
        <f t="shared" si="23"/>
        <v>112700744</v>
      </c>
      <c r="AD346" s="412">
        <f t="shared" si="23"/>
        <v>0</v>
      </c>
      <c r="AE346" s="412">
        <f t="shared" si="23"/>
        <v>0</v>
      </c>
      <c r="AF346" s="412">
        <f t="shared" si="23"/>
        <v>0</v>
      </c>
      <c r="AG346" s="412">
        <f t="shared" si="23"/>
        <v>1665108</v>
      </c>
      <c r="AH346" s="412">
        <f t="shared" si="23"/>
        <v>34452</v>
      </c>
      <c r="AI346" s="412">
        <f t="shared" si="23"/>
        <v>16964150</v>
      </c>
      <c r="AJ346" s="412">
        <v>1398</v>
      </c>
      <c r="AK346" s="412">
        <f t="shared" si="23"/>
        <v>917</v>
      </c>
      <c r="AL346" s="412">
        <f t="shared" si="23"/>
        <v>600</v>
      </c>
      <c r="AM346" s="412">
        <f t="shared" si="23"/>
        <v>600</v>
      </c>
      <c r="AN346" s="412">
        <f t="shared" si="23"/>
        <v>506</v>
      </c>
      <c r="AO346" s="412">
        <f t="shared" si="23"/>
        <v>446</v>
      </c>
      <c r="AP346" s="412">
        <f t="shared" si="23"/>
        <v>822294</v>
      </c>
      <c r="AQ346" s="412">
        <f t="shared" si="23"/>
        <v>0</v>
      </c>
      <c r="AR346" s="412">
        <f t="shared" si="23"/>
        <v>0</v>
      </c>
      <c r="AS346" s="412">
        <f t="shared" si="23"/>
        <v>0</v>
      </c>
      <c r="AT346" s="412">
        <f t="shared" si="23"/>
        <v>0</v>
      </c>
    </row>
    <row r="347" spans="1:46" x14ac:dyDescent="0.3">
      <c r="A347" s="415">
        <v>620</v>
      </c>
      <c r="B347" s="130"/>
      <c r="C347" s="130"/>
      <c r="D347" s="416">
        <f>D211</f>
        <v>2</v>
      </c>
      <c r="E347" s="416">
        <f t="shared" ref="E347:AT347" si="24">E211</f>
        <v>2</v>
      </c>
      <c r="F347" s="416">
        <f t="shared" si="24"/>
        <v>2</v>
      </c>
      <c r="G347" s="416">
        <f t="shared" si="24"/>
        <v>2</v>
      </c>
      <c r="H347" s="416">
        <f t="shared" si="24"/>
        <v>1</v>
      </c>
      <c r="I347" s="416">
        <f t="shared" si="24"/>
        <v>2</v>
      </c>
      <c r="J347" s="416">
        <f t="shared" si="24"/>
        <v>2</v>
      </c>
      <c r="K347" s="416">
        <f t="shared" si="24"/>
        <v>1</v>
      </c>
      <c r="L347" s="416">
        <f t="shared" si="24"/>
        <v>2</v>
      </c>
      <c r="M347" s="416">
        <f t="shared" si="24"/>
        <v>2</v>
      </c>
      <c r="N347" s="416">
        <f t="shared" si="24"/>
        <v>2</v>
      </c>
      <c r="O347" s="416">
        <f t="shared" si="24"/>
        <v>2</v>
      </c>
      <c r="P347" s="416">
        <f t="shared" si="24"/>
        <v>2</v>
      </c>
      <c r="Q347" s="416">
        <f t="shared" si="24"/>
        <v>2</v>
      </c>
      <c r="R347" s="416">
        <f t="shared" si="24"/>
        <v>2</v>
      </c>
      <c r="S347" s="416">
        <f t="shared" si="24"/>
        <v>2</v>
      </c>
      <c r="T347" s="416">
        <f t="shared" si="24"/>
        <v>0</v>
      </c>
      <c r="U347" s="416">
        <f t="shared" si="24"/>
        <v>2</v>
      </c>
      <c r="V347" s="416">
        <f t="shared" si="24"/>
        <v>2</v>
      </c>
      <c r="W347" s="416">
        <f t="shared" si="24"/>
        <v>2</v>
      </c>
      <c r="X347" s="416">
        <f t="shared" si="24"/>
        <v>2</v>
      </c>
      <c r="Y347" s="416">
        <f t="shared" si="24"/>
        <v>0</v>
      </c>
      <c r="Z347" s="416">
        <f t="shared" si="24"/>
        <v>2</v>
      </c>
      <c r="AA347" s="416">
        <f t="shared" si="24"/>
        <v>2</v>
      </c>
      <c r="AB347" s="416">
        <f t="shared" si="24"/>
        <v>2</v>
      </c>
      <c r="AC347" s="416">
        <f t="shared" si="24"/>
        <v>2</v>
      </c>
      <c r="AD347" s="416">
        <f t="shared" si="24"/>
        <v>2</v>
      </c>
      <c r="AE347" s="416">
        <f t="shared" si="24"/>
        <v>2</v>
      </c>
      <c r="AF347" s="416">
        <f t="shared" si="24"/>
        <v>0</v>
      </c>
      <c r="AG347" s="416">
        <f t="shared" si="24"/>
        <v>2</v>
      </c>
      <c r="AH347" s="416">
        <f t="shared" si="24"/>
        <v>2</v>
      </c>
      <c r="AI347" s="416">
        <f t="shared" si="24"/>
        <v>2</v>
      </c>
      <c r="AJ347" s="416">
        <v>2</v>
      </c>
      <c r="AK347" s="416">
        <f t="shared" si="24"/>
        <v>2</v>
      </c>
      <c r="AL347" s="416">
        <f t="shared" si="24"/>
        <v>2</v>
      </c>
      <c r="AM347" s="416">
        <f t="shared" si="24"/>
        <v>2</v>
      </c>
      <c r="AN347" s="416">
        <f t="shared" si="24"/>
        <v>2</v>
      </c>
      <c r="AO347" s="416">
        <f t="shared" si="24"/>
        <v>2</v>
      </c>
      <c r="AP347" s="416">
        <f t="shared" si="24"/>
        <v>2</v>
      </c>
      <c r="AQ347" s="416">
        <f t="shared" si="24"/>
        <v>2</v>
      </c>
      <c r="AR347" s="416">
        <f t="shared" si="24"/>
        <v>2</v>
      </c>
      <c r="AS347" s="416">
        <f t="shared" si="24"/>
        <v>2</v>
      </c>
      <c r="AT347" s="416">
        <f t="shared" si="24"/>
        <v>0</v>
      </c>
    </row>
    <row r="348" spans="1:46" x14ac:dyDescent="0.3">
      <c r="A348" s="107">
        <v>545</v>
      </c>
      <c r="B348" s="130"/>
      <c r="C348" s="130"/>
      <c r="D348" s="416">
        <f>D166</f>
        <v>0</v>
      </c>
      <c r="E348" s="416">
        <f t="shared" ref="E348:AT348" si="25">E166</f>
        <v>0</v>
      </c>
      <c r="F348" s="416">
        <f t="shared" si="25"/>
        <v>0</v>
      </c>
      <c r="G348" s="416">
        <f t="shared" si="25"/>
        <v>0</v>
      </c>
      <c r="H348" s="416">
        <f t="shared" si="25"/>
        <v>0</v>
      </c>
      <c r="I348" s="416">
        <f t="shared" si="25"/>
        <v>0</v>
      </c>
      <c r="J348" s="416">
        <f t="shared" si="25"/>
        <v>0</v>
      </c>
      <c r="K348" s="416">
        <f t="shared" si="25"/>
        <v>0</v>
      </c>
      <c r="L348" s="416">
        <f t="shared" si="25"/>
        <v>0</v>
      </c>
      <c r="M348" s="416">
        <f t="shared" si="25"/>
        <v>0</v>
      </c>
      <c r="N348" s="416">
        <f t="shared" si="25"/>
        <v>0</v>
      </c>
      <c r="O348" s="416">
        <f t="shared" si="25"/>
        <v>0</v>
      </c>
      <c r="P348" s="416">
        <f t="shared" si="25"/>
        <v>0</v>
      </c>
      <c r="Q348" s="416">
        <f t="shared" si="25"/>
        <v>0</v>
      </c>
      <c r="R348" s="416">
        <f t="shared" si="25"/>
        <v>0</v>
      </c>
      <c r="S348" s="416">
        <f t="shared" si="25"/>
        <v>0</v>
      </c>
      <c r="T348" s="416">
        <f t="shared" si="25"/>
        <v>0</v>
      </c>
      <c r="U348" s="416">
        <f t="shared" si="25"/>
        <v>0</v>
      </c>
      <c r="V348" s="416">
        <f t="shared" si="25"/>
        <v>0</v>
      </c>
      <c r="W348" s="416">
        <f t="shared" si="25"/>
        <v>0</v>
      </c>
      <c r="X348" s="416">
        <f t="shared" si="25"/>
        <v>0</v>
      </c>
      <c r="Y348" s="416">
        <f t="shared" si="25"/>
        <v>0</v>
      </c>
      <c r="Z348" s="416">
        <f t="shared" si="25"/>
        <v>0</v>
      </c>
      <c r="AA348" s="416">
        <f t="shared" si="25"/>
        <v>0</v>
      </c>
      <c r="AB348" s="416">
        <f t="shared" si="25"/>
        <v>0</v>
      </c>
      <c r="AC348" s="416">
        <f t="shared" si="25"/>
        <v>0</v>
      </c>
      <c r="AD348" s="416">
        <f t="shared" si="25"/>
        <v>0</v>
      </c>
      <c r="AE348" s="416">
        <f t="shared" si="25"/>
        <v>0</v>
      </c>
      <c r="AF348" s="416">
        <f t="shared" si="25"/>
        <v>0</v>
      </c>
      <c r="AG348" s="416">
        <f t="shared" si="25"/>
        <v>0</v>
      </c>
      <c r="AH348" s="416">
        <f t="shared" si="25"/>
        <v>0</v>
      </c>
      <c r="AI348" s="416">
        <f t="shared" si="25"/>
        <v>0</v>
      </c>
      <c r="AJ348" s="416">
        <v>0</v>
      </c>
      <c r="AK348" s="416">
        <f t="shared" si="25"/>
        <v>0</v>
      </c>
      <c r="AL348" s="416">
        <f t="shared" si="25"/>
        <v>0</v>
      </c>
      <c r="AM348" s="416">
        <f t="shared" si="25"/>
        <v>0</v>
      </c>
      <c r="AN348" s="416">
        <f t="shared" si="25"/>
        <v>0</v>
      </c>
      <c r="AO348" s="416">
        <f t="shared" si="25"/>
        <v>0</v>
      </c>
      <c r="AP348" s="416">
        <f t="shared" si="25"/>
        <v>0</v>
      </c>
      <c r="AQ348" s="416">
        <f t="shared" si="25"/>
        <v>0</v>
      </c>
      <c r="AR348" s="416">
        <f t="shared" si="25"/>
        <v>0</v>
      </c>
      <c r="AS348" s="416">
        <f t="shared" si="25"/>
        <v>0</v>
      </c>
      <c r="AT348" s="416">
        <f t="shared" si="25"/>
        <v>0</v>
      </c>
    </row>
    <row r="349" spans="1:46" x14ac:dyDescent="0.3">
      <c r="A349" s="415">
        <v>624</v>
      </c>
      <c r="B349" s="130"/>
      <c r="C349" s="130"/>
      <c r="D349" s="416">
        <f>D214</f>
        <v>0</v>
      </c>
      <c r="E349" s="416">
        <f t="shared" ref="E349:AT349" si="26">E214</f>
        <v>0</v>
      </c>
      <c r="F349" s="416">
        <f t="shared" si="26"/>
        <v>0</v>
      </c>
      <c r="G349" s="416">
        <f t="shared" si="26"/>
        <v>0</v>
      </c>
      <c r="H349" s="416">
        <f t="shared" si="26"/>
        <v>0</v>
      </c>
      <c r="I349" s="416">
        <f t="shared" si="26"/>
        <v>0</v>
      </c>
      <c r="J349" s="416">
        <f t="shared" si="26"/>
        <v>0</v>
      </c>
      <c r="K349" s="416">
        <f t="shared" si="26"/>
        <v>0</v>
      </c>
      <c r="L349" s="416">
        <f t="shared" si="26"/>
        <v>0</v>
      </c>
      <c r="M349" s="416">
        <f t="shared" si="26"/>
        <v>0</v>
      </c>
      <c r="N349" s="416">
        <f t="shared" si="26"/>
        <v>0</v>
      </c>
      <c r="O349" s="416">
        <f t="shared" si="26"/>
        <v>0</v>
      </c>
      <c r="P349" s="416">
        <f t="shared" si="26"/>
        <v>0</v>
      </c>
      <c r="Q349" s="416">
        <f t="shared" si="26"/>
        <v>0</v>
      </c>
      <c r="R349" s="416">
        <f t="shared" si="26"/>
        <v>0</v>
      </c>
      <c r="S349" s="416">
        <f t="shared" si="26"/>
        <v>0</v>
      </c>
      <c r="T349" s="416">
        <f t="shared" si="26"/>
        <v>0</v>
      </c>
      <c r="U349" s="416">
        <f t="shared" si="26"/>
        <v>0</v>
      </c>
      <c r="V349" s="416">
        <f t="shared" si="26"/>
        <v>0</v>
      </c>
      <c r="W349" s="416">
        <f t="shared" si="26"/>
        <v>0</v>
      </c>
      <c r="X349" s="416">
        <f t="shared" si="26"/>
        <v>0</v>
      </c>
      <c r="Y349" s="416">
        <f t="shared" si="26"/>
        <v>0</v>
      </c>
      <c r="Z349" s="416">
        <f t="shared" si="26"/>
        <v>0</v>
      </c>
      <c r="AA349" s="416">
        <f t="shared" si="26"/>
        <v>0</v>
      </c>
      <c r="AB349" s="416">
        <f t="shared" si="26"/>
        <v>0</v>
      </c>
      <c r="AC349" s="416">
        <f t="shared" si="26"/>
        <v>0</v>
      </c>
      <c r="AD349" s="416">
        <f t="shared" si="26"/>
        <v>0</v>
      </c>
      <c r="AE349" s="416">
        <f t="shared" si="26"/>
        <v>0</v>
      </c>
      <c r="AF349" s="416">
        <f t="shared" si="26"/>
        <v>0</v>
      </c>
      <c r="AG349" s="416">
        <f t="shared" si="26"/>
        <v>0</v>
      </c>
      <c r="AH349" s="416">
        <f t="shared" si="26"/>
        <v>0</v>
      </c>
      <c r="AI349" s="416">
        <f t="shared" si="26"/>
        <v>0</v>
      </c>
      <c r="AJ349" s="416">
        <v>0</v>
      </c>
      <c r="AK349" s="416">
        <f t="shared" si="26"/>
        <v>0</v>
      </c>
      <c r="AL349" s="416">
        <f t="shared" si="26"/>
        <v>0</v>
      </c>
      <c r="AM349" s="416">
        <f t="shared" si="26"/>
        <v>0</v>
      </c>
      <c r="AN349" s="416">
        <f t="shared" si="26"/>
        <v>0</v>
      </c>
      <c r="AO349" s="416">
        <f t="shared" si="26"/>
        <v>0</v>
      </c>
      <c r="AP349" s="416">
        <f t="shared" si="26"/>
        <v>0</v>
      </c>
      <c r="AQ349" s="416">
        <f t="shared" si="26"/>
        <v>0</v>
      </c>
      <c r="AR349" s="416">
        <f t="shared" si="26"/>
        <v>0</v>
      </c>
      <c r="AS349" s="416">
        <f t="shared" si="26"/>
        <v>0</v>
      </c>
      <c r="AT349" s="416">
        <f t="shared" si="26"/>
        <v>0</v>
      </c>
    </row>
    <row r="350" spans="1:46" x14ac:dyDescent="0.3">
      <c r="A350" s="415">
        <v>577</v>
      </c>
      <c r="B350" s="130"/>
      <c r="C350" s="130"/>
      <c r="D350" s="416">
        <f>D190</f>
        <v>0</v>
      </c>
      <c r="E350" s="416">
        <f t="shared" ref="E350:AT350" si="27">E190</f>
        <v>2</v>
      </c>
      <c r="F350" s="416">
        <f t="shared" si="27"/>
        <v>2</v>
      </c>
      <c r="G350" s="416">
        <f t="shared" si="27"/>
        <v>2</v>
      </c>
      <c r="H350" s="416">
        <f t="shared" si="27"/>
        <v>2</v>
      </c>
      <c r="I350" s="416">
        <f t="shared" si="27"/>
        <v>2</v>
      </c>
      <c r="J350" s="416">
        <f t="shared" si="27"/>
        <v>2</v>
      </c>
      <c r="K350" s="416">
        <f t="shared" si="27"/>
        <v>2</v>
      </c>
      <c r="L350" s="416">
        <f t="shared" si="27"/>
        <v>2</v>
      </c>
      <c r="M350" s="416">
        <f t="shared" si="27"/>
        <v>2</v>
      </c>
      <c r="N350" s="416">
        <f t="shared" si="27"/>
        <v>0</v>
      </c>
      <c r="O350" s="416">
        <f t="shared" si="27"/>
        <v>2</v>
      </c>
      <c r="P350" s="416">
        <f t="shared" si="27"/>
        <v>2</v>
      </c>
      <c r="Q350" s="416">
        <f t="shared" si="27"/>
        <v>0</v>
      </c>
      <c r="R350" s="416">
        <f t="shared" si="27"/>
        <v>2</v>
      </c>
      <c r="S350" s="416">
        <f t="shared" si="27"/>
        <v>0</v>
      </c>
      <c r="T350" s="416">
        <f t="shared" si="27"/>
        <v>0</v>
      </c>
      <c r="U350" s="416">
        <f t="shared" si="27"/>
        <v>2</v>
      </c>
      <c r="V350" s="416">
        <f t="shared" si="27"/>
        <v>1</v>
      </c>
      <c r="W350" s="416">
        <f t="shared" si="27"/>
        <v>2</v>
      </c>
      <c r="X350" s="416">
        <f t="shared" si="27"/>
        <v>2</v>
      </c>
      <c r="Y350" s="416">
        <f t="shared" si="27"/>
        <v>0</v>
      </c>
      <c r="Z350" s="416">
        <f t="shared" si="27"/>
        <v>0</v>
      </c>
      <c r="AA350" s="416">
        <f t="shared" si="27"/>
        <v>0</v>
      </c>
      <c r="AB350" s="416">
        <f t="shared" si="27"/>
        <v>2</v>
      </c>
      <c r="AC350" s="416">
        <f t="shared" si="27"/>
        <v>2</v>
      </c>
      <c r="AD350" s="416">
        <f t="shared" si="27"/>
        <v>0</v>
      </c>
      <c r="AE350" s="416">
        <f t="shared" si="27"/>
        <v>0</v>
      </c>
      <c r="AF350" s="416">
        <f t="shared" si="27"/>
        <v>0</v>
      </c>
      <c r="AG350" s="416">
        <f t="shared" si="27"/>
        <v>2</v>
      </c>
      <c r="AH350" s="416">
        <f t="shared" si="27"/>
        <v>2</v>
      </c>
      <c r="AI350" s="416">
        <f t="shared" si="27"/>
        <v>2</v>
      </c>
      <c r="AJ350" s="416">
        <v>2</v>
      </c>
      <c r="AK350" s="416">
        <f t="shared" si="27"/>
        <v>0</v>
      </c>
      <c r="AL350" s="416">
        <f t="shared" si="27"/>
        <v>0</v>
      </c>
      <c r="AM350" s="416">
        <f t="shared" si="27"/>
        <v>2</v>
      </c>
      <c r="AN350" s="416">
        <f t="shared" si="27"/>
        <v>0</v>
      </c>
      <c r="AO350" s="416">
        <f t="shared" si="27"/>
        <v>0</v>
      </c>
      <c r="AP350" s="416">
        <f t="shared" si="27"/>
        <v>0</v>
      </c>
      <c r="AQ350" s="416">
        <f t="shared" si="27"/>
        <v>2</v>
      </c>
      <c r="AR350" s="416">
        <f t="shared" si="27"/>
        <v>2</v>
      </c>
      <c r="AS350" s="416">
        <f t="shared" si="27"/>
        <v>2</v>
      </c>
      <c r="AT350" s="416">
        <f t="shared" si="27"/>
        <v>0</v>
      </c>
    </row>
    <row r="351" spans="1:46" x14ac:dyDescent="0.3">
      <c r="A351" s="107" t="s">
        <v>439</v>
      </c>
      <c r="B351" s="130"/>
      <c r="C351" s="130"/>
      <c r="D351" s="130">
        <f>SUM(D313:D350)</f>
        <v>3531212</v>
      </c>
      <c r="E351" s="130">
        <f t="shared" ref="E351:AT351" si="28">SUM(E313:E350)</f>
        <v>601774</v>
      </c>
      <c r="F351" s="130">
        <f t="shared" si="28"/>
        <v>6924489</v>
      </c>
      <c r="G351" s="130">
        <f t="shared" si="28"/>
        <v>9901668</v>
      </c>
      <c r="H351" s="130">
        <f t="shared" si="28"/>
        <v>604259</v>
      </c>
      <c r="I351" s="130">
        <f t="shared" si="28"/>
        <v>1480574</v>
      </c>
      <c r="J351" s="130">
        <f t="shared" si="28"/>
        <v>7055459</v>
      </c>
      <c r="K351" s="130">
        <f t="shared" si="28"/>
        <v>14162180</v>
      </c>
      <c r="L351" s="130">
        <f t="shared" si="28"/>
        <v>61025</v>
      </c>
      <c r="M351" s="130">
        <f t="shared" si="28"/>
        <v>601791</v>
      </c>
      <c r="N351" s="130">
        <f t="shared" si="28"/>
        <v>601790</v>
      </c>
      <c r="O351" s="130">
        <f t="shared" si="28"/>
        <v>601794</v>
      </c>
      <c r="P351" s="130">
        <f t="shared" si="28"/>
        <v>939592</v>
      </c>
      <c r="Q351" s="130">
        <f t="shared" si="28"/>
        <v>678778</v>
      </c>
      <c r="R351" s="130">
        <f t="shared" si="28"/>
        <v>800729</v>
      </c>
      <c r="S351" s="130">
        <f t="shared" si="28"/>
        <v>9231248</v>
      </c>
      <c r="T351" s="130">
        <f t="shared" si="28"/>
        <v>601785</v>
      </c>
      <c r="U351" s="130">
        <f t="shared" si="28"/>
        <v>815711</v>
      </c>
      <c r="V351" s="130">
        <f t="shared" si="28"/>
        <v>4414931</v>
      </c>
      <c r="W351" s="130">
        <f t="shared" si="28"/>
        <v>3224853</v>
      </c>
      <c r="X351" s="130">
        <f t="shared" si="28"/>
        <v>3397613</v>
      </c>
      <c r="Y351" s="130">
        <f t="shared" si="28"/>
        <v>601804</v>
      </c>
      <c r="Z351" s="130">
        <f t="shared" si="28"/>
        <v>727827</v>
      </c>
      <c r="AA351" s="130">
        <f t="shared" si="28"/>
        <v>792972</v>
      </c>
      <c r="AB351" s="130">
        <f t="shared" si="28"/>
        <v>1022080</v>
      </c>
      <c r="AC351" s="130">
        <f t="shared" si="28"/>
        <v>179322960</v>
      </c>
      <c r="AD351" s="130">
        <f t="shared" si="28"/>
        <v>602441</v>
      </c>
      <c r="AE351" s="130">
        <f t="shared" si="28"/>
        <v>720827</v>
      </c>
      <c r="AF351" s="130">
        <f t="shared" si="28"/>
        <v>601821</v>
      </c>
      <c r="AG351" s="130">
        <f t="shared" si="28"/>
        <v>69268702</v>
      </c>
      <c r="AH351" s="130">
        <f t="shared" si="28"/>
        <v>4597310</v>
      </c>
      <c r="AI351" s="130">
        <f t="shared" si="28"/>
        <v>688100761</v>
      </c>
      <c r="AJ351" s="130">
        <v>1351680</v>
      </c>
      <c r="AK351" s="130">
        <f t="shared" si="28"/>
        <v>3188043</v>
      </c>
      <c r="AL351" s="130">
        <f t="shared" si="28"/>
        <v>1233087</v>
      </c>
      <c r="AM351" s="130">
        <f t="shared" si="28"/>
        <v>974955</v>
      </c>
      <c r="AN351" s="130">
        <f t="shared" si="28"/>
        <v>643489</v>
      </c>
      <c r="AO351" s="130">
        <f t="shared" si="28"/>
        <v>804482</v>
      </c>
      <c r="AP351" s="130">
        <f t="shared" si="28"/>
        <v>4957133</v>
      </c>
      <c r="AQ351" s="130">
        <f t="shared" si="28"/>
        <v>12286201</v>
      </c>
      <c r="AR351" s="130">
        <f t="shared" si="28"/>
        <v>602407</v>
      </c>
      <c r="AS351" s="130">
        <f t="shared" si="28"/>
        <v>891690</v>
      </c>
      <c r="AT351" s="130">
        <f t="shared" si="28"/>
        <v>0</v>
      </c>
    </row>
    <row r="352" spans="1:46" x14ac:dyDescent="0.3">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c r="X352" s="130"/>
      <c r="Y352" s="130"/>
      <c r="Z352" s="130"/>
      <c r="AA352" s="130"/>
      <c r="AB352" s="130"/>
      <c r="AC352" s="130"/>
      <c r="AD352" s="130"/>
      <c r="AE352" s="130"/>
      <c r="AF352" s="130"/>
      <c r="AG352" s="130"/>
      <c r="AH352" s="130"/>
      <c r="AI352" s="130"/>
      <c r="AK352" s="130"/>
      <c r="AL352" s="130"/>
      <c r="AM352" s="130"/>
      <c r="AN352" s="130"/>
      <c r="AO352" s="130"/>
      <c r="AP352" s="130"/>
      <c r="AQ352" s="130"/>
      <c r="AR352" s="130"/>
      <c r="AS352" s="130"/>
      <c r="AT352" s="130"/>
    </row>
    <row r="353" spans="1:46" x14ac:dyDescent="0.3">
      <c r="A353" s="107" t="s">
        <v>440</v>
      </c>
      <c r="B353" s="130"/>
      <c r="C353" s="130"/>
      <c r="D353" s="130">
        <f>D311-D351</f>
        <v>3953532</v>
      </c>
      <c r="E353" s="130">
        <f t="shared" ref="E353:AT353" si="29">E311-E351</f>
        <v>9014099</v>
      </c>
      <c r="F353" s="130">
        <f t="shared" si="29"/>
        <v>47226776</v>
      </c>
      <c r="G353" s="130">
        <f t="shared" si="29"/>
        <v>35076804</v>
      </c>
      <c r="H353" s="130">
        <f t="shared" si="29"/>
        <v>-29830</v>
      </c>
      <c r="I353" s="130">
        <f t="shared" si="29"/>
        <v>5490707</v>
      </c>
      <c r="J353" s="130">
        <f t="shared" si="29"/>
        <v>21703846</v>
      </c>
      <c r="K353" s="130">
        <f t="shared" si="29"/>
        <v>4827750</v>
      </c>
      <c r="L353" s="130">
        <f t="shared" si="29"/>
        <v>100829967</v>
      </c>
      <c r="M353" s="130">
        <f t="shared" si="29"/>
        <v>5022903</v>
      </c>
      <c r="N353" s="130">
        <f t="shared" si="29"/>
        <v>1128977</v>
      </c>
      <c r="O353" s="130">
        <f t="shared" si="29"/>
        <v>172248792</v>
      </c>
      <c r="P353" s="130">
        <f t="shared" si="29"/>
        <v>2148668</v>
      </c>
      <c r="Q353" s="130">
        <f t="shared" si="29"/>
        <v>336275</v>
      </c>
      <c r="R353" s="130">
        <f t="shared" si="29"/>
        <v>1077003</v>
      </c>
      <c r="S353" s="130">
        <f t="shared" si="29"/>
        <v>58507129</v>
      </c>
      <c r="T353" s="130">
        <f t="shared" si="29"/>
        <v>0</v>
      </c>
      <c r="U353" s="130">
        <f t="shared" si="29"/>
        <v>1654264</v>
      </c>
      <c r="V353" s="130">
        <f t="shared" si="29"/>
        <v>4152461</v>
      </c>
      <c r="W353" s="130">
        <f t="shared" si="29"/>
        <v>1996273</v>
      </c>
      <c r="X353" s="130">
        <f t="shared" si="29"/>
        <v>9046918</v>
      </c>
      <c r="Y353" s="130">
        <f t="shared" si="29"/>
        <v>0</v>
      </c>
      <c r="Z353" s="130">
        <f t="shared" si="29"/>
        <v>1776854</v>
      </c>
      <c r="AA353" s="130">
        <f t="shared" si="29"/>
        <v>1237704</v>
      </c>
      <c r="AB353" s="130">
        <f t="shared" si="29"/>
        <v>4396586</v>
      </c>
      <c r="AC353" s="130">
        <f t="shared" si="29"/>
        <v>422172757</v>
      </c>
      <c r="AD353" s="130">
        <f t="shared" si="29"/>
        <v>385978</v>
      </c>
      <c r="AE353" s="130">
        <f t="shared" si="29"/>
        <v>779268</v>
      </c>
      <c r="AF353" s="130">
        <f t="shared" si="29"/>
        <v>0</v>
      </c>
      <c r="AG353" s="130">
        <f t="shared" si="29"/>
        <v>206185796</v>
      </c>
      <c r="AH353" s="130">
        <f t="shared" si="29"/>
        <v>33835329</v>
      </c>
      <c r="AI353" s="130">
        <f t="shared" si="29"/>
        <v>1718136984</v>
      </c>
      <c r="AJ353" s="130">
        <v>5465050.6200000001</v>
      </c>
      <c r="AK353" s="130">
        <f t="shared" si="29"/>
        <v>11503620</v>
      </c>
      <c r="AL353" s="130">
        <f t="shared" si="29"/>
        <v>2475651</v>
      </c>
      <c r="AM353" s="130">
        <f t="shared" si="29"/>
        <v>2143924</v>
      </c>
      <c r="AN353" s="130">
        <f t="shared" si="29"/>
        <v>416857</v>
      </c>
      <c r="AO353" s="130">
        <f t="shared" si="29"/>
        <v>1035393</v>
      </c>
      <c r="AP353" s="130">
        <f t="shared" si="29"/>
        <v>23723910</v>
      </c>
      <c r="AQ353" s="130">
        <f t="shared" si="29"/>
        <v>21272154</v>
      </c>
      <c r="AR353" s="130">
        <f t="shared" si="29"/>
        <v>4540705</v>
      </c>
      <c r="AS353" s="130">
        <f t="shared" si="29"/>
        <v>1959360</v>
      </c>
      <c r="AT353" s="130">
        <f t="shared" si="29"/>
        <v>0</v>
      </c>
    </row>
    <row r="354" spans="1:46" x14ac:dyDescent="0.3">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c r="X354" s="130"/>
      <c r="Y354" s="130"/>
      <c r="Z354" s="130"/>
      <c r="AA354" s="130"/>
      <c r="AB354" s="130"/>
      <c r="AC354" s="130"/>
      <c r="AD354" s="130"/>
      <c r="AE354" s="130"/>
      <c r="AF354" s="130"/>
      <c r="AG354" s="130"/>
      <c r="AH354" s="130"/>
      <c r="AI354" s="130"/>
      <c r="AK354" s="130"/>
      <c r="AL354" s="130"/>
      <c r="AM354" s="130"/>
      <c r="AN354" s="130"/>
      <c r="AO354" s="130"/>
      <c r="AP354" s="130"/>
      <c r="AQ354" s="130"/>
      <c r="AR354" s="130"/>
      <c r="AS354" s="130"/>
      <c r="AT354" s="130"/>
    </row>
    <row r="355" spans="1:46" x14ac:dyDescent="0.3">
      <c r="A355" s="411">
        <v>1</v>
      </c>
      <c r="B355" s="130"/>
      <c r="C355" s="130"/>
      <c r="D355" s="412">
        <f>D290</f>
        <v>0</v>
      </c>
      <c r="E355" s="412">
        <f t="shared" ref="E355:AT357" si="30">E290</f>
        <v>0</v>
      </c>
      <c r="F355" s="412">
        <f t="shared" si="30"/>
        <v>2252397</v>
      </c>
      <c r="G355" s="412">
        <f t="shared" si="30"/>
        <v>0</v>
      </c>
      <c r="H355" s="412">
        <f t="shared" si="30"/>
        <v>0</v>
      </c>
      <c r="I355" s="412">
        <f t="shared" si="30"/>
        <v>839905</v>
      </c>
      <c r="J355" s="412">
        <f t="shared" si="30"/>
        <v>2721148</v>
      </c>
      <c r="K355" s="412">
        <f t="shared" si="30"/>
        <v>0</v>
      </c>
      <c r="L355" s="412">
        <f t="shared" si="30"/>
        <v>0</v>
      </c>
      <c r="M355" s="412">
        <f t="shared" si="30"/>
        <v>0</v>
      </c>
      <c r="N355" s="412">
        <f t="shared" si="30"/>
        <v>0</v>
      </c>
      <c r="O355" s="412">
        <f t="shared" si="30"/>
        <v>0</v>
      </c>
      <c r="P355" s="412">
        <f t="shared" si="30"/>
        <v>337729</v>
      </c>
      <c r="Q355" s="412">
        <f t="shared" si="30"/>
        <v>76925</v>
      </c>
      <c r="R355" s="412">
        <f t="shared" si="30"/>
        <v>162281</v>
      </c>
      <c r="S355" s="412">
        <f t="shared" si="30"/>
        <v>7759821</v>
      </c>
      <c r="T355" s="412">
        <f t="shared" si="30"/>
        <v>0</v>
      </c>
      <c r="U355" s="412">
        <f t="shared" si="30"/>
        <v>150745</v>
      </c>
      <c r="V355" s="412">
        <f t="shared" si="30"/>
        <v>0</v>
      </c>
      <c r="W355" s="412">
        <f t="shared" si="30"/>
        <v>807348</v>
      </c>
      <c r="X355" s="412">
        <f t="shared" si="30"/>
        <v>2526937</v>
      </c>
      <c r="Y355" s="412">
        <f t="shared" si="30"/>
        <v>0</v>
      </c>
      <c r="Z355" s="412">
        <f t="shared" si="30"/>
        <v>123835</v>
      </c>
      <c r="AA355" s="412">
        <f t="shared" si="30"/>
        <v>188139</v>
      </c>
      <c r="AB355" s="412">
        <f t="shared" si="30"/>
        <v>271382</v>
      </c>
      <c r="AC355" s="412">
        <f t="shared" si="30"/>
        <v>46319683</v>
      </c>
      <c r="AD355" s="412">
        <f t="shared" si="30"/>
        <v>0</v>
      </c>
      <c r="AE355" s="412">
        <f t="shared" si="30"/>
        <v>118997</v>
      </c>
      <c r="AF355" s="412">
        <f t="shared" si="30"/>
        <v>0</v>
      </c>
      <c r="AG355" s="412">
        <f t="shared" si="30"/>
        <v>41297978</v>
      </c>
      <c r="AH355" s="412">
        <f t="shared" si="30"/>
        <v>3910494</v>
      </c>
      <c r="AI355" s="412">
        <f t="shared" si="30"/>
        <v>610760095</v>
      </c>
      <c r="AJ355" s="412">
        <v>755796</v>
      </c>
      <c r="AK355" s="412">
        <f t="shared" si="30"/>
        <v>2582831</v>
      </c>
      <c r="AL355" s="412">
        <f t="shared" si="30"/>
        <v>630650</v>
      </c>
      <c r="AM355" s="412">
        <f t="shared" si="30"/>
        <v>372104</v>
      </c>
      <c r="AN355" s="412">
        <f t="shared" si="30"/>
        <v>39510</v>
      </c>
      <c r="AO355" s="412">
        <f t="shared" si="30"/>
        <v>200682</v>
      </c>
      <c r="AP355" s="412">
        <f t="shared" si="30"/>
        <v>3354190</v>
      </c>
      <c r="AQ355" s="412">
        <f t="shared" si="30"/>
        <v>0</v>
      </c>
      <c r="AR355" s="412">
        <f t="shared" si="30"/>
        <v>0</v>
      </c>
      <c r="AS355" s="412">
        <f t="shared" si="30"/>
        <v>289843</v>
      </c>
      <c r="AT355" s="412">
        <f t="shared" si="30"/>
        <v>0</v>
      </c>
    </row>
    <row r="356" spans="1:46" x14ac:dyDescent="0.3">
      <c r="A356" s="411">
        <v>2</v>
      </c>
      <c r="B356" s="130"/>
      <c r="C356" s="130"/>
      <c r="D356" s="412">
        <f>D291</f>
        <v>0</v>
      </c>
      <c r="E356" s="412">
        <f t="shared" si="30"/>
        <v>0</v>
      </c>
      <c r="F356" s="412">
        <f t="shared" si="30"/>
        <v>1356772</v>
      </c>
      <c r="G356" s="412">
        <f t="shared" si="30"/>
        <v>0</v>
      </c>
      <c r="H356" s="412">
        <f t="shared" si="30"/>
        <v>0</v>
      </c>
      <c r="I356" s="412">
        <f t="shared" si="30"/>
        <v>14296</v>
      </c>
      <c r="J356" s="412">
        <f t="shared" si="30"/>
        <v>110973</v>
      </c>
      <c r="K356" s="412">
        <f t="shared" si="30"/>
        <v>0</v>
      </c>
      <c r="L356" s="412">
        <f t="shared" si="30"/>
        <v>0</v>
      </c>
      <c r="M356" s="412">
        <f t="shared" si="30"/>
        <v>0</v>
      </c>
      <c r="N356" s="412">
        <f t="shared" si="30"/>
        <v>0</v>
      </c>
      <c r="O356" s="412">
        <f t="shared" si="30"/>
        <v>0</v>
      </c>
      <c r="P356" s="412">
        <f t="shared" si="30"/>
        <v>23</v>
      </c>
      <c r="Q356" s="412">
        <f t="shared" si="30"/>
        <v>0</v>
      </c>
      <c r="R356" s="412">
        <f t="shared" si="30"/>
        <v>12198</v>
      </c>
      <c r="S356" s="412">
        <f t="shared" si="30"/>
        <v>289877</v>
      </c>
      <c r="T356" s="412">
        <f t="shared" si="30"/>
        <v>0</v>
      </c>
      <c r="U356" s="412">
        <f t="shared" si="30"/>
        <v>138</v>
      </c>
      <c r="V356" s="412">
        <f t="shared" si="30"/>
        <v>0</v>
      </c>
      <c r="W356" s="412">
        <f t="shared" si="30"/>
        <v>604467</v>
      </c>
      <c r="X356" s="412">
        <f t="shared" si="30"/>
        <v>0</v>
      </c>
      <c r="Y356" s="412">
        <f t="shared" si="30"/>
        <v>0</v>
      </c>
      <c r="Z356" s="412">
        <f t="shared" si="30"/>
        <v>725</v>
      </c>
      <c r="AA356" s="412">
        <f t="shared" si="30"/>
        <v>0</v>
      </c>
      <c r="AB356" s="412">
        <f t="shared" si="30"/>
        <v>13557</v>
      </c>
      <c r="AC356" s="412">
        <f t="shared" si="30"/>
        <v>8688995</v>
      </c>
      <c r="AD356" s="412">
        <f t="shared" si="30"/>
        <v>0</v>
      </c>
      <c r="AE356" s="412">
        <f t="shared" si="30"/>
        <v>0</v>
      </c>
      <c r="AF356" s="412">
        <f t="shared" si="30"/>
        <v>0</v>
      </c>
      <c r="AG356" s="412">
        <f t="shared" si="30"/>
        <v>1559875</v>
      </c>
      <c r="AH356" s="412">
        <f t="shared" si="30"/>
        <v>34452</v>
      </c>
      <c r="AI356" s="412">
        <f t="shared" si="30"/>
        <v>14937235</v>
      </c>
      <c r="AJ356" s="412">
        <v>1398</v>
      </c>
      <c r="AK356" s="412">
        <f t="shared" si="30"/>
        <v>917</v>
      </c>
      <c r="AL356" s="412">
        <f t="shared" si="30"/>
        <v>0</v>
      </c>
      <c r="AM356" s="412">
        <f t="shared" si="30"/>
        <v>0</v>
      </c>
      <c r="AN356" s="412">
        <f t="shared" si="30"/>
        <v>506</v>
      </c>
      <c r="AO356" s="412">
        <f t="shared" si="30"/>
        <v>446</v>
      </c>
      <c r="AP356" s="412">
        <f t="shared" si="30"/>
        <v>89082</v>
      </c>
      <c r="AQ356" s="412">
        <f t="shared" si="30"/>
        <v>0</v>
      </c>
      <c r="AR356" s="412">
        <f t="shared" si="30"/>
        <v>0</v>
      </c>
      <c r="AS356" s="412">
        <f t="shared" si="30"/>
        <v>0</v>
      </c>
      <c r="AT356" s="412">
        <f t="shared" si="30"/>
        <v>0</v>
      </c>
    </row>
    <row r="357" spans="1:46" x14ac:dyDescent="0.3">
      <c r="A357" s="411">
        <v>3</v>
      </c>
      <c r="B357" s="130"/>
      <c r="C357" s="130"/>
      <c r="D357" s="412">
        <f>D292</f>
        <v>0</v>
      </c>
      <c r="E357" s="412">
        <f t="shared" si="30"/>
        <v>0</v>
      </c>
      <c r="F357" s="412">
        <f t="shared" si="30"/>
        <v>1356772</v>
      </c>
      <c r="G357" s="412">
        <f t="shared" si="30"/>
        <v>0</v>
      </c>
      <c r="H357" s="412">
        <f t="shared" si="30"/>
        <v>0</v>
      </c>
      <c r="I357" s="412">
        <f t="shared" si="30"/>
        <v>14296</v>
      </c>
      <c r="J357" s="412">
        <f t="shared" si="30"/>
        <v>3512583</v>
      </c>
      <c r="K357" s="412">
        <f t="shared" si="30"/>
        <v>0</v>
      </c>
      <c r="L357" s="412">
        <f t="shared" si="30"/>
        <v>0</v>
      </c>
      <c r="M357" s="412">
        <f t="shared" si="30"/>
        <v>0</v>
      </c>
      <c r="N357" s="412">
        <f t="shared" si="30"/>
        <v>0</v>
      </c>
      <c r="O357" s="412">
        <f t="shared" si="30"/>
        <v>0</v>
      </c>
      <c r="P357" s="412">
        <f t="shared" si="30"/>
        <v>23</v>
      </c>
      <c r="Q357" s="412">
        <f t="shared" si="30"/>
        <v>0</v>
      </c>
      <c r="R357" s="412">
        <f t="shared" si="30"/>
        <v>12198</v>
      </c>
      <c r="S357" s="412">
        <f t="shared" si="30"/>
        <v>289877</v>
      </c>
      <c r="T357" s="412">
        <f t="shared" si="30"/>
        <v>0</v>
      </c>
      <c r="U357" s="412">
        <f t="shared" si="30"/>
        <v>62891</v>
      </c>
      <c r="V357" s="412">
        <f t="shared" si="30"/>
        <v>0</v>
      </c>
      <c r="W357" s="412">
        <f t="shared" si="30"/>
        <v>604467</v>
      </c>
      <c r="X357" s="412">
        <f t="shared" si="30"/>
        <v>268864</v>
      </c>
      <c r="Y357" s="412">
        <f t="shared" si="30"/>
        <v>0</v>
      </c>
      <c r="Z357" s="412">
        <f t="shared" si="30"/>
        <v>725</v>
      </c>
      <c r="AA357" s="412">
        <f t="shared" si="30"/>
        <v>3015</v>
      </c>
      <c r="AB357" s="412">
        <f t="shared" si="30"/>
        <v>121763</v>
      </c>
      <c r="AC357" s="412">
        <f t="shared" si="30"/>
        <v>112700744</v>
      </c>
      <c r="AD357" s="412">
        <f t="shared" si="30"/>
        <v>0</v>
      </c>
      <c r="AE357" s="412">
        <f t="shared" si="30"/>
        <v>0</v>
      </c>
      <c r="AF357" s="412">
        <f t="shared" si="30"/>
        <v>0</v>
      </c>
      <c r="AG357" s="412">
        <f t="shared" si="30"/>
        <v>1665108</v>
      </c>
      <c r="AH357" s="412">
        <f t="shared" si="30"/>
        <v>34452</v>
      </c>
      <c r="AI357" s="412">
        <f t="shared" si="30"/>
        <v>16964150</v>
      </c>
      <c r="AJ357" s="412">
        <v>1398</v>
      </c>
      <c r="AK357" s="412">
        <f t="shared" si="30"/>
        <v>917</v>
      </c>
      <c r="AL357" s="412">
        <f t="shared" si="30"/>
        <v>600</v>
      </c>
      <c r="AM357" s="412">
        <f t="shared" si="30"/>
        <v>600</v>
      </c>
      <c r="AN357" s="412">
        <f t="shared" si="30"/>
        <v>506</v>
      </c>
      <c r="AO357" s="412">
        <f t="shared" si="30"/>
        <v>446</v>
      </c>
      <c r="AP357" s="412">
        <f t="shared" si="30"/>
        <v>822294</v>
      </c>
      <c r="AQ357" s="412">
        <f t="shared" si="30"/>
        <v>0</v>
      </c>
      <c r="AR357" s="412">
        <f t="shared" si="30"/>
        <v>0</v>
      </c>
      <c r="AS357" s="412">
        <f t="shared" si="30"/>
        <v>0</v>
      </c>
      <c r="AT357" s="412">
        <f t="shared" si="30"/>
        <v>0</v>
      </c>
    </row>
    <row r="358" spans="1:46" x14ac:dyDescent="0.3">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c r="X358" s="130"/>
      <c r="Y358" s="130"/>
      <c r="Z358" s="130"/>
      <c r="AA358" s="130"/>
      <c r="AB358" s="130"/>
      <c r="AC358" s="130"/>
      <c r="AD358" s="130"/>
      <c r="AE358" s="130"/>
      <c r="AF358" s="130"/>
      <c r="AG358" s="130"/>
      <c r="AH358" s="130"/>
      <c r="AI358" s="130"/>
      <c r="AK358" s="130"/>
      <c r="AL358" s="130"/>
      <c r="AM358" s="130"/>
      <c r="AN358" s="130"/>
      <c r="AO358" s="130"/>
      <c r="AP358" s="130"/>
      <c r="AQ358" s="130"/>
      <c r="AR358" s="130"/>
      <c r="AS358" s="130"/>
      <c r="AT358" s="130"/>
    </row>
    <row r="359" spans="1:46" x14ac:dyDescent="0.3">
      <c r="B359" s="130"/>
      <c r="C359" s="130"/>
      <c r="D359" s="421">
        <f>D353+D355+D356+D357</f>
        <v>3953532</v>
      </c>
      <c r="E359" s="421">
        <f t="shared" ref="E359:AT359" si="31">E353+E355+E356+E357</f>
        <v>9014099</v>
      </c>
      <c r="F359" s="421">
        <f t="shared" si="31"/>
        <v>52192717</v>
      </c>
      <c r="G359" s="421">
        <f t="shared" si="31"/>
        <v>35076804</v>
      </c>
      <c r="H359" s="421">
        <f t="shared" si="31"/>
        <v>-29830</v>
      </c>
      <c r="I359" s="421">
        <f t="shared" si="31"/>
        <v>6359204</v>
      </c>
      <c r="J359" s="421">
        <f t="shared" si="31"/>
        <v>28048550</v>
      </c>
      <c r="K359" s="421">
        <f t="shared" si="31"/>
        <v>4827750</v>
      </c>
      <c r="L359" s="421">
        <f t="shared" si="31"/>
        <v>100829967</v>
      </c>
      <c r="M359" s="421">
        <f t="shared" si="31"/>
        <v>5022903</v>
      </c>
      <c r="N359" s="421">
        <f t="shared" si="31"/>
        <v>1128977</v>
      </c>
      <c r="O359" s="421">
        <f t="shared" si="31"/>
        <v>172248792</v>
      </c>
      <c r="P359" s="421">
        <f t="shared" si="31"/>
        <v>2486443</v>
      </c>
      <c r="Q359" s="421">
        <f t="shared" si="31"/>
        <v>413200</v>
      </c>
      <c r="R359" s="421">
        <f t="shared" si="31"/>
        <v>1263680</v>
      </c>
      <c r="S359" s="421">
        <f t="shared" si="31"/>
        <v>66846704</v>
      </c>
      <c r="T359" s="421">
        <f t="shared" si="31"/>
        <v>0</v>
      </c>
      <c r="U359" s="421">
        <f t="shared" si="31"/>
        <v>1868038</v>
      </c>
      <c r="V359" s="421">
        <f t="shared" si="31"/>
        <v>4152461</v>
      </c>
      <c r="W359" s="421">
        <f t="shared" si="31"/>
        <v>4012555</v>
      </c>
      <c r="X359" s="421">
        <f t="shared" si="31"/>
        <v>11842719</v>
      </c>
      <c r="Y359" s="421">
        <f t="shared" si="31"/>
        <v>0</v>
      </c>
      <c r="Z359" s="421">
        <f t="shared" si="31"/>
        <v>1902139</v>
      </c>
      <c r="AA359" s="421">
        <f t="shared" si="31"/>
        <v>1428858</v>
      </c>
      <c r="AB359" s="421">
        <f t="shared" si="31"/>
        <v>4803288</v>
      </c>
      <c r="AC359" s="421">
        <f t="shared" si="31"/>
        <v>589882179</v>
      </c>
      <c r="AD359" s="421">
        <f t="shared" si="31"/>
        <v>385978</v>
      </c>
      <c r="AE359" s="421">
        <f t="shared" si="31"/>
        <v>898265</v>
      </c>
      <c r="AF359" s="421">
        <f t="shared" si="31"/>
        <v>0</v>
      </c>
      <c r="AG359" s="421">
        <f t="shared" si="31"/>
        <v>250708757</v>
      </c>
      <c r="AH359" s="421">
        <f t="shared" si="31"/>
        <v>37814727</v>
      </c>
      <c r="AI359" s="421">
        <f t="shared" si="31"/>
        <v>2360798464</v>
      </c>
      <c r="AJ359" s="421">
        <v>6223642.6200000001</v>
      </c>
      <c r="AK359" s="421">
        <f t="shared" si="31"/>
        <v>14088285</v>
      </c>
      <c r="AL359" s="421">
        <f t="shared" si="31"/>
        <v>3106901</v>
      </c>
      <c r="AM359" s="421">
        <f t="shared" si="31"/>
        <v>2516628</v>
      </c>
      <c r="AN359" s="421">
        <f t="shared" si="31"/>
        <v>457379</v>
      </c>
      <c r="AO359" s="421">
        <f t="shared" si="31"/>
        <v>1236967</v>
      </c>
      <c r="AP359" s="421">
        <f t="shared" si="31"/>
        <v>27989476</v>
      </c>
      <c r="AQ359" s="421">
        <f t="shared" si="31"/>
        <v>21272154</v>
      </c>
      <c r="AR359" s="421">
        <f t="shared" si="31"/>
        <v>4540705</v>
      </c>
      <c r="AS359" s="421">
        <f t="shared" si="31"/>
        <v>2249203</v>
      </c>
      <c r="AT359" s="421">
        <f t="shared" si="31"/>
        <v>0</v>
      </c>
    </row>
    <row r="360" spans="1:46" x14ac:dyDescent="0.3">
      <c r="B360" s="130"/>
      <c r="C360" s="130"/>
      <c r="D360" s="421"/>
      <c r="E360" s="421"/>
      <c r="F360" s="421"/>
      <c r="G360" s="421"/>
      <c r="H360" s="421"/>
      <c r="I360" s="421"/>
      <c r="J360" s="421"/>
      <c r="K360" s="421"/>
      <c r="L360" s="421"/>
      <c r="M360" s="421"/>
      <c r="N360" s="421"/>
      <c r="O360" s="421"/>
      <c r="P360" s="421"/>
      <c r="Q360" s="421"/>
      <c r="R360" s="421"/>
      <c r="S360" s="421"/>
      <c r="T360" s="421"/>
      <c r="U360" s="421"/>
      <c r="V360" s="421"/>
      <c r="W360" s="421"/>
      <c r="X360" s="421"/>
      <c r="Y360" s="421"/>
      <c r="Z360" s="421"/>
      <c r="AA360" s="421"/>
      <c r="AB360" s="421"/>
      <c r="AC360" s="421"/>
      <c r="AD360" s="421"/>
      <c r="AE360" s="421"/>
      <c r="AF360" s="421"/>
      <c r="AG360" s="421"/>
      <c r="AH360" s="421"/>
      <c r="AI360" s="421"/>
      <c r="AJ360" s="421"/>
      <c r="AK360" s="421"/>
      <c r="AL360" s="421"/>
      <c r="AM360" s="421"/>
      <c r="AN360" s="421"/>
      <c r="AO360" s="421"/>
      <c r="AP360" s="421"/>
      <c r="AQ360" s="421"/>
      <c r="AR360" s="421"/>
      <c r="AS360" s="421"/>
      <c r="AT360" s="421"/>
    </row>
    <row r="361" spans="1:46" x14ac:dyDescent="0.3">
      <c r="B361" s="130"/>
      <c r="C361" s="130"/>
      <c r="D361" s="421" t="str">
        <f>IF(D364=FALSE,"N/A",'Unit Data from Audit Worksheet'!$E$128)</f>
        <v>N/A</v>
      </c>
      <c r="E361" s="421" t="str">
        <f>IF(E364=FALSE,"N/A",'Unit Data from Audit Worksheet'!$E$128)</f>
        <v>N/A</v>
      </c>
      <c r="F361" s="421" t="str">
        <f>IF(F364=FALSE,"N/A",'Unit Data from Audit Worksheet'!$E$128)</f>
        <v>N/A</v>
      </c>
      <c r="G361" s="421" t="str">
        <f>IF(G364=FALSE,"N/A",'Unit Data from Audit Worksheet'!$E$128)</f>
        <v>N/A</v>
      </c>
      <c r="H361" s="421" t="str">
        <f>IF(H364=FALSE,"N/A",'Unit Data from Audit Worksheet'!$E$128)</f>
        <v>N/A</v>
      </c>
      <c r="I361" s="421" t="str">
        <f>IF(I364=FALSE,"N/A",'Unit Data from Audit Worksheet'!$E$128)</f>
        <v>N/A</v>
      </c>
      <c r="J361" s="421" t="str">
        <f>IF(J364=FALSE,"N/A",'Unit Data from Audit Worksheet'!$E$128)</f>
        <v>N/A</v>
      </c>
      <c r="K361" s="421" t="str">
        <f>IF(K364=FALSE,"N/A",'Unit Data from Audit Worksheet'!$E$128)</f>
        <v>N/A</v>
      </c>
      <c r="L361" s="421" t="str">
        <f>IF(L364=FALSE,"N/A",'Unit Data from Audit Worksheet'!$E$128)</f>
        <v>N/A</v>
      </c>
      <c r="M361" s="421" t="str">
        <f>IF(M364=FALSE,"N/A",'Unit Data from Audit Worksheet'!$E$128)</f>
        <v>N/A</v>
      </c>
      <c r="N361" s="421" t="str">
        <f>IF(N364=FALSE,"N/A",'Unit Data from Audit Worksheet'!$E$128)</f>
        <v>N/A</v>
      </c>
      <c r="O361" s="421" t="str">
        <f>IF(O364=FALSE,"N/A",'Unit Data from Audit Worksheet'!$E$128)</f>
        <v>N/A</v>
      </c>
      <c r="P361" s="421" t="str">
        <f>IF(P364=FALSE,"N/A",'Unit Data from Audit Worksheet'!$E$128)</f>
        <v>N/A</v>
      </c>
      <c r="Q361" s="421" t="str">
        <f>IF(Q364=FALSE,"N/A",'Unit Data from Audit Worksheet'!$E$128)</f>
        <v>N/A</v>
      </c>
      <c r="R361" s="421" t="str">
        <f>IF(R364=FALSE,"N/A",'Unit Data from Audit Worksheet'!$E$128)</f>
        <v>N/A</v>
      </c>
      <c r="S361" s="421" t="str">
        <f>IF(S364=FALSE,"N/A",'Unit Data from Audit Worksheet'!$E$128)</f>
        <v>N/A</v>
      </c>
      <c r="T361" s="421" t="str">
        <f>IF(T364=FALSE,"N/A",'Unit Data from Audit Worksheet'!$E$128)</f>
        <v>N/A</v>
      </c>
      <c r="U361" s="421" t="str">
        <f>IF(U364=FALSE,"N/A",'Unit Data from Audit Worksheet'!$E$128)</f>
        <v>N/A</v>
      </c>
      <c r="V361" s="421" t="str">
        <f>IF(V364=FALSE,"N/A",'Unit Data from Audit Worksheet'!$E$128)</f>
        <v>N/A</v>
      </c>
      <c r="W361" s="421" t="str">
        <f>IF(W364=FALSE,"N/A",'Unit Data from Audit Worksheet'!$E$128)</f>
        <v>N/A</v>
      </c>
      <c r="X361" s="421" t="str">
        <f>IF(X364=FALSE,"N/A",'Unit Data from Audit Worksheet'!$E$128)</f>
        <v>N/A</v>
      </c>
      <c r="Y361" s="421" t="str">
        <f>IF(Y364=FALSE,"N/A",'Unit Data from Audit Worksheet'!$E$128)</f>
        <v>N/A</v>
      </c>
      <c r="Z361" s="421" t="str">
        <f>IF(Z364=FALSE,"N/A",'Unit Data from Audit Worksheet'!$E$128)</f>
        <v>N/A</v>
      </c>
      <c r="AA361" s="421" t="str">
        <f>IF(AA364=FALSE,"N/A",'Unit Data from Audit Worksheet'!$E$128)</f>
        <v>N/A</v>
      </c>
      <c r="AB361" s="421" t="str">
        <f>IF(AB364=FALSE,"N/A",'Unit Data from Audit Worksheet'!$E$128)</f>
        <v>N/A</v>
      </c>
      <c r="AC361" s="421" t="str">
        <f>IF(AC364=FALSE,"N/A",'Unit Data from Audit Worksheet'!$E$128)</f>
        <v>N/A</v>
      </c>
      <c r="AD361" s="421" t="str">
        <f>IF(AD364=FALSE,"N/A",'Unit Data from Audit Worksheet'!$E$128)</f>
        <v>N/A</v>
      </c>
      <c r="AE361" s="421" t="str">
        <f>IF(AE364=FALSE,"N/A",'Unit Data from Audit Worksheet'!$E$128)</f>
        <v>N/A</v>
      </c>
      <c r="AF361" s="421" t="str">
        <f>IF(AF364=FALSE,"N/A",'Unit Data from Audit Worksheet'!$E$128)</f>
        <v>N/A</v>
      </c>
      <c r="AG361" s="421" t="str">
        <f>IF(AG364=FALSE,"N/A",'Unit Data from Audit Worksheet'!$E$128)</f>
        <v>N/A</v>
      </c>
      <c r="AH361" s="421" t="str">
        <f>IF(AH364=FALSE,"N/A",'Unit Data from Audit Worksheet'!$E$128)</f>
        <v>N/A</v>
      </c>
      <c r="AI361" s="421" t="str">
        <f>IF(AI364=FALSE,"N/A",'Unit Data from Audit Worksheet'!$E$128)</f>
        <v>N/A</v>
      </c>
      <c r="AJ361" s="421">
        <v>6223642.6200000001</v>
      </c>
      <c r="AK361" s="421" t="str">
        <f>IF(AK364=FALSE,"N/A",'Unit Data from Audit Worksheet'!$E$128)</f>
        <v>N/A</v>
      </c>
      <c r="AL361" s="421" t="str">
        <f>IF(AL364=FALSE,"N/A",'Unit Data from Audit Worksheet'!$E$128)</f>
        <v>N/A</v>
      </c>
      <c r="AM361" s="421" t="str">
        <f>IF(AM364=FALSE,"N/A",'Unit Data from Audit Worksheet'!$E$128)</f>
        <v>N/A</v>
      </c>
      <c r="AN361" s="421" t="str">
        <f>IF(AN364=FALSE,"N/A",'Unit Data from Audit Worksheet'!$E$128)</f>
        <v>N/A</v>
      </c>
      <c r="AO361" s="421" t="str">
        <f>IF(AO364=FALSE,"N/A",'Unit Data from Audit Worksheet'!$E$128)</f>
        <v>N/A</v>
      </c>
      <c r="AP361" s="421" t="str">
        <f>IF(AP364=FALSE,"N/A",'Unit Data from Audit Worksheet'!$E$128)</f>
        <v>N/A</v>
      </c>
      <c r="AQ361" s="421" t="str">
        <f>IF(AQ364=FALSE,"N/A",'Unit Data from Audit Worksheet'!$E$128)</f>
        <v>N/A</v>
      </c>
      <c r="AR361" s="421" t="str">
        <f>IF(AR364=FALSE,"N/A",'Unit Data from Audit Worksheet'!$E$128)</f>
        <v>N/A</v>
      </c>
      <c r="AS361" s="421">
        <f>IF(AS364=FALSE,"N/A",'Unit Data from Audit Worksheet'!$E$128)</f>
        <v>0</v>
      </c>
      <c r="AT361" s="421" t="str">
        <f>IF(AT364=FALSE,"N/A",'Unit Data from Audit Worksheet'!$E$128)</f>
        <v>N/A</v>
      </c>
    </row>
    <row r="362" spans="1:46" x14ac:dyDescent="0.3">
      <c r="B362" s="130"/>
      <c r="C362" s="130"/>
      <c r="D362" s="421"/>
      <c r="E362" s="421"/>
      <c r="F362" s="421"/>
      <c r="G362" s="421"/>
      <c r="H362" s="421"/>
      <c r="I362" s="421"/>
      <c r="J362" s="421"/>
      <c r="K362" s="421"/>
      <c r="L362" s="421"/>
      <c r="M362" s="421"/>
      <c r="N362" s="421"/>
      <c r="O362" s="421"/>
      <c r="P362" s="421"/>
      <c r="Q362" s="421"/>
      <c r="R362" s="421"/>
      <c r="S362" s="421"/>
      <c r="T362" s="421"/>
      <c r="U362" s="421"/>
      <c r="V362" s="421"/>
      <c r="W362" s="421"/>
      <c r="X362" s="421"/>
      <c r="Y362" s="421"/>
      <c r="Z362" s="421"/>
      <c r="AA362" s="421"/>
      <c r="AB362" s="421"/>
      <c r="AC362" s="421"/>
      <c r="AD362" s="421"/>
      <c r="AE362" s="421"/>
      <c r="AF362" s="421"/>
      <c r="AG362" s="421"/>
      <c r="AH362" s="421"/>
      <c r="AI362" s="421"/>
      <c r="AJ362" s="421"/>
      <c r="AK362" s="421"/>
      <c r="AL362" s="421"/>
      <c r="AM362" s="421"/>
      <c r="AN362" s="421"/>
      <c r="AO362" s="421"/>
      <c r="AP362" s="421"/>
      <c r="AQ362" s="421"/>
      <c r="AR362" s="421"/>
      <c r="AS362" s="421"/>
      <c r="AT362" s="421"/>
    </row>
    <row r="363" spans="1:46" ht="20.399999999999999" customHeight="1" x14ac:dyDescent="0.3">
      <c r="B363" s="130"/>
      <c r="C363" s="130"/>
      <c r="D363" s="421" t="str">
        <f>IF(D364=FALSE,"N/A",D359-D361)</f>
        <v>N/A</v>
      </c>
      <c r="E363" s="421" t="str">
        <f t="shared" ref="E363:AT363" si="32">IF(E364=FALSE,"N/A",E359-E361)</f>
        <v>N/A</v>
      </c>
      <c r="F363" s="421" t="str">
        <f t="shared" si="32"/>
        <v>N/A</v>
      </c>
      <c r="G363" s="421" t="str">
        <f t="shared" si="32"/>
        <v>N/A</v>
      </c>
      <c r="H363" s="421" t="str">
        <f t="shared" si="32"/>
        <v>N/A</v>
      </c>
      <c r="I363" s="421" t="str">
        <f t="shared" si="32"/>
        <v>N/A</v>
      </c>
      <c r="J363" s="421" t="str">
        <f t="shared" si="32"/>
        <v>N/A</v>
      </c>
      <c r="K363" s="421" t="str">
        <f t="shared" si="32"/>
        <v>N/A</v>
      </c>
      <c r="L363" s="421" t="str">
        <f t="shared" si="32"/>
        <v>N/A</v>
      </c>
      <c r="M363" s="421" t="str">
        <f t="shared" si="32"/>
        <v>N/A</v>
      </c>
      <c r="N363" s="421" t="str">
        <f t="shared" si="32"/>
        <v>N/A</v>
      </c>
      <c r="O363" s="421" t="str">
        <f t="shared" si="32"/>
        <v>N/A</v>
      </c>
      <c r="P363" s="421" t="str">
        <f t="shared" si="32"/>
        <v>N/A</v>
      </c>
      <c r="Q363" s="421" t="str">
        <f t="shared" si="32"/>
        <v>N/A</v>
      </c>
      <c r="R363" s="421" t="str">
        <f t="shared" si="32"/>
        <v>N/A</v>
      </c>
      <c r="S363" s="421" t="str">
        <f t="shared" si="32"/>
        <v>N/A</v>
      </c>
      <c r="T363" s="421" t="str">
        <f t="shared" si="32"/>
        <v>N/A</v>
      </c>
      <c r="U363" s="421" t="str">
        <f t="shared" si="32"/>
        <v>N/A</v>
      </c>
      <c r="V363" s="421" t="str">
        <f t="shared" si="32"/>
        <v>N/A</v>
      </c>
      <c r="W363" s="421" t="str">
        <f t="shared" si="32"/>
        <v>N/A</v>
      </c>
      <c r="X363" s="421" t="str">
        <f t="shared" si="32"/>
        <v>N/A</v>
      </c>
      <c r="Y363" s="421" t="str">
        <f t="shared" si="32"/>
        <v>N/A</v>
      </c>
      <c r="Z363" s="421" t="str">
        <f t="shared" si="32"/>
        <v>N/A</v>
      </c>
      <c r="AA363" s="421" t="str">
        <f t="shared" si="32"/>
        <v>N/A</v>
      </c>
      <c r="AB363" s="421" t="str">
        <f t="shared" si="32"/>
        <v>N/A</v>
      </c>
      <c r="AC363" s="421" t="str">
        <f t="shared" si="32"/>
        <v>N/A</v>
      </c>
      <c r="AD363" s="421" t="str">
        <f t="shared" si="32"/>
        <v>N/A</v>
      </c>
      <c r="AE363" s="421" t="str">
        <f t="shared" si="32"/>
        <v>N/A</v>
      </c>
      <c r="AF363" s="421" t="str">
        <f t="shared" si="32"/>
        <v>N/A</v>
      </c>
      <c r="AG363" s="421" t="str">
        <f t="shared" si="32"/>
        <v>N/A</v>
      </c>
      <c r="AH363" s="421" t="str">
        <f t="shared" si="32"/>
        <v>N/A</v>
      </c>
      <c r="AI363" s="421" t="str">
        <f t="shared" si="32"/>
        <v>N/A</v>
      </c>
      <c r="AJ363" s="421">
        <v>0</v>
      </c>
      <c r="AK363" s="421" t="str">
        <f t="shared" si="32"/>
        <v>N/A</v>
      </c>
      <c r="AL363" s="421" t="str">
        <f t="shared" si="32"/>
        <v>N/A</v>
      </c>
      <c r="AM363" s="421" t="str">
        <f t="shared" si="32"/>
        <v>N/A</v>
      </c>
      <c r="AN363" s="421" t="str">
        <f t="shared" si="32"/>
        <v>N/A</v>
      </c>
      <c r="AO363" s="421" t="str">
        <f t="shared" si="32"/>
        <v>N/A</v>
      </c>
      <c r="AP363" s="421" t="str">
        <f t="shared" si="32"/>
        <v>N/A</v>
      </c>
      <c r="AQ363" s="421" t="str">
        <f t="shared" si="32"/>
        <v>N/A</v>
      </c>
      <c r="AR363" s="421" t="str">
        <f t="shared" si="32"/>
        <v>N/A</v>
      </c>
      <c r="AS363" s="421">
        <f t="shared" si="32"/>
        <v>2249203</v>
      </c>
      <c r="AT363" s="421" t="str">
        <f t="shared" si="32"/>
        <v>N/A</v>
      </c>
    </row>
    <row r="364" spans="1:46" x14ac:dyDescent="0.3">
      <c r="B364" s="130"/>
      <c r="C364" s="130"/>
      <c r="D364" s="130" t="b">
        <f>'Unit Data from Audit Worksheet'!$D$2='PY1 Data(H)'!D365</f>
        <v>0</v>
      </c>
      <c r="E364" s="130" t="b">
        <f>'Unit Data from Audit Worksheet'!$D$2='PY1 Data(H)'!E365</f>
        <v>0</v>
      </c>
      <c r="F364" s="130" t="b">
        <f>'Unit Data from Audit Worksheet'!$D$2='PY1 Data(H)'!F365</f>
        <v>0</v>
      </c>
      <c r="G364" s="130" t="b">
        <f>'Unit Data from Audit Worksheet'!$D$2='PY1 Data(H)'!G365</f>
        <v>0</v>
      </c>
      <c r="H364" s="130" t="b">
        <f>'Unit Data from Audit Worksheet'!$D$2='PY1 Data(H)'!H365</f>
        <v>0</v>
      </c>
      <c r="I364" s="130" t="b">
        <f>'Unit Data from Audit Worksheet'!$D$2='PY1 Data(H)'!I365</f>
        <v>0</v>
      </c>
      <c r="J364" s="130" t="b">
        <f>'Unit Data from Audit Worksheet'!$D$2='PY1 Data(H)'!J365</f>
        <v>0</v>
      </c>
      <c r="K364" s="130" t="b">
        <f>'Unit Data from Audit Worksheet'!$D$2='PY1 Data(H)'!K365</f>
        <v>0</v>
      </c>
      <c r="L364" s="130" t="b">
        <f>'Unit Data from Audit Worksheet'!$D$2='PY1 Data(H)'!L365</f>
        <v>0</v>
      </c>
      <c r="M364" s="130" t="b">
        <f>'Unit Data from Audit Worksheet'!$D$2='PY1 Data(H)'!M365</f>
        <v>0</v>
      </c>
      <c r="N364" s="130" t="b">
        <f>'Unit Data from Audit Worksheet'!$D$2='PY1 Data(H)'!N365</f>
        <v>0</v>
      </c>
      <c r="O364" s="130" t="b">
        <f>'Unit Data from Audit Worksheet'!$D$2='PY1 Data(H)'!O365</f>
        <v>0</v>
      </c>
      <c r="P364" s="130" t="b">
        <f>'Unit Data from Audit Worksheet'!$D$2='PY1 Data(H)'!P365</f>
        <v>0</v>
      </c>
      <c r="Q364" s="130" t="b">
        <f>'Unit Data from Audit Worksheet'!$D$2='PY1 Data(H)'!Q365</f>
        <v>0</v>
      </c>
      <c r="R364" s="130" t="b">
        <f>'Unit Data from Audit Worksheet'!$D$2='PY1 Data(H)'!R365</f>
        <v>0</v>
      </c>
      <c r="S364" s="130" t="b">
        <f>'Unit Data from Audit Worksheet'!$D$2='PY1 Data(H)'!S365</f>
        <v>0</v>
      </c>
      <c r="T364" s="130" t="b">
        <f>'Unit Data from Audit Worksheet'!$D$2='PY1 Data(H)'!T365</f>
        <v>0</v>
      </c>
      <c r="U364" s="130" t="b">
        <f>'Unit Data from Audit Worksheet'!$D$2='PY1 Data(H)'!U365</f>
        <v>0</v>
      </c>
      <c r="V364" s="130" t="b">
        <f>'Unit Data from Audit Worksheet'!$D$2='PY1 Data(H)'!V365</f>
        <v>0</v>
      </c>
      <c r="W364" s="130" t="b">
        <f>'Unit Data from Audit Worksheet'!$D$2='PY1 Data(H)'!W365</f>
        <v>0</v>
      </c>
      <c r="X364" s="130" t="b">
        <f>'Unit Data from Audit Worksheet'!$D$2='PY1 Data(H)'!X365</f>
        <v>0</v>
      </c>
      <c r="Y364" s="130" t="b">
        <f>'Unit Data from Audit Worksheet'!$D$2='PY1 Data(H)'!Y365</f>
        <v>0</v>
      </c>
      <c r="Z364" s="130" t="b">
        <f>'Unit Data from Audit Worksheet'!$D$2='PY1 Data(H)'!Z365</f>
        <v>0</v>
      </c>
      <c r="AA364" s="130" t="b">
        <f>'Unit Data from Audit Worksheet'!$D$2='PY1 Data(H)'!AA365</f>
        <v>0</v>
      </c>
      <c r="AB364" s="130" t="b">
        <f>'Unit Data from Audit Worksheet'!$D$2='PY1 Data(H)'!AB365</f>
        <v>0</v>
      </c>
      <c r="AC364" s="130" t="b">
        <f>'Unit Data from Audit Worksheet'!$D$2='PY1 Data(H)'!AC365</f>
        <v>0</v>
      </c>
      <c r="AD364" s="130" t="b">
        <f>'Unit Data from Audit Worksheet'!$D$2='PY1 Data(H)'!AD365</f>
        <v>0</v>
      </c>
      <c r="AE364" s="130" t="b">
        <f>'Unit Data from Audit Worksheet'!$D$2='PY1 Data(H)'!AE365</f>
        <v>0</v>
      </c>
      <c r="AF364" s="130" t="b">
        <f>'Unit Data from Audit Worksheet'!$D$2='PY1 Data(H)'!AF365</f>
        <v>0</v>
      </c>
      <c r="AG364" s="130" t="b">
        <f>'Unit Data from Audit Worksheet'!$D$2='PY1 Data(H)'!AG365</f>
        <v>0</v>
      </c>
      <c r="AH364" s="130" t="b">
        <f>'Unit Data from Audit Worksheet'!$D$2='PY1 Data(H)'!AH365</f>
        <v>0</v>
      </c>
      <c r="AI364" s="130" t="b">
        <f>'Unit Data from Audit Worksheet'!$D$2='PY1 Data(H)'!AI365</f>
        <v>0</v>
      </c>
      <c r="AJ364" s="130" t="b">
        <v>1</v>
      </c>
      <c r="AK364" s="130" t="b">
        <f>'Unit Data from Audit Worksheet'!$D$2='PY1 Data(H)'!AK365</f>
        <v>0</v>
      </c>
      <c r="AL364" s="130" t="b">
        <f>'Unit Data from Audit Worksheet'!$D$2='PY1 Data(H)'!AL365</f>
        <v>0</v>
      </c>
      <c r="AM364" s="130" t="b">
        <f>'Unit Data from Audit Worksheet'!$D$2='PY1 Data(H)'!AM365</f>
        <v>0</v>
      </c>
      <c r="AN364" s="130" t="b">
        <f>'Unit Data from Audit Worksheet'!$D$2='PY1 Data(H)'!AN365</f>
        <v>0</v>
      </c>
      <c r="AO364" s="130" t="b">
        <f>'Unit Data from Audit Worksheet'!$D$2='PY1 Data(H)'!AO365</f>
        <v>0</v>
      </c>
      <c r="AP364" s="130" t="b">
        <f>'Unit Data from Audit Worksheet'!$D$2='PY1 Data(H)'!AP365</f>
        <v>0</v>
      </c>
      <c r="AQ364" s="130" t="b">
        <f>'Unit Data from Audit Worksheet'!$D$2='PY1 Data(H)'!AQ365</f>
        <v>0</v>
      </c>
      <c r="AR364" s="130" t="b">
        <f>'Unit Data from Audit Worksheet'!$D$2='PY1 Data(H)'!AR365</f>
        <v>0</v>
      </c>
      <c r="AS364" s="130" t="b">
        <f>'Unit Data from Audit Worksheet'!$D$2='PY1 Data(H)'!AS365</f>
        <v>1</v>
      </c>
      <c r="AT364" s="130" t="b">
        <f>'Unit Data from Audit Worksheet'!$D$2='PY1 Data(H)'!AT365</f>
        <v>0</v>
      </c>
    </row>
    <row r="365" spans="1:46" s="350" customFormat="1" ht="67.8" customHeight="1" x14ac:dyDescent="0.3">
      <c r="A365" s="503"/>
      <c r="D365" s="350" t="str">
        <f>D1</f>
        <v>Alamance County Transportation Authority</v>
      </c>
      <c r="E365" s="350" t="str">
        <f t="shared" ref="E365:AT365" si="33">E1</f>
        <v>Albemarle District Jail Commission</v>
      </c>
      <c r="F365" s="350" t="str">
        <f t="shared" si="33"/>
        <v>Albemarle Regional Solid Waste</v>
      </c>
      <c r="G365" s="350" t="str">
        <f t="shared" si="33"/>
        <v>Appalcart</v>
      </c>
      <c r="H365" s="350" t="str">
        <f t="shared" si="33"/>
        <v>Bald Head Island Transportation Authority</v>
      </c>
      <c r="I365" s="350" t="str">
        <f t="shared" si="33"/>
        <v>Bear Paw Recreation and Security Service District</v>
      </c>
      <c r="J365" s="350" t="str">
        <f t="shared" si="33"/>
        <v>Bertie-Martin Regional Jail</v>
      </c>
      <c r="K365" s="350" t="str">
        <f t="shared" si="33"/>
        <v>Cape Fear Public Transportation Authority</v>
      </c>
      <c r="L365" s="350" t="str">
        <f t="shared" si="33"/>
        <v>Centennial Authority</v>
      </c>
      <c r="M365" s="350" t="str">
        <f t="shared" si="33"/>
        <v>Choanoke Public Transportation Authority</v>
      </c>
      <c r="N365" s="350" t="str">
        <f t="shared" si="33"/>
        <v>Clay County Rural Development Authority</v>
      </c>
      <c r="O365" s="350" t="str">
        <f t="shared" si="33"/>
        <v>Coastal Regional Solid Waste Management Authority</v>
      </c>
      <c r="P365" s="350" t="str">
        <f t="shared" si="33"/>
        <v>Davie County Watershed Improvement Commission</v>
      </c>
      <c r="Q365" s="350" t="str">
        <f t="shared" si="33"/>
        <v>Downtown Boone Development Association</v>
      </c>
      <c r="R365" s="350" t="str">
        <f t="shared" si="33"/>
        <v>Downtown Oxford Economic Development Corporation</v>
      </c>
      <c r="S365" s="350" t="str">
        <f t="shared" si="33"/>
        <v>Durham-Wake Counties Research and Production Service District</v>
      </c>
      <c r="T365" s="350" t="str">
        <f t="shared" si="33"/>
        <v>ElectriCities of North Carolina</v>
      </c>
      <c r="U365" s="350" t="str">
        <f t="shared" si="33"/>
        <v>Elizabeth City-Pasquotank County Economic Development Commission</v>
      </c>
      <c r="V365" s="350" t="str">
        <f t="shared" si="33"/>
        <v>Goldsboro-Wayne Transportation Authority</v>
      </c>
      <c r="W365" s="350" t="str">
        <f t="shared" si="33"/>
        <v>Graham County Rural Development Authority</v>
      </c>
      <c r="X365" s="350" t="str">
        <f t="shared" si="33"/>
        <v>Hatteras Village Community Center District</v>
      </c>
      <c r="Y365" s="350" t="str">
        <f t="shared" si="33"/>
        <v>K. A. R. T. S.</v>
      </c>
      <c r="Z365" s="350" t="str">
        <f t="shared" si="33"/>
        <v>Lake Norman Marine Commission</v>
      </c>
      <c r="AA365" s="350" t="str">
        <f t="shared" si="33"/>
        <v>Lake Wylie Marine Commission</v>
      </c>
      <c r="AB365" s="350" t="str">
        <f t="shared" si="33"/>
        <v>Madison-Mayodan Recreation Commission</v>
      </c>
      <c r="AC365" s="350" t="str">
        <f t="shared" si="33"/>
        <v>Mecklenburg Emergency Medical Services</v>
      </c>
      <c r="AD365" s="350" t="str">
        <f t="shared" si="33"/>
        <v>MI Connection Communications System</v>
      </c>
      <c r="AE365" s="350" t="str">
        <f t="shared" si="33"/>
        <v>Oxford Parking Authority</v>
      </c>
      <c r="AF365" s="350" t="str">
        <f t="shared" si="33"/>
        <v>Person-Caswell Lake Authority</v>
      </c>
      <c r="AG365" s="350" t="str">
        <f t="shared" si="33"/>
        <v>Piedmont Authority For Regional Transportation</v>
      </c>
      <c r="AH365" s="350" t="str">
        <f t="shared" si="33"/>
        <v>Pitt County Industrial Development Commission</v>
      </c>
      <c r="AI365" s="350" t="str">
        <f t="shared" si="33"/>
        <v>Research Triangle Regional Public Transportation Authority</v>
      </c>
      <c r="AJ365" s="350" t="s">
        <v>1149</v>
      </c>
      <c r="AK365" s="350" t="str">
        <f t="shared" si="33"/>
        <v>Rodanthe-Waves-Salvo Community Center District</v>
      </c>
      <c r="AL365" s="350" t="str">
        <f t="shared" si="33"/>
        <v>Scotland County Historic Properties Commission</v>
      </c>
      <c r="AM365" s="350" t="str">
        <f t="shared" si="33"/>
        <v>South Granville Memorial Gardens</v>
      </c>
      <c r="AN365" s="350" t="str">
        <f t="shared" si="33"/>
        <v>Stumpy Point Community Center District</v>
      </c>
      <c r="AO365" s="350" t="str">
        <f t="shared" si="33"/>
        <v>Wanchese Community Center District</v>
      </c>
      <c r="AP365" s="350" t="str">
        <f t="shared" si="33"/>
        <v>Western Carteret Interlocal Cooperation Agency</v>
      </c>
      <c r="AQ365" s="350" t="str">
        <f t="shared" si="33"/>
        <v>Western Piedmont Regional Transit Authority</v>
      </c>
      <c r="AR365" s="350" t="str">
        <f t="shared" si="33"/>
        <v>Wilkes Transportation Authority</v>
      </c>
      <c r="AS365" s="350" t="str">
        <f t="shared" si="33"/>
        <v>Yancey County Economic Development Commission</v>
      </c>
      <c r="AT365" s="350">
        <f t="shared" si="33"/>
        <v>0</v>
      </c>
    </row>
  </sheetData>
  <sheetProtection algorithmName="SHA-512" hashValue="uWIc2zL+ANUKvmAqQEOdk1JmI3aHc4e2gwhJ0UPrkBq6N/TbP3L40TN/rsNp1edCFLRvkqcgRVvBTI84Vdv+4Q==" saltValue="HJJc7fNM68E95nQBYr0zzA==" spinCount="100000"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sheetPr codeName="Sheet9"/>
  <dimension ref="A1:BA274"/>
  <sheetViews>
    <sheetView workbookViewId="0">
      <pane xSplit="3" topLeftCell="D1" activePane="topRight" state="frozen"/>
      <selection pane="topRight" activeCell="C20" sqref="C20"/>
    </sheetView>
  </sheetViews>
  <sheetFormatPr defaultRowHeight="14.4" x14ac:dyDescent="0.3"/>
  <cols>
    <col min="1" max="1" width="29.33203125" style="107" customWidth="1"/>
    <col min="2" max="2" width="72.6640625" style="350" customWidth="1"/>
    <col min="3" max="3" width="54.33203125" customWidth="1"/>
    <col min="4" max="36" width="20.77734375" customWidth="1"/>
    <col min="37" max="37" width="20.77734375" style="130" customWidth="1"/>
    <col min="38" max="53" width="20.77734375" customWidth="1"/>
    <col min="54" max="98" width="20.6640625" customWidth="1"/>
  </cols>
  <sheetData>
    <row r="1" spans="1:53" s="350" customFormat="1" ht="57.6" x14ac:dyDescent="0.3">
      <c r="A1" s="135" t="s">
        <v>634</v>
      </c>
      <c r="B1" s="350" t="s">
        <v>155</v>
      </c>
      <c r="C1" s="350" t="s">
        <v>155</v>
      </c>
      <c r="D1" s="350" t="s">
        <v>667</v>
      </c>
      <c r="E1" s="350" t="s">
        <v>668</v>
      </c>
      <c r="F1" s="350" t="s">
        <v>669</v>
      </c>
      <c r="G1" s="350" t="s">
        <v>670</v>
      </c>
      <c r="H1" s="350" t="s">
        <v>671</v>
      </c>
      <c r="I1" s="350" t="s">
        <v>672</v>
      </c>
      <c r="J1" s="350" t="s">
        <v>673</v>
      </c>
      <c r="K1" s="350" t="s">
        <v>931</v>
      </c>
      <c r="L1" s="350" t="s">
        <v>674</v>
      </c>
      <c r="M1" s="350" t="s">
        <v>675</v>
      </c>
      <c r="N1" s="350" t="s">
        <v>676</v>
      </c>
      <c r="O1" s="350" t="s">
        <v>677</v>
      </c>
      <c r="P1" s="350" t="s">
        <v>678</v>
      </c>
      <c r="Q1" s="350" t="s">
        <v>679</v>
      </c>
      <c r="R1" s="350" t="s">
        <v>680</v>
      </c>
      <c r="S1" s="350" t="s">
        <v>681</v>
      </c>
      <c r="T1" s="350" t="s">
        <v>682</v>
      </c>
      <c r="U1" s="350" t="s">
        <v>683</v>
      </c>
      <c r="V1" s="350" t="s">
        <v>684</v>
      </c>
      <c r="W1" s="350" t="s">
        <v>685</v>
      </c>
      <c r="X1" s="350" t="s">
        <v>686</v>
      </c>
      <c r="Y1" s="350" t="s">
        <v>687</v>
      </c>
      <c r="Z1" s="350" t="s">
        <v>688</v>
      </c>
      <c r="AA1" s="350" t="s">
        <v>689</v>
      </c>
      <c r="AB1" s="350" t="s">
        <v>690</v>
      </c>
      <c r="AC1" s="350" t="s">
        <v>691</v>
      </c>
      <c r="AD1" s="350" t="s">
        <v>692</v>
      </c>
      <c r="AE1" s="350" t="s">
        <v>693</v>
      </c>
      <c r="AF1" s="350" t="s">
        <v>694</v>
      </c>
      <c r="AG1" s="350" t="s">
        <v>695</v>
      </c>
      <c r="AH1" s="350" t="s">
        <v>696</v>
      </c>
      <c r="AI1" s="350" t="s">
        <v>697</v>
      </c>
      <c r="AJ1" s="350" t="s">
        <v>698</v>
      </c>
      <c r="AK1" s="130" t="s">
        <v>1149</v>
      </c>
      <c r="AL1" s="350" t="s">
        <v>699</v>
      </c>
      <c r="AM1" s="350" t="s">
        <v>700</v>
      </c>
      <c r="AN1" s="350" t="s">
        <v>701</v>
      </c>
      <c r="AO1" s="350" t="s">
        <v>702</v>
      </c>
      <c r="AP1" s="350" t="s">
        <v>703</v>
      </c>
      <c r="AQ1" s="350" t="s">
        <v>704</v>
      </c>
      <c r="AR1" s="350" t="s">
        <v>705</v>
      </c>
      <c r="AS1" s="350" t="s">
        <v>706</v>
      </c>
      <c r="AT1" s="350" t="s">
        <v>707</v>
      </c>
    </row>
    <row r="2" spans="1:53" x14ac:dyDescent="0.3">
      <c r="A2" s="107" t="s">
        <v>347</v>
      </c>
      <c r="B2" s="350" t="s">
        <v>12</v>
      </c>
      <c r="C2" t="s">
        <v>3</v>
      </c>
      <c r="D2" s="502">
        <v>602182</v>
      </c>
      <c r="E2" s="502">
        <v>601701</v>
      </c>
      <c r="F2" s="502">
        <v>601702</v>
      </c>
      <c r="G2" s="502">
        <v>601703</v>
      </c>
      <c r="H2" s="502">
        <v>604187</v>
      </c>
      <c r="I2" s="502">
        <v>601707</v>
      </c>
      <c r="J2" s="502">
        <v>601708</v>
      </c>
      <c r="K2" s="502">
        <v>601795</v>
      </c>
      <c r="L2" s="502">
        <v>602352</v>
      </c>
      <c r="M2" s="502">
        <v>60952</v>
      </c>
      <c r="N2" s="502">
        <v>601717</v>
      </c>
      <c r="O2" s="502">
        <v>601719</v>
      </c>
      <c r="P2" s="502">
        <v>601720</v>
      </c>
      <c r="Q2" s="502">
        <v>601723</v>
      </c>
      <c r="R2" s="502">
        <v>601781</v>
      </c>
      <c r="S2" s="502">
        <v>601782</v>
      </c>
      <c r="T2" s="502">
        <v>601724</v>
      </c>
      <c r="U2" s="502">
        <v>601725</v>
      </c>
      <c r="V2" s="502">
        <v>601726</v>
      </c>
      <c r="W2" s="502">
        <v>602154</v>
      </c>
      <c r="X2" s="502">
        <v>604030</v>
      </c>
      <c r="Y2" s="502">
        <v>601738</v>
      </c>
      <c r="Z2" s="502">
        <v>601744</v>
      </c>
      <c r="AA2" s="502">
        <v>601745</v>
      </c>
      <c r="AB2" s="502">
        <v>601746</v>
      </c>
      <c r="AC2" s="502">
        <v>601748</v>
      </c>
      <c r="AD2" s="502">
        <v>601790</v>
      </c>
      <c r="AE2" s="502">
        <v>602369</v>
      </c>
      <c r="AF2" s="502">
        <v>601760</v>
      </c>
      <c r="AG2" s="502">
        <v>601761</v>
      </c>
      <c r="AH2" s="502">
        <v>601797</v>
      </c>
      <c r="AI2" s="502">
        <v>602153</v>
      </c>
      <c r="AJ2" s="502">
        <v>601764</v>
      </c>
      <c r="AK2" s="130">
        <v>591618</v>
      </c>
      <c r="AL2" s="502">
        <v>602389</v>
      </c>
      <c r="AM2" s="502">
        <v>601765</v>
      </c>
      <c r="AN2" s="502">
        <v>602178</v>
      </c>
      <c r="AO2" s="502">
        <v>602390</v>
      </c>
      <c r="AP2" s="502">
        <v>602391</v>
      </c>
      <c r="AQ2" s="502">
        <v>602414</v>
      </c>
      <c r="AR2" s="502">
        <v>602395</v>
      </c>
      <c r="AS2" s="502">
        <v>602333</v>
      </c>
      <c r="AT2" s="502">
        <v>601774</v>
      </c>
      <c r="AU2" s="502"/>
      <c r="AV2" s="502"/>
      <c r="AW2" s="502"/>
      <c r="AX2" s="502"/>
      <c r="AY2" s="502"/>
      <c r="AZ2" s="502"/>
      <c r="BA2" s="502"/>
    </row>
    <row r="3" spans="1:53" x14ac:dyDescent="0.3">
      <c r="A3" s="107">
        <v>4</v>
      </c>
      <c r="B3" s="350" t="s">
        <v>39</v>
      </c>
      <c r="F3">
        <v>1202652</v>
      </c>
      <c r="I3">
        <v>8068</v>
      </c>
      <c r="J3">
        <v>156158</v>
      </c>
      <c r="Q3">
        <v>37</v>
      </c>
      <c r="S3">
        <v>2970</v>
      </c>
      <c r="T3">
        <v>149372</v>
      </c>
      <c r="V3">
        <v>553</v>
      </c>
      <c r="X3">
        <v>1944</v>
      </c>
      <c r="Y3">
        <v>50457</v>
      </c>
      <c r="AB3">
        <v>4683</v>
      </c>
      <c r="AC3">
        <v>4069</v>
      </c>
      <c r="AD3">
        <v>8502315</v>
      </c>
      <c r="AH3">
        <v>713995</v>
      </c>
      <c r="AI3">
        <v>36070</v>
      </c>
      <c r="AJ3">
        <v>1371087</v>
      </c>
      <c r="AK3" s="350">
        <v>4933</v>
      </c>
      <c r="AL3">
        <v>754</v>
      </c>
      <c r="AN3">
        <v>866</v>
      </c>
      <c r="AO3">
        <v>368</v>
      </c>
      <c r="AP3">
        <v>12511</v>
      </c>
      <c r="AQ3">
        <v>50335</v>
      </c>
      <c r="AR3">
        <v>0</v>
      </c>
    </row>
    <row r="4" spans="1:53" x14ac:dyDescent="0.3">
      <c r="A4" s="107">
        <v>5</v>
      </c>
      <c r="B4" s="350" t="s">
        <v>40</v>
      </c>
      <c r="AK4" s="350">
        <v>0</v>
      </c>
      <c r="AN4">
        <v>600</v>
      </c>
      <c r="AR4">
        <v>0</v>
      </c>
    </row>
    <row r="5" spans="1:53" x14ac:dyDescent="0.3">
      <c r="A5" s="107">
        <v>6</v>
      </c>
      <c r="B5" s="350" t="s">
        <v>104</v>
      </c>
      <c r="T5">
        <v>162446</v>
      </c>
      <c r="AD5">
        <v>2284329</v>
      </c>
      <c r="AK5" s="130">
        <v>0</v>
      </c>
      <c r="AR5">
        <v>0</v>
      </c>
    </row>
    <row r="6" spans="1:53" x14ac:dyDescent="0.3">
      <c r="A6" s="107">
        <v>7</v>
      </c>
      <c r="B6" s="350" t="s">
        <v>90</v>
      </c>
      <c r="I6">
        <v>73</v>
      </c>
      <c r="S6">
        <v>1176</v>
      </c>
      <c r="X6">
        <v>11558</v>
      </c>
      <c r="AA6">
        <v>6109</v>
      </c>
      <c r="AJ6">
        <v>1223469</v>
      </c>
      <c r="AK6" s="130">
        <v>0</v>
      </c>
      <c r="AN6">
        <v>101461</v>
      </c>
      <c r="AR6">
        <v>0</v>
      </c>
    </row>
    <row r="7" spans="1:53" x14ac:dyDescent="0.3">
      <c r="A7" s="107">
        <v>9</v>
      </c>
      <c r="B7" s="350" t="s">
        <v>91</v>
      </c>
      <c r="F7">
        <v>877415</v>
      </c>
      <c r="I7">
        <v>206485</v>
      </c>
      <c r="J7">
        <v>1208283</v>
      </c>
      <c r="Q7">
        <v>324457</v>
      </c>
      <c r="R7">
        <v>43213</v>
      </c>
      <c r="S7">
        <v>136167</v>
      </c>
      <c r="T7">
        <v>6185403</v>
      </c>
      <c r="V7">
        <v>81971</v>
      </c>
      <c r="X7">
        <v>198652</v>
      </c>
      <c r="Y7">
        <v>525335</v>
      </c>
      <c r="AA7">
        <v>59093</v>
      </c>
      <c r="AB7">
        <v>162480</v>
      </c>
      <c r="AC7">
        <v>118121</v>
      </c>
      <c r="AD7">
        <v>6734475</v>
      </c>
      <c r="AF7">
        <v>113917</v>
      </c>
      <c r="AH7">
        <v>10731619</v>
      </c>
      <c r="AI7">
        <v>4422816</v>
      </c>
      <c r="AJ7">
        <v>44195542</v>
      </c>
      <c r="AK7" s="130">
        <v>733920</v>
      </c>
      <c r="AL7">
        <v>1052622</v>
      </c>
      <c r="AM7">
        <v>58394</v>
      </c>
      <c r="AN7">
        <v>263957</v>
      </c>
      <c r="AO7">
        <v>31502</v>
      </c>
      <c r="AP7">
        <v>57218</v>
      </c>
      <c r="AQ7">
        <v>1257278</v>
      </c>
      <c r="AR7">
        <v>0</v>
      </c>
      <c r="AT7">
        <v>276214</v>
      </c>
    </row>
    <row r="8" spans="1:53" x14ac:dyDescent="0.3">
      <c r="A8" s="107">
        <v>13</v>
      </c>
      <c r="B8" s="350" t="s">
        <v>348</v>
      </c>
      <c r="D8">
        <v>453747</v>
      </c>
      <c r="E8">
        <v>4185549</v>
      </c>
      <c r="G8">
        <v>4477543</v>
      </c>
      <c r="H8">
        <v>190298</v>
      </c>
      <c r="L8">
        <v>1153385</v>
      </c>
      <c r="M8">
        <v>9480734</v>
      </c>
      <c r="N8">
        <v>1311549</v>
      </c>
      <c r="O8">
        <v>101637</v>
      </c>
      <c r="P8">
        <v>14381432</v>
      </c>
      <c r="U8">
        <v>4758750</v>
      </c>
      <c r="W8">
        <v>1985200</v>
      </c>
      <c r="Z8">
        <v>655971</v>
      </c>
      <c r="AE8">
        <v>1787035</v>
      </c>
      <c r="AH8">
        <v>733780</v>
      </c>
      <c r="AJ8">
        <v>5665866</v>
      </c>
      <c r="AK8" s="130">
        <v>0</v>
      </c>
      <c r="AR8">
        <v>4915571</v>
      </c>
      <c r="AS8">
        <v>296117</v>
      </c>
    </row>
    <row r="9" spans="1:53" x14ac:dyDescent="0.3">
      <c r="A9" s="107">
        <v>14</v>
      </c>
      <c r="B9" s="350" t="s">
        <v>349</v>
      </c>
      <c r="D9">
        <v>54785</v>
      </c>
      <c r="E9">
        <v>78976</v>
      </c>
      <c r="G9">
        <v>254169</v>
      </c>
      <c r="H9">
        <v>11401</v>
      </c>
      <c r="L9">
        <v>797676</v>
      </c>
      <c r="M9">
        <v>2968351</v>
      </c>
      <c r="N9">
        <v>195587</v>
      </c>
      <c r="O9">
        <v>20836</v>
      </c>
      <c r="P9">
        <v>903192</v>
      </c>
      <c r="U9">
        <v>2496038</v>
      </c>
      <c r="W9">
        <v>554596</v>
      </c>
      <c r="Z9">
        <v>188380</v>
      </c>
      <c r="AE9">
        <v>1539238</v>
      </c>
      <c r="AH9">
        <v>24493</v>
      </c>
      <c r="AJ9">
        <v>26267134</v>
      </c>
      <c r="AK9" s="130">
        <v>0</v>
      </c>
      <c r="AR9">
        <v>277149</v>
      </c>
      <c r="AS9">
        <v>53736</v>
      </c>
    </row>
    <row r="10" spans="1:53" x14ac:dyDescent="0.3">
      <c r="A10" s="107">
        <v>16</v>
      </c>
      <c r="B10" s="350" t="s">
        <v>92</v>
      </c>
      <c r="F10">
        <v>8088396</v>
      </c>
      <c r="I10">
        <v>338920</v>
      </c>
      <c r="J10">
        <v>2721453</v>
      </c>
      <c r="Q10">
        <v>29278</v>
      </c>
      <c r="R10">
        <v>21</v>
      </c>
      <c r="S10">
        <v>93926</v>
      </c>
      <c r="T10">
        <v>2545913</v>
      </c>
      <c r="V10">
        <v>216082</v>
      </c>
      <c r="X10">
        <v>170</v>
      </c>
      <c r="Y10">
        <v>335587</v>
      </c>
      <c r="AA10">
        <v>125775</v>
      </c>
      <c r="AB10">
        <v>75457</v>
      </c>
      <c r="AC10">
        <v>650874</v>
      </c>
      <c r="AD10">
        <v>64928733</v>
      </c>
      <c r="AF10">
        <v>17112</v>
      </c>
      <c r="AH10">
        <v>9422049</v>
      </c>
      <c r="AI10">
        <v>2713708</v>
      </c>
      <c r="AJ10">
        <v>9433096</v>
      </c>
      <c r="AK10" s="130">
        <v>78492</v>
      </c>
      <c r="AL10">
        <v>211850</v>
      </c>
      <c r="AM10">
        <v>39221</v>
      </c>
      <c r="AN10">
        <v>63930</v>
      </c>
      <c r="AO10">
        <v>8814</v>
      </c>
      <c r="AP10">
        <v>49799</v>
      </c>
      <c r="AQ10">
        <v>2388972</v>
      </c>
      <c r="AR10">
        <v>0</v>
      </c>
      <c r="AT10">
        <v>177412</v>
      </c>
    </row>
    <row r="11" spans="1:53" x14ac:dyDescent="0.3">
      <c r="A11" s="107">
        <v>17</v>
      </c>
      <c r="B11" s="350" t="s">
        <v>94</v>
      </c>
      <c r="AJ11">
        <v>15480527</v>
      </c>
      <c r="AK11" s="130">
        <v>203838</v>
      </c>
      <c r="AR11">
        <v>0</v>
      </c>
    </row>
    <row r="12" spans="1:53" x14ac:dyDescent="0.3">
      <c r="A12" s="107">
        <v>20</v>
      </c>
      <c r="B12" s="350" t="s">
        <v>95</v>
      </c>
      <c r="AH12">
        <v>721372</v>
      </c>
      <c r="AJ12">
        <v>15437521</v>
      </c>
      <c r="AK12" s="130">
        <v>0</v>
      </c>
      <c r="AR12">
        <v>0</v>
      </c>
    </row>
    <row r="13" spans="1:53" x14ac:dyDescent="0.3">
      <c r="A13" s="107">
        <v>22</v>
      </c>
      <c r="B13" s="350" t="s">
        <v>97</v>
      </c>
      <c r="AH13">
        <v>530837</v>
      </c>
      <c r="AK13" s="130">
        <v>0</v>
      </c>
      <c r="AM13">
        <v>31380</v>
      </c>
      <c r="AQ13">
        <v>247965</v>
      </c>
      <c r="AR13">
        <v>0</v>
      </c>
    </row>
    <row r="14" spans="1:53" x14ac:dyDescent="0.3">
      <c r="A14" s="107">
        <v>23</v>
      </c>
      <c r="B14" s="350" t="s">
        <v>100</v>
      </c>
      <c r="F14">
        <v>27778</v>
      </c>
      <c r="I14">
        <v>-10532</v>
      </c>
      <c r="J14">
        <v>262701</v>
      </c>
      <c r="Q14">
        <v>12399</v>
      </c>
      <c r="R14">
        <v>21</v>
      </c>
      <c r="S14">
        <v>20366</v>
      </c>
      <c r="T14">
        <v>1096389</v>
      </c>
      <c r="V14">
        <v>-8438</v>
      </c>
      <c r="X14">
        <v>-10527</v>
      </c>
      <c r="Y14">
        <v>-27294</v>
      </c>
      <c r="AA14">
        <v>9334</v>
      </c>
      <c r="AB14">
        <v>19929</v>
      </c>
      <c r="AC14">
        <v>21711</v>
      </c>
      <c r="AD14">
        <v>-515050</v>
      </c>
      <c r="AF14">
        <v>5494</v>
      </c>
      <c r="AH14">
        <v>2057388</v>
      </c>
      <c r="AI14">
        <v>876342</v>
      </c>
      <c r="AJ14">
        <v>2400180</v>
      </c>
      <c r="AK14" s="130">
        <v>215340</v>
      </c>
      <c r="AL14">
        <v>-66207</v>
      </c>
      <c r="AM14">
        <v>37337</v>
      </c>
      <c r="AN14">
        <v>3744</v>
      </c>
      <c r="AO14">
        <v>2781</v>
      </c>
      <c r="AP14">
        <v>-10165</v>
      </c>
      <c r="AQ14">
        <v>174613</v>
      </c>
      <c r="AR14">
        <v>0</v>
      </c>
      <c r="AT14">
        <v>93623</v>
      </c>
    </row>
    <row r="15" spans="1:53" x14ac:dyDescent="0.3">
      <c r="A15" s="107">
        <v>31</v>
      </c>
      <c r="B15" s="350" t="s">
        <v>350</v>
      </c>
      <c r="D15">
        <v>23395</v>
      </c>
      <c r="G15">
        <v>-471402</v>
      </c>
      <c r="H15">
        <v>142303</v>
      </c>
      <c r="L15">
        <v>2958021</v>
      </c>
      <c r="M15">
        <v>-1480304</v>
      </c>
      <c r="N15">
        <v>-121599</v>
      </c>
      <c r="O15">
        <v>-22171</v>
      </c>
      <c r="P15">
        <v>1253740</v>
      </c>
      <c r="U15">
        <v>11794</v>
      </c>
      <c r="W15">
        <v>22331</v>
      </c>
      <c r="Z15">
        <v>-108718</v>
      </c>
      <c r="AE15">
        <v>6837097</v>
      </c>
      <c r="AH15">
        <v>227819</v>
      </c>
      <c r="AJ15">
        <v>234251</v>
      </c>
      <c r="AK15" s="130">
        <v>0</v>
      </c>
      <c r="AR15">
        <v>480199</v>
      </c>
      <c r="AS15">
        <v>358592</v>
      </c>
    </row>
    <row r="16" spans="1:53" x14ac:dyDescent="0.3">
      <c r="A16" s="107">
        <v>32</v>
      </c>
      <c r="B16" s="350" t="s">
        <v>351</v>
      </c>
      <c r="D16">
        <v>28602</v>
      </c>
      <c r="G16">
        <v>1225628</v>
      </c>
      <c r="L16">
        <v>2087186</v>
      </c>
      <c r="M16">
        <v>8030803</v>
      </c>
      <c r="N16">
        <v>216025</v>
      </c>
      <c r="O16">
        <v>58929</v>
      </c>
      <c r="P16">
        <v>3076129</v>
      </c>
      <c r="U16">
        <v>276171</v>
      </c>
      <c r="W16">
        <v>264788</v>
      </c>
      <c r="Z16">
        <v>518795</v>
      </c>
      <c r="AE16">
        <v>2711072</v>
      </c>
      <c r="AH16">
        <v>268112</v>
      </c>
      <c r="AJ16">
        <v>2675317</v>
      </c>
      <c r="AK16" s="130">
        <v>0</v>
      </c>
      <c r="AR16">
        <v>454123</v>
      </c>
      <c r="AS16">
        <v>212282</v>
      </c>
    </row>
    <row r="17" spans="1:46" x14ac:dyDescent="0.3">
      <c r="A17" s="107">
        <v>33</v>
      </c>
      <c r="B17" s="350" t="s">
        <v>110</v>
      </c>
      <c r="D17">
        <v>-265676</v>
      </c>
      <c r="E17">
        <v>560248</v>
      </c>
      <c r="G17">
        <v>-2391199</v>
      </c>
      <c r="H17">
        <v>-25921</v>
      </c>
      <c r="L17">
        <v>-8843837</v>
      </c>
      <c r="M17">
        <v>3596426</v>
      </c>
      <c r="N17">
        <v>-468041</v>
      </c>
      <c r="O17">
        <v>45829</v>
      </c>
      <c r="P17">
        <v>4109208</v>
      </c>
      <c r="U17">
        <v>950639</v>
      </c>
      <c r="W17">
        <v>-1426331</v>
      </c>
      <c r="Z17">
        <v>-2611091</v>
      </c>
      <c r="AE17">
        <v>2139709</v>
      </c>
      <c r="AH17">
        <v>-287513</v>
      </c>
      <c r="AJ17">
        <v>-7366938</v>
      </c>
      <c r="AK17" s="130">
        <v>0</v>
      </c>
      <c r="AR17">
        <v>-3064968</v>
      </c>
      <c r="AS17">
        <v>-469315</v>
      </c>
    </row>
    <row r="18" spans="1:46" x14ac:dyDescent="0.3">
      <c r="A18" s="107">
        <v>44</v>
      </c>
      <c r="B18" s="350" t="s">
        <v>352</v>
      </c>
      <c r="F18">
        <v>0</v>
      </c>
      <c r="I18">
        <v>0</v>
      </c>
      <c r="J18">
        <v>0</v>
      </c>
      <c r="Q18">
        <v>0</v>
      </c>
      <c r="S18">
        <v>0</v>
      </c>
      <c r="T18">
        <v>0</v>
      </c>
      <c r="V18">
        <v>0</v>
      </c>
      <c r="X18">
        <v>0</v>
      </c>
      <c r="AC18">
        <v>0</v>
      </c>
      <c r="AD18">
        <v>0</v>
      </c>
      <c r="AH18">
        <v>0</v>
      </c>
      <c r="AI18">
        <v>0</v>
      </c>
      <c r="AJ18">
        <v>0</v>
      </c>
      <c r="AK18" s="130">
        <v>0</v>
      </c>
      <c r="AM18">
        <v>0</v>
      </c>
      <c r="AN18">
        <v>0</v>
      </c>
      <c r="AO18">
        <v>0</v>
      </c>
      <c r="AP18">
        <v>0</v>
      </c>
      <c r="AQ18">
        <v>0</v>
      </c>
      <c r="AR18">
        <v>0</v>
      </c>
    </row>
    <row r="19" spans="1:46" x14ac:dyDescent="0.3">
      <c r="A19" s="107">
        <v>45</v>
      </c>
      <c r="B19" s="350" t="s">
        <v>353</v>
      </c>
      <c r="F19">
        <v>0</v>
      </c>
      <c r="I19">
        <v>0</v>
      </c>
      <c r="J19">
        <v>0</v>
      </c>
      <c r="Q19">
        <v>0</v>
      </c>
      <c r="S19">
        <v>0</v>
      </c>
      <c r="T19">
        <v>0</v>
      </c>
      <c r="V19">
        <v>0</v>
      </c>
      <c r="X19">
        <v>0</v>
      </c>
      <c r="AC19">
        <v>0</v>
      </c>
      <c r="AD19">
        <v>0</v>
      </c>
      <c r="AH19">
        <v>0</v>
      </c>
      <c r="AI19">
        <v>0</v>
      </c>
      <c r="AJ19">
        <v>0</v>
      </c>
      <c r="AK19" s="130">
        <v>0</v>
      </c>
      <c r="AM19">
        <v>0</v>
      </c>
      <c r="AN19">
        <v>0</v>
      </c>
      <c r="AO19">
        <v>0</v>
      </c>
      <c r="AP19">
        <v>0</v>
      </c>
      <c r="AQ19">
        <v>0</v>
      </c>
      <c r="AR19">
        <v>0</v>
      </c>
    </row>
    <row r="20" spans="1:46" x14ac:dyDescent="0.3">
      <c r="A20" s="107">
        <v>47</v>
      </c>
      <c r="B20" s="350" t="s">
        <v>354</v>
      </c>
      <c r="F20">
        <v>0</v>
      </c>
      <c r="I20">
        <v>0</v>
      </c>
      <c r="J20">
        <v>0</v>
      </c>
      <c r="Q20">
        <v>0</v>
      </c>
      <c r="S20">
        <v>0</v>
      </c>
      <c r="T20">
        <v>0</v>
      </c>
      <c r="V20">
        <v>0</v>
      </c>
      <c r="X20">
        <v>0</v>
      </c>
      <c r="AC20">
        <v>0</v>
      </c>
      <c r="AD20">
        <v>0</v>
      </c>
      <c r="AH20">
        <v>0</v>
      </c>
      <c r="AI20">
        <v>0</v>
      </c>
      <c r="AJ20">
        <v>0</v>
      </c>
      <c r="AK20" s="130">
        <v>0</v>
      </c>
      <c r="AM20">
        <v>0</v>
      </c>
      <c r="AN20">
        <v>0</v>
      </c>
      <c r="AO20">
        <v>0</v>
      </c>
      <c r="AP20">
        <v>0</v>
      </c>
      <c r="AQ20">
        <v>0</v>
      </c>
      <c r="AR20">
        <v>0</v>
      </c>
    </row>
    <row r="21" spans="1:46" x14ac:dyDescent="0.3">
      <c r="A21" s="107">
        <v>48</v>
      </c>
      <c r="B21" s="350" t="s">
        <v>42</v>
      </c>
      <c r="F21">
        <v>0</v>
      </c>
      <c r="I21">
        <v>0</v>
      </c>
      <c r="J21">
        <v>0</v>
      </c>
      <c r="Q21">
        <v>0</v>
      </c>
      <c r="S21">
        <v>0</v>
      </c>
      <c r="T21">
        <v>0</v>
      </c>
      <c r="V21">
        <v>0</v>
      </c>
      <c r="X21">
        <v>0</v>
      </c>
      <c r="AC21">
        <v>0</v>
      </c>
      <c r="AD21">
        <v>0</v>
      </c>
      <c r="AH21">
        <v>0</v>
      </c>
      <c r="AI21">
        <v>0</v>
      </c>
      <c r="AJ21">
        <v>0</v>
      </c>
      <c r="AK21" s="130">
        <v>0</v>
      </c>
      <c r="AM21">
        <v>0</v>
      </c>
      <c r="AN21">
        <v>0</v>
      </c>
      <c r="AO21">
        <v>0</v>
      </c>
      <c r="AP21">
        <v>0</v>
      </c>
      <c r="AQ21">
        <v>0</v>
      </c>
      <c r="AR21">
        <v>0</v>
      </c>
    </row>
    <row r="22" spans="1:46" x14ac:dyDescent="0.3">
      <c r="A22" s="107">
        <v>193</v>
      </c>
      <c r="B22" s="350" t="s">
        <v>111</v>
      </c>
      <c r="D22">
        <v>254247</v>
      </c>
      <c r="G22">
        <v>53018</v>
      </c>
      <c r="L22">
        <v>7649035</v>
      </c>
      <c r="M22">
        <v>5500000</v>
      </c>
      <c r="N22">
        <v>187596</v>
      </c>
      <c r="U22">
        <v>393566</v>
      </c>
      <c r="W22">
        <v>216361</v>
      </c>
      <c r="Z22">
        <v>1157270</v>
      </c>
      <c r="AE22">
        <v>5567430</v>
      </c>
      <c r="AJ22">
        <v>27682</v>
      </c>
      <c r="AK22" s="130">
        <v>0</v>
      </c>
      <c r="AR22">
        <v>228350</v>
      </c>
      <c r="AS22">
        <v>229348</v>
      </c>
    </row>
    <row r="23" spans="1:46" x14ac:dyDescent="0.3">
      <c r="A23" s="107">
        <v>252</v>
      </c>
      <c r="B23" s="350" t="s">
        <v>30</v>
      </c>
      <c r="F23">
        <v>796</v>
      </c>
      <c r="I23">
        <v>663474</v>
      </c>
      <c r="J23">
        <v>326363</v>
      </c>
      <c r="R23">
        <v>33705</v>
      </c>
      <c r="V23">
        <v>855</v>
      </c>
      <c r="X23">
        <v>51105</v>
      </c>
      <c r="Y23">
        <v>1594699</v>
      </c>
      <c r="AA23">
        <v>43613</v>
      </c>
      <c r="AC23">
        <v>52984</v>
      </c>
      <c r="AD23">
        <v>8905526</v>
      </c>
      <c r="AH23">
        <v>23688529</v>
      </c>
      <c r="AJ23">
        <v>65446002</v>
      </c>
      <c r="AK23" s="130">
        <v>6374</v>
      </c>
      <c r="AL23">
        <v>1432100</v>
      </c>
      <c r="AM23">
        <v>586564</v>
      </c>
      <c r="AN23">
        <v>75548</v>
      </c>
      <c r="AO23">
        <v>2753</v>
      </c>
      <c r="AP23">
        <v>119498</v>
      </c>
      <c r="AQ23">
        <v>1317572</v>
      </c>
      <c r="AR23">
        <v>0</v>
      </c>
    </row>
    <row r="24" spans="1:46" x14ac:dyDescent="0.3">
      <c r="A24" s="107">
        <v>253</v>
      </c>
      <c r="B24" s="350" t="s">
        <v>31</v>
      </c>
      <c r="F24">
        <v>578837</v>
      </c>
      <c r="I24">
        <v>1199</v>
      </c>
      <c r="J24">
        <v>60913</v>
      </c>
      <c r="R24">
        <v>16640</v>
      </c>
      <c r="S24">
        <v>204</v>
      </c>
      <c r="T24">
        <v>329238</v>
      </c>
      <c r="X24">
        <v>36685</v>
      </c>
      <c r="Y24">
        <v>187250</v>
      </c>
      <c r="AB24">
        <v>10</v>
      </c>
      <c r="AC24">
        <v>1893</v>
      </c>
      <c r="AD24">
        <v>7808333</v>
      </c>
      <c r="AF24">
        <v>79</v>
      </c>
      <c r="AH24">
        <v>2586891</v>
      </c>
      <c r="AI24">
        <v>1760350</v>
      </c>
      <c r="AJ24">
        <v>406217942</v>
      </c>
      <c r="AK24" s="130">
        <v>0</v>
      </c>
      <c r="AL24">
        <v>3630</v>
      </c>
      <c r="AM24">
        <v>18361</v>
      </c>
      <c r="AN24">
        <v>124293</v>
      </c>
      <c r="AO24">
        <v>111</v>
      </c>
      <c r="AP24">
        <v>442</v>
      </c>
      <c r="AQ24">
        <v>969205</v>
      </c>
      <c r="AR24">
        <v>0</v>
      </c>
      <c r="AT24">
        <v>115600</v>
      </c>
    </row>
    <row r="25" spans="1:46" x14ac:dyDescent="0.3">
      <c r="A25" s="107">
        <v>254</v>
      </c>
      <c r="B25" s="350" t="s">
        <v>32</v>
      </c>
      <c r="F25">
        <v>298578</v>
      </c>
      <c r="I25">
        <v>206923</v>
      </c>
      <c r="J25">
        <v>-1118881</v>
      </c>
      <c r="Q25">
        <v>324457</v>
      </c>
      <c r="R25">
        <v>26573</v>
      </c>
      <c r="S25">
        <v>136551</v>
      </c>
      <c r="T25">
        <v>5858245</v>
      </c>
      <c r="V25">
        <v>64863</v>
      </c>
      <c r="X25">
        <v>125282</v>
      </c>
      <c r="Y25">
        <v>345459</v>
      </c>
      <c r="AA25">
        <v>59093</v>
      </c>
      <c r="AB25">
        <v>162470</v>
      </c>
      <c r="AC25">
        <v>77801</v>
      </c>
      <c r="AD25">
        <v>-79687872</v>
      </c>
      <c r="AF25">
        <v>113897</v>
      </c>
      <c r="AH25">
        <v>8054655</v>
      </c>
      <c r="AI25">
        <v>2648590</v>
      </c>
      <c r="AJ25">
        <v>13016877</v>
      </c>
      <c r="AK25" s="130">
        <v>736590</v>
      </c>
      <c r="AL25">
        <v>1054702</v>
      </c>
      <c r="AM25">
        <v>40033</v>
      </c>
      <c r="AN25">
        <v>139664</v>
      </c>
      <c r="AO25">
        <v>32157</v>
      </c>
      <c r="AP25">
        <v>61803</v>
      </c>
      <c r="AR25">
        <v>0</v>
      </c>
      <c r="AT25">
        <v>160614</v>
      </c>
    </row>
    <row r="26" spans="1:46" x14ac:dyDescent="0.3">
      <c r="A26" s="107">
        <v>255</v>
      </c>
      <c r="B26" s="350" t="s">
        <v>86</v>
      </c>
      <c r="F26">
        <v>27302</v>
      </c>
      <c r="I26">
        <v>-23434</v>
      </c>
      <c r="J26">
        <v>98882</v>
      </c>
      <c r="Q26">
        <v>12399</v>
      </c>
      <c r="R26">
        <v>21</v>
      </c>
      <c r="S26">
        <v>20078</v>
      </c>
      <c r="T26">
        <v>1097050</v>
      </c>
      <c r="V26">
        <v>-26312</v>
      </c>
      <c r="X26">
        <v>-10527</v>
      </c>
      <c r="Y26">
        <v>97715</v>
      </c>
      <c r="AA26">
        <v>23023</v>
      </c>
      <c r="AB26">
        <v>19929</v>
      </c>
      <c r="AC26">
        <v>12008</v>
      </c>
      <c r="AD26">
        <v>-4207775</v>
      </c>
      <c r="AF26">
        <v>5411</v>
      </c>
      <c r="AH26">
        <v>1513418</v>
      </c>
      <c r="AI26">
        <v>871369</v>
      </c>
      <c r="AJ26">
        <v>89864071</v>
      </c>
      <c r="AK26" s="130">
        <v>216774</v>
      </c>
      <c r="AL26">
        <v>73019</v>
      </c>
      <c r="AM26">
        <v>-51798</v>
      </c>
      <c r="AN26">
        <v>1206</v>
      </c>
      <c r="AO26">
        <v>2356</v>
      </c>
      <c r="AP26">
        <v>-8228</v>
      </c>
      <c r="AQ26">
        <v>224045</v>
      </c>
      <c r="AR26">
        <v>0</v>
      </c>
      <c r="AT26">
        <v>93623</v>
      </c>
    </row>
    <row r="27" spans="1:46" x14ac:dyDescent="0.3">
      <c r="A27" s="107">
        <v>333</v>
      </c>
      <c r="B27" s="350" t="s">
        <v>75</v>
      </c>
      <c r="F27">
        <v>1501230</v>
      </c>
      <c r="I27">
        <v>209081</v>
      </c>
      <c r="J27">
        <v>1303528</v>
      </c>
      <c r="Q27">
        <v>324494</v>
      </c>
      <c r="R27">
        <v>26573</v>
      </c>
      <c r="S27">
        <v>137757</v>
      </c>
      <c r="T27">
        <v>6167983</v>
      </c>
      <c r="V27">
        <v>82524</v>
      </c>
      <c r="X27">
        <v>152353</v>
      </c>
      <c r="Y27">
        <v>388542</v>
      </c>
      <c r="AA27">
        <v>52984</v>
      </c>
      <c r="AB27">
        <v>167163</v>
      </c>
      <c r="AC27">
        <v>122190</v>
      </c>
      <c r="AD27">
        <v>9712786</v>
      </c>
      <c r="AF27">
        <v>113838</v>
      </c>
      <c r="AH27">
        <v>8432350</v>
      </c>
      <c r="AI27">
        <v>2698536</v>
      </c>
      <c r="AJ27">
        <v>364292574</v>
      </c>
      <c r="AK27" s="130">
        <v>714038</v>
      </c>
      <c r="AL27">
        <v>1049746</v>
      </c>
      <c r="AM27">
        <v>40033</v>
      </c>
      <c r="AN27">
        <v>139669</v>
      </c>
      <c r="AO27">
        <v>31759</v>
      </c>
      <c r="AP27">
        <v>69287</v>
      </c>
      <c r="AQ27">
        <v>699021</v>
      </c>
      <c r="AR27">
        <v>0</v>
      </c>
      <c r="AT27">
        <v>160614</v>
      </c>
    </row>
    <row r="28" spans="1:46" x14ac:dyDescent="0.3">
      <c r="A28" s="107">
        <v>334</v>
      </c>
      <c r="B28" s="350" t="s">
        <v>106</v>
      </c>
      <c r="F28">
        <v>18935</v>
      </c>
      <c r="G28">
        <v>19126315</v>
      </c>
      <c r="I28">
        <v>1284886</v>
      </c>
      <c r="J28">
        <v>665824</v>
      </c>
      <c r="N28">
        <v>3828546</v>
      </c>
      <c r="Q28">
        <v>715</v>
      </c>
      <c r="V28">
        <v>27742</v>
      </c>
      <c r="Y28">
        <v>2564382</v>
      </c>
      <c r="AA28">
        <v>410683</v>
      </c>
      <c r="AC28">
        <v>524792</v>
      </c>
      <c r="AD28">
        <v>32084903</v>
      </c>
      <c r="AH28">
        <v>34293896</v>
      </c>
      <c r="AJ28">
        <v>19225346</v>
      </c>
      <c r="AK28" s="130">
        <v>294918</v>
      </c>
      <c r="AL28">
        <v>1783173</v>
      </c>
      <c r="AM28">
        <v>850139</v>
      </c>
      <c r="AN28">
        <v>44093</v>
      </c>
      <c r="AO28">
        <v>79985</v>
      </c>
      <c r="AP28">
        <v>160713</v>
      </c>
      <c r="AQ28">
        <v>2316561</v>
      </c>
      <c r="AR28">
        <v>0</v>
      </c>
      <c r="AS28">
        <v>1377580</v>
      </c>
    </row>
    <row r="29" spans="1:46" x14ac:dyDescent="0.3">
      <c r="A29" s="107">
        <v>335</v>
      </c>
      <c r="B29" s="350" t="s">
        <v>37</v>
      </c>
      <c r="S29">
        <v>2970</v>
      </c>
      <c r="AD29">
        <v>1033048</v>
      </c>
      <c r="AH29">
        <v>101226</v>
      </c>
      <c r="AK29" s="130">
        <v>0</v>
      </c>
      <c r="AR29">
        <v>0</v>
      </c>
    </row>
    <row r="30" spans="1:46" x14ac:dyDescent="0.3">
      <c r="A30" s="107">
        <v>336</v>
      </c>
      <c r="B30" s="350" t="s">
        <v>355</v>
      </c>
      <c r="F30">
        <v>1202652</v>
      </c>
      <c r="I30">
        <v>3868</v>
      </c>
      <c r="J30">
        <v>58065</v>
      </c>
      <c r="Q30">
        <v>37</v>
      </c>
      <c r="S30">
        <v>2970</v>
      </c>
      <c r="T30">
        <v>149372</v>
      </c>
      <c r="V30">
        <v>553</v>
      </c>
      <c r="X30">
        <v>136411</v>
      </c>
      <c r="AC30">
        <v>4069</v>
      </c>
      <c r="AD30">
        <v>6200379</v>
      </c>
      <c r="AH30">
        <v>713995</v>
      </c>
      <c r="AI30">
        <v>52754</v>
      </c>
      <c r="AJ30">
        <v>6742781</v>
      </c>
      <c r="AK30" s="130">
        <v>4933</v>
      </c>
      <c r="AM30">
        <v>0</v>
      </c>
      <c r="AN30">
        <v>866</v>
      </c>
      <c r="AO30">
        <v>368</v>
      </c>
      <c r="AP30">
        <v>12511</v>
      </c>
      <c r="AQ30">
        <v>133710</v>
      </c>
      <c r="AR30">
        <v>0</v>
      </c>
    </row>
    <row r="31" spans="1:46" x14ac:dyDescent="0.3">
      <c r="A31" s="107">
        <v>338</v>
      </c>
      <c r="B31" s="350" t="s">
        <v>36</v>
      </c>
      <c r="F31">
        <v>1202652</v>
      </c>
      <c r="I31">
        <v>8068</v>
      </c>
      <c r="J31">
        <v>2723395</v>
      </c>
      <c r="Q31">
        <v>37</v>
      </c>
      <c r="S31">
        <v>2970</v>
      </c>
      <c r="T31">
        <v>149372</v>
      </c>
      <c r="V31">
        <v>56016</v>
      </c>
      <c r="X31">
        <v>136411</v>
      </c>
      <c r="Y31">
        <v>50457</v>
      </c>
      <c r="AB31">
        <v>4683</v>
      </c>
      <c r="AC31">
        <v>88213</v>
      </c>
      <c r="AD31">
        <v>99935073</v>
      </c>
      <c r="AH31">
        <v>804068</v>
      </c>
      <c r="AI31">
        <v>52754</v>
      </c>
      <c r="AJ31">
        <v>8744012</v>
      </c>
      <c r="AK31" s="130">
        <v>4933</v>
      </c>
      <c r="AL31">
        <v>754</v>
      </c>
      <c r="AM31">
        <v>1468</v>
      </c>
      <c r="AN31">
        <v>1466</v>
      </c>
      <c r="AO31">
        <v>368</v>
      </c>
      <c r="AP31">
        <v>12511</v>
      </c>
      <c r="AQ31">
        <v>703080</v>
      </c>
      <c r="AR31">
        <v>0</v>
      </c>
    </row>
    <row r="32" spans="1:46" x14ac:dyDescent="0.3">
      <c r="A32" s="107">
        <v>339</v>
      </c>
      <c r="B32" s="350" t="s">
        <v>79</v>
      </c>
      <c r="F32">
        <v>7737847</v>
      </c>
      <c r="I32">
        <v>275</v>
      </c>
      <c r="Y32">
        <v>2575</v>
      </c>
      <c r="AC32">
        <v>316558</v>
      </c>
      <c r="AD32">
        <v>48321944</v>
      </c>
      <c r="AH32">
        <v>381083</v>
      </c>
      <c r="AI32">
        <v>264814</v>
      </c>
      <c r="AJ32">
        <v>112795</v>
      </c>
      <c r="AK32" s="130">
        <v>7700</v>
      </c>
      <c r="AN32">
        <v>62282</v>
      </c>
      <c r="AQ32">
        <v>2375664</v>
      </c>
      <c r="AR32">
        <v>0</v>
      </c>
    </row>
    <row r="33" spans="1:46" x14ac:dyDescent="0.3">
      <c r="A33" s="107">
        <v>341</v>
      </c>
      <c r="B33" s="350" t="s">
        <v>356</v>
      </c>
      <c r="F33">
        <v>350549</v>
      </c>
      <c r="I33">
        <v>336247</v>
      </c>
      <c r="J33">
        <v>2721453</v>
      </c>
      <c r="Q33">
        <v>29278</v>
      </c>
      <c r="R33">
        <v>21</v>
      </c>
      <c r="S33">
        <v>93638</v>
      </c>
      <c r="T33">
        <v>2445050</v>
      </c>
      <c r="V33">
        <v>24</v>
      </c>
      <c r="X33">
        <v>170</v>
      </c>
      <c r="Y33">
        <v>334644</v>
      </c>
      <c r="AA33">
        <v>125775</v>
      </c>
      <c r="AB33">
        <v>75457</v>
      </c>
      <c r="AC33">
        <v>334316</v>
      </c>
      <c r="AD33">
        <v>14892443</v>
      </c>
      <c r="AF33">
        <v>17029</v>
      </c>
      <c r="AH33">
        <v>3683277</v>
      </c>
      <c r="AI33">
        <v>2173187</v>
      </c>
      <c r="AJ33">
        <v>169279193</v>
      </c>
      <c r="AK33" s="130">
        <v>72504</v>
      </c>
      <c r="AL33">
        <v>212423</v>
      </c>
      <c r="AM33">
        <v>32815</v>
      </c>
      <c r="AN33">
        <v>1648</v>
      </c>
      <c r="AO33">
        <v>7470</v>
      </c>
      <c r="AP33">
        <v>48489</v>
      </c>
      <c r="AQ33">
        <v>161273</v>
      </c>
      <c r="AR33">
        <v>0</v>
      </c>
      <c r="AT33">
        <v>98</v>
      </c>
    </row>
    <row r="34" spans="1:46" x14ac:dyDescent="0.3">
      <c r="A34" s="107">
        <v>373</v>
      </c>
      <c r="B34" s="350" t="s">
        <v>126</v>
      </c>
      <c r="F34">
        <v>18139</v>
      </c>
      <c r="G34">
        <v>5949837</v>
      </c>
      <c r="I34">
        <v>833983</v>
      </c>
      <c r="J34">
        <v>339461</v>
      </c>
      <c r="N34">
        <v>2912429</v>
      </c>
      <c r="Q34">
        <v>715</v>
      </c>
      <c r="V34">
        <v>26887</v>
      </c>
      <c r="Y34">
        <v>1027283</v>
      </c>
      <c r="AA34">
        <v>367070</v>
      </c>
      <c r="AC34">
        <v>471808</v>
      </c>
      <c r="AD34">
        <v>23179377</v>
      </c>
      <c r="AH34">
        <v>16590081</v>
      </c>
      <c r="AJ34">
        <v>12339391</v>
      </c>
      <c r="AK34" s="130">
        <v>288544</v>
      </c>
      <c r="AL34">
        <v>351073</v>
      </c>
      <c r="AM34">
        <v>483159</v>
      </c>
      <c r="AN34">
        <v>8079</v>
      </c>
      <c r="AO34">
        <v>77232</v>
      </c>
      <c r="AP34">
        <v>41215</v>
      </c>
      <c r="AQ34">
        <v>1142380</v>
      </c>
      <c r="AR34">
        <v>0</v>
      </c>
      <c r="AS34">
        <v>618646</v>
      </c>
    </row>
    <row r="35" spans="1:46" x14ac:dyDescent="0.3">
      <c r="A35" s="107">
        <v>376</v>
      </c>
      <c r="B35" s="350" t="s">
        <v>33</v>
      </c>
      <c r="Q35">
        <v>-1</v>
      </c>
      <c r="AK35" s="130">
        <v>0</v>
      </c>
      <c r="AM35">
        <v>-1</v>
      </c>
      <c r="AR35">
        <v>0</v>
      </c>
    </row>
    <row r="36" spans="1:46" x14ac:dyDescent="0.3">
      <c r="A36" s="107">
        <v>379</v>
      </c>
      <c r="B36" s="350" t="s">
        <v>38</v>
      </c>
      <c r="F36">
        <v>2080067</v>
      </c>
      <c r="I36">
        <v>215961</v>
      </c>
      <c r="J36">
        <v>1364441</v>
      </c>
      <c r="Q36">
        <v>324494</v>
      </c>
      <c r="R36">
        <v>43213</v>
      </c>
      <c r="S36">
        <v>139649</v>
      </c>
      <c r="T36">
        <v>6336855</v>
      </c>
      <c r="V36">
        <v>82524</v>
      </c>
      <c r="X36">
        <v>200596</v>
      </c>
      <c r="Y36">
        <v>583166</v>
      </c>
      <c r="AA36">
        <v>59093</v>
      </c>
      <c r="AB36">
        <v>167163</v>
      </c>
      <c r="AC36">
        <v>122190</v>
      </c>
      <c r="AD36">
        <v>16579227</v>
      </c>
      <c r="AF36">
        <v>113968</v>
      </c>
      <c r="AH36">
        <v>11445614</v>
      </c>
      <c r="AI36">
        <v>4461694</v>
      </c>
      <c r="AJ36">
        <v>45566629</v>
      </c>
      <c r="AK36" s="130">
        <v>740323</v>
      </c>
      <c r="AL36">
        <v>1059086</v>
      </c>
      <c r="AM36">
        <v>58394</v>
      </c>
      <c r="AN36">
        <v>265423</v>
      </c>
      <c r="AO36">
        <v>32636</v>
      </c>
      <c r="AP36">
        <v>74782</v>
      </c>
      <c r="AQ36">
        <v>1307613</v>
      </c>
      <c r="AR36">
        <v>0</v>
      </c>
      <c r="AT36">
        <v>276214</v>
      </c>
    </row>
    <row r="37" spans="1:46" x14ac:dyDescent="0.3">
      <c r="A37" s="107">
        <v>380</v>
      </c>
      <c r="B37" s="350" t="s">
        <v>41</v>
      </c>
      <c r="I37">
        <v>1408</v>
      </c>
      <c r="S37">
        <v>512</v>
      </c>
      <c r="T37">
        <v>2080</v>
      </c>
      <c r="Y37">
        <v>7374</v>
      </c>
      <c r="AD37">
        <v>1342437</v>
      </c>
      <c r="AF37">
        <v>51</v>
      </c>
      <c r="AI37">
        <v>2808</v>
      </c>
      <c r="AK37" s="130">
        <v>1470</v>
      </c>
      <c r="AL37">
        <v>5710</v>
      </c>
      <c r="AO37">
        <v>766</v>
      </c>
      <c r="AP37">
        <v>5053</v>
      </c>
      <c r="AR37">
        <v>0</v>
      </c>
    </row>
    <row r="38" spans="1:46" x14ac:dyDescent="0.3">
      <c r="A38" s="107">
        <v>385</v>
      </c>
      <c r="B38" s="350" t="s">
        <v>35</v>
      </c>
      <c r="F38">
        <v>2080863</v>
      </c>
      <c r="I38">
        <v>879664</v>
      </c>
      <c r="J38">
        <v>1991790</v>
      </c>
      <c r="Q38">
        <v>324494</v>
      </c>
      <c r="R38">
        <v>76918</v>
      </c>
      <c r="S38">
        <v>139725</v>
      </c>
      <c r="T38">
        <v>6336855</v>
      </c>
      <c r="V38">
        <v>121734</v>
      </c>
      <c r="X38">
        <v>349483</v>
      </c>
      <c r="Y38">
        <v>2177865</v>
      </c>
      <c r="AA38">
        <v>102706</v>
      </c>
      <c r="AB38">
        <v>167163</v>
      </c>
      <c r="AC38">
        <v>220891</v>
      </c>
      <c r="AD38">
        <v>36961060</v>
      </c>
      <c r="AF38">
        <v>113976</v>
      </c>
      <c r="AH38">
        <v>35134143</v>
      </c>
      <c r="AI38">
        <v>4461694</v>
      </c>
      <c r="AJ38">
        <v>493424833</v>
      </c>
      <c r="AK38" s="130">
        <v>747897</v>
      </c>
      <c r="AL38">
        <v>2491186</v>
      </c>
      <c r="AM38">
        <v>646426</v>
      </c>
      <c r="AN38">
        <v>340971</v>
      </c>
      <c r="AO38">
        <v>35389</v>
      </c>
      <c r="AP38">
        <v>194254</v>
      </c>
      <c r="AQ38">
        <v>2989857</v>
      </c>
      <c r="AR38">
        <v>0</v>
      </c>
      <c r="AT38">
        <v>276214</v>
      </c>
    </row>
    <row r="39" spans="1:46" x14ac:dyDescent="0.3">
      <c r="A39" s="107">
        <v>386</v>
      </c>
      <c r="B39" s="350" t="s">
        <v>83</v>
      </c>
      <c r="AK39" s="130">
        <v>203838</v>
      </c>
      <c r="AR39">
        <v>0</v>
      </c>
    </row>
    <row r="40" spans="1:46" x14ac:dyDescent="0.3">
      <c r="A40" s="107">
        <v>387</v>
      </c>
      <c r="B40" s="350" t="s">
        <v>84</v>
      </c>
      <c r="AH40">
        <v>276798</v>
      </c>
      <c r="AJ40">
        <v>10559497</v>
      </c>
      <c r="AK40" s="130">
        <v>0</v>
      </c>
      <c r="AR40">
        <v>0</v>
      </c>
    </row>
    <row r="41" spans="1:46" x14ac:dyDescent="0.3">
      <c r="A41" s="107">
        <v>388</v>
      </c>
      <c r="B41" s="350" t="s">
        <v>78</v>
      </c>
      <c r="F41">
        <v>8061094</v>
      </c>
      <c r="I41">
        <v>362836</v>
      </c>
      <c r="J41">
        <v>2622571</v>
      </c>
      <c r="Q41">
        <v>16879</v>
      </c>
      <c r="S41">
        <v>73560</v>
      </c>
      <c r="T41">
        <v>1449524</v>
      </c>
      <c r="V41">
        <v>242393</v>
      </c>
      <c r="X41">
        <v>10697</v>
      </c>
      <c r="Y41">
        <v>239504</v>
      </c>
      <c r="AA41">
        <v>102752</v>
      </c>
      <c r="AB41">
        <v>55528</v>
      </c>
      <c r="AC41">
        <v>638866</v>
      </c>
      <c r="AD41">
        <v>69184307</v>
      </c>
      <c r="AF41">
        <v>11618</v>
      </c>
      <c r="AH41">
        <v>9323742</v>
      </c>
      <c r="AI41">
        <v>1841632</v>
      </c>
      <c r="AJ41">
        <v>68175495</v>
      </c>
      <c r="AK41" s="130">
        <v>67268</v>
      </c>
      <c r="AL41">
        <v>139820</v>
      </c>
      <c r="AM41">
        <v>62400</v>
      </c>
      <c r="AN41">
        <v>62724</v>
      </c>
      <c r="AO41">
        <v>6536</v>
      </c>
      <c r="AP41">
        <v>58868</v>
      </c>
      <c r="AQ41">
        <v>2331388</v>
      </c>
      <c r="AR41">
        <v>0</v>
      </c>
      <c r="AT41">
        <v>83789</v>
      </c>
    </row>
    <row r="42" spans="1:46" x14ac:dyDescent="0.3">
      <c r="A42" s="107">
        <v>389</v>
      </c>
      <c r="B42" s="350" t="s">
        <v>85</v>
      </c>
      <c r="AJ42">
        <v>-880322</v>
      </c>
      <c r="AK42" s="130">
        <v>0</v>
      </c>
      <c r="AM42">
        <v>-59650</v>
      </c>
      <c r="AR42">
        <v>0</v>
      </c>
    </row>
    <row r="43" spans="1:46" x14ac:dyDescent="0.3">
      <c r="A43" s="107">
        <v>391</v>
      </c>
      <c r="B43" s="350" t="s">
        <v>89</v>
      </c>
      <c r="F43">
        <v>578837</v>
      </c>
      <c r="I43">
        <v>1199</v>
      </c>
      <c r="J43">
        <v>60913</v>
      </c>
      <c r="S43">
        <v>204</v>
      </c>
      <c r="T43">
        <v>329238</v>
      </c>
      <c r="X43">
        <v>36685</v>
      </c>
      <c r="Y43">
        <v>187250</v>
      </c>
      <c r="AB43">
        <v>10</v>
      </c>
      <c r="AD43">
        <v>7808333</v>
      </c>
      <c r="AH43">
        <v>2021223</v>
      </c>
      <c r="AI43">
        <v>53112</v>
      </c>
      <c r="AJ43">
        <v>28513232</v>
      </c>
      <c r="AK43" s="130">
        <v>0</v>
      </c>
      <c r="AL43">
        <v>3630</v>
      </c>
      <c r="AN43">
        <v>24293</v>
      </c>
      <c r="AO43">
        <v>111</v>
      </c>
      <c r="AP43">
        <v>442</v>
      </c>
      <c r="AQ43">
        <v>608592</v>
      </c>
      <c r="AR43">
        <v>0</v>
      </c>
      <c r="AT43">
        <v>100000</v>
      </c>
    </row>
    <row r="44" spans="1:46" x14ac:dyDescent="0.3">
      <c r="A44" s="107">
        <v>500</v>
      </c>
      <c r="B44" s="350" t="s">
        <v>74</v>
      </c>
      <c r="I44">
        <v>4200</v>
      </c>
      <c r="R44">
        <v>16640</v>
      </c>
      <c r="AH44">
        <v>992041</v>
      </c>
      <c r="AI44">
        <v>1707238</v>
      </c>
      <c r="AK44" s="130">
        <v>0</v>
      </c>
      <c r="AM44">
        <v>18361</v>
      </c>
      <c r="AN44">
        <v>100000</v>
      </c>
      <c r="AR44">
        <v>0</v>
      </c>
      <c r="AT44">
        <v>15600</v>
      </c>
    </row>
    <row r="45" spans="1:46" x14ac:dyDescent="0.3">
      <c r="A45" s="107">
        <v>502</v>
      </c>
      <c r="B45" s="350" t="s">
        <v>76</v>
      </c>
      <c r="D45">
        <v>180995</v>
      </c>
      <c r="G45">
        <v>3400999</v>
      </c>
      <c r="H45">
        <v>60298</v>
      </c>
      <c r="L45">
        <v>242607</v>
      </c>
      <c r="M45">
        <v>5240110</v>
      </c>
      <c r="N45">
        <v>1131549</v>
      </c>
      <c r="O45">
        <v>100773</v>
      </c>
      <c r="P45">
        <v>12956632</v>
      </c>
      <c r="U45">
        <v>2947318</v>
      </c>
      <c r="W45">
        <v>962619</v>
      </c>
      <c r="Z45">
        <v>164258</v>
      </c>
      <c r="AE45">
        <v>1787035</v>
      </c>
      <c r="AH45">
        <v>649975</v>
      </c>
      <c r="AJ45">
        <v>1622971</v>
      </c>
      <c r="AK45" s="130">
        <v>0</v>
      </c>
      <c r="AR45">
        <v>2302385</v>
      </c>
      <c r="AS45">
        <v>90959</v>
      </c>
    </row>
    <row r="46" spans="1:46" x14ac:dyDescent="0.3">
      <c r="A46" s="107">
        <v>503</v>
      </c>
      <c r="B46" s="350" t="s">
        <v>77</v>
      </c>
      <c r="M46">
        <v>18647220</v>
      </c>
      <c r="Z46">
        <v>2915</v>
      </c>
      <c r="AH46">
        <v>9178</v>
      </c>
      <c r="AK46" s="130">
        <v>0</v>
      </c>
      <c r="AR46">
        <v>0</v>
      </c>
    </row>
    <row r="47" spans="1:46" x14ac:dyDescent="0.3">
      <c r="A47" s="107">
        <v>504</v>
      </c>
      <c r="B47" s="350" t="s">
        <v>80</v>
      </c>
      <c r="I47">
        <v>2880</v>
      </c>
      <c r="V47">
        <v>216057</v>
      </c>
      <c r="AD47">
        <v>1762145</v>
      </c>
      <c r="AH47">
        <v>5005170</v>
      </c>
      <c r="AI47">
        <v>275000</v>
      </c>
      <c r="AJ47">
        <v>87397</v>
      </c>
      <c r="AK47" s="130">
        <v>0</v>
      </c>
      <c r="AL47">
        <v>416</v>
      </c>
      <c r="AM47">
        <v>27437</v>
      </c>
      <c r="AO47">
        <v>1422</v>
      </c>
      <c r="AP47">
        <v>2151</v>
      </c>
      <c r="AQ47">
        <v>18496</v>
      </c>
      <c r="AR47">
        <v>0</v>
      </c>
      <c r="AT47">
        <v>177314</v>
      </c>
    </row>
    <row r="48" spans="1:46" x14ac:dyDescent="0.3">
      <c r="A48" s="107">
        <v>505</v>
      </c>
      <c r="B48" s="350" t="s">
        <v>81</v>
      </c>
      <c r="T48">
        <v>101524</v>
      </c>
      <c r="AH48">
        <v>2044428</v>
      </c>
      <c r="AK48" s="130">
        <v>0</v>
      </c>
      <c r="AM48">
        <v>10000</v>
      </c>
      <c r="AR48">
        <v>0</v>
      </c>
    </row>
    <row r="49" spans="1:46" x14ac:dyDescent="0.3">
      <c r="A49" s="107">
        <v>506</v>
      </c>
      <c r="B49" s="350" t="s">
        <v>87</v>
      </c>
      <c r="F49">
        <v>1501230</v>
      </c>
      <c r="I49">
        <v>209081</v>
      </c>
      <c r="J49">
        <v>1303528</v>
      </c>
      <c r="Q49">
        <v>324494</v>
      </c>
      <c r="R49">
        <v>26573</v>
      </c>
      <c r="S49">
        <v>137757</v>
      </c>
      <c r="T49">
        <v>6167983</v>
      </c>
      <c r="V49">
        <v>82524</v>
      </c>
      <c r="X49">
        <v>152353</v>
      </c>
      <c r="Y49">
        <v>388542</v>
      </c>
      <c r="AA49">
        <v>52984</v>
      </c>
      <c r="AB49">
        <v>167153</v>
      </c>
      <c r="AC49">
        <v>122190</v>
      </c>
      <c r="AD49">
        <v>9712786</v>
      </c>
      <c r="AF49">
        <v>113838</v>
      </c>
      <c r="AH49">
        <v>8432350</v>
      </c>
      <c r="AI49">
        <v>2698536</v>
      </c>
      <c r="AJ49">
        <v>15829928</v>
      </c>
      <c r="AK49" s="130">
        <v>714038</v>
      </c>
      <c r="AL49">
        <v>1049746</v>
      </c>
      <c r="AM49">
        <v>40033</v>
      </c>
      <c r="AN49">
        <v>139669</v>
      </c>
      <c r="AO49">
        <v>31759</v>
      </c>
      <c r="AP49">
        <v>69287</v>
      </c>
      <c r="AQ49">
        <v>699021</v>
      </c>
      <c r="AR49">
        <v>0</v>
      </c>
      <c r="AT49">
        <v>60613</v>
      </c>
    </row>
    <row r="50" spans="1:46" x14ac:dyDescent="0.3">
      <c r="A50" s="107">
        <v>507</v>
      </c>
      <c r="B50" s="350" t="s">
        <v>357</v>
      </c>
      <c r="Q50">
        <v>-1</v>
      </c>
      <c r="AJ50">
        <v>2</v>
      </c>
      <c r="AK50" s="130">
        <v>0</v>
      </c>
      <c r="AR50">
        <v>0</v>
      </c>
    </row>
    <row r="51" spans="1:46" x14ac:dyDescent="0.3">
      <c r="A51" s="107">
        <v>508</v>
      </c>
      <c r="B51" s="350" t="s">
        <v>98</v>
      </c>
      <c r="AK51" s="130">
        <v>0</v>
      </c>
      <c r="AR51">
        <v>0</v>
      </c>
    </row>
    <row r="52" spans="1:46" x14ac:dyDescent="0.3">
      <c r="A52" s="107">
        <v>509</v>
      </c>
      <c r="B52" s="350" t="s">
        <v>99</v>
      </c>
      <c r="AK52" s="130">
        <v>0</v>
      </c>
      <c r="AR52">
        <v>0</v>
      </c>
    </row>
    <row r="53" spans="1:46" x14ac:dyDescent="0.3">
      <c r="A53" s="107">
        <v>512</v>
      </c>
      <c r="B53" s="350" t="s">
        <v>102</v>
      </c>
      <c r="U53">
        <v>4416992</v>
      </c>
      <c r="AK53" s="130">
        <v>0</v>
      </c>
      <c r="AR53">
        <v>0</v>
      </c>
    </row>
    <row r="54" spans="1:46" x14ac:dyDescent="0.3">
      <c r="A54" s="107">
        <v>532</v>
      </c>
      <c r="B54" s="350" t="s">
        <v>358</v>
      </c>
      <c r="F54">
        <v>8060618</v>
      </c>
      <c r="I54">
        <v>349452</v>
      </c>
      <c r="J54">
        <v>2458752</v>
      </c>
      <c r="Q54">
        <v>16879</v>
      </c>
      <c r="S54">
        <v>73560</v>
      </c>
      <c r="T54">
        <v>1449524</v>
      </c>
      <c r="V54">
        <v>224520</v>
      </c>
      <c r="X54">
        <v>10697</v>
      </c>
      <c r="Y54">
        <v>362881</v>
      </c>
      <c r="AA54">
        <v>116441</v>
      </c>
      <c r="AB54">
        <v>55528</v>
      </c>
      <c r="AC54">
        <v>629163</v>
      </c>
      <c r="AD54">
        <v>65443783</v>
      </c>
      <c r="AF54">
        <v>11618</v>
      </c>
      <c r="AH54">
        <v>7174126</v>
      </c>
      <c r="AI54">
        <v>1837366</v>
      </c>
      <c r="AJ54">
        <v>7075922</v>
      </c>
      <c r="AK54" s="130">
        <v>66990</v>
      </c>
      <c r="AL54">
        <v>278057</v>
      </c>
      <c r="AM54">
        <v>33264</v>
      </c>
      <c r="AN54">
        <v>60186</v>
      </c>
      <c r="AO54">
        <v>6033</v>
      </c>
      <c r="AP54">
        <v>59964</v>
      </c>
      <c r="AQ54">
        <v>2462324</v>
      </c>
      <c r="AR54">
        <v>0</v>
      </c>
      <c r="AT54">
        <v>83789</v>
      </c>
    </row>
    <row r="55" spans="1:46" x14ac:dyDescent="0.3">
      <c r="A55" s="107">
        <v>533</v>
      </c>
      <c r="B55" s="350" t="s">
        <v>359</v>
      </c>
      <c r="AK55" s="130">
        <v>0</v>
      </c>
      <c r="AR55">
        <v>0</v>
      </c>
    </row>
    <row r="56" spans="1:46" x14ac:dyDescent="0.3">
      <c r="A56" s="107">
        <v>534</v>
      </c>
      <c r="B56" s="350" t="s">
        <v>360</v>
      </c>
      <c r="AK56" s="130">
        <v>0</v>
      </c>
    </row>
    <row r="57" spans="1:46" x14ac:dyDescent="0.3">
      <c r="A57" s="107">
        <v>535</v>
      </c>
      <c r="B57" s="350" t="s">
        <v>103</v>
      </c>
      <c r="AK57" s="130">
        <v>0</v>
      </c>
      <c r="AR57">
        <v>0</v>
      </c>
    </row>
    <row r="58" spans="1:46" x14ac:dyDescent="0.3">
      <c r="A58" s="107">
        <v>536</v>
      </c>
      <c r="B58" s="350" t="s">
        <v>88</v>
      </c>
      <c r="I58">
        <v>4200</v>
      </c>
      <c r="R58">
        <v>16640</v>
      </c>
      <c r="AH58">
        <v>992041</v>
      </c>
      <c r="AI58">
        <v>1707238</v>
      </c>
      <c r="AK58" s="130">
        <v>0</v>
      </c>
      <c r="AM58">
        <v>18361</v>
      </c>
      <c r="AN58">
        <v>100000</v>
      </c>
      <c r="AR58">
        <v>0</v>
      </c>
      <c r="AT58">
        <v>115600</v>
      </c>
    </row>
    <row r="59" spans="1:46" x14ac:dyDescent="0.3">
      <c r="A59" s="107">
        <v>540</v>
      </c>
      <c r="B59" s="350" t="s">
        <v>105</v>
      </c>
      <c r="I59">
        <v>250</v>
      </c>
      <c r="V59">
        <v>44096</v>
      </c>
      <c r="AH59">
        <v>1713537</v>
      </c>
      <c r="AI59">
        <v>1932989</v>
      </c>
      <c r="AK59" s="130">
        <v>0</v>
      </c>
      <c r="AN59">
        <v>2625</v>
      </c>
      <c r="AR59">
        <v>0</v>
      </c>
    </row>
    <row r="60" spans="1:46" ht="72" x14ac:dyDescent="0.3">
      <c r="A60" s="107">
        <v>547</v>
      </c>
      <c r="B60" s="350" t="s">
        <v>361</v>
      </c>
      <c r="D60">
        <v>2</v>
      </c>
      <c r="E60">
        <v>4</v>
      </c>
      <c r="F60">
        <v>2</v>
      </c>
      <c r="G60">
        <v>2</v>
      </c>
      <c r="H60">
        <v>2</v>
      </c>
      <c r="I60">
        <v>2</v>
      </c>
      <c r="J60">
        <v>3</v>
      </c>
      <c r="L60">
        <v>2</v>
      </c>
      <c r="M60">
        <v>2</v>
      </c>
      <c r="N60">
        <v>3</v>
      </c>
      <c r="O60">
        <v>2</v>
      </c>
      <c r="P60">
        <v>2</v>
      </c>
      <c r="Q60">
        <v>2</v>
      </c>
      <c r="R60">
        <v>2</v>
      </c>
      <c r="S60">
        <v>2</v>
      </c>
      <c r="T60">
        <v>2</v>
      </c>
      <c r="U60">
        <v>3</v>
      </c>
      <c r="V60">
        <v>2</v>
      </c>
      <c r="W60">
        <v>2</v>
      </c>
      <c r="X60">
        <v>2</v>
      </c>
      <c r="Y60">
        <v>2</v>
      </c>
      <c r="Z60">
        <v>2</v>
      </c>
      <c r="AA60">
        <v>2</v>
      </c>
      <c r="AB60">
        <v>2</v>
      </c>
      <c r="AC60">
        <v>2</v>
      </c>
      <c r="AD60">
        <v>3</v>
      </c>
      <c r="AE60">
        <v>2</v>
      </c>
      <c r="AF60">
        <v>2</v>
      </c>
      <c r="AH60">
        <v>2</v>
      </c>
      <c r="AI60">
        <v>2</v>
      </c>
      <c r="AJ60">
        <v>3</v>
      </c>
      <c r="AK60" s="130">
        <v>2</v>
      </c>
      <c r="AL60">
        <v>2</v>
      </c>
      <c r="AM60">
        <v>2</v>
      </c>
      <c r="AN60">
        <v>2</v>
      </c>
      <c r="AO60">
        <v>2</v>
      </c>
      <c r="AP60">
        <v>2</v>
      </c>
      <c r="AQ60">
        <v>2</v>
      </c>
      <c r="AR60">
        <v>0</v>
      </c>
      <c r="AS60">
        <v>2</v>
      </c>
      <c r="AT60">
        <v>2</v>
      </c>
    </row>
    <row r="61" spans="1:46" ht="28.8" x14ac:dyDescent="0.3">
      <c r="A61" s="107">
        <v>554</v>
      </c>
      <c r="B61" s="350" t="s">
        <v>130</v>
      </c>
      <c r="D61">
        <v>753499</v>
      </c>
      <c r="G61">
        <v>1615443</v>
      </c>
      <c r="L61">
        <v>7971765</v>
      </c>
      <c r="W61">
        <v>1253366</v>
      </c>
      <c r="Z61">
        <v>1554495</v>
      </c>
      <c r="AD61">
        <v>1762145</v>
      </c>
      <c r="AH61">
        <v>5688583</v>
      </c>
      <c r="AJ61">
        <v>72136</v>
      </c>
      <c r="AK61" s="130">
        <v>0</v>
      </c>
      <c r="AR61">
        <v>2804913</v>
      </c>
    </row>
    <row r="62" spans="1:46" ht="28.8" x14ac:dyDescent="0.3">
      <c r="A62" s="107">
        <v>555</v>
      </c>
      <c r="B62" s="350" t="s">
        <v>131</v>
      </c>
      <c r="D62">
        <v>350142</v>
      </c>
      <c r="G62">
        <v>1615443</v>
      </c>
      <c r="L62">
        <v>7718158</v>
      </c>
      <c r="W62">
        <v>762658</v>
      </c>
      <c r="Z62">
        <v>1040901</v>
      </c>
      <c r="AD62">
        <v>1762145</v>
      </c>
      <c r="AH62">
        <v>4708999</v>
      </c>
      <c r="AJ62">
        <v>0</v>
      </c>
      <c r="AK62" s="130">
        <v>0</v>
      </c>
      <c r="AR62">
        <v>593787</v>
      </c>
    </row>
    <row r="63" spans="1:46" ht="28.8" x14ac:dyDescent="0.3">
      <c r="A63" s="107">
        <v>556</v>
      </c>
      <c r="B63" s="350" t="s">
        <v>132</v>
      </c>
      <c r="D63">
        <v>529703</v>
      </c>
      <c r="G63">
        <v>1403385</v>
      </c>
      <c r="L63">
        <v>1304534</v>
      </c>
      <c r="W63">
        <v>368327</v>
      </c>
      <c r="Z63">
        <v>369794</v>
      </c>
      <c r="AD63">
        <v>0</v>
      </c>
      <c r="AH63">
        <v>1310573</v>
      </c>
      <c r="AJ63">
        <v>3261684</v>
      </c>
      <c r="AK63" s="130">
        <v>0</v>
      </c>
      <c r="AR63">
        <v>1215091</v>
      </c>
    </row>
    <row r="64" spans="1:46" ht="28.8" x14ac:dyDescent="0.3">
      <c r="A64" s="107">
        <v>557</v>
      </c>
      <c r="B64" s="350" t="s">
        <v>133</v>
      </c>
      <c r="D64">
        <v>244408</v>
      </c>
      <c r="G64">
        <v>1098146</v>
      </c>
      <c r="L64">
        <v>952920</v>
      </c>
      <c r="Z64">
        <v>154495</v>
      </c>
      <c r="AD64">
        <v>0</v>
      </c>
      <c r="AH64">
        <v>742303</v>
      </c>
      <c r="AJ64">
        <v>3250571</v>
      </c>
      <c r="AK64" s="130">
        <v>0</v>
      </c>
      <c r="AR64">
        <v>833712</v>
      </c>
    </row>
    <row r="65" spans="1:46" x14ac:dyDescent="0.3">
      <c r="A65" s="107">
        <v>575</v>
      </c>
      <c r="B65" s="350" t="s">
        <v>124</v>
      </c>
      <c r="AJ65">
        <v>25113873</v>
      </c>
      <c r="AK65" s="130">
        <v>0</v>
      </c>
      <c r="AR65">
        <v>0</v>
      </c>
    </row>
    <row r="66" spans="1:46" x14ac:dyDescent="0.3">
      <c r="A66" s="107">
        <v>576</v>
      </c>
      <c r="B66" s="350" t="s">
        <v>125</v>
      </c>
      <c r="AK66" s="130">
        <v>0</v>
      </c>
      <c r="AR66">
        <v>0</v>
      </c>
    </row>
    <row r="67" spans="1:46" x14ac:dyDescent="0.3">
      <c r="A67" s="107">
        <v>577</v>
      </c>
      <c r="B67" s="350" t="s">
        <v>362</v>
      </c>
      <c r="E67">
        <v>2</v>
      </c>
      <c r="F67">
        <v>2</v>
      </c>
      <c r="G67">
        <v>2</v>
      </c>
      <c r="H67">
        <v>2</v>
      </c>
      <c r="I67">
        <v>2</v>
      </c>
      <c r="J67">
        <v>2</v>
      </c>
      <c r="L67">
        <v>2</v>
      </c>
      <c r="M67">
        <v>2</v>
      </c>
      <c r="N67">
        <v>2</v>
      </c>
      <c r="P67">
        <v>2</v>
      </c>
      <c r="Q67">
        <v>2</v>
      </c>
      <c r="R67">
        <v>2</v>
      </c>
      <c r="S67">
        <v>2</v>
      </c>
      <c r="T67">
        <v>2</v>
      </c>
      <c r="U67">
        <v>2</v>
      </c>
      <c r="V67">
        <v>2</v>
      </c>
      <c r="W67">
        <v>2</v>
      </c>
      <c r="X67">
        <v>2</v>
      </c>
      <c r="Y67">
        <v>2</v>
      </c>
      <c r="Z67">
        <v>2</v>
      </c>
      <c r="AA67">
        <v>2</v>
      </c>
      <c r="AC67">
        <v>2</v>
      </c>
      <c r="AD67">
        <v>2</v>
      </c>
      <c r="AE67">
        <v>2</v>
      </c>
      <c r="AF67">
        <v>2</v>
      </c>
      <c r="AH67">
        <v>2</v>
      </c>
      <c r="AI67">
        <v>2</v>
      </c>
      <c r="AJ67">
        <v>2</v>
      </c>
      <c r="AK67" s="130">
        <v>2</v>
      </c>
      <c r="AN67">
        <v>2</v>
      </c>
      <c r="AO67">
        <v>2</v>
      </c>
      <c r="AP67">
        <v>2</v>
      </c>
      <c r="AQ67">
        <v>2</v>
      </c>
      <c r="AR67">
        <v>2</v>
      </c>
      <c r="AS67">
        <v>2</v>
      </c>
      <c r="AT67">
        <v>2</v>
      </c>
    </row>
    <row r="68" spans="1:46" x14ac:dyDescent="0.3">
      <c r="A68" s="107">
        <v>586</v>
      </c>
      <c r="B68" s="350" t="s">
        <v>363</v>
      </c>
      <c r="AK68" s="130">
        <v>0</v>
      </c>
      <c r="AR68">
        <v>0</v>
      </c>
    </row>
    <row r="69" spans="1:46" x14ac:dyDescent="0.3">
      <c r="A69" s="107">
        <v>591</v>
      </c>
      <c r="B69" s="350" t="s">
        <v>140</v>
      </c>
      <c r="D69">
        <v>1639682</v>
      </c>
      <c r="G69">
        <v>5402610</v>
      </c>
      <c r="H69">
        <v>72697</v>
      </c>
      <c r="L69">
        <v>10411488</v>
      </c>
      <c r="M69">
        <v>14712499</v>
      </c>
      <c r="N69">
        <v>1512816</v>
      </c>
      <c r="O69">
        <v>459500</v>
      </c>
      <c r="P69">
        <v>11507554</v>
      </c>
      <c r="U69">
        <v>34403264</v>
      </c>
      <c r="W69">
        <v>2796162</v>
      </c>
      <c r="Z69">
        <v>4549020</v>
      </c>
      <c r="AE69">
        <v>12371647</v>
      </c>
      <c r="AH69">
        <v>1078180</v>
      </c>
      <c r="AJ69">
        <v>25448765</v>
      </c>
      <c r="AK69" s="130">
        <v>114976</v>
      </c>
      <c r="AR69">
        <v>5686591</v>
      </c>
      <c r="AS69">
        <v>1470299</v>
      </c>
    </row>
    <row r="70" spans="1:46" x14ac:dyDescent="0.3">
      <c r="A70" s="107">
        <v>592</v>
      </c>
      <c r="B70" s="350" t="s">
        <v>141</v>
      </c>
      <c r="D70">
        <v>23395</v>
      </c>
      <c r="G70">
        <v>-471402</v>
      </c>
      <c r="H70">
        <v>142303</v>
      </c>
      <c r="L70">
        <v>2958021</v>
      </c>
      <c r="M70">
        <v>-1480304</v>
      </c>
      <c r="N70">
        <v>-121599</v>
      </c>
      <c r="O70">
        <v>-22171</v>
      </c>
      <c r="P70">
        <v>1253740</v>
      </c>
      <c r="U70">
        <v>11794</v>
      </c>
      <c r="W70">
        <v>22331</v>
      </c>
      <c r="Z70">
        <v>-108718</v>
      </c>
      <c r="AE70">
        <v>6837097</v>
      </c>
      <c r="AH70">
        <v>277819</v>
      </c>
      <c r="AJ70">
        <v>234251</v>
      </c>
      <c r="AK70" s="130">
        <v>-299150</v>
      </c>
      <c r="AR70">
        <v>480199</v>
      </c>
      <c r="AS70">
        <v>224134</v>
      </c>
    </row>
    <row r="71" spans="1:46" x14ac:dyDescent="0.3">
      <c r="A71" s="107">
        <v>598</v>
      </c>
      <c r="B71" s="350" t="s">
        <v>147</v>
      </c>
      <c r="AK71" s="130">
        <v>0</v>
      </c>
      <c r="AR71">
        <v>0</v>
      </c>
    </row>
    <row r="72" spans="1:46" x14ac:dyDescent="0.3">
      <c r="A72" s="107">
        <v>599</v>
      </c>
      <c r="B72" s="350" t="s">
        <v>146</v>
      </c>
      <c r="AK72" s="130">
        <v>0</v>
      </c>
      <c r="AR72">
        <v>0</v>
      </c>
    </row>
    <row r="73" spans="1:46" x14ac:dyDescent="0.3">
      <c r="A73" s="107">
        <v>602</v>
      </c>
      <c r="B73" s="350" t="s">
        <v>148</v>
      </c>
      <c r="AK73" s="130">
        <v>0</v>
      </c>
      <c r="AR73">
        <v>0</v>
      </c>
    </row>
    <row r="74" spans="1:46" ht="129.6" x14ac:dyDescent="0.3">
      <c r="A74" s="107">
        <v>603</v>
      </c>
      <c r="B74" s="350" t="s">
        <v>456</v>
      </c>
      <c r="D74">
        <v>0</v>
      </c>
      <c r="E74">
        <v>0</v>
      </c>
      <c r="F74">
        <v>0</v>
      </c>
      <c r="G74">
        <v>0</v>
      </c>
      <c r="H74">
        <v>0</v>
      </c>
      <c r="I74">
        <v>0</v>
      </c>
      <c r="J74">
        <v>0</v>
      </c>
      <c r="L74">
        <v>1</v>
      </c>
      <c r="M74">
        <v>0</v>
      </c>
      <c r="N74">
        <v>0</v>
      </c>
      <c r="O74">
        <v>0</v>
      </c>
      <c r="P74">
        <v>0</v>
      </c>
      <c r="Q74">
        <v>0</v>
      </c>
      <c r="R74">
        <v>0</v>
      </c>
      <c r="S74">
        <v>0</v>
      </c>
      <c r="T74">
        <v>0</v>
      </c>
      <c r="U74">
        <v>0</v>
      </c>
      <c r="V74">
        <v>0</v>
      </c>
      <c r="W74">
        <v>0</v>
      </c>
      <c r="X74">
        <v>0</v>
      </c>
      <c r="Y74">
        <v>0</v>
      </c>
      <c r="Z74">
        <v>1</v>
      </c>
      <c r="AA74">
        <v>0</v>
      </c>
      <c r="AB74">
        <v>0</v>
      </c>
      <c r="AC74">
        <v>0</v>
      </c>
      <c r="AD74">
        <v>0</v>
      </c>
      <c r="AE74">
        <v>0</v>
      </c>
      <c r="AF74">
        <v>0</v>
      </c>
      <c r="AH74">
        <v>0</v>
      </c>
      <c r="AI74">
        <v>0</v>
      </c>
      <c r="AJ74">
        <v>0</v>
      </c>
      <c r="AK74" s="130">
        <v>6</v>
      </c>
      <c r="AL74">
        <v>0</v>
      </c>
      <c r="AM74">
        <v>0</v>
      </c>
      <c r="AN74">
        <v>0</v>
      </c>
      <c r="AO74">
        <v>0</v>
      </c>
      <c r="AP74">
        <v>0</v>
      </c>
      <c r="AQ74">
        <v>0</v>
      </c>
      <c r="AR74">
        <v>2</v>
      </c>
      <c r="AS74">
        <v>0</v>
      </c>
      <c r="AT74">
        <v>0</v>
      </c>
    </row>
    <row r="75" spans="1:46" x14ac:dyDescent="0.3">
      <c r="A75" s="107">
        <v>606</v>
      </c>
      <c r="B75" s="350" t="s">
        <v>364</v>
      </c>
      <c r="D75">
        <v>1</v>
      </c>
      <c r="G75">
        <v>1</v>
      </c>
      <c r="L75">
        <v>1</v>
      </c>
      <c r="W75">
        <v>1</v>
      </c>
      <c r="Z75">
        <v>1</v>
      </c>
      <c r="AD75">
        <v>1</v>
      </c>
      <c r="AH75">
        <v>1</v>
      </c>
      <c r="AJ75">
        <v>1</v>
      </c>
      <c r="AK75" s="130">
        <v>0</v>
      </c>
      <c r="AR75">
        <v>1</v>
      </c>
    </row>
    <row r="76" spans="1:46" x14ac:dyDescent="0.3">
      <c r="A76" s="107">
        <v>619</v>
      </c>
      <c r="B76" s="350" t="s">
        <v>365</v>
      </c>
      <c r="D76">
        <v>0</v>
      </c>
      <c r="E76">
        <v>0</v>
      </c>
      <c r="F76">
        <v>0</v>
      </c>
      <c r="G76">
        <v>0</v>
      </c>
      <c r="H76">
        <v>0</v>
      </c>
      <c r="I76">
        <v>0</v>
      </c>
      <c r="J76">
        <v>0</v>
      </c>
      <c r="L76">
        <v>0</v>
      </c>
      <c r="M76">
        <v>0</v>
      </c>
      <c r="N76">
        <v>0</v>
      </c>
      <c r="O76">
        <v>0</v>
      </c>
      <c r="P76">
        <v>0</v>
      </c>
      <c r="Q76">
        <v>0</v>
      </c>
      <c r="R76">
        <v>0</v>
      </c>
      <c r="S76">
        <v>0</v>
      </c>
      <c r="T76">
        <v>0</v>
      </c>
      <c r="V76">
        <v>0</v>
      </c>
      <c r="W76">
        <v>0</v>
      </c>
      <c r="X76">
        <v>0</v>
      </c>
      <c r="Y76">
        <v>0</v>
      </c>
      <c r="Z76">
        <v>0</v>
      </c>
      <c r="AA76">
        <v>0</v>
      </c>
      <c r="AB76">
        <v>0</v>
      </c>
      <c r="AC76">
        <v>0</v>
      </c>
      <c r="AD76">
        <v>0</v>
      </c>
      <c r="AE76">
        <v>0</v>
      </c>
      <c r="AF76">
        <v>0</v>
      </c>
      <c r="AH76">
        <v>0</v>
      </c>
      <c r="AI76">
        <v>0</v>
      </c>
      <c r="AJ76">
        <v>0</v>
      </c>
      <c r="AK76" s="130">
        <v>0</v>
      </c>
      <c r="AL76">
        <v>0</v>
      </c>
      <c r="AM76">
        <v>0</v>
      </c>
      <c r="AN76">
        <v>0</v>
      </c>
      <c r="AO76">
        <v>0</v>
      </c>
      <c r="AP76">
        <v>0</v>
      </c>
      <c r="AQ76">
        <v>0</v>
      </c>
      <c r="AR76">
        <v>0</v>
      </c>
      <c r="AS76">
        <v>0</v>
      </c>
      <c r="AT76">
        <v>0</v>
      </c>
    </row>
    <row r="77" spans="1:46" ht="28.8" x14ac:dyDescent="0.3">
      <c r="A77" s="107">
        <v>620</v>
      </c>
      <c r="B77" s="350" t="s">
        <v>366</v>
      </c>
      <c r="D77">
        <v>2</v>
      </c>
      <c r="E77">
        <v>2</v>
      </c>
      <c r="F77">
        <v>2</v>
      </c>
      <c r="G77">
        <v>2</v>
      </c>
      <c r="H77">
        <v>1</v>
      </c>
      <c r="I77">
        <v>2</v>
      </c>
      <c r="J77">
        <v>2</v>
      </c>
      <c r="L77">
        <v>2</v>
      </c>
      <c r="M77">
        <v>2</v>
      </c>
      <c r="N77">
        <v>2</v>
      </c>
      <c r="O77">
        <v>2</v>
      </c>
      <c r="P77">
        <v>2</v>
      </c>
      <c r="Q77">
        <v>2</v>
      </c>
      <c r="R77">
        <v>2</v>
      </c>
      <c r="S77">
        <v>2</v>
      </c>
      <c r="T77">
        <v>2</v>
      </c>
      <c r="U77">
        <v>2</v>
      </c>
      <c r="V77">
        <v>2</v>
      </c>
      <c r="W77">
        <v>2</v>
      </c>
      <c r="X77">
        <v>2</v>
      </c>
      <c r="Y77">
        <v>2</v>
      </c>
      <c r="Z77">
        <v>2</v>
      </c>
      <c r="AA77">
        <v>2</v>
      </c>
      <c r="AB77">
        <v>2</v>
      </c>
      <c r="AC77">
        <v>2</v>
      </c>
      <c r="AD77">
        <v>2</v>
      </c>
      <c r="AE77">
        <v>2</v>
      </c>
      <c r="AF77">
        <v>2</v>
      </c>
      <c r="AH77">
        <v>2</v>
      </c>
      <c r="AI77">
        <v>2</v>
      </c>
      <c r="AJ77">
        <v>2</v>
      </c>
      <c r="AK77" s="130">
        <v>2</v>
      </c>
      <c r="AL77">
        <v>2</v>
      </c>
      <c r="AM77">
        <v>2</v>
      </c>
      <c r="AN77">
        <v>2</v>
      </c>
      <c r="AO77">
        <v>2</v>
      </c>
      <c r="AP77">
        <v>2</v>
      </c>
      <c r="AQ77">
        <v>2</v>
      </c>
      <c r="AR77">
        <v>2</v>
      </c>
      <c r="AS77">
        <v>2</v>
      </c>
      <c r="AT77">
        <v>2</v>
      </c>
    </row>
    <row r="78" spans="1:46" ht="57.6" x14ac:dyDescent="0.3">
      <c r="A78" s="107">
        <v>622</v>
      </c>
      <c r="B78" s="350" t="s">
        <v>367</v>
      </c>
      <c r="E78">
        <v>783775</v>
      </c>
      <c r="J78">
        <v>380964</v>
      </c>
      <c r="L78">
        <v>417285</v>
      </c>
      <c r="M78">
        <v>97221</v>
      </c>
      <c r="N78">
        <v>150474</v>
      </c>
      <c r="P78">
        <v>847132</v>
      </c>
      <c r="U78">
        <v>6733407</v>
      </c>
      <c r="V78">
        <v>44787</v>
      </c>
      <c r="Z78">
        <v>392433</v>
      </c>
      <c r="AC78">
        <v>71277</v>
      </c>
      <c r="AD78">
        <v>16860986</v>
      </c>
      <c r="AE78">
        <v>1601685</v>
      </c>
      <c r="AK78" s="130">
        <v>0</v>
      </c>
      <c r="AQ78">
        <v>421109</v>
      </c>
      <c r="AR78">
        <v>853686</v>
      </c>
    </row>
    <row r="79" spans="1:46" x14ac:dyDescent="0.3">
      <c r="A79" s="107">
        <v>626</v>
      </c>
      <c r="B79" s="350" t="s">
        <v>368</v>
      </c>
      <c r="F79">
        <v>1202652</v>
      </c>
      <c r="I79">
        <v>8068</v>
      </c>
      <c r="J79">
        <v>60065</v>
      </c>
      <c r="Q79">
        <v>37</v>
      </c>
      <c r="S79">
        <v>2970</v>
      </c>
      <c r="T79">
        <v>149372</v>
      </c>
      <c r="V79">
        <v>553</v>
      </c>
      <c r="X79">
        <v>136411</v>
      </c>
      <c r="AC79">
        <v>4069</v>
      </c>
      <c r="AD79">
        <v>8502315</v>
      </c>
      <c r="AH79">
        <v>775032</v>
      </c>
      <c r="AI79">
        <v>52754</v>
      </c>
      <c r="AJ79">
        <v>6970378</v>
      </c>
      <c r="AK79" s="130">
        <v>4933</v>
      </c>
      <c r="AM79">
        <v>1468</v>
      </c>
      <c r="AN79">
        <v>866</v>
      </c>
      <c r="AO79">
        <v>368</v>
      </c>
      <c r="AP79">
        <v>12511</v>
      </c>
      <c r="AQ79">
        <v>133710</v>
      </c>
      <c r="AR79">
        <v>0</v>
      </c>
    </row>
    <row r="80" spans="1:46" x14ac:dyDescent="0.3">
      <c r="A80" s="107">
        <v>627</v>
      </c>
      <c r="B80" s="350" t="s">
        <v>369</v>
      </c>
      <c r="AK80" s="130">
        <v>0</v>
      </c>
      <c r="AR80">
        <v>0</v>
      </c>
    </row>
    <row r="81" spans="1:46" x14ac:dyDescent="0.3">
      <c r="A81" s="107">
        <v>628</v>
      </c>
      <c r="B81" s="350" t="s">
        <v>370</v>
      </c>
      <c r="J81">
        <v>2000</v>
      </c>
      <c r="AD81">
        <v>2301936</v>
      </c>
      <c r="AH81">
        <v>61037</v>
      </c>
      <c r="AJ81">
        <v>227597</v>
      </c>
      <c r="AK81" s="130">
        <v>0</v>
      </c>
      <c r="AR81">
        <v>0</v>
      </c>
    </row>
    <row r="82" spans="1:46" x14ac:dyDescent="0.3">
      <c r="A82" s="107">
        <v>629</v>
      </c>
      <c r="B82" s="350" t="s">
        <v>371</v>
      </c>
      <c r="AK82" s="130">
        <v>0</v>
      </c>
      <c r="AR82">
        <v>0</v>
      </c>
    </row>
    <row r="83" spans="1:46" x14ac:dyDescent="0.3">
      <c r="A83" s="107">
        <v>630</v>
      </c>
      <c r="B83" s="350" t="s">
        <v>372</v>
      </c>
      <c r="I83">
        <v>4200</v>
      </c>
      <c r="AK83" s="130">
        <v>0</v>
      </c>
      <c r="AM83">
        <v>1468</v>
      </c>
      <c r="AR83">
        <v>0</v>
      </c>
    </row>
    <row r="84" spans="1:46" x14ac:dyDescent="0.3">
      <c r="A84" s="107">
        <v>631</v>
      </c>
      <c r="B84" s="350" t="s">
        <v>373</v>
      </c>
      <c r="AK84" s="130">
        <v>0</v>
      </c>
      <c r="AR84">
        <v>0</v>
      </c>
    </row>
    <row r="85" spans="1:46" x14ac:dyDescent="0.3">
      <c r="A85" s="107">
        <v>645</v>
      </c>
      <c r="B85" s="350" t="s">
        <v>174</v>
      </c>
      <c r="I85">
        <v>250</v>
      </c>
      <c r="V85">
        <v>44096</v>
      </c>
      <c r="AH85">
        <v>1821492</v>
      </c>
      <c r="AI85">
        <v>1932989</v>
      </c>
      <c r="AK85" s="130">
        <v>0</v>
      </c>
      <c r="AM85">
        <v>793</v>
      </c>
      <c r="AN85">
        <v>2625</v>
      </c>
      <c r="AR85">
        <v>0</v>
      </c>
      <c r="AT85">
        <v>115600</v>
      </c>
    </row>
    <row r="86" spans="1:46" x14ac:dyDescent="0.3">
      <c r="A86" s="107">
        <v>646</v>
      </c>
      <c r="B86" s="350" t="s">
        <v>161</v>
      </c>
      <c r="F86">
        <v>298578</v>
      </c>
      <c r="I86">
        <v>204963</v>
      </c>
      <c r="J86">
        <v>1135395</v>
      </c>
      <c r="Q86">
        <v>324457</v>
      </c>
      <c r="R86">
        <v>26573</v>
      </c>
      <c r="T86">
        <v>756165</v>
      </c>
      <c r="V86">
        <v>37875</v>
      </c>
      <c r="X86">
        <v>150409</v>
      </c>
      <c r="AA86">
        <v>52984</v>
      </c>
      <c r="AC86">
        <v>116228</v>
      </c>
      <c r="AD86">
        <v>-1073858</v>
      </c>
      <c r="AF86">
        <v>113838</v>
      </c>
      <c r="AH86">
        <v>5530206</v>
      </c>
      <c r="AI86">
        <v>729477</v>
      </c>
      <c r="AJ86">
        <v>14458841</v>
      </c>
      <c r="AK86" s="130">
        <v>733920</v>
      </c>
      <c r="AM86">
        <v>39240</v>
      </c>
      <c r="AN86">
        <v>13329</v>
      </c>
      <c r="AO86">
        <v>31391</v>
      </c>
      <c r="AP86">
        <v>56776</v>
      </c>
      <c r="AR86">
        <v>0</v>
      </c>
      <c r="AT86">
        <v>160613</v>
      </c>
    </row>
    <row r="87" spans="1:46" x14ac:dyDescent="0.3">
      <c r="A87" s="107">
        <v>647</v>
      </c>
      <c r="B87" s="350" t="s">
        <v>374</v>
      </c>
      <c r="AK87" s="130">
        <v>0</v>
      </c>
      <c r="AR87">
        <v>0</v>
      </c>
    </row>
    <row r="88" spans="1:46" x14ac:dyDescent="0.3">
      <c r="A88" s="107">
        <v>659</v>
      </c>
      <c r="B88" s="350" t="s">
        <v>375</v>
      </c>
      <c r="J88">
        <v>1836088</v>
      </c>
      <c r="N88">
        <v>1005825</v>
      </c>
      <c r="U88">
        <v>3187779</v>
      </c>
      <c r="AD88">
        <v>58924709</v>
      </c>
      <c r="AJ88">
        <v>3353229</v>
      </c>
      <c r="AK88" s="130">
        <v>0</v>
      </c>
      <c r="AR88">
        <v>0</v>
      </c>
    </row>
    <row r="89" spans="1:46" x14ac:dyDescent="0.3">
      <c r="A89" s="107">
        <v>660</v>
      </c>
      <c r="B89" s="350" t="s">
        <v>376</v>
      </c>
      <c r="U89">
        <v>4381120</v>
      </c>
      <c r="AK89" s="130">
        <v>0</v>
      </c>
      <c r="AR89">
        <v>0</v>
      </c>
    </row>
    <row r="90" spans="1:46" x14ac:dyDescent="0.3">
      <c r="A90" s="107">
        <v>661</v>
      </c>
      <c r="B90" s="350" t="s">
        <v>193</v>
      </c>
      <c r="U90">
        <v>137</v>
      </c>
      <c r="AK90" s="130">
        <v>0</v>
      </c>
      <c r="AR90">
        <v>0</v>
      </c>
    </row>
    <row r="91" spans="1:46" x14ac:dyDescent="0.3">
      <c r="A91" s="107">
        <v>662</v>
      </c>
      <c r="B91" s="350" t="s">
        <v>212</v>
      </c>
      <c r="D91">
        <v>0</v>
      </c>
      <c r="L91">
        <v>0</v>
      </c>
      <c r="W91">
        <v>97553</v>
      </c>
      <c r="Z91">
        <v>0</v>
      </c>
      <c r="AD91">
        <v>800000</v>
      </c>
      <c r="AH91">
        <v>0</v>
      </c>
      <c r="AJ91">
        <v>0</v>
      </c>
      <c r="AK91" s="130">
        <v>0</v>
      </c>
      <c r="AR91">
        <v>0</v>
      </c>
    </row>
    <row r="92" spans="1:46" x14ac:dyDescent="0.3">
      <c r="A92" s="107">
        <v>663</v>
      </c>
      <c r="B92" s="350" t="s">
        <v>377</v>
      </c>
      <c r="D92">
        <v>146795</v>
      </c>
      <c r="G92">
        <v>713351</v>
      </c>
      <c r="L92">
        <v>0</v>
      </c>
      <c r="W92">
        <v>280549</v>
      </c>
      <c r="Z92">
        <v>0</v>
      </c>
      <c r="AD92">
        <v>0</v>
      </c>
      <c r="AH92">
        <v>0</v>
      </c>
      <c r="AJ92">
        <v>0</v>
      </c>
      <c r="AK92" s="130">
        <v>0</v>
      </c>
      <c r="AR92">
        <v>0</v>
      </c>
    </row>
    <row r="93" spans="1:46" ht="28.8" x14ac:dyDescent="0.3">
      <c r="A93" s="107">
        <v>900</v>
      </c>
      <c r="B93" s="350" t="s">
        <v>457</v>
      </c>
      <c r="D93" t="s">
        <v>20</v>
      </c>
      <c r="E93" t="s">
        <v>19</v>
      </c>
      <c r="F93" t="s">
        <v>19</v>
      </c>
      <c r="G93" t="s">
        <v>19</v>
      </c>
      <c r="H93" t="s">
        <v>19</v>
      </c>
      <c r="I93" t="s">
        <v>19</v>
      </c>
      <c r="J93" t="s">
        <v>19</v>
      </c>
      <c r="L93" t="s">
        <v>19</v>
      </c>
      <c r="M93" t="s">
        <v>20</v>
      </c>
      <c r="N93" t="s">
        <v>20</v>
      </c>
      <c r="O93" t="s">
        <v>19</v>
      </c>
      <c r="P93" t="s">
        <v>20</v>
      </c>
      <c r="Q93" t="s">
        <v>19</v>
      </c>
      <c r="R93" t="s">
        <v>19</v>
      </c>
      <c r="S93" t="s">
        <v>19</v>
      </c>
      <c r="T93" t="s">
        <v>19</v>
      </c>
      <c r="U93" t="s">
        <v>20</v>
      </c>
      <c r="V93" t="s">
        <v>19</v>
      </c>
      <c r="W93" t="s">
        <v>19</v>
      </c>
      <c r="X93" t="s">
        <v>19</v>
      </c>
      <c r="Y93" t="s">
        <v>19</v>
      </c>
      <c r="Z93" t="s">
        <v>19</v>
      </c>
      <c r="AA93" t="s">
        <v>19</v>
      </c>
      <c r="AB93" t="s">
        <v>20</v>
      </c>
      <c r="AC93" t="s">
        <v>19</v>
      </c>
      <c r="AD93" t="s">
        <v>20</v>
      </c>
      <c r="AE93" t="s">
        <v>19</v>
      </c>
      <c r="AF93" t="s">
        <v>19</v>
      </c>
      <c r="AH93" t="s">
        <v>19</v>
      </c>
      <c r="AI93" t="s">
        <v>19</v>
      </c>
      <c r="AJ93" t="s">
        <v>19</v>
      </c>
      <c r="AK93" s="130" t="s">
        <v>19</v>
      </c>
      <c r="AL93" t="s">
        <v>19</v>
      </c>
      <c r="AM93" t="s">
        <v>19</v>
      </c>
      <c r="AN93" t="s">
        <v>19</v>
      </c>
      <c r="AO93" t="s">
        <v>19</v>
      </c>
      <c r="AP93" t="s">
        <v>19</v>
      </c>
      <c r="AQ93" t="s">
        <v>19</v>
      </c>
      <c r="AR93" t="s">
        <v>20</v>
      </c>
      <c r="AS93" t="s">
        <v>20</v>
      </c>
      <c r="AT93" t="s">
        <v>19</v>
      </c>
    </row>
    <row r="94" spans="1:46" ht="28.8" x14ac:dyDescent="0.3">
      <c r="A94" s="107">
        <v>901</v>
      </c>
      <c r="B94" s="350" t="s">
        <v>458</v>
      </c>
      <c r="D94" t="s">
        <v>932</v>
      </c>
      <c r="E94" t="s">
        <v>933</v>
      </c>
      <c r="F94" t="s">
        <v>891</v>
      </c>
      <c r="G94" t="s">
        <v>892</v>
      </c>
      <c r="H94" t="s">
        <v>893</v>
      </c>
      <c r="I94" t="s">
        <v>934</v>
      </c>
      <c r="J94" t="s">
        <v>632</v>
      </c>
      <c r="L94" t="s">
        <v>935</v>
      </c>
      <c r="M94" t="s">
        <v>896</v>
      </c>
      <c r="N94" t="s">
        <v>897</v>
      </c>
      <c r="O94" t="s">
        <v>898</v>
      </c>
      <c r="P94" t="s">
        <v>899</v>
      </c>
      <c r="Q94" t="s">
        <v>936</v>
      </c>
      <c r="R94" t="s">
        <v>901</v>
      </c>
      <c r="S94" t="s">
        <v>902</v>
      </c>
      <c r="T94" t="s">
        <v>937</v>
      </c>
      <c r="U94" t="s">
        <v>938</v>
      </c>
      <c r="V94" t="s">
        <v>904</v>
      </c>
      <c r="W94" t="s">
        <v>905</v>
      </c>
      <c r="X94" t="s">
        <v>906</v>
      </c>
      <c r="Y94" t="s">
        <v>920</v>
      </c>
      <c r="Z94" t="s">
        <v>939</v>
      </c>
      <c r="AA94" t="s">
        <v>940</v>
      </c>
      <c r="AB94" t="s">
        <v>941</v>
      </c>
      <c r="AC94" t="s">
        <v>910</v>
      </c>
      <c r="AD94" t="s">
        <v>942</v>
      </c>
      <c r="AE94" t="s">
        <v>912</v>
      </c>
      <c r="AF94" t="s">
        <v>902</v>
      </c>
      <c r="AH94" t="s">
        <v>913</v>
      </c>
      <c r="AI94" t="s">
        <v>914</v>
      </c>
      <c r="AJ94" t="s">
        <v>915</v>
      </c>
      <c r="AK94" s="130" t="s">
        <v>1155</v>
      </c>
      <c r="AL94" t="s">
        <v>920</v>
      </c>
      <c r="AM94" t="s">
        <v>917</v>
      </c>
      <c r="AN94" t="s">
        <v>918</v>
      </c>
      <c r="AO94" t="s">
        <v>920</v>
      </c>
      <c r="AP94" t="s">
        <v>920</v>
      </c>
      <c r="AQ94" t="s">
        <v>943</v>
      </c>
      <c r="AR94" t="s">
        <v>922</v>
      </c>
      <c r="AS94" t="s">
        <v>923</v>
      </c>
      <c r="AT94" t="s">
        <v>944</v>
      </c>
    </row>
    <row r="95" spans="1:46" x14ac:dyDescent="0.3">
      <c r="A95" s="107">
        <v>902</v>
      </c>
      <c r="B95" s="350" t="s">
        <v>459</v>
      </c>
      <c r="D95" t="s">
        <v>945</v>
      </c>
      <c r="E95" t="s">
        <v>946</v>
      </c>
      <c r="F95" t="s">
        <v>947</v>
      </c>
      <c r="G95" t="s">
        <v>948</v>
      </c>
      <c r="H95" t="s">
        <v>949</v>
      </c>
      <c r="I95" t="s">
        <v>636</v>
      </c>
      <c r="J95" t="s">
        <v>463</v>
      </c>
      <c r="L95" t="s">
        <v>467</v>
      </c>
      <c r="M95" t="s">
        <v>950</v>
      </c>
      <c r="N95" t="s">
        <v>951</v>
      </c>
      <c r="O95" t="s">
        <v>636</v>
      </c>
      <c r="P95" t="s">
        <v>952</v>
      </c>
      <c r="Q95" t="s">
        <v>953</v>
      </c>
      <c r="R95" t="s">
        <v>954</v>
      </c>
      <c r="S95" t="s">
        <v>955</v>
      </c>
      <c r="T95" t="s">
        <v>467</v>
      </c>
      <c r="U95" t="s">
        <v>956</v>
      </c>
      <c r="V95" t="s">
        <v>957</v>
      </c>
      <c r="W95" t="s">
        <v>958</v>
      </c>
      <c r="X95" t="s">
        <v>636</v>
      </c>
      <c r="Y95" t="s">
        <v>461</v>
      </c>
      <c r="Z95" t="s">
        <v>959</v>
      </c>
      <c r="AA95" t="s">
        <v>960</v>
      </c>
      <c r="AB95" t="s">
        <v>961</v>
      </c>
      <c r="AC95" t="s">
        <v>465</v>
      </c>
      <c r="AD95" t="s">
        <v>462</v>
      </c>
      <c r="AE95" t="s">
        <v>949</v>
      </c>
      <c r="AF95" t="s">
        <v>962</v>
      </c>
      <c r="AH95" t="s">
        <v>949</v>
      </c>
      <c r="AI95" t="s">
        <v>464</v>
      </c>
      <c r="AJ95" t="s">
        <v>466</v>
      </c>
      <c r="AK95" s="130" t="s">
        <v>460</v>
      </c>
      <c r="AL95" t="s">
        <v>461</v>
      </c>
      <c r="AM95" t="s">
        <v>963</v>
      </c>
      <c r="AN95" t="s">
        <v>964</v>
      </c>
      <c r="AO95" t="s">
        <v>965</v>
      </c>
      <c r="AP95" t="s">
        <v>965</v>
      </c>
      <c r="AQ95" t="s">
        <v>460</v>
      </c>
      <c r="AR95" t="s">
        <v>966</v>
      </c>
      <c r="AS95" t="s">
        <v>635</v>
      </c>
      <c r="AT95" t="s">
        <v>967</v>
      </c>
    </row>
    <row r="96" spans="1:46" x14ac:dyDescent="0.3">
      <c r="A96" s="107">
        <v>903</v>
      </c>
      <c r="B96" s="350" t="s">
        <v>468</v>
      </c>
      <c r="D96" t="s">
        <v>968</v>
      </c>
      <c r="E96" t="s">
        <v>969</v>
      </c>
      <c r="F96" t="s">
        <v>947</v>
      </c>
      <c r="G96" t="s">
        <v>970</v>
      </c>
      <c r="H96" t="s">
        <v>971</v>
      </c>
      <c r="I96" t="s">
        <v>640</v>
      </c>
      <c r="J96" t="s">
        <v>638</v>
      </c>
      <c r="L96" t="s">
        <v>972</v>
      </c>
      <c r="M96" t="s">
        <v>973</v>
      </c>
      <c r="N96" t="s">
        <v>974</v>
      </c>
      <c r="O96" t="s">
        <v>640</v>
      </c>
      <c r="P96" t="s">
        <v>975</v>
      </c>
      <c r="Q96" t="s">
        <v>976</v>
      </c>
      <c r="R96" t="s">
        <v>977</v>
      </c>
      <c r="S96" t="s">
        <v>639</v>
      </c>
      <c r="T96" t="s">
        <v>978</v>
      </c>
      <c r="U96" t="s">
        <v>979</v>
      </c>
      <c r="V96" t="s">
        <v>980</v>
      </c>
      <c r="W96" t="s">
        <v>981</v>
      </c>
      <c r="X96" t="s">
        <v>640</v>
      </c>
      <c r="Y96" t="s">
        <v>982</v>
      </c>
      <c r="Z96" t="s">
        <v>473</v>
      </c>
      <c r="AA96" t="s">
        <v>983</v>
      </c>
      <c r="AB96" t="s">
        <v>984</v>
      </c>
      <c r="AC96" t="s">
        <v>472</v>
      </c>
      <c r="AD96" t="s">
        <v>470</v>
      </c>
      <c r="AE96" t="s">
        <v>985</v>
      </c>
      <c r="AF96" t="s">
        <v>639</v>
      </c>
      <c r="AH96" t="s">
        <v>971</v>
      </c>
      <c r="AI96" t="s">
        <v>471</v>
      </c>
      <c r="AJ96" t="s">
        <v>986</v>
      </c>
      <c r="AK96" s="130" t="s">
        <v>469</v>
      </c>
      <c r="AL96" t="s">
        <v>982</v>
      </c>
      <c r="AM96" t="s">
        <v>987</v>
      </c>
      <c r="AN96" t="s">
        <v>988</v>
      </c>
      <c r="AO96" t="s">
        <v>989</v>
      </c>
      <c r="AP96" t="s">
        <v>989</v>
      </c>
      <c r="AQ96" t="s">
        <v>469</v>
      </c>
      <c r="AR96" t="s">
        <v>990</v>
      </c>
      <c r="AS96" t="s">
        <v>637</v>
      </c>
      <c r="AT96" t="s">
        <v>991</v>
      </c>
    </row>
    <row r="97" spans="1:46" x14ac:dyDescent="0.3">
      <c r="A97" s="107">
        <v>904</v>
      </c>
      <c r="B97" s="350" t="s">
        <v>474</v>
      </c>
      <c r="D97" t="s">
        <v>992</v>
      </c>
      <c r="E97" t="s">
        <v>993</v>
      </c>
      <c r="F97" t="s">
        <v>994</v>
      </c>
      <c r="G97" t="s">
        <v>995</v>
      </c>
      <c r="H97" t="s">
        <v>996</v>
      </c>
      <c r="I97" t="s">
        <v>644</v>
      </c>
      <c r="J97" t="s">
        <v>642</v>
      </c>
      <c r="L97" t="s">
        <v>997</v>
      </c>
      <c r="M97" t="s">
        <v>998</v>
      </c>
      <c r="N97" t="s">
        <v>478</v>
      </c>
      <c r="O97" t="s">
        <v>644</v>
      </c>
      <c r="P97" t="s">
        <v>999</v>
      </c>
      <c r="Q97" t="s">
        <v>1000</v>
      </c>
      <c r="R97" t="s">
        <v>1001</v>
      </c>
      <c r="S97" t="s">
        <v>643</v>
      </c>
      <c r="T97" t="s">
        <v>997</v>
      </c>
      <c r="U97" t="s">
        <v>480</v>
      </c>
      <c r="V97" t="s">
        <v>1002</v>
      </c>
      <c r="W97" t="s">
        <v>1003</v>
      </c>
      <c r="X97" t="s">
        <v>644</v>
      </c>
      <c r="Y97" t="s">
        <v>1004</v>
      </c>
      <c r="Z97" t="s">
        <v>1005</v>
      </c>
      <c r="AA97" t="s">
        <v>1006</v>
      </c>
      <c r="AB97" t="s">
        <v>1007</v>
      </c>
      <c r="AC97" t="s">
        <v>479</v>
      </c>
      <c r="AD97" t="s">
        <v>476</v>
      </c>
      <c r="AE97" t="s">
        <v>1008</v>
      </c>
      <c r="AF97" t="s">
        <v>643</v>
      </c>
      <c r="AH97" t="s">
        <v>996</v>
      </c>
      <c r="AI97" t="s">
        <v>477</v>
      </c>
      <c r="AJ97" t="s">
        <v>1009</v>
      </c>
      <c r="AK97" s="130" t="s">
        <v>475</v>
      </c>
      <c r="AL97" t="s">
        <v>1004</v>
      </c>
      <c r="AM97" t="s">
        <v>1010</v>
      </c>
      <c r="AN97" t="s">
        <v>485</v>
      </c>
      <c r="AO97" t="s">
        <v>1011</v>
      </c>
      <c r="AP97" t="s">
        <v>1011</v>
      </c>
      <c r="AQ97" t="s">
        <v>475</v>
      </c>
      <c r="AR97" t="s">
        <v>1012</v>
      </c>
      <c r="AS97" t="s">
        <v>641</v>
      </c>
      <c r="AT97" t="s">
        <v>1013</v>
      </c>
    </row>
    <row r="98" spans="1:46" x14ac:dyDescent="0.3">
      <c r="A98" s="107">
        <v>905</v>
      </c>
      <c r="B98" s="350" t="s">
        <v>481</v>
      </c>
      <c r="D98" t="s">
        <v>992</v>
      </c>
      <c r="E98" t="s">
        <v>993</v>
      </c>
      <c r="F98" t="s">
        <v>994</v>
      </c>
      <c r="G98" t="s">
        <v>1001</v>
      </c>
      <c r="H98" t="s">
        <v>1014</v>
      </c>
      <c r="I98" t="s">
        <v>644</v>
      </c>
      <c r="J98" t="s">
        <v>642</v>
      </c>
      <c r="L98" t="s">
        <v>997</v>
      </c>
      <c r="M98" t="s">
        <v>1015</v>
      </c>
      <c r="N98" t="s">
        <v>478</v>
      </c>
      <c r="O98" t="s">
        <v>644</v>
      </c>
      <c r="P98" t="s">
        <v>999</v>
      </c>
      <c r="Q98" t="s">
        <v>1000</v>
      </c>
      <c r="R98" t="s">
        <v>1001</v>
      </c>
      <c r="S98" t="s">
        <v>646</v>
      </c>
      <c r="T98" t="s">
        <v>645</v>
      </c>
      <c r="U98" t="s">
        <v>480</v>
      </c>
      <c r="V98" t="s">
        <v>1002</v>
      </c>
      <c r="W98" t="s">
        <v>1003</v>
      </c>
      <c r="X98" t="s">
        <v>644</v>
      </c>
      <c r="Y98" t="s">
        <v>1004</v>
      </c>
      <c r="Z98" t="s">
        <v>484</v>
      </c>
      <c r="AA98" t="s">
        <v>1006</v>
      </c>
      <c r="AB98" t="s">
        <v>1007</v>
      </c>
      <c r="AC98" t="s">
        <v>479</v>
      </c>
      <c r="AD98" t="s">
        <v>476</v>
      </c>
      <c r="AE98" t="s">
        <v>1016</v>
      </c>
      <c r="AF98" t="s">
        <v>646</v>
      </c>
      <c r="AH98" t="s">
        <v>1014</v>
      </c>
      <c r="AI98" t="s">
        <v>483</v>
      </c>
      <c r="AJ98" t="s">
        <v>1017</v>
      </c>
      <c r="AK98" s="130" t="s">
        <v>482</v>
      </c>
      <c r="AL98" t="s">
        <v>1004</v>
      </c>
      <c r="AM98" t="s">
        <v>1010</v>
      </c>
      <c r="AN98" t="s">
        <v>485</v>
      </c>
      <c r="AO98" t="s">
        <v>1011</v>
      </c>
      <c r="AP98" t="s">
        <v>1011</v>
      </c>
      <c r="AQ98" t="s">
        <v>482</v>
      </c>
      <c r="AR98" t="s">
        <v>1012</v>
      </c>
      <c r="AS98" t="s">
        <v>641</v>
      </c>
      <c r="AT98" t="s">
        <v>1018</v>
      </c>
    </row>
    <row r="99" spans="1:46" x14ac:dyDescent="0.3">
      <c r="A99" s="107">
        <v>906</v>
      </c>
      <c r="B99" s="350" t="s">
        <v>378</v>
      </c>
      <c r="D99">
        <v>1</v>
      </c>
      <c r="E99">
        <v>1</v>
      </c>
      <c r="F99">
        <v>1</v>
      </c>
      <c r="G99">
        <v>1</v>
      </c>
      <c r="H99">
        <v>1</v>
      </c>
      <c r="I99">
        <v>1</v>
      </c>
      <c r="J99">
        <v>1</v>
      </c>
      <c r="L99">
        <v>2</v>
      </c>
      <c r="M99">
        <v>1</v>
      </c>
      <c r="N99">
        <v>1</v>
      </c>
      <c r="O99">
        <v>1</v>
      </c>
      <c r="P99">
        <v>1</v>
      </c>
      <c r="Q99">
        <v>1</v>
      </c>
      <c r="R99">
        <v>1</v>
      </c>
      <c r="S99">
        <v>1</v>
      </c>
      <c r="T99">
        <v>1</v>
      </c>
      <c r="U99">
        <v>1</v>
      </c>
      <c r="V99">
        <v>1</v>
      </c>
      <c r="W99">
        <v>1</v>
      </c>
      <c r="X99">
        <v>1</v>
      </c>
      <c r="Y99">
        <v>1</v>
      </c>
      <c r="Z99">
        <v>1</v>
      </c>
      <c r="AA99">
        <v>1</v>
      </c>
      <c r="AB99">
        <v>1</v>
      </c>
      <c r="AC99">
        <v>1</v>
      </c>
      <c r="AD99">
        <v>1</v>
      </c>
      <c r="AE99">
        <v>1</v>
      </c>
      <c r="AF99">
        <v>1</v>
      </c>
      <c r="AH99">
        <v>1</v>
      </c>
      <c r="AI99">
        <v>1</v>
      </c>
      <c r="AJ99">
        <v>1</v>
      </c>
      <c r="AK99" s="130">
        <v>1</v>
      </c>
      <c r="AL99">
        <v>1</v>
      </c>
      <c r="AM99">
        <v>1</v>
      </c>
      <c r="AN99">
        <v>1</v>
      </c>
      <c r="AO99">
        <v>1</v>
      </c>
      <c r="AP99">
        <v>1</v>
      </c>
      <c r="AQ99">
        <v>1</v>
      </c>
      <c r="AR99">
        <v>1</v>
      </c>
      <c r="AS99">
        <v>1</v>
      </c>
      <c r="AT99">
        <v>1</v>
      </c>
    </row>
    <row r="100" spans="1:46" x14ac:dyDescent="0.3">
      <c r="A100" s="107">
        <v>907</v>
      </c>
      <c r="B100" s="350" t="s">
        <v>379</v>
      </c>
      <c r="D100">
        <v>2</v>
      </c>
      <c r="E100">
        <v>2</v>
      </c>
      <c r="F100">
        <v>2</v>
      </c>
      <c r="G100">
        <v>2</v>
      </c>
      <c r="H100">
        <v>2</v>
      </c>
      <c r="I100">
        <v>1</v>
      </c>
      <c r="J100">
        <v>2</v>
      </c>
      <c r="L100">
        <v>2</v>
      </c>
      <c r="M100">
        <v>2</v>
      </c>
      <c r="N100">
        <v>2</v>
      </c>
      <c r="O100">
        <v>2</v>
      </c>
      <c r="P100">
        <v>2</v>
      </c>
      <c r="Q100">
        <v>1</v>
      </c>
      <c r="R100">
        <v>2</v>
      </c>
      <c r="S100">
        <v>1</v>
      </c>
      <c r="T100">
        <v>2</v>
      </c>
      <c r="U100">
        <v>2</v>
      </c>
      <c r="V100">
        <v>2</v>
      </c>
      <c r="W100">
        <v>2</v>
      </c>
      <c r="X100">
        <v>2</v>
      </c>
      <c r="Y100">
        <v>2</v>
      </c>
      <c r="Z100">
        <v>2</v>
      </c>
      <c r="AA100">
        <v>2</v>
      </c>
      <c r="AB100">
        <v>2</v>
      </c>
      <c r="AC100">
        <v>1</v>
      </c>
      <c r="AD100">
        <v>2</v>
      </c>
      <c r="AE100">
        <v>2</v>
      </c>
      <c r="AF100">
        <v>1</v>
      </c>
      <c r="AH100">
        <v>2</v>
      </c>
      <c r="AI100">
        <v>1</v>
      </c>
      <c r="AJ100">
        <v>2</v>
      </c>
      <c r="AK100" s="130">
        <v>2</v>
      </c>
      <c r="AL100">
        <v>2</v>
      </c>
      <c r="AM100">
        <v>2</v>
      </c>
      <c r="AN100">
        <v>2</v>
      </c>
      <c r="AO100">
        <v>2</v>
      </c>
      <c r="AP100">
        <v>2</v>
      </c>
      <c r="AQ100">
        <v>2</v>
      </c>
      <c r="AR100">
        <v>2</v>
      </c>
      <c r="AS100">
        <v>1</v>
      </c>
      <c r="AT100">
        <v>2</v>
      </c>
    </row>
    <row r="101" spans="1:46" x14ac:dyDescent="0.3">
      <c r="A101" s="107">
        <v>917</v>
      </c>
      <c r="B101" s="350" t="s">
        <v>486</v>
      </c>
      <c r="D101" t="s">
        <v>497</v>
      </c>
      <c r="E101" t="s">
        <v>1019</v>
      </c>
      <c r="F101" t="s">
        <v>1020</v>
      </c>
      <c r="G101" t="s">
        <v>539</v>
      </c>
      <c r="H101" t="s">
        <v>1021</v>
      </c>
      <c r="I101" t="s">
        <v>505</v>
      </c>
      <c r="J101" t="s">
        <v>498</v>
      </c>
      <c r="L101" t="s">
        <v>501</v>
      </c>
      <c r="M101" t="s">
        <v>1022</v>
      </c>
      <c r="N101" t="s">
        <v>586</v>
      </c>
      <c r="O101" t="s">
        <v>1023</v>
      </c>
      <c r="P101" t="s">
        <v>547</v>
      </c>
      <c r="Q101" t="s">
        <v>1024</v>
      </c>
      <c r="R101" t="s">
        <v>1025</v>
      </c>
      <c r="S101" t="s">
        <v>1026</v>
      </c>
      <c r="T101" t="s">
        <v>1027</v>
      </c>
      <c r="U101" t="s">
        <v>1028</v>
      </c>
      <c r="V101" t="s">
        <v>1025</v>
      </c>
      <c r="W101" t="s">
        <v>649</v>
      </c>
      <c r="X101" t="s">
        <v>523</v>
      </c>
      <c r="Y101" t="s">
        <v>529</v>
      </c>
      <c r="Z101" t="s">
        <v>1029</v>
      </c>
      <c r="AA101" t="s">
        <v>489</v>
      </c>
      <c r="AB101" t="s">
        <v>543</v>
      </c>
      <c r="AC101" t="s">
        <v>545</v>
      </c>
      <c r="AD101" t="s">
        <v>1021</v>
      </c>
      <c r="AE101" t="s">
        <v>493</v>
      </c>
      <c r="AF101" t="s">
        <v>1030</v>
      </c>
      <c r="AH101" t="s">
        <v>542</v>
      </c>
      <c r="AI101" t="s">
        <v>510</v>
      </c>
      <c r="AJ101" t="s">
        <v>507</v>
      </c>
      <c r="AK101" s="130" t="s">
        <v>1156</v>
      </c>
      <c r="AL101" t="s">
        <v>493</v>
      </c>
      <c r="AM101" t="s">
        <v>520</v>
      </c>
      <c r="AN101" t="s">
        <v>1031</v>
      </c>
      <c r="AO101" t="s">
        <v>1025</v>
      </c>
      <c r="AP101" t="s">
        <v>1025</v>
      </c>
      <c r="AQ101" t="s">
        <v>447</v>
      </c>
      <c r="AR101" t="s">
        <v>492</v>
      </c>
      <c r="AS101" t="s">
        <v>544</v>
      </c>
      <c r="AT101" t="s">
        <v>555</v>
      </c>
    </row>
    <row r="102" spans="1:46" x14ac:dyDescent="0.3">
      <c r="A102" s="107">
        <v>920</v>
      </c>
      <c r="B102" s="350" t="s">
        <v>512</v>
      </c>
      <c r="D102" t="s">
        <v>513</v>
      </c>
      <c r="E102" t="s">
        <v>513</v>
      </c>
      <c r="F102" t="s">
        <v>513</v>
      </c>
      <c r="G102" t="s">
        <v>513</v>
      </c>
      <c r="H102" t="s">
        <v>513</v>
      </c>
      <c r="I102" t="s">
        <v>513</v>
      </c>
      <c r="J102" t="s">
        <v>513</v>
      </c>
      <c r="L102" t="s">
        <v>514</v>
      </c>
      <c r="M102" t="s">
        <v>513</v>
      </c>
      <c r="N102" t="s">
        <v>513</v>
      </c>
      <c r="O102" t="s">
        <v>513</v>
      </c>
      <c r="P102" t="s">
        <v>513</v>
      </c>
      <c r="Q102" t="s">
        <v>513</v>
      </c>
      <c r="R102" t="s">
        <v>513</v>
      </c>
      <c r="S102" t="s">
        <v>513</v>
      </c>
      <c r="T102" t="s">
        <v>513</v>
      </c>
      <c r="U102" t="s">
        <v>513</v>
      </c>
      <c r="V102">
        <v>0</v>
      </c>
      <c r="W102" t="s">
        <v>513</v>
      </c>
      <c r="X102" t="s">
        <v>513</v>
      </c>
      <c r="Y102" t="s">
        <v>513</v>
      </c>
      <c r="Z102" t="s">
        <v>514</v>
      </c>
      <c r="AA102" t="s">
        <v>513</v>
      </c>
      <c r="AB102" t="s">
        <v>513</v>
      </c>
      <c r="AC102" t="s">
        <v>513</v>
      </c>
      <c r="AD102" t="s">
        <v>513</v>
      </c>
      <c r="AE102" t="s">
        <v>513</v>
      </c>
      <c r="AF102" t="s">
        <v>513</v>
      </c>
      <c r="AH102" t="s">
        <v>513</v>
      </c>
      <c r="AI102" t="s">
        <v>513</v>
      </c>
      <c r="AJ102" t="s">
        <v>513</v>
      </c>
      <c r="AK102" s="130" t="s">
        <v>514</v>
      </c>
      <c r="AL102" t="s">
        <v>513</v>
      </c>
      <c r="AM102" t="s">
        <v>513</v>
      </c>
      <c r="AN102" t="s">
        <v>513</v>
      </c>
      <c r="AO102" t="s">
        <v>513</v>
      </c>
      <c r="AP102" t="s">
        <v>513</v>
      </c>
      <c r="AQ102" t="s">
        <v>513</v>
      </c>
      <c r="AR102" t="s">
        <v>513</v>
      </c>
      <c r="AS102" t="s">
        <v>513</v>
      </c>
      <c r="AT102" t="s">
        <v>513</v>
      </c>
    </row>
    <row r="103" spans="1:46" x14ac:dyDescent="0.3">
      <c r="A103" s="107">
        <v>921</v>
      </c>
      <c r="B103" s="350" t="s">
        <v>515</v>
      </c>
      <c r="D103" t="s">
        <v>497</v>
      </c>
      <c r="E103" t="s">
        <v>492</v>
      </c>
      <c r="F103" t="s">
        <v>538</v>
      </c>
      <c r="G103" t="s">
        <v>506</v>
      </c>
      <c r="H103" t="s">
        <v>511</v>
      </c>
      <c r="I103" t="s">
        <v>547</v>
      </c>
      <c r="J103" t="s">
        <v>517</v>
      </c>
      <c r="L103" t="s">
        <v>501</v>
      </c>
      <c r="M103" t="s">
        <v>1022</v>
      </c>
      <c r="N103" t="s">
        <v>586</v>
      </c>
      <c r="O103" t="s">
        <v>1023</v>
      </c>
      <c r="P103" t="s">
        <v>504</v>
      </c>
      <c r="Q103" t="s">
        <v>1024</v>
      </c>
      <c r="R103" t="s">
        <v>1032</v>
      </c>
      <c r="S103" t="s">
        <v>1026</v>
      </c>
      <c r="T103" t="s">
        <v>1027</v>
      </c>
      <c r="U103" t="s">
        <v>1033</v>
      </c>
      <c r="W103" t="s">
        <v>585</v>
      </c>
      <c r="X103" t="s">
        <v>523</v>
      </c>
      <c r="Y103" t="s">
        <v>529</v>
      </c>
      <c r="Z103" t="s">
        <v>1034</v>
      </c>
      <c r="AA103" t="s">
        <v>489</v>
      </c>
      <c r="AB103" t="s">
        <v>543</v>
      </c>
      <c r="AC103" t="s">
        <v>1035</v>
      </c>
      <c r="AD103" t="s">
        <v>511</v>
      </c>
      <c r="AE103" t="s">
        <v>508</v>
      </c>
      <c r="AF103" t="s">
        <v>1036</v>
      </c>
      <c r="AH103" t="s">
        <v>542</v>
      </c>
      <c r="AI103" t="s">
        <v>525</v>
      </c>
      <c r="AJ103" t="s">
        <v>490</v>
      </c>
      <c r="AK103" s="130" t="s">
        <v>517</v>
      </c>
      <c r="AL103" t="s">
        <v>449</v>
      </c>
      <c r="AM103" t="s">
        <v>520</v>
      </c>
      <c r="AN103" t="s">
        <v>491</v>
      </c>
      <c r="AO103" t="s">
        <v>500</v>
      </c>
      <c r="AP103" t="s">
        <v>500</v>
      </c>
      <c r="AQ103" t="s">
        <v>447</v>
      </c>
      <c r="AR103" t="s">
        <v>492</v>
      </c>
      <c r="AS103" t="s">
        <v>647</v>
      </c>
      <c r="AT103" t="s">
        <v>655</v>
      </c>
    </row>
    <row r="104" spans="1:46" x14ac:dyDescent="0.3">
      <c r="A104" s="107">
        <v>922</v>
      </c>
      <c r="B104" s="350" t="s">
        <v>526</v>
      </c>
      <c r="D104" t="s">
        <v>497</v>
      </c>
      <c r="E104" t="s">
        <v>538</v>
      </c>
      <c r="F104" t="s">
        <v>528</v>
      </c>
      <c r="G104" t="s">
        <v>489</v>
      </c>
      <c r="I104" t="s">
        <v>499</v>
      </c>
      <c r="J104" t="s">
        <v>538</v>
      </c>
      <c r="L104" t="s">
        <v>530</v>
      </c>
      <c r="M104" t="s">
        <v>1022</v>
      </c>
      <c r="N104" t="s">
        <v>586</v>
      </c>
      <c r="O104" t="s">
        <v>509</v>
      </c>
      <c r="P104" t="s">
        <v>504</v>
      </c>
      <c r="Q104" t="s">
        <v>1037</v>
      </c>
      <c r="R104" t="s">
        <v>1032</v>
      </c>
      <c r="S104" t="s">
        <v>650</v>
      </c>
      <c r="T104" t="s">
        <v>521</v>
      </c>
      <c r="U104" t="s">
        <v>1033</v>
      </c>
      <c r="W104" t="s">
        <v>585</v>
      </c>
      <c r="X104" t="s">
        <v>491</v>
      </c>
      <c r="Y104" t="s">
        <v>543</v>
      </c>
      <c r="Z104" t="s">
        <v>1038</v>
      </c>
      <c r="AA104" t="s">
        <v>488</v>
      </c>
      <c r="AB104" t="s">
        <v>489</v>
      </c>
      <c r="AC104" t="s">
        <v>1035</v>
      </c>
      <c r="AD104" t="s">
        <v>648</v>
      </c>
      <c r="AE104" t="s">
        <v>508</v>
      </c>
      <c r="AF104" t="s">
        <v>650</v>
      </c>
      <c r="AH104" t="s">
        <v>489</v>
      </c>
      <c r="AI104" t="s">
        <v>516</v>
      </c>
      <c r="AJ104" t="s">
        <v>516</v>
      </c>
      <c r="AK104" s="130" t="s">
        <v>1157</v>
      </c>
      <c r="AL104" t="s">
        <v>543</v>
      </c>
      <c r="AM104" t="s">
        <v>494</v>
      </c>
      <c r="AN104" t="s">
        <v>505</v>
      </c>
      <c r="AO104" t="s">
        <v>500</v>
      </c>
      <c r="AP104" t="s">
        <v>500</v>
      </c>
      <c r="AQ104" t="s">
        <v>1039</v>
      </c>
      <c r="AR104" t="s">
        <v>519</v>
      </c>
      <c r="AS104" t="s">
        <v>540</v>
      </c>
      <c r="AT104" t="s">
        <v>655</v>
      </c>
    </row>
    <row r="105" spans="1:46" x14ac:dyDescent="0.3">
      <c r="A105" s="107">
        <v>923</v>
      </c>
      <c r="B105" s="350" t="s">
        <v>531</v>
      </c>
      <c r="D105" t="s">
        <v>532</v>
      </c>
      <c r="E105" t="s">
        <v>532</v>
      </c>
      <c r="F105" t="s">
        <v>532</v>
      </c>
      <c r="G105" t="s">
        <v>532</v>
      </c>
      <c r="H105" t="s">
        <v>532</v>
      </c>
      <c r="I105" t="s">
        <v>532</v>
      </c>
      <c r="J105" t="s">
        <v>532</v>
      </c>
      <c r="L105" t="s">
        <v>1040</v>
      </c>
      <c r="M105" t="s">
        <v>532</v>
      </c>
      <c r="N105" t="s">
        <v>532</v>
      </c>
      <c r="O105" t="s">
        <v>532</v>
      </c>
      <c r="P105" t="s">
        <v>651</v>
      </c>
      <c r="Q105" t="s">
        <v>533</v>
      </c>
      <c r="R105">
        <v>0</v>
      </c>
      <c r="S105">
        <v>0</v>
      </c>
      <c r="T105" t="s">
        <v>532</v>
      </c>
      <c r="U105" t="s">
        <v>532</v>
      </c>
      <c r="V105" t="s">
        <v>532</v>
      </c>
      <c r="W105" t="s">
        <v>532</v>
      </c>
      <c r="X105" t="s">
        <v>532</v>
      </c>
      <c r="Y105" t="s">
        <v>532</v>
      </c>
      <c r="Z105" t="s">
        <v>535</v>
      </c>
      <c r="AA105" t="s">
        <v>532</v>
      </c>
      <c r="AB105" t="s">
        <v>532</v>
      </c>
      <c r="AC105" t="s">
        <v>533</v>
      </c>
      <c r="AD105" t="s">
        <v>532</v>
      </c>
      <c r="AE105" t="s">
        <v>532</v>
      </c>
      <c r="AF105" t="s">
        <v>536</v>
      </c>
      <c r="AH105" t="s">
        <v>532</v>
      </c>
      <c r="AI105" t="s">
        <v>532</v>
      </c>
      <c r="AJ105" t="s">
        <v>532</v>
      </c>
      <c r="AK105" s="130" t="s">
        <v>535</v>
      </c>
      <c r="AL105" t="s">
        <v>532</v>
      </c>
      <c r="AM105" t="s">
        <v>533</v>
      </c>
      <c r="AN105" t="s">
        <v>532</v>
      </c>
      <c r="AO105" t="s">
        <v>532</v>
      </c>
      <c r="AP105" t="s">
        <v>532</v>
      </c>
      <c r="AQ105" t="s">
        <v>533</v>
      </c>
      <c r="AR105" t="s">
        <v>1041</v>
      </c>
      <c r="AS105" t="s">
        <v>532</v>
      </c>
      <c r="AT105" t="s">
        <v>532</v>
      </c>
    </row>
    <row r="106" spans="1:46" x14ac:dyDescent="0.3">
      <c r="A106" s="107">
        <v>924</v>
      </c>
      <c r="B106" s="350" t="s">
        <v>537</v>
      </c>
      <c r="D106" t="s">
        <v>1022</v>
      </c>
      <c r="E106" t="s">
        <v>528</v>
      </c>
      <c r="F106" t="s">
        <v>528</v>
      </c>
      <c r="G106" t="s">
        <v>488</v>
      </c>
      <c r="H106" t="s">
        <v>510</v>
      </c>
      <c r="I106" t="s">
        <v>509</v>
      </c>
      <c r="J106" t="s">
        <v>528</v>
      </c>
      <c r="L106" t="s">
        <v>1042</v>
      </c>
      <c r="M106" t="s">
        <v>652</v>
      </c>
      <c r="N106" t="s">
        <v>585</v>
      </c>
      <c r="O106" t="s">
        <v>530</v>
      </c>
      <c r="P106" t="s">
        <v>1023</v>
      </c>
      <c r="Q106" t="s">
        <v>1043</v>
      </c>
      <c r="T106" t="s">
        <v>488</v>
      </c>
      <c r="U106" t="s">
        <v>1033</v>
      </c>
      <c r="V106" t="s">
        <v>1044</v>
      </c>
      <c r="W106" t="s">
        <v>542</v>
      </c>
      <c r="X106" t="s">
        <v>509</v>
      </c>
      <c r="Y106" t="s">
        <v>542</v>
      </c>
      <c r="Z106" t="s">
        <v>1045</v>
      </c>
      <c r="AA106" t="s">
        <v>524</v>
      </c>
      <c r="AB106" t="s">
        <v>488</v>
      </c>
      <c r="AC106" t="s">
        <v>1046</v>
      </c>
      <c r="AD106" t="s">
        <v>655</v>
      </c>
      <c r="AE106" t="s">
        <v>524</v>
      </c>
      <c r="AF106" t="s">
        <v>503</v>
      </c>
      <c r="AH106" t="s">
        <v>488</v>
      </c>
      <c r="AI106" t="s">
        <v>542</v>
      </c>
      <c r="AJ106" t="s">
        <v>542</v>
      </c>
      <c r="AK106" s="130" t="s">
        <v>1158</v>
      </c>
      <c r="AL106" t="s">
        <v>542</v>
      </c>
      <c r="AM106" t="s">
        <v>491</v>
      </c>
      <c r="AN106" t="s">
        <v>509</v>
      </c>
      <c r="AO106" t="s">
        <v>501</v>
      </c>
      <c r="AP106" t="s">
        <v>501</v>
      </c>
      <c r="AQ106" t="s">
        <v>500</v>
      </c>
      <c r="AR106" t="s">
        <v>1047</v>
      </c>
      <c r="AS106" t="s">
        <v>654</v>
      </c>
      <c r="AT106" t="s">
        <v>585</v>
      </c>
    </row>
    <row r="107" spans="1:46" x14ac:dyDescent="0.3">
      <c r="A107" s="107">
        <v>925</v>
      </c>
      <c r="B107" s="350" t="s">
        <v>548</v>
      </c>
      <c r="D107" t="s">
        <v>513</v>
      </c>
      <c r="E107" t="s">
        <v>513</v>
      </c>
      <c r="F107" t="s">
        <v>513</v>
      </c>
      <c r="G107" t="s">
        <v>513</v>
      </c>
      <c r="H107" t="s">
        <v>513</v>
      </c>
      <c r="I107" t="s">
        <v>513</v>
      </c>
      <c r="J107" t="s">
        <v>513</v>
      </c>
      <c r="L107" t="s">
        <v>514</v>
      </c>
      <c r="M107" t="s">
        <v>513</v>
      </c>
      <c r="N107" t="s">
        <v>513</v>
      </c>
      <c r="O107" t="s">
        <v>513</v>
      </c>
      <c r="P107" t="s">
        <v>513</v>
      </c>
      <c r="Q107" t="s">
        <v>513</v>
      </c>
      <c r="R107" t="s">
        <v>567</v>
      </c>
      <c r="S107" t="s">
        <v>567</v>
      </c>
      <c r="T107" t="s">
        <v>513</v>
      </c>
      <c r="U107" t="s">
        <v>513</v>
      </c>
      <c r="V107" t="s">
        <v>513</v>
      </c>
      <c r="W107" t="s">
        <v>513</v>
      </c>
      <c r="X107" t="s">
        <v>513</v>
      </c>
      <c r="Y107" t="s">
        <v>513</v>
      </c>
      <c r="Z107" t="s">
        <v>514</v>
      </c>
      <c r="AA107" t="s">
        <v>513</v>
      </c>
      <c r="AB107" t="s">
        <v>513</v>
      </c>
      <c r="AC107" t="s">
        <v>513</v>
      </c>
      <c r="AD107" t="s">
        <v>513</v>
      </c>
      <c r="AE107" t="s">
        <v>513</v>
      </c>
      <c r="AF107" t="s">
        <v>513</v>
      </c>
      <c r="AH107" t="s">
        <v>513</v>
      </c>
      <c r="AI107" t="s">
        <v>513</v>
      </c>
      <c r="AJ107" t="s">
        <v>513</v>
      </c>
      <c r="AK107" s="130" t="s">
        <v>514</v>
      </c>
      <c r="AL107" t="s">
        <v>513</v>
      </c>
      <c r="AM107" t="s">
        <v>513</v>
      </c>
      <c r="AN107" t="s">
        <v>513</v>
      </c>
      <c r="AO107" t="s">
        <v>513</v>
      </c>
      <c r="AP107" t="s">
        <v>513</v>
      </c>
      <c r="AQ107" t="s">
        <v>513</v>
      </c>
      <c r="AR107" t="s">
        <v>514</v>
      </c>
      <c r="AS107" t="s">
        <v>513</v>
      </c>
      <c r="AT107" t="s">
        <v>513</v>
      </c>
    </row>
    <row r="108" spans="1:46" x14ac:dyDescent="0.3">
      <c r="A108" s="107">
        <v>926</v>
      </c>
      <c r="B108" s="350" t="s">
        <v>549</v>
      </c>
      <c r="D108" t="s">
        <v>551</v>
      </c>
      <c r="E108" t="s">
        <v>550</v>
      </c>
      <c r="F108" t="s">
        <v>550</v>
      </c>
      <c r="G108" t="s">
        <v>551</v>
      </c>
      <c r="H108" t="s">
        <v>550</v>
      </c>
      <c r="I108" t="s">
        <v>551</v>
      </c>
      <c r="J108" t="s">
        <v>551</v>
      </c>
      <c r="L108" t="s">
        <v>553</v>
      </c>
      <c r="M108" t="s">
        <v>550</v>
      </c>
      <c r="N108" t="s">
        <v>550</v>
      </c>
      <c r="O108" t="s">
        <v>550</v>
      </c>
      <c r="P108" t="s">
        <v>551</v>
      </c>
      <c r="Q108" t="s">
        <v>550</v>
      </c>
      <c r="R108">
        <v>0</v>
      </c>
      <c r="S108">
        <v>0</v>
      </c>
      <c r="T108" t="s">
        <v>551</v>
      </c>
      <c r="U108" t="s">
        <v>550</v>
      </c>
      <c r="V108" t="s">
        <v>550</v>
      </c>
      <c r="W108" t="s">
        <v>551</v>
      </c>
      <c r="X108" t="s">
        <v>550</v>
      </c>
      <c r="Y108" t="s">
        <v>550</v>
      </c>
      <c r="Z108" t="s">
        <v>551</v>
      </c>
      <c r="AA108" t="s">
        <v>550</v>
      </c>
      <c r="AB108" t="s">
        <v>551</v>
      </c>
      <c r="AC108" t="s">
        <v>550</v>
      </c>
      <c r="AD108" t="s">
        <v>551</v>
      </c>
      <c r="AE108" t="s">
        <v>550</v>
      </c>
      <c r="AF108" t="s">
        <v>550</v>
      </c>
      <c r="AH108" t="s">
        <v>551</v>
      </c>
      <c r="AI108" t="s">
        <v>551</v>
      </c>
      <c r="AJ108" t="s">
        <v>551</v>
      </c>
      <c r="AK108" s="130" t="s">
        <v>550</v>
      </c>
      <c r="AL108" t="s">
        <v>551</v>
      </c>
      <c r="AM108" t="s">
        <v>550</v>
      </c>
      <c r="AN108" t="s">
        <v>550</v>
      </c>
      <c r="AO108" t="s">
        <v>550</v>
      </c>
      <c r="AP108" t="s">
        <v>550</v>
      </c>
      <c r="AQ108" t="s">
        <v>550</v>
      </c>
      <c r="AR108" t="s">
        <v>551</v>
      </c>
      <c r="AS108" t="s">
        <v>551</v>
      </c>
      <c r="AT108" t="s">
        <v>551</v>
      </c>
    </row>
    <row r="109" spans="1:46" x14ac:dyDescent="0.3">
      <c r="A109" s="107">
        <v>927</v>
      </c>
      <c r="B109" s="350" t="s">
        <v>554</v>
      </c>
      <c r="D109" t="s">
        <v>1022</v>
      </c>
      <c r="E109" t="s">
        <v>528</v>
      </c>
      <c r="F109" t="s">
        <v>528</v>
      </c>
      <c r="G109" t="s">
        <v>488</v>
      </c>
      <c r="H109" t="s">
        <v>510</v>
      </c>
      <c r="I109" t="s">
        <v>509</v>
      </c>
      <c r="J109" t="s">
        <v>528</v>
      </c>
      <c r="L109" t="s">
        <v>653</v>
      </c>
      <c r="M109" t="s">
        <v>585</v>
      </c>
      <c r="N109" t="s">
        <v>585</v>
      </c>
      <c r="O109" t="s">
        <v>530</v>
      </c>
      <c r="P109" t="s">
        <v>1023</v>
      </c>
      <c r="Q109" t="s">
        <v>1043</v>
      </c>
      <c r="T109" t="s">
        <v>488</v>
      </c>
      <c r="U109" t="s">
        <v>1033</v>
      </c>
      <c r="V109" t="s">
        <v>1048</v>
      </c>
      <c r="W109" t="s">
        <v>542</v>
      </c>
      <c r="X109" t="s">
        <v>509</v>
      </c>
      <c r="Y109" t="s">
        <v>542</v>
      </c>
      <c r="Z109" t="s">
        <v>1045</v>
      </c>
      <c r="AA109" t="s">
        <v>524</v>
      </c>
      <c r="AB109" t="s">
        <v>488</v>
      </c>
      <c r="AC109" t="s">
        <v>1046</v>
      </c>
      <c r="AD109" t="s">
        <v>655</v>
      </c>
      <c r="AE109" t="s">
        <v>524</v>
      </c>
      <c r="AF109" t="s">
        <v>503</v>
      </c>
      <c r="AH109" t="s">
        <v>488</v>
      </c>
      <c r="AI109" t="s">
        <v>542</v>
      </c>
      <c r="AJ109" t="s">
        <v>542</v>
      </c>
      <c r="AK109" s="130" t="s">
        <v>1158</v>
      </c>
      <c r="AL109" t="s">
        <v>542</v>
      </c>
      <c r="AM109" t="s">
        <v>491</v>
      </c>
      <c r="AN109" t="s">
        <v>509</v>
      </c>
      <c r="AO109" t="s">
        <v>501</v>
      </c>
      <c r="AP109" t="s">
        <v>501</v>
      </c>
      <c r="AQ109" t="s">
        <v>500</v>
      </c>
      <c r="AR109" t="s">
        <v>1049</v>
      </c>
      <c r="AS109" t="s">
        <v>653</v>
      </c>
      <c r="AT109" t="s">
        <v>585</v>
      </c>
    </row>
    <row r="110" spans="1:46" x14ac:dyDescent="0.3">
      <c r="A110" s="107">
        <v>928</v>
      </c>
      <c r="B110" s="350" t="s">
        <v>556</v>
      </c>
      <c r="D110">
        <v>0</v>
      </c>
      <c r="E110">
        <v>0</v>
      </c>
      <c r="F110">
        <v>0</v>
      </c>
      <c r="G110">
        <v>0</v>
      </c>
      <c r="H110">
        <v>0</v>
      </c>
      <c r="I110">
        <v>0</v>
      </c>
      <c r="J110">
        <v>0</v>
      </c>
      <c r="L110" t="s">
        <v>552</v>
      </c>
      <c r="M110">
        <v>0</v>
      </c>
      <c r="N110">
        <v>0</v>
      </c>
      <c r="O110">
        <v>0</v>
      </c>
      <c r="P110">
        <v>0</v>
      </c>
      <c r="Q110">
        <v>0</v>
      </c>
      <c r="R110">
        <v>0</v>
      </c>
      <c r="S110">
        <v>0</v>
      </c>
      <c r="T110">
        <v>0</v>
      </c>
      <c r="U110">
        <v>0</v>
      </c>
      <c r="V110">
        <v>0</v>
      </c>
      <c r="W110">
        <v>0</v>
      </c>
      <c r="X110">
        <v>0</v>
      </c>
      <c r="Y110">
        <v>0</v>
      </c>
      <c r="Z110" t="s">
        <v>550</v>
      </c>
      <c r="AA110">
        <v>0</v>
      </c>
      <c r="AB110">
        <v>0</v>
      </c>
      <c r="AC110">
        <v>0</v>
      </c>
      <c r="AD110">
        <v>0</v>
      </c>
      <c r="AE110">
        <v>0</v>
      </c>
      <c r="AF110">
        <v>0</v>
      </c>
      <c r="AH110">
        <v>0</v>
      </c>
      <c r="AI110">
        <v>0</v>
      </c>
      <c r="AJ110">
        <v>0</v>
      </c>
      <c r="AK110" s="130" t="s">
        <v>550</v>
      </c>
      <c r="AL110">
        <v>0</v>
      </c>
      <c r="AM110">
        <v>0</v>
      </c>
      <c r="AN110">
        <v>0</v>
      </c>
      <c r="AO110">
        <v>0</v>
      </c>
      <c r="AP110">
        <v>0</v>
      </c>
      <c r="AQ110">
        <v>0</v>
      </c>
      <c r="AR110" t="s">
        <v>550</v>
      </c>
      <c r="AS110">
        <v>0</v>
      </c>
      <c r="AT110">
        <v>0</v>
      </c>
    </row>
    <row r="111" spans="1:46" x14ac:dyDescent="0.3">
      <c r="A111" s="107">
        <v>929</v>
      </c>
      <c r="B111" s="350" t="s">
        <v>557</v>
      </c>
      <c r="D111">
        <v>0</v>
      </c>
      <c r="E111">
        <v>0</v>
      </c>
      <c r="F111">
        <v>0</v>
      </c>
      <c r="G111">
        <v>0</v>
      </c>
      <c r="H111">
        <v>0</v>
      </c>
      <c r="I111">
        <v>0</v>
      </c>
      <c r="J111">
        <v>0</v>
      </c>
      <c r="L111">
        <v>2</v>
      </c>
      <c r="M111">
        <v>0</v>
      </c>
      <c r="N111">
        <v>0</v>
      </c>
      <c r="O111">
        <v>0</v>
      </c>
      <c r="P111">
        <v>0</v>
      </c>
      <c r="Q111">
        <v>0</v>
      </c>
      <c r="R111">
        <v>0</v>
      </c>
      <c r="S111">
        <v>0</v>
      </c>
      <c r="T111">
        <v>0</v>
      </c>
      <c r="U111">
        <v>0</v>
      </c>
      <c r="V111">
        <v>0</v>
      </c>
      <c r="W111">
        <v>0</v>
      </c>
      <c r="X111">
        <v>0</v>
      </c>
      <c r="Y111">
        <v>0</v>
      </c>
      <c r="Z111">
        <v>2</v>
      </c>
      <c r="AA111">
        <v>0</v>
      </c>
      <c r="AB111">
        <v>0</v>
      </c>
      <c r="AC111">
        <v>0</v>
      </c>
      <c r="AD111">
        <v>0</v>
      </c>
      <c r="AE111">
        <v>0</v>
      </c>
      <c r="AF111">
        <v>0</v>
      </c>
      <c r="AH111">
        <v>0</v>
      </c>
      <c r="AI111">
        <v>0</v>
      </c>
      <c r="AJ111">
        <v>0</v>
      </c>
      <c r="AK111" s="130">
        <v>2</v>
      </c>
      <c r="AL111">
        <v>0</v>
      </c>
      <c r="AM111">
        <v>0</v>
      </c>
      <c r="AN111">
        <v>0</v>
      </c>
      <c r="AO111">
        <v>0</v>
      </c>
      <c r="AP111">
        <v>0</v>
      </c>
      <c r="AQ111">
        <v>0</v>
      </c>
      <c r="AR111">
        <v>2</v>
      </c>
      <c r="AS111">
        <v>0</v>
      </c>
      <c r="AT111">
        <v>0</v>
      </c>
    </row>
    <row r="112" spans="1:46" x14ac:dyDescent="0.3">
      <c r="A112" s="107">
        <v>930</v>
      </c>
      <c r="B112" s="350" t="s">
        <v>558</v>
      </c>
      <c r="D112">
        <v>0</v>
      </c>
      <c r="E112">
        <v>0</v>
      </c>
      <c r="F112">
        <v>0</v>
      </c>
      <c r="G112">
        <v>0</v>
      </c>
      <c r="H112">
        <v>0</v>
      </c>
      <c r="I112">
        <v>0</v>
      </c>
      <c r="J112">
        <v>0</v>
      </c>
      <c r="L112">
        <v>2</v>
      </c>
      <c r="M112">
        <v>0</v>
      </c>
      <c r="N112">
        <v>0</v>
      </c>
      <c r="O112">
        <v>0</v>
      </c>
      <c r="P112">
        <v>0</v>
      </c>
      <c r="Q112">
        <v>0</v>
      </c>
      <c r="R112">
        <v>0</v>
      </c>
      <c r="S112">
        <v>0</v>
      </c>
      <c r="T112">
        <v>0</v>
      </c>
      <c r="U112">
        <v>0</v>
      </c>
      <c r="V112">
        <v>0</v>
      </c>
      <c r="W112">
        <v>0</v>
      </c>
      <c r="X112">
        <v>0</v>
      </c>
      <c r="Y112">
        <v>0</v>
      </c>
      <c r="Z112">
        <v>2</v>
      </c>
      <c r="AA112">
        <v>0</v>
      </c>
      <c r="AB112">
        <v>0</v>
      </c>
      <c r="AC112">
        <v>0</v>
      </c>
      <c r="AD112">
        <v>0</v>
      </c>
      <c r="AE112">
        <v>0</v>
      </c>
      <c r="AF112">
        <v>0</v>
      </c>
      <c r="AH112">
        <v>0</v>
      </c>
      <c r="AI112">
        <v>0</v>
      </c>
      <c r="AJ112">
        <v>0</v>
      </c>
      <c r="AK112" s="130">
        <v>2</v>
      </c>
      <c r="AL112">
        <v>0</v>
      </c>
      <c r="AM112">
        <v>0</v>
      </c>
      <c r="AN112">
        <v>0</v>
      </c>
      <c r="AO112">
        <v>0</v>
      </c>
      <c r="AP112">
        <v>0</v>
      </c>
      <c r="AQ112">
        <v>0</v>
      </c>
      <c r="AR112">
        <v>2</v>
      </c>
      <c r="AS112">
        <v>0</v>
      </c>
      <c r="AT112">
        <v>0</v>
      </c>
    </row>
    <row r="113" spans="1:46" x14ac:dyDescent="0.3">
      <c r="A113" s="107">
        <v>931</v>
      </c>
      <c r="B113" s="350" t="s">
        <v>559</v>
      </c>
      <c r="D113">
        <v>0</v>
      </c>
      <c r="E113">
        <v>0</v>
      </c>
      <c r="F113">
        <v>0</v>
      </c>
      <c r="G113">
        <v>0</v>
      </c>
      <c r="H113">
        <v>0</v>
      </c>
      <c r="I113">
        <v>0</v>
      </c>
      <c r="J113">
        <v>0</v>
      </c>
      <c r="L113">
        <v>2</v>
      </c>
      <c r="M113">
        <v>0</v>
      </c>
      <c r="N113">
        <v>0</v>
      </c>
      <c r="O113">
        <v>0</v>
      </c>
      <c r="P113">
        <v>0</v>
      </c>
      <c r="Q113">
        <v>0</v>
      </c>
      <c r="R113">
        <v>0</v>
      </c>
      <c r="S113">
        <v>0</v>
      </c>
      <c r="T113">
        <v>0</v>
      </c>
      <c r="U113">
        <v>0</v>
      </c>
      <c r="V113">
        <v>0</v>
      </c>
      <c r="W113">
        <v>0</v>
      </c>
      <c r="X113">
        <v>0</v>
      </c>
      <c r="Y113">
        <v>0</v>
      </c>
      <c r="Z113">
        <v>2</v>
      </c>
      <c r="AA113">
        <v>0</v>
      </c>
      <c r="AB113">
        <v>0</v>
      </c>
      <c r="AC113">
        <v>0</v>
      </c>
      <c r="AD113">
        <v>0</v>
      </c>
      <c r="AE113">
        <v>0</v>
      </c>
      <c r="AF113">
        <v>0</v>
      </c>
      <c r="AH113">
        <v>0</v>
      </c>
      <c r="AI113">
        <v>0</v>
      </c>
      <c r="AJ113">
        <v>0</v>
      </c>
      <c r="AK113" s="130">
        <v>2</v>
      </c>
      <c r="AL113">
        <v>0</v>
      </c>
      <c r="AM113">
        <v>0</v>
      </c>
      <c r="AN113">
        <v>0</v>
      </c>
      <c r="AO113">
        <v>0</v>
      </c>
      <c r="AP113">
        <v>0</v>
      </c>
      <c r="AQ113">
        <v>0</v>
      </c>
      <c r="AR113">
        <v>2</v>
      </c>
      <c r="AS113">
        <v>0</v>
      </c>
      <c r="AT113">
        <v>0</v>
      </c>
    </row>
    <row r="114" spans="1:46" x14ac:dyDescent="0.3">
      <c r="A114" s="107">
        <v>932</v>
      </c>
      <c r="B114" s="350" t="s">
        <v>560</v>
      </c>
      <c r="D114">
        <v>0</v>
      </c>
      <c r="E114">
        <v>0</v>
      </c>
      <c r="F114">
        <v>0</v>
      </c>
      <c r="G114">
        <v>0</v>
      </c>
      <c r="H114">
        <v>0</v>
      </c>
      <c r="I114">
        <v>0</v>
      </c>
      <c r="J114">
        <v>0</v>
      </c>
      <c r="L114">
        <v>2</v>
      </c>
      <c r="M114">
        <v>0</v>
      </c>
      <c r="N114">
        <v>0</v>
      </c>
      <c r="O114">
        <v>0</v>
      </c>
      <c r="P114">
        <v>0</v>
      </c>
      <c r="Q114">
        <v>0</v>
      </c>
      <c r="R114">
        <v>0</v>
      </c>
      <c r="S114">
        <v>0</v>
      </c>
      <c r="T114">
        <v>0</v>
      </c>
      <c r="U114">
        <v>0</v>
      </c>
      <c r="V114">
        <v>0</v>
      </c>
      <c r="W114">
        <v>0</v>
      </c>
      <c r="X114">
        <v>0</v>
      </c>
      <c r="Y114">
        <v>0</v>
      </c>
      <c r="Z114">
        <v>2</v>
      </c>
      <c r="AA114">
        <v>0</v>
      </c>
      <c r="AB114">
        <v>0</v>
      </c>
      <c r="AC114">
        <v>0</v>
      </c>
      <c r="AD114">
        <v>0</v>
      </c>
      <c r="AE114">
        <v>0</v>
      </c>
      <c r="AF114">
        <v>0</v>
      </c>
      <c r="AH114">
        <v>0</v>
      </c>
      <c r="AI114">
        <v>0</v>
      </c>
      <c r="AJ114">
        <v>0</v>
      </c>
      <c r="AK114" s="130">
        <v>2</v>
      </c>
      <c r="AL114">
        <v>0</v>
      </c>
      <c r="AM114">
        <v>0</v>
      </c>
      <c r="AN114">
        <v>0</v>
      </c>
      <c r="AO114">
        <v>0</v>
      </c>
      <c r="AP114">
        <v>0</v>
      </c>
      <c r="AQ114">
        <v>0</v>
      </c>
      <c r="AR114">
        <v>2</v>
      </c>
      <c r="AS114">
        <v>0</v>
      </c>
      <c r="AT114">
        <v>0</v>
      </c>
    </row>
    <row r="115" spans="1:46" x14ac:dyDescent="0.3">
      <c r="A115" s="107">
        <v>933</v>
      </c>
      <c r="B115" s="350" t="s">
        <v>561</v>
      </c>
      <c r="D115">
        <v>0</v>
      </c>
      <c r="E115">
        <v>0</v>
      </c>
      <c r="F115">
        <v>0</v>
      </c>
      <c r="G115">
        <v>0</v>
      </c>
      <c r="H115">
        <v>0</v>
      </c>
      <c r="I115">
        <v>0</v>
      </c>
      <c r="J115">
        <v>0</v>
      </c>
      <c r="L115" t="s">
        <v>553</v>
      </c>
      <c r="M115">
        <v>0</v>
      </c>
      <c r="N115">
        <v>0</v>
      </c>
      <c r="O115">
        <v>0</v>
      </c>
      <c r="P115">
        <v>0</v>
      </c>
      <c r="Q115">
        <v>0</v>
      </c>
      <c r="R115">
        <v>0</v>
      </c>
      <c r="S115">
        <v>0</v>
      </c>
      <c r="T115">
        <v>0</v>
      </c>
      <c r="U115">
        <v>0</v>
      </c>
      <c r="V115">
        <v>0</v>
      </c>
      <c r="W115">
        <v>0</v>
      </c>
      <c r="X115">
        <v>0</v>
      </c>
      <c r="Y115">
        <v>0</v>
      </c>
      <c r="Z115" t="s">
        <v>551</v>
      </c>
      <c r="AA115">
        <v>0</v>
      </c>
      <c r="AB115">
        <v>0</v>
      </c>
      <c r="AC115">
        <v>0</v>
      </c>
      <c r="AD115">
        <v>0</v>
      </c>
      <c r="AE115">
        <v>0</v>
      </c>
      <c r="AF115">
        <v>0</v>
      </c>
      <c r="AH115">
        <v>0</v>
      </c>
      <c r="AI115">
        <v>0</v>
      </c>
      <c r="AJ115">
        <v>0</v>
      </c>
      <c r="AK115" s="130" t="s">
        <v>551</v>
      </c>
      <c r="AL115">
        <v>0</v>
      </c>
      <c r="AM115">
        <v>0</v>
      </c>
      <c r="AN115">
        <v>0</v>
      </c>
      <c r="AO115">
        <v>0</v>
      </c>
      <c r="AP115">
        <v>0</v>
      </c>
      <c r="AQ115">
        <v>0</v>
      </c>
      <c r="AR115" t="s">
        <v>551</v>
      </c>
      <c r="AS115">
        <v>0</v>
      </c>
      <c r="AT115">
        <v>0</v>
      </c>
    </row>
    <row r="116" spans="1:46" x14ac:dyDescent="0.3">
      <c r="A116" s="107">
        <v>934</v>
      </c>
      <c r="B116" s="350" t="s">
        <v>562</v>
      </c>
      <c r="D116">
        <v>0</v>
      </c>
      <c r="E116">
        <v>0</v>
      </c>
      <c r="F116">
        <v>0</v>
      </c>
      <c r="G116">
        <v>0</v>
      </c>
      <c r="H116">
        <v>0</v>
      </c>
      <c r="I116">
        <v>0</v>
      </c>
      <c r="J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H116">
        <v>0</v>
      </c>
      <c r="AI116">
        <v>0</v>
      </c>
      <c r="AJ116">
        <v>0</v>
      </c>
      <c r="AK116" s="130" t="s">
        <v>550</v>
      </c>
      <c r="AL116">
        <v>0</v>
      </c>
      <c r="AM116">
        <v>0</v>
      </c>
      <c r="AN116">
        <v>0</v>
      </c>
      <c r="AO116">
        <v>0</v>
      </c>
      <c r="AP116">
        <v>0</v>
      </c>
      <c r="AQ116">
        <v>0</v>
      </c>
      <c r="AR116">
        <v>0</v>
      </c>
      <c r="AS116">
        <v>0</v>
      </c>
      <c r="AT116">
        <v>0</v>
      </c>
    </row>
    <row r="117" spans="1:46" x14ac:dyDescent="0.3">
      <c r="A117" s="107">
        <v>936</v>
      </c>
      <c r="B117" s="350" t="s">
        <v>563</v>
      </c>
      <c r="AK117" s="130">
        <v>0</v>
      </c>
    </row>
    <row r="118" spans="1:46" x14ac:dyDescent="0.3">
      <c r="A118" s="107">
        <v>937</v>
      </c>
      <c r="B118" s="350" t="s">
        <v>564</v>
      </c>
      <c r="AK118" s="130">
        <v>0</v>
      </c>
    </row>
    <row r="119" spans="1:46" x14ac:dyDescent="0.3">
      <c r="A119" s="107">
        <v>938</v>
      </c>
      <c r="B119" s="350" t="s">
        <v>565</v>
      </c>
      <c r="AK119" s="130">
        <v>0</v>
      </c>
    </row>
    <row r="120" spans="1:46" x14ac:dyDescent="0.3">
      <c r="A120" s="107">
        <v>939</v>
      </c>
      <c r="B120" s="350" t="s">
        <v>566</v>
      </c>
      <c r="D120" t="s">
        <v>568</v>
      </c>
      <c r="E120" t="s">
        <v>567</v>
      </c>
      <c r="F120" t="s">
        <v>567</v>
      </c>
      <c r="G120" t="s">
        <v>568</v>
      </c>
      <c r="H120" t="s">
        <v>567</v>
      </c>
      <c r="I120" t="s">
        <v>567</v>
      </c>
      <c r="J120" t="s">
        <v>568</v>
      </c>
      <c r="L120" t="s">
        <v>567</v>
      </c>
      <c r="M120" t="s">
        <v>567</v>
      </c>
      <c r="N120" t="s">
        <v>567</v>
      </c>
      <c r="O120" t="s">
        <v>567</v>
      </c>
      <c r="P120" t="s">
        <v>568</v>
      </c>
      <c r="Q120" t="s">
        <v>567</v>
      </c>
      <c r="R120" t="s">
        <v>567</v>
      </c>
      <c r="S120" t="s">
        <v>567</v>
      </c>
      <c r="T120" t="s">
        <v>568</v>
      </c>
      <c r="U120" t="s">
        <v>567</v>
      </c>
      <c r="V120" t="s">
        <v>567</v>
      </c>
      <c r="W120" t="s">
        <v>568</v>
      </c>
      <c r="X120" t="s">
        <v>567</v>
      </c>
      <c r="Y120" t="s">
        <v>567</v>
      </c>
      <c r="Z120" t="s">
        <v>534</v>
      </c>
      <c r="AA120" t="s">
        <v>567</v>
      </c>
      <c r="AB120" t="s">
        <v>534</v>
      </c>
      <c r="AC120" t="s">
        <v>567</v>
      </c>
      <c r="AD120" t="s">
        <v>568</v>
      </c>
      <c r="AE120" t="s">
        <v>567</v>
      </c>
      <c r="AF120" t="s">
        <v>567</v>
      </c>
      <c r="AH120" t="s">
        <v>534</v>
      </c>
      <c r="AI120" t="s">
        <v>568</v>
      </c>
      <c r="AJ120" t="s">
        <v>567</v>
      </c>
      <c r="AK120" s="130" t="s">
        <v>567</v>
      </c>
      <c r="AL120" t="s">
        <v>567</v>
      </c>
      <c r="AM120" t="s">
        <v>567</v>
      </c>
      <c r="AN120" t="s">
        <v>567</v>
      </c>
      <c r="AO120" t="s">
        <v>567</v>
      </c>
      <c r="AP120" t="s">
        <v>567</v>
      </c>
      <c r="AQ120" t="s">
        <v>567</v>
      </c>
      <c r="AR120" t="s">
        <v>568</v>
      </c>
      <c r="AS120" t="s">
        <v>568</v>
      </c>
      <c r="AT120" t="s">
        <v>534</v>
      </c>
    </row>
    <row r="121" spans="1:46" x14ac:dyDescent="0.3">
      <c r="A121" s="107">
        <v>940</v>
      </c>
      <c r="B121" s="350" t="s">
        <v>569</v>
      </c>
      <c r="D121" t="s">
        <v>546</v>
      </c>
      <c r="G121" t="s">
        <v>1025</v>
      </c>
      <c r="J121" t="s">
        <v>541</v>
      </c>
      <c r="P121" t="s">
        <v>522</v>
      </c>
      <c r="T121" t="s">
        <v>488</v>
      </c>
      <c r="W121" t="s">
        <v>585</v>
      </c>
      <c r="Z121" t="s">
        <v>1050</v>
      </c>
      <c r="AB121" t="s">
        <v>1051</v>
      </c>
      <c r="AD121" t="s">
        <v>449</v>
      </c>
      <c r="AH121" t="s">
        <v>1051</v>
      </c>
      <c r="AI121" t="s">
        <v>527</v>
      </c>
      <c r="AK121" s="130">
        <v>0</v>
      </c>
      <c r="AR121" t="s">
        <v>1052</v>
      </c>
      <c r="AS121" t="s">
        <v>654</v>
      </c>
      <c r="AT121" t="s">
        <v>655</v>
      </c>
    </row>
    <row r="122" spans="1:46" x14ac:dyDescent="0.3">
      <c r="A122" s="107">
        <v>941</v>
      </c>
      <c r="B122" s="350" t="s">
        <v>570</v>
      </c>
      <c r="D122" t="s">
        <v>546</v>
      </c>
      <c r="G122" t="s">
        <v>1025</v>
      </c>
      <c r="J122" t="s">
        <v>541</v>
      </c>
      <c r="P122" t="s">
        <v>522</v>
      </c>
      <c r="T122" t="s">
        <v>488</v>
      </c>
      <c r="W122" t="s">
        <v>496</v>
      </c>
      <c r="Z122" t="s">
        <v>1050</v>
      </c>
      <c r="AB122" t="s">
        <v>1051</v>
      </c>
      <c r="AD122" t="s">
        <v>449</v>
      </c>
      <c r="AH122" t="s">
        <v>1051</v>
      </c>
      <c r="AI122" t="s">
        <v>527</v>
      </c>
      <c r="AK122" s="130">
        <v>0</v>
      </c>
      <c r="AR122" t="s">
        <v>1052</v>
      </c>
      <c r="AS122" t="s">
        <v>654</v>
      </c>
      <c r="AT122" t="s">
        <v>655</v>
      </c>
    </row>
    <row r="123" spans="1:46" x14ac:dyDescent="0.3">
      <c r="A123" s="107">
        <v>942</v>
      </c>
      <c r="B123" s="350" t="s">
        <v>571</v>
      </c>
      <c r="D123">
        <v>2</v>
      </c>
      <c r="E123">
        <v>0</v>
      </c>
      <c r="F123">
        <v>0</v>
      </c>
      <c r="G123">
        <v>2</v>
      </c>
      <c r="H123">
        <v>0</v>
      </c>
      <c r="I123">
        <v>0</v>
      </c>
      <c r="J123">
        <v>0</v>
      </c>
      <c r="L123">
        <v>0</v>
      </c>
      <c r="M123">
        <v>0</v>
      </c>
      <c r="N123">
        <v>0</v>
      </c>
      <c r="O123">
        <v>0</v>
      </c>
      <c r="P123">
        <v>0</v>
      </c>
      <c r="Q123">
        <v>0</v>
      </c>
      <c r="R123">
        <v>0</v>
      </c>
      <c r="S123">
        <v>0</v>
      </c>
      <c r="T123">
        <v>0</v>
      </c>
      <c r="U123">
        <v>0</v>
      </c>
      <c r="V123">
        <v>0</v>
      </c>
      <c r="W123">
        <v>1</v>
      </c>
      <c r="X123">
        <v>0</v>
      </c>
      <c r="Y123">
        <v>0</v>
      </c>
      <c r="Z123">
        <v>2</v>
      </c>
      <c r="AA123">
        <v>0</v>
      </c>
      <c r="AB123">
        <v>0</v>
      </c>
      <c r="AC123">
        <v>0</v>
      </c>
      <c r="AD123">
        <v>2</v>
      </c>
      <c r="AE123">
        <v>0</v>
      </c>
      <c r="AF123">
        <v>0</v>
      </c>
      <c r="AH123">
        <v>2</v>
      </c>
      <c r="AI123">
        <v>0</v>
      </c>
      <c r="AJ123">
        <v>0</v>
      </c>
      <c r="AK123" s="130">
        <v>0</v>
      </c>
      <c r="AL123">
        <v>0</v>
      </c>
      <c r="AM123">
        <v>0</v>
      </c>
      <c r="AN123">
        <v>0</v>
      </c>
      <c r="AO123">
        <v>0</v>
      </c>
      <c r="AP123">
        <v>0</v>
      </c>
      <c r="AQ123">
        <v>0</v>
      </c>
      <c r="AR123">
        <v>2</v>
      </c>
      <c r="AS123">
        <v>0</v>
      </c>
      <c r="AT123">
        <v>0</v>
      </c>
    </row>
    <row r="124" spans="1:46" x14ac:dyDescent="0.3">
      <c r="A124" s="107">
        <v>943</v>
      </c>
      <c r="B124" s="350" t="s">
        <v>572</v>
      </c>
      <c r="D124" t="s">
        <v>574</v>
      </c>
      <c r="E124">
        <v>0</v>
      </c>
      <c r="F124">
        <v>0</v>
      </c>
      <c r="G124" t="s">
        <v>574</v>
      </c>
      <c r="H124">
        <v>0</v>
      </c>
      <c r="I124">
        <v>0</v>
      </c>
      <c r="J124" t="s">
        <v>573</v>
      </c>
      <c r="L124">
        <v>0</v>
      </c>
      <c r="M124">
        <v>0</v>
      </c>
      <c r="N124">
        <v>0</v>
      </c>
      <c r="O124">
        <v>0</v>
      </c>
      <c r="P124" t="s">
        <v>573</v>
      </c>
      <c r="Q124">
        <v>0</v>
      </c>
      <c r="R124">
        <v>0</v>
      </c>
      <c r="S124">
        <v>0</v>
      </c>
      <c r="T124" t="s">
        <v>573</v>
      </c>
      <c r="U124">
        <v>0</v>
      </c>
      <c r="V124">
        <v>0</v>
      </c>
      <c r="W124" t="s">
        <v>574</v>
      </c>
      <c r="X124">
        <v>0</v>
      </c>
      <c r="Y124">
        <v>0</v>
      </c>
      <c r="Z124" t="s">
        <v>574</v>
      </c>
      <c r="AA124">
        <v>0</v>
      </c>
      <c r="AB124">
        <v>0</v>
      </c>
      <c r="AC124">
        <v>0</v>
      </c>
      <c r="AD124" t="s">
        <v>574</v>
      </c>
      <c r="AE124">
        <v>0</v>
      </c>
      <c r="AF124">
        <v>0</v>
      </c>
      <c r="AH124" t="s">
        <v>574</v>
      </c>
      <c r="AI124" t="s">
        <v>573</v>
      </c>
      <c r="AJ124">
        <v>0</v>
      </c>
      <c r="AK124" s="130">
        <v>0</v>
      </c>
      <c r="AL124">
        <v>0</v>
      </c>
      <c r="AM124">
        <v>0</v>
      </c>
      <c r="AN124">
        <v>0</v>
      </c>
      <c r="AO124">
        <v>0</v>
      </c>
      <c r="AP124">
        <v>0</v>
      </c>
      <c r="AQ124">
        <v>0</v>
      </c>
      <c r="AR124" t="s">
        <v>574</v>
      </c>
      <c r="AS124" t="s">
        <v>573</v>
      </c>
      <c r="AT124" t="s">
        <v>573</v>
      </c>
    </row>
    <row r="125" spans="1:46" x14ac:dyDescent="0.3">
      <c r="A125" s="107">
        <v>944</v>
      </c>
      <c r="B125" s="350" t="s">
        <v>575</v>
      </c>
      <c r="D125">
        <v>0</v>
      </c>
      <c r="E125">
        <v>0</v>
      </c>
      <c r="F125">
        <v>0</v>
      </c>
      <c r="G125">
        <v>0</v>
      </c>
      <c r="H125">
        <v>0</v>
      </c>
      <c r="I125">
        <v>0</v>
      </c>
      <c r="J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H125">
        <v>0</v>
      </c>
      <c r="AI125">
        <v>0</v>
      </c>
      <c r="AJ125">
        <v>0</v>
      </c>
      <c r="AK125" s="130">
        <v>0</v>
      </c>
      <c r="AL125">
        <v>0</v>
      </c>
      <c r="AM125">
        <v>0</v>
      </c>
      <c r="AN125">
        <v>0</v>
      </c>
      <c r="AO125">
        <v>0</v>
      </c>
      <c r="AP125">
        <v>0</v>
      </c>
      <c r="AQ125">
        <v>0</v>
      </c>
      <c r="AR125">
        <v>0</v>
      </c>
      <c r="AS125">
        <v>0</v>
      </c>
      <c r="AT125">
        <v>0</v>
      </c>
    </row>
    <row r="126" spans="1:46" x14ac:dyDescent="0.3">
      <c r="A126" s="107">
        <v>945</v>
      </c>
      <c r="B126" s="350" t="s">
        <v>576</v>
      </c>
      <c r="AK126" s="130">
        <v>0</v>
      </c>
    </row>
    <row r="127" spans="1:46" x14ac:dyDescent="0.3">
      <c r="A127" s="107">
        <v>946</v>
      </c>
      <c r="B127" s="350" t="s">
        <v>577</v>
      </c>
      <c r="D127">
        <v>0</v>
      </c>
      <c r="E127">
        <v>0</v>
      </c>
      <c r="F127">
        <v>0</v>
      </c>
      <c r="G127">
        <v>0</v>
      </c>
      <c r="H127">
        <v>0</v>
      </c>
      <c r="I127">
        <v>0</v>
      </c>
      <c r="J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H127">
        <v>0</v>
      </c>
      <c r="AI127">
        <v>0</v>
      </c>
      <c r="AJ127">
        <v>0</v>
      </c>
      <c r="AK127" s="130">
        <v>0</v>
      </c>
      <c r="AL127">
        <v>0</v>
      </c>
      <c r="AM127">
        <v>0</v>
      </c>
      <c r="AN127">
        <v>0</v>
      </c>
      <c r="AO127">
        <v>0</v>
      </c>
      <c r="AP127">
        <v>0</v>
      </c>
      <c r="AQ127">
        <v>0</v>
      </c>
      <c r="AR127">
        <v>0</v>
      </c>
      <c r="AS127">
        <v>0</v>
      </c>
      <c r="AT127">
        <v>0</v>
      </c>
    </row>
    <row r="128" spans="1:46" ht="28.8" x14ac:dyDescent="0.3">
      <c r="A128" s="107">
        <v>947</v>
      </c>
      <c r="B128" s="350" t="s">
        <v>578</v>
      </c>
      <c r="D128" t="s">
        <v>1053</v>
      </c>
      <c r="E128" t="s">
        <v>443</v>
      </c>
      <c r="F128" t="s">
        <v>617</v>
      </c>
      <c r="G128" t="s">
        <v>1054</v>
      </c>
      <c r="H128" t="s">
        <v>656</v>
      </c>
      <c r="I128" t="s">
        <v>616</v>
      </c>
      <c r="J128" t="s">
        <v>380</v>
      </c>
      <c r="L128" t="s">
        <v>579</v>
      </c>
      <c r="M128" t="s">
        <v>616</v>
      </c>
      <c r="N128" t="s">
        <v>712</v>
      </c>
      <c r="O128" t="s">
        <v>713</v>
      </c>
      <c r="P128" t="s">
        <v>579</v>
      </c>
      <c r="Q128" t="s">
        <v>714</v>
      </c>
      <c r="R128" t="s">
        <v>715</v>
      </c>
      <c r="S128" t="s">
        <v>716</v>
      </c>
      <c r="T128" t="s">
        <v>717</v>
      </c>
      <c r="U128" t="s">
        <v>1055</v>
      </c>
      <c r="V128" t="s">
        <v>718</v>
      </c>
      <c r="W128" t="s">
        <v>719</v>
      </c>
      <c r="X128" t="s">
        <v>720</v>
      </c>
      <c r="Y128" t="s">
        <v>721</v>
      </c>
      <c r="Z128" t="s">
        <v>657</v>
      </c>
      <c r="AA128" t="s">
        <v>1056</v>
      </c>
      <c r="AB128" t="s">
        <v>723</v>
      </c>
      <c r="AC128" t="s">
        <v>380</v>
      </c>
      <c r="AD128" t="s">
        <v>724</v>
      </c>
      <c r="AE128" t="s">
        <v>725</v>
      </c>
      <c r="AF128" t="s">
        <v>716</v>
      </c>
      <c r="AH128" t="s">
        <v>726</v>
      </c>
      <c r="AI128" t="s">
        <v>727</v>
      </c>
      <c r="AJ128" t="s">
        <v>728</v>
      </c>
      <c r="AK128" s="130" t="s">
        <v>1159</v>
      </c>
      <c r="AL128" t="s">
        <v>732</v>
      </c>
      <c r="AM128" t="s">
        <v>730</v>
      </c>
      <c r="AN128" t="s">
        <v>619</v>
      </c>
      <c r="AO128" t="s">
        <v>618</v>
      </c>
      <c r="AP128" t="s">
        <v>732</v>
      </c>
      <c r="AQ128" t="s">
        <v>444</v>
      </c>
      <c r="AR128" t="s">
        <v>618</v>
      </c>
      <c r="AS128" t="s">
        <v>733</v>
      </c>
      <c r="AT128" t="s">
        <v>734</v>
      </c>
    </row>
    <row r="129" spans="1:46" ht="28.8" x14ac:dyDescent="0.3">
      <c r="A129" s="107">
        <v>948</v>
      </c>
      <c r="B129" s="350" t="s">
        <v>580</v>
      </c>
      <c r="D129" t="s">
        <v>1057</v>
      </c>
      <c r="E129" t="s">
        <v>621</v>
      </c>
      <c r="F129" t="s">
        <v>736</v>
      </c>
      <c r="G129" t="s">
        <v>1058</v>
      </c>
      <c r="H129" t="s">
        <v>738</v>
      </c>
      <c r="I129" t="s">
        <v>1059</v>
      </c>
      <c r="J129" t="s">
        <v>620</v>
      </c>
      <c r="L129" t="s">
        <v>740</v>
      </c>
      <c r="M129" t="s">
        <v>741</v>
      </c>
      <c r="N129" t="s">
        <v>742</v>
      </c>
      <c r="O129" t="s">
        <v>743</v>
      </c>
      <c r="P129" t="s">
        <v>1060</v>
      </c>
      <c r="Q129" t="s">
        <v>745</v>
      </c>
      <c r="R129" t="s">
        <v>746</v>
      </c>
      <c r="S129" t="s">
        <v>747</v>
      </c>
      <c r="T129" t="s">
        <v>748</v>
      </c>
      <c r="U129" t="s">
        <v>1061</v>
      </c>
      <c r="V129" t="s">
        <v>749</v>
      </c>
      <c r="W129" t="s">
        <v>750</v>
      </c>
      <c r="X129" t="s">
        <v>602</v>
      </c>
      <c r="Y129" t="s">
        <v>751</v>
      </c>
      <c r="Z129" t="s">
        <v>1062</v>
      </c>
      <c r="AA129" t="s">
        <v>1063</v>
      </c>
      <c r="AB129" t="s">
        <v>753</v>
      </c>
      <c r="AC129" t="s">
        <v>754</v>
      </c>
      <c r="AD129" t="s">
        <v>755</v>
      </c>
      <c r="AE129" t="s">
        <v>756</v>
      </c>
      <c r="AF129" t="s">
        <v>747</v>
      </c>
      <c r="AH129" t="s">
        <v>757</v>
      </c>
      <c r="AI129" t="s">
        <v>758</v>
      </c>
      <c r="AJ129" t="s">
        <v>759</v>
      </c>
      <c r="AK129" s="130" t="s">
        <v>1159</v>
      </c>
      <c r="AL129" t="s">
        <v>763</v>
      </c>
      <c r="AM129" t="s">
        <v>760</v>
      </c>
      <c r="AN129" t="s">
        <v>1064</v>
      </c>
      <c r="AO129" t="s">
        <v>762</v>
      </c>
      <c r="AP129" t="s">
        <v>763</v>
      </c>
      <c r="AQ129" t="s">
        <v>764</v>
      </c>
      <c r="AR129" t="s">
        <v>765</v>
      </c>
      <c r="AS129" t="s">
        <v>766</v>
      </c>
      <c r="AT129" t="s">
        <v>767</v>
      </c>
    </row>
    <row r="130" spans="1:46" ht="28.8" x14ac:dyDescent="0.3">
      <c r="A130" s="107">
        <v>949</v>
      </c>
      <c r="B130" s="350" t="s">
        <v>381</v>
      </c>
      <c r="D130" t="s">
        <v>188</v>
      </c>
      <c r="E130" t="s">
        <v>188</v>
      </c>
      <c r="F130" t="s">
        <v>188</v>
      </c>
      <c r="G130" t="s">
        <v>188</v>
      </c>
      <c r="H130" t="s">
        <v>201</v>
      </c>
      <c r="I130" t="s">
        <v>188</v>
      </c>
      <c r="J130" t="s">
        <v>188</v>
      </c>
      <c r="L130" t="s">
        <v>188</v>
      </c>
      <c r="M130" t="s">
        <v>188</v>
      </c>
      <c r="N130" t="s">
        <v>188</v>
      </c>
      <c r="O130" t="s">
        <v>188</v>
      </c>
      <c r="P130" t="s">
        <v>188</v>
      </c>
      <c r="Q130" t="s">
        <v>188</v>
      </c>
      <c r="R130" t="s">
        <v>188</v>
      </c>
      <c r="S130" t="s">
        <v>188</v>
      </c>
      <c r="T130" t="s">
        <v>188</v>
      </c>
      <c r="U130">
        <v>0</v>
      </c>
      <c r="V130" t="s">
        <v>188</v>
      </c>
      <c r="W130" t="s">
        <v>188</v>
      </c>
      <c r="X130" t="s">
        <v>188</v>
      </c>
      <c r="Y130" t="s">
        <v>201</v>
      </c>
      <c r="Z130" t="s">
        <v>581</v>
      </c>
      <c r="AA130" t="s">
        <v>188</v>
      </c>
      <c r="AB130" t="s">
        <v>188</v>
      </c>
      <c r="AC130" t="s">
        <v>188</v>
      </c>
      <c r="AD130" t="s">
        <v>188</v>
      </c>
      <c r="AE130" t="s">
        <v>188</v>
      </c>
      <c r="AF130" t="s">
        <v>188</v>
      </c>
      <c r="AH130" t="s">
        <v>188</v>
      </c>
      <c r="AI130" t="s">
        <v>188</v>
      </c>
      <c r="AJ130" t="s">
        <v>188</v>
      </c>
      <c r="AK130" s="130" t="s">
        <v>202</v>
      </c>
      <c r="AL130" t="s">
        <v>188</v>
      </c>
      <c r="AM130" t="s">
        <v>188</v>
      </c>
      <c r="AN130" t="s">
        <v>188</v>
      </c>
      <c r="AO130" t="s">
        <v>188</v>
      </c>
      <c r="AP130" t="s">
        <v>188</v>
      </c>
      <c r="AQ130" t="s">
        <v>188</v>
      </c>
      <c r="AR130" t="s">
        <v>188</v>
      </c>
      <c r="AS130" t="s">
        <v>188</v>
      </c>
      <c r="AT130" t="s">
        <v>188</v>
      </c>
    </row>
    <row r="131" spans="1:46" ht="28.8" x14ac:dyDescent="0.3">
      <c r="A131" s="107">
        <v>950</v>
      </c>
      <c r="B131" s="350" t="s">
        <v>382</v>
      </c>
      <c r="D131" t="s">
        <v>19</v>
      </c>
      <c r="E131">
        <v>0</v>
      </c>
      <c r="F131" t="s">
        <v>19</v>
      </c>
      <c r="G131" t="s">
        <v>19</v>
      </c>
      <c r="H131" t="s">
        <v>19</v>
      </c>
      <c r="I131" t="s">
        <v>19</v>
      </c>
      <c r="J131" t="s">
        <v>19</v>
      </c>
      <c r="L131" t="s">
        <v>19</v>
      </c>
      <c r="M131" t="s">
        <v>19</v>
      </c>
      <c r="N131" t="s">
        <v>19</v>
      </c>
      <c r="O131" t="s">
        <v>19</v>
      </c>
      <c r="P131" t="s">
        <v>19</v>
      </c>
      <c r="Q131" t="s">
        <v>19</v>
      </c>
      <c r="R131" t="s">
        <v>19</v>
      </c>
      <c r="S131" t="s">
        <v>19</v>
      </c>
      <c r="T131" t="s">
        <v>19</v>
      </c>
      <c r="U131" t="s">
        <v>19</v>
      </c>
      <c r="V131" t="s">
        <v>19</v>
      </c>
      <c r="W131" t="s">
        <v>19</v>
      </c>
      <c r="X131" t="s">
        <v>19</v>
      </c>
      <c r="Y131" t="s">
        <v>20</v>
      </c>
      <c r="Z131" t="s">
        <v>19</v>
      </c>
      <c r="AA131" t="s">
        <v>19</v>
      </c>
      <c r="AB131" t="s">
        <v>19</v>
      </c>
      <c r="AC131" t="s">
        <v>19</v>
      </c>
      <c r="AD131" t="s">
        <v>19</v>
      </c>
      <c r="AE131" t="s">
        <v>19</v>
      </c>
      <c r="AF131" t="s">
        <v>19</v>
      </c>
      <c r="AH131" t="s">
        <v>19</v>
      </c>
      <c r="AI131" t="s">
        <v>20</v>
      </c>
      <c r="AJ131" t="s">
        <v>19</v>
      </c>
      <c r="AK131" s="130" t="s">
        <v>20</v>
      </c>
      <c r="AL131" t="s">
        <v>19</v>
      </c>
      <c r="AM131" t="s">
        <v>19</v>
      </c>
      <c r="AN131" t="s">
        <v>19</v>
      </c>
      <c r="AO131" t="s">
        <v>19</v>
      </c>
      <c r="AP131" t="s">
        <v>19</v>
      </c>
      <c r="AQ131" t="s">
        <v>19</v>
      </c>
      <c r="AR131" t="s">
        <v>19</v>
      </c>
      <c r="AS131" t="s">
        <v>19</v>
      </c>
      <c r="AT131" t="s">
        <v>19</v>
      </c>
    </row>
    <row r="132" spans="1:46" ht="28.8" x14ac:dyDescent="0.3">
      <c r="A132" s="107">
        <v>951</v>
      </c>
      <c r="B132" s="350" t="s">
        <v>383</v>
      </c>
      <c r="D132">
        <v>2</v>
      </c>
      <c r="E132">
        <v>2</v>
      </c>
      <c r="F132">
        <v>2</v>
      </c>
      <c r="G132">
        <v>2</v>
      </c>
      <c r="H132">
        <v>2</v>
      </c>
      <c r="I132">
        <v>2</v>
      </c>
      <c r="J132">
        <v>2</v>
      </c>
      <c r="L132">
        <v>2</v>
      </c>
      <c r="M132">
        <v>2</v>
      </c>
      <c r="N132">
        <v>2</v>
      </c>
      <c r="O132">
        <v>2</v>
      </c>
      <c r="P132">
        <v>2</v>
      </c>
      <c r="Q132">
        <v>1</v>
      </c>
      <c r="R132">
        <v>2</v>
      </c>
      <c r="S132">
        <v>2</v>
      </c>
      <c r="T132">
        <v>2</v>
      </c>
      <c r="U132">
        <v>2</v>
      </c>
      <c r="V132">
        <v>2</v>
      </c>
      <c r="W132">
        <v>2</v>
      </c>
      <c r="X132">
        <v>2</v>
      </c>
      <c r="Y132">
        <v>2</v>
      </c>
      <c r="Z132">
        <v>2</v>
      </c>
      <c r="AA132">
        <v>2</v>
      </c>
      <c r="AB132">
        <v>2</v>
      </c>
      <c r="AC132">
        <v>2</v>
      </c>
      <c r="AD132">
        <v>2</v>
      </c>
      <c r="AE132">
        <v>2</v>
      </c>
      <c r="AF132">
        <v>2</v>
      </c>
      <c r="AH132">
        <v>2</v>
      </c>
      <c r="AI132">
        <v>2</v>
      </c>
      <c r="AJ132">
        <v>2</v>
      </c>
      <c r="AK132" s="130">
        <v>2</v>
      </c>
      <c r="AL132">
        <v>2</v>
      </c>
      <c r="AM132">
        <v>2</v>
      </c>
      <c r="AN132">
        <v>2</v>
      </c>
      <c r="AO132">
        <v>2</v>
      </c>
      <c r="AP132">
        <v>2</v>
      </c>
      <c r="AQ132">
        <v>2</v>
      </c>
      <c r="AR132">
        <v>2</v>
      </c>
      <c r="AS132">
        <v>2</v>
      </c>
      <c r="AT132">
        <v>2</v>
      </c>
    </row>
    <row r="133" spans="1:46" ht="43.2" x14ac:dyDescent="0.3">
      <c r="A133" s="107">
        <v>952</v>
      </c>
      <c r="B133" s="350" t="s">
        <v>384</v>
      </c>
      <c r="D133" t="s">
        <v>1065</v>
      </c>
      <c r="E133" t="s">
        <v>446</v>
      </c>
      <c r="F133" t="s">
        <v>1066</v>
      </c>
      <c r="G133" t="s">
        <v>769</v>
      </c>
      <c r="H133" t="s">
        <v>446</v>
      </c>
      <c r="I133" t="s">
        <v>1067</v>
      </c>
      <c r="J133" t="s">
        <v>771</v>
      </c>
      <c r="L133" t="s">
        <v>1068</v>
      </c>
      <c r="M133" t="s">
        <v>772</v>
      </c>
      <c r="N133" t="s">
        <v>448</v>
      </c>
      <c r="O133" t="s">
        <v>774</v>
      </c>
      <c r="P133" t="s">
        <v>1069</v>
      </c>
      <c r="Q133" t="s">
        <v>446</v>
      </c>
      <c r="R133" t="s">
        <v>775</v>
      </c>
      <c r="S133" t="s">
        <v>1070</v>
      </c>
      <c r="T133" t="s">
        <v>1071</v>
      </c>
      <c r="U133" t="s">
        <v>1072</v>
      </c>
      <c r="V133" t="s">
        <v>1073</v>
      </c>
      <c r="W133" t="s">
        <v>1074</v>
      </c>
      <c r="X133" t="s">
        <v>778</v>
      </c>
      <c r="Z133" t="s">
        <v>386</v>
      </c>
      <c r="AA133" t="s">
        <v>448</v>
      </c>
      <c r="AB133" t="s">
        <v>446</v>
      </c>
      <c r="AC133" t="s">
        <v>386</v>
      </c>
      <c r="AD133" t="s">
        <v>779</v>
      </c>
      <c r="AE133" t="s">
        <v>780</v>
      </c>
      <c r="AF133" t="s">
        <v>1070</v>
      </c>
      <c r="AH133" t="s">
        <v>781</v>
      </c>
      <c r="AJ133" t="s">
        <v>783</v>
      </c>
      <c r="AK133" s="130" t="s">
        <v>386</v>
      </c>
      <c r="AL133" t="s">
        <v>1075</v>
      </c>
      <c r="AM133" t="s">
        <v>784</v>
      </c>
      <c r="AN133" t="s">
        <v>785</v>
      </c>
      <c r="AO133" t="s">
        <v>786</v>
      </c>
      <c r="AP133" t="s">
        <v>787</v>
      </c>
      <c r="AQ133" t="s">
        <v>788</v>
      </c>
      <c r="AR133" t="s">
        <v>1076</v>
      </c>
      <c r="AS133" t="s">
        <v>790</v>
      </c>
      <c r="AT133" t="s">
        <v>386</v>
      </c>
    </row>
    <row r="134" spans="1:46" x14ac:dyDescent="0.3">
      <c r="A134" s="107">
        <v>953</v>
      </c>
      <c r="B134" s="350" t="s">
        <v>387</v>
      </c>
      <c r="D134">
        <v>2</v>
      </c>
      <c r="E134">
        <v>2</v>
      </c>
      <c r="F134">
        <v>2</v>
      </c>
      <c r="G134">
        <v>2</v>
      </c>
      <c r="H134">
        <v>2</v>
      </c>
      <c r="I134">
        <v>2</v>
      </c>
      <c r="J134">
        <v>2</v>
      </c>
      <c r="L134">
        <v>2</v>
      </c>
      <c r="M134">
        <v>2</v>
      </c>
      <c r="N134">
        <v>2</v>
      </c>
      <c r="O134">
        <v>2</v>
      </c>
      <c r="P134">
        <v>2</v>
      </c>
      <c r="Q134">
        <v>2</v>
      </c>
      <c r="R134">
        <v>2</v>
      </c>
      <c r="S134">
        <v>2</v>
      </c>
      <c r="T134">
        <v>2</v>
      </c>
      <c r="U134">
        <v>2</v>
      </c>
      <c r="V134">
        <v>2</v>
      </c>
      <c r="W134">
        <v>2</v>
      </c>
      <c r="X134">
        <v>2</v>
      </c>
      <c r="Y134">
        <v>2</v>
      </c>
      <c r="Z134">
        <v>2</v>
      </c>
      <c r="AA134">
        <v>2</v>
      </c>
      <c r="AB134">
        <v>2</v>
      </c>
      <c r="AC134">
        <v>2</v>
      </c>
      <c r="AD134">
        <v>2</v>
      </c>
      <c r="AE134">
        <v>2</v>
      </c>
      <c r="AF134">
        <v>2</v>
      </c>
      <c r="AH134">
        <v>2</v>
      </c>
      <c r="AI134">
        <v>2</v>
      </c>
      <c r="AJ134">
        <v>2</v>
      </c>
      <c r="AK134" s="130">
        <v>2</v>
      </c>
      <c r="AL134">
        <v>2</v>
      </c>
      <c r="AM134">
        <v>2</v>
      </c>
      <c r="AN134">
        <v>2</v>
      </c>
      <c r="AO134">
        <v>2</v>
      </c>
      <c r="AP134">
        <v>2</v>
      </c>
      <c r="AQ134">
        <v>2</v>
      </c>
      <c r="AR134">
        <v>2</v>
      </c>
      <c r="AS134">
        <v>2</v>
      </c>
      <c r="AT134">
        <v>2</v>
      </c>
    </row>
    <row r="135" spans="1:46" ht="43.2" x14ac:dyDescent="0.3">
      <c r="A135" s="107">
        <v>954</v>
      </c>
      <c r="B135" s="350" t="s">
        <v>186</v>
      </c>
      <c r="D135" t="s">
        <v>19</v>
      </c>
      <c r="E135" t="s">
        <v>19</v>
      </c>
      <c r="F135" t="s">
        <v>19</v>
      </c>
      <c r="G135" t="s">
        <v>19</v>
      </c>
      <c r="H135" t="s">
        <v>19</v>
      </c>
      <c r="I135" t="s">
        <v>19</v>
      </c>
      <c r="J135" t="s">
        <v>19</v>
      </c>
      <c r="L135" t="s">
        <v>19</v>
      </c>
      <c r="M135" t="s">
        <v>19</v>
      </c>
      <c r="N135" t="s">
        <v>19</v>
      </c>
      <c r="O135" t="s">
        <v>19</v>
      </c>
      <c r="P135" t="s">
        <v>19</v>
      </c>
      <c r="Q135" t="s">
        <v>19</v>
      </c>
      <c r="R135" t="s">
        <v>19</v>
      </c>
      <c r="S135" t="s">
        <v>19</v>
      </c>
      <c r="T135" t="s">
        <v>19</v>
      </c>
      <c r="U135" t="s">
        <v>19</v>
      </c>
      <c r="V135" t="s">
        <v>19</v>
      </c>
      <c r="W135" t="s">
        <v>19</v>
      </c>
      <c r="X135" t="s">
        <v>19</v>
      </c>
      <c r="Y135" t="s">
        <v>1077</v>
      </c>
      <c r="Z135" t="s">
        <v>19</v>
      </c>
      <c r="AA135" t="s">
        <v>19</v>
      </c>
      <c r="AB135" t="s">
        <v>19</v>
      </c>
      <c r="AC135" t="s">
        <v>19</v>
      </c>
      <c r="AD135" t="s">
        <v>19</v>
      </c>
      <c r="AE135" t="s">
        <v>19</v>
      </c>
      <c r="AF135" t="s">
        <v>19</v>
      </c>
      <c r="AH135" t="s">
        <v>19</v>
      </c>
      <c r="AI135" t="s">
        <v>19</v>
      </c>
      <c r="AJ135" t="s">
        <v>445</v>
      </c>
      <c r="AK135" s="130" t="s">
        <v>20</v>
      </c>
      <c r="AL135" t="s">
        <v>19</v>
      </c>
      <c r="AM135" t="s">
        <v>19</v>
      </c>
      <c r="AN135" t="s">
        <v>19</v>
      </c>
      <c r="AO135" t="s">
        <v>19</v>
      </c>
      <c r="AP135" t="s">
        <v>19</v>
      </c>
      <c r="AQ135" t="s">
        <v>19</v>
      </c>
      <c r="AR135" t="s">
        <v>19</v>
      </c>
      <c r="AS135" t="s">
        <v>19</v>
      </c>
      <c r="AT135" t="s">
        <v>19</v>
      </c>
    </row>
    <row r="136" spans="1:46" x14ac:dyDescent="0.3">
      <c r="A136" s="107">
        <v>955</v>
      </c>
      <c r="B136" s="350" t="s">
        <v>388</v>
      </c>
      <c r="D136">
        <v>0</v>
      </c>
      <c r="E136">
        <v>0</v>
      </c>
      <c r="F136">
        <v>0</v>
      </c>
      <c r="G136">
        <v>0</v>
      </c>
      <c r="H136">
        <v>0</v>
      </c>
      <c r="I136">
        <v>1</v>
      </c>
      <c r="J136">
        <v>0</v>
      </c>
      <c r="L136">
        <v>0</v>
      </c>
      <c r="M136">
        <v>0</v>
      </c>
      <c r="N136">
        <v>0</v>
      </c>
      <c r="O136">
        <v>0</v>
      </c>
      <c r="P136">
        <v>0</v>
      </c>
      <c r="Q136">
        <v>1</v>
      </c>
      <c r="R136">
        <v>0</v>
      </c>
      <c r="S136">
        <v>0</v>
      </c>
      <c r="T136">
        <v>0</v>
      </c>
      <c r="U136">
        <v>0</v>
      </c>
      <c r="V136">
        <v>0</v>
      </c>
      <c r="W136">
        <v>0</v>
      </c>
      <c r="X136">
        <v>0</v>
      </c>
      <c r="Y136">
        <v>0</v>
      </c>
      <c r="Z136">
        <v>0</v>
      </c>
      <c r="AA136">
        <v>0</v>
      </c>
      <c r="AB136">
        <v>0</v>
      </c>
      <c r="AC136">
        <v>0</v>
      </c>
      <c r="AD136">
        <v>0</v>
      </c>
      <c r="AE136">
        <v>0</v>
      </c>
      <c r="AF136">
        <v>0</v>
      </c>
      <c r="AH136">
        <v>0</v>
      </c>
      <c r="AI136">
        <v>0</v>
      </c>
      <c r="AJ136">
        <v>0</v>
      </c>
      <c r="AK136" s="130">
        <v>0</v>
      </c>
      <c r="AL136">
        <v>0</v>
      </c>
      <c r="AM136">
        <v>0</v>
      </c>
      <c r="AN136">
        <v>0</v>
      </c>
      <c r="AO136">
        <v>0</v>
      </c>
      <c r="AP136">
        <v>0</v>
      </c>
      <c r="AQ136">
        <v>0</v>
      </c>
      <c r="AR136">
        <v>0</v>
      </c>
      <c r="AS136">
        <v>0</v>
      </c>
      <c r="AT136">
        <v>0</v>
      </c>
    </row>
    <row r="137" spans="1:46" ht="43.2" x14ac:dyDescent="0.3">
      <c r="A137" s="107">
        <v>956</v>
      </c>
      <c r="B137" s="350" t="s">
        <v>187</v>
      </c>
      <c r="D137" t="s">
        <v>19</v>
      </c>
      <c r="E137" t="s">
        <v>19</v>
      </c>
      <c r="F137" t="s">
        <v>19</v>
      </c>
      <c r="G137" t="s">
        <v>19</v>
      </c>
      <c r="H137" t="s">
        <v>19</v>
      </c>
      <c r="I137" t="s">
        <v>19</v>
      </c>
      <c r="J137" t="s">
        <v>19</v>
      </c>
      <c r="L137" t="s">
        <v>19</v>
      </c>
      <c r="M137" t="s">
        <v>19</v>
      </c>
      <c r="N137" t="s">
        <v>19</v>
      </c>
      <c r="O137" t="s">
        <v>19</v>
      </c>
      <c r="P137" t="s">
        <v>19</v>
      </c>
      <c r="Q137" t="s">
        <v>19</v>
      </c>
      <c r="R137" t="s">
        <v>19</v>
      </c>
      <c r="S137" t="s">
        <v>19</v>
      </c>
      <c r="T137" t="s">
        <v>19</v>
      </c>
      <c r="U137" t="s">
        <v>19</v>
      </c>
      <c r="V137" t="s">
        <v>19</v>
      </c>
      <c r="W137" t="s">
        <v>19</v>
      </c>
      <c r="X137" t="s">
        <v>19</v>
      </c>
      <c r="Y137" t="s">
        <v>1077</v>
      </c>
      <c r="Z137" t="s">
        <v>19</v>
      </c>
      <c r="AA137" t="s">
        <v>19</v>
      </c>
      <c r="AB137" t="s">
        <v>19</v>
      </c>
      <c r="AC137" t="s">
        <v>19</v>
      </c>
      <c r="AD137" t="s">
        <v>19</v>
      </c>
      <c r="AE137" t="s">
        <v>19</v>
      </c>
      <c r="AF137" t="s">
        <v>19</v>
      </c>
      <c r="AH137" t="s">
        <v>19</v>
      </c>
      <c r="AI137" t="s">
        <v>19</v>
      </c>
      <c r="AJ137" t="s">
        <v>19</v>
      </c>
      <c r="AK137" s="130" t="s">
        <v>20</v>
      </c>
      <c r="AL137" t="s">
        <v>19</v>
      </c>
      <c r="AM137" t="s">
        <v>19</v>
      </c>
      <c r="AN137" t="s">
        <v>19</v>
      </c>
      <c r="AO137" t="s">
        <v>19</v>
      </c>
      <c r="AP137" t="s">
        <v>19</v>
      </c>
      <c r="AQ137" t="s">
        <v>19</v>
      </c>
      <c r="AR137" t="s">
        <v>19</v>
      </c>
      <c r="AS137" t="s">
        <v>19</v>
      </c>
      <c r="AT137" t="s">
        <v>19</v>
      </c>
    </row>
    <row r="138" spans="1:46" x14ac:dyDescent="0.3">
      <c r="A138" s="107">
        <v>957</v>
      </c>
      <c r="B138" s="350" t="s">
        <v>389</v>
      </c>
      <c r="D138">
        <v>0</v>
      </c>
      <c r="E138">
        <v>0</v>
      </c>
      <c r="F138">
        <v>0</v>
      </c>
      <c r="G138">
        <v>0</v>
      </c>
      <c r="H138">
        <v>0</v>
      </c>
      <c r="I138">
        <v>0</v>
      </c>
      <c r="J138">
        <v>0</v>
      </c>
      <c r="L138">
        <v>0</v>
      </c>
      <c r="M138">
        <v>0</v>
      </c>
      <c r="N138">
        <v>0</v>
      </c>
      <c r="O138">
        <v>0</v>
      </c>
      <c r="P138">
        <v>0</v>
      </c>
      <c r="Q138">
        <v>0</v>
      </c>
      <c r="R138">
        <v>0</v>
      </c>
      <c r="S138">
        <v>0</v>
      </c>
      <c r="T138">
        <v>0</v>
      </c>
      <c r="U138">
        <v>0</v>
      </c>
      <c r="V138">
        <v>0</v>
      </c>
      <c r="W138">
        <v>0</v>
      </c>
      <c r="X138">
        <v>0</v>
      </c>
      <c r="Y138">
        <v>0</v>
      </c>
      <c r="Z138">
        <v>1</v>
      </c>
      <c r="AA138">
        <v>0</v>
      </c>
      <c r="AB138">
        <v>0</v>
      </c>
      <c r="AC138">
        <v>0</v>
      </c>
      <c r="AD138">
        <v>0</v>
      </c>
      <c r="AE138">
        <v>0</v>
      </c>
      <c r="AF138">
        <v>0</v>
      </c>
      <c r="AH138">
        <v>0</v>
      </c>
      <c r="AI138">
        <v>0</v>
      </c>
      <c r="AJ138">
        <v>0</v>
      </c>
      <c r="AK138" s="130">
        <v>0</v>
      </c>
      <c r="AL138">
        <v>0</v>
      </c>
      <c r="AM138">
        <v>0</v>
      </c>
      <c r="AN138">
        <v>0</v>
      </c>
      <c r="AO138">
        <v>0</v>
      </c>
      <c r="AP138">
        <v>0</v>
      </c>
      <c r="AQ138">
        <v>0</v>
      </c>
      <c r="AR138">
        <v>1</v>
      </c>
      <c r="AS138">
        <v>0</v>
      </c>
      <c r="AT138">
        <v>0</v>
      </c>
    </row>
    <row r="139" spans="1:46" ht="57.6" x14ac:dyDescent="0.3">
      <c r="A139" s="107">
        <v>958</v>
      </c>
      <c r="B139" s="350" t="s">
        <v>582</v>
      </c>
      <c r="D139" t="s">
        <v>19</v>
      </c>
      <c r="E139" t="s">
        <v>19</v>
      </c>
      <c r="F139" t="s">
        <v>19</v>
      </c>
      <c r="G139" t="s">
        <v>19</v>
      </c>
      <c r="H139" t="s">
        <v>19</v>
      </c>
      <c r="I139" t="s">
        <v>19</v>
      </c>
      <c r="J139" t="s">
        <v>19</v>
      </c>
      <c r="L139" t="s">
        <v>19</v>
      </c>
      <c r="M139" t="s">
        <v>19</v>
      </c>
      <c r="N139" t="s">
        <v>19</v>
      </c>
      <c r="O139" t="s">
        <v>19</v>
      </c>
      <c r="P139" t="s">
        <v>19</v>
      </c>
      <c r="Q139" t="s">
        <v>19</v>
      </c>
      <c r="R139" t="s">
        <v>19</v>
      </c>
      <c r="S139" t="s">
        <v>19</v>
      </c>
      <c r="T139" t="s">
        <v>19</v>
      </c>
      <c r="U139" t="s">
        <v>19</v>
      </c>
      <c r="V139" t="s">
        <v>19</v>
      </c>
      <c r="W139" t="s">
        <v>19</v>
      </c>
      <c r="X139" t="s">
        <v>19</v>
      </c>
      <c r="Y139" t="s">
        <v>1077</v>
      </c>
      <c r="Z139" t="s">
        <v>19</v>
      </c>
      <c r="AA139" t="s">
        <v>19</v>
      </c>
      <c r="AB139" t="s">
        <v>19</v>
      </c>
      <c r="AC139" t="s">
        <v>19</v>
      </c>
      <c r="AD139" t="s">
        <v>19</v>
      </c>
      <c r="AE139" t="s">
        <v>19</v>
      </c>
      <c r="AF139" t="s">
        <v>19</v>
      </c>
      <c r="AH139" t="s">
        <v>19</v>
      </c>
      <c r="AI139" t="s">
        <v>19</v>
      </c>
      <c r="AJ139" t="s">
        <v>445</v>
      </c>
      <c r="AK139" s="130" t="s">
        <v>20</v>
      </c>
      <c r="AL139" t="s">
        <v>19</v>
      </c>
      <c r="AM139" t="s">
        <v>1078</v>
      </c>
      <c r="AN139" t="s">
        <v>19</v>
      </c>
      <c r="AO139" t="s">
        <v>19</v>
      </c>
      <c r="AP139" t="s">
        <v>19</v>
      </c>
      <c r="AQ139" t="s">
        <v>19</v>
      </c>
      <c r="AR139" t="s">
        <v>19</v>
      </c>
      <c r="AS139" t="s">
        <v>19</v>
      </c>
      <c r="AT139" t="s">
        <v>19</v>
      </c>
    </row>
    <row r="140" spans="1:46" ht="28.8" x14ac:dyDescent="0.3">
      <c r="A140" s="107">
        <v>959</v>
      </c>
      <c r="B140" s="350" t="s">
        <v>390</v>
      </c>
      <c r="D140">
        <v>2</v>
      </c>
      <c r="E140">
        <v>3</v>
      </c>
      <c r="F140">
        <v>3</v>
      </c>
      <c r="G140">
        <v>3</v>
      </c>
      <c r="H140">
        <v>3</v>
      </c>
      <c r="I140">
        <v>3</v>
      </c>
      <c r="J140">
        <v>2</v>
      </c>
      <c r="L140">
        <v>2</v>
      </c>
      <c r="M140">
        <v>2</v>
      </c>
      <c r="N140">
        <v>3</v>
      </c>
      <c r="O140">
        <v>3</v>
      </c>
      <c r="P140">
        <v>2</v>
      </c>
      <c r="Q140">
        <v>3</v>
      </c>
      <c r="R140">
        <v>3</v>
      </c>
      <c r="S140">
        <v>3</v>
      </c>
      <c r="T140">
        <v>3</v>
      </c>
      <c r="U140">
        <v>2</v>
      </c>
      <c r="V140">
        <v>2</v>
      </c>
      <c r="W140">
        <v>3</v>
      </c>
      <c r="X140">
        <v>3</v>
      </c>
      <c r="Y140">
        <v>2</v>
      </c>
      <c r="Z140">
        <v>3</v>
      </c>
      <c r="AA140">
        <v>2</v>
      </c>
      <c r="AB140">
        <v>3</v>
      </c>
      <c r="AC140">
        <v>3</v>
      </c>
      <c r="AD140">
        <v>2</v>
      </c>
      <c r="AE140">
        <v>2</v>
      </c>
      <c r="AF140">
        <v>3</v>
      </c>
      <c r="AH140">
        <v>2</v>
      </c>
      <c r="AI140">
        <v>3</v>
      </c>
      <c r="AJ140">
        <v>3</v>
      </c>
      <c r="AK140" s="130">
        <v>2</v>
      </c>
      <c r="AL140">
        <v>2</v>
      </c>
      <c r="AM140">
        <v>3</v>
      </c>
      <c r="AN140">
        <v>3</v>
      </c>
      <c r="AO140">
        <v>3</v>
      </c>
      <c r="AP140">
        <v>3</v>
      </c>
      <c r="AQ140">
        <v>2</v>
      </c>
      <c r="AR140">
        <v>2</v>
      </c>
      <c r="AS140">
        <v>3</v>
      </c>
      <c r="AT140">
        <v>3</v>
      </c>
    </row>
    <row r="141" spans="1:46" x14ac:dyDescent="0.3">
      <c r="A141" s="107">
        <v>960</v>
      </c>
      <c r="B141" s="350" t="s">
        <v>391</v>
      </c>
      <c r="D141" t="s">
        <v>1079</v>
      </c>
      <c r="E141" t="s">
        <v>792</v>
      </c>
      <c r="F141" t="s">
        <v>793</v>
      </c>
      <c r="G141" t="s">
        <v>1080</v>
      </c>
      <c r="H141" t="s">
        <v>795</v>
      </c>
      <c r="I141" t="s">
        <v>1081</v>
      </c>
      <c r="J141" t="s">
        <v>623</v>
      </c>
      <c r="L141" t="s">
        <v>1082</v>
      </c>
      <c r="M141" t="s">
        <v>798</v>
      </c>
      <c r="N141" t="s">
        <v>799</v>
      </c>
      <c r="O141" t="s">
        <v>800</v>
      </c>
      <c r="P141" t="s">
        <v>1083</v>
      </c>
      <c r="Q141" t="s">
        <v>802</v>
      </c>
      <c r="R141" t="s">
        <v>803</v>
      </c>
      <c r="S141" t="s">
        <v>804</v>
      </c>
      <c r="T141" t="s">
        <v>805</v>
      </c>
      <c r="U141" t="s">
        <v>1084</v>
      </c>
      <c r="V141" t="s">
        <v>806</v>
      </c>
      <c r="W141" t="s">
        <v>807</v>
      </c>
      <c r="X141" t="s">
        <v>808</v>
      </c>
      <c r="Y141" t="s">
        <v>1085</v>
      </c>
      <c r="Z141" t="s">
        <v>1086</v>
      </c>
      <c r="AA141" t="s">
        <v>1087</v>
      </c>
      <c r="AB141" t="s">
        <v>811</v>
      </c>
      <c r="AC141" t="s">
        <v>812</v>
      </c>
      <c r="AD141" t="s">
        <v>813</v>
      </c>
      <c r="AE141" t="s">
        <v>814</v>
      </c>
      <c r="AF141" t="s">
        <v>815</v>
      </c>
      <c r="AH141" t="s">
        <v>816</v>
      </c>
      <c r="AI141" t="s">
        <v>817</v>
      </c>
      <c r="AJ141" t="s">
        <v>818</v>
      </c>
      <c r="AK141" s="130" t="s">
        <v>1160</v>
      </c>
      <c r="AL141" t="s">
        <v>823</v>
      </c>
      <c r="AM141" t="s">
        <v>820</v>
      </c>
      <c r="AN141" t="s">
        <v>1088</v>
      </c>
      <c r="AO141" t="s">
        <v>822</v>
      </c>
      <c r="AP141" t="s">
        <v>823</v>
      </c>
      <c r="AQ141" t="s">
        <v>824</v>
      </c>
      <c r="AR141" t="s">
        <v>825</v>
      </c>
      <c r="AS141" t="s">
        <v>826</v>
      </c>
      <c r="AT141" t="s">
        <v>1089</v>
      </c>
    </row>
    <row r="142" spans="1:46" ht="28.8" x14ac:dyDescent="0.3">
      <c r="A142" s="107">
        <v>961</v>
      </c>
      <c r="B142" s="350" t="s">
        <v>583</v>
      </c>
      <c r="D142">
        <v>3</v>
      </c>
      <c r="E142">
        <v>3</v>
      </c>
      <c r="F142">
        <v>3</v>
      </c>
      <c r="G142">
        <v>3</v>
      </c>
      <c r="H142">
        <v>3</v>
      </c>
      <c r="I142">
        <v>3</v>
      </c>
      <c r="J142">
        <v>2</v>
      </c>
      <c r="L142">
        <v>2</v>
      </c>
      <c r="M142">
        <v>2</v>
      </c>
      <c r="N142">
        <v>3</v>
      </c>
      <c r="O142">
        <v>3</v>
      </c>
      <c r="P142">
        <v>3</v>
      </c>
      <c r="Q142">
        <v>3</v>
      </c>
      <c r="R142">
        <v>3</v>
      </c>
      <c r="S142">
        <v>3</v>
      </c>
      <c r="T142">
        <v>3</v>
      </c>
      <c r="U142">
        <v>2</v>
      </c>
      <c r="V142">
        <v>2</v>
      </c>
      <c r="W142">
        <v>3</v>
      </c>
      <c r="X142">
        <v>3</v>
      </c>
      <c r="Y142">
        <v>2</v>
      </c>
      <c r="Z142">
        <v>3</v>
      </c>
      <c r="AA142">
        <v>3</v>
      </c>
      <c r="AB142">
        <v>3</v>
      </c>
      <c r="AC142">
        <v>3</v>
      </c>
      <c r="AD142">
        <v>2</v>
      </c>
      <c r="AE142">
        <v>2</v>
      </c>
      <c r="AF142">
        <v>3</v>
      </c>
      <c r="AH142">
        <v>2</v>
      </c>
      <c r="AI142">
        <v>3</v>
      </c>
      <c r="AJ142">
        <v>3</v>
      </c>
      <c r="AK142" s="130">
        <v>2</v>
      </c>
      <c r="AL142">
        <v>2</v>
      </c>
      <c r="AM142">
        <v>3</v>
      </c>
      <c r="AN142">
        <v>3</v>
      </c>
      <c r="AO142">
        <v>3</v>
      </c>
      <c r="AP142">
        <v>3</v>
      </c>
      <c r="AQ142">
        <v>2</v>
      </c>
      <c r="AR142">
        <v>2</v>
      </c>
      <c r="AS142">
        <v>3</v>
      </c>
      <c r="AT142">
        <v>3</v>
      </c>
    </row>
    <row r="143" spans="1:46" x14ac:dyDescent="0.3">
      <c r="A143" s="107">
        <v>962</v>
      </c>
      <c r="B143" s="350" t="s">
        <v>392</v>
      </c>
      <c r="D143" t="s">
        <v>1090</v>
      </c>
      <c r="E143" t="s">
        <v>829</v>
      </c>
      <c r="F143" t="s">
        <v>393</v>
      </c>
      <c r="G143" t="s">
        <v>396</v>
      </c>
      <c r="H143" t="s">
        <v>830</v>
      </c>
      <c r="I143" t="s">
        <v>394</v>
      </c>
      <c r="J143" t="s">
        <v>394</v>
      </c>
      <c r="L143" t="s">
        <v>1091</v>
      </c>
      <c r="M143" t="s">
        <v>394</v>
      </c>
      <c r="N143" t="s">
        <v>1092</v>
      </c>
      <c r="O143" t="s">
        <v>394</v>
      </c>
      <c r="P143" t="s">
        <v>394</v>
      </c>
      <c r="Q143" t="s">
        <v>394</v>
      </c>
      <c r="R143" t="s">
        <v>393</v>
      </c>
      <c r="S143" t="s">
        <v>393</v>
      </c>
      <c r="T143" t="s">
        <v>450</v>
      </c>
      <c r="U143" t="s">
        <v>450</v>
      </c>
      <c r="V143" t="s">
        <v>394</v>
      </c>
      <c r="W143" t="s">
        <v>394</v>
      </c>
      <c r="X143" t="s">
        <v>394</v>
      </c>
      <c r="Y143" t="s">
        <v>831</v>
      </c>
      <c r="Z143" t="s">
        <v>626</v>
      </c>
      <c r="AA143" t="s">
        <v>1093</v>
      </c>
      <c r="AB143" t="s">
        <v>393</v>
      </c>
      <c r="AC143" t="s">
        <v>394</v>
      </c>
      <c r="AD143" t="s">
        <v>625</v>
      </c>
      <c r="AE143" t="s">
        <v>394</v>
      </c>
      <c r="AF143" t="s">
        <v>393</v>
      </c>
      <c r="AH143" t="s">
        <v>1094</v>
      </c>
      <c r="AI143" t="s">
        <v>394</v>
      </c>
      <c r="AJ143" t="s">
        <v>835</v>
      </c>
      <c r="AK143" s="130" t="s">
        <v>1161</v>
      </c>
      <c r="AL143" t="s">
        <v>1095</v>
      </c>
      <c r="AM143" t="s">
        <v>394</v>
      </c>
      <c r="AN143" t="s">
        <v>393</v>
      </c>
      <c r="AO143" t="s">
        <v>627</v>
      </c>
      <c r="AP143" t="s">
        <v>627</v>
      </c>
      <c r="AQ143" t="s">
        <v>1096</v>
      </c>
      <c r="AR143" t="s">
        <v>393</v>
      </c>
      <c r="AS143" t="s">
        <v>837</v>
      </c>
      <c r="AT143" t="s">
        <v>394</v>
      </c>
    </row>
    <row r="144" spans="1:46" x14ac:dyDescent="0.3">
      <c r="A144" s="107">
        <v>963</v>
      </c>
      <c r="B144" s="350" t="s">
        <v>584</v>
      </c>
      <c r="D144">
        <v>3</v>
      </c>
      <c r="E144">
        <v>3</v>
      </c>
      <c r="F144">
        <v>3</v>
      </c>
      <c r="G144">
        <v>3</v>
      </c>
      <c r="H144">
        <v>3</v>
      </c>
      <c r="I144">
        <v>3</v>
      </c>
      <c r="J144">
        <v>3</v>
      </c>
      <c r="L144">
        <v>3</v>
      </c>
      <c r="M144">
        <v>3</v>
      </c>
      <c r="N144">
        <v>3</v>
      </c>
      <c r="O144">
        <v>3</v>
      </c>
      <c r="P144">
        <v>3</v>
      </c>
      <c r="Q144">
        <v>3</v>
      </c>
      <c r="R144">
        <v>3</v>
      </c>
      <c r="S144">
        <v>3</v>
      </c>
      <c r="T144">
        <v>3</v>
      </c>
      <c r="U144">
        <v>1</v>
      </c>
      <c r="V144">
        <v>1</v>
      </c>
      <c r="W144">
        <v>3</v>
      </c>
      <c r="X144">
        <v>3</v>
      </c>
      <c r="Y144">
        <v>3</v>
      </c>
      <c r="Z144">
        <v>3</v>
      </c>
      <c r="AA144">
        <v>1</v>
      </c>
      <c r="AB144">
        <v>3</v>
      </c>
      <c r="AC144">
        <v>3</v>
      </c>
      <c r="AD144">
        <v>3</v>
      </c>
      <c r="AE144">
        <v>3</v>
      </c>
      <c r="AF144">
        <v>3</v>
      </c>
      <c r="AH144">
        <v>3</v>
      </c>
      <c r="AI144">
        <v>3</v>
      </c>
      <c r="AJ144">
        <v>3</v>
      </c>
      <c r="AK144" s="130">
        <v>1</v>
      </c>
      <c r="AL144">
        <v>3</v>
      </c>
      <c r="AM144">
        <v>3</v>
      </c>
      <c r="AN144">
        <v>3</v>
      </c>
      <c r="AO144">
        <v>3</v>
      </c>
      <c r="AP144">
        <v>3</v>
      </c>
      <c r="AQ144">
        <v>1</v>
      </c>
      <c r="AR144">
        <v>3</v>
      </c>
      <c r="AS144">
        <v>3</v>
      </c>
      <c r="AT144">
        <v>3</v>
      </c>
    </row>
    <row r="145" spans="1:46" x14ac:dyDescent="0.3">
      <c r="A145" s="107">
        <v>964</v>
      </c>
      <c r="B145" s="350" t="s">
        <v>397</v>
      </c>
      <c r="D145" t="s">
        <v>497</v>
      </c>
      <c r="E145" t="s">
        <v>1019</v>
      </c>
      <c r="F145" t="s">
        <v>487</v>
      </c>
      <c r="G145" t="s">
        <v>539</v>
      </c>
      <c r="H145" t="s">
        <v>502</v>
      </c>
      <c r="I145" t="s">
        <v>505</v>
      </c>
      <c r="J145" t="s">
        <v>498</v>
      </c>
      <c r="L145" t="s">
        <v>501</v>
      </c>
      <c r="M145" t="s">
        <v>1022</v>
      </c>
      <c r="N145" t="s">
        <v>586</v>
      </c>
      <c r="O145" t="s">
        <v>1023</v>
      </c>
      <c r="P145" t="s">
        <v>1097</v>
      </c>
      <c r="Q145" t="s">
        <v>1098</v>
      </c>
      <c r="R145" t="s">
        <v>1032</v>
      </c>
      <c r="S145" t="s">
        <v>1026</v>
      </c>
      <c r="T145" t="s">
        <v>1027</v>
      </c>
      <c r="U145" t="s">
        <v>1028</v>
      </c>
      <c r="V145" t="s">
        <v>1025</v>
      </c>
      <c r="W145" t="s">
        <v>649</v>
      </c>
      <c r="X145" t="s">
        <v>523</v>
      </c>
      <c r="Y145" t="s">
        <v>493</v>
      </c>
      <c r="Z145" t="s">
        <v>1099</v>
      </c>
      <c r="AA145" t="s">
        <v>489</v>
      </c>
      <c r="AB145" t="s">
        <v>516</v>
      </c>
      <c r="AC145" t="s">
        <v>545</v>
      </c>
      <c r="AD145" t="s">
        <v>1021</v>
      </c>
      <c r="AE145" t="s">
        <v>493</v>
      </c>
      <c r="AF145" t="s">
        <v>1030</v>
      </c>
      <c r="AH145" t="s">
        <v>542</v>
      </c>
      <c r="AI145" t="s">
        <v>510</v>
      </c>
      <c r="AJ145" t="s">
        <v>496</v>
      </c>
      <c r="AK145" s="130" t="s">
        <v>1162</v>
      </c>
      <c r="AL145" t="s">
        <v>518</v>
      </c>
      <c r="AM145" t="s">
        <v>520</v>
      </c>
      <c r="AN145" t="s">
        <v>1031</v>
      </c>
      <c r="AO145" t="s">
        <v>1051</v>
      </c>
      <c r="AP145" t="s">
        <v>1051</v>
      </c>
      <c r="AQ145" t="s">
        <v>447</v>
      </c>
      <c r="AR145" t="s">
        <v>492</v>
      </c>
      <c r="AS145" t="s">
        <v>544</v>
      </c>
      <c r="AT145" t="s">
        <v>555</v>
      </c>
    </row>
    <row r="146" spans="1:46" x14ac:dyDescent="0.3">
      <c r="A146" s="107">
        <v>965</v>
      </c>
      <c r="B146" s="350" t="s">
        <v>404</v>
      </c>
      <c r="D146">
        <v>1</v>
      </c>
      <c r="E146">
        <v>1</v>
      </c>
      <c r="F146">
        <v>1</v>
      </c>
      <c r="G146">
        <v>1</v>
      </c>
      <c r="H146">
        <v>1</v>
      </c>
      <c r="I146">
        <v>1</v>
      </c>
      <c r="J146">
        <v>1</v>
      </c>
      <c r="L146">
        <v>1</v>
      </c>
      <c r="M146">
        <v>1</v>
      </c>
      <c r="N146">
        <v>1</v>
      </c>
      <c r="O146">
        <v>1</v>
      </c>
      <c r="P146">
        <v>1</v>
      </c>
      <c r="Q146">
        <v>1</v>
      </c>
      <c r="R146">
        <v>1</v>
      </c>
      <c r="S146">
        <v>1</v>
      </c>
      <c r="T146">
        <v>1</v>
      </c>
      <c r="U146">
        <v>1</v>
      </c>
      <c r="V146">
        <v>1</v>
      </c>
      <c r="W146">
        <v>1</v>
      </c>
      <c r="X146">
        <v>1</v>
      </c>
      <c r="Y146">
        <v>1</v>
      </c>
      <c r="Z146">
        <v>1</v>
      </c>
      <c r="AA146">
        <v>1</v>
      </c>
      <c r="AB146">
        <v>1</v>
      </c>
      <c r="AC146">
        <v>1</v>
      </c>
      <c r="AD146">
        <v>1</v>
      </c>
      <c r="AE146">
        <v>1</v>
      </c>
      <c r="AF146">
        <v>1</v>
      </c>
      <c r="AH146">
        <v>1</v>
      </c>
      <c r="AI146">
        <v>1</v>
      </c>
      <c r="AJ146">
        <v>2</v>
      </c>
      <c r="AK146" s="130">
        <v>1</v>
      </c>
      <c r="AL146">
        <v>1</v>
      </c>
      <c r="AM146">
        <v>1</v>
      </c>
      <c r="AN146">
        <v>1</v>
      </c>
      <c r="AO146">
        <v>1</v>
      </c>
      <c r="AP146">
        <v>1</v>
      </c>
      <c r="AQ146">
        <v>1</v>
      </c>
      <c r="AR146">
        <v>1</v>
      </c>
      <c r="AS146">
        <v>1</v>
      </c>
      <c r="AT146">
        <v>1</v>
      </c>
    </row>
    <row r="147" spans="1:46" x14ac:dyDescent="0.3">
      <c r="A147" s="107">
        <v>966</v>
      </c>
      <c r="B147" s="350" t="s">
        <v>405</v>
      </c>
      <c r="D147" t="s">
        <v>853</v>
      </c>
      <c r="E147" t="s">
        <v>854</v>
      </c>
      <c r="F147" t="s">
        <v>855</v>
      </c>
      <c r="G147" t="s">
        <v>856</v>
      </c>
      <c r="H147" t="s">
        <v>857</v>
      </c>
      <c r="I147" t="s">
        <v>858</v>
      </c>
      <c r="J147" t="s">
        <v>631</v>
      </c>
      <c r="L147" t="s">
        <v>1100</v>
      </c>
      <c r="M147" t="s">
        <v>860</v>
      </c>
      <c r="N147" t="s">
        <v>1101</v>
      </c>
      <c r="O147" t="s">
        <v>862</v>
      </c>
      <c r="P147" t="s">
        <v>863</v>
      </c>
      <c r="Q147" t="s">
        <v>864</v>
      </c>
      <c r="R147" t="s">
        <v>865</v>
      </c>
      <c r="S147" t="s">
        <v>866</v>
      </c>
      <c r="T147" t="s">
        <v>867</v>
      </c>
      <c r="U147" t="s">
        <v>1102</v>
      </c>
      <c r="V147" t="s">
        <v>868</v>
      </c>
      <c r="W147" t="s">
        <v>1103</v>
      </c>
      <c r="X147" t="s">
        <v>870</v>
      </c>
      <c r="Y147" t="s">
        <v>871</v>
      </c>
      <c r="Z147" t="s">
        <v>1104</v>
      </c>
      <c r="AA147" t="s">
        <v>1105</v>
      </c>
      <c r="AB147" t="s">
        <v>873</v>
      </c>
      <c r="AC147" t="s">
        <v>874</v>
      </c>
      <c r="AD147" t="s">
        <v>875</v>
      </c>
      <c r="AE147" t="s">
        <v>876</v>
      </c>
      <c r="AF147" t="s">
        <v>866</v>
      </c>
      <c r="AH147" t="s">
        <v>1106</v>
      </c>
      <c r="AI147" t="s">
        <v>878</v>
      </c>
      <c r="AJ147" t="s">
        <v>879</v>
      </c>
      <c r="AK147" s="130" t="s">
        <v>1154</v>
      </c>
      <c r="AL147" t="s">
        <v>884</v>
      </c>
      <c r="AM147" t="s">
        <v>881</v>
      </c>
      <c r="AN147" t="s">
        <v>882</v>
      </c>
      <c r="AO147" t="s">
        <v>883</v>
      </c>
      <c r="AP147" t="s">
        <v>884</v>
      </c>
      <c r="AQ147" t="s">
        <v>885</v>
      </c>
      <c r="AR147" t="s">
        <v>886</v>
      </c>
      <c r="AS147" t="s">
        <v>887</v>
      </c>
      <c r="AT147" t="s">
        <v>888</v>
      </c>
    </row>
    <row r="148" spans="1:46" x14ac:dyDescent="0.3">
      <c r="A148" s="107">
        <v>967</v>
      </c>
      <c r="B148" s="350" t="s">
        <v>587</v>
      </c>
      <c r="D148" t="s">
        <v>574</v>
      </c>
      <c r="E148" t="s">
        <v>588</v>
      </c>
      <c r="F148" t="s">
        <v>588</v>
      </c>
      <c r="G148" t="s">
        <v>574</v>
      </c>
      <c r="H148" t="s">
        <v>588</v>
      </c>
      <c r="I148" t="s">
        <v>588</v>
      </c>
      <c r="J148" t="s">
        <v>573</v>
      </c>
      <c r="L148" t="s">
        <v>574</v>
      </c>
      <c r="M148" t="s">
        <v>588</v>
      </c>
      <c r="N148" t="s">
        <v>588</v>
      </c>
      <c r="O148" t="s">
        <v>588</v>
      </c>
      <c r="P148" t="s">
        <v>573</v>
      </c>
      <c r="Q148" t="s">
        <v>588</v>
      </c>
      <c r="R148" t="s">
        <v>588</v>
      </c>
      <c r="S148" t="s">
        <v>588</v>
      </c>
      <c r="T148" t="s">
        <v>573</v>
      </c>
      <c r="U148" t="s">
        <v>588</v>
      </c>
      <c r="V148" t="s">
        <v>588</v>
      </c>
      <c r="W148" t="s">
        <v>574</v>
      </c>
      <c r="X148" t="s">
        <v>588</v>
      </c>
      <c r="Y148" t="s">
        <v>588</v>
      </c>
      <c r="Z148" t="s">
        <v>574</v>
      </c>
      <c r="AA148" t="s">
        <v>588</v>
      </c>
      <c r="AB148" t="s">
        <v>573</v>
      </c>
      <c r="AC148" t="s">
        <v>588</v>
      </c>
      <c r="AD148" t="s">
        <v>574</v>
      </c>
      <c r="AE148" t="s">
        <v>588</v>
      </c>
      <c r="AF148" t="s">
        <v>588</v>
      </c>
      <c r="AH148" t="s">
        <v>574</v>
      </c>
      <c r="AI148" t="s">
        <v>573</v>
      </c>
      <c r="AJ148" t="s">
        <v>573</v>
      </c>
      <c r="AK148" s="130" t="s">
        <v>588</v>
      </c>
      <c r="AL148" t="s">
        <v>588</v>
      </c>
      <c r="AM148" t="s">
        <v>588</v>
      </c>
      <c r="AN148" t="s">
        <v>588</v>
      </c>
      <c r="AO148" t="s">
        <v>588</v>
      </c>
      <c r="AP148" t="s">
        <v>588</v>
      </c>
      <c r="AQ148" t="s">
        <v>588</v>
      </c>
      <c r="AR148" t="s">
        <v>574</v>
      </c>
      <c r="AS148" t="s">
        <v>573</v>
      </c>
      <c r="AT148" t="s">
        <v>573</v>
      </c>
    </row>
    <row r="149" spans="1:46" x14ac:dyDescent="0.3">
      <c r="A149" s="107">
        <v>968</v>
      </c>
      <c r="B149" s="350" t="s">
        <v>406</v>
      </c>
      <c r="D149" t="s">
        <v>1107</v>
      </c>
      <c r="E149" t="s">
        <v>933</v>
      </c>
      <c r="F149" t="s">
        <v>891</v>
      </c>
      <c r="G149" t="s">
        <v>892</v>
      </c>
      <c r="H149" t="s">
        <v>893</v>
      </c>
      <c r="I149" t="s">
        <v>934</v>
      </c>
      <c r="J149" t="s">
        <v>632</v>
      </c>
      <c r="L149" t="s">
        <v>895</v>
      </c>
      <c r="M149" t="s">
        <v>896</v>
      </c>
      <c r="N149" t="s">
        <v>897</v>
      </c>
      <c r="O149" t="s">
        <v>898</v>
      </c>
      <c r="P149" t="s">
        <v>899</v>
      </c>
      <c r="Q149" t="s">
        <v>900</v>
      </c>
      <c r="R149" t="s">
        <v>901</v>
      </c>
      <c r="S149" t="s">
        <v>902</v>
      </c>
      <c r="T149" t="s">
        <v>1108</v>
      </c>
      <c r="U149" t="s">
        <v>938</v>
      </c>
      <c r="V149" t="s">
        <v>904</v>
      </c>
      <c r="W149" t="s">
        <v>1109</v>
      </c>
      <c r="X149" t="s">
        <v>906</v>
      </c>
      <c r="Y149" t="s">
        <v>1110</v>
      </c>
      <c r="Z149" t="s">
        <v>1111</v>
      </c>
      <c r="AA149" t="s">
        <v>940</v>
      </c>
      <c r="AB149" t="s">
        <v>909</v>
      </c>
      <c r="AC149" t="s">
        <v>910</v>
      </c>
      <c r="AD149" t="s">
        <v>911</v>
      </c>
      <c r="AE149" t="s">
        <v>912</v>
      </c>
      <c r="AF149" t="s">
        <v>902</v>
      </c>
      <c r="AH149" t="s">
        <v>913</v>
      </c>
      <c r="AI149" t="s">
        <v>914</v>
      </c>
      <c r="AJ149" t="s">
        <v>915</v>
      </c>
      <c r="AK149" s="130" t="s">
        <v>1155</v>
      </c>
      <c r="AL149" t="s">
        <v>920</v>
      </c>
      <c r="AM149" t="s">
        <v>917</v>
      </c>
      <c r="AN149" t="s">
        <v>918</v>
      </c>
      <c r="AO149" t="s">
        <v>919</v>
      </c>
      <c r="AP149" t="s">
        <v>920</v>
      </c>
      <c r="AQ149" t="s">
        <v>921</v>
      </c>
      <c r="AR149" t="s">
        <v>922</v>
      </c>
      <c r="AS149" t="s">
        <v>923</v>
      </c>
      <c r="AT149" t="s">
        <v>944</v>
      </c>
    </row>
    <row r="150" spans="1:46" x14ac:dyDescent="0.3">
      <c r="A150" s="107">
        <v>969</v>
      </c>
      <c r="B150" s="350" t="s">
        <v>589</v>
      </c>
      <c r="D150" t="s">
        <v>20</v>
      </c>
      <c r="E150" t="s">
        <v>19</v>
      </c>
      <c r="F150" t="s">
        <v>19</v>
      </c>
      <c r="G150" t="s">
        <v>19</v>
      </c>
      <c r="H150" t="s">
        <v>19</v>
      </c>
      <c r="I150" t="s">
        <v>19</v>
      </c>
      <c r="J150" t="s">
        <v>19</v>
      </c>
      <c r="L150" t="s">
        <v>19</v>
      </c>
      <c r="M150" t="s">
        <v>20</v>
      </c>
      <c r="N150" t="s">
        <v>20</v>
      </c>
      <c r="O150" t="s">
        <v>19</v>
      </c>
      <c r="P150" t="s">
        <v>20</v>
      </c>
      <c r="Q150" t="s">
        <v>19</v>
      </c>
      <c r="R150" t="s">
        <v>19</v>
      </c>
      <c r="S150" t="s">
        <v>19</v>
      </c>
      <c r="T150" t="s">
        <v>19</v>
      </c>
      <c r="U150" t="s">
        <v>20</v>
      </c>
      <c r="V150" t="s">
        <v>19</v>
      </c>
      <c r="W150" t="s">
        <v>19</v>
      </c>
      <c r="X150" t="s">
        <v>19</v>
      </c>
      <c r="Y150" t="s">
        <v>19</v>
      </c>
      <c r="Z150" t="s">
        <v>19</v>
      </c>
      <c r="AA150" t="s">
        <v>19</v>
      </c>
      <c r="AB150" t="s">
        <v>20</v>
      </c>
      <c r="AC150" t="s">
        <v>19</v>
      </c>
      <c r="AD150" t="s">
        <v>20</v>
      </c>
      <c r="AE150" t="s">
        <v>19</v>
      </c>
      <c r="AF150" t="s">
        <v>19</v>
      </c>
      <c r="AH150" t="s">
        <v>19</v>
      </c>
      <c r="AI150" t="s">
        <v>19</v>
      </c>
      <c r="AJ150" t="s">
        <v>19</v>
      </c>
      <c r="AK150" s="130" t="s">
        <v>19</v>
      </c>
      <c r="AL150" t="s">
        <v>19</v>
      </c>
      <c r="AM150" t="s">
        <v>19</v>
      </c>
      <c r="AN150" t="s">
        <v>19</v>
      </c>
      <c r="AO150" t="s">
        <v>19</v>
      </c>
      <c r="AP150" t="s">
        <v>19</v>
      </c>
      <c r="AQ150" t="s">
        <v>19</v>
      </c>
      <c r="AR150" t="s">
        <v>20</v>
      </c>
      <c r="AS150" t="s">
        <v>20</v>
      </c>
      <c r="AT150" t="s">
        <v>19</v>
      </c>
    </row>
    <row r="151" spans="1:46" ht="28.8" x14ac:dyDescent="0.3">
      <c r="A151" s="107">
        <v>970</v>
      </c>
      <c r="B151" s="350" t="s">
        <v>590</v>
      </c>
      <c r="D151">
        <v>0</v>
      </c>
      <c r="E151">
        <v>0</v>
      </c>
      <c r="F151">
        <v>0</v>
      </c>
      <c r="G151" t="s">
        <v>794</v>
      </c>
      <c r="H151">
        <v>0</v>
      </c>
      <c r="I151">
        <v>0</v>
      </c>
      <c r="J151" t="s">
        <v>623</v>
      </c>
      <c r="L151" t="s">
        <v>797</v>
      </c>
      <c r="M151">
        <v>0</v>
      </c>
      <c r="N151">
        <v>0</v>
      </c>
      <c r="O151">
        <v>0</v>
      </c>
      <c r="P151">
        <v>0</v>
      </c>
      <c r="Q151" t="s">
        <v>225</v>
      </c>
      <c r="R151">
        <v>0</v>
      </c>
      <c r="S151">
        <v>0</v>
      </c>
      <c r="T151" t="s">
        <v>805</v>
      </c>
      <c r="U151">
        <v>0</v>
      </c>
      <c r="V151" t="s">
        <v>806</v>
      </c>
      <c r="W151" t="s">
        <v>1112</v>
      </c>
      <c r="X151">
        <v>0</v>
      </c>
      <c r="Y151">
        <v>0</v>
      </c>
      <c r="Z151" t="s">
        <v>1086</v>
      </c>
      <c r="AA151">
        <v>0</v>
      </c>
      <c r="AB151">
        <v>0</v>
      </c>
      <c r="AC151">
        <v>0</v>
      </c>
      <c r="AD151">
        <v>0</v>
      </c>
      <c r="AE151" t="s">
        <v>814</v>
      </c>
      <c r="AF151">
        <v>0</v>
      </c>
      <c r="AH151" t="s">
        <v>816</v>
      </c>
      <c r="AI151" t="s">
        <v>817</v>
      </c>
      <c r="AJ151" t="s">
        <v>818</v>
      </c>
      <c r="AK151" s="130">
        <v>0</v>
      </c>
      <c r="AL151">
        <v>0</v>
      </c>
      <c r="AM151" t="s">
        <v>820</v>
      </c>
      <c r="AN151">
        <v>0</v>
      </c>
      <c r="AO151">
        <v>0</v>
      </c>
      <c r="AP151">
        <v>0</v>
      </c>
      <c r="AQ151">
        <v>0</v>
      </c>
      <c r="AR151">
        <v>0</v>
      </c>
      <c r="AS151">
        <v>0</v>
      </c>
      <c r="AT151" t="s">
        <v>1089</v>
      </c>
    </row>
    <row r="152" spans="1:46" x14ac:dyDescent="0.3">
      <c r="A152" s="107">
        <v>971</v>
      </c>
      <c r="B152" s="350" t="s">
        <v>591</v>
      </c>
      <c r="D152">
        <v>0</v>
      </c>
      <c r="E152">
        <v>0</v>
      </c>
      <c r="F152">
        <v>0</v>
      </c>
      <c r="G152" t="s">
        <v>394</v>
      </c>
      <c r="H152">
        <v>0</v>
      </c>
      <c r="I152">
        <v>0</v>
      </c>
      <c r="J152" t="s">
        <v>394</v>
      </c>
      <c r="L152" t="s">
        <v>625</v>
      </c>
      <c r="M152">
        <v>0</v>
      </c>
      <c r="N152">
        <v>0</v>
      </c>
      <c r="O152">
        <v>0</v>
      </c>
      <c r="P152">
        <v>0</v>
      </c>
      <c r="Q152" t="s">
        <v>225</v>
      </c>
      <c r="R152">
        <v>0</v>
      </c>
      <c r="S152">
        <v>0</v>
      </c>
      <c r="T152" t="s">
        <v>450</v>
      </c>
      <c r="U152">
        <v>0</v>
      </c>
      <c r="V152" t="s">
        <v>394</v>
      </c>
      <c r="W152" t="s">
        <v>624</v>
      </c>
      <c r="X152">
        <v>0</v>
      </c>
      <c r="Y152">
        <v>0</v>
      </c>
      <c r="Z152" t="s">
        <v>1113</v>
      </c>
      <c r="AA152">
        <v>0</v>
      </c>
      <c r="AB152">
        <v>0</v>
      </c>
      <c r="AC152">
        <v>0</v>
      </c>
      <c r="AD152">
        <v>0</v>
      </c>
      <c r="AE152" t="s">
        <v>394</v>
      </c>
      <c r="AF152">
        <v>0</v>
      </c>
      <c r="AH152" t="s">
        <v>1114</v>
      </c>
      <c r="AI152" t="s">
        <v>394</v>
      </c>
      <c r="AJ152" t="s">
        <v>1094</v>
      </c>
      <c r="AK152" s="130">
        <v>0</v>
      </c>
      <c r="AL152">
        <v>0</v>
      </c>
      <c r="AM152" t="s">
        <v>394</v>
      </c>
      <c r="AN152">
        <v>0</v>
      </c>
      <c r="AO152">
        <v>0</v>
      </c>
      <c r="AP152">
        <v>0</v>
      </c>
      <c r="AQ152">
        <v>0</v>
      </c>
      <c r="AR152">
        <v>0</v>
      </c>
      <c r="AS152">
        <v>0</v>
      </c>
      <c r="AT152" t="s">
        <v>1115</v>
      </c>
    </row>
    <row r="153" spans="1:46" x14ac:dyDescent="0.3">
      <c r="A153" s="107">
        <v>972</v>
      </c>
      <c r="B153" s="350" t="s">
        <v>592</v>
      </c>
      <c r="D153">
        <v>0</v>
      </c>
      <c r="E153">
        <v>0</v>
      </c>
      <c r="F153">
        <v>0</v>
      </c>
      <c r="G153" t="s">
        <v>1116</v>
      </c>
      <c r="H153">
        <v>0</v>
      </c>
      <c r="I153">
        <v>0</v>
      </c>
      <c r="J153" t="s">
        <v>319</v>
      </c>
      <c r="L153" t="s">
        <v>674</v>
      </c>
      <c r="M153">
        <v>0</v>
      </c>
      <c r="N153">
        <v>0</v>
      </c>
      <c r="O153">
        <v>0</v>
      </c>
      <c r="P153">
        <v>0</v>
      </c>
      <c r="Q153" t="s">
        <v>225</v>
      </c>
      <c r="R153">
        <v>0</v>
      </c>
      <c r="S153">
        <v>0</v>
      </c>
      <c r="T153" t="s">
        <v>1117</v>
      </c>
      <c r="U153">
        <v>0</v>
      </c>
      <c r="V153" t="s">
        <v>684</v>
      </c>
      <c r="W153" t="s">
        <v>1118</v>
      </c>
      <c r="X153">
        <v>0</v>
      </c>
      <c r="Y153">
        <v>0</v>
      </c>
      <c r="Z153" t="s">
        <v>1119</v>
      </c>
      <c r="AA153">
        <v>0</v>
      </c>
      <c r="AB153">
        <v>0</v>
      </c>
      <c r="AC153">
        <v>0</v>
      </c>
      <c r="AD153">
        <v>0</v>
      </c>
      <c r="AE153" t="s">
        <v>1120</v>
      </c>
      <c r="AF153">
        <v>0</v>
      </c>
      <c r="AH153" t="s">
        <v>1121</v>
      </c>
      <c r="AI153" t="s">
        <v>1122</v>
      </c>
      <c r="AJ153" t="s">
        <v>698</v>
      </c>
      <c r="AK153" s="130">
        <v>0</v>
      </c>
      <c r="AL153">
        <v>0</v>
      </c>
      <c r="AM153" t="s">
        <v>237</v>
      </c>
      <c r="AN153">
        <v>0</v>
      </c>
      <c r="AO153">
        <v>0</v>
      </c>
      <c r="AP153">
        <v>0</v>
      </c>
      <c r="AQ153">
        <v>0</v>
      </c>
      <c r="AR153">
        <v>0</v>
      </c>
      <c r="AS153">
        <v>0</v>
      </c>
      <c r="AT153" t="s">
        <v>1123</v>
      </c>
    </row>
    <row r="154" spans="1:46" x14ac:dyDescent="0.3">
      <c r="A154" s="107">
        <v>998</v>
      </c>
      <c r="B154" s="350" t="s">
        <v>107</v>
      </c>
      <c r="D154">
        <v>60</v>
      </c>
      <c r="E154">
        <v>60</v>
      </c>
      <c r="F154">
        <v>60</v>
      </c>
      <c r="G154">
        <v>60</v>
      </c>
      <c r="H154">
        <v>60</v>
      </c>
      <c r="I154">
        <v>60</v>
      </c>
      <c r="J154">
        <v>60</v>
      </c>
      <c r="K154">
        <v>60</v>
      </c>
      <c r="L154">
        <v>60</v>
      </c>
      <c r="M154">
        <v>60</v>
      </c>
      <c r="N154">
        <v>60</v>
      </c>
      <c r="O154">
        <v>60</v>
      </c>
      <c r="P154">
        <v>60</v>
      </c>
      <c r="Q154">
        <v>60</v>
      </c>
      <c r="R154">
        <v>60</v>
      </c>
      <c r="S154">
        <v>60</v>
      </c>
      <c r="T154">
        <v>60</v>
      </c>
      <c r="U154">
        <v>60</v>
      </c>
      <c r="V154">
        <v>60</v>
      </c>
      <c r="W154">
        <v>60</v>
      </c>
      <c r="X154">
        <v>60</v>
      </c>
      <c r="Y154">
        <v>60</v>
      </c>
      <c r="Z154">
        <v>60</v>
      </c>
      <c r="AA154">
        <v>60</v>
      </c>
      <c r="AB154">
        <v>60</v>
      </c>
      <c r="AC154">
        <v>60</v>
      </c>
      <c r="AD154">
        <v>60</v>
      </c>
      <c r="AE154">
        <v>60</v>
      </c>
      <c r="AF154">
        <v>60</v>
      </c>
      <c r="AG154">
        <v>60</v>
      </c>
      <c r="AH154">
        <v>60</v>
      </c>
      <c r="AI154">
        <v>60</v>
      </c>
      <c r="AJ154">
        <v>60</v>
      </c>
      <c r="AK154" s="130">
        <v>59</v>
      </c>
      <c r="AL154">
        <v>60</v>
      </c>
      <c r="AM154">
        <v>60</v>
      </c>
      <c r="AN154">
        <v>60</v>
      </c>
      <c r="AO154">
        <v>60</v>
      </c>
      <c r="AP154">
        <v>60</v>
      </c>
      <c r="AQ154">
        <v>60</v>
      </c>
      <c r="AR154">
        <v>60</v>
      </c>
      <c r="AS154">
        <v>60</v>
      </c>
      <c r="AT154">
        <v>60</v>
      </c>
    </row>
    <row r="155" spans="1:46" x14ac:dyDescent="0.3">
      <c r="A155" s="107">
        <v>999</v>
      </c>
      <c r="B155" s="350" t="s">
        <v>108</v>
      </c>
      <c r="D155">
        <v>602182</v>
      </c>
      <c r="E155">
        <v>601701</v>
      </c>
      <c r="F155">
        <v>601702</v>
      </c>
      <c r="G155">
        <v>601703</v>
      </c>
      <c r="H155">
        <v>604187</v>
      </c>
      <c r="I155">
        <v>601707</v>
      </c>
      <c r="J155">
        <v>601708</v>
      </c>
      <c r="K155">
        <v>601795</v>
      </c>
      <c r="L155">
        <v>602352</v>
      </c>
      <c r="M155">
        <v>60952</v>
      </c>
      <c r="N155">
        <v>601717</v>
      </c>
      <c r="O155">
        <v>601719</v>
      </c>
      <c r="P155">
        <v>601720</v>
      </c>
      <c r="Q155">
        <v>601723</v>
      </c>
      <c r="R155">
        <v>601781</v>
      </c>
      <c r="S155">
        <v>601782</v>
      </c>
      <c r="T155">
        <v>601724</v>
      </c>
      <c r="U155">
        <v>601725</v>
      </c>
      <c r="V155">
        <v>601726</v>
      </c>
      <c r="W155">
        <v>602154</v>
      </c>
      <c r="X155">
        <v>604030</v>
      </c>
      <c r="Y155">
        <v>601738</v>
      </c>
      <c r="Z155">
        <v>601744</v>
      </c>
      <c r="AA155">
        <v>601745</v>
      </c>
      <c r="AB155">
        <v>601746</v>
      </c>
      <c r="AC155">
        <v>601748</v>
      </c>
      <c r="AD155">
        <v>601790</v>
      </c>
      <c r="AE155">
        <v>602369</v>
      </c>
      <c r="AF155">
        <v>601760</v>
      </c>
      <c r="AG155">
        <v>601761</v>
      </c>
      <c r="AH155">
        <v>601797</v>
      </c>
      <c r="AI155">
        <v>602153</v>
      </c>
      <c r="AJ155">
        <v>601764</v>
      </c>
      <c r="AK155" s="130">
        <v>591618</v>
      </c>
      <c r="AL155">
        <v>602389</v>
      </c>
      <c r="AM155">
        <v>601765</v>
      </c>
      <c r="AN155">
        <v>602178</v>
      </c>
      <c r="AO155">
        <v>602390</v>
      </c>
      <c r="AP155">
        <v>602391</v>
      </c>
      <c r="AQ155">
        <v>602414</v>
      </c>
      <c r="AR155">
        <v>602395</v>
      </c>
      <c r="AS155">
        <v>602333</v>
      </c>
      <c r="AT155">
        <v>601774</v>
      </c>
    </row>
    <row r="156" spans="1:46" x14ac:dyDescent="0.3">
      <c r="A156" s="107">
        <v>9000</v>
      </c>
      <c r="B156" s="350" t="s">
        <v>407</v>
      </c>
      <c r="C156" t="s">
        <v>155</v>
      </c>
      <c r="D156">
        <v>5019984</v>
      </c>
      <c r="E156">
        <v>6210334</v>
      </c>
      <c r="F156">
        <v>47599482</v>
      </c>
      <c r="G156">
        <v>43603673</v>
      </c>
      <c r="H156">
        <v>1197648</v>
      </c>
      <c r="I156">
        <v>6917986</v>
      </c>
      <c r="J156">
        <v>25345895</v>
      </c>
      <c r="K156">
        <v>601855</v>
      </c>
      <c r="L156">
        <v>38380688</v>
      </c>
      <c r="M156">
        <v>65373789</v>
      </c>
      <c r="N156">
        <v>12342958</v>
      </c>
      <c r="O156">
        <v>1344962</v>
      </c>
      <c r="P156">
        <v>50890561</v>
      </c>
      <c r="Q156">
        <v>2991840</v>
      </c>
      <c r="R156">
        <v>955209</v>
      </c>
      <c r="S156">
        <v>1821544</v>
      </c>
      <c r="T156">
        <v>50016760</v>
      </c>
      <c r="U156">
        <v>65570574</v>
      </c>
      <c r="V156">
        <v>2266284</v>
      </c>
      <c r="W156">
        <v>8762749</v>
      </c>
      <c r="X156">
        <v>2481131</v>
      </c>
      <c r="Y156">
        <v>12025492</v>
      </c>
      <c r="Z156">
        <v>8522040</v>
      </c>
      <c r="AA156">
        <v>2371337</v>
      </c>
      <c r="AB156">
        <v>1906633</v>
      </c>
      <c r="AC156">
        <v>5328111</v>
      </c>
      <c r="AD156">
        <v>549349298</v>
      </c>
      <c r="AE156">
        <v>43781495</v>
      </c>
      <c r="AF156">
        <v>1467526</v>
      </c>
      <c r="AG156">
        <v>601821</v>
      </c>
      <c r="AH156">
        <v>233797891</v>
      </c>
      <c r="AI156">
        <v>42868052</v>
      </c>
      <c r="AJ156">
        <v>2025294477</v>
      </c>
      <c r="AK156" s="130">
        <v>7777907.2999999998</v>
      </c>
      <c r="AL156">
        <v>12789758</v>
      </c>
      <c r="AM156">
        <v>3666946</v>
      </c>
      <c r="AN156">
        <v>2748344</v>
      </c>
      <c r="AO156">
        <v>1026908</v>
      </c>
      <c r="AP156">
        <v>1764166</v>
      </c>
      <c r="AQ156">
        <v>25736277</v>
      </c>
      <c r="AR156">
        <v>18663276</v>
      </c>
      <c r="AS156">
        <v>5064793</v>
      </c>
      <c r="AT156">
        <v>3145001</v>
      </c>
    </row>
    <row r="157" spans="1:46" x14ac:dyDescent="0.3">
      <c r="A157" s="107">
        <v>9001</v>
      </c>
      <c r="B157" s="350" t="s">
        <v>408</v>
      </c>
      <c r="C157" t="s">
        <v>409</v>
      </c>
      <c r="D157">
        <v>0</v>
      </c>
      <c r="E157">
        <v>0</v>
      </c>
      <c r="F157">
        <v>2080863</v>
      </c>
      <c r="G157">
        <v>0</v>
      </c>
      <c r="H157">
        <v>0</v>
      </c>
      <c r="I157">
        <v>879664</v>
      </c>
      <c r="J157">
        <v>1991790</v>
      </c>
      <c r="K157">
        <v>0</v>
      </c>
      <c r="L157">
        <v>0</v>
      </c>
      <c r="M157">
        <v>0</v>
      </c>
      <c r="N157">
        <v>0</v>
      </c>
      <c r="O157">
        <v>0</v>
      </c>
      <c r="P157">
        <v>0</v>
      </c>
      <c r="Q157">
        <v>324494</v>
      </c>
      <c r="R157">
        <v>76918</v>
      </c>
      <c r="S157">
        <v>139725</v>
      </c>
      <c r="T157">
        <v>6336855</v>
      </c>
      <c r="U157">
        <v>0</v>
      </c>
      <c r="V157">
        <v>121734</v>
      </c>
      <c r="W157">
        <v>0</v>
      </c>
      <c r="X157">
        <v>349483</v>
      </c>
      <c r="Y157">
        <v>2177865</v>
      </c>
      <c r="Z157">
        <v>0</v>
      </c>
      <c r="AA157">
        <v>102706</v>
      </c>
      <c r="AB157">
        <v>167163</v>
      </c>
      <c r="AC157">
        <v>220891</v>
      </c>
      <c r="AD157">
        <v>36961060</v>
      </c>
      <c r="AE157">
        <v>0</v>
      </c>
      <c r="AF157">
        <v>113976</v>
      </c>
      <c r="AG157">
        <v>0</v>
      </c>
      <c r="AH157">
        <v>35134143</v>
      </c>
      <c r="AI157">
        <v>4461694</v>
      </c>
      <c r="AJ157">
        <v>493424833</v>
      </c>
      <c r="AK157" s="130">
        <v>747897</v>
      </c>
      <c r="AL157">
        <v>2491186</v>
      </c>
      <c r="AM157">
        <v>646426</v>
      </c>
      <c r="AN157">
        <v>340971</v>
      </c>
      <c r="AO157">
        <v>35389</v>
      </c>
      <c r="AP157">
        <v>194254</v>
      </c>
      <c r="AQ157">
        <v>2989857</v>
      </c>
      <c r="AR157">
        <v>0</v>
      </c>
      <c r="AS157">
        <v>0</v>
      </c>
      <c r="AT157">
        <v>276214</v>
      </c>
    </row>
    <row r="158" spans="1:46" x14ac:dyDescent="0.3">
      <c r="A158" s="107">
        <v>9002</v>
      </c>
      <c r="B158" s="350" t="s">
        <v>410</v>
      </c>
      <c r="C158" t="s">
        <v>411</v>
      </c>
      <c r="D158">
        <v>0</v>
      </c>
      <c r="E158">
        <v>0</v>
      </c>
      <c r="F158">
        <v>1202652</v>
      </c>
      <c r="G158">
        <v>0</v>
      </c>
      <c r="H158">
        <v>0</v>
      </c>
      <c r="I158">
        <v>8068</v>
      </c>
      <c r="J158">
        <v>60065</v>
      </c>
      <c r="K158">
        <v>0</v>
      </c>
      <c r="L158">
        <v>0</v>
      </c>
      <c r="M158">
        <v>0</v>
      </c>
      <c r="N158">
        <v>0</v>
      </c>
      <c r="O158">
        <v>0</v>
      </c>
      <c r="P158">
        <v>0</v>
      </c>
      <c r="Q158">
        <v>37</v>
      </c>
      <c r="R158">
        <v>0</v>
      </c>
      <c r="S158">
        <v>2970</v>
      </c>
      <c r="T158">
        <v>149372</v>
      </c>
      <c r="U158">
        <v>0</v>
      </c>
      <c r="V158">
        <v>553</v>
      </c>
      <c r="W158">
        <v>0</v>
      </c>
      <c r="X158">
        <v>136411</v>
      </c>
      <c r="Y158">
        <v>0</v>
      </c>
      <c r="Z158">
        <v>0</v>
      </c>
      <c r="AA158">
        <v>0</v>
      </c>
      <c r="AB158">
        <v>0</v>
      </c>
      <c r="AC158">
        <v>4069</v>
      </c>
      <c r="AD158">
        <v>8502315</v>
      </c>
      <c r="AE158">
        <v>0</v>
      </c>
      <c r="AF158">
        <v>0</v>
      </c>
      <c r="AG158">
        <v>0</v>
      </c>
      <c r="AH158">
        <v>775032</v>
      </c>
      <c r="AI158">
        <v>52754</v>
      </c>
      <c r="AJ158">
        <v>6970378</v>
      </c>
      <c r="AK158" s="130">
        <v>4933</v>
      </c>
      <c r="AL158">
        <v>0</v>
      </c>
      <c r="AM158">
        <v>1468</v>
      </c>
      <c r="AN158">
        <v>866</v>
      </c>
      <c r="AO158">
        <v>368</v>
      </c>
      <c r="AP158">
        <v>12511</v>
      </c>
      <c r="AQ158">
        <v>133710</v>
      </c>
      <c r="AR158">
        <v>0</v>
      </c>
      <c r="AS158">
        <v>0</v>
      </c>
      <c r="AT158">
        <v>0</v>
      </c>
    </row>
    <row r="159" spans="1:46" x14ac:dyDescent="0.3">
      <c r="A159" s="107">
        <v>9003</v>
      </c>
      <c r="B159" s="350" t="s">
        <v>412</v>
      </c>
      <c r="C159" t="s">
        <v>413</v>
      </c>
      <c r="D159">
        <v>0</v>
      </c>
      <c r="E159">
        <v>0</v>
      </c>
      <c r="F159">
        <v>1202652</v>
      </c>
      <c r="G159">
        <v>0</v>
      </c>
      <c r="H159">
        <v>0</v>
      </c>
      <c r="I159">
        <v>8068</v>
      </c>
      <c r="J159">
        <v>2723395</v>
      </c>
      <c r="K159">
        <v>0</v>
      </c>
      <c r="L159">
        <v>0</v>
      </c>
      <c r="M159">
        <v>0</v>
      </c>
      <c r="N159">
        <v>0</v>
      </c>
      <c r="O159">
        <v>0</v>
      </c>
      <c r="P159">
        <v>0</v>
      </c>
      <c r="Q159">
        <v>37</v>
      </c>
      <c r="R159">
        <v>0</v>
      </c>
      <c r="S159">
        <v>2970</v>
      </c>
      <c r="T159">
        <v>149372</v>
      </c>
      <c r="U159">
        <v>0</v>
      </c>
      <c r="V159">
        <v>56016</v>
      </c>
      <c r="W159">
        <v>0</v>
      </c>
      <c r="X159">
        <v>136411</v>
      </c>
      <c r="Y159">
        <v>50457</v>
      </c>
      <c r="Z159">
        <v>0</v>
      </c>
      <c r="AA159">
        <v>0</v>
      </c>
      <c r="AB159">
        <v>4683</v>
      </c>
      <c r="AC159">
        <v>88213</v>
      </c>
      <c r="AD159">
        <v>99935073</v>
      </c>
      <c r="AE159">
        <v>0</v>
      </c>
      <c r="AF159">
        <v>0</v>
      </c>
      <c r="AG159">
        <v>0</v>
      </c>
      <c r="AH159">
        <v>804068</v>
      </c>
      <c r="AI159">
        <v>52754</v>
      </c>
      <c r="AJ159">
        <v>8744012</v>
      </c>
      <c r="AK159" s="130">
        <v>4933</v>
      </c>
      <c r="AL159">
        <v>754</v>
      </c>
      <c r="AM159">
        <v>1468</v>
      </c>
      <c r="AN159">
        <v>1466</v>
      </c>
      <c r="AO159">
        <v>368</v>
      </c>
      <c r="AP159">
        <v>12511</v>
      </c>
      <c r="AQ159">
        <v>703080</v>
      </c>
      <c r="AR159">
        <v>0</v>
      </c>
      <c r="AS159">
        <v>0</v>
      </c>
      <c r="AT159">
        <v>0</v>
      </c>
    </row>
    <row r="160" spans="1:46" ht="43.2" x14ac:dyDescent="0.3">
      <c r="A160" s="107">
        <v>9004</v>
      </c>
      <c r="B160" s="350" t="s">
        <v>414</v>
      </c>
      <c r="C160" t="s">
        <v>415</v>
      </c>
      <c r="D160" t="s">
        <v>155</v>
      </c>
      <c r="E160" t="s">
        <v>155</v>
      </c>
      <c r="F160" t="s">
        <v>155</v>
      </c>
      <c r="G160" t="s">
        <v>155</v>
      </c>
      <c r="H160" t="s">
        <v>155</v>
      </c>
      <c r="I160" t="s">
        <v>155</v>
      </c>
      <c r="J160" t="s">
        <v>155</v>
      </c>
      <c r="K160" t="s">
        <v>155</v>
      </c>
      <c r="L160" t="s">
        <v>155</v>
      </c>
      <c r="M160" t="s">
        <v>155</v>
      </c>
      <c r="N160" t="s">
        <v>155</v>
      </c>
      <c r="O160" t="s">
        <v>155</v>
      </c>
      <c r="P160" t="s">
        <v>155</v>
      </c>
      <c r="Q160" t="s">
        <v>155</v>
      </c>
      <c r="R160" t="s">
        <v>155</v>
      </c>
      <c r="S160" t="s">
        <v>155</v>
      </c>
      <c r="T160" t="s">
        <v>155</v>
      </c>
      <c r="U160" t="s">
        <v>155</v>
      </c>
      <c r="V160" t="s">
        <v>155</v>
      </c>
      <c r="W160" t="s">
        <v>155</v>
      </c>
      <c r="X160" t="s">
        <v>155</v>
      </c>
      <c r="Y160" t="s">
        <v>155</v>
      </c>
      <c r="Z160" t="s">
        <v>155</v>
      </c>
      <c r="AA160" t="s">
        <v>155</v>
      </c>
      <c r="AB160" t="s">
        <v>155</v>
      </c>
      <c r="AC160" t="s">
        <v>155</v>
      </c>
      <c r="AD160" t="s">
        <v>155</v>
      </c>
      <c r="AE160" t="s">
        <v>155</v>
      </c>
      <c r="AF160" t="s">
        <v>155</v>
      </c>
      <c r="AG160" t="s">
        <v>155</v>
      </c>
      <c r="AH160" t="s">
        <v>155</v>
      </c>
      <c r="AI160" t="s">
        <v>155</v>
      </c>
      <c r="AJ160" t="s">
        <v>155</v>
      </c>
      <c r="AK160" s="130" t="s">
        <v>1163</v>
      </c>
      <c r="AL160" t="s">
        <v>155</v>
      </c>
      <c r="AM160" t="s">
        <v>155</v>
      </c>
      <c r="AN160" t="s">
        <v>155</v>
      </c>
      <c r="AO160" t="s">
        <v>155</v>
      </c>
      <c r="AP160" t="s">
        <v>155</v>
      </c>
      <c r="AQ160" t="s">
        <v>155</v>
      </c>
      <c r="AR160" t="s">
        <v>155</v>
      </c>
      <c r="AS160" t="s">
        <v>155</v>
      </c>
      <c r="AT160" t="s">
        <v>155</v>
      </c>
    </row>
    <row r="161" spans="1:46" x14ac:dyDescent="0.3">
      <c r="A161" s="107">
        <v>9005</v>
      </c>
      <c r="B161" s="350" t="s">
        <v>416</v>
      </c>
      <c r="C161" t="s">
        <v>417</v>
      </c>
      <c r="D161">
        <v>0</v>
      </c>
      <c r="E161">
        <v>0</v>
      </c>
      <c r="F161">
        <v>298578</v>
      </c>
      <c r="G161">
        <v>0</v>
      </c>
      <c r="H161">
        <v>0</v>
      </c>
      <c r="I161">
        <v>205213</v>
      </c>
      <c r="J161">
        <v>1147370</v>
      </c>
      <c r="K161">
        <v>0</v>
      </c>
      <c r="L161">
        <v>0</v>
      </c>
      <c r="M161">
        <v>0</v>
      </c>
      <c r="N161">
        <v>0</v>
      </c>
      <c r="O161">
        <v>0</v>
      </c>
      <c r="P161">
        <v>0</v>
      </c>
      <c r="Q161">
        <v>324457</v>
      </c>
      <c r="R161">
        <v>43213</v>
      </c>
      <c r="S161">
        <v>134787</v>
      </c>
      <c r="T161">
        <v>5856165</v>
      </c>
      <c r="U161">
        <v>0</v>
      </c>
      <c r="V161">
        <v>81971</v>
      </c>
      <c r="W161">
        <v>0</v>
      </c>
      <c r="X161">
        <v>150409</v>
      </c>
      <c r="Y161">
        <v>338085</v>
      </c>
      <c r="Z161">
        <v>0</v>
      </c>
      <c r="AA161">
        <v>52984</v>
      </c>
      <c r="AB161">
        <v>162470</v>
      </c>
      <c r="AC161">
        <v>118121</v>
      </c>
      <c r="AD161">
        <v>-1073858</v>
      </c>
      <c r="AE161">
        <v>0</v>
      </c>
      <c r="AF161">
        <v>113838</v>
      </c>
      <c r="AG161">
        <v>0</v>
      </c>
      <c r="AH161">
        <v>8710396</v>
      </c>
      <c r="AI161">
        <v>4369704</v>
      </c>
      <c r="AJ161">
        <v>14458841</v>
      </c>
      <c r="AK161" s="130">
        <v>709105</v>
      </c>
      <c r="AL161">
        <v>1048992</v>
      </c>
      <c r="AM161">
        <v>58394</v>
      </c>
      <c r="AN161">
        <v>238203</v>
      </c>
      <c r="AO161">
        <v>31391</v>
      </c>
      <c r="AP161">
        <v>56776</v>
      </c>
      <c r="AQ161">
        <v>648686</v>
      </c>
      <c r="AR161">
        <v>0</v>
      </c>
      <c r="AS161">
        <v>0</v>
      </c>
      <c r="AT161">
        <v>176213</v>
      </c>
    </row>
    <row r="162" spans="1:46" x14ac:dyDescent="0.3">
      <c r="A162" s="107">
        <v>9006</v>
      </c>
      <c r="B162" s="350" t="s">
        <v>418</v>
      </c>
      <c r="C162" t="s">
        <v>419</v>
      </c>
      <c r="D162">
        <v>0</v>
      </c>
      <c r="E162">
        <v>0</v>
      </c>
      <c r="F162">
        <v>8060618</v>
      </c>
      <c r="G162">
        <v>0</v>
      </c>
      <c r="H162">
        <v>0</v>
      </c>
      <c r="I162">
        <v>349452</v>
      </c>
      <c r="J162">
        <v>2458752</v>
      </c>
      <c r="K162">
        <v>0</v>
      </c>
      <c r="L162">
        <v>0</v>
      </c>
      <c r="M162">
        <v>0</v>
      </c>
      <c r="N162">
        <v>0</v>
      </c>
      <c r="O162">
        <v>0</v>
      </c>
      <c r="P162">
        <v>0</v>
      </c>
      <c r="Q162">
        <v>16879</v>
      </c>
      <c r="R162">
        <v>0</v>
      </c>
      <c r="S162">
        <v>73560</v>
      </c>
      <c r="T162">
        <v>1449524</v>
      </c>
      <c r="U162">
        <v>0</v>
      </c>
      <c r="V162">
        <v>224520</v>
      </c>
      <c r="W162">
        <v>0</v>
      </c>
      <c r="X162">
        <v>10697</v>
      </c>
      <c r="Y162">
        <v>362881</v>
      </c>
      <c r="Z162">
        <v>0</v>
      </c>
      <c r="AA162">
        <v>116441</v>
      </c>
      <c r="AB162">
        <v>55528</v>
      </c>
      <c r="AC162">
        <v>629163</v>
      </c>
      <c r="AD162">
        <v>65443783</v>
      </c>
      <c r="AE162">
        <v>0</v>
      </c>
      <c r="AF162">
        <v>11618</v>
      </c>
      <c r="AG162">
        <v>0</v>
      </c>
      <c r="AH162">
        <v>7895498</v>
      </c>
      <c r="AI162">
        <v>1837366</v>
      </c>
      <c r="AJ162">
        <v>22513443</v>
      </c>
      <c r="AK162" s="130">
        <v>66990</v>
      </c>
      <c r="AL162">
        <v>278057</v>
      </c>
      <c r="AM162">
        <v>33264</v>
      </c>
      <c r="AN162">
        <v>60186</v>
      </c>
      <c r="AO162">
        <v>6033</v>
      </c>
      <c r="AP162">
        <v>59964</v>
      </c>
      <c r="AQ162">
        <v>2462324</v>
      </c>
      <c r="AR162">
        <v>0</v>
      </c>
      <c r="AS162">
        <v>0</v>
      </c>
      <c r="AT162">
        <v>83789</v>
      </c>
    </row>
    <row r="163" spans="1:46" ht="28.8" x14ac:dyDescent="0.3">
      <c r="A163" s="107">
        <v>9007</v>
      </c>
      <c r="B163" s="350" t="s">
        <v>633</v>
      </c>
      <c r="C163" t="s">
        <v>420</v>
      </c>
      <c r="D163">
        <v>0</v>
      </c>
      <c r="E163">
        <v>0</v>
      </c>
      <c r="F163">
        <v>3.6999999999999998E-2</v>
      </c>
      <c r="G163">
        <v>0</v>
      </c>
      <c r="H163">
        <v>0</v>
      </c>
      <c r="I163">
        <v>0.58720000000000006</v>
      </c>
      <c r="J163">
        <v>0.46660000000000001</v>
      </c>
      <c r="K163">
        <v>0</v>
      </c>
      <c r="L163">
        <v>0</v>
      </c>
      <c r="M163">
        <v>0</v>
      </c>
      <c r="N163">
        <v>0</v>
      </c>
      <c r="O163">
        <v>0</v>
      </c>
      <c r="P163">
        <v>0</v>
      </c>
      <c r="Q163">
        <v>19.2225</v>
      </c>
      <c r="R163">
        <v>0</v>
      </c>
      <c r="S163">
        <v>1.8323</v>
      </c>
      <c r="T163">
        <v>4.0400999999999998</v>
      </c>
      <c r="U163">
        <v>0</v>
      </c>
      <c r="V163">
        <v>0.36509999999999998</v>
      </c>
      <c r="W163">
        <v>0</v>
      </c>
      <c r="X163">
        <v>14.0609</v>
      </c>
      <c r="Y163">
        <v>0.93169999999999997</v>
      </c>
      <c r="Z163">
        <v>0</v>
      </c>
      <c r="AA163">
        <v>0.45500000000000002</v>
      </c>
      <c r="AB163">
        <v>2.9258999999999999</v>
      </c>
      <c r="AC163">
        <v>0.18770000000000001</v>
      </c>
      <c r="AD163">
        <v>-1.6400000000000001E-2</v>
      </c>
      <c r="AE163">
        <v>0</v>
      </c>
      <c r="AF163">
        <v>9.7984000000000009</v>
      </c>
      <c r="AG163">
        <v>0</v>
      </c>
      <c r="AH163">
        <v>1.1032</v>
      </c>
      <c r="AI163">
        <v>2.3782000000000001</v>
      </c>
      <c r="AJ163">
        <v>0.64219999999999999</v>
      </c>
      <c r="AK163" s="130">
        <v>10.5852</v>
      </c>
      <c r="AL163">
        <v>3.7726000000000002</v>
      </c>
      <c r="AM163">
        <v>1.7555000000000001</v>
      </c>
      <c r="AN163">
        <v>3.9578000000000002</v>
      </c>
      <c r="AO163">
        <v>5.2031999999999998</v>
      </c>
      <c r="AP163">
        <v>0.94679999999999997</v>
      </c>
      <c r="AQ163">
        <v>0.26340000000000002</v>
      </c>
      <c r="AR163">
        <v>0</v>
      </c>
      <c r="AS163">
        <v>0</v>
      </c>
      <c r="AT163">
        <v>2.1031</v>
      </c>
    </row>
    <row r="164" spans="1:46" x14ac:dyDescent="0.3">
      <c r="A164" s="107">
        <v>9008</v>
      </c>
      <c r="B164" s="350" t="s">
        <v>421</v>
      </c>
      <c r="C164" t="s">
        <v>155</v>
      </c>
      <c r="D164">
        <v>8.2799999999999994</v>
      </c>
      <c r="E164">
        <v>53</v>
      </c>
      <c r="F164">
        <v>0</v>
      </c>
      <c r="G164">
        <v>17.62</v>
      </c>
      <c r="H164">
        <v>16.690000000000001</v>
      </c>
      <c r="I164">
        <v>0</v>
      </c>
      <c r="J164">
        <v>0</v>
      </c>
      <c r="K164">
        <v>0</v>
      </c>
      <c r="L164">
        <v>1.45</v>
      </c>
      <c r="M164">
        <v>3.19</v>
      </c>
      <c r="N164">
        <v>6.71</v>
      </c>
      <c r="O164">
        <v>4.88</v>
      </c>
      <c r="P164">
        <v>15.92</v>
      </c>
      <c r="Q164">
        <v>0</v>
      </c>
      <c r="R164">
        <v>0</v>
      </c>
      <c r="S164">
        <v>0</v>
      </c>
      <c r="T164">
        <v>0</v>
      </c>
      <c r="U164">
        <v>1.91</v>
      </c>
      <c r="V164">
        <v>0</v>
      </c>
      <c r="W164">
        <v>3.58</v>
      </c>
      <c r="X164">
        <v>0</v>
      </c>
      <c r="Y164">
        <v>0</v>
      </c>
      <c r="Z164">
        <v>3.48</v>
      </c>
      <c r="AA164">
        <v>0</v>
      </c>
      <c r="AB164">
        <v>0</v>
      </c>
      <c r="AC164">
        <v>0</v>
      </c>
      <c r="AD164">
        <v>0</v>
      </c>
      <c r="AE164">
        <v>1.1599999999999999</v>
      </c>
      <c r="AF164">
        <v>0</v>
      </c>
      <c r="AG164">
        <v>0</v>
      </c>
      <c r="AH164">
        <v>29.96</v>
      </c>
      <c r="AI164">
        <v>0</v>
      </c>
      <c r="AJ164">
        <v>0.22</v>
      </c>
      <c r="AK164" s="130">
        <v>0</v>
      </c>
      <c r="AL164">
        <v>0</v>
      </c>
      <c r="AM164">
        <v>0</v>
      </c>
      <c r="AN164">
        <v>0</v>
      </c>
      <c r="AO164">
        <v>0</v>
      </c>
      <c r="AP164">
        <v>0</v>
      </c>
      <c r="AQ164">
        <v>0</v>
      </c>
      <c r="AR164">
        <v>17.739999999999998</v>
      </c>
      <c r="AS164">
        <v>5.51</v>
      </c>
      <c r="AT164">
        <v>0</v>
      </c>
    </row>
    <row r="165" spans="1:46" x14ac:dyDescent="0.3">
      <c r="A165" s="107">
        <v>9010</v>
      </c>
      <c r="B165" s="350" t="s">
        <v>422</v>
      </c>
      <c r="C165" t="s">
        <v>423</v>
      </c>
      <c r="D165">
        <v>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s="130">
        <v>0</v>
      </c>
      <c r="AL165">
        <v>0</v>
      </c>
      <c r="AM165">
        <v>0</v>
      </c>
      <c r="AN165">
        <v>0</v>
      </c>
      <c r="AO165">
        <v>0</v>
      </c>
      <c r="AP165">
        <v>0</v>
      </c>
      <c r="AQ165">
        <v>0</v>
      </c>
      <c r="AR165">
        <v>0</v>
      </c>
      <c r="AS165">
        <v>0</v>
      </c>
      <c r="AT165">
        <v>0</v>
      </c>
    </row>
    <row r="166" spans="1:46" ht="43.2" x14ac:dyDescent="0.3">
      <c r="A166" s="107">
        <v>9011</v>
      </c>
      <c r="B166" s="350" t="s">
        <v>424</v>
      </c>
      <c r="C166" t="s">
        <v>425</v>
      </c>
      <c r="D166">
        <v>0</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s="130">
        <v>-38743</v>
      </c>
      <c r="AL166">
        <v>0</v>
      </c>
      <c r="AM166">
        <v>0</v>
      </c>
      <c r="AN166">
        <v>0</v>
      </c>
      <c r="AO166">
        <v>0</v>
      </c>
      <c r="AP166">
        <v>0</v>
      </c>
      <c r="AQ166">
        <v>0</v>
      </c>
      <c r="AR166">
        <v>0</v>
      </c>
      <c r="AS166">
        <v>0</v>
      </c>
      <c r="AT166">
        <v>0</v>
      </c>
    </row>
    <row r="167" spans="1:46" ht="43.2" x14ac:dyDescent="0.3">
      <c r="A167" s="107">
        <v>9012</v>
      </c>
      <c r="B167" s="350" t="s">
        <v>426</v>
      </c>
      <c r="C167" t="s">
        <v>425</v>
      </c>
      <c r="D167">
        <v>0</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s="130">
        <v>0</v>
      </c>
      <c r="AL167">
        <v>0</v>
      </c>
      <c r="AM167">
        <v>0</v>
      </c>
      <c r="AN167">
        <v>0</v>
      </c>
      <c r="AO167">
        <v>0</v>
      </c>
      <c r="AP167">
        <v>0</v>
      </c>
      <c r="AQ167">
        <v>0</v>
      </c>
      <c r="AR167">
        <v>0</v>
      </c>
      <c r="AS167">
        <v>0</v>
      </c>
      <c r="AT167">
        <v>0</v>
      </c>
    </row>
    <row r="168" spans="1:46" x14ac:dyDescent="0.3">
      <c r="A168" s="107">
        <v>9013</v>
      </c>
      <c r="B168" s="350" t="s">
        <v>427</v>
      </c>
      <c r="C168" t="s">
        <v>428</v>
      </c>
      <c r="D168">
        <v>0</v>
      </c>
      <c r="E168">
        <v>0</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s="130">
        <v>0</v>
      </c>
      <c r="AL168">
        <v>0</v>
      </c>
      <c r="AM168">
        <v>0</v>
      </c>
      <c r="AN168">
        <v>0</v>
      </c>
      <c r="AO168">
        <v>0</v>
      </c>
      <c r="AP168">
        <v>0</v>
      </c>
      <c r="AQ168">
        <v>0</v>
      </c>
      <c r="AR168">
        <v>0</v>
      </c>
      <c r="AS168">
        <v>0</v>
      </c>
      <c r="AT168">
        <v>0</v>
      </c>
    </row>
    <row r="169" spans="1:46" x14ac:dyDescent="0.3">
      <c r="A169" s="107">
        <v>9014</v>
      </c>
      <c r="B169" s="350" t="s">
        <v>429</v>
      </c>
      <c r="C169" t="s">
        <v>430</v>
      </c>
      <c r="D169">
        <v>0</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s="130">
        <v>0</v>
      </c>
      <c r="AL169">
        <v>0</v>
      </c>
      <c r="AM169">
        <v>0</v>
      </c>
      <c r="AN169">
        <v>0</v>
      </c>
      <c r="AO169">
        <v>0</v>
      </c>
      <c r="AP169">
        <v>0</v>
      </c>
      <c r="AQ169">
        <v>0</v>
      </c>
      <c r="AR169">
        <v>0</v>
      </c>
      <c r="AS169">
        <v>0</v>
      </c>
      <c r="AT169">
        <v>0</v>
      </c>
    </row>
    <row r="170" spans="1:46" ht="43.2" x14ac:dyDescent="0.3">
      <c r="A170" s="107">
        <v>9015</v>
      </c>
      <c r="B170" s="350" t="s">
        <v>431</v>
      </c>
      <c r="C170" t="s">
        <v>155</v>
      </c>
      <c r="D170">
        <v>0</v>
      </c>
      <c r="E170">
        <v>0</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s="130">
        <v>0</v>
      </c>
      <c r="AL170">
        <v>0</v>
      </c>
      <c r="AM170">
        <v>0</v>
      </c>
      <c r="AN170">
        <v>0</v>
      </c>
      <c r="AO170">
        <v>0</v>
      </c>
      <c r="AP170">
        <v>0</v>
      </c>
      <c r="AQ170">
        <v>0</v>
      </c>
      <c r="AR170">
        <v>0</v>
      </c>
      <c r="AS170">
        <v>0</v>
      </c>
      <c r="AT170">
        <v>0</v>
      </c>
    </row>
    <row r="171" spans="1:46" ht="43.2" x14ac:dyDescent="0.3">
      <c r="A171" s="107">
        <v>9016</v>
      </c>
      <c r="B171" s="350" t="s">
        <v>432</v>
      </c>
      <c r="C171" t="s">
        <v>155</v>
      </c>
      <c r="D171">
        <v>0</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s="130">
        <v>0</v>
      </c>
      <c r="AL171">
        <v>0</v>
      </c>
      <c r="AM171">
        <v>0</v>
      </c>
      <c r="AN171">
        <v>0</v>
      </c>
      <c r="AO171">
        <v>0</v>
      </c>
      <c r="AP171">
        <v>0</v>
      </c>
      <c r="AQ171">
        <v>0</v>
      </c>
      <c r="AR171">
        <v>0</v>
      </c>
      <c r="AS171">
        <v>0</v>
      </c>
      <c r="AT171">
        <v>0</v>
      </c>
    </row>
    <row r="172" spans="1:46" x14ac:dyDescent="0.3">
      <c r="A172" s="107">
        <v>9017</v>
      </c>
      <c r="B172" s="350" t="s">
        <v>433</v>
      </c>
      <c r="C172" t="s">
        <v>434</v>
      </c>
      <c r="D172">
        <v>0</v>
      </c>
      <c r="E172">
        <v>0</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s="130">
        <v>0</v>
      </c>
      <c r="AL172">
        <v>0</v>
      </c>
      <c r="AM172">
        <v>0</v>
      </c>
      <c r="AN172">
        <v>0</v>
      </c>
      <c r="AO172">
        <v>0</v>
      </c>
      <c r="AP172">
        <v>0</v>
      </c>
      <c r="AQ172">
        <v>0</v>
      </c>
      <c r="AR172">
        <v>0</v>
      </c>
      <c r="AS172">
        <v>0</v>
      </c>
      <c r="AT172">
        <v>0</v>
      </c>
    </row>
    <row r="173" spans="1:46" ht="28.8" x14ac:dyDescent="0.3">
      <c r="A173" s="107">
        <v>9018</v>
      </c>
      <c r="B173" s="350" t="s">
        <v>435</v>
      </c>
      <c r="C173" t="s">
        <v>436</v>
      </c>
      <c r="D173">
        <v>0</v>
      </c>
      <c r="E173">
        <v>0</v>
      </c>
      <c r="F173">
        <v>1202652</v>
      </c>
      <c r="G173">
        <v>0</v>
      </c>
      <c r="H173">
        <v>0</v>
      </c>
      <c r="I173">
        <v>3868</v>
      </c>
      <c r="J173">
        <v>58065</v>
      </c>
      <c r="K173">
        <v>0</v>
      </c>
      <c r="L173">
        <v>0</v>
      </c>
      <c r="M173">
        <v>0</v>
      </c>
      <c r="N173">
        <v>0</v>
      </c>
      <c r="O173">
        <v>0</v>
      </c>
      <c r="P173">
        <v>0</v>
      </c>
      <c r="Q173">
        <v>37</v>
      </c>
      <c r="R173">
        <v>0</v>
      </c>
      <c r="S173">
        <v>2970</v>
      </c>
      <c r="T173">
        <v>149372</v>
      </c>
      <c r="U173">
        <v>0</v>
      </c>
      <c r="V173">
        <v>553</v>
      </c>
      <c r="W173">
        <v>0</v>
      </c>
      <c r="X173">
        <v>136411</v>
      </c>
      <c r="Y173">
        <v>0</v>
      </c>
      <c r="Z173">
        <v>0</v>
      </c>
      <c r="AA173">
        <v>0</v>
      </c>
      <c r="AB173">
        <v>0</v>
      </c>
      <c r="AC173">
        <v>4069</v>
      </c>
      <c r="AD173">
        <v>6200379</v>
      </c>
      <c r="AE173">
        <v>0</v>
      </c>
      <c r="AF173">
        <v>0</v>
      </c>
      <c r="AG173">
        <v>0</v>
      </c>
      <c r="AH173">
        <v>713995</v>
      </c>
      <c r="AI173">
        <v>52754</v>
      </c>
      <c r="AJ173">
        <v>6742781</v>
      </c>
      <c r="AK173" s="130">
        <v>4933</v>
      </c>
      <c r="AL173">
        <v>0</v>
      </c>
      <c r="AM173">
        <v>0</v>
      </c>
      <c r="AN173">
        <v>866</v>
      </c>
      <c r="AO173">
        <v>368</v>
      </c>
      <c r="AP173">
        <v>12511</v>
      </c>
      <c r="AQ173">
        <v>133710</v>
      </c>
      <c r="AR173">
        <v>0</v>
      </c>
      <c r="AS173">
        <v>0</v>
      </c>
      <c r="AT173">
        <v>0</v>
      </c>
    </row>
    <row r="174" spans="1:46" x14ac:dyDescent="0.3">
      <c r="A174" s="107">
        <v>9019</v>
      </c>
      <c r="B174" s="350" t="s">
        <v>437</v>
      </c>
      <c r="C174" t="s">
        <v>438</v>
      </c>
      <c r="D174">
        <v>0</v>
      </c>
      <c r="E174">
        <v>0</v>
      </c>
      <c r="F174">
        <v>1202652</v>
      </c>
      <c r="G174">
        <v>0</v>
      </c>
      <c r="H174">
        <v>0</v>
      </c>
      <c r="I174">
        <v>3868</v>
      </c>
      <c r="J174">
        <v>58065</v>
      </c>
      <c r="K174">
        <v>0</v>
      </c>
      <c r="L174">
        <v>0</v>
      </c>
      <c r="M174">
        <v>0</v>
      </c>
      <c r="N174">
        <v>0</v>
      </c>
      <c r="O174">
        <v>0</v>
      </c>
      <c r="P174">
        <v>0</v>
      </c>
      <c r="Q174">
        <v>37</v>
      </c>
      <c r="R174">
        <v>0</v>
      </c>
      <c r="S174">
        <v>2970</v>
      </c>
      <c r="T174">
        <v>149372</v>
      </c>
      <c r="U174">
        <v>0</v>
      </c>
      <c r="V174">
        <v>553</v>
      </c>
      <c r="W174">
        <v>0</v>
      </c>
      <c r="X174">
        <v>136411</v>
      </c>
      <c r="Y174">
        <v>0</v>
      </c>
      <c r="Z174">
        <v>0</v>
      </c>
      <c r="AA174">
        <v>0</v>
      </c>
      <c r="AB174">
        <v>0</v>
      </c>
      <c r="AC174">
        <v>4069</v>
      </c>
      <c r="AD174">
        <v>6200379</v>
      </c>
      <c r="AE174">
        <v>0</v>
      </c>
      <c r="AF174">
        <v>0</v>
      </c>
      <c r="AG174">
        <v>0</v>
      </c>
      <c r="AH174">
        <v>713995</v>
      </c>
      <c r="AI174">
        <v>52754</v>
      </c>
      <c r="AJ174">
        <v>6742781</v>
      </c>
      <c r="AK174" s="130">
        <v>4933</v>
      </c>
      <c r="AL174">
        <v>0</v>
      </c>
      <c r="AM174">
        <v>0</v>
      </c>
      <c r="AN174">
        <v>866</v>
      </c>
      <c r="AO174">
        <v>368</v>
      </c>
      <c r="AP174">
        <v>12511</v>
      </c>
      <c r="AQ174">
        <v>133710</v>
      </c>
      <c r="AR174">
        <v>0</v>
      </c>
      <c r="AS174">
        <v>0</v>
      </c>
      <c r="AT174">
        <v>0</v>
      </c>
    </row>
    <row r="274" spans="6:6" x14ac:dyDescent="0.3">
      <c r="F274" s="454"/>
    </row>
  </sheetData>
  <sheetProtection algorithmName="SHA-512" hashValue="OtgippF0Y9vLlJi0vfbKrktXOPxU3Z32mApEwVaptWAisTS7H/yQnM6d9Eg+QP4+/ZGakejud7NPJcoYj4FCrQ==" saltValue="iYWtyZC6yvtMT7HvN5NeiA=="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5"/>
  <sheetViews>
    <sheetView workbookViewId="0">
      <selection activeCell="C35" sqref="C35"/>
    </sheetView>
  </sheetViews>
  <sheetFormatPr defaultColWidth="9.109375" defaultRowHeight="14.4" x14ac:dyDescent="0.3"/>
  <cols>
    <col min="1" max="1" width="43.88671875" style="289" customWidth="1"/>
    <col min="2" max="2" width="14.77734375" style="289" customWidth="1"/>
    <col min="3" max="3" width="9.109375" style="289"/>
    <col min="4" max="4" width="13.88671875" style="289" customWidth="1"/>
    <col min="5" max="5" width="26" style="289" customWidth="1"/>
    <col min="6" max="12" width="9.109375" style="289"/>
    <col min="13" max="13" width="21.6640625" style="289" customWidth="1"/>
    <col min="14" max="14" width="16.88671875" style="289" customWidth="1"/>
    <col min="15" max="16" width="9.109375" style="289"/>
    <col min="17" max="17" width="18.109375" style="289" customWidth="1"/>
    <col min="18" max="18" width="11" style="289" customWidth="1"/>
    <col min="19" max="16384" width="9.109375" style="289"/>
  </cols>
  <sheetData>
    <row r="1" spans="1:20" ht="24" customHeight="1" x14ac:dyDescent="0.3">
      <c r="A1" s="289" t="s">
        <v>317</v>
      </c>
    </row>
    <row r="2" spans="1:20" ht="15" thickBot="1" x14ac:dyDescent="0.35">
      <c r="A2" s="287" t="s">
        <v>667</v>
      </c>
      <c r="B2" s="108">
        <v>602182</v>
      </c>
      <c r="C2" s="286">
        <v>60</v>
      </c>
      <c r="D2" s="35"/>
      <c r="E2" s="35"/>
    </row>
    <row r="3" spans="1:20" ht="15" customHeight="1" thickBot="1" x14ac:dyDescent="0.35">
      <c r="A3" s="288" t="s">
        <v>668</v>
      </c>
      <c r="B3" s="108">
        <v>601701</v>
      </c>
      <c r="C3" s="286">
        <v>60</v>
      </c>
      <c r="D3" s="34"/>
      <c r="E3" s="35"/>
      <c r="O3" s="290"/>
      <c r="P3" s="290"/>
      <c r="S3" s="290"/>
      <c r="T3" s="290"/>
    </row>
    <row r="4" spans="1:20" ht="15" customHeight="1" thickBot="1" x14ac:dyDescent="0.35">
      <c r="A4" s="288" t="s">
        <v>669</v>
      </c>
      <c r="B4" s="108">
        <v>601702</v>
      </c>
      <c r="C4" s="286">
        <v>60</v>
      </c>
      <c r="D4" s="34"/>
      <c r="E4" s="35"/>
      <c r="O4" s="290"/>
      <c r="P4" s="290"/>
      <c r="S4" s="290"/>
      <c r="T4" s="290"/>
    </row>
    <row r="5" spans="1:20" ht="15" thickBot="1" x14ac:dyDescent="0.35">
      <c r="A5" s="288" t="s">
        <v>670</v>
      </c>
      <c r="B5" s="108">
        <v>601703</v>
      </c>
      <c r="C5" s="286">
        <v>60</v>
      </c>
      <c r="D5" s="34"/>
      <c r="E5" s="35"/>
      <c r="O5" s="290"/>
      <c r="P5" s="290"/>
      <c r="S5" s="290"/>
      <c r="T5" s="290"/>
    </row>
    <row r="6" spans="1:20" ht="15" thickBot="1" x14ac:dyDescent="0.35">
      <c r="A6" s="288" t="s">
        <v>671</v>
      </c>
      <c r="B6" s="108">
        <v>604187</v>
      </c>
      <c r="C6" s="286">
        <v>60</v>
      </c>
      <c r="D6" s="34"/>
      <c r="E6" s="35"/>
      <c r="O6" s="290"/>
      <c r="P6" s="290"/>
      <c r="S6" s="290"/>
      <c r="T6" s="290"/>
    </row>
    <row r="7" spans="1:20" ht="15" thickBot="1" x14ac:dyDescent="0.35">
      <c r="A7" s="288" t="s">
        <v>672</v>
      </c>
      <c r="B7" s="108">
        <v>601707</v>
      </c>
      <c r="C7" s="286">
        <v>60</v>
      </c>
      <c r="D7" s="34"/>
      <c r="E7" s="35"/>
      <c r="O7" s="290"/>
      <c r="P7" s="290"/>
      <c r="S7" s="290"/>
      <c r="T7" s="290"/>
    </row>
    <row r="8" spans="1:20" ht="15" thickBot="1" x14ac:dyDescent="0.35">
      <c r="A8" s="288" t="s">
        <v>673</v>
      </c>
      <c r="B8" s="108">
        <v>601708</v>
      </c>
      <c r="C8" s="286">
        <v>60</v>
      </c>
      <c r="D8" s="34"/>
      <c r="E8" s="35"/>
      <c r="O8" s="290"/>
      <c r="P8" s="290"/>
      <c r="S8" s="290"/>
      <c r="T8" s="290"/>
    </row>
    <row r="9" spans="1:20" ht="15" thickBot="1" x14ac:dyDescent="0.35">
      <c r="A9" s="288" t="s">
        <v>674</v>
      </c>
      <c r="B9" s="108">
        <v>602352</v>
      </c>
      <c r="C9" s="286">
        <v>60</v>
      </c>
      <c r="D9" s="34"/>
      <c r="E9" s="35"/>
      <c r="O9" s="290"/>
      <c r="P9" s="290"/>
      <c r="S9" s="290"/>
      <c r="T9" s="290"/>
    </row>
    <row r="10" spans="1:20" ht="15" thickBot="1" x14ac:dyDescent="0.35">
      <c r="A10" s="288" t="s">
        <v>675</v>
      </c>
      <c r="B10" s="108">
        <v>60952</v>
      </c>
      <c r="C10" s="286">
        <v>60</v>
      </c>
      <c r="D10" s="34"/>
      <c r="E10" s="35"/>
      <c r="O10" s="290"/>
      <c r="P10" s="290"/>
      <c r="S10" s="290"/>
      <c r="T10" s="290"/>
    </row>
    <row r="11" spans="1:20" ht="15" thickBot="1" x14ac:dyDescent="0.35">
      <c r="A11" s="288" t="s">
        <v>676</v>
      </c>
      <c r="B11" s="108">
        <v>601717</v>
      </c>
      <c r="C11" s="286">
        <v>60</v>
      </c>
      <c r="D11" s="34"/>
      <c r="E11" s="35"/>
      <c r="O11" s="290"/>
      <c r="P11" s="290"/>
      <c r="S11" s="290"/>
      <c r="T11" s="290"/>
    </row>
    <row r="12" spans="1:20" ht="15" thickBot="1" x14ac:dyDescent="0.35">
      <c r="A12" s="288" t="s">
        <v>677</v>
      </c>
      <c r="B12" s="108">
        <v>601719</v>
      </c>
      <c r="C12" s="286">
        <v>60</v>
      </c>
      <c r="D12" s="34"/>
      <c r="E12" s="35"/>
      <c r="O12" s="290"/>
      <c r="P12" s="290"/>
      <c r="S12" s="290"/>
      <c r="T12" s="290"/>
    </row>
    <row r="13" spans="1:20" ht="29.4" thickBot="1" x14ac:dyDescent="0.35">
      <c r="A13" s="288" t="s">
        <v>678</v>
      </c>
      <c r="B13" s="108">
        <v>601720</v>
      </c>
      <c r="C13" s="286">
        <v>60</v>
      </c>
      <c r="D13" s="34"/>
      <c r="E13" s="35"/>
      <c r="O13" s="290"/>
      <c r="P13" s="290"/>
      <c r="S13" s="290"/>
      <c r="T13" s="290"/>
    </row>
    <row r="14" spans="1:20" ht="15" thickBot="1" x14ac:dyDescent="0.35">
      <c r="A14" s="288" t="s">
        <v>679</v>
      </c>
      <c r="B14" s="108">
        <v>601723</v>
      </c>
      <c r="C14" s="286">
        <v>60</v>
      </c>
      <c r="D14" s="34"/>
      <c r="E14" s="35"/>
      <c r="O14" s="290"/>
      <c r="P14" s="290"/>
      <c r="S14" s="290"/>
      <c r="T14" s="290"/>
    </row>
    <row r="15" spans="1:20" ht="15" thickBot="1" x14ac:dyDescent="0.35">
      <c r="A15" s="288" t="s">
        <v>680</v>
      </c>
      <c r="B15" s="108">
        <v>601781</v>
      </c>
      <c r="C15" s="286">
        <v>60</v>
      </c>
      <c r="D15" s="34"/>
      <c r="E15" s="35"/>
      <c r="O15" s="290"/>
      <c r="P15" s="290"/>
      <c r="S15" s="290"/>
      <c r="T15" s="290"/>
    </row>
    <row r="16" spans="1:20" ht="29.4" thickBot="1" x14ac:dyDescent="0.35">
      <c r="A16" s="288" t="s">
        <v>681</v>
      </c>
      <c r="B16" s="108">
        <v>601782</v>
      </c>
      <c r="C16" s="286">
        <v>60</v>
      </c>
      <c r="D16" s="34"/>
      <c r="E16" s="35"/>
      <c r="O16" s="290"/>
      <c r="P16" s="290"/>
      <c r="S16" s="290"/>
      <c r="T16" s="290"/>
    </row>
    <row r="17" spans="1:20" ht="29.4" thickBot="1" x14ac:dyDescent="0.35">
      <c r="A17" s="288" t="s">
        <v>682</v>
      </c>
      <c r="B17" s="108">
        <v>601724</v>
      </c>
      <c r="C17" s="286">
        <v>60</v>
      </c>
      <c r="D17" s="34"/>
      <c r="E17" s="35"/>
      <c r="O17" s="290"/>
      <c r="P17" s="290"/>
      <c r="S17" s="290"/>
      <c r="T17" s="290"/>
    </row>
    <row r="18" spans="1:20" ht="15" thickBot="1" x14ac:dyDescent="0.35">
      <c r="A18" s="288" t="s">
        <v>683</v>
      </c>
      <c r="B18" s="108">
        <v>601725</v>
      </c>
      <c r="C18" s="286">
        <v>60</v>
      </c>
      <c r="D18" s="34"/>
      <c r="E18" s="35"/>
      <c r="O18" s="290"/>
      <c r="P18" s="290"/>
      <c r="S18" s="290"/>
      <c r="T18" s="290"/>
    </row>
    <row r="19" spans="1:20" ht="29.4" thickBot="1" x14ac:dyDescent="0.35">
      <c r="A19" s="288" t="s">
        <v>684</v>
      </c>
      <c r="B19" s="108">
        <v>601726</v>
      </c>
      <c r="C19" s="286">
        <v>60</v>
      </c>
      <c r="D19" s="34"/>
      <c r="E19" s="35"/>
      <c r="O19" s="290"/>
      <c r="P19" s="290"/>
      <c r="S19" s="290"/>
      <c r="T19" s="290"/>
    </row>
    <row r="20" spans="1:20" ht="15" thickBot="1" x14ac:dyDescent="0.35">
      <c r="A20" s="288" t="s">
        <v>685</v>
      </c>
      <c r="B20" s="108">
        <v>602154</v>
      </c>
      <c r="C20" s="286">
        <v>60</v>
      </c>
      <c r="D20" s="34"/>
      <c r="E20" s="35"/>
      <c r="O20" s="290"/>
      <c r="P20" s="290"/>
      <c r="S20" s="290"/>
      <c r="T20" s="290"/>
    </row>
    <row r="21" spans="1:20" ht="15" thickBot="1" x14ac:dyDescent="0.35">
      <c r="A21" s="288" t="s">
        <v>686</v>
      </c>
      <c r="B21" s="108">
        <v>604030</v>
      </c>
      <c r="C21" s="286">
        <v>60</v>
      </c>
      <c r="D21" s="34"/>
      <c r="E21" s="35"/>
      <c r="O21" s="290"/>
      <c r="P21" s="290"/>
      <c r="S21" s="290"/>
      <c r="T21" s="290"/>
    </row>
    <row r="22" spans="1:20" ht="15" thickBot="1" x14ac:dyDescent="0.35">
      <c r="A22" s="288" t="s">
        <v>687</v>
      </c>
      <c r="B22" s="108">
        <v>601738</v>
      </c>
      <c r="C22" s="286">
        <v>60</v>
      </c>
      <c r="D22" s="34"/>
      <c r="E22" s="35"/>
      <c r="O22" s="290"/>
      <c r="P22" s="290"/>
      <c r="S22" s="290"/>
      <c r="T22" s="290"/>
    </row>
    <row r="23" spans="1:20" ht="21" customHeight="1" thickBot="1" x14ac:dyDescent="0.35">
      <c r="A23" s="288" t="s">
        <v>688</v>
      </c>
      <c r="B23" s="108">
        <v>601744</v>
      </c>
      <c r="C23" s="286">
        <v>60</v>
      </c>
      <c r="D23" s="34"/>
      <c r="E23" s="35"/>
      <c r="O23" s="290"/>
      <c r="P23" s="290"/>
      <c r="S23" s="290"/>
      <c r="T23" s="290"/>
    </row>
    <row r="24" spans="1:20" ht="28.8" customHeight="1" thickBot="1" x14ac:dyDescent="0.35">
      <c r="A24" s="288" t="s">
        <v>689</v>
      </c>
      <c r="B24" s="108">
        <v>601745</v>
      </c>
      <c r="C24" s="286">
        <v>60</v>
      </c>
      <c r="D24" s="34"/>
      <c r="E24" s="35"/>
      <c r="O24" s="290"/>
      <c r="P24" s="290"/>
      <c r="S24" s="290"/>
      <c r="T24" s="290"/>
    </row>
    <row r="25" spans="1:20" ht="15" thickBot="1" x14ac:dyDescent="0.35">
      <c r="A25" s="288" t="s">
        <v>690</v>
      </c>
      <c r="B25" s="108">
        <v>601746</v>
      </c>
      <c r="C25" s="286">
        <v>60</v>
      </c>
      <c r="D25" s="34"/>
      <c r="E25" s="35"/>
      <c r="O25" s="290"/>
      <c r="P25" s="290"/>
      <c r="S25" s="290"/>
      <c r="T25" s="290"/>
    </row>
    <row r="26" spans="1:20" ht="15" thickBot="1" x14ac:dyDescent="0.35">
      <c r="A26" s="288" t="s">
        <v>691</v>
      </c>
      <c r="B26" s="108">
        <v>601748</v>
      </c>
      <c r="C26" s="286">
        <v>60</v>
      </c>
      <c r="D26" s="34"/>
      <c r="E26" s="35"/>
      <c r="O26" s="290"/>
      <c r="P26" s="290"/>
      <c r="S26" s="290"/>
      <c r="T26" s="290"/>
    </row>
    <row r="27" spans="1:20" ht="15" thickBot="1" x14ac:dyDescent="0.35">
      <c r="A27" s="288" t="s">
        <v>692</v>
      </c>
      <c r="B27" s="108">
        <v>601790</v>
      </c>
      <c r="C27" s="286">
        <v>60</v>
      </c>
      <c r="D27" s="34"/>
      <c r="E27" s="35"/>
      <c r="O27" s="290"/>
      <c r="P27" s="290"/>
      <c r="S27" s="290"/>
      <c r="T27" s="290"/>
    </row>
    <row r="28" spans="1:20" ht="15" thickBot="1" x14ac:dyDescent="0.35">
      <c r="A28" s="288" t="s">
        <v>693</v>
      </c>
      <c r="B28" s="108">
        <v>602369</v>
      </c>
      <c r="C28" s="286">
        <v>60</v>
      </c>
      <c r="D28" s="34"/>
      <c r="E28" s="35"/>
      <c r="O28" s="290"/>
      <c r="P28" s="290"/>
      <c r="S28" s="290"/>
      <c r="T28" s="290"/>
    </row>
    <row r="29" spans="1:20" ht="15" thickBot="1" x14ac:dyDescent="0.35">
      <c r="A29" s="288" t="s">
        <v>694</v>
      </c>
      <c r="B29" s="108">
        <v>601760</v>
      </c>
      <c r="C29" s="286">
        <v>60</v>
      </c>
      <c r="D29" s="34"/>
      <c r="E29" s="35"/>
      <c r="O29" s="290"/>
      <c r="P29" s="290"/>
      <c r="S29" s="290"/>
      <c r="T29" s="290"/>
    </row>
    <row r="30" spans="1:20" ht="15" thickBot="1" x14ac:dyDescent="0.35">
      <c r="A30" s="288" t="s">
        <v>695</v>
      </c>
      <c r="B30" s="108">
        <v>601761</v>
      </c>
      <c r="C30" s="286">
        <v>60</v>
      </c>
      <c r="D30" s="34"/>
      <c r="E30" s="35"/>
      <c r="O30" s="290"/>
      <c r="P30" s="290"/>
      <c r="S30" s="290"/>
      <c r="T30" s="290"/>
    </row>
    <row r="31" spans="1:20" ht="15" thickBot="1" x14ac:dyDescent="0.35">
      <c r="A31" s="288" t="s">
        <v>696</v>
      </c>
      <c r="B31" s="108">
        <v>601797</v>
      </c>
      <c r="C31" s="286">
        <v>60</v>
      </c>
      <c r="D31" s="34"/>
      <c r="E31" s="35"/>
      <c r="O31" s="290"/>
      <c r="P31" s="290"/>
      <c r="S31" s="290"/>
      <c r="T31" s="290"/>
    </row>
    <row r="32" spans="1:20" ht="15" thickBot="1" x14ac:dyDescent="0.35">
      <c r="A32" s="288" t="s">
        <v>697</v>
      </c>
      <c r="B32" s="108">
        <v>602153</v>
      </c>
      <c r="C32" s="286">
        <v>60</v>
      </c>
      <c r="D32" s="34"/>
      <c r="E32" s="35"/>
      <c r="O32" s="290"/>
      <c r="P32" s="290"/>
      <c r="S32" s="290"/>
      <c r="T32" s="290"/>
    </row>
    <row r="33" spans="1:20" ht="29.4" thickBot="1" x14ac:dyDescent="0.35">
      <c r="A33" s="288" t="s">
        <v>698</v>
      </c>
      <c r="B33" s="108">
        <v>601764</v>
      </c>
      <c r="C33" s="286">
        <v>60</v>
      </c>
      <c r="D33" s="34"/>
      <c r="E33" s="35"/>
      <c r="O33" s="290"/>
      <c r="P33" s="290"/>
      <c r="S33" s="290"/>
      <c r="T33" s="290"/>
    </row>
    <row r="34" spans="1:20" s="290" customFormat="1" ht="15" thickBot="1" x14ac:dyDescent="0.35">
      <c r="A34" s="288" t="s">
        <v>1149</v>
      </c>
      <c r="B34" s="108">
        <v>591618</v>
      </c>
      <c r="C34" s="286">
        <v>60</v>
      </c>
      <c r="D34" s="34"/>
      <c r="E34" s="35"/>
    </row>
    <row r="35" spans="1:20" ht="15" thickBot="1" x14ac:dyDescent="0.35">
      <c r="A35" s="288" t="s">
        <v>699</v>
      </c>
      <c r="B35" s="108">
        <v>602389</v>
      </c>
      <c r="C35" s="286">
        <v>60</v>
      </c>
      <c r="D35" s="34"/>
      <c r="E35" s="35"/>
      <c r="O35" s="290"/>
      <c r="P35" s="290"/>
      <c r="S35" s="290"/>
      <c r="T35" s="290"/>
    </row>
    <row r="36" spans="1:20" ht="15" thickBot="1" x14ac:dyDescent="0.35">
      <c r="A36" s="288" t="s">
        <v>700</v>
      </c>
      <c r="B36" s="108">
        <v>601765</v>
      </c>
      <c r="C36" s="286">
        <v>60</v>
      </c>
      <c r="D36" s="34"/>
      <c r="E36" s="35"/>
      <c r="O36" s="290"/>
      <c r="P36" s="290"/>
      <c r="S36" s="290"/>
      <c r="T36" s="290"/>
    </row>
    <row r="37" spans="1:20" ht="15" thickBot="1" x14ac:dyDescent="0.35">
      <c r="A37" s="288" t="s">
        <v>701</v>
      </c>
      <c r="B37" s="108">
        <v>602178</v>
      </c>
      <c r="C37" s="286">
        <v>60</v>
      </c>
      <c r="D37" s="34"/>
      <c r="E37" s="35"/>
      <c r="O37" s="290"/>
      <c r="P37" s="290"/>
      <c r="S37" s="290"/>
      <c r="T37" s="290"/>
    </row>
    <row r="38" spans="1:20" ht="15" thickBot="1" x14ac:dyDescent="0.35">
      <c r="A38" s="288" t="s">
        <v>702</v>
      </c>
      <c r="B38" s="108">
        <v>602390</v>
      </c>
      <c r="C38" s="286">
        <v>60</v>
      </c>
      <c r="D38" s="34"/>
      <c r="E38" s="35"/>
      <c r="O38" s="290"/>
      <c r="P38" s="290"/>
      <c r="S38" s="290"/>
      <c r="T38" s="290"/>
    </row>
    <row r="39" spans="1:20" ht="15" thickBot="1" x14ac:dyDescent="0.35">
      <c r="A39" s="288" t="s">
        <v>703</v>
      </c>
      <c r="B39" s="108">
        <v>602391</v>
      </c>
      <c r="C39" s="286">
        <v>60</v>
      </c>
      <c r="D39" s="34"/>
      <c r="E39" s="35"/>
      <c r="O39" s="290"/>
      <c r="P39" s="290"/>
      <c r="S39" s="290"/>
      <c r="T39" s="290"/>
    </row>
    <row r="40" spans="1:20" ht="15" thickBot="1" x14ac:dyDescent="0.35">
      <c r="A40" s="288" t="s">
        <v>704</v>
      </c>
      <c r="B40" s="108">
        <v>602414</v>
      </c>
      <c r="C40" s="286">
        <v>60</v>
      </c>
      <c r="D40" s="34"/>
      <c r="E40" s="35"/>
      <c r="O40" s="290"/>
      <c r="P40" s="290"/>
      <c r="S40" s="290"/>
      <c r="T40" s="290"/>
    </row>
    <row r="41" spans="1:20" ht="15" thickBot="1" x14ac:dyDescent="0.35">
      <c r="A41" s="288" t="s">
        <v>705</v>
      </c>
      <c r="B41" s="108">
        <v>602395</v>
      </c>
      <c r="C41" s="286">
        <v>60</v>
      </c>
      <c r="D41" s="34"/>
      <c r="E41" s="35"/>
      <c r="O41" s="290"/>
      <c r="P41" s="290"/>
      <c r="S41" s="290"/>
      <c r="T41" s="290"/>
    </row>
    <row r="42" spans="1:20" ht="15" thickBot="1" x14ac:dyDescent="0.35">
      <c r="A42" s="288" t="s">
        <v>706</v>
      </c>
      <c r="B42" s="108">
        <v>602333</v>
      </c>
      <c r="C42" s="286">
        <v>60</v>
      </c>
      <c r="D42" s="34"/>
      <c r="E42" s="35"/>
      <c r="O42" s="290"/>
      <c r="P42" s="290"/>
      <c r="S42" s="290"/>
      <c r="T42" s="290"/>
    </row>
    <row r="43" spans="1:20" ht="29.4" thickBot="1" x14ac:dyDescent="0.35">
      <c r="A43" s="288" t="s">
        <v>707</v>
      </c>
      <c r="B43" s="108">
        <v>601774</v>
      </c>
      <c r="C43" s="286">
        <v>60</v>
      </c>
      <c r="D43" s="34"/>
      <c r="E43" s="35"/>
      <c r="O43" s="290"/>
      <c r="P43" s="290"/>
      <c r="S43" s="290"/>
      <c r="T43" s="290"/>
    </row>
    <row r="44" spans="1:20" ht="15" thickBot="1" x14ac:dyDescent="0.35">
      <c r="A44" s="288"/>
      <c r="B44" s="108"/>
      <c r="C44" s="286"/>
      <c r="D44" s="34"/>
      <c r="E44" s="35"/>
      <c r="O44" s="290"/>
      <c r="P44" s="290"/>
      <c r="S44" s="290"/>
      <c r="T44" s="290"/>
    </row>
    <row r="45" spans="1:20" ht="15" thickBot="1" x14ac:dyDescent="0.35">
      <c r="A45" s="288"/>
      <c r="B45" s="108"/>
      <c r="C45" s="286"/>
      <c r="D45" s="34"/>
      <c r="E45" s="35"/>
      <c r="O45" s="290"/>
      <c r="P45" s="290"/>
      <c r="S45" s="290"/>
      <c r="T45" s="290"/>
    </row>
    <row r="46" spans="1:20" ht="19.8" customHeight="1" thickBot="1" x14ac:dyDescent="0.35">
      <c r="A46" s="288"/>
      <c r="B46" s="108"/>
      <c r="C46" s="286"/>
      <c r="D46" s="34"/>
      <c r="E46" s="35"/>
      <c r="O46" s="290"/>
      <c r="P46" s="290"/>
      <c r="S46" s="290"/>
      <c r="T46" s="290"/>
    </row>
    <row r="47" spans="1:20" ht="15" thickBot="1" x14ac:dyDescent="0.35">
      <c r="A47" s="288"/>
      <c r="B47" s="108"/>
      <c r="C47" s="286"/>
      <c r="D47" s="34"/>
      <c r="E47" s="35"/>
      <c r="O47" s="290"/>
      <c r="P47" s="290"/>
      <c r="S47" s="290"/>
      <c r="T47" s="290"/>
    </row>
    <row r="48" spans="1:20" ht="15" thickBot="1" x14ac:dyDescent="0.35">
      <c r="A48" s="288"/>
      <c r="B48" s="108"/>
      <c r="C48" s="286"/>
      <c r="D48" s="34"/>
      <c r="E48" s="35"/>
      <c r="O48" s="290"/>
      <c r="P48" s="290"/>
      <c r="S48" s="290"/>
      <c r="T48" s="290"/>
    </row>
    <row r="49" spans="1:20" ht="15" thickBot="1" x14ac:dyDescent="0.35">
      <c r="A49" s="288"/>
      <c r="B49" s="108"/>
      <c r="C49" s="286"/>
      <c r="D49" s="34"/>
      <c r="E49" s="35"/>
      <c r="O49" s="290"/>
      <c r="P49" s="290"/>
      <c r="S49" s="290"/>
      <c r="T49" s="290"/>
    </row>
    <row r="50" spans="1:20" ht="15" thickBot="1" x14ac:dyDescent="0.35">
      <c r="A50" s="288"/>
      <c r="B50" s="108"/>
      <c r="C50" s="286"/>
      <c r="D50" s="34"/>
      <c r="E50" s="35"/>
      <c r="O50" s="290"/>
      <c r="P50" s="290"/>
      <c r="S50" s="290"/>
      <c r="T50" s="290"/>
    </row>
    <row r="51" spans="1:20" ht="15" thickBot="1" x14ac:dyDescent="0.35">
      <c r="A51" s="288"/>
      <c r="B51" s="108"/>
      <c r="C51" s="286"/>
      <c r="D51" s="34"/>
      <c r="E51" s="35"/>
      <c r="O51" s="290"/>
      <c r="P51" s="290"/>
      <c r="S51" s="290"/>
      <c r="T51" s="290"/>
    </row>
    <row r="52" spans="1:20" ht="15" thickBot="1" x14ac:dyDescent="0.35">
      <c r="A52" s="288"/>
      <c r="B52" s="108"/>
      <c r="C52" s="286"/>
      <c r="D52" s="34"/>
      <c r="E52" s="35"/>
      <c r="O52" s="290"/>
      <c r="P52" s="290"/>
      <c r="S52" s="290"/>
      <c r="T52" s="290"/>
    </row>
    <row r="53" spans="1:20" ht="15" thickBot="1" x14ac:dyDescent="0.35">
      <c r="A53" s="288"/>
      <c r="B53" s="108"/>
      <c r="C53" s="286"/>
      <c r="D53" s="34"/>
      <c r="E53" s="35"/>
      <c r="O53" s="290"/>
      <c r="P53" s="290"/>
      <c r="S53" s="290"/>
      <c r="T53" s="290"/>
    </row>
    <row r="54" spans="1:20" ht="15" thickBot="1" x14ac:dyDescent="0.35">
      <c r="A54" s="288"/>
      <c r="B54" s="108"/>
      <c r="C54" s="286"/>
      <c r="D54" s="34"/>
      <c r="E54" s="35"/>
      <c r="O54" s="290"/>
      <c r="P54" s="290"/>
      <c r="S54" s="290"/>
      <c r="T54" s="290"/>
    </row>
    <row r="55" spans="1:20" ht="15" thickBot="1" x14ac:dyDescent="0.35">
      <c r="A55" s="288"/>
      <c r="B55" s="108"/>
      <c r="C55" s="286"/>
      <c r="D55" s="34"/>
      <c r="E55" s="35"/>
      <c r="O55" s="290"/>
      <c r="P55" s="290"/>
      <c r="S55" s="290"/>
      <c r="T55" s="290"/>
    </row>
    <row r="56" spans="1:20" ht="15" thickBot="1" x14ac:dyDescent="0.35">
      <c r="A56" s="288"/>
      <c r="B56" s="108"/>
      <c r="C56" s="286"/>
      <c r="D56" s="34"/>
      <c r="E56" s="35"/>
      <c r="O56" s="290"/>
      <c r="P56" s="290"/>
      <c r="S56" s="290"/>
      <c r="T56" s="290"/>
    </row>
    <row r="57" spans="1:20" ht="15" thickBot="1" x14ac:dyDescent="0.35">
      <c r="A57" s="288"/>
      <c r="B57" s="108"/>
      <c r="C57" s="286"/>
      <c r="D57" s="34"/>
      <c r="E57" s="35"/>
      <c r="O57" s="290"/>
      <c r="P57" s="290"/>
      <c r="S57" s="290"/>
      <c r="T57" s="290"/>
    </row>
    <row r="58" spans="1:20" ht="15" thickBot="1" x14ac:dyDescent="0.35">
      <c r="A58" s="288"/>
      <c r="B58" s="108"/>
      <c r="C58" s="286"/>
      <c r="D58" s="34"/>
      <c r="E58" s="35"/>
      <c r="O58" s="290"/>
      <c r="P58" s="290"/>
      <c r="S58" s="290"/>
      <c r="T58" s="290"/>
    </row>
    <row r="59" spans="1:20" ht="15" thickBot="1" x14ac:dyDescent="0.35">
      <c r="A59" s="288"/>
      <c r="B59" s="108"/>
      <c r="C59" s="286"/>
      <c r="D59" s="34"/>
      <c r="E59" s="35"/>
      <c r="O59" s="290"/>
      <c r="P59" s="290"/>
      <c r="S59" s="290"/>
      <c r="T59" s="290"/>
    </row>
    <row r="60" spans="1:20" ht="15" thickBot="1" x14ac:dyDescent="0.35">
      <c r="A60" s="288"/>
      <c r="B60" s="108"/>
      <c r="C60" s="286"/>
      <c r="D60" s="34"/>
      <c r="E60" s="35"/>
      <c r="O60" s="290"/>
      <c r="P60" s="290"/>
      <c r="S60" s="290"/>
      <c r="T60" s="290"/>
    </row>
    <row r="61" spans="1:20" ht="15" thickBot="1" x14ac:dyDescent="0.35">
      <c r="A61" s="288"/>
      <c r="B61" s="108"/>
      <c r="C61" s="286"/>
      <c r="D61" s="34"/>
      <c r="E61" s="35"/>
      <c r="O61" s="290"/>
      <c r="P61" s="290"/>
      <c r="S61" s="290"/>
      <c r="T61" s="290"/>
    </row>
    <row r="62" spans="1:20" ht="15" thickBot="1" x14ac:dyDescent="0.35">
      <c r="A62" s="288"/>
      <c r="B62" s="108"/>
      <c r="C62" s="286"/>
      <c r="D62" s="34"/>
      <c r="E62" s="35"/>
      <c r="O62" s="290"/>
      <c r="P62" s="290"/>
      <c r="S62" s="290"/>
      <c r="T62" s="290"/>
    </row>
    <row r="63" spans="1:20" ht="15" thickBot="1" x14ac:dyDescent="0.35">
      <c r="A63" s="288"/>
      <c r="B63" s="108"/>
      <c r="C63" s="286"/>
      <c r="D63" s="34"/>
      <c r="E63" s="35"/>
      <c r="O63" s="290"/>
      <c r="P63" s="290"/>
      <c r="S63" s="290"/>
      <c r="T63" s="290"/>
    </row>
    <row r="64" spans="1:20" ht="15" thickBot="1" x14ac:dyDescent="0.35">
      <c r="A64" s="288"/>
      <c r="B64" s="108"/>
      <c r="C64" s="286"/>
      <c r="D64" s="34"/>
      <c r="E64" s="35"/>
      <c r="O64" s="290"/>
      <c r="P64" s="290"/>
      <c r="S64" s="290"/>
      <c r="T64" s="290"/>
    </row>
    <row r="65" spans="1:20" ht="15" thickBot="1" x14ac:dyDescent="0.35">
      <c r="A65" s="288"/>
      <c r="B65" s="108"/>
      <c r="C65" s="286"/>
      <c r="D65" s="34"/>
      <c r="E65" s="35"/>
      <c r="O65" s="290"/>
      <c r="P65" s="290"/>
      <c r="S65" s="290"/>
      <c r="T65" s="290"/>
    </row>
    <row r="66" spans="1:20" ht="15" thickBot="1" x14ac:dyDescent="0.35">
      <c r="A66" s="288"/>
      <c r="B66" s="108"/>
      <c r="C66" s="286"/>
      <c r="D66" s="34"/>
      <c r="E66" s="35"/>
      <c r="O66" s="290"/>
      <c r="P66" s="290"/>
      <c r="S66" s="290"/>
      <c r="T66" s="290"/>
    </row>
    <row r="67" spans="1:20" ht="15" thickBot="1" x14ac:dyDescent="0.35">
      <c r="A67" s="288"/>
      <c r="B67" s="108"/>
      <c r="C67" s="286"/>
      <c r="D67" s="34"/>
      <c r="E67" s="35"/>
      <c r="O67" s="290"/>
      <c r="P67" s="290"/>
      <c r="S67" s="290"/>
      <c r="T67" s="290"/>
    </row>
    <row r="68" spans="1:20" ht="15" thickBot="1" x14ac:dyDescent="0.35">
      <c r="A68" s="288"/>
      <c r="B68" s="108"/>
      <c r="C68" s="286"/>
      <c r="D68" s="34"/>
      <c r="E68" s="35"/>
      <c r="O68" s="290"/>
      <c r="P68" s="290"/>
      <c r="S68" s="290"/>
      <c r="T68" s="290"/>
    </row>
    <row r="69" spans="1:20" x14ac:dyDescent="0.3">
      <c r="C69" s="286"/>
    </row>
    <row r="70" spans="1:20" x14ac:dyDescent="0.3">
      <c r="C70" s="286"/>
    </row>
    <row r="71" spans="1:20" x14ac:dyDescent="0.3">
      <c r="C71" s="286"/>
    </row>
    <row r="72" spans="1:20" x14ac:dyDescent="0.3">
      <c r="C72" s="286"/>
    </row>
    <row r="73" spans="1:20" x14ac:dyDescent="0.3">
      <c r="C73" s="286"/>
    </row>
    <row r="74" spans="1:20" x14ac:dyDescent="0.3">
      <c r="C74" s="286"/>
    </row>
    <row r="75" spans="1:20" x14ac:dyDescent="0.3">
      <c r="C75" s="286"/>
    </row>
    <row r="76" spans="1:20" x14ac:dyDescent="0.3">
      <c r="C76" s="286"/>
    </row>
    <row r="77" spans="1:20" x14ac:dyDescent="0.3">
      <c r="C77" s="286"/>
    </row>
    <row r="78" spans="1:20" x14ac:dyDescent="0.3">
      <c r="C78" s="286"/>
    </row>
    <row r="79" spans="1:20" x14ac:dyDescent="0.3">
      <c r="C79" s="286"/>
    </row>
    <row r="80" spans="1:20" x14ac:dyDescent="0.3">
      <c r="C80" s="286"/>
    </row>
    <row r="81" spans="3:3" x14ac:dyDescent="0.3">
      <c r="C81" s="286"/>
    </row>
    <row r="82" spans="3:3" x14ac:dyDescent="0.3">
      <c r="C82" s="286"/>
    </row>
    <row r="83" spans="3:3" x14ac:dyDescent="0.3">
      <c r="C83" s="286"/>
    </row>
    <row r="84" spans="3:3" x14ac:dyDescent="0.3">
      <c r="C84" s="286"/>
    </row>
    <row r="85" spans="3:3" x14ac:dyDescent="0.3">
      <c r="C85" s="286"/>
    </row>
    <row r="86" spans="3:3" x14ac:dyDescent="0.3">
      <c r="C86" s="286"/>
    </row>
    <row r="87" spans="3:3" x14ac:dyDescent="0.3">
      <c r="C87" s="286"/>
    </row>
    <row r="88" spans="3:3" x14ac:dyDescent="0.3">
      <c r="C88" s="286"/>
    </row>
    <row r="89" spans="3:3" x14ac:dyDescent="0.3">
      <c r="C89" s="286"/>
    </row>
    <row r="90" spans="3:3" x14ac:dyDescent="0.3">
      <c r="C90" s="286"/>
    </row>
    <row r="91" spans="3:3" x14ac:dyDescent="0.3">
      <c r="C91" s="286"/>
    </row>
    <row r="92" spans="3:3" x14ac:dyDescent="0.3">
      <c r="C92" s="286"/>
    </row>
    <row r="93" spans="3:3" x14ac:dyDescent="0.3">
      <c r="C93" s="286"/>
    </row>
    <row r="94" spans="3:3" x14ac:dyDescent="0.3">
      <c r="C94" s="286"/>
    </row>
    <row r="95" spans="3:3" x14ac:dyDescent="0.3">
      <c r="C95" s="286"/>
    </row>
  </sheetData>
  <sheetProtection algorithmName="SHA-512" hashValue="iBCEjn9FuKwHyT7QWTeu6xUzpptkVJXppWoNjrZ5RUnv6rYMo8kEoek7YEIFwwLacd6BU75/GB7bW3jw7QyLpQ==" saltValue="UXQI85eqY56YcZhP2nRxA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H243"/>
  <sheetViews>
    <sheetView zoomScaleNormal="100" workbookViewId="0">
      <pane ySplit="5" topLeftCell="A6" activePane="bottomLeft" state="frozen"/>
      <selection activeCell="K179" sqref="K179"/>
      <selection pane="bottomLeft" activeCell="E127" sqref="E127"/>
    </sheetView>
  </sheetViews>
  <sheetFormatPr defaultColWidth="9.109375" defaultRowHeight="14.4" x14ac:dyDescent="0.3"/>
  <cols>
    <col min="1" max="1" width="10.33203125" style="16" customWidth="1"/>
    <col min="2" max="2" width="16.33203125" style="4" customWidth="1"/>
    <col min="3" max="3" width="17.44140625" style="4" customWidth="1"/>
    <col min="4" max="4" width="46.33203125" style="290" customWidth="1"/>
    <col min="5" max="5" width="17.109375" style="16" customWidth="1"/>
    <col min="6" max="6" width="21.5546875" style="290" customWidth="1"/>
    <col min="7" max="7" width="26.6640625" style="320" customWidth="1"/>
    <col min="8" max="8" width="25.109375" style="231" customWidth="1"/>
    <col min="9" max="9" width="24" style="290" customWidth="1"/>
    <col min="10" max="10" width="13.5546875" style="16" customWidth="1"/>
    <col min="11" max="11" width="11.77734375" style="16" customWidth="1"/>
    <col min="12" max="12" width="4" hidden="1" customWidth="1"/>
    <col min="13" max="13" width="11" style="16" hidden="1" customWidth="1"/>
    <col min="14" max="14" width="3.33203125" style="139" hidden="1" customWidth="1"/>
    <col min="15" max="15" width="2.10937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90"/>
  </cols>
  <sheetData>
    <row r="1" spans="1:122" x14ac:dyDescent="0.3">
      <c r="B1" s="322" t="s">
        <v>176</v>
      </c>
      <c r="C1" s="322"/>
      <c r="E1" s="291" t="s">
        <v>9</v>
      </c>
      <c r="F1" s="292">
        <v>2022</v>
      </c>
      <c r="G1" s="82" t="s">
        <v>43</v>
      </c>
      <c r="H1" s="293"/>
      <c r="I1" s="294"/>
      <c r="J1" s="295"/>
      <c r="M1" s="16" t="s">
        <v>19</v>
      </c>
      <c r="O1" s="16">
        <v>1</v>
      </c>
      <c r="P1" s="16" t="s">
        <v>455</v>
      </c>
    </row>
    <row r="2" spans="1:122" ht="44.25" customHeight="1" thickBot="1" x14ac:dyDescent="0.35">
      <c r="B2" s="733" t="s">
        <v>112</v>
      </c>
      <c r="C2" s="734"/>
      <c r="D2" s="296" t="s">
        <v>707</v>
      </c>
      <c r="E2" s="731" t="s">
        <v>119</v>
      </c>
      <c r="F2" s="731"/>
      <c r="G2" s="732"/>
      <c r="H2" s="399" t="s">
        <v>1238</v>
      </c>
      <c r="M2" s="16" t="s">
        <v>20</v>
      </c>
      <c r="N2" s="139">
        <v>50</v>
      </c>
      <c r="O2" s="16">
        <v>2</v>
      </c>
      <c r="P2" s="16">
        <v>9004</v>
      </c>
    </row>
    <row r="3" spans="1:122" ht="15" thickBot="1" x14ac:dyDescent="0.35">
      <c r="B3" s="323" t="s">
        <v>0</v>
      </c>
      <c r="C3" s="324"/>
      <c r="D3" s="298">
        <f>VLOOKUP(D2,'Unit Names(H)'!A2:B139,2,FALSE)</f>
        <v>601774</v>
      </c>
      <c r="E3" s="349"/>
      <c r="F3" s="299"/>
      <c r="G3" s="300"/>
      <c r="H3" s="297"/>
      <c r="N3" s="139">
        <v>51</v>
      </c>
      <c r="O3" s="16">
        <v>3</v>
      </c>
    </row>
    <row r="4" spans="1:122" ht="15" thickBot="1" x14ac:dyDescent="0.35">
      <c r="B4" s="325" t="s">
        <v>274</v>
      </c>
      <c r="C4" s="326"/>
      <c r="D4" s="301"/>
      <c r="E4" s="301"/>
      <c r="F4" s="302"/>
      <c r="G4" s="303"/>
      <c r="H4" s="297"/>
      <c r="I4" s="1"/>
      <c r="M4" s="16" t="s">
        <v>135</v>
      </c>
      <c r="N4" s="139">
        <v>52</v>
      </c>
      <c r="O4" s="16">
        <v>4</v>
      </c>
    </row>
    <row r="5" spans="1:122" ht="37.5" customHeight="1" x14ac:dyDescent="0.3">
      <c r="A5" s="284" t="s">
        <v>173</v>
      </c>
      <c r="B5" s="201" t="s">
        <v>34</v>
      </c>
      <c r="C5" s="201" t="s">
        <v>45</v>
      </c>
      <c r="D5" s="304" t="s">
        <v>1</v>
      </c>
      <c r="E5" s="304">
        <v>2021</v>
      </c>
      <c r="F5" s="305">
        <v>2022</v>
      </c>
      <c r="G5" s="306" t="s">
        <v>311</v>
      </c>
      <c r="H5" s="307" t="s">
        <v>123</v>
      </c>
      <c r="I5" s="292" t="s">
        <v>3</v>
      </c>
      <c r="M5" s="16" t="s">
        <v>200</v>
      </c>
    </row>
    <row r="6" spans="1:122" ht="22.5" customHeight="1" x14ac:dyDescent="0.3">
      <c r="A6" s="200"/>
      <c r="B6" s="331" t="s">
        <v>44</v>
      </c>
      <c r="C6" s="332"/>
      <c r="D6" s="333"/>
      <c r="E6" s="334"/>
      <c r="F6" s="335"/>
      <c r="G6" s="329"/>
      <c r="H6" s="15"/>
      <c r="M6" s="16" t="s">
        <v>188</v>
      </c>
    </row>
    <row r="7" spans="1:122" s="16" customFormat="1" ht="63.75" customHeight="1" x14ac:dyDescent="0.3">
      <c r="A7" s="402">
        <v>333</v>
      </c>
      <c r="B7" s="284" t="s">
        <v>26</v>
      </c>
      <c r="C7" s="284" t="s">
        <v>46</v>
      </c>
      <c r="D7" s="18" t="s">
        <v>275</v>
      </c>
      <c r="E7" s="283">
        <f>INDEX('PY1 Data(H)'!$A$1:$CZ$258,MATCH('Unit Data from Audit Worksheet'!$A7,'PY1 Data(H)'!$A$1:$A$258,0),MATCH('Unit Data from Audit Worksheet'!$D$2,'PY1 Data(H)'!$A$1:$CZ$1,0))</f>
        <v>174243</v>
      </c>
      <c r="F7" s="138">
        <v>0</v>
      </c>
      <c r="G7" s="532">
        <f>IF(F7&lt;0,"Note: Number is normally positive.",)</f>
        <v>0</v>
      </c>
      <c r="H7" s="533"/>
      <c r="I7" s="534"/>
      <c r="J7" s="214"/>
      <c r="L7"/>
      <c r="M7" s="16" t="s">
        <v>201</v>
      </c>
      <c r="N7" s="139"/>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6" customFormat="1" ht="51" customHeight="1" x14ac:dyDescent="0.3">
      <c r="A8" s="69">
        <v>500</v>
      </c>
      <c r="B8" s="284" t="s">
        <v>21</v>
      </c>
      <c r="C8" s="284" t="s">
        <v>46</v>
      </c>
      <c r="D8" s="18" t="s">
        <v>276</v>
      </c>
      <c r="E8" s="283">
        <f>INDEX('PY1 Data(H)'!$A$1:$CZ$258,MATCH('Unit Data from Audit Worksheet'!$A8,'PY1 Data(H)'!$A$1:$A$258,0),MATCH('Unit Data from Audit Worksheet'!$D$2,'PY1 Data(H)'!$A$1:$CZ$1,0))</f>
        <v>15600</v>
      </c>
      <c r="F8" s="138">
        <v>0</v>
      </c>
      <c r="G8" s="532">
        <f>IF(F8&lt;0,"Note: Number is normally positive.",)</f>
        <v>0</v>
      </c>
      <c r="H8" s="533"/>
      <c r="I8" s="533"/>
      <c r="J8" s="214"/>
      <c r="L8"/>
      <c r="M8" s="16" t="s">
        <v>202</v>
      </c>
      <c r="N8" s="139"/>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413">
        <v>385</v>
      </c>
      <c r="B9" s="3" t="s">
        <v>24</v>
      </c>
      <c r="C9" s="284" t="s">
        <v>46</v>
      </c>
      <c r="D9" s="602" t="s">
        <v>47</v>
      </c>
      <c r="E9" s="283">
        <f>INDEX('PY1 Data(H)'!$A$1:$CZ$258,MATCH('Unit Data from Audit Worksheet'!$A9,'PY1 Data(H)'!$A$1:$A$258,0),MATCH('Unit Data from Audit Worksheet'!$D$2,'PY1 Data(H)'!$A$1:$CZ$1,0))-INDEX('PY1 Data(H)'!$A$1:$CZ$258,MATCH('Unit Data from Audit Worksheet'!$A11,'PY1 Data(H)'!$A$1:$A$258,0),MATCH('Unit Data from Audit Worksheet'!$D$2,'PY1 Data(H)'!$A$1:$CZ$1,0))</f>
        <v>289843</v>
      </c>
      <c r="F9" s="138">
        <v>0</v>
      </c>
      <c r="G9" s="532">
        <f>IF((F7+F8)&gt;F9,"Error: Please review Account numbers (333+500)&gt;385",)</f>
        <v>0</v>
      </c>
      <c r="H9" s="535"/>
      <c r="I9" s="533"/>
      <c r="J9"/>
    </row>
    <row r="10" spans="1:122" s="16" customFormat="1" ht="90" customHeight="1" x14ac:dyDescent="0.3">
      <c r="A10" s="69">
        <v>575</v>
      </c>
      <c r="B10" s="284" t="s">
        <v>28</v>
      </c>
      <c r="C10" s="284" t="s">
        <v>46</v>
      </c>
      <c r="D10" s="603" t="s">
        <v>277</v>
      </c>
      <c r="E10" s="283">
        <f>INDEX('PY1 Data(H)'!$A$1:$CZ$258,MATCH('Unit Data from Audit Worksheet'!$A10,'PY1 Data(H)'!$A$1:$A$258,0),MATCH('Unit Data from Audit Worksheet'!$D$2,'PY1 Data(H)'!$A$1:$CZ$1,0))</f>
        <v>0</v>
      </c>
      <c r="F10" s="138">
        <v>0</v>
      </c>
      <c r="G10" s="532">
        <f>IF(F10&lt;0,"Note: Number is normally positive.",)</f>
        <v>0</v>
      </c>
      <c r="H10" s="536"/>
      <c r="I10" s="537"/>
      <c r="J10"/>
      <c r="L10"/>
      <c r="N10" s="139"/>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6" customFormat="1" ht="93.75" customHeight="1" x14ac:dyDescent="0.3">
      <c r="A11" s="69">
        <v>576</v>
      </c>
      <c r="B11" s="284" t="s">
        <v>28</v>
      </c>
      <c r="C11" s="284" t="s">
        <v>46</v>
      </c>
      <c r="D11" s="603" t="s">
        <v>278</v>
      </c>
      <c r="E11" s="283">
        <f>INDEX('PY1 Data(H)'!$A$1:$CZ$258,MATCH('Unit Data from Audit Worksheet'!$A11,'PY1 Data(H)'!$A$1:$A$258,0),MATCH('Unit Data from Audit Worksheet'!$D$2,'PY1 Data(H)'!$A$1:$CZ$1,0))</f>
        <v>0</v>
      </c>
      <c r="F11" s="138">
        <v>0</v>
      </c>
      <c r="G11" s="532">
        <f>IF(F11&lt;0,"Error: Enter as positive.",)</f>
        <v>0</v>
      </c>
      <c r="H11" s="536"/>
      <c r="I11" s="537"/>
      <c r="J11"/>
      <c r="L11"/>
      <c r="N11" s="139"/>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85.5" customHeight="1" x14ac:dyDescent="0.3">
      <c r="A12" s="414">
        <v>626</v>
      </c>
      <c r="B12" s="632" t="s">
        <v>209</v>
      </c>
      <c r="C12" s="632" t="s">
        <v>46</v>
      </c>
      <c r="D12" s="163" t="s">
        <v>279</v>
      </c>
      <c r="E12" s="283">
        <f>INDEX('PY1 Data(H)'!$A$1:$CZ$258,MATCH('Unit Data from Audit Worksheet'!$A12,'PY1 Data(H)'!$A$1:$A$258,0),MATCH('Unit Data from Audit Worksheet'!$D$2,'PY1 Data(H)'!$A$1:$CZ$1,0))-INDEX('PY1 Data(H)'!$A$1:$CZ$258,MATCH('Unit Data from Audit Worksheet'!$A11,'PY1 Data(H)'!$A$1:$A$258,0),MATCH('Unit Data from Audit Worksheet'!$D$2,'PY1 Data(H)'!$A$1:$CZ$1,0))</f>
        <v>0</v>
      </c>
      <c r="F12" s="138">
        <v>0</v>
      </c>
      <c r="G12" s="532">
        <f>IF(F12&lt;0,"Error: Enter as positive.",)</f>
        <v>0</v>
      </c>
      <c r="H12" s="538"/>
      <c r="I12" s="538"/>
      <c r="J12"/>
    </row>
    <row r="13" spans="1:122" ht="89.25" customHeight="1" x14ac:dyDescent="0.3">
      <c r="A13" s="142">
        <v>627</v>
      </c>
      <c r="B13" s="633" t="s">
        <v>160</v>
      </c>
      <c r="C13" s="632" t="s">
        <v>46</v>
      </c>
      <c r="D13" s="163" t="s">
        <v>280</v>
      </c>
      <c r="E13" s="283">
        <f>INDEX('PY1 Data(H)'!$A$1:$CZ$258,MATCH('Unit Data from Audit Worksheet'!$A13,'PY1 Data(H)'!$A$1:$A$258,0),MATCH('Unit Data from Audit Worksheet'!$D$2,'PY1 Data(H)'!$A$1:$CZ$1,0))</f>
        <v>0</v>
      </c>
      <c r="F13" s="138">
        <v>0</v>
      </c>
      <c r="G13" s="532">
        <f>IF(F13&gt;F12,"Please review account numbers 627 &gt;626",)</f>
        <v>0</v>
      </c>
      <c r="H13" s="538"/>
      <c r="I13" s="538"/>
      <c r="J13"/>
    </row>
    <row r="14" spans="1:122" ht="105" customHeight="1" x14ac:dyDescent="0.3">
      <c r="A14" s="142">
        <v>628</v>
      </c>
      <c r="B14" s="633" t="s">
        <v>160</v>
      </c>
      <c r="C14" s="632" t="s">
        <v>46</v>
      </c>
      <c r="D14" s="163" t="s">
        <v>281</v>
      </c>
      <c r="E14" s="283">
        <f>INDEX('PY1 Data(H)'!$A$1:$CZ$258,MATCH('Unit Data from Audit Worksheet'!$A14,'PY1 Data(H)'!$A$1:$A$258,0),MATCH('Unit Data from Audit Worksheet'!$D$2,'PY1 Data(H)'!$A$1:$CZ$1,0))</f>
        <v>0</v>
      </c>
      <c r="F14" s="138">
        <v>0</v>
      </c>
      <c r="G14" s="532">
        <f>IF(F14&gt;F12,"Please review account numbers 628 &gt; 626",)</f>
        <v>0</v>
      </c>
      <c r="H14" s="538"/>
      <c r="I14" s="538"/>
      <c r="J14"/>
    </row>
    <row r="15" spans="1:122" ht="95.25" customHeight="1" x14ac:dyDescent="0.3">
      <c r="A15" s="142">
        <v>629</v>
      </c>
      <c r="B15" s="633" t="s">
        <v>160</v>
      </c>
      <c r="C15" s="632" t="s">
        <v>46</v>
      </c>
      <c r="D15" s="163" t="s">
        <v>282</v>
      </c>
      <c r="E15" s="283">
        <f>INDEX('PY1 Data(H)'!$A$1:$CZ$258,MATCH('Unit Data from Audit Worksheet'!$A15,'PY1 Data(H)'!$A$1:$A$258,0),MATCH('Unit Data from Audit Worksheet'!$D$2,'PY1 Data(H)'!$A$1:$CZ$1,0))</f>
        <v>0</v>
      </c>
      <c r="F15" s="138">
        <v>0</v>
      </c>
      <c r="G15" s="532">
        <f>IF(F15&gt;F12,"Please review account numbers 629 &gt; 626",)</f>
        <v>0</v>
      </c>
      <c r="H15" s="538"/>
      <c r="I15" s="538"/>
      <c r="J15"/>
    </row>
    <row r="16" spans="1:122" ht="69" customHeight="1" x14ac:dyDescent="0.3">
      <c r="A16" s="142">
        <v>630</v>
      </c>
      <c r="B16" s="633" t="s">
        <v>160</v>
      </c>
      <c r="C16" s="632" t="s">
        <v>46</v>
      </c>
      <c r="D16" s="163" t="s">
        <v>197</v>
      </c>
      <c r="E16" s="283">
        <f>INDEX('PY1 Data(H)'!$A$1:$CZ$258,MATCH('Unit Data from Audit Worksheet'!$A16,'PY1 Data(H)'!$A$1:$A$258,0),MATCH('Unit Data from Audit Worksheet'!$D$2,'PY1 Data(H)'!$A$1:$CZ$1,0))</f>
        <v>0</v>
      </c>
      <c r="F16" s="138">
        <v>0</v>
      </c>
      <c r="G16" s="532">
        <f>IF(F16&gt;F12,"Please review account numbers 630 &gt; 626",)</f>
        <v>0</v>
      </c>
      <c r="H16" s="538"/>
      <c r="I16" s="538"/>
      <c r="J16"/>
    </row>
    <row r="17" spans="1:10" ht="95.25" customHeight="1" x14ac:dyDescent="0.3">
      <c r="A17" s="142">
        <v>631</v>
      </c>
      <c r="B17" s="633" t="s">
        <v>160</v>
      </c>
      <c r="C17" s="632" t="s">
        <v>46</v>
      </c>
      <c r="D17" s="163" t="s">
        <v>283</v>
      </c>
      <c r="E17" s="283">
        <f>INDEX('PY1 Data(H)'!$A$1:$CZ$258,MATCH('Unit Data from Audit Worksheet'!$A17,'PY1 Data(H)'!$A$1:$A$258,0),MATCH('Unit Data from Audit Worksheet'!$D$2,'PY1 Data(H)'!$A$1:$CZ$1,0))</f>
        <v>0</v>
      </c>
      <c r="F17" s="138">
        <v>0</v>
      </c>
      <c r="G17" s="532">
        <f>IF(F17&gt;F12,"Please review account numbers 631 &gt; 626",)</f>
        <v>0</v>
      </c>
      <c r="H17" s="538"/>
      <c r="I17" s="538"/>
      <c r="J17"/>
    </row>
    <row r="18" spans="1:10" ht="55.5" customHeight="1" x14ac:dyDescent="0.3">
      <c r="A18" s="413">
        <v>338</v>
      </c>
      <c r="B18" s="3" t="s">
        <v>22</v>
      </c>
      <c r="C18" s="284" t="s">
        <v>46</v>
      </c>
      <c r="D18" s="602" t="s">
        <v>48</v>
      </c>
      <c r="E18" s="283">
        <f>INDEX('PY1 Data(H)'!$A$1:$CZ$258,MATCH('Unit Data from Audit Worksheet'!$A18,'PY1 Data(H)'!$A$1:$A$258,0),MATCH('Unit Data from Audit Worksheet'!$D$2,'PY1 Data(H)'!$A$1:$CZ$1,0))-INDEX('PY1 Data(H)'!$A$1:$CZ$258,MATCH('Unit Data from Audit Worksheet'!$A11,'PY1 Data(H)'!$A$1:$A$258,0),MATCH('Unit Data from Audit Worksheet'!$D$2,'PY1 Data(H)'!$A$1:$CZ$1,0))</f>
        <v>0</v>
      </c>
      <c r="F18" s="138">
        <v>0</v>
      </c>
      <c r="G18" s="532" t="str">
        <f>IF(F12&gt;F18,"Error: Please review accts 626 &gt; 338","")</f>
        <v/>
      </c>
      <c r="H18" s="535"/>
      <c r="I18" s="533"/>
      <c r="J18"/>
    </row>
    <row r="19" spans="1:10" ht="89.25" customHeight="1" x14ac:dyDescent="0.3">
      <c r="A19" s="69">
        <v>335</v>
      </c>
      <c r="B19" s="3" t="s">
        <v>22</v>
      </c>
      <c r="C19" s="284" t="s">
        <v>46</v>
      </c>
      <c r="D19" s="18" t="s">
        <v>284</v>
      </c>
      <c r="E19" s="283">
        <f>INDEX('PY1 Data(H)'!$A$1:$CZ$258,MATCH('Unit Data from Audit Worksheet'!$A19,'PY1 Data(H)'!$A$1:$A$258,0),MATCH('Unit Data from Audit Worksheet'!$D$2,'PY1 Data(H)'!$A$1:$CZ$1,0))</f>
        <v>0</v>
      </c>
      <c r="F19" s="138">
        <v>0</v>
      </c>
      <c r="G19" s="532">
        <f>IF(F19&lt;0,"Error: Enter as positive.",)</f>
        <v>0</v>
      </c>
      <c r="H19" s="535"/>
      <c r="I19" s="539"/>
      <c r="J19"/>
    </row>
    <row r="20" spans="1:10" ht="48.75" customHeight="1" x14ac:dyDescent="0.3">
      <c r="A20" s="69">
        <v>252</v>
      </c>
      <c r="B20" s="3" t="s">
        <v>22</v>
      </c>
      <c r="C20" s="284" t="s">
        <v>46</v>
      </c>
      <c r="D20" s="602" t="s">
        <v>49</v>
      </c>
      <c r="E20" s="283">
        <f>INDEX('PY1 Data(H)'!$A$1:$CZ$258,MATCH('Unit Data from Audit Worksheet'!$A20,'PY1 Data(H)'!$A$1:$A$258,0),MATCH('Unit Data from Audit Worksheet'!$D$2,'PY1 Data(H)'!$A$1:$CZ$1,0))</f>
        <v>0</v>
      </c>
      <c r="F20" s="138">
        <v>0</v>
      </c>
      <c r="G20" s="540"/>
      <c r="H20" s="535"/>
      <c r="I20" s="541"/>
      <c r="J20"/>
    </row>
    <row r="21" spans="1:10" ht="43.2" x14ac:dyDescent="0.3">
      <c r="A21" s="69">
        <v>253</v>
      </c>
      <c r="B21" s="3" t="s">
        <v>22</v>
      </c>
      <c r="C21" s="284" t="s">
        <v>46</v>
      </c>
      <c r="D21" s="602" t="s">
        <v>50</v>
      </c>
      <c r="E21" s="283">
        <f>INDEX('PY1 Data(H)'!$A$1:$CZ$258,MATCH('Unit Data from Audit Worksheet'!$A21,'PY1 Data(H)'!$A$1:$A$258,0),MATCH('Unit Data from Audit Worksheet'!$D$2,'PY1 Data(H)'!$A$1:$CZ$1,0))</f>
        <v>115600</v>
      </c>
      <c r="F21" s="138">
        <v>0</v>
      </c>
      <c r="G21" s="532"/>
      <c r="H21" s="535"/>
      <c r="I21" s="541"/>
      <c r="J21"/>
    </row>
    <row r="22" spans="1:10" ht="143.4" customHeight="1" x14ac:dyDescent="0.3">
      <c r="A22" s="69">
        <v>254</v>
      </c>
      <c r="B22" s="3" t="s">
        <v>22</v>
      </c>
      <c r="C22" s="284" t="s">
        <v>46</v>
      </c>
      <c r="D22" s="602" t="s">
        <v>285</v>
      </c>
      <c r="E22" s="283">
        <f>INDEX('PY1 Data(H)'!$A$1:$CZ$258,MATCH('Unit Data from Audit Worksheet'!$A22,'PY1 Data(H)'!$A$1:$A$258,0),MATCH('Unit Data from Audit Worksheet'!$D$2,'PY1 Data(H)'!$A$1:$CZ$1,0))</f>
        <v>174243</v>
      </c>
      <c r="F22" s="138">
        <v>0</v>
      </c>
      <c r="G22" s="532">
        <f>IF(H22=0,,"Error: Total assets and deferred outflows less total liabilities and deferred inflows do not equal total net position. Account numbers  385-338-252-253-254 = 0.  The amount the formula is off is located in the cell to the right")</f>
        <v>0</v>
      </c>
      <c r="H22" s="536">
        <f>F9-F18-F20-F21-F22</f>
        <v>0</v>
      </c>
      <c r="I22" s="541"/>
      <c r="J22"/>
    </row>
    <row r="23" spans="1:10" ht="21.75" customHeight="1" x14ac:dyDescent="0.3">
      <c r="A23" s="69"/>
      <c r="B23" s="605" t="s">
        <v>51</v>
      </c>
      <c r="C23" s="543"/>
      <c r="D23" s="606"/>
      <c r="E23" s="340"/>
      <c r="F23" s="336"/>
      <c r="G23" s="545"/>
      <c r="H23" s="535"/>
      <c r="I23" s="541"/>
      <c r="J23"/>
    </row>
    <row r="24" spans="1:10" ht="59.25" customHeight="1" x14ac:dyDescent="0.3">
      <c r="A24" s="69">
        <v>502</v>
      </c>
      <c r="B24" s="3" t="s">
        <v>21</v>
      </c>
      <c r="C24" s="284" t="s">
        <v>53</v>
      </c>
      <c r="D24" s="18" t="s">
        <v>286</v>
      </c>
      <c r="E24" s="283">
        <f>INDEX('PY1 Data(H)'!$A$1:$CZ$258,MATCH('Unit Data from Audit Worksheet'!$A24,'PY1 Data(H)'!$A$1:$A$258,0),MATCH('Unit Data from Audit Worksheet'!$D$2,'PY1 Data(H)'!$A$1:$CZ$1,0))</f>
        <v>0</v>
      </c>
      <c r="F24" s="138">
        <v>0</v>
      </c>
      <c r="G24" s="532">
        <f>IF(F24&lt;0,"Note: Number is normally positive.",)</f>
        <v>0</v>
      </c>
      <c r="H24" s="535"/>
      <c r="I24" s="541"/>
      <c r="J24"/>
    </row>
    <row r="25" spans="1:10" ht="59.25" customHeight="1" x14ac:dyDescent="0.3">
      <c r="A25" s="69">
        <v>503</v>
      </c>
      <c r="B25" s="3" t="s">
        <v>21</v>
      </c>
      <c r="C25" s="284" t="s">
        <v>53</v>
      </c>
      <c r="D25" s="602" t="s">
        <v>52</v>
      </c>
      <c r="E25" s="283">
        <f>INDEX('PY1 Data(H)'!$A$1:$CZ$258,MATCH('Unit Data from Audit Worksheet'!$A25,'PY1 Data(H)'!$A$1:$A$258,0),MATCH('Unit Data from Audit Worksheet'!$D$2,'PY1 Data(H)'!$A$1:$CZ$1,0))</f>
        <v>0</v>
      </c>
      <c r="F25" s="133">
        <v>0</v>
      </c>
      <c r="G25" s="532">
        <f>IF(F25&lt;0,"Note: Number is normally positive.",)</f>
        <v>0</v>
      </c>
      <c r="H25" s="535"/>
      <c r="I25" s="541"/>
      <c r="J25"/>
    </row>
    <row r="26" spans="1:10" ht="27" customHeight="1" x14ac:dyDescent="0.3">
      <c r="A26" s="69"/>
      <c r="B26" s="605" t="s">
        <v>54</v>
      </c>
      <c r="C26" s="543"/>
      <c r="D26" s="606"/>
      <c r="E26" s="340"/>
      <c r="F26" s="328"/>
      <c r="G26" s="546"/>
      <c r="H26" s="535"/>
      <c r="I26" s="541"/>
      <c r="J26"/>
    </row>
    <row r="27" spans="1:10" ht="49.5" customHeight="1" x14ac:dyDescent="0.3">
      <c r="A27" s="69">
        <v>388</v>
      </c>
      <c r="B27" s="3" t="s">
        <v>24</v>
      </c>
      <c r="C27" s="3" t="s">
        <v>59</v>
      </c>
      <c r="D27" s="602" t="s">
        <v>55</v>
      </c>
      <c r="E27" s="283">
        <f>INDEX('PY1 Data(H)'!$A$1:$CZ$258,MATCH('Unit Data from Audit Worksheet'!$A27,'PY1 Data(H)'!$A$1:$A$258,0),MATCH('Unit Data from Audit Worksheet'!$D$2,'PY1 Data(H)'!$A$1:$CZ$1,0))</f>
        <v>66446</v>
      </c>
      <c r="F27" s="138">
        <v>0</v>
      </c>
      <c r="G27" s="532">
        <f t="shared" ref="G27:G33" si="0">IF(F27&lt;0,"Error: Enter as positive.",)</f>
        <v>0</v>
      </c>
      <c r="H27" s="535"/>
      <c r="I27" s="541"/>
      <c r="J27"/>
    </row>
    <row r="28" spans="1:10" ht="51.75" customHeight="1" x14ac:dyDescent="0.3">
      <c r="A28" s="69">
        <v>339</v>
      </c>
      <c r="B28" s="3" t="s">
        <v>22</v>
      </c>
      <c r="C28" s="3" t="s">
        <v>59</v>
      </c>
      <c r="D28" s="602" t="s">
        <v>56</v>
      </c>
      <c r="E28" s="283">
        <f>INDEX('PY1 Data(H)'!$A$1:$CZ$258,MATCH('Unit Data from Audit Worksheet'!$A28,'PY1 Data(H)'!$A$1:$A$258,0),MATCH('Unit Data from Audit Worksheet'!$D$2,'PY1 Data(H)'!$A$1:$CZ$1,0))</f>
        <v>0</v>
      </c>
      <c r="F28" s="138">
        <v>0</v>
      </c>
      <c r="G28" s="532">
        <f t="shared" si="0"/>
        <v>0</v>
      </c>
      <c r="H28" s="535"/>
      <c r="I28" s="541"/>
      <c r="J28"/>
    </row>
    <row r="29" spans="1:10" ht="50.25" customHeight="1" x14ac:dyDescent="0.3">
      <c r="A29" s="69">
        <v>504</v>
      </c>
      <c r="B29" s="3" t="s">
        <v>22</v>
      </c>
      <c r="C29" s="3" t="s">
        <v>59</v>
      </c>
      <c r="D29" s="602" t="s">
        <v>57</v>
      </c>
      <c r="E29" s="283">
        <f>INDEX('PY1 Data(H)'!$A$1:$CZ$258,MATCH('Unit Data from Audit Worksheet'!$A29,'PY1 Data(H)'!$A$1:$A$258,0),MATCH('Unit Data from Audit Worksheet'!$D$2,'PY1 Data(H)'!$A$1:$CZ$1,0))</f>
        <v>80000</v>
      </c>
      <c r="F29" s="138">
        <v>0</v>
      </c>
      <c r="G29" s="532">
        <f t="shared" si="0"/>
        <v>0</v>
      </c>
      <c r="H29" s="535"/>
      <c r="I29" s="541"/>
      <c r="J29"/>
    </row>
    <row r="30" spans="1:10" ht="60" customHeight="1" x14ac:dyDescent="0.3">
      <c r="A30" s="69">
        <v>505</v>
      </c>
      <c r="B30" s="3" t="s">
        <v>22</v>
      </c>
      <c r="C30" s="3" t="s">
        <v>59</v>
      </c>
      <c r="D30" s="607" t="s">
        <v>58</v>
      </c>
      <c r="E30" s="283">
        <f>INDEX('PY1 Data(H)'!$A$1:$CZ$258,MATCH('Unit Data from Audit Worksheet'!$A30,'PY1 Data(H)'!$A$1:$A$258,0),MATCH('Unit Data from Audit Worksheet'!$D$2,'PY1 Data(H)'!$A$1:$CZ$1,0))</f>
        <v>0</v>
      </c>
      <c r="F30" s="138">
        <v>0</v>
      </c>
      <c r="G30" s="532">
        <f t="shared" si="0"/>
        <v>0</v>
      </c>
      <c r="H30" s="535"/>
      <c r="I30" s="541"/>
      <c r="J30"/>
    </row>
    <row r="31" spans="1:10" ht="67.95" customHeight="1" x14ac:dyDescent="0.3">
      <c r="A31" s="69">
        <v>341</v>
      </c>
      <c r="B31" s="3" t="s">
        <v>22</v>
      </c>
      <c r="C31" s="3" t="s">
        <v>59</v>
      </c>
      <c r="D31" s="18" t="s">
        <v>287</v>
      </c>
      <c r="E31" s="283">
        <f>INDEX('PY1 Data(H)'!$A$1:$CZ$258,MATCH('Unit Data from Audit Worksheet'!$A31,'PY1 Data(H)'!$A$1:$A$258,0),MATCH('Unit Data from Audit Worksheet'!$D$2,'PY1 Data(H)'!$A$1:$CZ$1,0))</f>
        <v>75</v>
      </c>
      <c r="F31" s="138">
        <v>0</v>
      </c>
      <c r="G31" s="532">
        <f t="shared" si="0"/>
        <v>0</v>
      </c>
      <c r="H31" s="535"/>
      <c r="I31" s="541"/>
      <c r="J31"/>
    </row>
    <row r="32" spans="1:10" ht="44.25" customHeight="1" x14ac:dyDescent="0.3">
      <c r="A32" s="69">
        <v>386</v>
      </c>
      <c r="B32" s="3" t="s">
        <v>22</v>
      </c>
      <c r="C32" s="3" t="s">
        <v>59</v>
      </c>
      <c r="D32" s="602" t="s">
        <v>288</v>
      </c>
      <c r="E32" s="283">
        <f>INDEX('PY1 Data(H)'!$A$1:$CZ$258,MATCH('Unit Data from Audit Worksheet'!$A32,'PY1 Data(H)'!$A$1:$A$258,0),MATCH('Unit Data from Audit Worksheet'!$D$2,'PY1 Data(H)'!$A$1:$CZ$1,0))</f>
        <v>0</v>
      </c>
      <c r="F32" s="138">
        <v>0</v>
      </c>
      <c r="G32" s="532">
        <f t="shared" si="0"/>
        <v>0</v>
      </c>
      <c r="H32" s="535"/>
      <c r="I32" s="541"/>
      <c r="J32"/>
    </row>
    <row r="33" spans="1:122" ht="48.75" customHeight="1" x14ac:dyDescent="0.3">
      <c r="A33" s="69">
        <v>387</v>
      </c>
      <c r="B33" s="3" t="s">
        <v>24</v>
      </c>
      <c r="C33" s="3" t="s">
        <v>59</v>
      </c>
      <c r="D33" s="602" t="s">
        <v>289</v>
      </c>
      <c r="E33" s="283">
        <f>INDEX('PY1 Data(H)'!$A$1:$CZ$258,MATCH('Unit Data from Audit Worksheet'!$A33,'PY1 Data(H)'!$A$1:$A$258,0),MATCH('Unit Data from Audit Worksheet'!$D$2,'PY1 Data(H)'!$A$1:$CZ$1,0))</f>
        <v>0</v>
      </c>
      <c r="F33" s="138">
        <v>0</v>
      </c>
      <c r="G33" s="532">
        <f t="shared" si="0"/>
        <v>0</v>
      </c>
      <c r="H33" s="535"/>
      <c r="I33" s="541"/>
      <c r="J33"/>
    </row>
    <row r="34" spans="1:122" ht="92.25" customHeight="1" x14ac:dyDescent="0.3">
      <c r="A34" s="69">
        <v>389</v>
      </c>
      <c r="B34" s="3" t="s">
        <v>24</v>
      </c>
      <c r="C34" s="3" t="s">
        <v>59</v>
      </c>
      <c r="D34" s="18" t="s">
        <v>290</v>
      </c>
      <c r="E34" s="283">
        <f>INDEX('PY1 Data(H)'!$A$1:$CZ$258,MATCH('Unit Data from Audit Worksheet'!$A34,'PY1 Data(H)'!$A$1:$A$258,0),MATCH('Unit Data from Audit Worksheet'!$D$2,'PY1 Data(H)'!$A$1:$CZ$1,0))</f>
        <v>0</v>
      </c>
      <c r="F34" s="137">
        <v>0</v>
      </c>
      <c r="G34" s="532"/>
      <c r="H34" s="535"/>
      <c r="I34" s="541"/>
      <c r="J34"/>
    </row>
    <row r="35" spans="1:122" ht="141.6" customHeight="1" x14ac:dyDescent="0.3">
      <c r="A35" s="69">
        <v>255</v>
      </c>
      <c r="B35" s="3" t="s">
        <v>22</v>
      </c>
      <c r="C35" s="3" t="s">
        <v>59</v>
      </c>
      <c r="D35" s="18" t="s">
        <v>291</v>
      </c>
      <c r="E35" s="283">
        <f>INDEX('PY1 Data(H)'!$A$1:$CZ$258,MATCH('Unit Data from Audit Worksheet'!$A35,'PY1 Data(H)'!$A$1:$A$258,0),MATCH('Unit Data from Audit Worksheet'!$D$2,'PY1 Data(H)'!$A$1:$CZ$1,0))</f>
        <v>13629</v>
      </c>
      <c r="F35" s="138">
        <v>0</v>
      </c>
      <c r="G35" s="532">
        <f>IF(H35=0,,"Error: Total revenues less total expenses do not equal total change in net position. Account numbers 339+504+505+341+386-387+389-388-255 = 0  The amount the formula is off is located in the cell to the right")</f>
        <v>0</v>
      </c>
      <c r="H35" s="536">
        <f>F28+F29+F30+F31+F32-F33+F34-F27-F35</f>
        <v>0</v>
      </c>
      <c r="I35" s="541"/>
      <c r="J35"/>
    </row>
    <row r="36" spans="1:122" ht="138" customHeight="1" x14ac:dyDescent="0.3">
      <c r="A36" s="69">
        <v>376</v>
      </c>
      <c r="B36" s="3" t="s">
        <v>22</v>
      </c>
      <c r="C36" s="3" t="s">
        <v>59</v>
      </c>
      <c r="D36" s="18" t="s">
        <v>292</v>
      </c>
      <c r="E36" s="283">
        <f>INDEX('PY1 Data(H)'!$A$1:$CZ$258,MATCH('Unit Data from Audit Worksheet'!$A36,'PY1 Data(H)'!$A$1:$A$258,0),MATCH('Unit Data from Audit Worksheet'!$D$2,'PY1 Data(H)'!$A$1:$CZ$1,0))</f>
        <v>0</v>
      </c>
      <c r="F36" s="138">
        <v>0</v>
      </c>
      <c r="G36" s="547" t="str">
        <f>IF(H36=0,,"Error: Beginning Balance does not agree with our records.  Account numbers  252+253+254-255-376-(Prior Year 252+253+254)=0  The amount the formula is off is located in the cell to the right")</f>
        <v>Error: Beginning Balance does not agree with our records.  Account numbers  252+253+254-255-376-(Prior Year 252+253+254)=0  The amount the formula is off is located in the cell to the right</v>
      </c>
      <c r="H36" s="548">
        <f>F20+F21+F22-F35-F36-(E20+E21+E22)</f>
        <v>-289843</v>
      </c>
      <c r="I36" s="549" t="s">
        <v>1144</v>
      </c>
      <c r="J36"/>
    </row>
    <row r="37" spans="1:122" ht="25.5" customHeight="1" x14ac:dyDescent="0.3">
      <c r="A37" s="69"/>
      <c r="B37" s="605" t="s">
        <v>136</v>
      </c>
      <c r="C37" s="543"/>
      <c r="D37" s="606"/>
      <c r="E37" s="340"/>
      <c r="F37" s="328"/>
      <c r="G37" s="546"/>
      <c r="H37" s="535"/>
      <c r="I37" s="541"/>
      <c r="J37"/>
    </row>
    <row r="38" spans="1:122" s="16" customFormat="1" ht="86.25" customHeight="1" x14ac:dyDescent="0.3">
      <c r="A38" s="69">
        <v>592</v>
      </c>
      <c r="B38" s="284" t="s">
        <v>23</v>
      </c>
      <c r="C38" s="284" t="s">
        <v>138</v>
      </c>
      <c r="D38" s="18" t="s">
        <v>293</v>
      </c>
      <c r="E38" s="283">
        <f>INDEX('PY1 Data(H)'!$A$1:$CZ$258,MATCH('Unit Data from Audit Worksheet'!$A38,'PY1 Data(H)'!$A$1:$A$258,0),MATCH('Unit Data from Audit Worksheet'!$D$2,'PY1 Data(H)'!$A$1:$CZ$1,0))</f>
        <v>0</v>
      </c>
      <c r="F38" s="138">
        <v>0</v>
      </c>
      <c r="G38" s="532"/>
      <c r="H38" s="533"/>
      <c r="I38" s="200"/>
      <c r="J38"/>
      <c r="L38"/>
      <c r="N38" s="139"/>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row>
    <row r="39" spans="1:122" s="16" customFormat="1" ht="71.25" customHeight="1" x14ac:dyDescent="0.3">
      <c r="A39" s="69">
        <v>591</v>
      </c>
      <c r="B39" s="284" t="s">
        <v>23</v>
      </c>
      <c r="C39" s="284" t="s">
        <v>138</v>
      </c>
      <c r="D39" s="602" t="s">
        <v>139</v>
      </c>
      <c r="E39" s="283">
        <f>INDEX('PY1 Data(H)'!$A$1:$CZ$258,MATCH('Unit Data from Audit Worksheet'!$A39,'PY1 Data(H)'!$A$1:$A$258,0),MATCH('Unit Data from Audit Worksheet'!$D$2,'PY1 Data(H)'!$A$1:$CZ$1,0))</f>
        <v>0</v>
      </c>
      <c r="F39" s="138">
        <v>0</v>
      </c>
      <c r="G39" s="532">
        <f>IF(F39&lt;0,"Error: Enter as positive.",)</f>
        <v>0</v>
      </c>
      <c r="H39" s="533"/>
      <c r="I39" s="200"/>
      <c r="J39"/>
      <c r="L39"/>
      <c r="N39" s="1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ht="27" customHeight="1" x14ac:dyDescent="0.3">
      <c r="A40" s="69"/>
      <c r="B40" s="605" t="s">
        <v>60</v>
      </c>
      <c r="C40" s="543"/>
      <c r="D40" s="608"/>
      <c r="E40" s="340"/>
      <c r="F40" s="330"/>
      <c r="G40" s="550"/>
      <c r="H40" s="535"/>
      <c r="I40" s="541"/>
      <c r="J40"/>
    </row>
    <row r="41" spans="1:122" s="16" customFormat="1" ht="55.5" customHeight="1" x14ac:dyDescent="0.3">
      <c r="A41" s="69">
        <v>506</v>
      </c>
      <c r="B41" s="634" t="s">
        <v>21</v>
      </c>
      <c r="C41" s="634" t="s">
        <v>64</v>
      </c>
      <c r="D41" s="602" t="s">
        <v>294</v>
      </c>
      <c r="E41" s="283">
        <f>INDEX('PY1 Data(H)'!$A$1:$CZ$258,MATCH('Unit Data from Audit Worksheet'!$A41,'PY1 Data(H)'!$A$1:$A$258,0),MATCH('Unit Data from Audit Worksheet'!$D$2,'PY1 Data(H)'!$A$1:$CZ$1,0))</f>
        <v>174243</v>
      </c>
      <c r="F41" s="138">
        <v>0</v>
      </c>
      <c r="G41" s="532">
        <f>IF(F41&lt;0,"Note: Number is normally positive.",)</f>
        <v>0</v>
      </c>
      <c r="H41" s="533"/>
      <c r="I41" s="541"/>
      <c r="J41"/>
      <c r="L41"/>
      <c r="N41" s="139"/>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row>
    <row r="42" spans="1:122" s="16" customFormat="1" ht="45.75" customHeight="1" x14ac:dyDescent="0.3">
      <c r="A42" s="69">
        <v>536</v>
      </c>
      <c r="B42" s="634" t="s">
        <v>21</v>
      </c>
      <c r="C42" s="634" t="s">
        <v>64</v>
      </c>
      <c r="D42" s="602" t="s">
        <v>61</v>
      </c>
      <c r="E42" s="283">
        <f>INDEX('PY1 Data(H)'!$A$1:$CZ$258,MATCH('Unit Data from Audit Worksheet'!$A42,'PY1 Data(H)'!$A$1:$A$258,0),MATCH('Unit Data from Audit Worksheet'!$D$2,'PY1 Data(H)'!$A$1:$CZ$1,0))</f>
        <v>15600</v>
      </c>
      <c r="F42" s="138">
        <v>0</v>
      </c>
      <c r="G42" s="532">
        <f>IF(F42&lt;0,"Note: Number is normally positive.",)</f>
        <v>0</v>
      </c>
      <c r="H42" s="533"/>
      <c r="I42" s="534"/>
      <c r="J42"/>
      <c r="L42"/>
      <c r="N42" s="139"/>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row>
    <row r="43" spans="1:122" s="16" customFormat="1" ht="51.75" customHeight="1" x14ac:dyDescent="0.3">
      <c r="A43" s="69">
        <v>586</v>
      </c>
      <c r="B43" s="634" t="s">
        <v>23</v>
      </c>
      <c r="C43" s="634" t="s">
        <v>64</v>
      </c>
      <c r="D43" s="609" t="s">
        <v>128</v>
      </c>
      <c r="E43" s="283">
        <f>INDEX('PY1 Data(H)'!$A$1:$CZ$258,MATCH('Unit Data from Audit Worksheet'!$A43,'PY1 Data(H)'!$A$1:$A$258,0),MATCH('Unit Data from Audit Worksheet'!$D$2,'PY1 Data(H)'!$A$1:$CZ$1,0))</f>
        <v>0</v>
      </c>
      <c r="F43" s="138">
        <v>0</v>
      </c>
      <c r="G43" s="532">
        <f>IF(F43&lt;0,"Note: Number is normally positive.",)</f>
        <v>0</v>
      </c>
      <c r="H43" s="533"/>
      <c r="I43" s="534"/>
      <c r="J43"/>
      <c r="L43"/>
      <c r="N43" s="139"/>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row>
    <row r="44" spans="1:122" ht="37.5" customHeight="1" x14ac:dyDescent="0.3">
      <c r="A44" s="69">
        <v>379</v>
      </c>
      <c r="B44" s="634" t="s">
        <v>24</v>
      </c>
      <c r="C44" s="634" t="s">
        <v>64</v>
      </c>
      <c r="D44" s="602" t="s">
        <v>47</v>
      </c>
      <c r="E44" s="283">
        <f>INDEX('PY1 Data(H)'!$A$1:$CZ$258,MATCH('Unit Data from Audit Worksheet'!$A44,'PY1 Data(H)'!$A$1:$A$258,0),MATCH('Unit Data from Audit Worksheet'!$D$2,'PY1 Data(H)'!$A$1:$CZ$1,0))</f>
        <v>289843</v>
      </c>
      <c r="F44" s="138">
        <v>0</v>
      </c>
      <c r="G44" s="532">
        <f>IF((F41+F42)&gt;F44,"Error: Please review account numbers (506+536)&gt;379",)</f>
        <v>0</v>
      </c>
      <c r="H44" s="535"/>
      <c r="I44" s="541"/>
      <c r="J44"/>
    </row>
    <row r="45" spans="1:122" ht="99.75" customHeight="1" x14ac:dyDescent="0.3">
      <c r="A45" s="69">
        <v>4</v>
      </c>
      <c r="B45" s="634" t="s">
        <v>21</v>
      </c>
      <c r="C45" s="634" t="s">
        <v>64</v>
      </c>
      <c r="D45" s="141" t="s">
        <v>295</v>
      </c>
      <c r="E45" s="283">
        <f>INDEX('PY1 Data(H)'!$A$1:$CZ$258,MATCH('Unit Data from Audit Worksheet'!$A45,'PY1 Data(H)'!$A$1:$A$258,0),MATCH('Unit Data from Audit Worksheet'!$D$2,'PY1 Data(H)'!$A$1:$CZ$1,0))</f>
        <v>0</v>
      </c>
      <c r="F45" s="138">
        <v>0</v>
      </c>
      <c r="G45" s="532">
        <f t="shared" ref="G45:G49" si="1">IF(F45&lt;0,"Error: Enter as positive.",)</f>
        <v>0</v>
      </c>
      <c r="H45" s="535"/>
      <c r="I45" s="541"/>
      <c r="J45"/>
    </row>
    <row r="46" spans="1:122" ht="132" customHeight="1" x14ac:dyDescent="0.3">
      <c r="A46" s="69">
        <v>5</v>
      </c>
      <c r="B46" s="634" t="s">
        <v>21</v>
      </c>
      <c r="C46" s="634" t="s">
        <v>64</v>
      </c>
      <c r="D46" s="160" t="s">
        <v>296</v>
      </c>
      <c r="E46" s="283">
        <f>INDEX('PY1 Data(H)'!$A$1:$CZ$258,MATCH('Unit Data from Audit Worksheet'!$A46,'PY1 Data(H)'!$A$1:$A$258,0),MATCH('Unit Data from Audit Worksheet'!$D$2,'PY1 Data(H)'!$A$1:$CZ$1,0))</f>
        <v>0</v>
      </c>
      <c r="F46" s="138">
        <v>0</v>
      </c>
      <c r="G46" s="532">
        <f t="shared" si="1"/>
        <v>0</v>
      </c>
      <c r="H46" s="535"/>
      <c r="I46" s="541"/>
      <c r="J46"/>
    </row>
    <row r="47" spans="1:122" ht="93.75" customHeight="1" x14ac:dyDescent="0.3">
      <c r="A47" s="69">
        <v>380</v>
      </c>
      <c r="B47" s="634" t="s">
        <v>24</v>
      </c>
      <c r="C47" s="634" t="s">
        <v>64</v>
      </c>
      <c r="D47" s="160" t="s">
        <v>297</v>
      </c>
      <c r="E47" s="283">
        <f>INDEX('PY1 Data(H)'!$A$1:$CZ$258,MATCH('Unit Data from Audit Worksheet'!$A47,'PY1 Data(H)'!$A$1:$A$258,0),MATCH('Unit Data from Audit Worksheet'!$D$2,'PY1 Data(H)'!$A$1:$CZ$1,0))</f>
        <v>0</v>
      </c>
      <c r="F47" s="138">
        <v>0</v>
      </c>
      <c r="G47" s="532">
        <f t="shared" si="1"/>
        <v>0</v>
      </c>
      <c r="H47" s="535"/>
      <c r="I47" s="541"/>
      <c r="J47"/>
    </row>
    <row r="48" spans="1:122" ht="48.75" customHeight="1" x14ac:dyDescent="0.3">
      <c r="A48" s="69">
        <v>391</v>
      </c>
      <c r="B48" s="634" t="s">
        <v>27</v>
      </c>
      <c r="C48" s="634" t="s">
        <v>64</v>
      </c>
      <c r="D48" s="602" t="s">
        <v>62</v>
      </c>
      <c r="E48" s="283">
        <f>INDEX('PY1 Data(H)'!$A$1:$CZ$258,MATCH('Unit Data from Audit Worksheet'!$A48,'PY1 Data(H)'!$A$1:$A$258,0),MATCH('Unit Data from Audit Worksheet'!$D$2,'PY1 Data(H)'!$A$1:$CZ$1,0))</f>
        <v>100000</v>
      </c>
      <c r="F48" s="138">
        <v>0</v>
      </c>
      <c r="G48" s="532">
        <f t="shared" si="1"/>
        <v>0</v>
      </c>
      <c r="H48" s="535"/>
      <c r="I48" s="541"/>
      <c r="J48"/>
    </row>
    <row r="49" spans="1:122" ht="51.75" customHeight="1" x14ac:dyDescent="0.3">
      <c r="A49" s="69">
        <v>7</v>
      </c>
      <c r="B49" s="634" t="s">
        <v>27</v>
      </c>
      <c r="C49" s="634" t="s">
        <v>64</v>
      </c>
      <c r="D49" s="602" t="s">
        <v>63</v>
      </c>
      <c r="E49" s="283">
        <f>INDEX('PY1 Data(H)'!$A$1:$CZ$258,MATCH('Unit Data from Audit Worksheet'!$A49,'PY1 Data(H)'!$A$1:$A$258,0),MATCH('Unit Data from Audit Worksheet'!$D$2,'PY1 Data(H)'!$A$1:$CZ$1,0))</f>
        <v>0</v>
      </c>
      <c r="F49" s="138">
        <v>0</v>
      </c>
      <c r="G49" s="532">
        <f t="shared" si="1"/>
        <v>0</v>
      </c>
      <c r="H49" s="535"/>
      <c r="I49" s="541"/>
      <c r="J49"/>
    </row>
    <row r="50" spans="1:122" ht="78.75" customHeight="1" x14ac:dyDescent="0.3">
      <c r="A50" s="142">
        <v>645</v>
      </c>
      <c r="B50" s="633" t="s">
        <v>160</v>
      </c>
      <c r="C50" s="633" t="s">
        <v>64</v>
      </c>
      <c r="D50" s="610" t="s">
        <v>174</v>
      </c>
      <c r="E50" s="283">
        <f>INDEX('PY1 Data(H)'!$A$1:$CZ$258,MATCH('Unit Data from Audit Worksheet'!$A50,'PY1 Data(H)'!$A$1:$A$258,0),MATCH('Unit Data from Audit Worksheet'!$D$2,'PY1 Data(H)'!$A$1:$CZ$1,0))</f>
        <v>115600</v>
      </c>
      <c r="F50" s="138">
        <v>0</v>
      </c>
      <c r="G50" s="532">
        <f>IF(F50&lt;0,"Note: Number is normally positive.",)</f>
        <v>0</v>
      </c>
      <c r="H50" s="533"/>
      <c r="I50" s="534"/>
      <c r="J50"/>
    </row>
    <row r="51" spans="1:122" ht="78.75" customHeight="1" x14ac:dyDescent="0.3">
      <c r="A51" s="142">
        <v>646</v>
      </c>
      <c r="B51" s="633" t="s">
        <v>160</v>
      </c>
      <c r="C51" s="633" t="s">
        <v>64</v>
      </c>
      <c r="D51" s="141" t="s">
        <v>161</v>
      </c>
      <c r="E51" s="283">
        <f>INDEX('PY1 Data(H)'!$A$1:$CZ$258,MATCH('Unit Data from Audit Worksheet'!$A51,'PY1 Data(H)'!$A$1:$A$258,0),MATCH('Unit Data from Audit Worksheet'!$D$2,'PY1 Data(H)'!$A$1:$CZ$1,0))</f>
        <v>174243</v>
      </c>
      <c r="F51" s="138">
        <v>0</v>
      </c>
      <c r="G51" s="532">
        <f>IF(F51&lt;0,"Note: Number is normally positive.",)</f>
        <v>0</v>
      </c>
      <c r="H51" s="533"/>
      <c r="I51" s="534"/>
      <c r="J51"/>
    </row>
    <row r="52" spans="1:122" ht="57.75" customHeight="1" x14ac:dyDescent="0.3">
      <c r="A52" s="69">
        <v>9</v>
      </c>
      <c r="B52" s="634" t="s">
        <v>24</v>
      </c>
      <c r="C52" s="634" t="s">
        <v>64</v>
      </c>
      <c r="D52" s="18" t="s">
        <v>298</v>
      </c>
      <c r="E52" s="283">
        <f>INDEX('PY1 Data(H)'!$A$1:$CZ$258,MATCH('Unit Data from Audit Worksheet'!$A52,'PY1 Data(H)'!$A$1:$A$258,0),MATCH('Unit Data from Audit Worksheet'!$D$2,'PY1 Data(H)'!$A$1:$CZ$1,0))</f>
        <v>289843</v>
      </c>
      <c r="F52" s="138">
        <v>0</v>
      </c>
      <c r="G52" s="532">
        <f>IF(F44-F45-F46-F47-F52=0,,"Error: Total assets less total liabilities do not equal total fund balance. Account numbers 379-4-5-380-9= 0  The amount of the formula is in the cell to the right")</f>
        <v>0</v>
      </c>
      <c r="H52" s="536">
        <f>F44-F45-F46-F47-F52</f>
        <v>0</v>
      </c>
      <c r="I52" s="541"/>
      <c r="J52"/>
    </row>
    <row r="53" spans="1:122" s="16" customFormat="1" ht="63.75" customHeight="1" x14ac:dyDescent="0.3">
      <c r="A53" s="69">
        <v>540</v>
      </c>
      <c r="B53" s="284" t="s">
        <v>23</v>
      </c>
      <c r="C53" s="284" t="s">
        <v>299</v>
      </c>
      <c r="D53" s="602" t="s">
        <v>175</v>
      </c>
      <c r="E53" s="283">
        <f>INDEX('PY1 Data(H)'!$A$1:$CZ$258,MATCH('Unit Data from Audit Worksheet'!$A53,'PY1 Data(H)'!$A$1:$A$258,0),MATCH('Unit Data from Audit Worksheet'!$D$2,'PY1 Data(H)'!$A$1:$CZ$1,0))</f>
        <v>0</v>
      </c>
      <c r="F53" s="138">
        <v>0</v>
      </c>
      <c r="G53" s="532"/>
      <c r="H53" s="533"/>
      <c r="I53" s="534"/>
      <c r="J53"/>
      <c r="L53"/>
      <c r="N53" s="139"/>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row>
    <row r="54" spans="1:122" s="16" customFormat="1" ht="63.75" customHeight="1" x14ac:dyDescent="0.3">
      <c r="A54" s="487">
        <v>1052</v>
      </c>
      <c r="B54" s="635" t="s">
        <v>240</v>
      </c>
      <c r="C54" s="635" t="s">
        <v>67</v>
      </c>
      <c r="D54" s="596" t="s">
        <v>658</v>
      </c>
      <c r="E54" s="488" t="s">
        <v>603</v>
      </c>
      <c r="F54" s="138">
        <v>0</v>
      </c>
      <c r="G54" s="532"/>
      <c r="H54" s="533"/>
      <c r="I54" s="534"/>
      <c r="J54" s="130"/>
      <c r="L54" s="130"/>
      <c r="N54" s="139"/>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c r="BI54" s="130"/>
      <c r="BJ54" s="130"/>
      <c r="BK54" s="130"/>
      <c r="BL54" s="130"/>
      <c r="BM54" s="130"/>
      <c r="BN54" s="130"/>
      <c r="BO54" s="130"/>
      <c r="BP54" s="130"/>
      <c r="BQ54" s="130"/>
      <c r="BR54" s="130"/>
      <c r="BS54" s="130"/>
      <c r="BT54" s="130"/>
      <c r="BU54" s="130"/>
      <c r="BV54" s="130"/>
      <c r="BW54" s="130"/>
      <c r="BX54" s="130"/>
      <c r="BY54" s="130"/>
      <c r="BZ54" s="130"/>
      <c r="CA54" s="130"/>
      <c r="CB54" s="130"/>
      <c r="CC54" s="130"/>
      <c r="CD54" s="130"/>
      <c r="CE54" s="130"/>
      <c r="CF54" s="130"/>
      <c r="CG54" s="130"/>
      <c r="CH54" s="130"/>
      <c r="CI54" s="130"/>
      <c r="CJ54" s="130"/>
      <c r="CK54" s="130"/>
      <c r="CL54" s="130"/>
      <c r="CM54" s="130"/>
      <c r="CN54" s="130"/>
      <c r="CO54" s="130"/>
      <c r="CP54" s="130"/>
      <c r="CQ54" s="130"/>
      <c r="CR54" s="130"/>
      <c r="CS54" s="130"/>
      <c r="CT54" s="130"/>
      <c r="CU54" s="130"/>
      <c r="CV54" s="130"/>
      <c r="CW54" s="130"/>
      <c r="CX54" s="130"/>
      <c r="CY54" s="130"/>
      <c r="CZ54" s="130"/>
      <c r="DA54" s="130"/>
      <c r="DB54" s="130"/>
      <c r="DC54" s="130"/>
      <c r="DD54" s="130"/>
      <c r="DE54" s="130"/>
      <c r="DF54" s="130"/>
      <c r="DG54" s="130"/>
      <c r="DH54" s="130"/>
      <c r="DI54" s="130"/>
      <c r="DJ54" s="130"/>
      <c r="DK54" s="130"/>
      <c r="DL54" s="130"/>
      <c r="DM54" s="130"/>
      <c r="DN54" s="130"/>
      <c r="DO54" s="130"/>
      <c r="DP54" s="130"/>
      <c r="DQ54" s="130"/>
      <c r="DR54" s="130"/>
    </row>
    <row r="55" spans="1:122" ht="30" customHeight="1" x14ac:dyDescent="0.3">
      <c r="A55" s="69"/>
      <c r="B55" s="605" t="s">
        <v>66</v>
      </c>
      <c r="C55" s="543"/>
      <c r="D55" s="606"/>
      <c r="E55" s="340"/>
      <c r="F55" s="328"/>
      <c r="G55" s="546"/>
      <c r="H55" s="535"/>
      <c r="I55" s="541"/>
      <c r="J55"/>
    </row>
    <row r="56" spans="1:122" ht="57.75" customHeight="1" x14ac:dyDescent="0.3">
      <c r="A56" s="69">
        <v>16</v>
      </c>
      <c r="B56" s="3" t="s">
        <v>25</v>
      </c>
      <c r="C56" s="3" t="s">
        <v>67</v>
      </c>
      <c r="D56" s="602" t="s">
        <v>65</v>
      </c>
      <c r="E56" s="283">
        <f>INDEX('PY1 Data(H)'!$A$1:$CZ$258,MATCH('Unit Data from Audit Worksheet'!$A56,'PY1 Data(H)'!$A$1:$A$258,0),MATCH('Unit Data from Audit Worksheet'!$D$2,'PY1 Data(H)'!$A$1:$CZ$1,0))</f>
        <v>80075</v>
      </c>
      <c r="F56" s="138">
        <v>0</v>
      </c>
      <c r="G56" s="532"/>
      <c r="H56" s="535"/>
      <c r="I56" s="541"/>
      <c r="J56"/>
    </row>
    <row r="57" spans="1:122" ht="69.75" customHeight="1" x14ac:dyDescent="0.3">
      <c r="A57" s="69">
        <v>532</v>
      </c>
      <c r="B57" s="3" t="s">
        <v>21</v>
      </c>
      <c r="C57" s="3" t="s">
        <v>67</v>
      </c>
      <c r="D57" s="611" t="s">
        <v>300</v>
      </c>
      <c r="E57" s="283">
        <f>INDEX('PY1 Data(H)'!$A$1:$CZ$258,MATCH('Unit Data from Audit Worksheet'!$A57,'PY1 Data(H)'!$A$1:$A$258,0),MATCH('Unit Data from Audit Worksheet'!$D$2,'PY1 Data(H)'!$A$1:$CZ$1,0))</f>
        <v>66446</v>
      </c>
      <c r="F57" s="138">
        <v>0</v>
      </c>
      <c r="G57" s="532">
        <f>IF(F57&lt;0,"Error: Enter as positive.",)</f>
        <v>0</v>
      </c>
      <c r="H57" s="535"/>
      <c r="I57" s="541"/>
      <c r="J57"/>
    </row>
    <row r="58" spans="1:122" ht="54" customHeight="1" x14ac:dyDescent="0.3">
      <c r="A58" s="69">
        <v>17</v>
      </c>
      <c r="B58" s="3" t="s">
        <v>24</v>
      </c>
      <c r="C58" s="3" t="s">
        <v>67</v>
      </c>
      <c r="D58" s="602" t="s">
        <v>301</v>
      </c>
      <c r="E58" s="283">
        <f>INDEX('PY1 Data(H)'!$A$1:$CZ$258,MATCH('Unit Data from Audit Worksheet'!$A58,'PY1 Data(H)'!$A$1:$A$258,0),MATCH('Unit Data from Audit Worksheet'!$D$2,'PY1 Data(H)'!$A$1:$CZ$1,0))</f>
        <v>0</v>
      </c>
      <c r="F58" s="138">
        <v>0</v>
      </c>
      <c r="G58" s="532"/>
      <c r="H58" s="535"/>
      <c r="I58" s="541"/>
      <c r="J58"/>
    </row>
    <row r="59" spans="1:122" ht="58.5" customHeight="1" x14ac:dyDescent="0.3">
      <c r="A59" s="69">
        <v>20</v>
      </c>
      <c r="B59" s="3" t="s">
        <v>21</v>
      </c>
      <c r="C59" s="3" t="s">
        <v>67</v>
      </c>
      <c r="D59" s="602" t="s">
        <v>302</v>
      </c>
      <c r="E59" s="283">
        <f>INDEX('PY1 Data(H)'!$A$1:$CZ$258,MATCH('Unit Data from Audit Worksheet'!$A59,'PY1 Data(H)'!$A$1:$A$258,0),MATCH('Unit Data from Audit Worksheet'!$D$2,'PY1 Data(H)'!$A$1:$CZ$1,0))</f>
        <v>0</v>
      </c>
      <c r="F59" s="138">
        <v>0</v>
      </c>
      <c r="G59" s="532">
        <f>IF(F59&lt;0,"Error: Enter as positive.",)</f>
        <v>0</v>
      </c>
      <c r="H59" s="535"/>
      <c r="I59" s="541"/>
      <c r="J59"/>
    </row>
    <row r="60" spans="1:122" ht="54" customHeight="1" x14ac:dyDescent="0.3">
      <c r="A60" s="69">
        <v>533</v>
      </c>
      <c r="B60" s="3" t="s">
        <v>21</v>
      </c>
      <c r="C60" s="3" t="s">
        <v>67</v>
      </c>
      <c r="D60" s="611" t="s">
        <v>303</v>
      </c>
      <c r="E60" s="283">
        <f>INDEX('PY1 Data(H)'!$A$1:$CZ$258,MATCH('Unit Data from Audit Worksheet'!$A60,'PY1 Data(H)'!$A$1:$A$258,0),MATCH('Unit Data from Audit Worksheet'!$D$2,'PY1 Data(H)'!$A$1:$CZ$1,0))</f>
        <v>0</v>
      </c>
      <c r="F60" s="138">
        <v>0</v>
      </c>
      <c r="G60" s="551"/>
      <c r="H60" s="535"/>
      <c r="I60" s="541"/>
      <c r="J60"/>
    </row>
    <row r="61" spans="1:122" s="16" customFormat="1" ht="62.25" customHeight="1" x14ac:dyDescent="0.3">
      <c r="A61" s="69">
        <v>508</v>
      </c>
      <c r="B61" s="3" t="s">
        <v>21</v>
      </c>
      <c r="C61" s="3" t="s">
        <v>67</v>
      </c>
      <c r="D61" s="602" t="s">
        <v>118</v>
      </c>
      <c r="E61" s="283">
        <f>INDEX('PY1 Data(H)'!$A$1:$CZ$258,MATCH('Unit Data from Audit Worksheet'!$A61,'PY1 Data(H)'!$A$1:$A$258,0),MATCH('Unit Data from Audit Worksheet'!$D$2,'PY1 Data(H)'!$A$1:$CZ$1,0))</f>
        <v>0</v>
      </c>
      <c r="F61" s="138">
        <v>0</v>
      </c>
      <c r="G61" s="532"/>
      <c r="H61" s="533"/>
      <c r="I61" s="534"/>
      <c r="J61"/>
      <c r="L61"/>
      <c r="N61" s="139"/>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row>
    <row r="62" spans="1:122" s="16" customFormat="1" ht="81.75" customHeight="1" x14ac:dyDescent="0.3">
      <c r="A62" s="69">
        <v>509</v>
      </c>
      <c r="B62" s="3" t="s">
        <v>21</v>
      </c>
      <c r="C62" s="3" t="s">
        <v>67</v>
      </c>
      <c r="D62" s="602" t="s">
        <v>116</v>
      </c>
      <c r="E62" s="283">
        <f>INDEX('PY1 Data(H)'!$A$1:$CZ$258,MATCH('Unit Data from Audit Worksheet'!$A62,'PY1 Data(H)'!$A$1:$A$258,0),MATCH('Unit Data from Audit Worksheet'!$D$2,'PY1 Data(H)'!$A$1:$CZ$1,0))</f>
        <v>0</v>
      </c>
      <c r="F62" s="138">
        <v>0</v>
      </c>
      <c r="G62" s="532">
        <f>IF(F62&lt;0,"Error: Enter as positive.",)</f>
        <v>0</v>
      </c>
      <c r="H62" s="533"/>
      <c r="I62" s="534"/>
      <c r="J62"/>
      <c r="L62"/>
      <c r="N62" s="139"/>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row>
    <row r="63" spans="1:122" ht="69" customHeight="1" x14ac:dyDescent="0.3">
      <c r="A63" s="69">
        <v>22</v>
      </c>
      <c r="B63" s="3" t="s">
        <v>24</v>
      </c>
      <c r="C63" s="3" t="s">
        <v>67</v>
      </c>
      <c r="D63" s="602" t="s">
        <v>117</v>
      </c>
      <c r="E63" s="283">
        <f>INDEX('PY1 Data(H)'!$A$1:$CZ$258,MATCH('Unit Data from Audit Worksheet'!$A63,'PY1 Data(H)'!$A$1:$A$258,0),MATCH('Unit Data from Audit Worksheet'!$D$2,'PY1 Data(H)'!$A$1:$CZ$1,0))</f>
        <v>0</v>
      </c>
      <c r="F63" s="138">
        <v>0</v>
      </c>
      <c r="G63" s="551"/>
      <c r="H63" s="535"/>
      <c r="I63" s="541"/>
      <c r="J63"/>
    </row>
    <row r="64" spans="1:122" ht="72" customHeight="1" x14ac:dyDescent="0.3">
      <c r="A64" s="69">
        <v>23</v>
      </c>
      <c r="B64" s="3" t="s">
        <v>24</v>
      </c>
      <c r="C64" s="3" t="s">
        <v>67</v>
      </c>
      <c r="D64" s="18" t="s">
        <v>304</v>
      </c>
      <c r="E64" s="283">
        <f>INDEX('PY1 Data(H)'!$A$1:$CZ$258,MATCH('Unit Data from Audit Worksheet'!$A64,'PY1 Data(H)'!$A$1:$A$258,0),MATCH('Unit Data from Audit Worksheet'!$D$2,'PY1 Data(H)'!$A$1:$CZ$1,0))</f>
        <v>13629</v>
      </c>
      <c r="F64" s="138">
        <v>0</v>
      </c>
      <c r="G64" s="532">
        <f>IF(H64=0,,"Error: Total revenues less total expenditures do not equal total change in fund balance.  Account numbers 16-532+17-20+533+22+508-509-23=0  The amount of the formula is located in the cell to the right")</f>
        <v>0</v>
      </c>
      <c r="H64" s="536">
        <f>+F56-F57+F58-F59+F60+F63+F61-F62-F64</f>
        <v>0</v>
      </c>
      <c r="I64" s="541"/>
      <c r="J64"/>
    </row>
    <row r="65" spans="1:122" ht="115.5" customHeight="1" x14ac:dyDescent="0.3">
      <c r="A65" s="69">
        <v>507</v>
      </c>
      <c r="B65" s="284" t="s">
        <v>24</v>
      </c>
      <c r="C65" s="284" t="s">
        <v>67</v>
      </c>
      <c r="D65" s="18" t="s">
        <v>305</v>
      </c>
      <c r="E65" s="283">
        <f>INDEX('PY1 Data(H)'!$A$1:$CZ$258,MATCH('Unit Data from Audit Worksheet'!$A65,'PY1 Data(H)'!$A$1:$A$258,0),MATCH('Unit Data from Audit Worksheet'!$D$2,'PY1 Data(H)'!$A$1:$CZ$1,0))</f>
        <v>0</v>
      </c>
      <c r="F65" s="138">
        <v>0</v>
      </c>
      <c r="G65" s="532" t="str">
        <f>IF(F52-F64-F65=E52,,"Error: Beginning Balance does not agree with our records.  (Acct# 9-23-507)= Prior Years Acct # 9 The amount of the formula is in the cell to the right")</f>
        <v>Error: Beginning Balance does not agree with our records.  (Acct# 9-23-507)= Prior Years Acct # 9 The amount of the formula is in the cell to the right</v>
      </c>
      <c r="H65" s="536">
        <f>+F52-F64-F65-E52</f>
        <v>-289843</v>
      </c>
      <c r="I65" s="549" t="s">
        <v>1144</v>
      </c>
      <c r="J65"/>
    </row>
    <row r="66" spans="1:122" ht="82.5" customHeight="1" x14ac:dyDescent="0.3">
      <c r="A66" s="142">
        <v>647</v>
      </c>
      <c r="B66" s="633" t="s">
        <v>160</v>
      </c>
      <c r="C66" s="632" t="s">
        <v>162</v>
      </c>
      <c r="D66" s="141" t="s">
        <v>163</v>
      </c>
      <c r="E66" s="283">
        <f>INDEX('PY1 Data(H)'!$A$1:$CZ$258,MATCH('Unit Data from Audit Worksheet'!$A66,'PY1 Data(H)'!$A$1:$A$258,0),MATCH('Unit Data from Audit Worksheet'!$D$2,'PY1 Data(H)'!$A$1:$CZ$1,0))</f>
        <v>0</v>
      </c>
      <c r="F66" s="138">
        <v>0</v>
      </c>
      <c r="G66" s="532">
        <f>IF(F66&lt;0,"Error: Enter as positive.",)</f>
        <v>0</v>
      </c>
      <c r="H66" s="552"/>
      <c r="I66" s="541"/>
      <c r="J66"/>
    </row>
    <row r="67" spans="1:122" ht="35.4" customHeight="1" x14ac:dyDescent="0.3">
      <c r="A67" s="505"/>
      <c r="B67" s="687" t="s">
        <v>659</v>
      </c>
      <c r="C67" s="553"/>
      <c r="D67" s="612"/>
      <c r="E67" s="553"/>
      <c r="F67" s="553"/>
      <c r="G67" s="553"/>
      <c r="H67" s="554"/>
      <c r="I67" s="541"/>
      <c r="J67" s="130"/>
      <c r="L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c r="BI67" s="130"/>
      <c r="BJ67" s="130"/>
      <c r="BK67" s="130"/>
      <c r="BL67" s="130"/>
      <c r="BM67" s="130"/>
      <c r="BN67" s="130"/>
      <c r="BO67" s="130"/>
      <c r="BP67" s="130"/>
      <c r="BQ67" s="130"/>
      <c r="BR67" s="130"/>
      <c r="BS67" s="130"/>
      <c r="BT67" s="130"/>
      <c r="BU67" s="130"/>
      <c r="BV67" s="130"/>
      <c r="BW67" s="130"/>
      <c r="BX67" s="130"/>
      <c r="BY67" s="130"/>
      <c r="BZ67" s="130"/>
      <c r="CA67" s="130"/>
      <c r="CB67" s="130"/>
      <c r="CC67" s="130"/>
      <c r="CD67" s="130"/>
      <c r="CE67" s="130"/>
      <c r="CF67" s="130"/>
      <c r="CG67" s="130"/>
      <c r="CH67" s="130"/>
      <c r="CI67" s="130"/>
      <c r="CJ67" s="130"/>
      <c r="CK67" s="130"/>
      <c r="CL67" s="130"/>
      <c r="CM67" s="130"/>
      <c r="CN67" s="130"/>
      <c r="CO67" s="130"/>
      <c r="CP67" s="130"/>
      <c r="CQ67" s="130"/>
      <c r="CR67" s="130"/>
      <c r="CS67" s="130"/>
      <c r="CT67" s="130"/>
      <c r="CU67" s="130"/>
      <c r="CV67" s="130"/>
      <c r="CW67" s="130"/>
      <c r="CX67" s="130"/>
      <c r="CY67" s="130"/>
      <c r="CZ67" s="130"/>
      <c r="DA67" s="130"/>
      <c r="DB67" s="130"/>
      <c r="DC67" s="130"/>
      <c r="DD67" s="130"/>
      <c r="DE67" s="130"/>
      <c r="DF67" s="130"/>
      <c r="DG67" s="130"/>
      <c r="DH67" s="130"/>
      <c r="DI67" s="130"/>
      <c r="DJ67" s="130"/>
      <c r="DK67" s="130"/>
      <c r="DL67" s="130"/>
      <c r="DM67" s="130"/>
      <c r="DN67" s="130"/>
      <c r="DO67" s="130"/>
      <c r="DP67" s="130"/>
      <c r="DQ67" s="130"/>
      <c r="DR67" s="130"/>
    </row>
    <row r="68" spans="1:122" ht="50.4" customHeight="1" x14ac:dyDescent="0.3">
      <c r="A68" s="520">
        <v>534</v>
      </c>
      <c r="B68" s="636" t="s">
        <v>160</v>
      </c>
      <c r="C68" s="637" t="s">
        <v>929</v>
      </c>
      <c r="D68" s="613" t="s">
        <v>930</v>
      </c>
      <c r="E68" s="283">
        <f>INDEX('PY1 Data(H)'!$A$1:$CZ$258,MATCH('Unit Data from Audit Worksheet'!$A68,'PY1 Data(H)'!$A$1:$A$258,0),MATCH('Unit Data from Audit Worksheet'!$D$2,'PY1 Data(H)'!$A$1:$CZ$1,0))</f>
        <v>0</v>
      </c>
      <c r="F68" s="138">
        <v>0</v>
      </c>
      <c r="G68" s="555"/>
      <c r="H68" s="554"/>
      <c r="I68" s="541"/>
      <c r="J68" s="130"/>
      <c r="L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c r="BI68" s="130"/>
      <c r="BJ68" s="130"/>
      <c r="BK68" s="130"/>
      <c r="BL68" s="130"/>
      <c r="BM68" s="130"/>
      <c r="BN68" s="130"/>
      <c r="BO68" s="130"/>
      <c r="BP68" s="130"/>
      <c r="BQ68" s="130"/>
      <c r="BR68" s="130"/>
      <c r="BS68" s="130"/>
      <c r="BT68" s="130"/>
      <c r="BU68" s="130"/>
      <c r="BV68" s="130"/>
      <c r="BW68" s="130"/>
      <c r="BX68" s="130"/>
      <c r="BY68" s="130"/>
      <c r="BZ68" s="130"/>
      <c r="CA68" s="130"/>
      <c r="CB68" s="130"/>
      <c r="CC68" s="130"/>
      <c r="CD68" s="130"/>
      <c r="CE68" s="130"/>
      <c r="CF68" s="130"/>
      <c r="CG68" s="130"/>
      <c r="CH68" s="130"/>
      <c r="CI68" s="130"/>
      <c r="CJ68" s="130"/>
      <c r="CK68" s="130"/>
      <c r="CL68" s="130"/>
      <c r="CM68" s="130"/>
      <c r="CN68" s="130"/>
      <c r="CO68" s="130"/>
      <c r="CP68" s="130"/>
      <c r="CQ68" s="130"/>
      <c r="CR68" s="130"/>
      <c r="CS68" s="130"/>
      <c r="CT68" s="130"/>
      <c r="CU68" s="130"/>
      <c r="CV68" s="130"/>
      <c r="CW68" s="130"/>
      <c r="CX68" s="130"/>
      <c r="CY68" s="130"/>
      <c r="CZ68" s="130"/>
      <c r="DA68" s="130"/>
      <c r="DB68" s="130"/>
      <c r="DC68" s="130"/>
      <c r="DD68" s="130"/>
      <c r="DE68" s="130"/>
      <c r="DF68" s="130"/>
      <c r="DG68" s="130"/>
      <c r="DH68" s="130"/>
      <c r="DI68" s="130"/>
      <c r="DJ68" s="130"/>
      <c r="DK68" s="130"/>
      <c r="DL68" s="130"/>
      <c r="DM68" s="130"/>
      <c r="DN68" s="130"/>
      <c r="DO68" s="130"/>
      <c r="DP68" s="130"/>
      <c r="DQ68" s="130"/>
      <c r="DR68" s="130"/>
    </row>
    <row r="69" spans="1:122" ht="75.599999999999994" customHeight="1" x14ac:dyDescent="0.3">
      <c r="A69" s="505">
        <v>13</v>
      </c>
      <c r="B69" s="638" t="s">
        <v>134</v>
      </c>
      <c r="C69" s="639" t="s">
        <v>660</v>
      </c>
      <c r="D69" s="506" t="s">
        <v>661</v>
      </c>
      <c r="E69" s="283">
        <f>INDEX('PY1 Data(H)'!$A$1:$CZ$258,MATCH('Unit Data from Audit Worksheet'!$A69,'PY1 Data(H)'!$A$1:$A$258,0),MATCH('Unit Data from Audit Worksheet'!$D$2,'PY1 Data(H)'!$A$1:$CZ$1,0))</f>
        <v>0</v>
      </c>
      <c r="F69" s="138">
        <v>0</v>
      </c>
      <c r="G69" s="532"/>
      <c r="H69" s="554"/>
      <c r="I69" s="541"/>
      <c r="J69" s="130"/>
      <c r="L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c r="BI69" s="130"/>
      <c r="BJ69" s="130"/>
      <c r="BK69" s="130"/>
      <c r="BL69" s="130"/>
      <c r="BM69" s="130"/>
      <c r="BN69" s="130"/>
      <c r="BO69" s="130"/>
      <c r="BP69" s="130"/>
      <c r="BQ69" s="130"/>
      <c r="BR69" s="130"/>
      <c r="BS69" s="130"/>
      <c r="BT69" s="130"/>
      <c r="BU69" s="130"/>
      <c r="BV69" s="130"/>
      <c r="BW69" s="130"/>
      <c r="BX69" s="130"/>
      <c r="BY69" s="130"/>
      <c r="BZ69" s="130"/>
      <c r="CA69" s="130"/>
      <c r="CB69" s="130"/>
      <c r="CC69" s="130"/>
      <c r="CD69" s="130"/>
      <c r="CE69" s="130"/>
      <c r="CF69" s="130"/>
      <c r="CG69" s="130"/>
      <c r="CH69" s="130"/>
      <c r="CI69" s="130"/>
      <c r="CJ69" s="130"/>
      <c r="CK69" s="130"/>
      <c r="CL69" s="130"/>
      <c r="CM69" s="130"/>
      <c r="CN69" s="130"/>
      <c r="CO69" s="130"/>
      <c r="CP69" s="130"/>
      <c r="CQ69" s="130"/>
      <c r="CR69" s="130"/>
      <c r="CS69" s="130"/>
      <c r="CT69" s="130"/>
      <c r="CU69" s="130"/>
      <c r="CV69" s="130"/>
      <c r="CW69" s="130"/>
      <c r="CX69" s="130"/>
      <c r="CY69" s="130"/>
      <c r="CZ69" s="130"/>
      <c r="DA69" s="130"/>
      <c r="DB69" s="130"/>
      <c r="DC69" s="130"/>
      <c r="DD69" s="130"/>
      <c r="DE69" s="130"/>
      <c r="DF69" s="130"/>
      <c r="DG69" s="130"/>
      <c r="DH69" s="130"/>
      <c r="DI69" s="130"/>
      <c r="DJ69" s="130"/>
      <c r="DK69" s="130"/>
      <c r="DL69" s="130"/>
      <c r="DM69" s="130"/>
      <c r="DN69" s="130"/>
      <c r="DO69" s="130"/>
      <c r="DP69" s="130"/>
      <c r="DQ69" s="130"/>
      <c r="DR69" s="130"/>
    </row>
    <row r="70" spans="1:122" ht="173.4" customHeight="1" x14ac:dyDescent="0.3">
      <c r="A70" s="505">
        <v>14</v>
      </c>
      <c r="B70" s="638" t="s">
        <v>134</v>
      </c>
      <c r="C70" s="639" t="s">
        <v>660</v>
      </c>
      <c r="D70" s="506" t="s">
        <v>662</v>
      </c>
      <c r="E70" s="283">
        <f>INDEX('PY1 Data(H)'!$A$1:$CZ$258,MATCH('Unit Data from Audit Worksheet'!$A70,'PY1 Data(H)'!$A$1:$A$258,0),MATCH('Unit Data from Audit Worksheet'!$D$2,'PY1 Data(H)'!$A$1:$CZ$1,0))</f>
        <v>0</v>
      </c>
      <c r="F70" s="138">
        <v>0</v>
      </c>
      <c r="G70" s="532"/>
      <c r="H70" s="554"/>
      <c r="I70" s="541"/>
      <c r="J70" s="130"/>
      <c r="L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c r="BI70" s="130"/>
      <c r="BJ70" s="130"/>
      <c r="BK70" s="130"/>
      <c r="BL70" s="130"/>
      <c r="BM70" s="130"/>
      <c r="BN70" s="130"/>
      <c r="BO70" s="130"/>
      <c r="BP70" s="130"/>
      <c r="BQ70" s="130"/>
      <c r="BR70" s="130"/>
      <c r="BS70" s="130"/>
      <c r="BT70" s="130"/>
      <c r="BU70" s="130"/>
      <c r="BV70" s="130"/>
      <c r="BW70" s="130"/>
      <c r="BX70" s="130"/>
      <c r="BY70" s="130"/>
      <c r="BZ70" s="130"/>
      <c r="CA70" s="130"/>
      <c r="CB70" s="130"/>
      <c r="CC70" s="130"/>
      <c r="CD70" s="130"/>
      <c r="CE70" s="130"/>
      <c r="CF70" s="130"/>
      <c r="CG70" s="130"/>
      <c r="CH70" s="130"/>
      <c r="CI70" s="130"/>
      <c r="CJ70" s="130"/>
      <c r="CK70" s="130"/>
      <c r="CL70" s="130"/>
      <c r="CM70" s="130"/>
      <c r="CN70" s="130"/>
      <c r="CO70" s="130"/>
      <c r="CP70" s="130"/>
      <c r="CQ70" s="130"/>
      <c r="CR70" s="130"/>
      <c r="CS70" s="130"/>
      <c r="CT70" s="130"/>
      <c r="CU70" s="130"/>
      <c r="CV70" s="130"/>
      <c r="CW70" s="130"/>
      <c r="CX70" s="130"/>
      <c r="CY70" s="130"/>
      <c r="CZ70" s="130"/>
      <c r="DA70" s="130"/>
      <c r="DB70" s="130"/>
      <c r="DC70" s="130"/>
      <c r="DD70" s="130"/>
      <c r="DE70" s="130"/>
      <c r="DF70" s="130"/>
      <c r="DG70" s="130"/>
      <c r="DH70" s="130"/>
      <c r="DI70" s="130"/>
      <c r="DJ70" s="130"/>
      <c r="DK70" s="130"/>
      <c r="DL70" s="130"/>
      <c r="DM70" s="130"/>
      <c r="DN70" s="130"/>
      <c r="DO70" s="130"/>
      <c r="DP70" s="130"/>
      <c r="DQ70" s="130"/>
      <c r="DR70" s="130"/>
    </row>
    <row r="71" spans="1:122" ht="85.8" customHeight="1" x14ac:dyDescent="0.3">
      <c r="A71" s="505">
        <v>32</v>
      </c>
      <c r="B71" s="638" t="s">
        <v>160</v>
      </c>
      <c r="C71" s="639" t="s">
        <v>663</v>
      </c>
      <c r="D71" s="506" t="s">
        <v>664</v>
      </c>
      <c r="E71" s="283">
        <f>INDEX('PY1 Data(H)'!$A$1:$CZ$258,MATCH('Unit Data from Audit Worksheet'!$A71,'PY1 Data(H)'!$A$1:$A$258,0),MATCH('Unit Data from Audit Worksheet'!$D$2,'PY1 Data(H)'!$A$1:$CZ$1,0))</f>
        <v>0</v>
      </c>
      <c r="F71" s="138">
        <v>0</v>
      </c>
      <c r="G71" s="532"/>
      <c r="H71" s="554"/>
      <c r="I71" s="541"/>
      <c r="J71" s="130"/>
      <c r="L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c r="BI71" s="130"/>
      <c r="BJ71" s="130"/>
      <c r="BK71" s="130"/>
      <c r="BL71" s="130"/>
      <c r="BM71" s="130"/>
      <c r="BN71" s="130"/>
      <c r="BO71" s="130"/>
      <c r="BP71" s="130"/>
      <c r="BQ71" s="130"/>
      <c r="BR71" s="130"/>
      <c r="BS71" s="130"/>
      <c r="BT71" s="130"/>
      <c r="BU71" s="130"/>
      <c r="BV71" s="130"/>
      <c r="BW71" s="130"/>
      <c r="BX71" s="130"/>
      <c r="BY71" s="130"/>
      <c r="BZ71" s="130"/>
      <c r="CA71" s="130"/>
      <c r="CB71" s="130"/>
      <c r="CC71" s="130"/>
      <c r="CD71" s="130"/>
      <c r="CE71" s="130"/>
      <c r="CF71" s="130"/>
      <c r="CG71" s="130"/>
      <c r="CH71" s="130"/>
      <c r="CI71" s="130"/>
      <c r="CJ71" s="130"/>
      <c r="CK71" s="130"/>
      <c r="CL71" s="130"/>
      <c r="CM71" s="130"/>
      <c r="CN71" s="130"/>
      <c r="CO71" s="130"/>
      <c r="CP71" s="130"/>
      <c r="CQ71" s="130"/>
      <c r="CR71" s="130"/>
      <c r="CS71" s="130"/>
      <c r="CT71" s="130"/>
      <c r="CU71" s="130"/>
      <c r="CV71" s="130"/>
      <c r="CW71" s="130"/>
      <c r="CX71" s="130"/>
      <c r="CY71" s="130"/>
      <c r="CZ71" s="130"/>
      <c r="DA71" s="130"/>
      <c r="DB71" s="130"/>
      <c r="DC71" s="130"/>
      <c r="DD71" s="130"/>
      <c r="DE71" s="130"/>
      <c r="DF71" s="130"/>
      <c r="DG71" s="130"/>
      <c r="DH71" s="130"/>
      <c r="DI71" s="130"/>
      <c r="DJ71" s="130"/>
      <c r="DK71" s="130"/>
      <c r="DL71" s="130"/>
      <c r="DM71" s="130"/>
      <c r="DN71" s="130"/>
      <c r="DO71" s="130"/>
      <c r="DP71" s="130"/>
      <c r="DQ71" s="130"/>
      <c r="DR71" s="130"/>
    </row>
    <row r="72" spans="1:122" ht="94.2" customHeight="1" x14ac:dyDescent="0.3">
      <c r="A72" s="505">
        <v>31</v>
      </c>
      <c r="B72" s="638" t="s">
        <v>160</v>
      </c>
      <c r="C72" s="639" t="s">
        <v>663</v>
      </c>
      <c r="D72" s="506" t="s">
        <v>665</v>
      </c>
      <c r="E72" s="283">
        <f>INDEX('PY1 Data(H)'!$A$1:$CZ$258,MATCH('Unit Data from Audit Worksheet'!$A72,'PY1 Data(H)'!$A$1:$A$258,0),MATCH('Unit Data from Audit Worksheet'!$D$2,'PY1 Data(H)'!$A$1:$CZ$1,0))</f>
        <v>0</v>
      </c>
      <c r="F72" s="138">
        <v>0</v>
      </c>
      <c r="G72" s="532"/>
      <c r="H72" s="554"/>
      <c r="I72" s="541"/>
      <c r="J72" s="130"/>
      <c r="L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c r="BI72" s="130"/>
      <c r="BJ72" s="130"/>
      <c r="BK72" s="130"/>
      <c r="BL72" s="130"/>
      <c r="BM72" s="130"/>
      <c r="BN72" s="130"/>
      <c r="BO72" s="130"/>
      <c r="BP72" s="130"/>
      <c r="BQ72" s="130"/>
      <c r="BR72" s="130"/>
      <c r="BS72" s="130"/>
      <c r="BT72" s="130"/>
      <c r="BU72" s="130"/>
      <c r="BV72" s="130"/>
      <c r="BW72" s="130"/>
      <c r="BX72" s="130"/>
      <c r="BY72" s="130"/>
      <c r="BZ72" s="130"/>
      <c r="CA72" s="130"/>
      <c r="CB72" s="130"/>
      <c r="CC72" s="130"/>
      <c r="CD72" s="130"/>
      <c r="CE72" s="130"/>
      <c r="CF72" s="130"/>
      <c r="CG72" s="130"/>
      <c r="CH72" s="130"/>
      <c r="CI72" s="130"/>
      <c r="CJ72" s="130"/>
      <c r="CK72" s="130"/>
      <c r="CL72" s="130"/>
      <c r="CM72" s="130"/>
      <c r="CN72" s="130"/>
      <c r="CO72" s="130"/>
      <c r="CP72" s="130"/>
      <c r="CQ72" s="130"/>
      <c r="CR72" s="130"/>
      <c r="CS72" s="130"/>
      <c r="CT72" s="130"/>
      <c r="CU72" s="130"/>
      <c r="CV72" s="130"/>
      <c r="CW72" s="130"/>
      <c r="CX72" s="130"/>
      <c r="CY72" s="130"/>
      <c r="CZ72" s="130"/>
      <c r="DA72" s="130"/>
      <c r="DB72" s="130"/>
      <c r="DC72" s="130"/>
      <c r="DD72" s="130"/>
      <c r="DE72" s="130"/>
      <c r="DF72" s="130"/>
      <c r="DG72" s="130"/>
      <c r="DH72" s="130"/>
      <c r="DI72" s="130"/>
      <c r="DJ72" s="130"/>
      <c r="DK72" s="130"/>
      <c r="DL72" s="130"/>
      <c r="DM72" s="130"/>
      <c r="DN72" s="130"/>
      <c r="DO72" s="130"/>
      <c r="DP72" s="130"/>
      <c r="DQ72" s="130"/>
      <c r="DR72" s="130"/>
    </row>
    <row r="73" spans="1:122" ht="87" customHeight="1" x14ac:dyDescent="0.3">
      <c r="A73" s="505">
        <v>193</v>
      </c>
      <c r="B73" s="638" t="s">
        <v>160</v>
      </c>
      <c r="C73" s="639" t="s">
        <v>666</v>
      </c>
      <c r="D73" s="506" t="s">
        <v>111</v>
      </c>
      <c r="E73" s="283">
        <f>INDEX('PY1 Data(H)'!$A$1:$CZ$258,MATCH('Unit Data from Audit Worksheet'!$A73,'PY1 Data(H)'!$A$1:$A$258,0),MATCH('Unit Data from Audit Worksheet'!$D$2,'PY1 Data(H)'!$A$1:$CZ$1,0))</f>
        <v>0</v>
      </c>
      <c r="F73" s="138">
        <v>0</v>
      </c>
      <c r="G73" s="532"/>
      <c r="H73" s="554"/>
      <c r="I73" s="541"/>
      <c r="J73" s="130"/>
      <c r="L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c r="BI73" s="130"/>
      <c r="BJ73" s="130"/>
      <c r="BK73" s="130"/>
      <c r="BL73" s="130"/>
      <c r="BM73" s="130"/>
      <c r="BN73" s="130"/>
      <c r="BO73" s="130"/>
      <c r="BP73" s="130"/>
      <c r="BQ73" s="130"/>
      <c r="BR73" s="130"/>
      <c r="BS73" s="130"/>
      <c r="BT73" s="130"/>
      <c r="BU73" s="130"/>
      <c r="BV73" s="130"/>
      <c r="BW73" s="130"/>
      <c r="BX73" s="130"/>
      <c r="BY73" s="130"/>
      <c r="BZ73" s="130"/>
      <c r="CA73" s="130"/>
      <c r="CB73" s="130"/>
      <c r="CC73" s="130"/>
      <c r="CD73" s="130"/>
      <c r="CE73" s="130"/>
      <c r="CF73" s="130"/>
      <c r="CG73" s="130"/>
      <c r="CH73" s="130"/>
      <c r="CI73" s="130"/>
      <c r="CJ73" s="130"/>
      <c r="CK73" s="130"/>
      <c r="CL73" s="130"/>
      <c r="CM73" s="130"/>
      <c r="CN73" s="130"/>
      <c r="CO73" s="130"/>
      <c r="CP73" s="130"/>
      <c r="CQ73" s="130"/>
      <c r="CR73" s="130"/>
      <c r="CS73" s="130"/>
      <c r="CT73" s="130"/>
      <c r="CU73" s="130"/>
      <c r="CV73" s="130"/>
      <c r="CW73" s="130"/>
      <c r="CX73" s="130"/>
      <c r="CY73" s="130"/>
      <c r="CZ73" s="130"/>
      <c r="DA73" s="130"/>
      <c r="DB73" s="130"/>
      <c r="DC73" s="130"/>
      <c r="DD73" s="130"/>
      <c r="DE73" s="130"/>
      <c r="DF73" s="130"/>
      <c r="DG73" s="130"/>
      <c r="DH73" s="130"/>
      <c r="DI73" s="130"/>
      <c r="DJ73" s="130"/>
      <c r="DK73" s="130"/>
      <c r="DL73" s="130"/>
      <c r="DM73" s="130"/>
      <c r="DN73" s="130"/>
      <c r="DO73" s="130"/>
      <c r="DP73" s="130"/>
      <c r="DQ73" s="130"/>
      <c r="DR73" s="130"/>
    </row>
    <row r="74" spans="1:122" ht="85.2" customHeight="1" x14ac:dyDescent="0.3">
      <c r="A74" s="505">
        <v>33</v>
      </c>
      <c r="B74" s="638" t="s">
        <v>160</v>
      </c>
      <c r="C74" s="639" t="s">
        <v>666</v>
      </c>
      <c r="D74" s="506" t="s">
        <v>110</v>
      </c>
      <c r="E74" s="283">
        <f>INDEX('PY1 Data(H)'!$A$1:$CZ$258,MATCH('Unit Data from Audit Worksheet'!$A74,'PY1 Data(H)'!$A$1:$A$258,0),MATCH('Unit Data from Audit Worksheet'!$D$2,'PY1 Data(H)'!$A$1:$CZ$1,0))</f>
        <v>0</v>
      </c>
      <c r="F74" s="138">
        <v>0</v>
      </c>
      <c r="G74" s="532"/>
      <c r="H74" s="554"/>
      <c r="I74" s="541"/>
      <c r="J74" s="130"/>
      <c r="L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30"/>
      <c r="DK74" s="130"/>
      <c r="DL74" s="130"/>
      <c r="DM74" s="130"/>
      <c r="DN74" s="130"/>
      <c r="DO74" s="130"/>
      <c r="DP74" s="130"/>
      <c r="DQ74" s="130"/>
      <c r="DR74" s="130"/>
    </row>
    <row r="75" spans="1:122" ht="25.2" customHeight="1" x14ac:dyDescent="0.3">
      <c r="A75" s="69"/>
      <c r="B75" s="542" t="s">
        <v>29</v>
      </c>
      <c r="C75" s="543"/>
      <c r="D75" s="605"/>
      <c r="E75" s="542"/>
      <c r="F75" s="338"/>
      <c r="G75" s="545"/>
      <c r="H75" s="535"/>
      <c r="I75" s="541"/>
      <c r="J75"/>
    </row>
    <row r="76" spans="1:122" s="16" customFormat="1" ht="106.5" customHeight="1" x14ac:dyDescent="0.3">
      <c r="A76" s="69">
        <v>512</v>
      </c>
      <c r="B76" s="200"/>
      <c r="C76" s="640" t="s">
        <v>68</v>
      </c>
      <c r="D76" s="18" t="s">
        <v>306</v>
      </c>
      <c r="E76" s="283">
        <f>INDEX('PY1 Data(H)'!$A$1:$CZ$258,MATCH('Unit Data from Audit Worksheet'!$A76,'PY1 Data(H)'!$A$1:$A$258,0),MATCH('Unit Data from Audit Worksheet'!$D$2,'PY1 Data(H)'!$A$1:$CZ$1,0))</f>
        <v>0</v>
      </c>
      <c r="F76" s="137">
        <v>0</v>
      </c>
      <c r="G76" s="532">
        <f>IF(F76&lt;0,"Error: Enter as positive.",)</f>
        <v>0</v>
      </c>
      <c r="H76" s="533"/>
      <c r="I76" s="534"/>
      <c r="J76" s="410"/>
      <c r="L76" s="410"/>
      <c r="N76" s="140"/>
      <c r="Y76" s="410"/>
      <c r="Z76" s="410"/>
      <c r="AA76" s="410"/>
      <c r="AB76" s="410"/>
      <c r="AC76" s="410"/>
      <c r="AD76" s="410"/>
      <c r="AE76" s="410"/>
      <c r="AF76" s="410"/>
      <c r="AG76" s="410"/>
      <c r="AH76" s="410"/>
      <c r="AI76" s="410"/>
      <c r="AJ76" s="410"/>
      <c r="AK76" s="410"/>
      <c r="AL76" s="410"/>
      <c r="AM76" s="410"/>
      <c r="AN76" s="410"/>
      <c r="AO76" s="410"/>
      <c r="AP76" s="410"/>
      <c r="AQ76" s="410"/>
      <c r="AR76" s="410"/>
      <c r="AS76" s="410"/>
      <c r="AT76" s="410"/>
      <c r="AU76" s="410"/>
      <c r="AV76" s="410"/>
      <c r="AW76" s="410"/>
      <c r="AX76" s="410"/>
      <c r="AY76" s="410"/>
      <c r="AZ76" s="410"/>
      <c r="BA76" s="410"/>
      <c r="BB76" s="410"/>
      <c r="BC76" s="410"/>
      <c r="BD76" s="410"/>
      <c r="BE76" s="410"/>
      <c r="BF76" s="410"/>
      <c r="BG76" s="410"/>
      <c r="BH76" s="410"/>
      <c r="BI76" s="410"/>
      <c r="BJ76" s="410"/>
      <c r="BK76" s="410"/>
      <c r="BL76" s="410"/>
      <c r="BM76" s="410"/>
      <c r="BN76" s="410"/>
      <c r="BO76" s="410"/>
      <c r="BP76" s="410"/>
      <c r="BQ76" s="410"/>
      <c r="BR76" s="410"/>
      <c r="BS76" s="410"/>
      <c r="BT76" s="410"/>
      <c r="BU76" s="410"/>
      <c r="BV76" s="410"/>
      <c r="BW76" s="410"/>
      <c r="BX76" s="410"/>
      <c r="BY76" s="410"/>
      <c r="BZ76" s="410"/>
      <c r="CA76" s="410"/>
      <c r="CB76" s="410"/>
      <c r="CC76" s="410"/>
      <c r="CD76" s="410"/>
      <c r="CE76" s="410"/>
      <c r="CF76" s="410"/>
      <c r="CG76" s="410"/>
      <c r="CH76" s="410"/>
      <c r="CI76" s="410"/>
      <c r="CJ76" s="410"/>
      <c r="CK76" s="410"/>
      <c r="CL76" s="410"/>
      <c r="CM76" s="410"/>
      <c r="CN76" s="410"/>
      <c r="CO76" s="410"/>
      <c r="CP76" s="410"/>
      <c r="CQ76" s="410"/>
      <c r="CR76" s="410"/>
      <c r="CS76" s="410"/>
      <c r="CT76" s="410"/>
      <c r="CU76" s="410"/>
      <c r="CV76" s="410"/>
      <c r="CW76" s="410"/>
      <c r="CX76" s="410"/>
      <c r="CY76" s="410"/>
      <c r="CZ76" s="410"/>
      <c r="DA76" s="410"/>
      <c r="DB76" s="410"/>
      <c r="DC76" s="410"/>
      <c r="DD76" s="410"/>
      <c r="DE76" s="410"/>
      <c r="DF76" s="410"/>
      <c r="DG76" s="410"/>
      <c r="DH76" s="410"/>
      <c r="DI76" s="410"/>
      <c r="DJ76" s="410"/>
      <c r="DK76" s="410"/>
      <c r="DL76" s="410"/>
      <c r="DM76" s="410"/>
      <c r="DN76" s="410"/>
      <c r="DO76" s="410"/>
      <c r="DP76" s="410"/>
      <c r="DQ76" s="410"/>
      <c r="DR76" s="410"/>
    </row>
    <row r="77" spans="1:122" x14ac:dyDescent="0.3">
      <c r="A77" s="69"/>
      <c r="B77" s="605" t="s">
        <v>115</v>
      </c>
      <c r="C77" s="543"/>
      <c r="D77" s="606"/>
      <c r="E77" s="339"/>
      <c r="F77" s="338"/>
      <c r="G77" s="545"/>
      <c r="H77" s="533"/>
      <c r="I77" s="534"/>
      <c r="J77"/>
    </row>
    <row r="78" spans="1:122" ht="121.5" customHeight="1" x14ac:dyDescent="0.3">
      <c r="A78" s="69">
        <v>535</v>
      </c>
      <c r="B78" s="284" t="s">
        <v>21</v>
      </c>
      <c r="C78" s="284" t="s">
        <v>69</v>
      </c>
      <c r="D78" s="18" t="s">
        <v>307</v>
      </c>
      <c r="E78" s="283">
        <f>INDEX('PY1 Data(H)'!$A$1:$CZ$258,MATCH('Unit Data from Audit Worksheet'!$A78,'PY1 Data(H)'!$A$1:$A$258,0),MATCH('Unit Data from Audit Worksheet'!$D$2,'PY1 Data(H)'!$A$1:$CZ$1,0))</f>
        <v>0</v>
      </c>
      <c r="F78" s="137">
        <v>0</v>
      </c>
      <c r="G78" s="532" t="str">
        <f>IF(F78&lt;1,"Reminder: Please make sure you have entered all cash and investments from bond/Debt proceeds, if applicable.",)</f>
        <v>Reminder: Please make sure you have entered all cash and investments from bond/Debt proceeds, if applicable.</v>
      </c>
      <c r="H78" s="533"/>
      <c r="I78" s="534"/>
      <c r="J78"/>
    </row>
    <row r="79" spans="1:122" x14ac:dyDescent="0.3">
      <c r="A79" s="69"/>
      <c r="B79" s="605" t="s">
        <v>7</v>
      </c>
      <c r="C79" s="543"/>
      <c r="D79" s="605"/>
      <c r="E79" s="542"/>
      <c r="F79" s="337"/>
      <c r="G79" s="556"/>
      <c r="H79" s="535"/>
      <c r="I79" s="541"/>
      <c r="J79"/>
    </row>
    <row r="80" spans="1:122" x14ac:dyDescent="0.3">
      <c r="A80" s="69"/>
      <c r="B80" s="200"/>
      <c r="C80" s="200"/>
      <c r="D80" s="614" t="s">
        <v>2</v>
      </c>
      <c r="E80" s="525"/>
      <c r="F80" s="106"/>
      <c r="G80" s="551"/>
      <c r="H80" s="535"/>
      <c r="I80" s="541"/>
      <c r="J80"/>
    </row>
    <row r="81" spans="1:1880" ht="36" customHeight="1" x14ac:dyDescent="0.3">
      <c r="A81" s="69"/>
      <c r="B81" s="200"/>
      <c r="C81" s="200"/>
      <c r="D81" s="18" t="s">
        <v>308</v>
      </c>
      <c r="E81" s="283"/>
      <c r="F81" s="106"/>
      <c r="G81" s="551"/>
      <c r="H81" s="535"/>
      <c r="I81" s="541"/>
      <c r="J81"/>
    </row>
    <row r="82" spans="1:1880" ht="45.6" customHeight="1" x14ac:dyDescent="0.3">
      <c r="A82" s="69">
        <v>334</v>
      </c>
      <c r="B82" s="3" t="s">
        <v>22</v>
      </c>
      <c r="C82" s="3" t="s">
        <v>73</v>
      </c>
      <c r="D82" s="18" t="s">
        <v>309</v>
      </c>
      <c r="E82" s="283">
        <f>INDEX('PY1 Data(H)'!$A$1:$CZ$258,MATCH('Unit Data from Audit Worksheet'!$A82,'PY1 Data(H)'!$A$1:$A$258,0),MATCH('Unit Data from Audit Worksheet'!$D$2,'PY1 Data(H)'!$A$1:$CZ$1,0))</f>
        <v>0</v>
      </c>
      <c r="F82" s="137">
        <v>0</v>
      </c>
      <c r="G82" s="551"/>
      <c r="H82" s="535"/>
      <c r="I82" s="541"/>
      <c r="J82"/>
    </row>
    <row r="83" spans="1:1880" ht="45.6" customHeight="1" x14ac:dyDescent="0.3">
      <c r="A83" s="69">
        <v>373</v>
      </c>
      <c r="B83" s="3" t="s">
        <v>22</v>
      </c>
      <c r="C83" s="3" t="s">
        <v>73</v>
      </c>
      <c r="D83" s="602" t="s">
        <v>72</v>
      </c>
      <c r="E83" s="283">
        <f>INDEX('PY1 Data(H)'!$A$1:$CZ$258,MATCH('Unit Data from Audit Worksheet'!$A83,'PY1 Data(H)'!$A$1:$A$258,0),MATCH('Unit Data from Audit Worksheet'!$D$2,'PY1 Data(H)'!$A$1:$CZ$1,0))</f>
        <v>0</v>
      </c>
      <c r="F83" s="137">
        <v>0</v>
      </c>
      <c r="G83" s="532">
        <f>IF(F83&lt;0,"Error: Enter as positive.",)</f>
        <v>0</v>
      </c>
      <c r="H83" s="535"/>
      <c r="I83" s="541"/>
      <c r="J83"/>
    </row>
    <row r="84" spans="1:1880" s="310" customFormat="1" ht="33" customHeight="1" x14ac:dyDescent="0.3">
      <c r="A84" s="69"/>
      <c r="B84" s="688" t="s">
        <v>158</v>
      </c>
      <c r="C84" s="641"/>
      <c r="D84" s="615"/>
      <c r="E84" s="557"/>
      <c r="F84" s="309"/>
      <c r="G84" s="558"/>
      <c r="H84" s="535"/>
      <c r="I84" s="541"/>
      <c r="J84"/>
      <c r="K84" s="16"/>
      <c r="L84"/>
      <c r="M84" s="16"/>
      <c r="N84" s="139"/>
      <c r="O84" s="16"/>
      <c r="P84" s="16"/>
      <c r="Q84" s="16"/>
      <c r="R84" s="16"/>
      <c r="S84" s="16"/>
      <c r="T84" s="16"/>
      <c r="U84" s="16"/>
      <c r="V84" s="16"/>
      <c r="W84" s="16"/>
      <c r="X84" s="16"/>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c r="FG84" s="16"/>
      <c r="FH84" s="16"/>
      <c r="FI84" s="16"/>
      <c r="FJ84" s="16"/>
      <c r="FK84" s="16"/>
      <c r="FL84" s="16"/>
      <c r="FM84" s="16"/>
      <c r="FN84" s="16"/>
      <c r="FO84" s="16"/>
      <c r="FP84" s="16"/>
      <c r="FQ84" s="16"/>
      <c r="FR84" s="16"/>
      <c r="FS84" s="16"/>
      <c r="FT84" s="16"/>
      <c r="FU84" s="16"/>
      <c r="FV84" s="16"/>
      <c r="FW84" s="16"/>
      <c r="FX84" s="16"/>
      <c r="FY84" s="16"/>
      <c r="FZ84" s="16"/>
      <c r="GA84" s="16"/>
      <c r="GB84" s="16"/>
      <c r="GC84" s="16"/>
      <c r="GD84" s="16"/>
      <c r="GE84" s="16"/>
      <c r="GF84" s="16"/>
      <c r="GG84" s="16"/>
      <c r="GH84" s="16"/>
      <c r="GI84" s="16"/>
      <c r="GJ84" s="16"/>
      <c r="GK84" s="16"/>
      <c r="GL84" s="16"/>
      <c r="GM84" s="16"/>
      <c r="GN84" s="16"/>
      <c r="GO84" s="16"/>
      <c r="GP84" s="16"/>
      <c r="GQ84" s="16"/>
      <c r="GR84" s="16"/>
      <c r="GS84" s="16"/>
      <c r="GT84" s="16"/>
      <c r="GU84" s="16"/>
      <c r="GV84" s="16"/>
      <c r="GW84" s="16"/>
      <c r="GX84" s="16"/>
      <c r="GY84" s="16"/>
      <c r="GZ84" s="16"/>
      <c r="HA84" s="16"/>
      <c r="HB84" s="16"/>
      <c r="HC84" s="16"/>
      <c r="HD84" s="16"/>
      <c r="HE84" s="16"/>
      <c r="HF84" s="16"/>
      <c r="HG84" s="16"/>
      <c r="HH84" s="16"/>
      <c r="HI84" s="16"/>
      <c r="HJ84" s="16"/>
      <c r="HK84" s="16"/>
      <c r="HL84" s="16"/>
      <c r="HM84" s="16"/>
      <c r="HN84" s="16"/>
      <c r="HO84" s="16"/>
      <c r="HP84" s="16"/>
      <c r="HQ84" s="16"/>
      <c r="HR84" s="16"/>
      <c r="HS84" s="16"/>
      <c r="HT84" s="16"/>
      <c r="HU84" s="16"/>
      <c r="HV84" s="16"/>
      <c r="HW84" s="16"/>
      <c r="HX84" s="16"/>
      <c r="HY84" s="16"/>
      <c r="HZ84" s="16"/>
      <c r="IA84" s="16"/>
      <c r="IB84" s="16"/>
      <c r="IC84" s="16"/>
      <c r="ID84" s="16"/>
      <c r="IE84" s="16"/>
      <c r="IF84" s="16"/>
      <c r="IG84" s="16"/>
      <c r="IH84" s="16"/>
      <c r="II84" s="16"/>
      <c r="IJ84" s="16"/>
      <c r="IK84" s="16"/>
      <c r="IL84" s="16"/>
      <c r="IM84" s="16"/>
      <c r="IN84" s="16"/>
      <c r="IO84" s="16"/>
      <c r="IP84" s="16"/>
      <c r="IQ84" s="16"/>
      <c r="IR84" s="16"/>
      <c r="IS84" s="16"/>
      <c r="IT84" s="16"/>
      <c r="IU84" s="16"/>
      <c r="IV84" s="16"/>
      <c r="IW84" s="16"/>
      <c r="IX84" s="16"/>
      <c r="IY84" s="16"/>
      <c r="IZ84" s="16"/>
      <c r="JA84" s="16"/>
      <c r="JB84" s="16"/>
      <c r="JC84" s="16"/>
      <c r="JD84" s="16"/>
      <c r="JE84" s="16"/>
      <c r="JF84" s="16"/>
      <c r="JG84" s="16"/>
      <c r="JH84" s="16"/>
      <c r="JI84" s="16"/>
      <c r="JJ84" s="16"/>
      <c r="JK84" s="16"/>
      <c r="JL84" s="16"/>
      <c r="JM84" s="16"/>
      <c r="JN84" s="16"/>
      <c r="JO84" s="16"/>
      <c r="JP84" s="16"/>
      <c r="JQ84" s="16"/>
      <c r="JR84" s="16"/>
      <c r="JS84" s="16"/>
      <c r="JT84" s="16"/>
      <c r="JU84" s="16"/>
      <c r="JV84" s="16"/>
      <c r="JW84" s="16"/>
      <c r="JX84" s="16"/>
      <c r="JY84" s="16"/>
      <c r="JZ84" s="16"/>
      <c r="KA84" s="16"/>
      <c r="KB84" s="16"/>
      <c r="KC84" s="16"/>
      <c r="KD84" s="16"/>
      <c r="KE84" s="16"/>
      <c r="KF84" s="16"/>
      <c r="KG84" s="16"/>
      <c r="KH84" s="16"/>
      <c r="KI84" s="16"/>
      <c r="KJ84" s="16"/>
      <c r="KK84" s="16"/>
      <c r="KL84" s="16"/>
      <c r="KM84" s="16"/>
      <c r="KN84" s="16"/>
      <c r="KO84" s="16"/>
      <c r="KP84" s="16"/>
      <c r="KQ84" s="16"/>
      <c r="KR84" s="16"/>
      <c r="KS84" s="16"/>
      <c r="KT84" s="16"/>
      <c r="KU84" s="16"/>
      <c r="KV84" s="16"/>
      <c r="KW84" s="16"/>
      <c r="KX84" s="16"/>
      <c r="KY84" s="16"/>
      <c r="KZ84" s="16"/>
      <c r="LA84" s="16"/>
      <c r="LB84" s="16"/>
      <c r="LC84" s="16"/>
      <c r="LD84" s="16"/>
      <c r="LE84" s="16"/>
      <c r="LF84" s="16"/>
      <c r="LG84" s="16"/>
      <c r="LH84" s="16"/>
      <c r="LI84" s="16"/>
      <c r="LJ84" s="16"/>
      <c r="LK84" s="16"/>
      <c r="LL84" s="16"/>
      <c r="LM84" s="16"/>
      <c r="LN84" s="16"/>
      <c r="LO84" s="16"/>
      <c r="LP84" s="16"/>
      <c r="LQ84" s="16"/>
      <c r="LR84" s="16"/>
      <c r="LS84" s="16"/>
      <c r="LT84" s="16"/>
      <c r="LU84" s="16"/>
      <c r="LV84" s="16"/>
      <c r="LW84" s="16"/>
      <c r="LX84" s="16"/>
      <c r="LY84" s="16"/>
      <c r="LZ84" s="16"/>
      <c r="MA84" s="16"/>
      <c r="MB84" s="16"/>
      <c r="MC84" s="16"/>
      <c r="MD84" s="16"/>
      <c r="ME84" s="16"/>
      <c r="MF84" s="16"/>
      <c r="MG84" s="16"/>
      <c r="MH84" s="16"/>
      <c r="MI84" s="16"/>
      <c r="MJ84" s="16"/>
      <c r="MK84" s="16"/>
      <c r="ML84" s="16"/>
      <c r="MM84" s="16"/>
      <c r="MN84" s="16"/>
      <c r="MO84" s="16"/>
      <c r="MP84" s="16"/>
      <c r="MQ84" s="16"/>
      <c r="MR84" s="16"/>
      <c r="MS84" s="16"/>
      <c r="MT84" s="16"/>
      <c r="MU84" s="16"/>
      <c r="MV84" s="16"/>
      <c r="MW84" s="16"/>
      <c r="MX84" s="16"/>
      <c r="MY84" s="16"/>
      <c r="MZ84" s="16"/>
      <c r="NA84" s="16"/>
      <c r="NB84" s="16"/>
      <c r="NC84" s="16"/>
      <c r="ND84" s="16"/>
      <c r="NE84" s="16"/>
      <c r="NF84" s="16"/>
      <c r="NG84" s="16"/>
      <c r="NH84" s="16"/>
      <c r="NI84" s="16"/>
      <c r="NJ84" s="16"/>
      <c r="NK84" s="16"/>
      <c r="NL84" s="16"/>
      <c r="NM84" s="16"/>
      <c r="NN84" s="16"/>
      <c r="NO84" s="16"/>
      <c r="NP84" s="16"/>
      <c r="NQ84" s="16"/>
      <c r="NR84" s="16"/>
      <c r="NS84" s="16"/>
      <c r="NT84" s="16"/>
      <c r="NU84" s="16"/>
      <c r="NV84" s="16"/>
      <c r="NW84" s="16"/>
      <c r="NX84" s="16"/>
      <c r="NY84" s="16"/>
      <c r="NZ84" s="16"/>
      <c r="OA84" s="16"/>
      <c r="OB84" s="16"/>
      <c r="OC84" s="16"/>
      <c r="OD84" s="16"/>
      <c r="OE84" s="16"/>
      <c r="OF84" s="16"/>
      <c r="OG84" s="16"/>
      <c r="OH84" s="16"/>
      <c r="OI84" s="16"/>
      <c r="OJ84" s="16"/>
      <c r="OK84" s="16"/>
      <c r="OL84" s="16"/>
      <c r="OM84" s="16"/>
      <c r="ON84" s="16"/>
      <c r="OO84" s="16"/>
      <c r="OP84" s="16"/>
      <c r="OQ84" s="16"/>
      <c r="OR84" s="16"/>
      <c r="OS84" s="16"/>
      <c r="OT84" s="16"/>
      <c r="OU84" s="16"/>
      <c r="OV84" s="16"/>
      <c r="OW84" s="16"/>
      <c r="OX84" s="16"/>
      <c r="OY84" s="16"/>
      <c r="OZ84" s="16"/>
      <c r="PA84" s="16"/>
      <c r="PB84" s="16"/>
      <c r="PC84" s="16"/>
      <c r="PD84" s="16"/>
      <c r="PE84" s="16"/>
      <c r="PF84" s="16"/>
      <c r="PG84" s="16"/>
      <c r="PH84" s="16"/>
      <c r="PI84" s="16"/>
      <c r="PJ84" s="16"/>
      <c r="PK84" s="16"/>
      <c r="PL84" s="16"/>
      <c r="PM84" s="16"/>
      <c r="PN84" s="16"/>
      <c r="PO84" s="16"/>
      <c r="PP84" s="16"/>
      <c r="PQ84" s="16"/>
      <c r="PR84" s="16"/>
      <c r="PS84" s="16"/>
      <c r="PT84" s="16"/>
      <c r="PU84" s="16"/>
      <c r="PV84" s="16"/>
      <c r="PW84" s="16"/>
      <c r="PX84" s="16"/>
      <c r="PY84" s="16"/>
      <c r="PZ84" s="16"/>
      <c r="QA84" s="16"/>
      <c r="QB84" s="16"/>
      <c r="QC84" s="16"/>
      <c r="QD84" s="16"/>
      <c r="QE84" s="16"/>
      <c r="QF84" s="16"/>
      <c r="QG84" s="16"/>
      <c r="QH84" s="16"/>
      <c r="QI84" s="16"/>
      <c r="QJ84" s="16"/>
      <c r="QK84" s="16"/>
      <c r="QL84" s="16"/>
      <c r="QM84" s="16"/>
      <c r="QN84" s="16"/>
      <c r="QO84" s="16"/>
      <c r="QP84" s="16"/>
      <c r="QQ84" s="16"/>
      <c r="QR84" s="16"/>
      <c r="QS84" s="16"/>
      <c r="QT84" s="16"/>
      <c r="QU84" s="16"/>
      <c r="QV84" s="16"/>
      <c r="QW84" s="16"/>
      <c r="QX84" s="16"/>
      <c r="QY84" s="16"/>
      <c r="QZ84" s="16"/>
      <c r="RA84" s="16"/>
      <c r="RB84" s="16"/>
      <c r="RC84" s="16"/>
      <c r="RD84" s="16"/>
      <c r="RE84" s="16"/>
      <c r="RF84" s="16"/>
      <c r="RG84" s="16"/>
      <c r="RH84" s="16"/>
      <c r="RI84" s="16"/>
      <c r="RJ84" s="16"/>
      <c r="RK84" s="16"/>
      <c r="RL84" s="16"/>
      <c r="RM84" s="16"/>
      <c r="RN84" s="16"/>
      <c r="RO84" s="16"/>
      <c r="RP84" s="16"/>
      <c r="RQ84" s="16"/>
      <c r="RR84" s="16"/>
      <c r="RS84" s="16"/>
      <c r="RT84" s="16"/>
      <c r="RU84" s="16"/>
      <c r="RV84" s="16"/>
      <c r="RW84" s="16"/>
      <c r="RX84" s="16"/>
      <c r="RY84" s="16"/>
      <c r="RZ84" s="16"/>
      <c r="SA84" s="16"/>
      <c r="SB84" s="16"/>
      <c r="SC84" s="16"/>
      <c r="SD84" s="16"/>
      <c r="SE84" s="16"/>
      <c r="SF84" s="16"/>
      <c r="SG84" s="16"/>
      <c r="SH84" s="16"/>
      <c r="SI84" s="16"/>
      <c r="SJ84" s="16"/>
      <c r="SK84" s="16"/>
      <c r="SL84" s="16"/>
      <c r="SM84" s="16"/>
      <c r="SN84" s="16"/>
      <c r="SO84" s="16"/>
      <c r="SP84" s="16"/>
      <c r="SQ84" s="16"/>
      <c r="SR84" s="16"/>
      <c r="SS84" s="16"/>
      <c r="ST84" s="16"/>
      <c r="SU84" s="16"/>
      <c r="SV84" s="16"/>
      <c r="SW84" s="16"/>
      <c r="SX84" s="16"/>
      <c r="SY84" s="16"/>
      <c r="SZ84" s="16"/>
      <c r="TA84" s="16"/>
      <c r="TB84" s="16"/>
      <c r="TC84" s="16"/>
      <c r="TD84" s="16"/>
      <c r="TE84" s="16"/>
      <c r="TF84" s="16"/>
      <c r="TG84" s="16"/>
      <c r="TH84" s="16"/>
      <c r="TI84" s="16"/>
      <c r="TJ84" s="16"/>
      <c r="TK84" s="16"/>
      <c r="TL84" s="16"/>
      <c r="TM84" s="16"/>
      <c r="TN84" s="16"/>
      <c r="TO84" s="16"/>
      <c r="TP84" s="16"/>
      <c r="TQ84" s="16"/>
      <c r="TR84" s="16"/>
      <c r="TS84" s="16"/>
      <c r="TT84" s="16"/>
      <c r="TU84" s="16"/>
      <c r="TV84" s="16"/>
      <c r="TW84" s="16"/>
      <c r="TX84" s="16"/>
      <c r="TY84" s="16"/>
      <c r="TZ84" s="16"/>
      <c r="UA84" s="16"/>
      <c r="UB84" s="16"/>
      <c r="UC84" s="16"/>
      <c r="UD84" s="16"/>
      <c r="UE84" s="16"/>
      <c r="UF84" s="16"/>
      <c r="UG84" s="16"/>
      <c r="UH84" s="16"/>
      <c r="UI84" s="16"/>
      <c r="UJ84" s="16"/>
      <c r="UK84" s="16"/>
      <c r="UL84" s="16"/>
      <c r="UM84" s="16"/>
      <c r="UN84" s="16"/>
      <c r="UO84" s="16"/>
      <c r="UP84" s="16"/>
      <c r="UQ84" s="16"/>
      <c r="UR84" s="16"/>
      <c r="US84" s="16"/>
      <c r="UT84" s="16"/>
      <c r="UU84" s="16"/>
      <c r="UV84" s="16"/>
      <c r="UW84" s="16"/>
      <c r="UX84" s="16"/>
      <c r="UY84" s="16"/>
      <c r="UZ84" s="16"/>
      <c r="VA84" s="16"/>
      <c r="VB84" s="16"/>
      <c r="VC84" s="16"/>
      <c r="VD84" s="16"/>
      <c r="VE84" s="16"/>
      <c r="VF84" s="16"/>
      <c r="VG84" s="16"/>
      <c r="VH84" s="16"/>
      <c r="VI84" s="16"/>
      <c r="VJ84" s="16"/>
      <c r="VK84" s="16"/>
      <c r="VL84" s="16"/>
      <c r="VM84" s="16"/>
      <c r="VN84" s="16"/>
      <c r="VO84" s="16"/>
      <c r="VP84" s="16"/>
      <c r="VQ84" s="16"/>
      <c r="VR84" s="16"/>
      <c r="VS84" s="16"/>
      <c r="VT84" s="16"/>
      <c r="VU84" s="16"/>
      <c r="VV84" s="16"/>
      <c r="VW84" s="16"/>
      <c r="VX84" s="16"/>
      <c r="VY84" s="16"/>
      <c r="VZ84" s="16"/>
      <c r="WA84" s="16"/>
      <c r="WB84" s="16"/>
      <c r="WC84" s="16"/>
      <c r="WD84" s="16"/>
      <c r="WE84" s="16"/>
      <c r="WF84" s="16"/>
      <c r="WG84" s="16"/>
      <c r="WH84" s="16"/>
      <c r="WI84" s="16"/>
      <c r="WJ84" s="16"/>
      <c r="WK84" s="16"/>
      <c r="WL84" s="16"/>
      <c r="WM84" s="16"/>
      <c r="WN84" s="16"/>
      <c r="WO84" s="16"/>
      <c r="WP84" s="16"/>
      <c r="WQ84" s="16"/>
      <c r="WR84" s="16"/>
      <c r="WS84" s="16"/>
      <c r="WT84" s="16"/>
      <c r="WU84" s="16"/>
      <c r="WV84" s="16"/>
      <c r="WW84" s="16"/>
      <c r="WX84" s="16"/>
      <c r="WY84" s="16"/>
      <c r="WZ84" s="16"/>
      <c r="XA84" s="16"/>
      <c r="XB84" s="16"/>
      <c r="XC84" s="16"/>
      <c r="XD84" s="16"/>
      <c r="XE84" s="16"/>
      <c r="XF84" s="16"/>
      <c r="XG84" s="16"/>
      <c r="XH84" s="16"/>
      <c r="XI84" s="16"/>
      <c r="XJ84" s="16"/>
      <c r="XK84" s="16"/>
      <c r="XL84" s="16"/>
      <c r="XM84" s="16"/>
      <c r="XN84" s="16"/>
      <c r="XO84" s="16"/>
      <c r="XP84" s="16"/>
      <c r="XQ84" s="16"/>
      <c r="XR84" s="16"/>
      <c r="XS84" s="16"/>
      <c r="XT84" s="16"/>
      <c r="XU84" s="16"/>
      <c r="XV84" s="16"/>
      <c r="XW84" s="16"/>
      <c r="XX84" s="16"/>
      <c r="XY84" s="16"/>
      <c r="XZ84" s="16"/>
      <c r="YA84" s="16"/>
      <c r="YB84" s="16"/>
      <c r="YC84" s="16"/>
      <c r="YD84" s="16"/>
      <c r="YE84" s="16"/>
      <c r="YF84" s="16"/>
      <c r="YG84" s="16"/>
      <c r="YH84" s="16"/>
      <c r="YI84" s="16"/>
      <c r="YJ84" s="16"/>
      <c r="YK84" s="16"/>
      <c r="YL84" s="16"/>
      <c r="YM84" s="16"/>
      <c r="YN84" s="16"/>
      <c r="YO84" s="16"/>
      <c r="YP84" s="16"/>
      <c r="YQ84" s="16"/>
      <c r="YR84" s="16"/>
      <c r="YS84" s="16"/>
      <c r="YT84" s="16"/>
      <c r="YU84" s="16"/>
      <c r="YV84" s="16"/>
      <c r="YW84" s="16"/>
      <c r="YX84" s="16"/>
      <c r="YY84" s="16"/>
      <c r="YZ84" s="16"/>
      <c r="ZA84" s="16"/>
      <c r="ZB84" s="16"/>
      <c r="ZC84" s="16"/>
      <c r="ZD84" s="16"/>
      <c r="ZE84" s="16"/>
      <c r="ZF84" s="16"/>
      <c r="ZG84" s="16"/>
      <c r="ZH84" s="16"/>
      <c r="ZI84" s="16"/>
      <c r="ZJ84" s="16"/>
      <c r="ZK84" s="16"/>
      <c r="ZL84" s="16"/>
      <c r="ZM84" s="16"/>
      <c r="ZN84" s="16"/>
      <c r="ZO84" s="16"/>
      <c r="ZP84" s="16"/>
      <c r="ZQ84" s="16"/>
      <c r="ZR84" s="16"/>
      <c r="ZS84" s="16"/>
      <c r="ZT84" s="16"/>
      <c r="ZU84" s="16"/>
      <c r="ZV84" s="16"/>
      <c r="ZW84" s="16"/>
      <c r="ZX84" s="16"/>
      <c r="ZY84" s="16"/>
      <c r="ZZ84" s="16"/>
      <c r="AAA84" s="16"/>
      <c r="AAB84" s="16"/>
      <c r="AAC84" s="16"/>
      <c r="AAD84" s="16"/>
      <c r="AAE84" s="16"/>
      <c r="AAF84" s="16"/>
      <c r="AAG84" s="16"/>
      <c r="AAH84" s="16"/>
      <c r="AAI84" s="16"/>
      <c r="AAJ84" s="16"/>
      <c r="AAK84" s="16"/>
      <c r="AAL84" s="16"/>
      <c r="AAM84" s="16"/>
      <c r="AAN84" s="16"/>
      <c r="AAO84" s="16"/>
      <c r="AAP84" s="16"/>
      <c r="AAQ84" s="16"/>
      <c r="AAR84" s="16"/>
      <c r="AAS84" s="16"/>
      <c r="AAT84" s="16"/>
      <c r="AAU84" s="16"/>
      <c r="AAV84" s="16"/>
      <c r="AAW84" s="16"/>
      <c r="AAX84" s="16"/>
      <c r="AAY84" s="16"/>
      <c r="AAZ84" s="16"/>
      <c r="ABA84" s="16"/>
      <c r="ABB84" s="16"/>
      <c r="ABC84" s="16"/>
      <c r="ABD84" s="16"/>
      <c r="ABE84" s="16"/>
      <c r="ABF84" s="16"/>
      <c r="ABG84" s="16"/>
      <c r="ABH84" s="16"/>
      <c r="ABI84" s="16"/>
      <c r="ABJ84" s="16"/>
      <c r="ABK84" s="16"/>
      <c r="ABL84" s="16"/>
      <c r="ABM84" s="16"/>
      <c r="ABN84" s="16"/>
      <c r="ABO84" s="16"/>
      <c r="ABP84" s="16"/>
      <c r="ABQ84" s="16"/>
      <c r="ABR84" s="16"/>
      <c r="ABS84" s="16"/>
      <c r="ABT84" s="16"/>
      <c r="ABU84" s="16"/>
      <c r="ABV84" s="16"/>
      <c r="ABW84" s="16"/>
      <c r="ABX84" s="16"/>
      <c r="ABY84" s="16"/>
      <c r="ABZ84" s="16"/>
      <c r="ACA84" s="16"/>
      <c r="ACB84" s="16"/>
      <c r="ACC84" s="16"/>
      <c r="ACD84" s="16"/>
      <c r="ACE84" s="16"/>
      <c r="ACF84" s="16"/>
      <c r="ACG84" s="16"/>
      <c r="ACH84" s="16"/>
      <c r="ACI84" s="16"/>
      <c r="ACJ84" s="16"/>
      <c r="ACK84" s="16"/>
      <c r="ACL84" s="16"/>
      <c r="ACM84" s="16"/>
      <c r="ACN84" s="16"/>
      <c r="ACO84" s="16"/>
      <c r="ACP84" s="16"/>
      <c r="ACQ84" s="16"/>
      <c r="ACR84" s="16"/>
      <c r="ACS84" s="16"/>
      <c r="ACT84" s="16"/>
      <c r="ACU84" s="16"/>
      <c r="ACV84" s="16"/>
      <c r="ACW84" s="16"/>
      <c r="ACX84" s="16"/>
      <c r="ACY84" s="16"/>
      <c r="ACZ84" s="16"/>
      <c r="ADA84" s="16"/>
      <c r="ADB84" s="16"/>
      <c r="ADC84" s="16"/>
      <c r="ADD84" s="16"/>
      <c r="ADE84" s="16"/>
      <c r="ADF84" s="16"/>
      <c r="ADG84" s="16"/>
      <c r="ADH84" s="16"/>
      <c r="ADI84" s="16"/>
      <c r="ADJ84" s="16"/>
      <c r="ADK84" s="16"/>
      <c r="ADL84" s="16"/>
      <c r="ADM84" s="16"/>
      <c r="ADN84" s="16"/>
      <c r="ADO84" s="16"/>
      <c r="ADP84" s="16"/>
      <c r="ADQ84" s="16"/>
      <c r="ADR84" s="16"/>
      <c r="ADS84" s="16"/>
      <c r="ADT84" s="16"/>
      <c r="ADU84" s="16"/>
      <c r="ADV84" s="16"/>
      <c r="ADW84" s="16"/>
      <c r="ADX84" s="16"/>
      <c r="ADY84" s="16"/>
      <c r="ADZ84" s="16"/>
      <c r="AEA84" s="16"/>
      <c r="AEB84" s="16"/>
      <c r="AEC84" s="16"/>
      <c r="AED84" s="16"/>
      <c r="AEE84" s="16"/>
      <c r="AEF84" s="16"/>
      <c r="AEG84" s="16"/>
      <c r="AEH84" s="16"/>
      <c r="AEI84" s="16"/>
      <c r="AEJ84" s="16"/>
      <c r="AEK84" s="16"/>
      <c r="AEL84" s="16"/>
      <c r="AEM84" s="16"/>
      <c r="AEN84" s="16"/>
      <c r="AEO84" s="16"/>
      <c r="AEP84" s="16"/>
      <c r="AEQ84" s="16"/>
      <c r="AER84" s="16"/>
      <c r="AES84" s="16"/>
      <c r="AET84" s="16"/>
      <c r="AEU84" s="16"/>
      <c r="AEV84" s="16"/>
      <c r="AEW84" s="16"/>
      <c r="AEX84" s="16"/>
      <c r="AEY84" s="16"/>
      <c r="AEZ84" s="16"/>
      <c r="AFA84" s="16"/>
      <c r="AFB84" s="16"/>
      <c r="AFC84" s="16"/>
      <c r="AFD84" s="16"/>
      <c r="AFE84" s="16"/>
      <c r="AFF84" s="16"/>
      <c r="AFG84" s="16"/>
      <c r="AFH84" s="16"/>
      <c r="AFI84" s="16"/>
      <c r="AFJ84" s="16"/>
      <c r="AFK84" s="16"/>
      <c r="AFL84" s="16"/>
      <c r="AFM84" s="16"/>
      <c r="AFN84" s="16"/>
      <c r="AFO84" s="16"/>
      <c r="AFP84" s="16"/>
      <c r="AFQ84" s="16"/>
      <c r="AFR84" s="16"/>
      <c r="AFS84" s="16"/>
      <c r="AFT84" s="16"/>
      <c r="AFU84" s="16"/>
      <c r="AFV84" s="16"/>
      <c r="AFW84" s="16"/>
      <c r="AFX84" s="16"/>
      <c r="AFY84" s="16"/>
      <c r="AFZ84" s="16"/>
      <c r="AGA84" s="16"/>
      <c r="AGB84" s="16"/>
      <c r="AGC84" s="16"/>
      <c r="AGD84" s="16"/>
      <c r="AGE84" s="16"/>
      <c r="AGF84" s="16"/>
      <c r="AGG84" s="16"/>
      <c r="AGH84" s="16"/>
      <c r="AGI84" s="16"/>
      <c r="AGJ84" s="16"/>
      <c r="AGK84" s="16"/>
      <c r="AGL84" s="16"/>
      <c r="AGM84" s="16"/>
      <c r="AGN84" s="16"/>
      <c r="AGO84" s="16"/>
      <c r="AGP84" s="16"/>
      <c r="AGQ84" s="16"/>
      <c r="AGR84" s="16"/>
      <c r="AGS84" s="16"/>
      <c r="AGT84" s="16"/>
      <c r="AGU84" s="16"/>
      <c r="AGV84" s="16"/>
      <c r="AGW84" s="16"/>
      <c r="AGX84" s="16"/>
      <c r="AGY84" s="16"/>
      <c r="AGZ84" s="16"/>
      <c r="AHA84" s="16"/>
      <c r="AHB84" s="16"/>
      <c r="AHC84" s="16"/>
      <c r="AHD84" s="16"/>
      <c r="AHE84" s="16"/>
      <c r="AHF84" s="16"/>
      <c r="AHG84" s="16"/>
      <c r="AHH84" s="16"/>
      <c r="AHI84" s="16"/>
      <c r="AHJ84" s="16"/>
      <c r="AHK84" s="16"/>
      <c r="AHL84" s="16"/>
      <c r="AHM84" s="16"/>
      <c r="AHN84" s="16"/>
      <c r="AHO84" s="16"/>
      <c r="AHP84" s="16"/>
      <c r="AHQ84" s="16"/>
      <c r="AHR84" s="16"/>
      <c r="AHS84" s="16"/>
      <c r="AHT84" s="16"/>
      <c r="AHU84" s="16"/>
      <c r="AHV84" s="16"/>
      <c r="AHW84" s="16"/>
      <c r="AHX84" s="16"/>
      <c r="AHY84" s="16"/>
      <c r="AHZ84" s="16"/>
      <c r="AIA84" s="16"/>
      <c r="AIB84" s="16"/>
      <c r="AIC84" s="16"/>
      <c r="AID84" s="16"/>
      <c r="AIE84" s="16"/>
      <c r="AIF84" s="16"/>
      <c r="AIG84" s="16"/>
      <c r="AIH84" s="16"/>
      <c r="AII84" s="16"/>
      <c r="AIJ84" s="16"/>
      <c r="AIK84" s="16"/>
      <c r="AIL84" s="16"/>
      <c r="AIM84" s="16"/>
      <c r="AIN84" s="16"/>
      <c r="AIO84" s="16"/>
      <c r="AIP84" s="16"/>
      <c r="AIQ84" s="16"/>
      <c r="AIR84" s="16"/>
      <c r="AIS84" s="16"/>
      <c r="AIT84" s="16"/>
      <c r="AIU84" s="16"/>
      <c r="AIV84" s="16"/>
      <c r="AIW84" s="16"/>
      <c r="AIX84" s="16"/>
      <c r="AIY84" s="16"/>
      <c r="AIZ84" s="16"/>
      <c r="AJA84" s="16"/>
      <c r="AJB84" s="16"/>
      <c r="AJC84" s="16"/>
      <c r="AJD84" s="16"/>
      <c r="AJE84" s="16"/>
      <c r="AJF84" s="16"/>
      <c r="AJG84" s="16"/>
      <c r="AJH84" s="16"/>
      <c r="AJI84" s="16"/>
      <c r="AJJ84" s="16"/>
      <c r="AJK84" s="16"/>
      <c r="AJL84" s="16"/>
      <c r="AJM84" s="16"/>
      <c r="AJN84" s="16"/>
      <c r="AJO84" s="16"/>
      <c r="AJP84" s="16"/>
      <c r="AJQ84" s="16"/>
      <c r="AJR84" s="16"/>
      <c r="AJS84" s="16"/>
      <c r="AJT84" s="16"/>
      <c r="AJU84" s="16"/>
      <c r="AJV84" s="16"/>
      <c r="AJW84" s="16"/>
      <c r="AJX84" s="16"/>
      <c r="AJY84" s="16"/>
      <c r="AJZ84" s="16"/>
      <c r="AKA84" s="16"/>
      <c r="AKB84" s="16"/>
      <c r="AKC84" s="16"/>
      <c r="AKD84" s="16"/>
      <c r="AKE84" s="16"/>
      <c r="AKF84" s="16"/>
      <c r="AKG84" s="16"/>
      <c r="AKH84" s="16"/>
      <c r="AKI84" s="16"/>
      <c r="AKJ84" s="16"/>
      <c r="AKK84" s="16"/>
      <c r="AKL84" s="16"/>
      <c r="AKM84" s="16"/>
      <c r="AKN84" s="16"/>
      <c r="AKO84" s="16"/>
      <c r="AKP84" s="16"/>
      <c r="AKQ84" s="16"/>
      <c r="AKR84" s="16"/>
      <c r="AKS84" s="16"/>
      <c r="AKT84" s="16"/>
      <c r="AKU84" s="16"/>
      <c r="AKV84" s="16"/>
      <c r="AKW84" s="16"/>
      <c r="AKX84" s="16"/>
      <c r="AKY84" s="16"/>
      <c r="AKZ84" s="16"/>
      <c r="ALA84" s="16"/>
      <c r="ALB84" s="16"/>
      <c r="ALC84" s="16"/>
      <c r="ALD84" s="16"/>
      <c r="ALE84" s="16"/>
      <c r="ALF84" s="16"/>
      <c r="ALG84" s="16"/>
      <c r="ALH84" s="16"/>
      <c r="ALI84" s="16"/>
      <c r="ALJ84" s="16"/>
      <c r="ALK84" s="16"/>
      <c r="ALL84" s="16"/>
      <c r="ALM84" s="16"/>
      <c r="ALN84" s="16"/>
      <c r="ALO84" s="16"/>
      <c r="ALP84" s="16"/>
      <c r="ALQ84" s="16"/>
      <c r="ALR84" s="16"/>
      <c r="ALS84" s="16"/>
      <c r="ALT84" s="16"/>
      <c r="ALU84" s="16"/>
      <c r="ALV84" s="16"/>
      <c r="ALW84" s="16"/>
      <c r="ALX84" s="16"/>
      <c r="ALY84" s="16"/>
      <c r="ALZ84" s="16"/>
      <c r="AMA84" s="16"/>
      <c r="AMB84" s="16"/>
      <c r="AMC84" s="16"/>
      <c r="AMD84" s="16"/>
      <c r="AME84" s="16"/>
      <c r="AMF84" s="16"/>
      <c r="AMG84" s="16"/>
      <c r="AMH84" s="16"/>
      <c r="AMI84" s="16"/>
      <c r="AMJ84" s="16"/>
      <c r="AMK84" s="16"/>
      <c r="AML84" s="16"/>
      <c r="AMM84" s="16"/>
      <c r="AMN84" s="16"/>
      <c r="AMO84" s="16"/>
      <c r="AMP84" s="16"/>
      <c r="AMQ84" s="16"/>
      <c r="AMR84" s="16"/>
      <c r="AMS84" s="16"/>
      <c r="AMT84" s="16"/>
      <c r="AMU84" s="16"/>
      <c r="AMV84" s="16"/>
      <c r="AMW84" s="16"/>
      <c r="AMX84" s="16"/>
      <c r="AMY84" s="16"/>
      <c r="AMZ84" s="16"/>
      <c r="ANA84" s="16"/>
      <c r="ANB84" s="16"/>
      <c r="ANC84" s="16"/>
      <c r="AND84" s="16"/>
      <c r="ANE84" s="16"/>
      <c r="ANF84" s="16"/>
      <c r="ANG84" s="16"/>
      <c r="ANH84" s="16"/>
      <c r="ANI84" s="16"/>
      <c r="ANJ84" s="16"/>
      <c r="ANK84" s="16"/>
      <c r="ANL84" s="16"/>
      <c r="ANM84" s="16"/>
      <c r="ANN84" s="16"/>
      <c r="ANO84" s="16"/>
      <c r="ANP84" s="16"/>
      <c r="ANQ84" s="16"/>
      <c r="ANR84" s="16"/>
      <c r="ANS84" s="16"/>
      <c r="ANT84" s="16"/>
      <c r="ANU84" s="16"/>
      <c r="ANV84" s="16"/>
      <c r="ANW84" s="16"/>
      <c r="ANX84" s="16"/>
      <c r="ANY84" s="16"/>
      <c r="ANZ84" s="16"/>
      <c r="AOA84" s="16"/>
      <c r="AOB84" s="16"/>
      <c r="AOC84" s="16"/>
      <c r="AOD84" s="16"/>
      <c r="AOE84" s="16"/>
      <c r="AOF84" s="16"/>
      <c r="AOG84" s="16"/>
      <c r="AOH84" s="16"/>
      <c r="AOI84" s="16"/>
      <c r="AOJ84" s="16"/>
      <c r="AOK84" s="16"/>
      <c r="AOL84" s="16"/>
      <c r="AOM84" s="16"/>
      <c r="AON84" s="16"/>
      <c r="AOO84" s="16"/>
      <c r="AOP84" s="16"/>
      <c r="AOQ84" s="16"/>
      <c r="AOR84" s="16"/>
      <c r="AOS84" s="16"/>
      <c r="AOT84" s="16"/>
      <c r="AOU84" s="16"/>
      <c r="AOV84" s="16"/>
      <c r="AOW84" s="16"/>
      <c r="AOX84" s="16"/>
      <c r="AOY84" s="16"/>
      <c r="AOZ84" s="16"/>
      <c r="APA84" s="16"/>
      <c r="APB84" s="16"/>
      <c r="APC84" s="16"/>
      <c r="APD84" s="16"/>
      <c r="APE84" s="16"/>
      <c r="APF84" s="16"/>
      <c r="APG84" s="16"/>
      <c r="APH84" s="16"/>
      <c r="API84" s="16"/>
      <c r="APJ84" s="16"/>
      <c r="APK84" s="16"/>
      <c r="APL84" s="16"/>
      <c r="APM84" s="16"/>
      <c r="APN84" s="16"/>
      <c r="APO84" s="16"/>
      <c r="APP84" s="16"/>
      <c r="APQ84" s="16"/>
      <c r="APR84" s="16"/>
      <c r="APS84" s="16"/>
      <c r="APT84" s="16"/>
      <c r="APU84" s="16"/>
      <c r="APV84" s="16"/>
      <c r="APW84" s="16"/>
      <c r="APX84" s="16"/>
      <c r="APY84" s="16"/>
      <c r="APZ84" s="16"/>
      <c r="AQA84" s="16"/>
      <c r="AQB84" s="16"/>
      <c r="AQC84" s="16"/>
      <c r="AQD84" s="16"/>
      <c r="AQE84" s="16"/>
      <c r="AQF84" s="16"/>
      <c r="AQG84" s="16"/>
      <c r="AQH84" s="16"/>
      <c r="AQI84" s="16"/>
      <c r="AQJ84" s="16"/>
      <c r="AQK84" s="16"/>
      <c r="AQL84" s="16"/>
      <c r="AQM84" s="16"/>
      <c r="AQN84" s="16"/>
      <c r="AQO84" s="16"/>
      <c r="AQP84" s="16"/>
      <c r="AQQ84" s="16"/>
      <c r="AQR84" s="16"/>
      <c r="AQS84" s="16"/>
      <c r="AQT84" s="16"/>
      <c r="AQU84" s="16"/>
      <c r="AQV84" s="16"/>
      <c r="AQW84" s="16"/>
      <c r="AQX84" s="16"/>
      <c r="AQY84" s="16"/>
      <c r="AQZ84" s="16"/>
      <c r="ARA84" s="16"/>
      <c r="ARB84" s="16"/>
      <c r="ARC84" s="16"/>
      <c r="ARD84" s="16"/>
      <c r="ARE84" s="16"/>
      <c r="ARF84" s="16"/>
      <c r="ARG84" s="16"/>
      <c r="ARH84" s="16"/>
      <c r="ARI84" s="16"/>
      <c r="ARJ84" s="16"/>
      <c r="ARK84" s="16"/>
      <c r="ARL84" s="16"/>
      <c r="ARM84" s="16"/>
      <c r="ARN84" s="16"/>
      <c r="ARO84" s="16"/>
      <c r="ARP84" s="16"/>
      <c r="ARQ84" s="16"/>
      <c r="ARR84" s="16"/>
      <c r="ARS84" s="16"/>
      <c r="ART84" s="16"/>
      <c r="ARU84" s="16"/>
      <c r="ARV84" s="16"/>
      <c r="ARW84" s="16"/>
      <c r="ARX84" s="16"/>
      <c r="ARY84" s="16"/>
      <c r="ARZ84" s="16"/>
      <c r="ASA84" s="16"/>
      <c r="ASB84" s="16"/>
      <c r="ASC84" s="16"/>
      <c r="ASD84" s="16"/>
      <c r="ASE84" s="16"/>
      <c r="ASF84" s="16"/>
      <c r="ASG84" s="16"/>
      <c r="ASH84" s="16"/>
      <c r="ASI84" s="16"/>
      <c r="ASJ84" s="16"/>
      <c r="ASK84" s="16"/>
      <c r="ASL84" s="16"/>
      <c r="ASM84" s="16"/>
      <c r="ASN84" s="16"/>
      <c r="ASO84" s="16"/>
      <c r="ASP84" s="16"/>
      <c r="ASQ84" s="16"/>
      <c r="ASR84" s="16"/>
      <c r="ASS84" s="16"/>
      <c r="AST84" s="16"/>
      <c r="ASU84" s="16"/>
      <c r="ASV84" s="16"/>
      <c r="ASW84" s="16"/>
      <c r="ASX84" s="16"/>
      <c r="ASY84" s="16"/>
      <c r="ASZ84" s="16"/>
      <c r="ATA84" s="16"/>
      <c r="ATB84" s="16"/>
      <c r="ATC84" s="16"/>
      <c r="ATD84" s="16"/>
      <c r="ATE84" s="16"/>
      <c r="ATF84" s="16"/>
      <c r="ATG84" s="16"/>
      <c r="ATH84" s="16"/>
      <c r="ATI84" s="16"/>
      <c r="ATJ84" s="16"/>
      <c r="ATK84" s="16"/>
      <c r="ATL84" s="16"/>
      <c r="ATM84" s="16"/>
      <c r="ATN84" s="16"/>
      <c r="ATO84" s="16"/>
      <c r="ATP84" s="16"/>
      <c r="ATQ84" s="16"/>
      <c r="ATR84" s="16"/>
      <c r="ATS84" s="16"/>
      <c r="ATT84" s="16"/>
      <c r="ATU84" s="16"/>
      <c r="ATV84" s="16"/>
      <c r="ATW84" s="16"/>
      <c r="ATX84" s="16"/>
      <c r="ATY84" s="16"/>
      <c r="ATZ84" s="16"/>
      <c r="AUA84" s="16"/>
      <c r="AUB84" s="16"/>
      <c r="AUC84" s="16"/>
      <c r="AUD84" s="16"/>
      <c r="AUE84" s="16"/>
      <c r="AUF84" s="16"/>
      <c r="AUG84" s="16"/>
      <c r="AUH84" s="16"/>
      <c r="AUI84" s="16"/>
      <c r="AUJ84" s="16"/>
      <c r="AUK84" s="16"/>
      <c r="AUL84" s="16"/>
      <c r="AUM84" s="16"/>
      <c r="AUN84" s="16"/>
      <c r="AUO84" s="16"/>
      <c r="AUP84" s="16"/>
      <c r="AUQ84" s="16"/>
      <c r="AUR84" s="16"/>
      <c r="AUS84" s="16"/>
      <c r="AUT84" s="16"/>
      <c r="AUU84" s="16"/>
      <c r="AUV84" s="16"/>
      <c r="AUW84" s="16"/>
      <c r="AUX84" s="16"/>
      <c r="AUY84" s="16"/>
      <c r="AUZ84" s="16"/>
      <c r="AVA84" s="16"/>
      <c r="AVB84" s="16"/>
      <c r="AVC84" s="16"/>
      <c r="AVD84" s="16"/>
      <c r="AVE84" s="16"/>
      <c r="AVF84" s="16"/>
      <c r="AVG84" s="16"/>
      <c r="AVH84" s="16"/>
      <c r="AVI84" s="16"/>
      <c r="AVJ84" s="16"/>
      <c r="AVK84" s="16"/>
      <c r="AVL84" s="16"/>
      <c r="AVM84" s="16"/>
      <c r="AVN84" s="16"/>
      <c r="AVO84" s="16"/>
      <c r="AVP84" s="16"/>
      <c r="AVQ84" s="16"/>
      <c r="AVR84" s="16"/>
      <c r="AVS84" s="16"/>
      <c r="AVT84" s="16"/>
      <c r="AVU84" s="16"/>
      <c r="AVV84" s="16"/>
      <c r="AVW84" s="16"/>
      <c r="AVX84" s="16"/>
      <c r="AVY84" s="16"/>
      <c r="AVZ84" s="16"/>
      <c r="AWA84" s="16"/>
      <c r="AWB84" s="16"/>
      <c r="AWC84" s="16"/>
      <c r="AWD84" s="16"/>
      <c r="AWE84" s="16"/>
      <c r="AWF84" s="16"/>
      <c r="AWG84" s="16"/>
      <c r="AWH84" s="16"/>
      <c r="AWI84" s="16"/>
      <c r="AWJ84" s="16"/>
      <c r="AWK84" s="16"/>
      <c r="AWL84" s="16"/>
      <c r="AWM84" s="16"/>
      <c r="AWN84" s="16"/>
      <c r="AWO84" s="16"/>
      <c r="AWP84" s="16"/>
      <c r="AWQ84" s="16"/>
      <c r="AWR84" s="16"/>
      <c r="AWS84" s="16"/>
      <c r="AWT84" s="16"/>
      <c r="AWU84" s="16"/>
      <c r="AWV84" s="16"/>
      <c r="AWW84" s="16"/>
      <c r="AWX84" s="16"/>
      <c r="AWY84" s="16"/>
      <c r="AWZ84" s="16"/>
      <c r="AXA84" s="16"/>
      <c r="AXB84" s="16"/>
      <c r="AXC84" s="16"/>
      <c r="AXD84" s="16"/>
      <c r="AXE84" s="16"/>
      <c r="AXF84" s="16"/>
      <c r="AXG84" s="16"/>
      <c r="AXH84" s="16"/>
      <c r="AXI84" s="16"/>
      <c r="AXJ84" s="16"/>
      <c r="AXK84" s="16"/>
      <c r="AXL84" s="16"/>
      <c r="AXM84" s="16"/>
      <c r="AXN84" s="16"/>
      <c r="AXO84" s="16"/>
      <c r="AXP84" s="16"/>
      <c r="AXQ84" s="16"/>
      <c r="AXR84" s="16"/>
      <c r="AXS84" s="16"/>
      <c r="AXT84" s="16"/>
      <c r="AXU84" s="16"/>
      <c r="AXV84" s="16"/>
      <c r="AXW84" s="16"/>
      <c r="AXX84" s="16"/>
      <c r="AXY84" s="16"/>
      <c r="AXZ84" s="16"/>
      <c r="AYA84" s="16"/>
      <c r="AYB84" s="16"/>
      <c r="AYC84" s="16"/>
      <c r="AYD84" s="16"/>
      <c r="AYE84" s="16"/>
      <c r="AYF84" s="16"/>
      <c r="AYG84" s="16"/>
      <c r="AYH84" s="16"/>
      <c r="AYI84" s="16"/>
      <c r="AYJ84" s="16"/>
      <c r="AYK84" s="16"/>
      <c r="AYL84" s="16"/>
      <c r="AYM84" s="16"/>
      <c r="AYN84" s="16"/>
      <c r="AYO84" s="16"/>
      <c r="AYP84" s="16"/>
      <c r="AYQ84" s="16"/>
      <c r="AYR84" s="16"/>
      <c r="AYS84" s="16"/>
      <c r="AYT84" s="16"/>
      <c r="AYU84" s="16"/>
      <c r="AYV84" s="16"/>
      <c r="AYW84" s="16"/>
      <c r="AYX84" s="16"/>
      <c r="AYY84" s="16"/>
      <c r="AYZ84" s="16"/>
      <c r="AZA84" s="16"/>
      <c r="AZB84" s="16"/>
      <c r="AZC84" s="16"/>
      <c r="AZD84" s="16"/>
      <c r="AZE84" s="16"/>
      <c r="AZF84" s="16"/>
      <c r="AZG84" s="16"/>
      <c r="AZH84" s="16"/>
      <c r="AZI84" s="16"/>
      <c r="AZJ84" s="16"/>
      <c r="AZK84" s="16"/>
      <c r="AZL84" s="16"/>
      <c r="AZM84" s="16"/>
      <c r="AZN84" s="16"/>
      <c r="AZO84" s="16"/>
      <c r="AZP84" s="16"/>
      <c r="AZQ84" s="16"/>
      <c r="AZR84" s="16"/>
      <c r="AZS84" s="16"/>
      <c r="AZT84" s="16"/>
      <c r="AZU84" s="16"/>
      <c r="AZV84" s="16"/>
      <c r="AZW84" s="16"/>
      <c r="AZX84" s="16"/>
      <c r="AZY84" s="16"/>
      <c r="AZZ84" s="16"/>
      <c r="BAA84" s="16"/>
      <c r="BAB84" s="16"/>
      <c r="BAC84" s="16"/>
      <c r="BAD84" s="16"/>
      <c r="BAE84" s="16"/>
      <c r="BAF84" s="16"/>
      <c r="BAG84" s="16"/>
      <c r="BAH84" s="16"/>
      <c r="BAI84" s="16"/>
      <c r="BAJ84" s="16"/>
      <c r="BAK84" s="16"/>
      <c r="BAL84" s="16"/>
      <c r="BAM84" s="16"/>
      <c r="BAN84" s="16"/>
      <c r="BAO84" s="16"/>
      <c r="BAP84" s="16"/>
      <c r="BAQ84" s="16"/>
      <c r="BAR84" s="16"/>
      <c r="BAS84" s="16"/>
      <c r="BAT84" s="16"/>
      <c r="BAU84" s="16"/>
      <c r="BAV84" s="16"/>
      <c r="BAW84" s="16"/>
      <c r="BAX84" s="16"/>
      <c r="BAY84" s="16"/>
      <c r="BAZ84" s="16"/>
      <c r="BBA84" s="16"/>
      <c r="BBB84" s="16"/>
      <c r="BBC84" s="16"/>
      <c r="BBD84" s="16"/>
      <c r="BBE84" s="16"/>
      <c r="BBF84" s="16"/>
      <c r="BBG84" s="16"/>
      <c r="BBH84" s="16"/>
      <c r="BBI84" s="16"/>
      <c r="BBJ84" s="16"/>
      <c r="BBK84" s="16"/>
      <c r="BBL84" s="16"/>
      <c r="BBM84" s="16"/>
      <c r="BBN84" s="16"/>
      <c r="BBO84" s="16"/>
      <c r="BBP84" s="16"/>
      <c r="BBQ84" s="16"/>
      <c r="BBR84" s="16"/>
      <c r="BBS84" s="16"/>
      <c r="BBT84" s="16"/>
      <c r="BBU84" s="16"/>
      <c r="BBV84" s="16"/>
      <c r="BBW84" s="16"/>
      <c r="BBX84" s="16"/>
      <c r="BBY84" s="16"/>
      <c r="BBZ84" s="16"/>
      <c r="BCA84" s="16"/>
      <c r="BCB84" s="16"/>
      <c r="BCC84" s="16"/>
      <c r="BCD84" s="16"/>
      <c r="BCE84" s="16"/>
      <c r="BCF84" s="16"/>
      <c r="BCG84" s="16"/>
      <c r="BCH84" s="16"/>
      <c r="BCI84" s="16"/>
      <c r="BCJ84" s="16"/>
      <c r="BCK84" s="16"/>
      <c r="BCL84" s="16"/>
      <c r="BCM84" s="16"/>
      <c r="BCN84" s="16"/>
      <c r="BCO84" s="16"/>
      <c r="BCP84" s="16"/>
      <c r="BCQ84" s="16"/>
      <c r="BCR84" s="16"/>
      <c r="BCS84" s="16"/>
      <c r="BCT84" s="16"/>
      <c r="BCU84" s="16"/>
      <c r="BCV84" s="16"/>
      <c r="BCW84" s="16"/>
      <c r="BCX84" s="16"/>
      <c r="BCY84" s="16"/>
      <c r="BCZ84" s="16"/>
      <c r="BDA84" s="16"/>
      <c r="BDB84" s="16"/>
      <c r="BDC84" s="16"/>
      <c r="BDD84" s="16"/>
      <c r="BDE84" s="16"/>
      <c r="BDF84" s="16"/>
      <c r="BDG84" s="16"/>
      <c r="BDH84" s="16"/>
      <c r="BDI84" s="16"/>
      <c r="BDJ84" s="16"/>
      <c r="BDK84" s="16"/>
      <c r="BDL84" s="16"/>
      <c r="BDM84" s="16"/>
      <c r="BDN84" s="16"/>
      <c r="BDO84" s="16"/>
      <c r="BDP84" s="16"/>
      <c r="BDQ84" s="16"/>
      <c r="BDR84" s="16"/>
      <c r="BDS84" s="16"/>
      <c r="BDT84" s="16"/>
      <c r="BDU84" s="16"/>
      <c r="BDV84" s="16"/>
      <c r="BDW84" s="16"/>
      <c r="BDX84" s="16"/>
      <c r="BDY84" s="16"/>
      <c r="BDZ84" s="16"/>
      <c r="BEA84" s="16"/>
      <c r="BEB84" s="16"/>
      <c r="BEC84" s="16"/>
      <c r="BED84" s="16"/>
      <c r="BEE84" s="16"/>
      <c r="BEF84" s="16"/>
      <c r="BEG84" s="16"/>
      <c r="BEH84" s="16"/>
      <c r="BEI84" s="16"/>
      <c r="BEJ84" s="16"/>
      <c r="BEK84" s="16"/>
      <c r="BEL84" s="16"/>
      <c r="BEM84" s="16"/>
      <c r="BEN84" s="16"/>
      <c r="BEO84" s="16"/>
      <c r="BEP84" s="16"/>
      <c r="BEQ84" s="16"/>
      <c r="BER84" s="16"/>
      <c r="BES84" s="16"/>
      <c r="BET84" s="16"/>
      <c r="BEU84" s="16"/>
      <c r="BEV84" s="16"/>
      <c r="BEW84" s="16"/>
      <c r="BEX84" s="16"/>
      <c r="BEY84" s="16"/>
      <c r="BEZ84" s="16"/>
      <c r="BFA84" s="16"/>
      <c r="BFB84" s="16"/>
      <c r="BFC84" s="16"/>
      <c r="BFD84" s="16"/>
      <c r="BFE84" s="16"/>
      <c r="BFF84" s="16"/>
      <c r="BFG84" s="16"/>
      <c r="BFH84" s="16"/>
      <c r="BFI84" s="16"/>
      <c r="BFJ84" s="16"/>
      <c r="BFK84" s="16"/>
      <c r="BFL84" s="16"/>
      <c r="BFM84" s="16"/>
      <c r="BFN84" s="16"/>
      <c r="BFO84" s="16"/>
      <c r="BFP84" s="16"/>
      <c r="BFQ84" s="16"/>
      <c r="BFR84" s="16"/>
      <c r="BFS84" s="16"/>
      <c r="BFT84" s="16"/>
      <c r="BFU84" s="16"/>
      <c r="BFV84" s="16"/>
      <c r="BFW84" s="16"/>
      <c r="BFX84" s="16"/>
      <c r="BFY84" s="16"/>
      <c r="BFZ84" s="16"/>
      <c r="BGA84" s="16"/>
      <c r="BGB84" s="16"/>
      <c r="BGC84" s="16"/>
      <c r="BGD84" s="16"/>
      <c r="BGE84" s="16"/>
      <c r="BGF84" s="16"/>
      <c r="BGG84" s="16"/>
      <c r="BGH84" s="16"/>
      <c r="BGI84" s="16"/>
      <c r="BGJ84" s="16"/>
      <c r="BGK84" s="16"/>
      <c r="BGL84" s="16"/>
      <c r="BGM84" s="16"/>
      <c r="BGN84" s="16"/>
      <c r="BGO84" s="16"/>
      <c r="BGP84" s="16"/>
      <c r="BGQ84" s="16"/>
      <c r="BGR84" s="16"/>
      <c r="BGS84" s="16"/>
      <c r="BGT84" s="16"/>
      <c r="BGU84" s="16"/>
      <c r="BGV84" s="16"/>
      <c r="BGW84" s="16"/>
      <c r="BGX84" s="16"/>
      <c r="BGY84" s="16"/>
      <c r="BGZ84" s="16"/>
      <c r="BHA84" s="16"/>
      <c r="BHB84" s="16"/>
      <c r="BHC84" s="16"/>
      <c r="BHD84" s="16"/>
      <c r="BHE84" s="16"/>
      <c r="BHF84" s="16"/>
      <c r="BHG84" s="16"/>
      <c r="BHH84" s="16"/>
      <c r="BHI84" s="16"/>
      <c r="BHJ84" s="16"/>
      <c r="BHK84" s="16"/>
      <c r="BHL84" s="16"/>
      <c r="BHM84" s="16"/>
      <c r="BHN84" s="16"/>
      <c r="BHO84" s="16"/>
      <c r="BHP84" s="16"/>
      <c r="BHQ84" s="16"/>
      <c r="BHR84" s="16"/>
      <c r="BHS84" s="16"/>
      <c r="BHT84" s="16"/>
      <c r="BHU84" s="16"/>
      <c r="BHV84" s="16"/>
      <c r="BHW84" s="16"/>
      <c r="BHX84" s="16"/>
      <c r="BHY84" s="16"/>
      <c r="BHZ84" s="16"/>
      <c r="BIA84" s="16"/>
      <c r="BIB84" s="16"/>
      <c r="BIC84" s="16"/>
      <c r="BID84" s="16"/>
      <c r="BIE84" s="16"/>
      <c r="BIF84" s="16"/>
      <c r="BIG84" s="16"/>
      <c r="BIH84" s="16"/>
      <c r="BII84" s="16"/>
      <c r="BIJ84" s="16"/>
      <c r="BIK84" s="16"/>
      <c r="BIL84" s="16"/>
      <c r="BIM84" s="16"/>
      <c r="BIN84" s="16"/>
      <c r="BIO84" s="16"/>
      <c r="BIP84" s="16"/>
      <c r="BIQ84" s="16"/>
      <c r="BIR84" s="16"/>
      <c r="BIS84" s="16"/>
      <c r="BIT84" s="16"/>
      <c r="BIU84" s="16"/>
      <c r="BIV84" s="16"/>
      <c r="BIW84" s="16"/>
      <c r="BIX84" s="16"/>
      <c r="BIY84" s="16"/>
      <c r="BIZ84" s="16"/>
      <c r="BJA84" s="16"/>
      <c r="BJB84" s="16"/>
      <c r="BJC84" s="16"/>
      <c r="BJD84" s="16"/>
      <c r="BJE84" s="16"/>
      <c r="BJF84" s="16"/>
      <c r="BJG84" s="16"/>
      <c r="BJH84" s="16"/>
      <c r="BJI84" s="16"/>
      <c r="BJJ84" s="16"/>
      <c r="BJK84" s="16"/>
      <c r="BJL84" s="16"/>
      <c r="BJM84" s="16"/>
      <c r="BJN84" s="16"/>
      <c r="BJO84" s="16"/>
      <c r="BJP84" s="16"/>
      <c r="BJQ84" s="16"/>
      <c r="BJR84" s="16"/>
      <c r="BJS84" s="16"/>
      <c r="BJT84" s="16"/>
      <c r="BJU84" s="16"/>
      <c r="BJV84" s="16"/>
      <c r="BJW84" s="16"/>
      <c r="BJX84" s="16"/>
      <c r="BJY84" s="16"/>
      <c r="BJZ84" s="16"/>
      <c r="BKA84" s="16"/>
      <c r="BKB84" s="16"/>
      <c r="BKC84" s="16"/>
      <c r="BKD84" s="16"/>
      <c r="BKE84" s="16"/>
      <c r="BKF84" s="16"/>
      <c r="BKG84" s="16"/>
      <c r="BKH84" s="16"/>
      <c r="BKI84" s="16"/>
      <c r="BKJ84" s="16"/>
      <c r="BKK84" s="16"/>
      <c r="BKL84" s="16"/>
      <c r="BKM84" s="16"/>
      <c r="BKN84" s="16"/>
      <c r="BKO84" s="16"/>
      <c r="BKP84" s="16"/>
      <c r="BKQ84" s="16"/>
      <c r="BKR84" s="16"/>
      <c r="BKS84" s="16"/>
      <c r="BKT84" s="16"/>
      <c r="BKU84" s="16"/>
      <c r="BKV84" s="16"/>
      <c r="BKW84" s="16"/>
      <c r="BKX84" s="16"/>
      <c r="BKY84" s="16"/>
      <c r="BKZ84" s="16"/>
      <c r="BLA84" s="16"/>
      <c r="BLB84" s="16"/>
      <c r="BLC84" s="16"/>
      <c r="BLD84" s="16"/>
      <c r="BLE84" s="16"/>
      <c r="BLF84" s="16"/>
      <c r="BLG84" s="16"/>
      <c r="BLH84" s="16"/>
      <c r="BLI84" s="16"/>
      <c r="BLJ84" s="16"/>
      <c r="BLK84" s="16"/>
      <c r="BLL84" s="16"/>
      <c r="BLM84" s="16"/>
      <c r="BLN84" s="16"/>
      <c r="BLO84" s="16"/>
      <c r="BLP84" s="16"/>
      <c r="BLQ84" s="16"/>
      <c r="BLR84" s="16"/>
      <c r="BLS84" s="16"/>
      <c r="BLT84" s="16"/>
      <c r="BLU84" s="16"/>
      <c r="BLV84" s="16"/>
      <c r="BLW84" s="16"/>
      <c r="BLX84" s="16"/>
      <c r="BLY84" s="16"/>
      <c r="BLZ84" s="16"/>
      <c r="BMA84" s="16"/>
      <c r="BMB84" s="16"/>
      <c r="BMC84" s="16"/>
      <c r="BMD84" s="16"/>
      <c r="BME84" s="16"/>
      <c r="BMF84" s="16"/>
      <c r="BMG84" s="16"/>
      <c r="BMH84" s="16"/>
      <c r="BMI84" s="16"/>
      <c r="BMJ84" s="16"/>
      <c r="BMK84" s="16"/>
      <c r="BML84" s="16"/>
      <c r="BMM84" s="16"/>
      <c r="BMN84" s="16"/>
      <c r="BMO84" s="16"/>
      <c r="BMP84" s="16"/>
      <c r="BMQ84" s="16"/>
      <c r="BMR84" s="16"/>
      <c r="BMS84" s="16"/>
      <c r="BMT84" s="16"/>
      <c r="BMU84" s="16"/>
      <c r="BMV84" s="16"/>
      <c r="BMW84" s="16"/>
      <c r="BMX84" s="16"/>
      <c r="BMY84" s="16"/>
      <c r="BMZ84" s="16"/>
      <c r="BNA84" s="16"/>
      <c r="BNB84" s="16"/>
      <c r="BNC84" s="16"/>
      <c r="BND84" s="16"/>
      <c r="BNE84" s="16"/>
      <c r="BNF84" s="16"/>
      <c r="BNG84" s="16"/>
      <c r="BNH84" s="16"/>
      <c r="BNI84" s="16"/>
      <c r="BNJ84" s="16"/>
      <c r="BNK84" s="16"/>
      <c r="BNL84" s="16"/>
      <c r="BNM84" s="16"/>
      <c r="BNN84" s="16"/>
      <c r="BNO84" s="16"/>
      <c r="BNP84" s="16"/>
      <c r="BNQ84" s="16"/>
      <c r="BNR84" s="16"/>
      <c r="BNS84" s="16"/>
      <c r="BNT84" s="16"/>
      <c r="BNU84" s="16"/>
      <c r="BNV84" s="16"/>
      <c r="BNW84" s="16"/>
      <c r="BNX84" s="16"/>
      <c r="BNY84" s="16"/>
      <c r="BNZ84" s="16"/>
      <c r="BOA84" s="16"/>
      <c r="BOB84" s="16"/>
      <c r="BOC84" s="16"/>
      <c r="BOD84" s="16"/>
      <c r="BOE84" s="16"/>
      <c r="BOF84" s="16"/>
      <c r="BOG84" s="16"/>
      <c r="BOH84" s="16"/>
      <c r="BOI84" s="16"/>
      <c r="BOJ84" s="16"/>
      <c r="BOK84" s="16"/>
      <c r="BOL84" s="16"/>
      <c r="BOM84" s="16"/>
      <c r="BON84" s="16"/>
      <c r="BOO84" s="16"/>
      <c r="BOP84" s="16"/>
      <c r="BOQ84" s="16"/>
      <c r="BOR84" s="16"/>
      <c r="BOS84" s="16"/>
      <c r="BOT84" s="16"/>
      <c r="BOU84" s="16"/>
      <c r="BOV84" s="16"/>
      <c r="BOW84" s="16"/>
      <c r="BOX84" s="16"/>
      <c r="BOY84" s="16"/>
      <c r="BOZ84" s="16"/>
      <c r="BPA84" s="16"/>
      <c r="BPB84" s="16"/>
      <c r="BPC84" s="16"/>
      <c r="BPD84" s="16"/>
      <c r="BPE84" s="16"/>
      <c r="BPF84" s="16"/>
      <c r="BPG84" s="16"/>
      <c r="BPH84" s="16"/>
      <c r="BPI84" s="16"/>
      <c r="BPJ84" s="16"/>
      <c r="BPK84" s="16"/>
      <c r="BPL84" s="16"/>
      <c r="BPM84" s="16"/>
      <c r="BPN84" s="16"/>
      <c r="BPO84" s="16"/>
      <c r="BPP84" s="16"/>
      <c r="BPQ84" s="16"/>
      <c r="BPR84" s="16"/>
      <c r="BPS84" s="16"/>
      <c r="BPT84" s="16"/>
      <c r="BPU84" s="16"/>
      <c r="BPV84" s="16"/>
      <c r="BPW84" s="16"/>
      <c r="BPX84" s="16"/>
      <c r="BPY84" s="16"/>
      <c r="BPZ84" s="16"/>
      <c r="BQA84" s="16"/>
      <c r="BQB84" s="16"/>
      <c r="BQC84" s="16"/>
      <c r="BQD84" s="16"/>
      <c r="BQE84" s="16"/>
      <c r="BQF84" s="16"/>
      <c r="BQG84" s="16"/>
      <c r="BQH84" s="16"/>
      <c r="BQI84" s="16"/>
      <c r="BQJ84" s="16"/>
      <c r="BQK84" s="16"/>
      <c r="BQL84" s="16"/>
      <c r="BQM84" s="16"/>
      <c r="BQN84" s="16"/>
      <c r="BQO84" s="16"/>
      <c r="BQP84" s="16"/>
      <c r="BQQ84" s="16"/>
      <c r="BQR84" s="16"/>
      <c r="BQS84" s="16"/>
      <c r="BQT84" s="16"/>
      <c r="BQU84" s="16"/>
      <c r="BQV84" s="16"/>
      <c r="BQW84" s="16"/>
      <c r="BQX84" s="16"/>
      <c r="BQY84" s="16"/>
      <c r="BQZ84" s="16"/>
      <c r="BRA84" s="16"/>
      <c r="BRB84" s="16"/>
      <c r="BRC84" s="16"/>
      <c r="BRD84" s="16"/>
      <c r="BRE84" s="16"/>
      <c r="BRF84" s="16"/>
      <c r="BRG84" s="16"/>
      <c r="BRH84" s="16"/>
      <c r="BRI84" s="16"/>
      <c r="BRJ84" s="16"/>
      <c r="BRK84" s="16"/>
      <c r="BRL84" s="16"/>
      <c r="BRM84" s="16"/>
      <c r="BRN84" s="16"/>
      <c r="BRO84" s="16"/>
      <c r="BRP84" s="16"/>
      <c r="BRQ84" s="16"/>
      <c r="BRR84" s="16"/>
      <c r="BRS84" s="16"/>
      <c r="BRT84" s="16"/>
      <c r="BRU84" s="16"/>
      <c r="BRV84" s="16"/>
      <c r="BRW84" s="16"/>
      <c r="BRX84" s="16"/>
      <c r="BRY84" s="16"/>
      <c r="BRZ84" s="16"/>
      <c r="BSA84" s="16"/>
      <c r="BSB84" s="16"/>
      <c r="BSC84" s="16"/>
      <c r="BSD84" s="16"/>
      <c r="BSE84" s="16"/>
      <c r="BSF84" s="16"/>
      <c r="BSG84" s="16"/>
      <c r="BSH84" s="16"/>
      <c r="BSI84" s="16"/>
      <c r="BSJ84" s="16"/>
      <c r="BSK84" s="16"/>
      <c r="BSL84" s="16"/>
      <c r="BSM84" s="16"/>
      <c r="BSN84" s="16"/>
      <c r="BSO84" s="16"/>
      <c r="BSP84" s="16"/>
      <c r="BSQ84" s="16"/>
      <c r="BSR84" s="16"/>
      <c r="BSS84" s="16"/>
      <c r="BST84" s="16"/>
      <c r="BSU84" s="16"/>
      <c r="BSV84" s="16"/>
      <c r="BSW84" s="16"/>
      <c r="BSX84" s="16"/>
      <c r="BSY84" s="16"/>
      <c r="BSZ84" s="16"/>
      <c r="BTA84" s="16"/>
      <c r="BTB84" s="16"/>
      <c r="BTC84" s="16"/>
      <c r="BTD84" s="16"/>
      <c r="BTE84" s="16"/>
      <c r="BTF84" s="16"/>
      <c r="BTG84" s="16"/>
      <c r="BTH84" s="16"/>
    </row>
    <row r="85" spans="1:1880" s="310" customFormat="1" ht="110.25" customHeight="1" x14ac:dyDescent="0.3">
      <c r="A85" s="559">
        <v>622</v>
      </c>
      <c r="B85" s="642" t="s">
        <v>137</v>
      </c>
      <c r="C85" s="559" t="s">
        <v>157</v>
      </c>
      <c r="D85" s="616" t="s">
        <v>269</v>
      </c>
      <c r="E85" s="283">
        <f>INDEX('PY1 Data(H)'!$A$1:$CZ$258,MATCH('Unit Data from Audit Worksheet'!$A85,'PY1 Data(H)'!$A$1:$A$258,0),MATCH('Unit Data from Audit Worksheet'!$D$2,'PY1 Data(H)'!$A$1:$CZ$1,0))</f>
        <v>0</v>
      </c>
      <c r="F85" s="137">
        <v>0</v>
      </c>
      <c r="G85" s="532"/>
      <c r="H85" s="535"/>
      <c r="I85" s="541"/>
      <c r="J85"/>
      <c r="K85" s="16"/>
      <c r="L85"/>
      <c r="M85" s="16"/>
      <c r="N85" s="139"/>
      <c r="O85" s="16"/>
      <c r="P85" s="16"/>
      <c r="Q85" s="16"/>
      <c r="R85" s="16"/>
      <c r="S85" s="16"/>
      <c r="T85" s="16"/>
      <c r="U85" s="16"/>
      <c r="V85" s="16"/>
      <c r="W85" s="16"/>
      <c r="X85" s="16"/>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c r="FQ85" s="16"/>
      <c r="FR85" s="16"/>
      <c r="FS85" s="16"/>
      <c r="FT85" s="16"/>
      <c r="FU85" s="16"/>
      <c r="FV85" s="16"/>
      <c r="FW85" s="16"/>
      <c r="FX85" s="16"/>
      <c r="FY85" s="16"/>
      <c r="FZ85" s="16"/>
      <c r="GA85" s="16"/>
      <c r="GB85" s="16"/>
      <c r="GC85" s="16"/>
      <c r="GD85" s="16"/>
      <c r="GE85" s="16"/>
      <c r="GF85" s="16"/>
      <c r="GG85" s="16"/>
      <c r="GH85" s="16"/>
      <c r="GI85" s="16"/>
      <c r="GJ85" s="16"/>
      <c r="GK85" s="16"/>
      <c r="GL85" s="16"/>
      <c r="GM85" s="16"/>
      <c r="GN85" s="16"/>
      <c r="GO85" s="16"/>
      <c r="GP85" s="16"/>
      <c r="GQ85" s="16"/>
      <c r="GR85" s="16"/>
      <c r="GS85" s="16"/>
      <c r="GT85" s="16"/>
      <c r="GU85" s="16"/>
      <c r="GV85" s="16"/>
      <c r="GW85" s="16"/>
      <c r="GX85" s="16"/>
      <c r="GY85" s="16"/>
      <c r="GZ85" s="16"/>
      <c r="HA85" s="16"/>
      <c r="HB85" s="16"/>
      <c r="HC85" s="16"/>
      <c r="HD85" s="16"/>
      <c r="HE85" s="16"/>
      <c r="HF85" s="16"/>
      <c r="HG85" s="16"/>
      <c r="HH85" s="16"/>
      <c r="HI85" s="16"/>
      <c r="HJ85" s="16"/>
      <c r="HK85" s="16"/>
      <c r="HL85" s="16"/>
      <c r="HM85" s="16"/>
      <c r="HN85" s="16"/>
      <c r="HO85" s="16"/>
      <c r="HP85" s="16"/>
      <c r="HQ85" s="16"/>
      <c r="HR85" s="16"/>
      <c r="HS85" s="16"/>
      <c r="HT85" s="16"/>
      <c r="HU85" s="16"/>
      <c r="HV85" s="16"/>
      <c r="HW85" s="16"/>
      <c r="HX85" s="16"/>
      <c r="HY85" s="16"/>
      <c r="HZ85" s="16"/>
      <c r="IA85" s="16"/>
      <c r="IB85" s="16"/>
      <c r="IC85" s="16"/>
      <c r="ID85" s="16"/>
      <c r="IE85" s="16"/>
      <c r="IF85" s="16"/>
      <c r="IG85" s="16"/>
      <c r="IH85" s="16"/>
      <c r="II85" s="16"/>
      <c r="IJ85" s="16"/>
      <c r="IK85" s="16"/>
      <c r="IL85" s="16"/>
      <c r="IM85" s="16"/>
      <c r="IN85" s="16"/>
      <c r="IO85" s="16"/>
      <c r="IP85" s="16"/>
      <c r="IQ85" s="16"/>
      <c r="IR85" s="16"/>
      <c r="IS85" s="16"/>
      <c r="IT85" s="16"/>
      <c r="IU85" s="16"/>
      <c r="IV85" s="16"/>
      <c r="IW85" s="16"/>
      <c r="IX85" s="16"/>
      <c r="IY85" s="16"/>
      <c r="IZ85" s="16"/>
      <c r="JA85" s="16"/>
      <c r="JB85" s="16"/>
      <c r="JC85" s="16"/>
      <c r="JD85" s="16"/>
      <c r="JE85" s="16"/>
      <c r="JF85" s="16"/>
      <c r="JG85" s="16"/>
      <c r="JH85" s="16"/>
      <c r="JI85" s="16"/>
      <c r="JJ85" s="16"/>
      <c r="JK85" s="16"/>
      <c r="JL85" s="16"/>
      <c r="JM85" s="16"/>
      <c r="JN85" s="16"/>
      <c r="JO85" s="16"/>
      <c r="JP85" s="16"/>
      <c r="JQ85" s="16"/>
      <c r="JR85" s="16"/>
      <c r="JS85" s="16"/>
      <c r="JT85" s="16"/>
      <c r="JU85" s="16"/>
      <c r="JV85" s="16"/>
      <c r="JW85" s="16"/>
      <c r="JX85" s="16"/>
      <c r="JY85" s="16"/>
      <c r="JZ85" s="16"/>
      <c r="KA85" s="16"/>
      <c r="KB85" s="16"/>
      <c r="KC85" s="16"/>
      <c r="KD85" s="16"/>
      <c r="KE85" s="16"/>
      <c r="KF85" s="16"/>
      <c r="KG85" s="16"/>
      <c r="KH85" s="16"/>
      <c r="KI85" s="16"/>
      <c r="KJ85" s="16"/>
      <c r="KK85" s="16"/>
      <c r="KL85" s="16"/>
      <c r="KM85" s="16"/>
      <c r="KN85" s="16"/>
      <c r="KO85" s="16"/>
      <c r="KP85" s="16"/>
      <c r="KQ85" s="16"/>
      <c r="KR85" s="16"/>
      <c r="KS85" s="16"/>
      <c r="KT85" s="16"/>
      <c r="KU85" s="16"/>
      <c r="KV85" s="16"/>
      <c r="KW85" s="16"/>
      <c r="KX85" s="16"/>
      <c r="KY85" s="16"/>
      <c r="KZ85" s="16"/>
      <c r="LA85" s="16"/>
      <c r="LB85" s="16"/>
      <c r="LC85" s="16"/>
      <c r="LD85" s="16"/>
      <c r="LE85" s="16"/>
      <c r="LF85" s="16"/>
      <c r="LG85" s="16"/>
      <c r="LH85" s="16"/>
      <c r="LI85" s="16"/>
      <c r="LJ85" s="16"/>
      <c r="LK85" s="16"/>
      <c r="LL85" s="16"/>
      <c r="LM85" s="16"/>
      <c r="LN85" s="16"/>
      <c r="LO85" s="16"/>
      <c r="LP85" s="16"/>
      <c r="LQ85" s="16"/>
      <c r="LR85" s="16"/>
      <c r="LS85" s="16"/>
      <c r="LT85" s="16"/>
      <c r="LU85" s="16"/>
      <c r="LV85" s="16"/>
      <c r="LW85" s="16"/>
      <c r="LX85" s="16"/>
      <c r="LY85" s="16"/>
      <c r="LZ85" s="16"/>
      <c r="MA85" s="16"/>
      <c r="MB85" s="16"/>
      <c r="MC85" s="16"/>
      <c r="MD85" s="16"/>
      <c r="ME85" s="16"/>
      <c r="MF85" s="16"/>
      <c r="MG85" s="16"/>
      <c r="MH85" s="16"/>
      <c r="MI85" s="16"/>
      <c r="MJ85" s="16"/>
      <c r="MK85" s="16"/>
      <c r="ML85" s="16"/>
      <c r="MM85" s="16"/>
      <c r="MN85" s="16"/>
      <c r="MO85" s="16"/>
      <c r="MP85" s="16"/>
      <c r="MQ85" s="16"/>
      <c r="MR85" s="16"/>
      <c r="MS85" s="16"/>
      <c r="MT85" s="16"/>
      <c r="MU85" s="16"/>
      <c r="MV85" s="16"/>
      <c r="MW85" s="16"/>
      <c r="MX85" s="16"/>
      <c r="MY85" s="16"/>
      <c r="MZ85" s="16"/>
      <c r="NA85" s="16"/>
      <c r="NB85" s="16"/>
      <c r="NC85" s="16"/>
      <c r="ND85" s="16"/>
      <c r="NE85" s="16"/>
      <c r="NF85" s="16"/>
      <c r="NG85" s="16"/>
      <c r="NH85" s="16"/>
      <c r="NI85" s="16"/>
      <c r="NJ85" s="16"/>
      <c r="NK85" s="16"/>
      <c r="NL85" s="16"/>
      <c r="NM85" s="16"/>
      <c r="NN85" s="16"/>
      <c r="NO85" s="16"/>
      <c r="NP85" s="16"/>
      <c r="NQ85" s="16"/>
      <c r="NR85" s="16"/>
      <c r="NS85" s="16"/>
      <c r="NT85" s="16"/>
      <c r="NU85" s="16"/>
      <c r="NV85" s="16"/>
      <c r="NW85" s="16"/>
      <c r="NX85" s="16"/>
      <c r="NY85" s="16"/>
      <c r="NZ85" s="16"/>
      <c r="OA85" s="16"/>
      <c r="OB85" s="16"/>
      <c r="OC85" s="16"/>
      <c r="OD85" s="16"/>
      <c r="OE85" s="16"/>
      <c r="OF85" s="16"/>
      <c r="OG85" s="16"/>
      <c r="OH85" s="16"/>
      <c r="OI85" s="16"/>
      <c r="OJ85" s="16"/>
      <c r="OK85" s="16"/>
      <c r="OL85" s="16"/>
      <c r="OM85" s="16"/>
      <c r="ON85" s="16"/>
      <c r="OO85" s="16"/>
      <c r="OP85" s="16"/>
      <c r="OQ85" s="16"/>
      <c r="OR85" s="16"/>
      <c r="OS85" s="16"/>
      <c r="OT85" s="16"/>
      <c r="OU85" s="16"/>
      <c r="OV85" s="16"/>
      <c r="OW85" s="16"/>
      <c r="OX85" s="16"/>
      <c r="OY85" s="16"/>
      <c r="OZ85" s="16"/>
      <c r="PA85" s="16"/>
      <c r="PB85" s="16"/>
      <c r="PC85" s="16"/>
      <c r="PD85" s="16"/>
      <c r="PE85" s="16"/>
      <c r="PF85" s="16"/>
      <c r="PG85" s="16"/>
      <c r="PH85" s="16"/>
      <c r="PI85" s="16"/>
      <c r="PJ85" s="16"/>
      <c r="PK85" s="16"/>
      <c r="PL85" s="16"/>
      <c r="PM85" s="16"/>
      <c r="PN85" s="16"/>
      <c r="PO85" s="16"/>
      <c r="PP85" s="16"/>
      <c r="PQ85" s="16"/>
      <c r="PR85" s="16"/>
      <c r="PS85" s="16"/>
      <c r="PT85" s="16"/>
      <c r="PU85" s="16"/>
      <c r="PV85" s="16"/>
      <c r="PW85" s="16"/>
      <c r="PX85" s="16"/>
      <c r="PY85" s="16"/>
      <c r="PZ85" s="16"/>
      <c r="QA85" s="16"/>
      <c r="QB85" s="16"/>
      <c r="QC85" s="16"/>
      <c r="QD85" s="16"/>
      <c r="QE85" s="16"/>
      <c r="QF85" s="16"/>
      <c r="QG85" s="16"/>
      <c r="QH85" s="16"/>
      <c r="QI85" s="16"/>
      <c r="QJ85" s="16"/>
      <c r="QK85" s="16"/>
      <c r="QL85" s="16"/>
      <c r="QM85" s="16"/>
      <c r="QN85" s="16"/>
      <c r="QO85" s="16"/>
      <c r="QP85" s="16"/>
      <c r="QQ85" s="16"/>
      <c r="QR85" s="16"/>
      <c r="QS85" s="16"/>
      <c r="QT85" s="16"/>
      <c r="QU85" s="16"/>
      <c r="QV85" s="16"/>
      <c r="QW85" s="16"/>
      <c r="QX85" s="16"/>
      <c r="QY85" s="16"/>
      <c r="QZ85" s="16"/>
      <c r="RA85" s="16"/>
      <c r="RB85" s="16"/>
      <c r="RC85" s="16"/>
      <c r="RD85" s="16"/>
      <c r="RE85" s="16"/>
      <c r="RF85" s="16"/>
      <c r="RG85" s="16"/>
      <c r="RH85" s="16"/>
      <c r="RI85" s="16"/>
      <c r="RJ85" s="16"/>
      <c r="RK85" s="16"/>
      <c r="RL85" s="16"/>
      <c r="RM85" s="16"/>
      <c r="RN85" s="16"/>
      <c r="RO85" s="16"/>
      <c r="RP85" s="16"/>
      <c r="RQ85" s="16"/>
      <c r="RR85" s="16"/>
      <c r="RS85" s="16"/>
      <c r="RT85" s="16"/>
      <c r="RU85" s="16"/>
      <c r="RV85" s="16"/>
      <c r="RW85" s="16"/>
      <c r="RX85" s="16"/>
      <c r="RY85" s="16"/>
      <c r="RZ85" s="16"/>
      <c r="SA85" s="16"/>
      <c r="SB85" s="16"/>
      <c r="SC85" s="16"/>
      <c r="SD85" s="16"/>
      <c r="SE85" s="16"/>
      <c r="SF85" s="16"/>
      <c r="SG85" s="16"/>
      <c r="SH85" s="16"/>
      <c r="SI85" s="16"/>
      <c r="SJ85" s="16"/>
      <c r="SK85" s="16"/>
      <c r="SL85" s="16"/>
      <c r="SM85" s="16"/>
      <c r="SN85" s="16"/>
      <c r="SO85" s="16"/>
      <c r="SP85" s="16"/>
      <c r="SQ85" s="16"/>
      <c r="SR85" s="16"/>
      <c r="SS85" s="16"/>
      <c r="ST85" s="16"/>
      <c r="SU85" s="16"/>
      <c r="SV85" s="16"/>
      <c r="SW85" s="16"/>
      <c r="SX85" s="16"/>
      <c r="SY85" s="16"/>
      <c r="SZ85" s="16"/>
      <c r="TA85" s="16"/>
      <c r="TB85" s="16"/>
      <c r="TC85" s="16"/>
      <c r="TD85" s="16"/>
      <c r="TE85" s="16"/>
      <c r="TF85" s="16"/>
      <c r="TG85" s="16"/>
      <c r="TH85" s="16"/>
      <c r="TI85" s="16"/>
      <c r="TJ85" s="16"/>
      <c r="TK85" s="16"/>
      <c r="TL85" s="16"/>
      <c r="TM85" s="16"/>
      <c r="TN85" s="16"/>
      <c r="TO85" s="16"/>
      <c r="TP85" s="16"/>
      <c r="TQ85" s="16"/>
      <c r="TR85" s="16"/>
      <c r="TS85" s="16"/>
      <c r="TT85" s="16"/>
      <c r="TU85" s="16"/>
      <c r="TV85" s="16"/>
      <c r="TW85" s="16"/>
      <c r="TX85" s="16"/>
      <c r="TY85" s="16"/>
      <c r="TZ85" s="16"/>
      <c r="UA85" s="16"/>
      <c r="UB85" s="16"/>
      <c r="UC85" s="16"/>
      <c r="UD85" s="16"/>
      <c r="UE85" s="16"/>
      <c r="UF85" s="16"/>
      <c r="UG85" s="16"/>
      <c r="UH85" s="16"/>
      <c r="UI85" s="16"/>
      <c r="UJ85" s="16"/>
      <c r="UK85" s="16"/>
      <c r="UL85" s="16"/>
      <c r="UM85" s="16"/>
      <c r="UN85" s="16"/>
      <c r="UO85" s="16"/>
      <c r="UP85" s="16"/>
      <c r="UQ85" s="16"/>
      <c r="UR85" s="16"/>
      <c r="US85" s="16"/>
      <c r="UT85" s="16"/>
      <c r="UU85" s="16"/>
      <c r="UV85" s="16"/>
      <c r="UW85" s="16"/>
      <c r="UX85" s="16"/>
      <c r="UY85" s="16"/>
      <c r="UZ85" s="16"/>
      <c r="VA85" s="16"/>
      <c r="VB85" s="16"/>
      <c r="VC85" s="16"/>
      <c r="VD85" s="16"/>
      <c r="VE85" s="16"/>
      <c r="VF85" s="16"/>
      <c r="VG85" s="16"/>
      <c r="VH85" s="16"/>
      <c r="VI85" s="16"/>
      <c r="VJ85" s="16"/>
      <c r="VK85" s="16"/>
      <c r="VL85" s="16"/>
      <c r="VM85" s="16"/>
      <c r="VN85" s="16"/>
      <c r="VO85" s="16"/>
      <c r="VP85" s="16"/>
      <c r="VQ85" s="16"/>
      <c r="VR85" s="16"/>
      <c r="VS85" s="16"/>
      <c r="VT85" s="16"/>
      <c r="VU85" s="16"/>
      <c r="VV85" s="16"/>
      <c r="VW85" s="16"/>
      <c r="VX85" s="16"/>
      <c r="VY85" s="16"/>
      <c r="VZ85" s="16"/>
      <c r="WA85" s="16"/>
      <c r="WB85" s="16"/>
      <c r="WC85" s="16"/>
      <c r="WD85" s="16"/>
      <c r="WE85" s="16"/>
      <c r="WF85" s="16"/>
      <c r="WG85" s="16"/>
      <c r="WH85" s="16"/>
      <c r="WI85" s="16"/>
      <c r="WJ85" s="16"/>
      <c r="WK85" s="16"/>
      <c r="WL85" s="16"/>
      <c r="WM85" s="16"/>
      <c r="WN85" s="16"/>
      <c r="WO85" s="16"/>
      <c r="WP85" s="16"/>
      <c r="WQ85" s="16"/>
      <c r="WR85" s="16"/>
      <c r="WS85" s="16"/>
      <c r="WT85" s="16"/>
      <c r="WU85" s="16"/>
      <c r="WV85" s="16"/>
      <c r="WW85" s="16"/>
      <c r="WX85" s="16"/>
      <c r="WY85" s="16"/>
      <c r="WZ85" s="16"/>
      <c r="XA85" s="16"/>
      <c r="XB85" s="16"/>
      <c r="XC85" s="16"/>
      <c r="XD85" s="16"/>
      <c r="XE85" s="16"/>
      <c r="XF85" s="16"/>
      <c r="XG85" s="16"/>
      <c r="XH85" s="16"/>
      <c r="XI85" s="16"/>
      <c r="XJ85" s="16"/>
      <c r="XK85" s="16"/>
      <c r="XL85" s="16"/>
      <c r="XM85" s="16"/>
      <c r="XN85" s="16"/>
      <c r="XO85" s="16"/>
      <c r="XP85" s="16"/>
      <c r="XQ85" s="16"/>
      <c r="XR85" s="16"/>
      <c r="XS85" s="16"/>
      <c r="XT85" s="16"/>
      <c r="XU85" s="16"/>
      <c r="XV85" s="16"/>
      <c r="XW85" s="16"/>
      <c r="XX85" s="16"/>
      <c r="XY85" s="16"/>
      <c r="XZ85" s="16"/>
      <c r="YA85" s="16"/>
      <c r="YB85" s="16"/>
      <c r="YC85" s="16"/>
      <c r="YD85" s="16"/>
      <c r="YE85" s="16"/>
      <c r="YF85" s="16"/>
      <c r="YG85" s="16"/>
      <c r="YH85" s="16"/>
      <c r="YI85" s="16"/>
      <c r="YJ85" s="16"/>
      <c r="YK85" s="16"/>
      <c r="YL85" s="16"/>
      <c r="YM85" s="16"/>
      <c r="YN85" s="16"/>
      <c r="YO85" s="16"/>
      <c r="YP85" s="16"/>
      <c r="YQ85" s="16"/>
      <c r="YR85" s="16"/>
      <c r="YS85" s="16"/>
      <c r="YT85" s="16"/>
      <c r="YU85" s="16"/>
      <c r="YV85" s="16"/>
      <c r="YW85" s="16"/>
      <c r="YX85" s="16"/>
      <c r="YY85" s="16"/>
      <c r="YZ85" s="16"/>
      <c r="ZA85" s="16"/>
      <c r="ZB85" s="16"/>
      <c r="ZC85" s="16"/>
      <c r="ZD85" s="16"/>
      <c r="ZE85" s="16"/>
      <c r="ZF85" s="16"/>
      <c r="ZG85" s="16"/>
      <c r="ZH85" s="16"/>
      <c r="ZI85" s="16"/>
      <c r="ZJ85" s="16"/>
      <c r="ZK85" s="16"/>
      <c r="ZL85" s="16"/>
      <c r="ZM85" s="16"/>
      <c r="ZN85" s="16"/>
      <c r="ZO85" s="16"/>
      <c r="ZP85" s="16"/>
      <c r="ZQ85" s="16"/>
      <c r="ZR85" s="16"/>
      <c r="ZS85" s="16"/>
      <c r="ZT85" s="16"/>
      <c r="ZU85" s="16"/>
      <c r="ZV85" s="16"/>
      <c r="ZW85" s="16"/>
      <c r="ZX85" s="16"/>
      <c r="ZY85" s="16"/>
      <c r="ZZ85" s="16"/>
      <c r="AAA85" s="16"/>
      <c r="AAB85" s="16"/>
      <c r="AAC85" s="16"/>
      <c r="AAD85" s="16"/>
      <c r="AAE85" s="16"/>
      <c r="AAF85" s="16"/>
      <c r="AAG85" s="16"/>
      <c r="AAH85" s="16"/>
      <c r="AAI85" s="16"/>
      <c r="AAJ85" s="16"/>
      <c r="AAK85" s="16"/>
      <c r="AAL85" s="16"/>
      <c r="AAM85" s="16"/>
      <c r="AAN85" s="16"/>
      <c r="AAO85" s="16"/>
      <c r="AAP85" s="16"/>
      <c r="AAQ85" s="16"/>
      <c r="AAR85" s="16"/>
      <c r="AAS85" s="16"/>
      <c r="AAT85" s="16"/>
      <c r="AAU85" s="16"/>
      <c r="AAV85" s="16"/>
      <c r="AAW85" s="16"/>
      <c r="AAX85" s="16"/>
      <c r="AAY85" s="16"/>
      <c r="AAZ85" s="16"/>
      <c r="ABA85" s="16"/>
      <c r="ABB85" s="16"/>
      <c r="ABC85" s="16"/>
      <c r="ABD85" s="16"/>
      <c r="ABE85" s="16"/>
      <c r="ABF85" s="16"/>
      <c r="ABG85" s="16"/>
      <c r="ABH85" s="16"/>
      <c r="ABI85" s="16"/>
      <c r="ABJ85" s="16"/>
      <c r="ABK85" s="16"/>
      <c r="ABL85" s="16"/>
      <c r="ABM85" s="16"/>
      <c r="ABN85" s="16"/>
      <c r="ABO85" s="16"/>
      <c r="ABP85" s="16"/>
      <c r="ABQ85" s="16"/>
      <c r="ABR85" s="16"/>
      <c r="ABS85" s="16"/>
      <c r="ABT85" s="16"/>
      <c r="ABU85" s="16"/>
      <c r="ABV85" s="16"/>
      <c r="ABW85" s="16"/>
      <c r="ABX85" s="16"/>
      <c r="ABY85" s="16"/>
      <c r="ABZ85" s="16"/>
      <c r="ACA85" s="16"/>
      <c r="ACB85" s="16"/>
      <c r="ACC85" s="16"/>
      <c r="ACD85" s="16"/>
      <c r="ACE85" s="16"/>
      <c r="ACF85" s="16"/>
      <c r="ACG85" s="16"/>
      <c r="ACH85" s="16"/>
      <c r="ACI85" s="16"/>
      <c r="ACJ85" s="16"/>
      <c r="ACK85" s="16"/>
      <c r="ACL85" s="16"/>
      <c r="ACM85" s="16"/>
      <c r="ACN85" s="16"/>
      <c r="ACO85" s="16"/>
      <c r="ACP85" s="16"/>
      <c r="ACQ85" s="16"/>
      <c r="ACR85" s="16"/>
      <c r="ACS85" s="16"/>
      <c r="ACT85" s="16"/>
      <c r="ACU85" s="16"/>
      <c r="ACV85" s="16"/>
      <c r="ACW85" s="16"/>
      <c r="ACX85" s="16"/>
      <c r="ACY85" s="16"/>
      <c r="ACZ85" s="16"/>
      <c r="ADA85" s="16"/>
      <c r="ADB85" s="16"/>
      <c r="ADC85" s="16"/>
      <c r="ADD85" s="16"/>
      <c r="ADE85" s="16"/>
      <c r="ADF85" s="16"/>
      <c r="ADG85" s="16"/>
      <c r="ADH85" s="16"/>
      <c r="ADI85" s="16"/>
      <c r="ADJ85" s="16"/>
      <c r="ADK85" s="16"/>
      <c r="ADL85" s="16"/>
      <c r="ADM85" s="16"/>
      <c r="ADN85" s="16"/>
      <c r="ADO85" s="16"/>
      <c r="ADP85" s="16"/>
      <c r="ADQ85" s="16"/>
      <c r="ADR85" s="16"/>
      <c r="ADS85" s="16"/>
      <c r="ADT85" s="16"/>
      <c r="ADU85" s="16"/>
      <c r="ADV85" s="16"/>
      <c r="ADW85" s="16"/>
      <c r="ADX85" s="16"/>
      <c r="ADY85" s="16"/>
      <c r="ADZ85" s="16"/>
      <c r="AEA85" s="16"/>
      <c r="AEB85" s="16"/>
      <c r="AEC85" s="16"/>
      <c r="AED85" s="16"/>
      <c r="AEE85" s="16"/>
      <c r="AEF85" s="16"/>
      <c r="AEG85" s="16"/>
      <c r="AEH85" s="16"/>
      <c r="AEI85" s="16"/>
      <c r="AEJ85" s="16"/>
      <c r="AEK85" s="16"/>
      <c r="AEL85" s="16"/>
      <c r="AEM85" s="16"/>
      <c r="AEN85" s="16"/>
      <c r="AEO85" s="16"/>
      <c r="AEP85" s="16"/>
      <c r="AEQ85" s="16"/>
      <c r="AER85" s="16"/>
      <c r="AES85" s="16"/>
      <c r="AET85" s="16"/>
      <c r="AEU85" s="16"/>
      <c r="AEV85" s="16"/>
      <c r="AEW85" s="16"/>
      <c r="AEX85" s="16"/>
      <c r="AEY85" s="16"/>
      <c r="AEZ85" s="16"/>
      <c r="AFA85" s="16"/>
      <c r="AFB85" s="16"/>
      <c r="AFC85" s="16"/>
      <c r="AFD85" s="16"/>
      <c r="AFE85" s="16"/>
      <c r="AFF85" s="16"/>
      <c r="AFG85" s="16"/>
      <c r="AFH85" s="16"/>
      <c r="AFI85" s="16"/>
      <c r="AFJ85" s="16"/>
      <c r="AFK85" s="16"/>
      <c r="AFL85" s="16"/>
      <c r="AFM85" s="16"/>
      <c r="AFN85" s="16"/>
      <c r="AFO85" s="16"/>
      <c r="AFP85" s="16"/>
      <c r="AFQ85" s="16"/>
      <c r="AFR85" s="16"/>
      <c r="AFS85" s="16"/>
      <c r="AFT85" s="16"/>
      <c r="AFU85" s="16"/>
      <c r="AFV85" s="16"/>
      <c r="AFW85" s="16"/>
      <c r="AFX85" s="16"/>
      <c r="AFY85" s="16"/>
      <c r="AFZ85" s="16"/>
      <c r="AGA85" s="16"/>
      <c r="AGB85" s="16"/>
      <c r="AGC85" s="16"/>
      <c r="AGD85" s="16"/>
      <c r="AGE85" s="16"/>
      <c r="AGF85" s="16"/>
      <c r="AGG85" s="16"/>
      <c r="AGH85" s="16"/>
      <c r="AGI85" s="16"/>
      <c r="AGJ85" s="16"/>
      <c r="AGK85" s="16"/>
      <c r="AGL85" s="16"/>
      <c r="AGM85" s="16"/>
      <c r="AGN85" s="16"/>
      <c r="AGO85" s="16"/>
      <c r="AGP85" s="16"/>
      <c r="AGQ85" s="16"/>
      <c r="AGR85" s="16"/>
      <c r="AGS85" s="16"/>
      <c r="AGT85" s="16"/>
      <c r="AGU85" s="16"/>
      <c r="AGV85" s="16"/>
      <c r="AGW85" s="16"/>
      <c r="AGX85" s="16"/>
      <c r="AGY85" s="16"/>
      <c r="AGZ85" s="16"/>
      <c r="AHA85" s="16"/>
      <c r="AHB85" s="16"/>
      <c r="AHC85" s="16"/>
      <c r="AHD85" s="16"/>
      <c r="AHE85" s="16"/>
      <c r="AHF85" s="16"/>
      <c r="AHG85" s="16"/>
      <c r="AHH85" s="16"/>
      <c r="AHI85" s="16"/>
      <c r="AHJ85" s="16"/>
      <c r="AHK85" s="16"/>
      <c r="AHL85" s="16"/>
      <c r="AHM85" s="16"/>
      <c r="AHN85" s="16"/>
      <c r="AHO85" s="16"/>
      <c r="AHP85" s="16"/>
      <c r="AHQ85" s="16"/>
      <c r="AHR85" s="16"/>
      <c r="AHS85" s="16"/>
      <c r="AHT85" s="16"/>
      <c r="AHU85" s="16"/>
      <c r="AHV85" s="16"/>
      <c r="AHW85" s="16"/>
      <c r="AHX85" s="16"/>
      <c r="AHY85" s="16"/>
      <c r="AHZ85" s="16"/>
      <c r="AIA85" s="16"/>
      <c r="AIB85" s="16"/>
      <c r="AIC85" s="16"/>
      <c r="AID85" s="16"/>
      <c r="AIE85" s="16"/>
      <c r="AIF85" s="16"/>
      <c r="AIG85" s="16"/>
      <c r="AIH85" s="16"/>
      <c r="AII85" s="16"/>
      <c r="AIJ85" s="16"/>
      <c r="AIK85" s="16"/>
      <c r="AIL85" s="16"/>
      <c r="AIM85" s="16"/>
      <c r="AIN85" s="16"/>
      <c r="AIO85" s="16"/>
      <c r="AIP85" s="16"/>
      <c r="AIQ85" s="16"/>
      <c r="AIR85" s="16"/>
      <c r="AIS85" s="16"/>
      <c r="AIT85" s="16"/>
      <c r="AIU85" s="16"/>
      <c r="AIV85" s="16"/>
      <c r="AIW85" s="16"/>
      <c r="AIX85" s="16"/>
      <c r="AIY85" s="16"/>
      <c r="AIZ85" s="16"/>
      <c r="AJA85" s="16"/>
      <c r="AJB85" s="16"/>
      <c r="AJC85" s="16"/>
      <c r="AJD85" s="16"/>
      <c r="AJE85" s="16"/>
      <c r="AJF85" s="16"/>
      <c r="AJG85" s="16"/>
      <c r="AJH85" s="16"/>
      <c r="AJI85" s="16"/>
      <c r="AJJ85" s="16"/>
      <c r="AJK85" s="16"/>
      <c r="AJL85" s="16"/>
      <c r="AJM85" s="16"/>
      <c r="AJN85" s="16"/>
      <c r="AJO85" s="16"/>
      <c r="AJP85" s="16"/>
      <c r="AJQ85" s="16"/>
      <c r="AJR85" s="16"/>
      <c r="AJS85" s="16"/>
      <c r="AJT85" s="16"/>
      <c r="AJU85" s="16"/>
      <c r="AJV85" s="16"/>
      <c r="AJW85" s="16"/>
      <c r="AJX85" s="16"/>
      <c r="AJY85" s="16"/>
      <c r="AJZ85" s="16"/>
      <c r="AKA85" s="16"/>
      <c r="AKB85" s="16"/>
      <c r="AKC85" s="16"/>
      <c r="AKD85" s="16"/>
      <c r="AKE85" s="16"/>
      <c r="AKF85" s="16"/>
      <c r="AKG85" s="16"/>
      <c r="AKH85" s="16"/>
      <c r="AKI85" s="16"/>
      <c r="AKJ85" s="16"/>
      <c r="AKK85" s="16"/>
      <c r="AKL85" s="16"/>
      <c r="AKM85" s="16"/>
      <c r="AKN85" s="16"/>
      <c r="AKO85" s="16"/>
      <c r="AKP85" s="16"/>
      <c r="AKQ85" s="16"/>
      <c r="AKR85" s="16"/>
      <c r="AKS85" s="16"/>
      <c r="AKT85" s="16"/>
      <c r="AKU85" s="16"/>
      <c r="AKV85" s="16"/>
      <c r="AKW85" s="16"/>
      <c r="AKX85" s="16"/>
      <c r="AKY85" s="16"/>
      <c r="AKZ85" s="16"/>
      <c r="ALA85" s="16"/>
      <c r="ALB85" s="16"/>
      <c r="ALC85" s="16"/>
      <c r="ALD85" s="16"/>
      <c r="ALE85" s="16"/>
      <c r="ALF85" s="16"/>
      <c r="ALG85" s="16"/>
      <c r="ALH85" s="16"/>
      <c r="ALI85" s="16"/>
      <c r="ALJ85" s="16"/>
      <c r="ALK85" s="16"/>
      <c r="ALL85" s="16"/>
      <c r="ALM85" s="16"/>
      <c r="ALN85" s="16"/>
      <c r="ALO85" s="16"/>
      <c r="ALP85" s="16"/>
      <c r="ALQ85" s="16"/>
      <c r="ALR85" s="16"/>
      <c r="ALS85" s="16"/>
      <c r="ALT85" s="16"/>
      <c r="ALU85" s="16"/>
      <c r="ALV85" s="16"/>
      <c r="ALW85" s="16"/>
      <c r="ALX85" s="16"/>
      <c r="ALY85" s="16"/>
      <c r="ALZ85" s="16"/>
      <c r="AMA85" s="16"/>
      <c r="AMB85" s="16"/>
      <c r="AMC85" s="16"/>
      <c r="AMD85" s="16"/>
      <c r="AME85" s="16"/>
      <c r="AMF85" s="16"/>
      <c r="AMG85" s="16"/>
      <c r="AMH85" s="16"/>
      <c r="AMI85" s="16"/>
      <c r="AMJ85" s="16"/>
      <c r="AMK85" s="16"/>
      <c r="AML85" s="16"/>
      <c r="AMM85" s="16"/>
      <c r="AMN85" s="16"/>
      <c r="AMO85" s="16"/>
      <c r="AMP85" s="16"/>
      <c r="AMQ85" s="16"/>
      <c r="AMR85" s="16"/>
      <c r="AMS85" s="16"/>
      <c r="AMT85" s="16"/>
      <c r="AMU85" s="16"/>
      <c r="AMV85" s="16"/>
      <c r="AMW85" s="16"/>
      <c r="AMX85" s="16"/>
      <c r="AMY85" s="16"/>
      <c r="AMZ85" s="16"/>
      <c r="ANA85" s="16"/>
      <c r="ANB85" s="16"/>
      <c r="ANC85" s="16"/>
      <c r="AND85" s="16"/>
      <c r="ANE85" s="16"/>
      <c r="ANF85" s="16"/>
      <c r="ANG85" s="16"/>
      <c r="ANH85" s="16"/>
      <c r="ANI85" s="16"/>
      <c r="ANJ85" s="16"/>
      <c r="ANK85" s="16"/>
      <c r="ANL85" s="16"/>
      <c r="ANM85" s="16"/>
      <c r="ANN85" s="16"/>
      <c r="ANO85" s="16"/>
      <c r="ANP85" s="16"/>
      <c r="ANQ85" s="16"/>
      <c r="ANR85" s="16"/>
      <c r="ANS85" s="16"/>
      <c r="ANT85" s="16"/>
      <c r="ANU85" s="16"/>
      <c r="ANV85" s="16"/>
      <c r="ANW85" s="16"/>
      <c r="ANX85" s="16"/>
      <c r="ANY85" s="16"/>
      <c r="ANZ85" s="16"/>
      <c r="AOA85" s="16"/>
      <c r="AOB85" s="16"/>
      <c r="AOC85" s="16"/>
      <c r="AOD85" s="16"/>
      <c r="AOE85" s="16"/>
      <c r="AOF85" s="16"/>
      <c r="AOG85" s="16"/>
      <c r="AOH85" s="16"/>
      <c r="AOI85" s="16"/>
      <c r="AOJ85" s="16"/>
      <c r="AOK85" s="16"/>
      <c r="AOL85" s="16"/>
      <c r="AOM85" s="16"/>
      <c r="AON85" s="16"/>
      <c r="AOO85" s="16"/>
      <c r="AOP85" s="16"/>
      <c r="AOQ85" s="16"/>
      <c r="AOR85" s="16"/>
      <c r="AOS85" s="16"/>
      <c r="AOT85" s="16"/>
      <c r="AOU85" s="16"/>
      <c r="AOV85" s="16"/>
      <c r="AOW85" s="16"/>
      <c r="AOX85" s="16"/>
      <c r="AOY85" s="16"/>
      <c r="AOZ85" s="16"/>
      <c r="APA85" s="16"/>
      <c r="APB85" s="16"/>
      <c r="APC85" s="16"/>
      <c r="APD85" s="16"/>
      <c r="APE85" s="16"/>
      <c r="APF85" s="16"/>
      <c r="APG85" s="16"/>
      <c r="APH85" s="16"/>
      <c r="API85" s="16"/>
      <c r="APJ85" s="16"/>
      <c r="APK85" s="16"/>
      <c r="APL85" s="16"/>
      <c r="APM85" s="16"/>
      <c r="APN85" s="16"/>
      <c r="APO85" s="16"/>
      <c r="APP85" s="16"/>
      <c r="APQ85" s="16"/>
      <c r="APR85" s="16"/>
      <c r="APS85" s="16"/>
      <c r="APT85" s="16"/>
      <c r="APU85" s="16"/>
      <c r="APV85" s="16"/>
      <c r="APW85" s="16"/>
      <c r="APX85" s="16"/>
      <c r="APY85" s="16"/>
      <c r="APZ85" s="16"/>
      <c r="AQA85" s="16"/>
      <c r="AQB85" s="16"/>
      <c r="AQC85" s="16"/>
      <c r="AQD85" s="16"/>
      <c r="AQE85" s="16"/>
      <c r="AQF85" s="16"/>
      <c r="AQG85" s="16"/>
      <c r="AQH85" s="16"/>
      <c r="AQI85" s="16"/>
      <c r="AQJ85" s="16"/>
      <c r="AQK85" s="16"/>
      <c r="AQL85" s="16"/>
      <c r="AQM85" s="16"/>
      <c r="AQN85" s="16"/>
      <c r="AQO85" s="16"/>
      <c r="AQP85" s="16"/>
      <c r="AQQ85" s="16"/>
      <c r="AQR85" s="16"/>
      <c r="AQS85" s="16"/>
      <c r="AQT85" s="16"/>
      <c r="AQU85" s="16"/>
      <c r="AQV85" s="16"/>
      <c r="AQW85" s="16"/>
      <c r="AQX85" s="16"/>
      <c r="AQY85" s="16"/>
      <c r="AQZ85" s="16"/>
      <c r="ARA85" s="16"/>
      <c r="ARB85" s="16"/>
      <c r="ARC85" s="16"/>
      <c r="ARD85" s="16"/>
      <c r="ARE85" s="16"/>
      <c r="ARF85" s="16"/>
      <c r="ARG85" s="16"/>
      <c r="ARH85" s="16"/>
      <c r="ARI85" s="16"/>
      <c r="ARJ85" s="16"/>
      <c r="ARK85" s="16"/>
      <c r="ARL85" s="16"/>
      <c r="ARM85" s="16"/>
      <c r="ARN85" s="16"/>
      <c r="ARO85" s="16"/>
      <c r="ARP85" s="16"/>
      <c r="ARQ85" s="16"/>
      <c r="ARR85" s="16"/>
      <c r="ARS85" s="16"/>
      <c r="ART85" s="16"/>
      <c r="ARU85" s="16"/>
      <c r="ARV85" s="16"/>
      <c r="ARW85" s="16"/>
      <c r="ARX85" s="16"/>
      <c r="ARY85" s="16"/>
      <c r="ARZ85" s="16"/>
      <c r="ASA85" s="16"/>
      <c r="ASB85" s="16"/>
      <c r="ASC85" s="16"/>
      <c r="ASD85" s="16"/>
      <c r="ASE85" s="16"/>
      <c r="ASF85" s="16"/>
      <c r="ASG85" s="16"/>
      <c r="ASH85" s="16"/>
      <c r="ASI85" s="16"/>
      <c r="ASJ85" s="16"/>
      <c r="ASK85" s="16"/>
      <c r="ASL85" s="16"/>
      <c r="ASM85" s="16"/>
      <c r="ASN85" s="16"/>
      <c r="ASO85" s="16"/>
      <c r="ASP85" s="16"/>
      <c r="ASQ85" s="16"/>
      <c r="ASR85" s="16"/>
      <c r="ASS85" s="16"/>
      <c r="AST85" s="16"/>
      <c r="ASU85" s="16"/>
      <c r="ASV85" s="16"/>
      <c r="ASW85" s="16"/>
      <c r="ASX85" s="16"/>
      <c r="ASY85" s="16"/>
      <c r="ASZ85" s="16"/>
      <c r="ATA85" s="16"/>
      <c r="ATB85" s="16"/>
      <c r="ATC85" s="16"/>
      <c r="ATD85" s="16"/>
      <c r="ATE85" s="16"/>
      <c r="ATF85" s="16"/>
      <c r="ATG85" s="16"/>
      <c r="ATH85" s="16"/>
      <c r="ATI85" s="16"/>
      <c r="ATJ85" s="16"/>
      <c r="ATK85" s="16"/>
      <c r="ATL85" s="16"/>
      <c r="ATM85" s="16"/>
      <c r="ATN85" s="16"/>
      <c r="ATO85" s="16"/>
      <c r="ATP85" s="16"/>
      <c r="ATQ85" s="16"/>
      <c r="ATR85" s="16"/>
      <c r="ATS85" s="16"/>
      <c r="ATT85" s="16"/>
      <c r="ATU85" s="16"/>
      <c r="ATV85" s="16"/>
      <c r="ATW85" s="16"/>
      <c r="ATX85" s="16"/>
      <c r="ATY85" s="16"/>
      <c r="ATZ85" s="16"/>
      <c r="AUA85" s="16"/>
      <c r="AUB85" s="16"/>
      <c r="AUC85" s="16"/>
      <c r="AUD85" s="16"/>
      <c r="AUE85" s="16"/>
      <c r="AUF85" s="16"/>
      <c r="AUG85" s="16"/>
      <c r="AUH85" s="16"/>
      <c r="AUI85" s="16"/>
      <c r="AUJ85" s="16"/>
      <c r="AUK85" s="16"/>
      <c r="AUL85" s="16"/>
      <c r="AUM85" s="16"/>
      <c r="AUN85" s="16"/>
      <c r="AUO85" s="16"/>
      <c r="AUP85" s="16"/>
      <c r="AUQ85" s="16"/>
      <c r="AUR85" s="16"/>
      <c r="AUS85" s="16"/>
      <c r="AUT85" s="16"/>
      <c r="AUU85" s="16"/>
      <c r="AUV85" s="16"/>
      <c r="AUW85" s="16"/>
      <c r="AUX85" s="16"/>
      <c r="AUY85" s="16"/>
      <c r="AUZ85" s="16"/>
      <c r="AVA85" s="16"/>
      <c r="AVB85" s="16"/>
      <c r="AVC85" s="16"/>
      <c r="AVD85" s="16"/>
      <c r="AVE85" s="16"/>
      <c r="AVF85" s="16"/>
      <c r="AVG85" s="16"/>
      <c r="AVH85" s="16"/>
      <c r="AVI85" s="16"/>
      <c r="AVJ85" s="16"/>
      <c r="AVK85" s="16"/>
      <c r="AVL85" s="16"/>
      <c r="AVM85" s="16"/>
      <c r="AVN85" s="16"/>
      <c r="AVO85" s="16"/>
      <c r="AVP85" s="16"/>
      <c r="AVQ85" s="16"/>
      <c r="AVR85" s="16"/>
      <c r="AVS85" s="16"/>
      <c r="AVT85" s="16"/>
      <c r="AVU85" s="16"/>
      <c r="AVV85" s="16"/>
      <c r="AVW85" s="16"/>
      <c r="AVX85" s="16"/>
      <c r="AVY85" s="16"/>
      <c r="AVZ85" s="16"/>
      <c r="AWA85" s="16"/>
      <c r="AWB85" s="16"/>
      <c r="AWC85" s="16"/>
      <c r="AWD85" s="16"/>
      <c r="AWE85" s="16"/>
      <c r="AWF85" s="16"/>
      <c r="AWG85" s="16"/>
      <c r="AWH85" s="16"/>
      <c r="AWI85" s="16"/>
      <c r="AWJ85" s="16"/>
      <c r="AWK85" s="16"/>
      <c r="AWL85" s="16"/>
      <c r="AWM85" s="16"/>
      <c r="AWN85" s="16"/>
      <c r="AWO85" s="16"/>
      <c r="AWP85" s="16"/>
      <c r="AWQ85" s="16"/>
      <c r="AWR85" s="16"/>
      <c r="AWS85" s="16"/>
      <c r="AWT85" s="16"/>
      <c r="AWU85" s="16"/>
      <c r="AWV85" s="16"/>
      <c r="AWW85" s="16"/>
      <c r="AWX85" s="16"/>
      <c r="AWY85" s="16"/>
      <c r="AWZ85" s="16"/>
      <c r="AXA85" s="16"/>
      <c r="AXB85" s="16"/>
      <c r="AXC85" s="16"/>
      <c r="AXD85" s="16"/>
      <c r="AXE85" s="16"/>
      <c r="AXF85" s="16"/>
      <c r="AXG85" s="16"/>
      <c r="AXH85" s="16"/>
      <c r="AXI85" s="16"/>
      <c r="AXJ85" s="16"/>
      <c r="AXK85" s="16"/>
      <c r="AXL85" s="16"/>
      <c r="AXM85" s="16"/>
      <c r="AXN85" s="16"/>
      <c r="AXO85" s="16"/>
      <c r="AXP85" s="16"/>
      <c r="AXQ85" s="16"/>
      <c r="AXR85" s="16"/>
      <c r="AXS85" s="16"/>
      <c r="AXT85" s="16"/>
      <c r="AXU85" s="16"/>
      <c r="AXV85" s="16"/>
      <c r="AXW85" s="16"/>
      <c r="AXX85" s="16"/>
      <c r="AXY85" s="16"/>
      <c r="AXZ85" s="16"/>
      <c r="AYA85" s="16"/>
      <c r="AYB85" s="16"/>
      <c r="AYC85" s="16"/>
      <c r="AYD85" s="16"/>
      <c r="AYE85" s="16"/>
      <c r="AYF85" s="16"/>
      <c r="AYG85" s="16"/>
      <c r="AYH85" s="16"/>
      <c r="AYI85" s="16"/>
      <c r="AYJ85" s="16"/>
      <c r="AYK85" s="16"/>
      <c r="AYL85" s="16"/>
      <c r="AYM85" s="16"/>
      <c r="AYN85" s="16"/>
      <c r="AYO85" s="16"/>
      <c r="AYP85" s="16"/>
      <c r="AYQ85" s="16"/>
      <c r="AYR85" s="16"/>
      <c r="AYS85" s="16"/>
      <c r="AYT85" s="16"/>
      <c r="AYU85" s="16"/>
      <c r="AYV85" s="16"/>
      <c r="AYW85" s="16"/>
      <c r="AYX85" s="16"/>
      <c r="AYY85" s="16"/>
      <c r="AYZ85" s="16"/>
      <c r="AZA85" s="16"/>
      <c r="AZB85" s="16"/>
      <c r="AZC85" s="16"/>
      <c r="AZD85" s="16"/>
      <c r="AZE85" s="16"/>
      <c r="AZF85" s="16"/>
      <c r="AZG85" s="16"/>
      <c r="AZH85" s="16"/>
      <c r="AZI85" s="16"/>
      <c r="AZJ85" s="16"/>
      <c r="AZK85" s="16"/>
      <c r="AZL85" s="16"/>
      <c r="AZM85" s="16"/>
      <c r="AZN85" s="16"/>
      <c r="AZO85" s="16"/>
      <c r="AZP85" s="16"/>
      <c r="AZQ85" s="16"/>
      <c r="AZR85" s="16"/>
      <c r="AZS85" s="16"/>
      <c r="AZT85" s="16"/>
      <c r="AZU85" s="16"/>
      <c r="AZV85" s="16"/>
      <c r="AZW85" s="16"/>
      <c r="AZX85" s="16"/>
      <c r="AZY85" s="16"/>
      <c r="AZZ85" s="16"/>
      <c r="BAA85" s="16"/>
      <c r="BAB85" s="16"/>
      <c r="BAC85" s="16"/>
      <c r="BAD85" s="16"/>
      <c r="BAE85" s="16"/>
      <c r="BAF85" s="16"/>
      <c r="BAG85" s="16"/>
      <c r="BAH85" s="16"/>
      <c r="BAI85" s="16"/>
      <c r="BAJ85" s="16"/>
      <c r="BAK85" s="16"/>
      <c r="BAL85" s="16"/>
      <c r="BAM85" s="16"/>
      <c r="BAN85" s="16"/>
      <c r="BAO85" s="16"/>
      <c r="BAP85" s="16"/>
      <c r="BAQ85" s="16"/>
      <c r="BAR85" s="16"/>
      <c r="BAS85" s="16"/>
      <c r="BAT85" s="16"/>
      <c r="BAU85" s="16"/>
      <c r="BAV85" s="16"/>
      <c r="BAW85" s="16"/>
      <c r="BAX85" s="16"/>
      <c r="BAY85" s="16"/>
      <c r="BAZ85" s="16"/>
      <c r="BBA85" s="16"/>
      <c r="BBB85" s="16"/>
      <c r="BBC85" s="16"/>
      <c r="BBD85" s="16"/>
      <c r="BBE85" s="16"/>
      <c r="BBF85" s="16"/>
      <c r="BBG85" s="16"/>
      <c r="BBH85" s="16"/>
      <c r="BBI85" s="16"/>
      <c r="BBJ85" s="16"/>
      <c r="BBK85" s="16"/>
      <c r="BBL85" s="16"/>
      <c r="BBM85" s="16"/>
      <c r="BBN85" s="16"/>
      <c r="BBO85" s="16"/>
      <c r="BBP85" s="16"/>
      <c r="BBQ85" s="16"/>
      <c r="BBR85" s="16"/>
      <c r="BBS85" s="16"/>
      <c r="BBT85" s="16"/>
      <c r="BBU85" s="16"/>
      <c r="BBV85" s="16"/>
      <c r="BBW85" s="16"/>
      <c r="BBX85" s="16"/>
      <c r="BBY85" s="16"/>
      <c r="BBZ85" s="16"/>
      <c r="BCA85" s="16"/>
      <c r="BCB85" s="16"/>
      <c r="BCC85" s="16"/>
      <c r="BCD85" s="16"/>
      <c r="BCE85" s="16"/>
      <c r="BCF85" s="16"/>
      <c r="BCG85" s="16"/>
      <c r="BCH85" s="16"/>
      <c r="BCI85" s="16"/>
      <c r="BCJ85" s="16"/>
      <c r="BCK85" s="16"/>
      <c r="BCL85" s="16"/>
      <c r="BCM85" s="16"/>
      <c r="BCN85" s="16"/>
      <c r="BCO85" s="16"/>
      <c r="BCP85" s="16"/>
      <c r="BCQ85" s="16"/>
      <c r="BCR85" s="16"/>
      <c r="BCS85" s="16"/>
      <c r="BCT85" s="16"/>
      <c r="BCU85" s="16"/>
      <c r="BCV85" s="16"/>
      <c r="BCW85" s="16"/>
      <c r="BCX85" s="16"/>
      <c r="BCY85" s="16"/>
      <c r="BCZ85" s="16"/>
      <c r="BDA85" s="16"/>
      <c r="BDB85" s="16"/>
      <c r="BDC85" s="16"/>
      <c r="BDD85" s="16"/>
      <c r="BDE85" s="16"/>
      <c r="BDF85" s="16"/>
      <c r="BDG85" s="16"/>
      <c r="BDH85" s="16"/>
      <c r="BDI85" s="16"/>
      <c r="BDJ85" s="16"/>
      <c r="BDK85" s="16"/>
      <c r="BDL85" s="16"/>
      <c r="BDM85" s="16"/>
      <c r="BDN85" s="16"/>
      <c r="BDO85" s="16"/>
      <c r="BDP85" s="16"/>
      <c r="BDQ85" s="16"/>
      <c r="BDR85" s="16"/>
      <c r="BDS85" s="16"/>
      <c r="BDT85" s="16"/>
      <c r="BDU85" s="16"/>
      <c r="BDV85" s="16"/>
      <c r="BDW85" s="16"/>
      <c r="BDX85" s="16"/>
      <c r="BDY85" s="16"/>
      <c r="BDZ85" s="16"/>
      <c r="BEA85" s="16"/>
      <c r="BEB85" s="16"/>
      <c r="BEC85" s="16"/>
      <c r="BED85" s="16"/>
      <c r="BEE85" s="16"/>
      <c r="BEF85" s="16"/>
      <c r="BEG85" s="16"/>
      <c r="BEH85" s="16"/>
      <c r="BEI85" s="16"/>
      <c r="BEJ85" s="16"/>
      <c r="BEK85" s="16"/>
      <c r="BEL85" s="16"/>
      <c r="BEM85" s="16"/>
      <c r="BEN85" s="16"/>
      <c r="BEO85" s="16"/>
      <c r="BEP85" s="16"/>
      <c r="BEQ85" s="16"/>
      <c r="BER85" s="16"/>
      <c r="BES85" s="16"/>
      <c r="BET85" s="16"/>
      <c r="BEU85" s="16"/>
      <c r="BEV85" s="16"/>
      <c r="BEW85" s="16"/>
      <c r="BEX85" s="16"/>
      <c r="BEY85" s="16"/>
      <c r="BEZ85" s="16"/>
      <c r="BFA85" s="16"/>
      <c r="BFB85" s="16"/>
      <c r="BFC85" s="16"/>
      <c r="BFD85" s="16"/>
      <c r="BFE85" s="16"/>
      <c r="BFF85" s="16"/>
      <c r="BFG85" s="16"/>
      <c r="BFH85" s="16"/>
      <c r="BFI85" s="16"/>
      <c r="BFJ85" s="16"/>
      <c r="BFK85" s="16"/>
      <c r="BFL85" s="16"/>
      <c r="BFM85" s="16"/>
      <c r="BFN85" s="16"/>
      <c r="BFO85" s="16"/>
      <c r="BFP85" s="16"/>
      <c r="BFQ85" s="16"/>
      <c r="BFR85" s="16"/>
      <c r="BFS85" s="16"/>
      <c r="BFT85" s="16"/>
      <c r="BFU85" s="16"/>
      <c r="BFV85" s="16"/>
      <c r="BFW85" s="16"/>
      <c r="BFX85" s="16"/>
      <c r="BFY85" s="16"/>
      <c r="BFZ85" s="16"/>
      <c r="BGA85" s="16"/>
      <c r="BGB85" s="16"/>
      <c r="BGC85" s="16"/>
      <c r="BGD85" s="16"/>
      <c r="BGE85" s="16"/>
      <c r="BGF85" s="16"/>
      <c r="BGG85" s="16"/>
      <c r="BGH85" s="16"/>
      <c r="BGI85" s="16"/>
      <c r="BGJ85" s="16"/>
      <c r="BGK85" s="16"/>
      <c r="BGL85" s="16"/>
      <c r="BGM85" s="16"/>
      <c r="BGN85" s="16"/>
      <c r="BGO85" s="16"/>
      <c r="BGP85" s="16"/>
      <c r="BGQ85" s="16"/>
      <c r="BGR85" s="16"/>
      <c r="BGS85" s="16"/>
      <c r="BGT85" s="16"/>
      <c r="BGU85" s="16"/>
      <c r="BGV85" s="16"/>
      <c r="BGW85" s="16"/>
      <c r="BGX85" s="16"/>
      <c r="BGY85" s="16"/>
      <c r="BGZ85" s="16"/>
      <c r="BHA85" s="16"/>
      <c r="BHB85" s="16"/>
      <c r="BHC85" s="16"/>
      <c r="BHD85" s="16"/>
      <c r="BHE85" s="16"/>
      <c r="BHF85" s="16"/>
      <c r="BHG85" s="16"/>
      <c r="BHH85" s="16"/>
      <c r="BHI85" s="16"/>
      <c r="BHJ85" s="16"/>
      <c r="BHK85" s="16"/>
      <c r="BHL85" s="16"/>
      <c r="BHM85" s="16"/>
      <c r="BHN85" s="16"/>
      <c r="BHO85" s="16"/>
      <c r="BHP85" s="16"/>
      <c r="BHQ85" s="16"/>
      <c r="BHR85" s="16"/>
      <c r="BHS85" s="16"/>
      <c r="BHT85" s="16"/>
      <c r="BHU85" s="16"/>
      <c r="BHV85" s="16"/>
      <c r="BHW85" s="16"/>
      <c r="BHX85" s="16"/>
      <c r="BHY85" s="16"/>
      <c r="BHZ85" s="16"/>
      <c r="BIA85" s="16"/>
      <c r="BIB85" s="16"/>
      <c r="BIC85" s="16"/>
      <c r="BID85" s="16"/>
      <c r="BIE85" s="16"/>
      <c r="BIF85" s="16"/>
      <c r="BIG85" s="16"/>
      <c r="BIH85" s="16"/>
      <c r="BII85" s="16"/>
      <c r="BIJ85" s="16"/>
      <c r="BIK85" s="16"/>
      <c r="BIL85" s="16"/>
      <c r="BIM85" s="16"/>
      <c r="BIN85" s="16"/>
      <c r="BIO85" s="16"/>
      <c r="BIP85" s="16"/>
      <c r="BIQ85" s="16"/>
      <c r="BIR85" s="16"/>
      <c r="BIS85" s="16"/>
      <c r="BIT85" s="16"/>
      <c r="BIU85" s="16"/>
      <c r="BIV85" s="16"/>
      <c r="BIW85" s="16"/>
      <c r="BIX85" s="16"/>
      <c r="BIY85" s="16"/>
      <c r="BIZ85" s="16"/>
      <c r="BJA85" s="16"/>
      <c r="BJB85" s="16"/>
      <c r="BJC85" s="16"/>
      <c r="BJD85" s="16"/>
      <c r="BJE85" s="16"/>
      <c r="BJF85" s="16"/>
      <c r="BJG85" s="16"/>
      <c r="BJH85" s="16"/>
      <c r="BJI85" s="16"/>
      <c r="BJJ85" s="16"/>
      <c r="BJK85" s="16"/>
      <c r="BJL85" s="16"/>
      <c r="BJM85" s="16"/>
      <c r="BJN85" s="16"/>
      <c r="BJO85" s="16"/>
      <c r="BJP85" s="16"/>
      <c r="BJQ85" s="16"/>
      <c r="BJR85" s="16"/>
      <c r="BJS85" s="16"/>
      <c r="BJT85" s="16"/>
      <c r="BJU85" s="16"/>
      <c r="BJV85" s="16"/>
      <c r="BJW85" s="16"/>
      <c r="BJX85" s="16"/>
      <c r="BJY85" s="16"/>
      <c r="BJZ85" s="16"/>
      <c r="BKA85" s="16"/>
      <c r="BKB85" s="16"/>
      <c r="BKC85" s="16"/>
      <c r="BKD85" s="16"/>
      <c r="BKE85" s="16"/>
      <c r="BKF85" s="16"/>
      <c r="BKG85" s="16"/>
      <c r="BKH85" s="16"/>
      <c r="BKI85" s="16"/>
      <c r="BKJ85" s="16"/>
      <c r="BKK85" s="16"/>
      <c r="BKL85" s="16"/>
      <c r="BKM85" s="16"/>
      <c r="BKN85" s="16"/>
      <c r="BKO85" s="16"/>
      <c r="BKP85" s="16"/>
      <c r="BKQ85" s="16"/>
      <c r="BKR85" s="16"/>
      <c r="BKS85" s="16"/>
      <c r="BKT85" s="16"/>
      <c r="BKU85" s="16"/>
      <c r="BKV85" s="16"/>
      <c r="BKW85" s="16"/>
      <c r="BKX85" s="16"/>
      <c r="BKY85" s="16"/>
      <c r="BKZ85" s="16"/>
      <c r="BLA85" s="16"/>
      <c r="BLB85" s="16"/>
      <c r="BLC85" s="16"/>
      <c r="BLD85" s="16"/>
      <c r="BLE85" s="16"/>
      <c r="BLF85" s="16"/>
      <c r="BLG85" s="16"/>
      <c r="BLH85" s="16"/>
      <c r="BLI85" s="16"/>
      <c r="BLJ85" s="16"/>
      <c r="BLK85" s="16"/>
      <c r="BLL85" s="16"/>
      <c r="BLM85" s="16"/>
      <c r="BLN85" s="16"/>
      <c r="BLO85" s="16"/>
      <c r="BLP85" s="16"/>
      <c r="BLQ85" s="16"/>
      <c r="BLR85" s="16"/>
      <c r="BLS85" s="16"/>
      <c r="BLT85" s="16"/>
      <c r="BLU85" s="16"/>
      <c r="BLV85" s="16"/>
      <c r="BLW85" s="16"/>
      <c r="BLX85" s="16"/>
      <c r="BLY85" s="16"/>
      <c r="BLZ85" s="16"/>
      <c r="BMA85" s="16"/>
      <c r="BMB85" s="16"/>
      <c r="BMC85" s="16"/>
      <c r="BMD85" s="16"/>
      <c r="BME85" s="16"/>
      <c r="BMF85" s="16"/>
      <c r="BMG85" s="16"/>
      <c r="BMH85" s="16"/>
      <c r="BMI85" s="16"/>
      <c r="BMJ85" s="16"/>
      <c r="BMK85" s="16"/>
      <c r="BML85" s="16"/>
      <c r="BMM85" s="16"/>
      <c r="BMN85" s="16"/>
      <c r="BMO85" s="16"/>
      <c r="BMP85" s="16"/>
      <c r="BMQ85" s="16"/>
      <c r="BMR85" s="16"/>
      <c r="BMS85" s="16"/>
      <c r="BMT85" s="16"/>
      <c r="BMU85" s="16"/>
      <c r="BMV85" s="16"/>
      <c r="BMW85" s="16"/>
      <c r="BMX85" s="16"/>
      <c r="BMY85" s="16"/>
      <c r="BMZ85" s="16"/>
      <c r="BNA85" s="16"/>
      <c r="BNB85" s="16"/>
      <c r="BNC85" s="16"/>
      <c r="BND85" s="16"/>
      <c r="BNE85" s="16"/>
      <c r="BNF85" s="16"/>
      <c r="BNG85" s="16"/>
      <c r="BNH85" s="16"/>
      <c r="BNI85" s="16"/>
      <c r="BNJ85" s="16"/>
      <c r="BNK85" s="16"/>
      <c r="BNL85" s="16"/>
      <c r="BNM85" s="16"/>
      <c r="BNN85" s="16"/>
      <c r="BNO85" s="16"/>
      <c r="BNP85" s="16"/>
      <c r="BNQ85" s="16"/>
      <c r="BNR85" s="16"/>
      <c r="BNS85" s="16"/>
      <c r="BNT85" s="16"/>
      <c r="BNU85" s="16"/>
      <c r="BNV85" s="16"/>
      <c r="BNW85" s="16"/>
      <c r="BNX85" s="16"/>
      <c r="BNY85" s="16"/>
      <c r="BNZ85" s="16"/>
      <c r="BOA85" s="16"/>
      <c r="BOB85" s="16"/>
      <c r="BOC85" s="16"/>
      <c r="BOD85" s="16"/>
      <c r="BOE85" s="16"/>
      <c r="BOF85" s="16"/>
      <c r="BOG85" s="16"/>
      <c r="BOH85" s="16"/>
      <c r="BOI85" s="16"/>
      <c r="BOJ85" s="16"/>
      <c r="BOK85" s="16"/>
      <c r="BOL85" s="16"/>
      <c r="BOM85" s="16"/>
      <c r="BON85" s="16"/>
      <c r="BOO85" s="16"/>
      <c r="BOP85" s="16"/>
      <c r="BOQ85" s="16"/>
      <c r="BOR85" s="16"/>
      <c r="BOS85" s="16"/>
      <c r="BOT85" s="16"/>
      <c r="BOU85" s="16"/>
      <c r="BOV85" s="16"/>
      <c r="BOW85" s="16"/>
      <c r="BOX85" s="16"/>
      <c r="BOY85" s="16"/>
      <c r="BOZ85" s="16"/>
      <c r="BPA85" s="16"/>
      <c r="BPB85" s="16"/>
      <c r="BPC85" s="16"/>
      <c r="BPD85" s="16"/>
      <c r="BPE85" s="16"/>
      <c r="BPF85" s="16"/>
      <c r="BPG85" s="16"/>
      <c r="BPH85" s="16"/>
      <c r="BPI85" s="16"/>
      <c r="BPJ85" s="16"/>
      <c r="BPK85" s="16"/>
      <c r="BPL85" s="16"/>
      <c r="BPM85" s="16"/>
      <c r="BPN85" s="16"/>
      <c r="BPO85" s="16"/>
      <c r="BPP85" s="16"/>
      <c r="BPQ85" s="16"/>
      <c r="BPR85" s="16"/>
      <c r="BPS85" s="16"/>
      <c r="BPT85" s="16"/>
      <c r="BPU85" s="16"/>
      <c r="BPV85" s="16"/>
      <c r="BPW85" s="16"/>
      <c r="BPX85" s="16"/>
      <c r="BPY85" s="16"/>
      <c r="BPZ85" s="16"/>
      <c r="BQA85" s="16"/>
      <c r="BQB85" s="16"/>
      <c r="BQC85" s="16"/>
      <c r="BQD85" s="16"/>
      <c r="BQE85" s="16"/>
      <c r="BQF85" s="16"/>
      <c r="BQG85" s="16"/>
      <c r="BQH85" s="16"/>
      <c r="BQI85" s="16"/>
      <c r="BQJ85" s="16"/>
      <c r="BQK85" s="16"/>
      <c r="BQL85" s="16"/>
      <c r="BQM85" s="16"/>
      <c r="BQN85" s="16"/>
      <c r="BQO85" s="16"/>
      <c r="BQP85" s="16"/>
      <c r="BQQ85" s="16"/>
      <c r="BQR85" s="16"/>
      <c r="BQS85" s="16"/>
      <c r="BQT85" s="16"/>
      <c r="BQU85" s="16"/>
      <c r="BQV85" s="16"/>
      <c r="BQW85" s="16"/>
      <c r="BQX85" s="16"/>
      <c r="BQY85" s="16"/>
      <c r="BQZ85" s="16"/>
      <c r="BRA85" s="16"/>
      <c r="BRB85" s="16"/>
      <c r="BRC85" s="16"/>
      <c r="BRD85" s="16"/>
      <c r="BRE85" s="16"/>
      <c r="BRF85" s="16"/>
      <c r="BRG85" s="16"/>
      <c r="BRH85" s="16"/>
      <c r="BRI85" s="16"/>
      <c r="BRJ85" s="16"/>
      <c r="BRK85" s="16"/>
      <c r="BRL85" s="16"/>
      <c r="BRM85" s="16"/>
      <c r="BRN85" s="16"/>
      <c r="BRO85" s="16"/>
      <c r="BRP85" s="16"/>
      <c r="BRQ85" s="16"/>
      <c r="BRR85" s="16"/>
      <c r="BRS85" s="16"/>
      <c r="BRT85" s="16"/>
      <c r="BRU85" s="16"/>
      <c r="BRV85" s="16"/>
      <c r="BRW85" s="16"/>
      <c r="BRX85" s="16"/>
      <c r="BRY85" s="16"/>
      <c r="BRZ85" s="16"/>
      <c r="BSA85" s="16"/>
      <c r="BSB85" s="16"/>
      <c r="BSC85" s="16"/>
      <c r="BSD85" s="16"/>
      <c r="BSE85" s="16"/>
      <c r="BSF85" s="16"/>
      <c r="BSG85" s="16"/>
      <c r="BSH85" s="16"/>
      <c r="BSI85" s="16"/>
      <c r="BSJ85" s="16"/>
      <c r="BSK85" s="16"/>
      <c r="BSL85" s="16"/>
      <c r="BSM85" s="16"/>
      <c r="BSN85" s="16"/>
      <c r="BSO85" s="16"/>
      <c r="BSP85" s="16"/>
      <c r="BSQ85" s="16"/>
      <c r="BSR85" s="16"/>
      <c r="BSS85" s="16"/>
      <c r="BST85" s="16"/>
      <c r="BSU85" s="16"/>
      <c r="BSV85" s="16"/>
      <c r="BSW85" s="16"/>
      <c r="BSX85" s="16"/>
      <c r="BSY85" s="16"/>
      <c r="BSZ85" s="16"/>
      <c r="BTA85" s="16"/>
      <c r="BTB85" s="16"/>
      <c r="BTC85" s="16"/>
      <c r="BTD85" s="16"/>
      <c r="BTE85" s="16"/>
      <c r="BTF85" s="16"/>
      <c r="BTG85" s="16"/>
      <c r="BTH85" s="16"/>
    </row>
    <row r="86" spans="1:1880" s="310" customFormat="1" ht="225" customHeight="1" x14ac:dyDescent="0.3">
      <c r="A86" s="69">
        <v>577</v>
      </c>
      <c r="B86" s="284"/>
      <c r="C86" s="284" t="s">
        <v>121</v>
      </c>
      <c r="D86" s="728" t="s">
        <v>1237</v>
      </c>
      <c r="E86" s="379"/>
      <c r="F86" s="137"/>
      <c r="G86" s="380" t="str">
        <f>IF(F86="Yes","In this cell - Please include the name of the plan, a brief description of the benefit and the population group that received the benefits."," ")</f>
        <v xml:space="preserve"> </v>
      </c>
      <c r="H86" s="535"/>
      <c r="I86" s="541"/>
      <c r="J86"/>
      <c r="K86" s="16"/>
      <c r="L86"/>
      <c r="M86" s="16"/>
      <c r="N86" s="139"/>
      <c r="O86" s="16"/>
      <c r="P86" s="16"/>
      <c r="Q86" s="16"/>
      <c r="R86" s="16"/>
      <c r="S86" s="16"/>
      <c r="T86" s="16"/>
      <c r="U86" s="16"/>
      <c r="V86" s="16"/>
      <c r="W86" s="16"/>
      <c r="X86" s="1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c r="FL86" s="16"/>
      <c r="FM86" s="16"/>
      <c r="FN86" s="16"/>
      <c r="FO86" s="16"/>
      <c r="FP86" s="16"/>
      <c r="FQ86" s="16"/>
      <c r="FR86" s="16"/>
      <c r="FS86" s="16"/>
      <c r="FT86" s="16"/>
      <c r="FU86" s="16"/>
      <c r="FV86" s="16"/>
      <c r="FW86" s="16"/>
      <c r="FX86" s="16"/>
      <c r="FY86" s="16"/>
      <c r="FZ86" s="16"/>
      <c r="GA86" s="16"/>
      <c r="GB86" s="16"/>
      <c r="GC86" s="16"/>
      <c r="GD86" s="16"/>
      <c r="GE86" s="16"/>
      <c r="GF86" s="16"/>
      <c r="GG86" s="16"/>
      <c r="GH86" s="16"/>
      <c r="GI86" s="16"/>
      <c r="GJ86" s="16"/>
      <c r="GK86" s="16"/>
      <c r="GL86" s="16"/>
      <c r="GM86" s="16"/>
      <c r="GN86" s="16"/>
      <c r="GO86" s="16"/>
      <c r="GP86" s="16"/>
      <c r="GQ86" s="16"/>
      <c r="GR86" s="16"/>
      <c r="GS86" s="16"/>
      <c r="GT86" s="16"/>
      <c r="GU86" s="16"/>
      <c r="GV86" s="16"/>
      <c r="GW86" s="16"/>
      <c r="GX86" s="16"/>
      <c r="GY86" s="16"/>
      <c r="GZ86" s="16"/>
      <c r="HA86" s="16"/>
      <c r="HB86" s="16"/>
      <c r="HC86" s="16"/>
      <c r="HD86" s="16"/>
      <c r="HE86" s="16"/>
      <c r="HF86" s="16"/>
      <c r="HG86" s="16"/>
      <c r="HH86" s="16"/>
      <c r="HI86" s="16"/>
      <c r="HJ86" s="16"/>
      <c r="HK86" s="16"/>
      <c r="HL86" s="16"/>
      <c r="HM86" s="16"/>
      <c r="HN86" s="16"/>
      <c r="HO86" s="16"/>
      <c r="HP86" s="16"/>
      <c r="HQ86" s="16"/>
      <c r="HR86" s="16"/>
      <c r="HS86" s="16"/>
      <c r="HT86" s="16"/>
      <c r="HU86" s="16"/>
      <c r="HV86" s="16"/>
      <c r="HW86" s="16"/>
      <c r="HX86" s="16"/>
      <c r="HY86" s="16"/>
      <c r="HZ86" s="16"/>
      <c r="IA86" s="16"/>
      <c r="IB86" s="16"/>
      <c r="IC86" s="16"/>
      <c r="ID86" s="16"/>
      <c r="IE86" s="16"/>
      <c r="IF86" s="16"/>
      <c r="IG86" s="16"/>
      <c r="IH86" s="16"/>
      <c r="II86" s="16"/>
      <c r="IJ86" s="16"/>
      <c r="IK86" s="16"/>
      <c r="IL86" s="16"/>
      <c r="IM86" s="16"/>
      <c r="IN86" s="16"/>
      <c r="IO86" s="16"/>
      <c r="IP86" s="16"/>
      <c r="IQ86" s="16"/>
      <c r="IR86" s="16"/>
      <c r="IS86" s="16"/>
      <c r="IT86" s="16"/>
      <c r="IU86" s="16"/>
      <c r="IV86" s="16"/>
      <c r="IW86" s="16"/>
      <c r="IX86" s="16"/>
      <c r="IY86" s="16"/>
      <c r="IZ86" s="16"/>
      <c r="JA86" s="16"/>
      <c r="JB86" s="16"/>
      <c r="JC86" s="16"/>
      <c r="JD86" s="16"/>
      <c r="JE86" s="16"/>
      <c r="JF86" s="16"/>
      <c r="JG86" s="16"/>
      <c r="JH86" s="16"/>
      <c r="JI86" s="16"/>
      <c r="JJ86" s="16"/>
      <c r="JK86" s="16"/>
      <c r="JL86" s="16"/>
      <c r="JM86" s="16"/>
      <c r="JN86" s="16"/>
      <c r="JO86" s="16"/>
      <c r="JP86" s="16"/>
      <c r="JQ86" s="16"/>
      <c r="JR86" s="16"/>
      <c r="JS86" s="16"/>
      <c r="JT86" s="16"/>
      <c r="JU86" s="16"/>
      <c r="JV86" s="16"/>
      <c r="JW86" s="16"/>
      <c r="JX86" s="16"/>
      <c r="JY86" s="16"/>
      <c r="JZ86" s="16"/>
      <c r="KA86" s="16"/>
      <c r="KB86" s="16"/>
      <c r="KC86" s="16"/>
      <c r="KD86" s="16"/>
      <c r="KE86" s="16"/>
      <c r="KF86" s="16"/>
      <c r="KG86" s="16"/>
      <c r="KH86" s="16"/>
      <c r="KI86" s="16"/>
      <c r="KJ86" s="16"/>
      <c r="KK86" s="16"/>
      <c r="KL86" s="16"/>
      <c r="KM86" s="16"/>
      <c r="KN86" s="16"/>
      <c r="KO86" s="16"/>
      <c r="KP86" s="16"/>
      <c r="KQ86" s="16"/>
      <c r="KR86" s="16"/>
      <c r="KS86" s="16"/>
      <c r="KT86" s="16"/>
      <c r="KU86" s="16"/>
      <c r="KV86" s="16"/>
      <c r="KW86" s="16"/>
      <c r="KX86" s="16"/>
      <c r="KY86" s="16"/>
      <c r="KZ86" s="16"/>
      <c r="LA86" s="16"/>
      <c r="LB86" s="16"/>
      <c r="LC86" s="16"/>
      <c r="LD86" s="16"/>
      <c r="LE86" s="16"/>
      <c r="LF86" s="16"/>
      <c r="LG86" s="16"/>
      <c r="LH86" s="16"/>
      <c r="LI86" s="16"/>
      <c r="LJ86" s="16"/>
      <c r="LK86" s="16"/>
      <c r="LL86" s="16"/>
      <c r="LM86" s="16"/>
      <c r="LN86" s="16"/>
      <c r="LO86" s="16"/>
      <c r="LP86" s="16"/>
      <c r="LQ86" s="16"/>
      <c r="LR86" s="16"/>
      <c r="LS86" s="16"/>
      <c r="LT86" s="16"/>
      <c r="LU86" s="16"/>
      <c r="LV86" s="16"/>
      <c r="LW86" s="16"/>
      <c r="LX86" s="16"/>
      <c r="LY86" s="16"/>
      <c r="LZ86" s="16"/>
      <c r="MA86" s="16"/>
      <c r="MB86" s="16"/>
      <c r="MC86" s="16"/>
      <c r="MD86" s="16"/>
      <c r="ME86" s="16"/>
      <c r="MF86" s="16"/>
      <c r="MG86" s="16"/>
      <c r="MH86" s="16"/>
      <c r="MI86" s="16"/>
      <c r="MJ86" s="16"/>
      <c r="MK86" s="16"/>
      <c r="ML86" s="16"/>
      <c r="MM86" s="16"/>
      <c r="MN86" s="16"/>
      <c r="MO86" s="16"/>
      <c r="MP86" s="16"/>
      <c r="MQ86" s="16"/>
      <c r="MR86" s="16"/>
      <c r="MS86" s="16"/>
      <c r="MT86" s="16"/>
      <c r="MU86" s="16"/>
      <c r="MV86" s="16"/>
      <c r="MW86" s="16"/>
      <c r="MX86" s="16"/>
      <c r="MY86" s="16"/>
      <c r="MZ86" s="16"/>
      <c r="NA86" s="16"/>
      <c r="NB86" s="16"/>
      <c r="NC86" s="16"/>
      <c r="ND86" s="16"/>
      <c r="NE86" s="16"/>
      <c r="NF86" s="16"/>
      <c r="NG86" s="16"/>
      <c r="NH86" s="16"/>
      <c r="NI86" s="16"/>
      <c r="NJ86" s="16"/>
      <c r="NK86" s="16"/>
      <c r="NL86" s="16"/>
      <c r="NM86" s="16"/>
      <c r="NN86" s="16"/>
      <c r="NO86" s="16"/>
      <c r="NP86" s="16"/>
      <c r="NQ86" s="16"/>
      <c r="NR86" s="16"/>
      <c r="NS86" s="16"/>
      <c r="NT86" s="16"/>
      <c r="NU86" s="16"/>
      <c r="NV86" s="16"/>
      <c r="NW86" s="16"/>
      <c r="NX86" s="16"/>
      <c r="NY86" s="16"/>
      <c r="NZ86" s="16"/>
      <c r="OA86" s="16"/>
      <c r="OB86" s="16"/>
      <c r="OC86" s="16"/>
      <c r="OD86" s="16"/>
      <c r="OE86" s="16"/>
      <c r="OF86" s="16"/>
      <c r="OG86" s="16"/>
      <c r="OH86" s="16"/>
      <c r="OI86" s="16"/>
      <c r="OJ86" s="16"/>
      <c r="OK86" s="16"/>
      <c r="OL86" s="16"/>
      <c r="OM86" s="16"/>
      <c r="ON86" s="16"/>
      <c r="OO86" s="16"/>
      <c r="OP86" s="16"/>
      <c r="OQ86" s="16"/>
      <c r="OR86" s="16"/>
      <c r="OS86" s="16"/>
      <c r="OT86" s="16"/>
      <c r="OU86" s="16"/>
      <c r="OV86" s="16"/>
      <c r="OW86" s="16"/>
      <c r="OX86" s="16"/>
      <c r="OY86" s="16"/>
      <c r="OZ86" s="16"/>
      <c r="PA86" s="16"/>
      <c r="PB86" s="16"/>
      <c r="PC86" s="16"/>
      <c r="PD86" s="16"/>
      <c r="PE86" s="16"/>
      <c r="PF86" s="16"/>
      <c r="PG86" s="16"/>
      <c r="PH86" s="16"/>
      <c r="PI86" s="16"/>
      <c r="PJ86" s="16"/>
      <c r="PK86" s="16"/>
      <c r="PL86" s="16"/>
      <c r="PM86" s="16"/>
      <c r="PN86" s="16"/>
      <c r="PO86" s="16"/>
      <c r="PP86" s="16"/>
      <c r="PQ86" s="16"/>
      <c r="PR86" s="16"/>
      <c r="PS86" s="16"/>
      <c r="PT86" s="16"/>
      <c r="PU86" s="16"/>
      <c r="PV86" s="16"/>
      <c r="PW86" s="16"/>
      <c r="PX86" s="16"/>
      <c r="PY86" s="16"/>
      <c r="PZ86" s="16"/>
      <c r="QA86" s="16"/>
      <c r="QB86" s="16"/>
      <c r="QC86" s="16"/>
      <c r="QD86" s="16"/>
      <c r="QE86" s="16"/>
      <c r="QF86" s="16"/>
      <c r="QG86" s="16"/>
      <c r="QH86" s="16"/>
      <c r="QI86" s="16"/>
      <c r="QJ86" s="16"/>
      <c r="QK86" s="16"/>
      <c r="QL86" s="16"/>
      <c r="QM86" s="16"/>
      <c r="QN86" s="16"/>
      <c r="QO86" s="16"/>
      <c r="QP86" s="16"/>
      <c r="QQ86" s="16"/>
      <c r="QR86" s="16"/>
      <c r="QS86" s="16"/>
      <c r="QT86" s="16"/>
      <c r="QU86" s="16"/>
      <c r="QV86" s="16"/>
      <c r="QW86" s="16"/>
      <c r="QX86" s="16"/>
      <c r="QY86" s="16"/>
      <c r="QZ86" s="16"/>
      <c r="RA86" s="16"/>
      <c r="RB86" s="16"/>
      <c r="RC86" s="16"/>
      <c r="RD86" s="16"/>
      <c r="RE86" s="16"/>
      <c r="RF86" s="16"/>
      <c r="RG86" s="16"/>
      <c r="RH86" s="16"/>
      <c r="RI86" s="16"/>
      <c r="RJ86" s="16"/>
      <c r="RK86" s="16"/>
      <c r="RL86" s="16"/>
      <c r="RM86" s="16"/>
      <c r="RN86" s="16"/>
      <c r="RO86" s="16"/>
      <c r="RP86" s="16"/>
      <c r="RQ86" s="16"/>
      <c r="RR86" s="16"/>
      <c r="RS86" s="16"/>
      <c r="RT86" s="16"/>
      <c r="RU86" s="16"/>
      <c r="RV86" s="16"/>
      <c r="RW86" s="16"/>
      <c r="RX86" s="16"/>
      <c r="RY86" s="16"/>
      <c r="RZ86" s="16"/>
      <c r="SA86" s="16"/>
      <c r="SB86" s="16"/>
      <c r="SC86" s="16"/>
      <c r="SD86" s="16"/>
      <c r="SE86" s="16"/>
      <c r="SF86" s="16"/>
      <c r="SG86" s="16"/>
      <c r="SH86" s="16"/>
      <c r="SI86" s="16"/>
      <c r="SJ86" s="16"/>
      <c r="SK86" s="16"/>
      <c r="SL86" s="16"/>
      <c r="SM86" s="16"/>
      <c r="SN86" s="16"/>
      <c r="SO86" s="16"/>
      <c r="SP86" s="16"/>
      <c r="SQ86" s="16"/>
      <c r="SR86" s="16"/>
      <c r="SS86" s="16"/>
      <c r="ST86" s="16"/>
      <c r="SU86" s="16"/>
      <c r="SV86" s="16"/>
      <c r="SW86" s="16"/>
      <c r="SX86" s="16"/>
      <c r="SY86" s="16"/>
      <c r="SZ86" s="16"/>
      <c r="TA86" s="16"/>
      <c r="TB86" s="16"/>
      <c r="TC86" s="16"/>
      <c r="TD86" s="16"/>
      <c r="TE86" s="16"/>
      <c r="TF86" s="16"/>
      <c r="TG86" s="16"/>
      <c r="TH86" s="16"/>
      <c r="TI86" s="16"/>
      <c r="TJ86" s="16"/>
      <c r="TK86" s="16"/>
      <c r="TL86" s="16"/>
      <c r="TM86" s="16"/>
      <c r="TN86" s="16"/>
      <c r="TO86" s="16"/>
      <c r="TP86" s="16"/>
      <c r="TQ86" s="16"/>
      <c r="TR86" s="16"/>
      <c r="TS86" s="16"/>
      <c r="TT86" s="16"/>
      <c r="TU86" s="16"/>
      <c r="TV86" s="16"/>
      <c r="TW86" s="16"/>
      <c r="TX86" s="16"/>
      <c r="TY86" s="16"/>
      <c r="TZ86" s="16"/>
      <c r="UA86" s="16"/>
      <c r="UB86" s="16"/>
      <c r="UC86" s="16"/>
      <c r="UD86" s="16"/>
      <c r="UE86" s="16"/>
      <c r="UF86" s="16"/>
      <c r="UG86" s="16"/>
      <c r="UH86" s="16"/>
      <c r="UI86" s="16"/>
      <c r="UJ86" s="16"/>
      <c r="UK86" s="16"/>
      <c r="UL86" s="16"/>
      <c r="UM86" s="16"/>
      <c r="UN86" s="16"/>
      <c r="UO86" s="16"/>
      <c r="UP86" s="16"/>
      <c r="UQ86" s="16"/>
      <c r="UR86" s="16"/>
      <c r="US86" s="16"/>
      <c r="UT86" s="16"/>
      <c r="UU86" s="16"/>
      <c r="UV86" s="16"/>
      <c r="UW86" s="16"/>
      <c r="UX86" s="16"/>
      <c r="UY86" s="16"/>
      <c r="UZ86" s="16"/>
      <c r="VA86" s="16"/>
      <c r="VB86" s="16"/>
      <c r="VC86" s="16"/>
      <c r="VD86" s="16"/>
      <c r="VE86" s="16"/>
      <c r="VF86" s="16"/>
      <c r="VG86" s="16"/>
      <c r="VH86" s="16"/>
      <c r="VI86" s="16"/>
      <c r="VJ86" s="16"/>
      <c r="VK86" s="16"/>
      <c r="VL86" s="16"/>
      <c r="VM86" s="16"/>
      <c r="VN86" s="16"/>
      <c r="VO86" s="16"/>
      <c r="VP86" s="16"/>
      <c r="VQ86" s="16"/>
      <c r="VR86" s="16"/>
      <c r="VS86" s="16"/>
      <c r="VT86" s="16"/>
      <c r="VU86" s="16"/>
      <c r="VV86" s="16"/>
      <c r="VW86" s="16"/>
      <c r="VX86" s="16"/>
      <c r="VY86" s="16"/>
      <c r="VZ86" s="16"/>
      <c r="WA86" s="16"/>
      <c r="WB86" s="16"/>
      <c r="WC86" s="16"/>
      <c r="WD86" s="16"/>
      <c r="WE86" s="16"/>
      <c r="WF86" s="16"/>
      <c r="WG86" s="16"/>
      <c r="WH86" s="16"/>
      <c r="WI86" s="16"/>
      <c r="WJ86" s="16"/>
      <c r="WK86" s="16"/>
      <c r="WL86" s="16"/>
      <c r="WM86" s="16"/>
      <c r="WN86" s="16"/>
      <c r="WO86" s="16"/>
      <c r="WP86" s="16"/>
      <c r="WQ86" s="16"/>
      <c r="WR86" s="16"/>
      <c r="WS86" s="16"/>
      <c r="WT86" s="16"/>
      <c r="WU86" s="16"/>
      <c r="WV86" s="16"/>
      <c r="WW86" s="16"/>
      <c r="WX86" s="16"/>
      <c r="WY86" s="16"/>
      <c r="WZ86" s="16"/>
      <c r="XA86" s="16"/>
      <c r="XB86" s="16"/>
      <c r="XC86" s="16"/>
      <c r="XD86" s="16"/>
      <c r="XE86" s="16"/>
      <c r="XF86" s="16"/>
      <c r="XG86" s="16"/>
      <c r="XH86" s="16"/>
      <c r="XI86" s="16"/>
      <c r="XJ86" s="16"/>
      <c r="XK86" s="16"/>
      <c r="XL86" s="16"/>
      <c r="XM86" s="16"/>
      <c r="XN86" s="16"/>
      <c r="XO86" s="16"/>
      <c r="XP86" s="16"/>
      <c r="XQ86" s="16"/>
      <c r="XR86" s="16"/>
      <c r="XS86" s="16"/>
      <c r="XT86" s="16"/>
      <c r="XU86" s="16"/>
      <c r="XV86" s="16"/>
      <c r="XW86" s="16"/>
      <c r="XX86" s="16"/>
      <c r="XY86" s="16"/>
      <c r="XZ86" s="16"/>
      <c r="YA86" s="16"/>
      <c r="YB86" s="16"/>
      <c r="YC86" s="16"/>
      <c r="YD86" s="16"/>
      <c r="YE86" s="16"/>
      <c r="YF86" s="16"/>
      <c r="YG86" s="16"/>
      <c r="YH86" s="16"/>
      <c r="YI86" s="16"/>
      <c r="YJ86" s="16"/>
      <c r="YK86" s="16"/>
      <c r="YL86" s="16"/>
      <c r="YM86" s="16"/>
      <c r="YN86" s="16"/>
      <c r="YO86" s="16"/>
      <c r="YP86" s="16"/>
      <c r="YQ86" s="16"/>
      <c r="YR86" s="16"/>
      <c r="YS86" s="16"/>
      <c r="YT86" s="16"/>
      <c r="YU86" s="16"/>
      <c r="YV86" s="16"/>
      <c r="YW86" s="16"/>
      <c r="YX86" s="16"/>
      <c r="YY86" s="16"/>
      <c r="YZ86" s="16"/>
      <c r="ZA86" s="16"/>
      <c r="ZB86" s="16"/>
      <c r="ZC86" s="16"/>
      <c r="ZD86" s="16"/>
      <c r="ZE86" s="16"/>
      <c r="ZF86" s="16"/>
      <c r="ZG86" s="16"/>
      <c r="ZH86" s="16"/>
      <c r="ZI86" s="16"/>
      <c r="ZJ86" s="16"/>
      <c r="ZK86" s="16"/>
      <c r="ZL86" s="16"/>
      <c r="ZM86" s="16"/>
      <c r="ZN86" s="16"/>
      <c r="ZO86" s="16"/>
      <c r="ZP86" s="16"/>
      <c r="ZQ86" s="16"/>
      <c r="ZR86" s="16"/>
      <c r="ZS86" s="16"/>
      <c r="ZT86" s="16"/>
      <c r="ZU86" s="16"/>
      <c r="ZV86" s="16"/>
      <c r="ZW86" s="16"/>
      <c r="ZX86" s="16"/>
      <c r="ZY86" s="16"/>
      <c r="ZZ86" s="16"/>
      <c r="AAA86" s="16"/>
      <c r="AAB86" s="16"/>
      <c r="AAC86" s="16"/>
      <c r="AAD86" s="16"/>
      <c r="AAE86" s="16"/>
      <c r="AAF86" s="16"/>
      <c r="AAG86" s="16"/>
      <c r="AAH86" s="16"/>
      <c r="AAI86" s="16"/>
      <c r="AAJ86" s="16"/>
      <c r="AAK86" s="16"/>
      <c r="AAL86" s="16"/>
      <c r="AAM86" s="16"/>
      <c r="AAN86" s="16"/>
      <c r="AAO86" s="16"/>
      <c r="AAP86" s="16"/>
      <c r="AAQ86" s="16"/>
      <c r="AAR86" s="16"/>
      <c r="AAS86" s="16"/>
      <c r="AAT86" s="16"/>
      <c r="AAU86" s="16"/>
      <c r="AAV86" s="16"/>
      <c r="AAW86" s="16"/>
      <c r="AAX86" s="16"/>
      <c r="AAY86" s="16"/>
      <c r="AAZ86" s="16"/>
      <c r="ABA86" s="16"/>
      <c r="ABB86" s="16"/>
      <c r="ABC86" s="16"/>
      <c r="ABD86" s="16"/>
      <c r="ABE86" s="16"/>
      <c r="ABF86" s="16"/>
      <c r="ABG86" s="16"/>
      <c r="ABH86" s="16"/>
      <c r="ABI86" s="16"/>
      <c r="ABJ86" s="16"/>
      <c r="ABK86" s="16"/>
      <c r="ABL86" s="16"/>
      <c r="ABM86" s="16"/>
      <c r="ABN86" s="16"/>
      <c r="ABO86" s="16"/>
      <c r="ABP86" s="16"/>
      <c r="ABQ86" s="16"/>
      <c r="ABR86" s="16"/>
      <c r="ABS86" s="16"/>
      <c r="ABT86" s="16"/>
      <c r="ABU86" s="16"/>
      <c r="ABV86" s="16"/>
      <c r="ABW86" s="16"/>
      <c r="ABX86" s="16"/>
      <c r="ABY86" s="16"/>
      <c r="ABZ86" s="16"/>
      <c r="ACA86" s="16"/>
      <c r="ACB86" s="16"/>
      <c r="ACC86" s="16"/>
      <c r="ACD86" s="16"/>
      <c r="ACE86" s="16"/>
      <c r="ACF86" s="16"/>
      <c r="ACG86" s="16"/>
      <c r="ACH86" s="16"/>
      <c r="ACI86" s="16"/>
      <c r="ACJ86" s="16"/>
      <c r="ACK86" s="16"/>
      <c r="ACL86" s="16"/>
      <c r="ACM86" s="16"/>
      <c r="ACN86" s="16"/>
      <c r="ACO86" s="16"/>
      <c r="ACP86" s="16"/>
      <c r="ACQ86" s="16"/>
      <c r="ACR86" s="16"/>
      <c r="ACS86" s="16"/>
      <c r="ACT86" s="16"/>
      <c r="ACU86" s="16"/>
      <c r="ACV86" s="16"/>
      <c r="ACW86" s="16"/>
      <c r="ACX86" s="16"/>
      <c r="ACY86" s="16"/>
      <c r="ACZ86" s="16"/>
      <c r="ADA86" s="16"/>
      <c r="ADB86" s="16"/>
      <c r="ADC86" s="16"/>
      <c r="ADD86" s="16"/>
      <c r="ADE86" s="16"/>
      <c r="ADF86" s="16"/>
      <c r="ADG86" s="16"/>
      <c r="ADH86" s="16"/>
      <c r="ADI86" s="16"/>
      <c r="ADJ86" s="16"/>
      <c r="ADK86" s="16"/>
      <c r="ADL86" s="16"/>
      <c r="ADM86" s="16"/>
      <c r="ADN86" s="16"/>
      <c r="ADO86" s="16"/>
      <c r="ADP86" s="16"/>
      <c r="ADQ86" s="16"/>
      <c r="ADR86" s="16"/>
      <c r="ADS86" s="16"/>
      <c r="ADT86" s="16"/>
      <c r="ADU86" s="16"/>
      <c r="ADV86" s="16"/>
      <c r="ADW86" s="16"/>
      <c r="ADX86" s="16"/>
      <c r="ADY86" s="16"/>
      <c r="ADZ86" s="16"/>
      <c r="AEA86" s="16"/>
      <c r="AEB86" s="16"/>
      <c r="AEC86" s="16"/>
      <c r="AED86" s="16"/>
      <c r="AEE86" s="16"/>
      <c r="AEF86" s="16"/>
      <c r="AEG86" s="16"/>
      <c r="AEH86" s="16"/>
      <c r="AEI86" s="16"/>
      <c r="AEJ86" s="16"/>
      <c r="AEK86" s="16"/>
      <c r="AEL86" s="16"/>
      <c r="AEM86" s="16"/>
      <c r="AEN86" s="16"/>
      <c r="AEO86" s="16"/>
      <c r="AEP86" s="16"/>
      <c r="AEQ86" s="16"/>
      <c r="AER86" s="16"/>
      <c r="AES86" s="16"/>
      <c r="AET86" s="16"/>
      <c r="AEU86" s="16"/>
      <c r="AEV86" s="16"/>
      <c r="AEW86" s="16"/>
      <c r="AEX86" s="16"/>
      <c r="AEY86" s="16"/>
      <c r="AEZ86" s="16"/>
      <c r="AFA86" s="16"/>
      <c r="AFB86" s="16"/>
      <c r="AFC86" s="16"/>
      <c r="AFD86" s="16"/>
      <c r="AFE86" s="16"/>
      <c r="AFF86" s="16"/>
      <c r="AFG86" s="16"/>
      <c r="AFH86" s="16"/>
      <c r="AFI86" s="16"/>
      <c r="AFJ86" s="16"/>
      <c r="AFK86" s="16"/>
      <c r="AFL86" s="16"/>
      <c r="AFM86" s="16"/>
      <c r="AFN86" s="16"/>
      <c r="AFO86" s="16"/>
      <c r="AFP86" s="16"/>
      <c r="AFQ86" s="16"/>
      <c r="AFR86" s="16"/>
      <c r="AFS86" s="16"/>
      <c r="AFT86" s="16"/>
      <c r="AFU86" s="16"/>
      <c r="AFV86" s="16"/>
      <c r="AFW86" s="16"/>
      <c r="AFX86" s="16"/>
      <c r="AFY86" s="16"/>
      <c r="AFZ86" s="16"/>
      <c r="AGA86" s="16"/>
      <c r="AGB86" s="16"/>
      <c r="AGC86" s="16"/>
      <c r="AGD86" s="16"/>
      <c r="AGE86" s="16"/>
      <c r="AGF86" s="16"/>
      <c r="AGG86" s="16"/>
      <c r="AGH86" s="16"/>
      <c r="AGI86" s="16"/>
      <c r="AGJ86" s="16"/>
      <c r="AGK86" s="16"/>
      <c r="AGL86" s="16"/>
      <c r="AGM86" s="16"/>
      <c r="AGN86" s="16"/>
      <c r="AGO86" s="16"/>
      <c r="AGP86" s="16"/>
      <c r="AGQ86" s="16"/>
      <c r="AGR86" s="16"/>
      <c r="AGS86" s="16"/>
      <c r="AGT86" s="16"/>
      <c r="AGU86" s="16"/>
      <c r="AGV86" s="16"/>
      <c r="AGW86" s="16"/>
      <c r="AGX86" s="16"/>
      <c r="AGY86" s="16"/>
      <c r="AGZ86" s="16"/>
      <c r="AHA86" s="16"/>
      <c r="AHB86" s="16"/>
      <c r="AHC86" s="16"/>
      <c r="AHD86" s="16"/>
      <c r="AHE86" s="16"/>
      <c r="AHF86" s="16"/>
      <c r="AHG86" s="16"/>
      <c r="AHH86" s="16"/>
      <c r="AHI86" s="16"/>
      <c r="AHJ86" s="16"/>
      <c r="AHK86" s="16"/>
      <c r="AHL86" s="16"/>
      <c r="AHM86" s="16"/>
      <c r="AHN86" s="16"/>
      <c r="AHO86" s="16"/>
      <c r="AHP86" s="16"/>
      <c r="AHQ86" s="16"/>
      <c r="AHR86" s="16"/>
      <c r="AHS86" s="16"/>
      <c r="AHT86" s="16"/>
      <c r="AHU86" s="16"/>
      <c r="AHV86" s="16"/>
      <c r="AHW86" s="16"/>
      <c r="AHX86" s="16"/>
      <c r="AHY86" s="16"/>
      <c r="AHZ86" s="16"/>
      <c r="AIA86" s="16"/>
      <c r="AIB86" s="16"/>
      <c r="AIC86" s="16"/>
      <c r="AID86" s="16"/>
      <c r="AIE86" s="16"/>
      <c r="AIF86" s="16"/>
      <c r="AIG86" s="16"/>
      <c r="AIH86" s="16"/>
      <c r="AII86" s="16"/>
      <c r="AIJ86" s="16"/>
      <c r="AIK86" s="16"/>
      <c r="AIL86" s="16"/>
      <c r="AIM86" s="16"/>
      <c r="AIN86" s="16"/>
      <c r="AIO86" s="16"/>
      <c r="AIP86" s="16"/>
      <c r="AIQ86" s="16"/>
      <c r="AIR86" s="16"/>
      <c r="AIS86" s="16"/>
      <c r="AIT86" s="16"/>
      <c r="AIU86" s="16"/>
      <c r="AIV86" s="16"/>
      <c r="AIW86" s="16"/>
      <c r="AIX86" s="16"/>
      <c r="AIY86" s="16"/>
      <c r="AIZ86" s="16"/>
      <c r="AJA86" s="16"/>
      <c r="AJB86" s="16"/>
      <c r="AJC86" s="16"/>
      <c r="AJD86" s="16"/>
      <c r="AJE86" s="16"/>
      <c r="AJF86" s="16"/>
      <c r="AJG86" s="16"/>
      <c r="AJH86" s="16"/>
      <c r="AJI86" s="16"/>
      <c r="AJJ86" s="16"/>
      <c r="AJK86" s="16"/>
      <c r="AJL86" s="16"/>
      <c r="AJM86" s="16"/>
      <c r="AJN86" s="16"/>
      <c r="AJO86" s="16"/>
      <c r="AJP86" s="16"/>
      <c r="AJQ86" s="16"/>
      <c r="AJR86" s="16"/>
      <c r="AJS86" s="16"/>
      <c r="AJT86" s="16"/>
      <c r="AJU86" s="16"/>
      <c r="AJV86" s="16"/>
      <c r="AJW86" s="16"/>
      <c r="AJX86" s="16"/>
      <c r="AJY86" s="16"/>
      <c r="AJZ86" s="16"/>
      <c r="AKA86" s="16"/>
      <c r="AKB86" s="16"/>
      <c r="AKC86" s="16"/>
      <c r="AKD86" s="16"/>
      <c r="AKE86" s="16"/>
      <c r="AKF86" s="16"/>
      <c r="AKG86" s="16"/>
      <c r="AKH86" s="16"/>
      <c r="AKI86" s="16"/>
      <c r="AKJ86" s="16"/>
      <c r="AKK86" s="16"/>
      <c r="AKL86" s="16"/>
      <c r="AKM86" s="16"/>
      <c r="AKN86" s="16"/>
      <c r="AKO86" s="16"/>
      <c r="AKP86" s="16"/>
      <c r="AKQ86" s="16"/>
      <c r="AKR86" s="16"/>
      <c r="AKS86" s="16"/>
      <c r="AKT86" s="16"/>
      <c r="AKU86" s="16"/>
      <c r="AKV86" s="16"/>
      <c r="AKW86" s="16"/>
      <c r="AKX86" s="16"/>
      <c r="AKY86" s="16"/>
      <c r="AKZ86" s="16"/>
      <c r="ALA86" s="16"/>
      <c r="ALB86" s="16"/>
      <c r="ALC86" s="16"/>
      <c r="ALD86" s="16"/>
      <c r="ALE86" s="16"/>
      <c r="ALF86" s="16"/>
      <c r="ALG86" s="16"/>
      <c r="ALH86" s="16"/>
      <c r="ALI86" s="16"/>
      <c r="ALJ86" s="16"/>
      <c r="ALK86" s="16"/>
      <c r="ALL86" s="16"/>
      <c r="ALM86" s="16"/>
      <c r="ALN86" s="16"/>
      <c r="ALO86" s="16"/>
      <c r="ALP86" s="16"/>
      <c r="ALQ86" s="16"/>
      <c r="ALR86" s="16"/>
      <c r="ALS86" s="16"/>
      <c r="ALT86" s="16"/>
      <c r="ALU86" s="16"/>
      <c r="ALV86" s="16"/>
      <c r="ALW86" s="16"/>
      <c r="ALX86" s="16"/>
      <c r="ALY86" s="16"/>
      <c r="ALZ86" s="16"/>
      <c r="AMA86" s="16"/>
      <c r="AMB86" s="16"/>
      <c r="AMC86" s="16"/>
      <c r="AMD86" s="16"/>
      <c r="AME86" s="16"/>
      <c r="AMF86" s="16"/>
      <c r="AMG86" s="16"/>
      <c r="AMH86" s="16"/>
      <c r="AMI86" s="16"/>
      <c r="AMJ86" s="16"/>
      <c r="AMK86" s="16"/>
      <c r="AML86" s="16"/>
      <c r="AMM86" s="16"/>
      <c r="AMN86" s="16"/>
      <c r="AMO86" s="16"/>
      <c r="AMP86" s="16"/>
      <c r="AMQ86" s="16"/>
      <c r="AMR86" s="16"/>
      <c r="AMS86" s="16"/>
      <c r="AMT86" s="16"/>
      <c r="AMU86" s="16"/>
      <c r="AMV86" s="16"/>
      <c r="AMW86" s="16"/>
      <c r="AMX86" s="16"/>
      <c r="AMY86" s="16"/>
      <c r="AMZ86" s="16"/>
      <c r="ANA86" s="16"/>
      <c r="ANB86" s="16"/>
      <c r="ANC86" s="16"/>
      <c r="AND86" s="16"/>
      <c r="ANE86" s="16"/>
      <c r="ANF86" s="16"/>
      <c r="ANG86" s="16"/>
      <c r="ANH86" s="16"/>
      <c r="ANI86" s="16"/>
      <c r="ANJ86" s="16"/>
      <c r="ANK86" s="16"/>
      <c r="ANL86" s="16"/>
      <c r="ANM86" s="16"/>
      <c r="ANN86" s="16"/>
      <c r="ANO86" s="16"/>
      <c r="ANP86" s="16"/>
      <c r="ANQ86" s="16"/>
      <c r="ANR86" s="16"/>
      <c r="ANS86" s="16"/>
      <c r="ANT86" s="16"/>
      <c r="ANU86" s="16"/>
      <c r="ANV86" s="16"/>
      <c r="ANW86" s="16"/>
      <c r="ANX86" s="16"/>
      <c r="ANY86" s="16"/>
      <c r="ANZ86" s="16"/>
      <c r="AOA86" s="16"/>
      <c r="AOB86" s="16"/>
      <c r="AOC86" s="16"/>
      <c r="AOD86" s="16"/>
      <c r="AOE86" s="16"/>
      <c r="AOF86" s="16"/>
      <c r="AOG86" s="16"/>
      <c r="AOH86" s="16"/>
      <c r="AOI86" s="16"/>
      <c r="AOJ86" s="16"/>
      <c r="AOK86" s="16"/>
      <c r="AOL86" s="16"/>
      <c r="AOM86" s="16"/>
      <c r="AON86" s="16"/>
      <c r="AOO86" s="16"/>
      <c r="AOP86" s="16"/>
      <c r="AOQ86" s="16"/>
      <c r="AOR86" s="16"/>
      <c r="AOS86" s="16"/>
      <c r="AOT86" s="16"/>
      <c r="AOU86" s="16"/>
      <c r="AOV86" s="16"/>
      <c r="AOW86" s="16"/>
      <c r="AOX86" s="16"/>
      <c r="AOY86" s="16"/>
      <c r="AOZ86" s="16"/>
      <c r="APA86" s="16"/>
      <c r="APB86" s="16"/>
      <c r="APC86" s="16"/>
      <c r="APD86" s="16"/>
      <c r="APE86" s="16"/>
      <c r="APF86" s="16"/>
      <c r="APG86" s="16"/>
      <c r="APH86" s="16"/>
      <c r="API86" s="16"/>
      <c r="APJ86" s="16"/>
      <c r="APK86" s="16"/>
      <c r="APL86" s="16"/>
      <c r="APM86" s="16"/>
      <c r="APN86" s="16"/>
      <c r="APO86" s="16"/>
      <c r="APP86" s="16"/>
      <c r="APQ86" s="16"/>
      <c r="APR86" s="16"/>
      <c r="APS86" s="16"/>
      <c r="APT86" s="16"/>
      <c r="APU86" s="16"/>
      <c r="APV86" s="16"/>
      <c r="APW86" s="16"/>
      <c r="APX86" s="16"/>
      <c r="APY86" s="16"/>
      <c r="APZ86" s="16"/>
      <c r="AQA86" s="16"/>
      <c r="AQB86" s="16"/>
      <c r="AQC86" s="16"/>
      <c r="AQD86" s="16"/>
      <c r="AQE86" s="16"/>
      <c r="AQF86" s="16"/>
      <c r="AQG86" s="16"/>
      <c r="AQH86" s="16"/>
      <c r="AQI86" s="16"/>
      <c r="AQJ86" s="16"/>
      <c r="AQK86" s="16"/>
      <c r="AQL86" s="16"/>
      <c r="AQM86" s="16"/>
      <c r="AQN86" s="16"/>
      <c r="AQO86" s="16"/>
      <c r="AQP86" s="16"/>
      <c r="AQQ86" s="16"/>
      <c r="AQR86" s="16"/>
      <c r="AQS86" s="16"/>
      <c r="AQT86" s="16"/>
      <c r="AQU86" s="16"/>
      <c r="AQV86" s="16"/>
      <c r="AQW86" s="16"/>
      <c r="AQX86" s="16"/>
      <c r="AQY86" s="16"/>
      <c r="AQZ86" s="16"/>
      <c r="ARA86" s="16"/>
      <c r="ARB86" s="16"/>
      <c r="ARC86" s="16"/>
      <c r="ARD86" s="16"/>
      <c r="ARE86" s="16"/>
      <c r="ARF86" s="16"/>
      <c r="ARG86" s="16"/>
      <c r="ARH86" s="16"/>
      <c r="ARI86" s="16"/>
      <c r="ARJ86" s="16"/>
      <c r="ARK86" s="16"/>
      <c r="ARL86" s="16"/>
      <c r="ARM86" s="16"/>
      <c r="ARN86" s="16"/>
      <c r="ARO86" s="16"/>
      <c r="ARP86" s="16"/>
      <c r="ARQ86" s="16"/>
      <c r="ARR86" s="16"/>
      <c r="ARS86" s="16"/>
      <c r="ART86" s="16"/>
      <c r="ARU86" s="16"/>
      <c r="ARV86" s="16"/>
      <c r="ARW86" s="16"/>
      <c r="ARX86" s="16"/>
      <c r="ARY86" s="16"/>
      <c r="ARZ86" s="16"/>
      <c r="ASA86" s="16"/>
      <c r="ASB86" s="16"/>
      <c r="ASC86" s="16"/>
      <c r="ASD86" s="16"/>
      <c r="ASE86" s="16"/>
      <c r="ASF86" s="16"/>
      <c r="ASG86" s="16"/>
      <c r="ASH86" s="16"/>
      <c r="ASI86" s="16"/>
      <c r="ASJ86" s="16"/>
      <c r="ASK86" s="16"/>
      <c r="ASL86" s="16"/>
      <c r="ASM86" s="16"/>
      <c r="ASN86" s="16"/>
      <c r="ASO86" s="16"/>
      <c r="ASP86" s="16"/>
      <c r="ASQ86" s="16"/>
      <c r="ASR86" s="16"/>
      <c r="ASS86" s="16"/>
      <c r="AST86" s="16"/>
      <c r="ASU86" s="16"/>
      <c r="ASV86" s="16"/>
      <c r="ASW86" s="16"/>
      <c r="ASX86" s="16"/>
      <c r="ASY86" s="16"/>
      <c r="ASZ86" s="16"/>
      <c r="ATA86" s="16"/>
      <c r="ATB86" s="16"/>
      <c r="ATC86" s="16"/>
      <c r="ATD86" s="16"/>
      <c r="ATE86" s="16"/>
      <c r="ATF86" s="16"/>
      <c r="ATG86" s="16"/>
      <c r="ATH86" s="16"/>
      <c r="ATI86" s="16"/>
      <c r="ATJ86" s="16"/>
      <c r="ATK86" s="16"/>
      <c r="ATL86" s="16"/>
      <c r="ATM86" s="16"/>
      <c r="ATN86" s="16"/>
      <c r="ATO86" s="16"/>
      <c r="ATP86" s="16"/>
      <c r="ATQ86" s="16"/>
      <c r="ATR86" s="16"/>
      <c r="ATS86" s="16"/>
      <c r="ATT86" s="16"/>
      <c r="ATU86" s="16"/>
      <c r="ATV86" s="16"/>
      <c r="ATW86" s="16"/>
      <c r="ATX86" s="16"/>
      <c r="ATY86" s="16"/>
      <c r="ATZ86" s="16"/>
      <c r="AUA86" s="16"/>
      <c r="AUB86" s="16"/>
      <c r="AUC86" s="16"/>
      <c r="AUD86" s="16"/>
      <c r="AUE86" s="16"/>
      <c r="AUF86" s="16"/>
      <c r="AUG86" s="16"/>
      <c r="AUH86" s="16"/>
      <c r="AUI86" s="16"/>
      <c r="AUJ86" s="16"/>
      <c r="AUK86" s="16"/>
      <c r="AUL86" s="16"/>
      <c r="AUM86" s="16"/>
      <c r="AUN86" s="16"/>
      <c r="AUO86" s="16"/>
      <c r="AUP86" s="16"/>
      <c r="AUQ86" s="16"/>
      <c r="AUR86" s="16"/>
      <c r="AUS86" s="16"/>
      <c r="AUT86" s="16"/>
      <c r="AUU86" s="16"/>
      <c r="AUV86" s="16"/>
      <c r="AUW86" s="16"/>
      <c r="AUX86" s="16"/>
      <c r="AUY86" s="16"/>
      <c r="AUZ86" s="16"/>
      <c r="AVA86" s="16"/>
      <c r="AVB86" s="16"/>
      <c r="AVC86" s="16"/>
      <c r="AVD86" s="16"/>
      <c r="AVE86" s="16"/>
      <c r="AVF86" s="16"/>
      <c r="AVG86" s="16"/>
      <c r="AVH86" s="16"/>
      <c r="AVI86" s="16"/>
      <c r="AVJ86" s="16"/>
      <c r="AVK86" s="16"/>
      <c r="AVL86" s="16"/>
      <c r="AVM86" s="16"/>
      <c r="AVN86" s="16"/>
      <c r="AVO86" s="16"/>
      <c r="AVP86" s="16"/>
      <c r="AVQ86" s="16"/>
      <c r="AVR86" s="16"/>
      <c r="AVS86" s="16"/>
      <c r="AVT86" s="16"/>
      <c r="AVU86" s="16"/>
      <c r="AVV86" s="16"/>
      <c r="AVW86" s="16"/>
      <c r="AVX86" s="16"/>
      <c r="AVY86" s="16"/>
      <c r="AVZ86" s="16"/>
      <c r="AWA86" s="16"/>
      <c r="AWB86" s="16"/>
      <c r="AWC86" s="16"/>
      <c r="AWD86" s="16"/>
      <c r="AWE86" s="16"/>
      <c r="AWF86" s="16"/>
      <c r="AWG86" s="16"/>
      <c r="AWH86" s="16"/>
      <c r="AWI86" s="16"/>
      <c r="AWJ86" s="16"/>
      <c r="AWK86" s="16"/>
      <c r="AWL86" s="16"/>
      <c r="AWM86" s="16"/>
      <c r="AWN86" s="16"/>
      <c r="AWO86" s="16"/>
      <c r="AWP86" s="16"/>
      <c r="AWQ86" s="16"/>
      <c r="AWR86" s="16"/>
      <c r="AWS86" s="16"/>
      <c r="AWT86" s="16"/>
      <c r="AWU86" s="16"/>
      <c r="AWV86" s="16"/>
      <c r="AWW86" s="16"/>
      <c r="AWX86" s="16"/>
      <c r="AWY86" s="16"/>
      <c r="AWZ86" s="16"/>
      <c r="AXA86" s="16"/>
      <c r="AXB86" s="16"/>
      <c r="AXC86" s="16"/>
      <c r="AXD86" s="16"/>
      <c r="AXE86" s="16"/>
      <c r="AXF86" s="16"/>
      <c r="AXG86" s="16"/>
      <c r="AXH86" s="16"/>
      <c r="AXI86" s="16"/>
      <c r="AXJ86" s="16"/>
      <c r="AXK86" s="16"/>
      <c r="AXL86" s="16"/>
      <c r="AXM86" s="16"/>
      <c r="AXN86" s="16"/>
      <c r="AXO86" s="16"/>
      <c r="AXP86" s="16"/>
      <c r="AXQ86" s="16"/>
      <c r="AXR86" s="16"/>
      <c r="AXS86" s="16"/>
      <c r="AXT86" s="16"/>
      <c r="AXU86" s="16"/>
      <c r="AXV86" s="16"/>
      <c r="AXW86" s="16"/>
      <c r="AXX86" s="16"/>
      <c r="AXY86" s="16"/>
      <c r="AXZ86" s="16"/>
      <c r="AYA86" s="16"/>
      <c r="AYB86" s="16"/>
      <c r="AYC86" s="16"/>
      <c r="AYD86" s="16"/>
      <c r="AYE86" s="16"/>
      <c r="AYF86" s="16"/>
      <c r="AYG86" s="16"/>
      <c r="AYH86" s="16"/>
      <c r="AYI86" s="16"/>
      <c r="AYJ86" s="16"/>
      <c r="AYK86" s="16"/>
      <c r="AYL86" s="16"/>
      <c r="AYM86" s="16"/>
      <c r="AYN86" s="16"/>
      <c r="AYO86" s="16"/>
      <c r="AYP86" s="16"/>
      <c r="AYQ86" s="16"/>
      <c r="AYR86" s="16"/>
      <c r="AYS86" s="16"/>
      <c r="AYT86" s="16"/>
      <c r="AYU86" s="16"/>
      <c r="AYV86" s="16"/>
      <c r="AYW86" s="16"/>
      <c r="AYX86" s="16"/>
      <c r="AYY86" s="16"/>
      <c r="AYZ86" s="16"/>
      <c r="AZA86" s="16"/>
      <c r="AZB86" s="16"/>
      <c r="AZC86" s="16"/>
      <c r="AZD86" s="16"/>
      <c r="AZE86" s="16"/>
      <c r="AZF86" s="16"/>
      <c r="AZG86" s="16"/>
      <c r="AZH86" s="16"/>
      <c r="AZI86" s="16"/>
      <c r="AZJ86" s="16"/>
      <c r="AZK86" s="16"/>
      <c r="AZL86" s="16"/>
      <c r="AZM86" s="16"/>
      <c r="AZN86" s="16"/>
      <c r="AZO86" s="16"/>
      <c r="AZP86" s="16"/>
      <c r="AZQ86" s="16"/>
      <c r="AZR86" s="16"/>
      <c r="AZS86" s="16"/>
      <c r="AZT86" s="16"/>
      <c r="AZU86" s="16"/>
      <c r="AZV86" s="16"/>
      <c r="AZW86" s="16"/>
      <c r="AZX86" s="16"/>
      <c r="AZY86" s="16"/>
      <c r="AZZ86" s="16"/>
      <c r="BAA86" s="16"/>
      <c r="BAB86" s="16"/>
      <c r="BAC86" s="16"/>
      <c r="BAD86" s="16"/>
      <c r="BAE86" s="16"/>
      <c r="BAF86" s="16"/>
      <c r="BAG86" s="16"/>
      <c r="BAH86" s="16"/>
      <c r="BAI86" s="16"/>
      <c r="BAJ86" s="16"/>
      <c r="BAK86" s="16"/>
      <c r="BAL86" s="16"/>
      <c r="BAM86" s="16"/>
      <c r="BAN86" s="16"/>
      <c r="BAO86" s="16"/>
      <c r="BAP86" s="16"/>
      <c r="BAQ86" s="16"/>
      <c r="BAR86" s="16"/>
      <c r="BAS86" s="16"/>
      <c r="BAT86" s="16"/>
      <c r="BAU86" s="16"/>
      <c r="BAV86" s="16"/>
      <c r="BAW86" s="16"/>
      <c r="BAX86" s="16"/>
      <c r="BAY86" s="16"/>
      <c r="BAZ86" s="16"/>
      <c r="BBA86" s="16"/>
      <c r="BBB86" s="16"/>
      <c r="BBC86" s="16"/>
      <c r="BBD86" s="16"/>
      <c r="BBE86" s="16"/>
      <c r="BBF86" s="16"/>
      <c r="BBG86" s="16"/>
      <c r="BBH86" s="16"/>
      <c r="BBI86" s="16"/>
      <c r="BBJ86" s="16"/>
      <c r="BBK86" s="16"/>
      <c r="BBL86" s="16"/>
      <c r="BBM86" s="16"/>
      <c r="BBN86" s="16"/>
      <c r="BBO86" s="16"/>
      <c r="BBP86" s="16"/>
      <c r="BBQ86" s="16"/>
      <c r="BBR86" s="16"/>
      <c r="BBS86" s="16"/>
      <c r="BBT86" s="16"/>
      <c r="BBU86" s="16"/>
      <c r="BBV86" s="16"/>
      <c r="BBW86" s="16"/>
      <c r="BBX86" s="16"/>
      <c r="BBY86" s="16"/>
      <c r="BBZ86" s="16"/>
      <c r="BCA86" s="16"/>
      <c r="BCB86" s="16"/>
      <c r="BCC86" s="16"/>
      <c r="BCD86" s="16"/>
      <c r="BCE86" s="16"/>
      <c r="BCF86" s="16"/>
      <c r="BCG86" s="16"/>
      <c r="BCH86" s="16"/>
      <c r="BCI86" s="16"/>
      <c r="BCJ86" s="16"/>
      <c r="BCK86" s="16"/>
      <c r="BCL86" s="16"/>
      <c r="BCM86" s="16"/>
      <c r="BCN86" s="16"/>
      <c r="BCO86" s="16"/>
      <c r="BCP86" s="16"/>
      <c r="BCQ86" s="16"/>
      <c r="BCR86" s="16"/>
      <c r="BCS86" s="16"/>
      <c r="BCT86" s="16"/>
      <c r="BCU86" s="16"/>
      <c r="BCV86" s="16"/>
      <c r="BCW86" s="16"/>
      <c r="BCX86" s="16"/>
      <c r="BCY86" s="16"/>
      <c r="BCZ86" s="16"/>
      <c r="BDA86" s="16"/>
      <c r="BDB86" s="16"/>
      <c r="BDC86" s="16"/>
      <c r="BDD86" s="16"/>
      <c r="BDE86" s="16"/>
      <c r="BDF86" s="16"/>
      <c r="BDG86" s="16"/>
      <c r="BDH86" s="16"/>
      <c r="BDI86" s="16"/>
      <c r="BDJ86" s="16"/>
      <c r="BDK86" s="16"/>
      <c r="BDL86" s="16"/>
      <c r="BDM86" s="16"/>
      <c r="BDN86" s="16"/>
      <c r="BDO86" s="16"/>
      <c r="BDP86" s="16"/>
      <c r="BDQ86" s="16"/>
      <c r="BDR86" s="16"/>
      <c r="BDS86" s="16"/>
      <c r="BDT86" s="16"/>
      <c r="BDU86" s="16"/>
      <c r="BDV86" s="16"/>
      <c r="BDW86" s="16"/>
      <c r="BDX86" s="16"/>
      <c r="BDY86" s="16"/>
      <c r="BDZ86" s="16"/>
      <c r="BEA86" s="16"/>
      <c r="BEB86" s="16"/>
      <c r="BEC86" s="16"/>
      <c r="BED86" s="16"/>
      <c r="BEE86" s="16"/>
      <c r="BEF86" s="16"/>
      <c r="BEG86" s="16"/>
      <c r="BEH86" s="16"/>
      <c r="BEI86" s="16"/>
      <c r="BEJ86" s="16"/>
      <c r="BEK86" s="16"/>
      <c r="BEL86" s="16"/>
      <c r="BEM86" s="16"/>
      <c r="BEN86" s="16"/>
      <c r="BEO86" s="16"/>
      <c r="BEP86" s="16"/>
      <c r="BEQ86" s="16"/>
      <c r="BER86" s="16"/>
      <c r="BES86" s="16"/>
      <c r="BET86" s="16"/>
      <c r="BEU86" s="16"/>
      <c r="BEV86" s="16"/>
      <c r="BEW86" s="16"/>
      <c r="BEX86" s="16"/>
      <c r="BEY86" s="16"/>
      <c r="BEZ86" s="16"/>
      <c r="BFA86" s="16"/>
      <c r="BFB86" s="16"/>
      <c r="BFC86" s="16"/>
      <c r="BFD86" s="16"/>
      <c r="BFE86" s="16"/>
      <c r="BFF86" s="16"/>
      <c r="BFG86" s="16"/>
      <c r="BFH86" s="16"/>
      <c r="BFI86" s="16"/>
      <c r="BFJ86" s="16"/>
      <c r="BFK86" s="16"/>
      <c r="BFL86" s="16"/>
      <c r="BFM86" s="16"/>
      <c r="BFN86" s="16"/>
      <c r="BFO86" s="16"/>
      <c r="BFP86" s="16"/>
      <c r="BFQ86" s="16"/>
      <c r="BFR86" s="16"/>
      <c r="BFS86" s="16"/>
      <c r="BFT86" s="16"/>
      <c r="BFU86" s="16"/>
      <c r="BFV86" s="16"/>
      <c r="BFW86" s="16"/>
      <c r="BFX86" s="16"/>
      <c r="BFY86" s="16"/>
      <c r="BFZ86" s="16"/>
      <c r="BGA86" s="16"/>
      <c r="BGB86" s="16"/>
      <c r="BGC86" s="16"/>
      <c r="BGD86" s="16"/>
      <c r="BGE86" s="16"/>
      <c r="BGF86" s="16"/>
      <c r="BGG86" s="16"/>
      <c r="BGH86" s="16"/>
      <c r="BGI86" s="16"/>
      <c r="BGJ86" s="16"/>
      <c r="BGK86" s="16"/>
      <c r="BGL86" s="16"/>
      <c r="BGM86" s="16"/>
      <c r="BGN86" s="16"/>
      <c r="BGO86" s="16"/>
      <c r="BGP86" s="16"/>
      <c r="BGQ86" s="16"/>
      <c r="BGR86" s="16"/>
      <c r="BGS86" s="16"/>
      <c r="BGT86" s="16"/>
      <c r="BGU86" s="16"/>
      <c r="BGV86" s="16"/>
      <c r="BGW86" s="16"/>
      <c r="BGX86" s="16"/>
      <c r="BGY86" s="16"/>
      <c r="BGZ86" s="16"/>
      <c r="BHA86" s="16"/>
      <c r="BHB86" s="16"/>
      <c r="BHC86" s="16"/>
      <c r="BHD86" s="16"/>
      <c r="BHE86" s="16"/>
      <c r="BHF86" s="16"/>
      <c r="BHG86" s="16"/>
      <c r="BHH86" s="16"/>
      <c r="BHI86" s="16"/>
      <c r="BHJ86" s="16"/>
      <c r="BHK86" s="16"/>
      <c r="BHL86" s="16"/>
      <c r="BHM86" s="16"/>
      <c r="BHN86" s="16"/>
      <c r="BHO86" s="16"/>
      <c r="BHP86" s="16"/>
      <c r="BHQ86" s="16"/>
      <c r="BHR86" s="16"/>
      <c r="BHS86" s="16"/>
      <c r="BHT86" s="16"/>
      <c r="BHU86" s="16"/>
      <c r="BHV86" s="16"/>
      <c r="BHW86" s="16"/>
      <c r="BHX86" s="16"/>
      <c r="BHY86" s="16"/>
      <c r="BHZ86" s="16"/>
      <c r="BIA86" s="16"/>
      <c r="BIB86" s="16"/>
      <c r="BIC86" s="16"/>
      <c r="BID86" s="16"/>
      <c r="BIE86" s="16"/>
      <c r="BIF86" s="16"/>
      <c r="BIG86" s="16"/>
      <c r="BIH86" s="16"/>
      <c r="BII86" s="16"/>
      <c r="BIJ86" s="16"/>
      <c r="BIK86" s="16"/>
      <c r="BIL86" s="16"/>
      <c r="BIM86" s="16"/>
      <c r="BIN86" s="16"/>
      <c r="BIO86" s="16"/>
      <c r="BIP86" s="16"/>
      <c r="BIQ86" s="16"/>
      <c r="BIR86" s="16"/>
      <c r="BIS86" s="16"/>
      <c r="BIT86" s="16"/>
      <c r="BIU86" s="16"/>
      <c r="BIV86" s="16"/>
      <c r="BIW86" s="16"/>
      <c r="BIX86" s="16"/>
      <c r="BIY86" s="16"/>
      <c r="BIZ86" s="16"/>
      <c r="BJA86" s="16"/>
      <c r="BJB86" s="16"/>
      <c r="BJC86" s="16"/>
      <c r="BJD86" s="16"/>
      <c r="BJE86" s="16"/>
      <c r="BJF86" s="16"/>
      <c r="BJG86" s="16"/>
      <c r="BJH86" s="16"/>
      <c r="BJI86" s="16"/>
      <c r="BJJ86" s="16"/>
      <c r="BJK86" s="16"/>
      <c r="BJL86" s="16"/>
      <c r="BJM86" s="16"/>
      <c r="BJN86" s="16"/>
      <c r="BJO86" s="16"/>
      <c r="BJP86" s="16"/>
      <c r="BJQ86" s="16"/>
      <c r="BJR86" s="16"/>
      <c r="BJS86" s="16"/>
      <c r="BJT86" s="16"/>
      <c r="BJU86" s="16"/>
      <c r="BJV86" s="16"/>
      <c r="BJW86" s="16"/>
      <c r="BJX86" s="16"/>
      <c r="BJY86" s="16"/>
      <c r="BJZ86" s="16"/>
      <c r="BKA86" s="16"/>
      <c r="BKB86" s="16"/>
      <c r="BKC86" s="16"/>
      <c r="BKD86" s="16"/>
      <c r="BKE86" s="16"/>
      <c r="BKF86" s="16"/>
      <c r="BKG86" s="16"/>
      <c r="BKH86" s="16"/>
      <c r="BKI86" s="16"/>
      <c r="BKJ86" s="16"/>
      <c r="BKK86" s="16"/>
      <c r="BKL86" s="16"/>
      <c r="BKM86" s="16"/>
      <c r="BKN86" s="16"/>
      <c r="BKO86" s="16"/>
      <c r="BKP86" s="16"/>
      <c r="BKQ86" s="16"/>
      <c r="BKR86" s="16"/>
      <c r="BKS86" s="16"/>
      <c r="BKT86" s="16"/>
      <c r="BKU86" s="16"/>
      <c r="BKV86" s="16"/>
      <c r="BKW86" s="16"/>
      <c r="BKX86" s="16"/>
      <c r="BKY86" s="16"/>
      <c r="BKZ86" s="16"/>
      <c r="BLA86" s="16"/>
      <c r="BLB86" s="16"/>
      <c r="BLC86" s="16"/>
      <c r="BLD86" s="16"/>
      <c r="BLE86" s="16"/>
      <c r="BLF86" s="16"/>
      <c r="BLG86" s="16"/>
      <c r="BLH86" s="16"/>
      <c r="BLI86" s="16"/>
      <c r="BLJ86" s="16"/>
      <c r="BLK86" s="16"/>
      <c r="BLL86" s="16"/>
      <c r="BLM86" s="16"/>
      <c r="BLN86" s="16"/>
      <c r="BLO86" s="16"/>
      <c r="BLP86" s="16"/>
      <c r="BLQ86" s="16"/>
      <c r="BLR86" s="16"/>
      <c r="BLS86" s="16"/>
      <c r="BLT86" s="16"/>
      <c r="BLU86" s="16"/>
      <c r="BLV86" s="16"/>
      <c r="BLW86" s="16"/>
      <c r="BLX86" s="16"/>
      <c r="BLY86" s="16"/>
      <c r="BLZ86" s="16"/>
      <c r="BMA86" s="16"/>
      <c r="BMB86" s="16"/>
      <c r="BMC86" s="16"/>
      <c r="BMD86" s="16"/>
      <c r="BME86" s="16"/>
      <c r="BMF86" s="16"/>
      <c r="BMG86" s="16"/>
      <c r="BMH86" s="16"/>
      <c r="BMI86" s="16"/>
      <c r="BMJ86" s="16"/>
      <c r="BMK86" s="16"/>
      <c r="BML86" s="16"/>
      <c r="BMM86" s="16"/>
      <c r="BMN86" s="16"/>
      <c r="BMO86" s="16"/>
      <c r="BMP86" s="16"/>
      <c r="BMQ86" s="16"/>
      <c r="BMR86" s="16"/>
      <c r="BMS86" s="16"/>
      <c r="BMT86" s="16"/>
      <c r="BMU86" s="16"/>
      <c r="BMV86" s="16"/>
      <c r="BMW86" s="16"/>
      <c r="BMX86" s="16"/>
      <c r="BMY86" s="16"/>
      <c r="BMZ86" s="16"/>
      <c r="BNA86" s="16"/>
      <c r="BNB86" s="16"/>
      <c r="BNC86" s="16"/>
      <c r="BND86" s="16"/>
      <c r="BNE86" s="16"/>
      <c r="BNF86" s="16"/>
      <c r="BNG86" s="16"/>
      <c r="BNH86" s="16"/>
      <c r="BNI86" s="16"/>
      <c r="BNJ86" s="16"/>
      <c r="BNK86" s="16"/>
      <c r="BNL86" s="16"/>
      <c r="BNM86" s="16"/>
      <c r="BNN86" s="16"/>
      <c r="BNO86" s="16"/>
      <c r="BNP86" s="16"/>
      <c r="BNQ86" s="16"/>
      <c r="BNR86" s="16"/>
      <c r="BNS86" s="16"/>
      <c r="BNT86" s="16"/>
      <c r="BNU86" s="16"/>
      <c r="BNV86" s="16"/>
      <c r="BNW86" s="16"/>
      <c r="BNX86" s="16"/>
      <c r="BNY86" s="16"/>
      <c r="BNZ86" s="16"/>
      <c r="BOA86" s="16"/>
      <c r="BOB86" s="16"/>
      <c r="BOC86" s="16"/>
      <c r="BOD86" s="16"/>
      <c r="BOE86" s="16"/>
      <c r="BOF86" s="16"/>
      <c r="BOG86" s="16"/>
      <c r="BOH86" s="16"/>
      <c r="BOI86" s="16"/>
      <c r="BOJ86" s="16"/>
      <c r="BOK86" s="16"/>
      <c r="BOL86" s="16"/>
      <c r="BOM86" s="16"/>
      <c r="BON86" s="16"/>
      <c r="BOO86" s="16"/>
      <c r="BOP86" s="16"/>
      <c r="BOQ86" s="16"/>
      <c r="BOR86" s="16"/>
      <c r="BOS86" s="16"/>
      <c r="BOT86" s="16"/>
      <c r="BOU86" s="16"/>
      <c r="BOV86" s="16"/>
      <c r="BOW86" s="16"/>
      <c r="BOX86" s="16"/>
      <c r="BOY86" s="16"/>
      <c r="BOZ86" s="16"/>
      <c r="BPA86" s="16"/>
      <c r="BPB86" s="16"/>
      <c r="BPC86" s="16"/>
      <c r="BPD86" s="16"/>
      <c r="BPE86" s="16"/>
      <c r="BPF86" s="16"/>
      <c r="BPG86" s="16"/>
      <c r="BPH86" s="16"/>
      <c r="BPI86" s="16"/>
      <c r="BPJ86" s="16"/>
      <c r="BPK86" s="16"/>
      <c r="BPL86" s="16"/>
      <c r="BPM86" s="16"/>
      <c r="BPN86" s="16"/>
      <c r="BPO86" s="16"/>
      <c r="BPP86" s="16"/>
      <c r="BPQ86" s="16"/>
      <c r="BPR86" s="16"/>
      <c r="BPS86" s="16"/>
      <c r="BPT86" s="16"/>
      <c r="BPU86" s="16"/>
      <c r="BPV86" s="16"/>
      <c r="BPW86" s="16"/>
      <c r="BPX86" s="16"/>
      <c r="BPY86" s="16"/>
      <c r="BPZ86" s="16"/>
      <c r="BQA86" s="16"/>
      <c r="BQB86" s="16"/>
      <c r="BQC86" s="16"/>
      <c r="BQD86" s="16"/>
      <c r="BQE86" s="16"/>
      <c r="BQF86" s="16"/>
      <c r="BQG86" s="16"/>
      <c r="BQH86" s="16"/>
      <c r="BQI86" s="16"/>
      <c r="BQJ86" s="16"/>
      <c r="BQK86" s="16"/>
      <c r="BQL86" s="16"/>
      <c r="BQM86" s="16"/>
      <c r="BQN86" s="16"/>
      <c r="BQO86" s="16"/>
      <c r="BQP86" s="16"/>
      <c r="BQQ86" s="16"/>
      <c r="BQR86" s="16"/>
      <c r="BQS86" s="16"/>
      <c r="BQT86" s="16"/>
      <c r="BQU86" s="16"/>
      <c r="BQV86" s="16"/>
      <c r="BQW86" s="16"/>
      <c r="BQX86" s="16"/>
      <c r="BQY86" s="16"/>
      <c r="BQZ86" s="16"/>
      <c r="BRA86" s="16"/>
      <c r="BRB86" s="16"/>
      <c r="BRC86" s="16"/>
      <c r="BRD86" s="16"/>
      <c r="BRE86" s="16"/>
      <c r="BRF86" s="16"/>
      <c r="BRG86" s="16"/>
      <c r="BRH86" s="16"/>
      <c r="BRI86" s="16"/>
      <c r="BRJ86" s="16"/>
      <c r="BRK86" s="16"/>
      <c r="BRL86" s="16"/>
      <c r="BRM86" s="16"/>
      <c r="BRN86" s="16"/>
      <c r="BRO86" s="16"/>
      <c r="BRP86" s="16"/>
      <c r="BRQ86" s="16"/>
      <c r="BRR86" s="16"/>
      <c r="BRS86" s="16"/>
      <c r="BRT86" s="16"/>
      <c r="BRU86" s="16"/>
      <c r="BRV86" s="16"/>
      <c r="BRW86" s="16"/>
      <c r="BRX86" s="16"/>
      <c r="BRY86" s="16"/>
      <c r="BRZ86" s="16"/>
      <c r="BSA86" s="16"/>
      <c r="BSB86" s="16"/>
      <c r="BSC86" s="16"/>
      <c r="BSD86" s="16"/>
      <c r="BSE86" s="16"/>
      <c r="BSF86" s="16"/>
      <c r="BSG86" s="16"/>
      <c r="BSH86" s="16"/>
      <c r="BSI86" s="16"/>
      <c r="BSJ86" s="16"/>
      <c r="BSK86" s="16"/>
      <c r="BSL86" s="16"/>
      <c r="BSM86" s="16"/>
      <c r="BSN86" s="16"/>
      <c r="BSO86" s="16"/>
      <c r="BSP86" s="16"/>
      <c r="BSQ86" s="16"/>
      <c r="BSR86" s="16"/>
      <c r="BSS86" s="16"/>
      <c r="BST86" s="16"/>
      <c r="BSU86" s="16"/>
      <c r="BSV86" s="16"/>
      <c r="BSW86" s="16"/>
      <c r="BSX86" s="16"/>
      <c r="BSY86" s="16"/>
      <c r="BSZ86" s="16"/>
      <c r="BTA86" s="16"/>
      <c r="BTB86" s="16"/>
      <c r="BTC86" s="16"/>
      <c r="BTD86" s="16"/>
      <c r="BTE86" s="16"/>
      <c r="BTF86" s="16"/>
      <c r="BTG86" s="16"/>
      <c r="BTH86" s="16"/>
    </row>
    <row r="87" spans="1:1880" s="310" customFormat="1" ht="30.75" customHeight="1" x14ac:dyDescent="0.3">
      <c r="A87" s="69"/>
      <c r="B87" s="688" t="s">
        <v>113</v>
      </c>
      <c r="C87" s="641"/>
      <c r="D87" s="615"/>
      <c r="E87" s="557"/>
      <c r="F87" s="311"/>
      <c r="G87" s="558"/>
      <c r="H87" s="535"/>
      <c r="I87" s="541"/>
      <c r="J87"/>
      <c r="K87" s="16"/>
      <c r="L87"/>
      <c r="M87" s="16"/>
      <c r="N87" s="139"/>
      <c r="O87" s="16"/>
      <c r="P87" s="16"/>
      <c r="Q87" s="16"/>
      <c r="R87" s="16"/>
      <c r="S87" s="16"/>
      <c r="T87" s="16"/>
      <c r="U87" s="16"/>
      <c r="V87" s="16"/>
      <c r="W87" s="16"/>
      <c r="X87" s="16"/>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s="16"/>
      <c r="DT87" s="16"/>
      <c r="DU87" s="16"/>
      <c r="DV87" s="16"/>
      <c r="DW87" s="16"/>
      <c r="DX87" s="16"/>
      <c r="DY87" s="16"/>
      <c r="DZ87" s="16"/>
      <c r="EA87" s="16"/>
      <c r="EB87" s="16"/>
      <c r="EC87" s="16"/>
      <c r="ED87" s="16"/>
      <c r="EE87" s="16"/>
      <c r="EF87" s="16"/>
      <c r="EG87" s="16"/>
      <c r="EH87" s="16"/>
      <c r="EI87" s="16"/>
      <c r="EJ87" s="16"/>
      <c r="EK87" s="16"/>
      <c r="EL87" s="16"/>
      <c r="EM87" s="16"/>
      <c r="EN87" s="16"/>
      <c r="EO87" s="16"/>
      <c r="EP87" s="16"/>
      <c r="EQ87" s="16"/>
      <c r="ER87" s="16"/>
      <c r="ES87" s="16"/>
      <c r="ET87" s="16"/>
      <c r="EU87" s="16"/>
      <c r="EV87" s="16"/>
      <c r="EW87" s="16"/>
      <c r="EX87" s="16"/>
      <c r="EY87" s="16"/>
      <c r="EZ87" s="16"/>
      <c r="FA87" s="16"/>
      <c r="FB87" s="16"/>
      <c r="FC87" s="16"/>
      <c r="FD87" s="16"/>
      <c r="FE87" s="16"/>
      <c r="FF87" s="16"/>
      <c r="FG87" s="16"/>
      <c r="FH87" s="16"/>
      <c r="FI87" s="16"/>
      <c r="FJ87" s="16"/>
      <c r="FK87" s="16"/>
      <c r="FL87" s="16"/>
      <c r="FM87" s="16"/>
      <c r="FN87" s="16"/>
      <c r="FO87" s="16"/>
      <c r="FP87" s="16"/>
      <c r="FQ87" s="16"/>
      <c r="FR87" s="16"/>
      <c r="FS87" s="16"/>
      <c r="FT87" s="16"/>
      <c r="FU87" s="16"/>
      <c r="FV87" s="16"/>
      <c r="FW87" s="16"/>
      <c r="FX87" s="16"/>
      <c r="FY87" s="16"/>
      <c r="FZ87" s="16"/>
      <c r="GA87" s="16"/>
      <c r="GB87" s="16"/>
      <c r="GC87" s="16"/>
      <c r="GD87" s="16"/>
      <c r="GE87" s="16"/>
      <c r="GF87" s="16"/>
      <c r="GG87" s="16"/>
      <c r="GH87" s="16"/>
      <c r="GI87" s="16"/>
      <c r="GJ87" s="16"/>
      <c r="GK87" s="16"/>
      <c r="GL87" s="16"/>
      <c r="GM87" s="16"/>
      <c r="GN87" s="16"/>
      <c r="GO87" s="16"/>
      <c r="GP87" s="16"/>
      <c r="GQ87" s="16"/>
      <c r="GR87" s="16"/>
      <c r="GS87" s="16"/>
      <c r="GT87" s="16"/>
      <c r="GU87" s="16"/>
      <c r="GV87" s="16"/>
      <c r="GW87" s="16"/>
      <c r="GX87" s="16"/>
      <c r="GY87" s="16"/>
      <c r="GZ87" s="16"/>
      <c r="HA87" s="16"/>
      <c r="HB87" s="16"/>
      <c r="HC87" s="16"/>
      <c r="HD87" s="16"/>
      <c r="HE87" s="16"/>
      <c r="HF87" s="16"/>
      <c r="HG87" s="16"/>
      <c r="HH87" s="16"/>
      <c r="HI87" s="16"/>
      <c r="HJ87" s="16"/>
      <c r="HK87" s="16"/>
      <c r="HL87" s="16"/>
      <c r="HM87" s="16"/>
      <c r="HN87" s="16"/>
      <c r="HO87" s="16"/>
      <c r="HP87" s="16"/>
      <c r="HQ87" s="16"/>
      <c r="HR87" s="16"/>
      <c r="HS87" s="16"/>
      <c r="HT87" s="16"/>
      <c r="HU87" s="16"/>
      <c r="HV87" s="16"/>
      <c r="HW87" s="16"/>
      <c r="HX87" s="16"/>
      <c r="HY87" s="16"/>
      <c r="HZ87" s="16"/>
      <c r="IA87" s="16"/>
      <c r="IB87" s="16"/>
      <c r="IC87" s="16"/>
      <c r="ID87" s="16"/>
      <c r="IE87" s="16"/>
      <c r="IF87" s="16"/>
      <c r="IG87" s="16"/>
      <c r="IH87" s="16"/>
      <c r="II87" s="16"/>
      <c r="IJ87" s="16"/>
      <c r="IK87" s="16"/>
      <c r="IL87" s="16"/>
      <c r="IM87" s="16"/>
      <c r="IN87" s="16"/>
      <c r="IO87" s="16"/>
      <c r="IP87" s="16"/>
      <c r="IQ87" s="16"/>
      <c r="IR87" s="16"/>
      <c r="IS87" s="16"/>
      <c r="IT87" s="16"/>
      <c r="IU87" s="16"/>
      <c r="IV87" s="16"/>
      <c r="IW87" s="16"/>
      <c r="IX87" s="16"/>
      <c r="IY87" s="16"/>
      <c r="IZ87" s="16"/>
      <c r="JA87" s="16"/>
      <c r="JB87" s="16"/>
      <c r="JC87" s="16"/>
      <c r="JD87" s="16"/>
      <c r="JE87" s="16"/>
      <c r="JF87" s="16"/>
      <c r="JG87" s="16"/>
      <c r="JH87" s="16"/>
      <c r="JI87" s="16"/>
      <c r="JJ87" s="16"/>
      <c r="JK87" s="16"/>
      <c r="JL87" s="16"/>
      <c r="JM87" s="16"/>
      <c r="JN87" s="16"/>
      <c r="JO87" s="16"/>
      <c r="JP87" s="16"/>
      <c r="JQ87" s="16"/>
      <c r="JR87" s="16"/>
      <c r="JS87" s="16"/>
      <c r="JT87" s="16"/>
      <c r="JU87" s="16"/>
      <c r="JV87" s="16"/>
      <c r="JW87" s="16"/>
      <c r="JX87" s="16"/>
      <c r="JY87" s="16"/>
      <c r="JZ87" s="16"/>
      <c r="KA87" s="16"/>
      <c r="KB87" s="16"/>
      <c r="KC87" s="16"/>
      <c r="KD87" s="16"/>
      <c r="KE87" s="16"/>
      <c r="KF87" s="16"/>
      <c r="KG87" s="16"/>
      <c r="KH87" s="16"/>
      <c r="KI87" s="16"/>
      <c r="KJ87" s="16"/>
      <c r="KK87" s="16"/>
      <c r="KL87" s="16"/>
      <c r="KM87" s="16"/>
      <c r="KN87" s="16"/>
      <c r="KO87" s="16"/>
      <c r="KP87" s="16"/>
      <c r="KQ87" s="16"/>
      <c r="KR87" s="16"/>
      <c r="KS87" s="16"/>
      <c r="KT87" s="16"/>
      <c r="KU87" s="16"/>
      <c r="KV87" s="16"/>
      <c r="KW87" s="16"/>
      <c r="KX87" s="16"/>
      <c r="KY87" s="16"/>
      <c r="KZ87" s="16"/>
      <c r="LA87" s="16"/>
      <c r="LB87" s="16"/>
      <c r="LC87" s="16"/>
      <c r="LD87" s="16"/>
      <c r="LE87" s="16"/>
      <c r="LF87" s="16"/>
      <c r="LG87" s="16"/>
      <c r="LH87" s="16"/>
      <c r="LI87" s="16"/>
      <c r="LJ87" s="16"/>
      <c r="LK87" s="16"/>
      <c r="LL87" s="16"/>
      <c r="LM87" s="16"/>
      <c r="LN87" s="16"/>
      <c r="LO87" s="16"/>
      <c r="LP87" s="16"/>
      <c r="LQ87" s="16"/>
      <c r="LR87" s="16"/>
      <c r="LS87" s="16"/>
      <c r="LT87" s="16"/>
      <c r="LU87" s="16"/>
      <c r="LV87" s="16"/>
      <c r="LW87" s="16"/>
      <c r="LX87" s="16"/>
      <c r="LY87" s="16"/>
      <c r="LZ87" s="16"/>
      <c r="MA87" s="16"/>
      <c r="MB87" s="16"/>
      <c r="MC87" s="16"/>
      <c r="MD87" s="16"/>
      <c r="ME87" s="16"/>
      <c r="MF87" s="16"/>
      <c r="MG87" s="16"/>
      <c r="MH87" s="16"/>
      <c r="MI87" s="16"/>
      <c r="MJ87" s="16"/>
      <c r="MK87" s="16"/>
      <c r="ML87" s="16"/>
      <c r="MM87" s="16"/>
      <c r="MN87" s="16"/>
      <c r="MO87" s="16"/>
      <c r="MP87" s="16"/>
      <c r="MQ87" s="16"/>
      <c r="MR87" s="16"/>
      <c r="MS87" s="16"/>
      <c r="MT87" s="16"/>
      <c r="MU87" s="16"/>
      <c r="MV87" s="16"/>
      <c r="MW87" s="16"/>
      <c r="MX87" s="16"/>
      <c r="MY87" s="16"/>
      <c r="MZ87" s="16"/>
      <c r="NA87" s="16"/>
      <c r="NB87" s="16"/>
      <c r="NC87" s="16"/>
      <c r="ND87" s="16"/>
      <c r="NE87" s="16"/>
      <c r="NF87" s="16"/>
      <c r="NG87" s="16"/>
      <c r="NH87" s="16"/>
      <c r="NI87" s="16"/>
      <c r="NJ87" s="16"/>
      <c r="NK87" s="16"/>
      <c r="NL87" s="16"/>
      <c r="NM87" s="16"/>
      <c r="NN87" s="16"/>
      <c r="NO87" s="16"/>
      <c r="NP87" s="16"/>
      <c r="NQ87" s="16"/>
      <c r="NR87" s="16"/>
      <c r="NS87" s="16"/>
      <c r="NT87" s="16"/>
      <c r="NU87" s="16"/>
      <c r="NV87" s="16"/>
      <c r="NW87" s="16"/>
      <c r="NX87" s="16"/>
      <c r="NY87" s="16"/>
      <c r="NZ87" s="16"/>
      <c r="OA87" s="16"/>
      <c r="OB87" s="16"/>
      <c r="OC87" s="16"/>
      <c r="OD87" s="16"/>
      <c r="OE87" s="16"/>
      <c r="OF87" s="16"/>
      <c r="OG87" s="16"/>
      <c r="OH87" s="16"/>
      <c r="OI87" s="16"/>
      <c r="OJ87" s="16"/>
      <c r="OK87" s="16"/>
      <c r="OL87" s="16"/>
      <c r="OM87" s="16"/>
      <c r="ON87" s="16"/>
      <c r="OO87" s="16"/>
      <c r="OP87" s="16"/>
      <c r="OQ87" s="16"/>
      <c r="OR87" s="16"/>
      <c r="OS87" s="16"/>
      <c r="OT87" s="16"/>
      <c r="OU87" s="16"/>
      <c r="OV87" s="16"/>
      <c r="OW87" s="16"/>
      <c r="OX87" s="16"/>
      <c r="OY87" s="16"/>
      <c r="OZ87" s="16"/>
      <c r="PA87" s="16"/>
      <c r="PB87" s="16"/>
      <c r="PC87" s="16"/>
      <c r="PD87" s="16"/>
      <c r="PE87" s="16"/>
      <c r="PF87" s="16"/>
      <c r="PG87" s="16"/>
      <c r="PH87" s="16"/>
      <c r="PI87" s="16"/>
      <c r="PJ87" s="16"/>
      <c r="PK87" s="16"/>
      <c r="PL87" s="16"/>
      <c r="PM87" s="16"/>
      <c r="PN87" s="16"/>
      <c r="PO87" s="16"/>
      <c r="PP87" s="16"/>
      <c r="PQ87" s="16"/>
      <c r="PR87" s="16"/>
      <c r="PS87" s="16"/>
      <c r="PT87" s="16"/>
      <c r="PU87" s="16"/>
      <c r="PV87" s="16"/>
      <c r="PW87" s="16"/>
      <c r="PX87" s="16"/>
      <c r="PY87" s="16"/>
      <c r="PZ87" s="16"/>
      <c r="QA87" s="16"/>
      <c r="QB87" s="16"/>
      <c r="QC87" s="16"/>
      <c r="QD87" s="16"/>
      <c r="QE87" s="16"/>
      <c r="QF87" s="16"/>
      <c r="QG87" s="16"/>
      <c r="QH87" s="16"/>
      <c r="QI87" s="16"/>
      <c r="QJ87" s="16"/>
      <c r="QK87" s="16"/>
      <c r="QL87" s="16"/>
      <c r="QM87" s="16"/>
      <c r="QN87" s="16"/>
      <c r="QO87" s="16"/>
      <c r="QP87" s="16"/>
      <c r="QQ87" s="16"/>
      <c r="QR87" s="16"/>
      <c r="QS87" s="16"/>
      <c r="QT87" s="16"/>
      <c r="QU87" s="16"/>
      <c r="QV87" s="16"/>
      <c r="QW87" s="16"/>
      <c r="QX87" s="16"/>
      <c r="QY87" s="16"/>
      <c r="QZ87" s="16"/>
      <c r="RA87" s="16"/>
      <c r="RB87" s="16"/>
      <c r="RC87" s="16"/>
      <c r="RD87" s="16"/>
      <c r="RE87" s="16"/>
      <c r="RF87" s="16"/>
      <c r="RG87" s="16"/>
      <c r="RH87" s="16"/>
      <c r="RI87" s="16"/>
      <c r="RJ87" s="16"/>
      <c r="RK87" s="16"/>
      <c r="RL87" s="16"/>
      <c r="RM87" s="16"/>
      <c r="RN87" s="16"/>
      <c r="RO87" s="16"/>
      <c r="RP87" s="16"/>
      <c r="RQ87" s="16"/>
      <c r="RR87" s="16"/>
      <c r="RS87" s="16"/>
      <c r="RT87" s="16"/>
      <c r="RU87" s="16"/>
      <c r="RV87" s="16"/>
      <c r="RW87" s="16"/>
      <c r="RX87" s="16"/>
      <c r="RY87" s="16"/>
      <c r="RZ87" s="16"/>
      <c r="SA87" s="16"/>
      <c r="SB87" s="16"/>
      <c r="SC87" s="16"/>
      <c r="SD87" s="16"/>
      <c r="SE87" s="16"/>
      <c r="SF87" s="16"/>
      <c r="SG87" s="16"/>
      <c r="SH87" s="16"/>
      <c r="SI87" s="16"/>
      <c r="SJ87" s="16"/>
      <c r="SK87" s="16"/>
      <c r="SL87" s="16"/>
      <c r="SM87" s="16"/>
      <c r="SN87" s="16"/>
      <c r="SO87" s="16"/>
      <c r="SP87" s="16"/>
      <c r="SQ87" s="16"/>
      <c r="SR87" s="16"/>
      <c r="SS87" s="16"/>
      <c r="ST87" s="16"/>
      <c r="SU87" s="16"/>
      <c r="SV87" s="16"/>
      <c r="SW87" s="16"/>
      <c r="SX87" s="16"/>
      <c r="SY87" s="16"/>
      <c r="SZ87" s="16"/>
      <c r="TA87" s="16"/>
      <c r="TB87" s="16"/>
      <c r="TC87" s="16"/>
      <c r="TD87" s="16"/>
      <c r="TE87" s="16"/>
      <c r="TF87" s="16"/>
      <c r="TG87" s="16"/>
      <c r="TH87" s="16"/>
      <c r="TI87" s="16"/>
      <c r="TJ87" s="16"/>
      <c r="TK87" s="16"/>
      <c r="TL87" s="16"/>
      <c r="TM87" s="16"/>
      <c r="TN87" s="16"/>
      <c r="TO87" s="16"/>
      <c r="TP87" s="16"/>
      <c r="TQ87" s="16"/>
      <c r="TR87" s="16"/>
      <c r="TS87" s="16"/>
      <c r="TT87" s="16"/>
      <c r="TU87" s="16"/>
      <c r="TV87" s="16"/>
      <c r="TW87" s="16"/>
      <c r="TX87" s="16"/>
      <c r="TY87" s="16"/>
      <c r="TZ87" s="16"/>
      <c r="UA87" s="16"/>
      <c r="UB87" s="16"/>
      <c r="UC87" s="16"/>
      <c r="UD87" s="16"/>
      <c r="UE87" s="16"/>
      <c r="UF87" s="16"/>
      <c r="UG87" s="16"/>
      <c r="UH87" s="16"/>
      <c r="UI87" s="16"/>
      <c r="UJ87" s="16"/>
      <c r="UK87" s="16"/>
      <c r="UL87" s="16"/>
      <c r="UM87" s="16"/>
      <c r="UN87" s="16"/>
      <c r="UO87" s="16"/>
      <c r="UP87" s="16"/>
      <c r="UQ87" s="16"/>
      <c r="UR87" s="16"/>
      <c r="US87" s="16"/>
      <c r="UT87" s="16"/>
      <c r="UU87" s="16"/>
      <c r="UV87" s="16"/>
      <c r="UW87" s="16"/>
      <c r="UX87" s="16"/>
      <c r="UY87" s="16"/>
      <c r="UZ87" s="16"/>
      <c r="VA87" s="16"/>
      <c r="VB87" s="16"/>
      <c r="VC87" s="16"/>
      <c r="VD87" s="16"/>
      <c r="VE87" s="16"/>
      <c r="VF87" s="16"/>
      <c r="VG87" s="16"/>
      <c r="VH87" s="16"/>
      <c r="VI87" s="16"/>
      <c r="VJ87" s="16"/>
      <c r="VK87" s="16"/>
      <c r="VL87" s="16"/>
      <c r="VM87" s="16"/>
      <c r="VN87" s="16"/>
      <c r="VO87" s="16"/>
      <c r="VP87" s="16"/>
      <c r="VQ87" s="16"/>
      <c r="VR87" s="16"/>
      <c r="VS87" s="16"/>
      <c r="VT87" s="16"/>
      <c r="VU87" s="16"/>
      <c r="VV87" s="16"/>
      <c r="VW87" s="16"/>
      <c r="VX87" s="16"/>
      <c r="VY87" s="16"/>
      <c r="VZ87" s="16"/>
      <c r="WA87" s="16"/>
      <c r="WB87" s="16"/>
      <c r="WC87" s="16"/>
      <c r="WD87" s="16"/>
      <c r="WE87" s="16"/>
      <c r="WF87" s="16"/>
      <c r="WG87" s="16"/>
      <c r="WH87" s="16"/>
      <c r="WI87" s="16"/>
      <c r="WJ87" s="16"/>
      <c r="WK87" s="16"/>
      <c r="WL87" s="16"/>
      <c r="WM87" s="16"/>
      <c r="WN87" s="16"/>
      <c r="WO87" s="16"/>
      <c r="WP87" s="16"/>
      <c r="WQ87" s="16"/>
      <c r="WR87" s="16"/>
      <c r="WS87" s="16"/>
      <c r="WT87" s="16"/>
      <c r="WU87" s="16"/>
      <c r="WV87" s="16"/>
      <c r="WW87" s="16"/>
      <c r="WX87" s="16"/>
      <c r="WY87" s="16"/>
      <c r="WZ87" s="16"/>
      <c r="XA87" s="16"/>
      <c r="XB87" s="16"/>
      <c r="XC87" s="16"/>
      <c r="XD87" s="16"/>
      <c r="XE87" s="16"/>
      <c r="XF87" s="16"/>
      <c r="XG87" s="16"/>
      <c r="XH87" s="16"/>
      <c r="XI87" s="16"/>
      <c r="XJ87" s="16"/>
      <c r="XK87" s="16"/>
      <c r="XL87" s="16"/>
      <c r="XM87" s="16"/>
      <c r="XN87" s="16"/>
      <c r="XO87" s="16"/>
      <c r="XP87" s="16"/>
      <c r="XQ87" s="16"/>
      <c r="XR87" s="16"/>
      <c r="XS87" s="16"/>
      <c r="XT87" s="16"/>
      <c r="XU87" s="16"/>
      <c r="XV87" s="16"/>
      <c r="XW87" s="16"/>
      <c r="XX87" s="16"/>
      <c r="XY87" s="16"/>
      <c r="XZ87" s="16"/>
      <c r="YA87" s="16"/>
      <c r="YB87" s="16"/>
      <c r="YC87" s="16"/>
      <c r="YD87" s="16"/>
      <c r="YE87" s="16"/>
      <c r="YF87" s="16"/>
      <c r="YG87" s="16"/>
      <c r="YH87" s="16"/>
      <c r="YI87" s="16"/>
      <c r="YJ87" s="16"/>
      <c r="YK87" s="16"/>
      <c r="YL87" s="16"/>
      <c r="YM87" s="16"/>
      <c r="YN87" s="16"/>
      <c r="YO87" s="16"/>
      <c r="YP87" s="16"/>
      <c r="YQ87" s="16"/>
      <c r="YR87" s="16"/>
      <c r="YS87" s="16"/>
      <c r="YT87" s="16"/>
      <c r="YU87" s="16"/>
      <c r="YV87" s="16"/>
      <c r="YW87" s="16"/>
      <c r="YX87" s="16"/>
      <c r="YY87" s="16"/>
      <c r="YZ87" s="16"/>
      <c r="ZA87" s="16"/>
      <c r="ZB87" s="16"/>
      <c r="ZC87" s="16"/>
      <c r="ZD87" s="16"/>
      <c r="ZE87" s="16"/>
      <c r="ZF87" s="16"/>
      <c r="ZG87" s="16"/>
      <c r="ZH87" s="16"/>
      <c r="ZI87" s="16"/>
      <c r="ZJ87" s="16"/>
      <c r="ZK87" s="16"/>
      <c r="ZL87" s="16"/>
      <c r="ZM87" s="16"/>
      <c r="ZN87" s="16"/>
      <c r="ZO87" s="16"/>
      <c r="ZP87" s="16"/>
      <c r="ZQ87" s="16"/>
      <c r="ZR87" s="16"/>
      <c r="ZS87" s="16"/>
      <c r="ZT87" s="16"/>
      <c r="ZU87" s="16"/>
      <c r="ZV87" s="16"/>
      <c r="ZW87" s="16"/>
      <c r="ZX87" s="16"/>
      <c r="ZY87" s="16"/>
      <c r="ZZ87" s="16"/>
      <c r="AAA87" s="16"/>
      <c r="AAB87" s="16"/>
      <c r="AAC87" s="16"/>
      <c r="AAD87" s="16"/>
      <c r="AAE87" s="16"/>
      <c r="AAF87" s="16"/>
      <c r="AAG87" s="16"/>
      <c r="AAH87" s="16"/>
      <c r="AAI87" s="16"/>
      <c r="AAJ87" s="16"/>
      <c r="AAK87" s="16"/>
      <c r="AAL87" s="16"/>
      <c r="AAM87" s="16"/>
      <c r="AAN87" s="16"/>
      <c r="AAO87" s="16"/>
      <c r="AAP87" s="16"/>
      <c r="AAQ87" s="16"/>
      <c r="AAR87" s="16"/>
      <c r="AAS87" s="16"/>
      <c r="AAT87" s="16"/>
      <c r="AAU87" s="16"/>
      <c r="AAV87" s="16"/>
      <c r="AAW87" s="16"/>
      <c r="AAX87" s="16"/>
      <c r="AAY87" s="16"/>
      <c r="AAZ87" s="16"/>
      <c r="ABA87" s="16"/>
      <c r="ABB87" s="16"/>
      <c r="ABC87" s="16"/>
      <c r="ABD87" s="16"/>
      <c r="ABE87" s="16"/>
      <c r="ABF87" s="16"/>
      <c r="ABG87" s="16"/>
      <c r="ABH87" s="16"/>
      <c r="ABI87" s="16"/>
      <c r="ABJ87" s="16"/>
      <c r="ABK87" s="16"/>
      <c r="ABL87" s="16"/>
      <c r="ABM87" s="16"/>
      <c r="ABN87" s="16"/>
      <c r="ABO87" s="16"/>
      <c r="ABP87" s="16"/>
      <c r="ABQ87" s="16"/>
      <c r="ABR87" s="16"/>
      <c r="ABS87" s="16"/>
      <c r="ABT87" s="16"/>
      <c r="ABU87" s="16"/>
      <c r="ABV87" s="16"/>
      <c r="ABW87" s="16"/>
      <c r="ABX87" s="16"/>
      <c r="ABY87" s="16"/>
      <c r="ABZ87" s="16"/>
      <c r="ACA87" s="16"/>
      <c r="ACB87" s="16"/>
      <c r="ACC87" s="16"/>
      <c r="ACD87" s="16"/>
      <c r="ACE87" s="16"/>
      <c r="ACF87" s="16"/>
      <c r="ACG87" s="16"/>
      <c r="ACH87" s="16"/>
      <c r="ACI87" s="16"/>
      <c r="ACJ87" s="16"/>
      <c r="ACK87" s="16"/>
      <c r="ACL87" s="16"/>
      <c r="ACM87" s="16"/>
      <c r="ACN87" s="16"/>
      <c r="ACO87" s="16"/>
      <c r="ACP87" s="16"/>
      <c r="ACQ87" s="16"/>
      <c r="ACR87" s="16"/>
      <c r="ACS87" s="16"/>
      <c r="ACT87" s="16"/>
      <c r="ACU87" s="16"/>
      <c r="ACV87" s="16"/>
      <c r="ACW87" s="16"/>
      <c r="ACX87" s="16"/>
      <c r="ACY87" s="16"/>
      <c r="ACZ87" s="16"/>
      <c r="ADA87" s="16"/>
      <c r="ADB87" s="16"/>
      <c r="ADC87" s="16"/>
      <c r="ADD87" s="16"/>
      <c r="ADE87" s="16"/>
      <c r="ADF87" s="16"/>
      <c r="ADG87" s="16"/>
      <c r="ADH87" s="16"/>
      <c r="ADI87" s="16"/>
      <c r="ADJ87" s="16"/>
      <c r="ADK87" s="16"/>
      <c r="ADL87" s="16"/>
      <c r="ADM87" s="16"/>
      <c r="ADN87" s="16"/>
      <c r="ADO87" s="16"/>
      <c r="ADP87" s="16"/>
      <c r="ADQ87" s="16"/>
      <c r="ADR87" s="16"/>
      <c r="ADS87" s="16"/>
      <c r="ADT87" s="16"/>
      <c r="ADU87" s="16"/>
      <c r="ADV87" s="16"/>
      <c r="ADW87" s="16"/>
      <c r="ADX87" s="16"/>
      <c r="ADY87" s="16"/>
      <c r="ADZ87" s="16"/>
      <c r="AEA87" s="16"/>
      <c r="AEB87" s="16"/>
      <c r="AEC87" s="16"/>
      <c r="AED87" s="16"/>
      <c r="AEE87" s="16"/>
      <c r="AEF87" s="16"/>
      <c r="AEG87" s="16"/>
      <c r="AEH87" s="16"/>
      <c r="AEI87" s="16"/>
      <c r="AEJ87" s="16"/>
      <c r="AEK87" s="16"/>
      <c r="AEL87" s="16"/>
      <c r="AEM87" s="16"/>
      <c r="AEN87" s="16"/>
      <c r="AEO87" s="16"/>
      <c r="AEP87" s="16"/>
      <c r="AEQ87" s="16"/>
      <c r="AER87" s="16"/>
      <c r="AES87" s="16"/>
      <c r="AET87" s="16"/>
      <c r="AEU87" s="16"/>
      <c r="AEV87" s="16"/>
      <c r="AEW87" s="16"/>
      <c r="AEX87" s="16"/>
      <c r="AEY87" s="16"/>
      <c r="AEZ87" s="16"/>
      <c r="AFA87" s="16"/>
      <c r="AFB87" s="16"/>
      <c r="AFC87" s="16"/>
      <c r="AFD87" s="16"/>
      <c r="AFE87" s="16"/>
      <c r="AFF87" s="16"/>
      <c r="AFG87" s="16"/>
      <c r="AFH87" s="16"/>
      <c r="AFI87" s="16"/>
      <c r="AFJ87" s="16"/>
      <c r="AFK87" s="16"/>
      <c r="AFL87" s="16"/>
      <c r="AFM87" s="16"/>
      <c r="AFN87" s="16"/>
      <c r="AFO87" s="16"/>
      <c r="AFP87" s="16"/>
      <c r="AFQ87" s="16"/>
      <c r="AFR87" s="16"/>
      <c r="AFS87" s="16"/>
      <c r="AFT87" s="16"/>
      <c r="AFU87" s="16"/>
      <c r="AFV87" s="16"/>
      <c r="AFW87" s="16"/>
      <c r="AFX87" s="16"/>
      <c r="AFY87" s="16"/>
      <c r="AFZ87" s="16"/>
      <c r="AGA87" s="16"/>
      <c r="AGB87" s="16"/>
      <c r="AGC87" s="16"/>
      <c r="AGD87" s="16"/>
      <c r="AGE87" s="16"/>
      <c r="AGF87" s="16"/>
      <c r="AGG87" s="16"/>
      <c r="AGH87" s="16"/>
      <c r="AGI87" s="16"/>
      <c r="AGJ87" s="16"/>
      <c r="AGK87" s="16"/>
      <c r="AGL87" s="16"/>
      <c r="AGM87" s="16"/>
      <c r="AGN87" s="16"/>
      <c r="AGO87" s="16"/>
      <c r="AGP87" s="16"/>
      <c r="AGQ87" s="16"/>
      <c r="AGR87" s="16"/>
      <c r="AGS87" s="16"/>
      <c r="AGT87" s="16"/>
      <c r="AGU87" s="16"/>
      <c r="AGV87" s="16"/>
      <c r="AGW87" s="16"/>
      <c r="AGX87" s="16"/>
      <c r="AGY87" s="16"/>
      <c r="AGZ87" s="16"/>
      <c r="AHA87" s="16"/>
      <c r="AHB87" s="16"/>
      <c r="AHC87" s="16"/>
      <c r="AHD87" s="16"/>
      <c r="AHE87" s="16"/>
      <c r="AHF87" s="16"/>
      <c r="AHG87" s="16"/>
      <c r="AHH87" s="16"/>
      <c r="AHI87" s="16"/>
      <c r="AHJ87" s="16"/>
      <c r="AHK87" s="16"/>
      <c r="AHL87" s="16"/>
      <c r="AHM87" s="16"/>
      <c r="AHN87" s="16"/>
      <c r="AHO87" s="16"/>
      <c r="AHP87" s="16"/>
      <c r="AHQ87" s="16"/>
      <c r="AHR87" s="16"/>
      <c r="AHS87" s="16"/>
      <c r="AHT87" s="16"/>
      <c r="AHU87" s="16"/>
      <c r="AHV87" s="16"/>
      <c r="AHW87" s="16"/>
      <c r="AHX87" s="16"/>
      <c r="AHY87" s="16"/>
      <c r="AHZ87" s="16"/>
      <c r="AIA87" s="16"/>
      <c r="AIB87" s="16"/>
      <c r="AIC87" s="16"/>
      <c r="AID87" s="16"/>
      <c r="AIE87" s="16"/>
      <c r="AIF87" s="16"/>
      <c r="AIG87" s="16"/>
      <c r="AIH87" s="16"/>
      <c r="AII87" s="16"/>
      <c r="AIJ87" s="16"/>
      <c r="AIK87" s="16"/>
      <c r="AIL87" s="16"/>
      <c r="AIM87" s="16"/>
      <c r="AIN87" s="16"/>
      <c r="AIO87" s="16"/>
      <c r="AIP87" s="16"/>
      <c r="AIQ87" s="16"/>
      <c r="AIR87" s="16"/>
      <c r="AIS87" s="16"/>
      <c r="AIT87" s="16"/>
      <c r="AIU87" s="16"/>
      <c r="AIV87" s="16"/>
      <c r="AIW87" s="16"/>
      <c r="AIX87" s="16"/>
      <c r="AIY87" s="16"/>
      <c r="AIZ87" s="16"/>
      <c r="AJA87" s="16"/>
      <c r="AJB87" s="16"/>
      <c r="AJC87" s="16"/>
      <c r="AJD87" s="16"/>
      <c r="AJE87" s="16"/>
      <c r="AJF87" s="16"/>
      <c r="AJG87" s="16"/>
      <c r="AJH87" s="16"/>
      <c r="AJI87" s="16"/>
      <c r="AJJ87" s="16"/>
      <c r="AJK87" s="16"/>
      <c r="AJL87" s="16"/>
      <c r="AJM87" s="16"/>
      <c r="AJN87" s="16"/>
      <c r="AJO87" s="16"/>
      <c r="AJP87" s="16"/>
      <c r="AJQ87" s="16"/>
      <c r="AJR87" s="16"/>
      <c r="AJS87" s="16"/>
      <c r="AJT87" s="16"/>
      <c r="AJU87" s="16"/>
      <c r="AJV87" s="16"/>
      <c r="AJW87" s="16"/>
      <c r="AJX87" s="16"/>
      <c r="AJY87" s="16"/>
      <c r="AJZ87" s="16"/>
      <c r="AKA87" s="16"/>
      <c r="AKB87" s="16"/>
      <c r="AKC87" s="16"/>
      <c r="AKD87" s="16"/>
      <c r="AKE87" s="16"/>
      <c r="AKF87" s="16"/>
      <c r="AKG87" s="16"/>
      <c r="AKH87" s="16"/>
      <c r="AKI87" s="16"/>
      <c r="AKJ87" s="16"/>
      <c r="AKK87" s="16"/>
      <c r="AKL87" s="16"/>
      <c r="AKM87" s="16"/>
      <c r="AKN87" s="16"/>
      <c r="AKO87" s="16"/>
      <c r="AKP87" s="16"/>
      <c r="AKQ87" s="16"/>
      <c r="AKR87" s="16"/>
      <c r="AKS87" s="16"/>
      <c r="AKT87" s="16"/>
      <c r="AKU87" s="16"/>
      <c r="AKV87" s="16"/>
      <c r="AKW87" s="16"/>
      <c r="AKX87" s="16"/>
      <c r="AKY87" s="16"/>
      <c r="AKZ87" s="16"/>
      <c r="ALA87" s="16"/>
      <c r="ALB87" s="16"/>
      <c r="ALC87" s="16"/>
      <c r="ALD87" s="16"/>
      <c r="ALE87" s="16"/>
      <c r="ALF87" s="16"/>
      <c r="ALG87" s="16"/>
      <c r="ALH87" s="16"/>
      <c r="ALI87" s="16"/>
      <c r="ALJ87" s="16"/>
      <c r="ALK87" s="16"/>
      <c r="ALL87" s="16"/>
      <c r="ALM87" s="16"/>
      <c r="ALN87" s="16"/>
      <c r="ALO87" s="16"/>
      <c r="ALP87" s="16"/>
      <c r="ALQ87" s="16"/>
      <c r="ALR87" s="16"/>
      <c r="ALS87" s="16"/>
      <c r="ALT87" s="16"/>
      <c r="ALU87" s="16"/>
      <c r="ALV87" s="16"/>
      <c r="ALW87" s="16"/>
      <c r="ALX87" s="16"/>
      <c r="ALY87" s="16"/>
      <c r="ALZ87" s="16"/>
      <c r="AMA87" s="16"/>
      <c r="AMB87" s="16"/>
      <c r="AMC87" s="16"/>
      <c r="AMD87" s="16"/>
      <c r="AME87" s="16"/>
      <c r="AMF87" s="16"/>
      <c r="AMG87" s="16"/>
      <c r="AMH87" s="16"/>
      <c r="AMI87" s="16"/>
      <c r="AMJ87" s="16"/>
      <c r="AMK87" s="16"/>
      <c r="AML87" s="16"/>
      <c r="AMM87" s="16"/>
      <c r="AMN87" s="16"/>
      <c r="AMO87" s="16"/>
      <c r="AMP87" s="16"/>
      <c r="AMQ87" s="16"/>
      <c r="AMR87" s="16"/>
      <c r="AMS87" s="16"/>
      <c r="AMT87" s="16"/>
      <c r="AMU87" s="16"/>
      <c r="AMV87" s="16"/>
      <c r="AMW87" s="16"/>
      <c r="AMX87" s="16"/>
      <c r="AMY87" s="16"/>
      <c r="AMZ87" s="16"/>
      <c r="ANA87" s="16"/>
      <c r="ANB87" s="16"/>
      <c r="ANC87" s="16"/>
      <c r="AND87" s="16"/>
      <c r="ANE87" s="16"/>
      <c r="ANF87" s="16"/>
      <c r="ANG87" s="16"/>
      <c r="ANH87" s="16"/>
      <c r="ANI87" s="16"/>
      <c r="ANJ87" s="16"/>
      <c r="ANK87" s="16"/>
      <c r="ANL87" s="16"/>
      <c r="ANM87" s="16"/>
      <c r="ANN87" s="16"/>
      <c r="ANO87" s="16"/>
      <c r="ANP87" s="16"/>
      <c r="ANQ87" s="16"/>
      <c r="ANR87" s="16"/>
      <c r="ANS87" s="16"/>
      <c r="ANT87" s="16"/>
      <c r="ANU87" s="16"/>
      <c r="ANV87" s="16"/>
      <c r="ANW87" s="16"/>
      <c r="ANX87" s="16"/>
      <c r="ANY87" s="16"/>
      <c r="ANZ87" s="16"/>
      <c r="AOA87" s="16"/>
      <c r="AOB87" s="16"/>
      <c r="AOC87" s="16"/>
      <c r="AOD87" s="16"/>
      <c r="AOE87" s="16"/>
      <c r="AOF87" s="16"/>
      <c r="AOG87" s="16"/>
      <c r="AOH87" s="16"/>
      <c r="AOI87" s="16"/>
      <c r="AOJ87" s="16"/>
      <c r="AOK87" s="16"/>
      <c r="AOL87" s="16"/>
      <c r="AOM87" s="16"/>
      <c r="AON87" s="16"/>
      <c r="AOO87" s="16"/>
      <c r="AOP87" s="16"/>
      <c r="AOQ87" s="16"/>
      <c r="AOR87" s="16"/>
      <c r="AOS87" s="16"/>
      <c r="AOT87" s="16"/>
      <c r="AOU87" s="16"/>
      <c r="AOV87" s="16"/>
      <c r="AOW87" s="16"/>
      <c r="AOX87" s="16"/>
      <c r="AOY87" s="16"/>
      <c r="AOZ87" s="16"/>
      <c r="APA87" s="16"/>
      <c r="APB87" s="16"/>
      <c r="APC87" s="16"/>
      <c r="APD87" s="16"/>
      <c r="APE87" s="16"/>
      <c r="APF87" s="16"/>
      <c r="APG87" s="16"/>
      <c r="APH87" s="16"/>
      <c r="API87" s="16"/>
      <c r="APJ87" s="16"/>
      <c r="APK87" s="16"/>
      <c r="APL87" s="16"/>
      <c r="APM87" s="16"/>
      <c r="APN87" s="16"/>
      <c r="APO87" s="16"/>
      <c r="APP87" s="16"/>
      <c r="APQ87" s="16"/>
      <c r="APR87" s="16"/>
      <c r="APS87" s="16"/>
      <c r="APT87" s="16"/>
      <c r="APU87" s="16"/>
      <c r="APV87" s="16"/>
      <c r="APW87" s="16"/>
      <c r="APX87" s="16"/>
      <c r="APY87" s="16"/>
      <c r="APZ87" s="16"/>
      <c r="AQA87" s="16"/>
      <c r="AQB87" s="16"/>
      <c r="AQC87" s="16"/>
      <c r="AQD87" s="16"/>
      <c r="AQE87" s="16"/>
      <c r="AQF87" s="16"/>
      <c r="AQG87" s="16"/>
      <c r="AQH87" s="16"/>
      <c r="AQI87" s="16"/>
      <c r="AQJ87" s="16"/>
      <c r="AQK87" s="16"/>
      <c r="AQL87" s="16"/>
      <c r="AQM87" s="16"/>
      <c r="AQN87" s="16"/>
      <c r="AQO87" s="16"/>
      <c r="AQP87" s="16"/>
      <c r="AQQ87" s="16"/>
      <c r="AQR87" s="16"/>
      <c r="AQS87" s="16"/>
      <c r="AQT87" s="16"/>
      <c r="AQU87" s="16"/>
      <c r="AQV87" s="16"/>
      <c r="AQW87" s="16"/>
      <c r="AQX87" s="16"/>
      <c r="AQY87" s="16"/>
      <c r="AQZ87" s="16"/>
      <c r="ARA87" s="16"/>
      <c r="ARB87" s="16"/>
      <c r="ARC87" s="16"/>
      <c r="ARD87" s="16"/>
      <c r="ARE87" s="16"/>
      <c r="ARF87" s="16"/>
      <c r="ARG87" s="16"/>
      <c r="ARH87" s="16"/>
      <c r="ARI87" s="16"/>
      <c r="ARJ87" s="16"/>
      <c r="ARK87" s="16"/>
      <c r="ARL87" s="16"/>
      <c r="ARM87" s="16"/>
      <c r="ARN87" s="16"/>
      <c r="ARO87" s="16"/>
      <c r="ARP87" s="16"/>
      <c r="ARQ87" s="16"/>
      <c r="ARR87" s="16"/>
      <c r="ARS87" s="16"/>
      <c r="ART87" s="16"/>
      <c r="ARU87" s="16"/>
      <c r="ARV87" s="16"/>
      <c r="ARW87" s="16"/>
      <c r="ARX87" s="16"/>
      <c r="ARY87" s="16"/>
      <c r="ARZ87" s="16"/>
      <c r="ASA87" s="16"/>
      <c r="ASB87" s="16"/>
      <c r="ASC87" s="16"/>
      <c r="ASD87" s="16"/>
      <c r="ASE87" s="16"/>
      <c r="ASF87" s="16"/>
      <c r="ASG87" s="16"/>
      <c r="ASH87" s="16"/>
      <c r="ASI87" s="16"/>
      <c r="ASJ87" s="16"/>
      <c r="ASK87" s="16"/>
      <c r="ASL87" s="16"/>
      <c r="ASM87" s="16"/>
      <c r="ASN87" s="16"/>
      <c r="ASO87" s="16"/>
      <c r="ASP87" s="16"/>
      <c r="ASQ87" s="16"/>
      <c r="ASR87" s="16"/>
      <c r="ASS87" s="16"/>
      <c r="AST87" s="16"/>
      <c r="ASU87" s="16"/>
      <c r="ASV87" s="16"/>
      <c r="ASW87" s="16"/>
      <c r="ASX87" s="16"/>
      <c r="ASY87" s="16"/>
      <c r="ASZ87" s="16"/>
      <c r="ATA87" s="16"/>
      <c r="ATB87" s="16"/>
      <c r="ATC87" s="16"/>
      <c r="ATD87" s="16"/>
      <c r="ATE87" s="16"/>
      <c r="ATF87" s="16"/>
      <c r="ATG87" s="16"/>
      <c r="ATH87" s="16"/>
      <c r="ATI87" s="16"/>
      <c r="ATJ87" s="16"/>
      <c r="ATK87" s="16"/>
      <c r="ATL87" s="16"/>
      <c r="ATM87" s="16"/>
      <c r="ATN87" s="16"/>
      <c r="ATO87" s="16"/>
      <c r="ATP87" s="16"/>
      <c r="ATQ87" s="16"/>
      <c r="ATR87" s="16"/>
      <c r="ATS87" s="16"/>
      <c r="ATT87" s="16"/>
      <c r="ATU87" s="16"/>
      <c r="ATV87" s="16"/>
      <c r="ATW87" s="16"/>
      <c r="ATX87" s="16"/>
      <c r="ATY87" s="16"/>
      <c r="ATZ87" s="16"/>
      <c r="AUA87" s="16"/>
      <c r="AUB87" s="16"/>
      <c r="AUC87" s="16"/>
      <c r="AUD87" s="16"/>
      <c r="AUE87" s="16"/>
      <c r="AUF87" s="16"/>
      <c r="AUG87" s="16"/>
      <c r="AUH87" s="16"/>
      <c r="AUI87" s="16"/>
      <c r="AUJ87" s="16"/>
      <c r="AUK87" s="16"/>
      <c r="AUL87" s="16"/>
      <c r="AUM87" s="16"/>
      <c r="AUN87" s="16"/>
      <c r="AUO87" s="16"/>
      <c r="AUP87" s="16"/>
      <c r="AUQ87" s="16"/>
      <c r="AUR87" s="16"/>
      <c r="AUS87" s="16"/>
      <c r="AUT87" s="16"/>
      <c r="AUU87" s="16"/>
      <c r="AUV87" s="16"/>
      <c r="AUW87" s="16"/>
      <c r="AUX87" s="16"/>
      <c r="AUY87" s="16"/>
      <c r="AUZ87" s="16"/>
      <c r="AVA87" s="16"/>
      <c r="AVB87" s="16"/>
      <c r="AVC87" s="16"/>
      <c r="AVD87" s="16"/>
      <c r="AVE87" s="16"/>
      <c r="AVF87" s="16"/>
      <c r="AVG87" s="16"/>
      <c r="AVH87" s="16"/>
      <c r="AVI87" s="16"/>
      <c r="AVJ87" s="16"/>
      <c r="AVK87" s="16"/>
      <c r="AVL87" s="16"/>
      <c r="AVM87" s="16"/>
      <c r="AVN87" s="16"/>
      <c r="AVO87" s="16"/>
      <c r="AVP87" s="16"/>
      <c r="AVQ87" s="16"/>
      <c r="AVR87" s="16"/>
      <c r="AVS87" s="16"/>
      <c r="AVT87" s="16"/>
      <c r="AVU87" s="16"/>
      <c r="AVV87" s="16"/>
      <c r="AVW87" s="16"/>
      <c r="AVX87" s="16"/>
      <c r="AVY87" s="16"/>
      <c r="AVZ87" s="16"/>
      <c r="AWA87" s="16"/>
      <c r="AWB87" s="16"/>
      <c r="AWC87" s="16"/>
      <c r="AWD87" s="16"/>
      <c r="AWE87" s="16"/>
      <c r="AWF87" s="16"/>
      <c r="AWG87" s="16"/>
      <c r="AWH87" s="16"/>
      <c r="AWI87" s="16"/>
      <c r="AWJ87" s="16"/>
      <c r="AWK87" s="16"/>
      <c r="AWL87" s="16"/>
      <c r="AWM87" s="16"/>
      <c r="AWN87" s="16"/>
      <c r="AWO87" s="16"/>
      <c r="AWP87" s="16"/>
      <c r="AWQ87" s="16"/>
      <c r="AWR87" s="16"/>
      <c r="AWS87" s="16"/>
      <c r="AWT87" s="16"/>
      <c r="AWU87" s="16"/>
      <c r="AWV87" s="16"/>
      <c r="AWW87" s="16"/>
      <c r="AWX87" s="16"/>
      <c r="AWY87" s="16"/>
      <c r="AWZ87" s="16"/>
      <c r="AXA87" s="16"/>
      <c r="AXB87" s="16"/>
      <c r="AXC87" s="16"/>
      <c r="AXD87" s="16"/>
      <c r="AXE87" s="16"/>
      <c r="AXF87" s="16"/>
      <c r="AXG87" s="16"/>
      <c r="AXH87" s="16"/>
      <c r="AXI87" s="16"/>
      <c r="AXJ87" s="16"/>
      <c r="AXK87" s="16"/>
      <c r="AXL87" s="16"/>
      <c r="AXM87" s="16"/>
      <c r="AXN87" s="16"/>
      <c r="AXO87" s="16"/>
      <c r="AXP87" s="16"/>
      <c r="AXQ87" s="16"/>
      <c r="AXR87" s="16"/>
      <c r="AXS87" s="16"/>
      <c r="AXT87" s="16"/>
      <c r="AXU87" s="16"/>
      <c r="AXV87" s="16"/>
      <c r="AXW87" s="16"/>
      <c r="AXX87" s="16"/>
      <c r="AXY87" s="16"/>
      <c r="AXZ87" s="16"/>
      <c r="AYA87" s="16"/>
      <c r="AYB87" s="16"/>
      <c r="AYC87" s="16"/>
      <c r="AYD87" s="16"/>
      <c r="AYE87" s="16"/>
      <c r="AYF87" s="16"/>
      <c r="AYG87" s="16"/>
      <c r="AYH87" s="16"/>
      <c r="AYI87" s="16"/>
      <c r="AYJ87" s="16"/>
      <c r="AYK87" s="16"/>
      <c r="AYL87" s="16"/>
      <c r="AYM87" s="16"/>
      <c r="AYN87" s="16"/>
      <c r="AYO87" s="16"/>
      <c r="AYP87" s="16"/>
      <c r="AYQ87" s="16"/>
      <c r="AYR87" s="16"/>
      <c r="AYS87" s="16"/>
      <c r="AYT87" s="16"/>
      <c r="AYU87" s="16"/>
      <c r="AYV87" s="16"/>
      <c r="AYW87" s="16"/>
      <c r="AYX87" s="16"/>
      <c r="AYY87" s="16"/>
      <c r="AYZ87" s="16"/>
      <c r="AZA87" s="16"/>
      <c r="AZB87" s="16"/>
      <c r="AZC87" s="16"/>
      <c r="AZD87" s="16"/>
      <c r="AZE87" s="16"/>
      <c r="AZF87" s="16"/>
      <c r="AZG87" s="16"/>
      <c r="AZH87" s="16"/>
      <c r="AZI87" s="16"/>
      <c r="AZJ87" s="16"/>
      <c r="AZK87" s="16"/>
      <c r="AZL87" s="16"/>
      <c r="AZM87" s="16"/>
      <c r="AZN87" s="16"/>
      <c r="AZO87" s="16"/>
      <c r="AZP87" s="16"/>
      <c r="AZQ87" s="16"/>
      <c r="AZR87" s="16"/>
      <c r="AZS87" s="16"/>
      <c r="AZT87" s="16"/>
      <c r="AZU87" s="16"/>
      <c r="AZV87" s="16"/>
      <c r="AZW87" s="16"/>
      <c r="AZX87" s="16"/>
      <c r="AZY87" s="16"/>
      <c r="AZZ87" s="16"/>
      <c r="BAA87" s="16"/>
      <c r="BAB87" s="16"/>
      <c r="BAC87" s="16"/>
      <c r="BAD87" s="16"/>
      <c r="BAE87" s="16"/>
      <c r="BAF87" s="16"/>
      <c r="BAG87" s="16"/>
      <c r="BAH87" s="16"/>
      <c r="BAI87" s="16"/>
      <c r="BAJ87" s="16"/>
      <c r="BAK87" s="16"/>
      <c r="BAL87" s="16"/>
      <c r="BAM87" s="16"/>
      <c r="BAN87" s="16"/>
      <c r="BAO87" s="16"/>
      <c r="BAP87" s="16"/>
      <c r="BAQ87" s="16"/>
      <c r="BAR87" s="16"/>
      <c r="BAS87" s="16"/>
      <c r="BAT87" s="16"/>
      <c r="BAU87" s="16"/>
      <c r="BAV87" s="16"/>
      <c r="BAW87" s="16"/>
      <c r="BAX87" s="16"/>
      <c r="BAY87" s="16"/>
      <c r="BAZ87" s="16"/>
      <c r="BBA87" s="16"/>
      <c r="BBB87" s="16"/>
      <c r="BBC87" s="16"/>
      <c r="BBD87" s="16"/>
      <c r="BBE87" s="16"/>
      <c r="BBF87" s="16"/>
      <c r="BBG87" s="16"/>
      <c r="BBH87" s="16"/>
      <c r="BBI87" s="16"/>
      <c r="BBJ87" s="16"/>
      <c r="BBK87" s="16"/>
      <c r="BBL87" s="16"/>
      <c r="BBM87" s="16"/>
      <c r="BBN87" s="16"/>
      <c r="BBO87" s="16"/>
      <c r="BBP87" s="16"/>
      <c r="BBQ87" s="16"/>
      <c r="BBR87" s="16"/>
      <c r="BBS87" s="16"/>
      <c r="BBT87" s="16"/>
      <c r="BBU87" s="16"/>
      <c r="BBV87" s="16"/>
      <c r="BBW87" s="16"/>
      <c r="BBX87" s="16"/>
      <c r="BBY87" s="16"/>
      <c r="BBZ87" s="16"/>
      <c r="BCA87" s="16"/>
      <c r="BCB87" s="16"/>
      <c r="BCC87" s="16"/>
      <c r="BCD87" s="16"/>
      <c r="BCE87" s="16"/>
      <c r="BCF87" s="16"/>
      <c r="BCG87" s="16"/>
      <c r="BCH87" s="16"/>
      <c r="BCI87" s="16"/>
      <c r="BCJ87" s="16"/>
      <c r="BCK87" s="16"/>
      <c r="BCL87" s="16"/>
      <c r="BCM87" s="16"/>
      <c r="BCN87" s="16"/>
      <c r="BCO87" s="16"/>
      <c r="BCP87" s="16"/>
      <c r="BCQ87" s="16"/>
      <c r="BCR87" s="16"/>
      <c r="BCS87" s="16"/>
      <c r="BCT87" s="16"/>
      <c r="BCU87" s="16"/>
      <c r="BCV87" s="16"/>
      <c r="BCW87" s="16"/>
      <c r="BCX87" s="16"/>
      <c r="BCY87" s="16"/>
      <c r="BCZ87" s="16"/>
      <c r="BDA87" s="16"/>
      <c r="BDB87" s="16"/>
      <c r="BDC87" s="16"/>
      <c r="BDD87" s="16"/>
      <c r="BDE87" s="16"/>
      <c r="BDF87" s="16"/>
      <c r="BDG87" s="16"/>
      <c r="BDH87" s="16"/>
      <c r="BDI87" s="16"/>
      <c r="BDJ87" s="16"/>
      <c r="BDK87" s="16"/>
      <c r="BDL87" s="16"/>
      <c r="BDM87" s="16"/>
      <c r="BDN87" s="16"/>
      <c r="BDO87" s="16"/>
      <c r="BDP87" s="16"/>
      <c r="BDQ87" s="16"/>
      <c r="BDR87" s="16"/>
      <c r="BDS87" s="16"/>
      <c r="BDT87" s="16"/>
      <c r="BDU87" s="16"/>
      <c r="BDV87" s="16"/>
      <c r="BDW87" s="16"/>
      <c r="BDX87" s="16"/>
      <c r="BDY87" s="16"/>
      <c r="BDZ87" s="16"/>
      <c r="BEA87" s="16"/>
      <c r="BEB87" s="16"/>
      <c r="BEC87" s="16"/>
      <c r="BED87" s="16"/>
      <c r="BEE87" s="16"/>
      <c r="BEF87" s="16"/>
      <c r="BEG87" s="16"/>
      <c r="BEH87" s="16"/>
      <c r="BEI87" s="16"/>
      <c r="BEJ87" s="16"/>
      <c r="BEK87" s="16"/>
      <c r="BEL87" s="16"/>
      <c r="BEM87" s="16"/>
      <c r="BEN87" s="16"/>
      <c r="BEO87" s="16"/>
      <c r="BEP87" s="16"/>
      <c r="BEQ87" s="16"/>
      <c r="BER87" s="16"/>
      <c r="BES87" s="16"/>
      <c r="BET87" s="16"/>
      <c r="BEU87" s="16"/>
      <c r="BEV87" s="16"/>
      <c r="BEW87" s="16"/>
      <c r="BEX87" s="16"/>
      <c r="BEY87" s="16"/>
      <c r="BEZ87" s="16"/>
      <c r="BFA87" s="16"/>
      <c r="BFB87" s="16"/>
      <c r="BFC87" s="16"/>
      <c r="BFD87" s="16"/>
      <c r="BFE87" s="16"/>
      <c r="BFF87" s="16"/>
      <c r="BFG87" s="16"/>
      <c r="BFH87" s="16"/>
      <c r="BFI87" s="16"/>
      <c r="BFJ87" s="16"/>
      <c r="BFK87" s="16"/>
      <c r="BFL87" s="16"/>
      <c r="BFM87" s="16"/>
      <c r="BFN87" s="16"/>
      <c r="BFO87" s="16"/>
      <c r="BFP87" s="16"/>
      <c r="BFQ87" s="16"/>
      <c r="BFR87" s="16"/>
      <c r="BFS87" s="16"/>
      <c r="BFT87" s="16"/>
      <c r="BFU87" s="16"/>
      <c r="BFV87" s="16"/>
      <c r="BFW87" s="16"/>
      <c r="BFX87" s="16"/>
      <c r="BFY87" s="16"/>
      <c r="BFZ87" s="16"/>
      <c r="BGA87" s="16"/>
      <c r="BGB87" s="16"/>
      <c r="BGC87" s="16"/>
      <c r="BGD87" s="16"/>
      <c r="BGE87" s="16"/>
      <c r="BGF87" s="16"/>
      <c r="BGG87" s="16"/>
      <c r="BGH87" s="16"/>
      <c r="BGI87" s="16"/>
      <c r="BGJ87" s="16"/>
      <c r="BGK87" s="16"/>
      <c r="BGL87" s="16"/>
      <c r="BGM87" s="16"/>
      <c r="BGN87" s="16"/>
      <c r="BGO87" s="16"/>
      <c r="BGP87" s="16"/>
      <c r="BGQ87" s="16"/>
      <c r="BGR87" s="16"/>
      <c r="BGS87" s="16"/>
      <c r="BGT87" s="16"/>
      <c r="BGU87" s="16"/>
      <c r="BGV87" s="16"/>
      <c r="BGW87" s="16"/>
      <c r="BGX87" s="16"/>
      <c r="BGY87" s="16"/>
      <c r="BGZ87" s="16"/>
      <c r="BHA87" s="16"/>
      <c r="BHB87" s="16"/>
      <c r="BHC87" s="16"/>
      <c r="BHD87" s="16"/>
      <c r="BHE87" s="16"/>
      <c r="BHF87" s="16"/>
      <c r="BHG87" s="16"/>
      <c r="BHH87" s="16"/>
      <c r="BHI87" s="16"/>
      <c r="BHJ87" s="16"/>
      <c r="BHK87" s="16"/>
      <c r="BHL87" s="16"/>
      <c r="BHM87" s="16"/>
      <c r="BHN87" s="16"/>
      <c r="BHO87" s="16"/>
      <c r="BHP87" s="16"/>
      <c r="BHQ87" s="16"/>
      <c r="BHR87" s="16"/>
      <c r="BHS87" s="16"/>
      <c r="BHT87" s="16"/>
      <c r="BHU87" s="16"/>
      <c r="BHV87" s="16"/>
      <c r="BHW87" s="16"/>
      <c r="BHX87" s="16"/>
      <c r="BHY87" s="16"/>
      <c r="BHZ87" s="16"/>
      <c r="BIA87" s="16"/>
      <c r="BIB87" s="16"/>
      <c r="BIC87" s="16"/>
      <c r="BID87" s="16"/>
      <c r="BIE87" s="16"/>
      <c r="BIF87" s="16"/>
      <c r="BIG87" s="16"/>
      <c r="BIH87" s="16"/>
      <c r="BII87" s="16"/>
      <c r="BIJ87" s="16"/>
      <c r="BIK87" s="16"/>
      <c r="BIL87" s="16"/>
      <c r="BIM87" s="16"/>
      <c r="BIN87" s="16"/>
      <c r="BIO87" s="16"/>
      <c r="BIP87" s="16"/>
      <c r="BIQ87" s="16"/>
      <c r="BIR87" s="16"/>
      <c r="BIS87" s="16"/>
      <c r="BIT87" s="16"/>
      <c r="BIU87" s="16"/>
      <c r="BIV87" s="16"/>
      <c r="BIW87" s="16"/>
      <c r="BIX87" s="16"/>
      <c r="BIY87" s="16"/>
      <c r="BIZ87" s="16"/>
      <c r="BJA87" s="16"/>
      <c r="BJB87" s="16"/>
      <c r="BJC87" s="16"/>
      <c r="BJD87" s="16"/>
      <c r="BJE87" s="16"/>
      <c r="BJF87" s="16"/>
      <c r="BJG87" s="16"/>
      <c r="BJH87" s="16"/>
      <c r="BJI87" s="16"/>
      <c r="BJJ87" s="16"/>
      <c r="BJK87" s="16"/>
      <c r="BJL87" s="16"/>
      <c r="BJM87" s="16"/>
      <c r="BJN87" s="16"/>
      <c r="BJO87" s="16"/>
      <c r="BJP87" s="16"/>
      <c r="BJQ87" s="16"/>
      <c r="BJR87" s="16"/>
      <c r="BJS87" s="16"/>
      <c r="BJT87" s="16"/>
      <c r="BJU87" s="16"/>
      <c r="BJV87" s="16"/>
      <c r="BJW87" s="16"/>
      <c r="BJX87" s="16"/>
      <c r="BJY87" s="16"/>
      <c r="BJZ87" s="16"/>
      <c r="BKA87" s="16"/>
      <c r="BKB87" s="16"/>
      <c r="BKC87" s="16"/>
      <c r="BKD87" s="16"/>
      <c r="BKE87" s="16"/>
      <c r="BKF87" s="16"/>
      <c r="BKG87" s="16"/>
      <c r="BKH87" s="16"/>
      <c r="BKI87" s="16"/>
      <c r="BKJ87" s="16"/>
      <c r="BKK87" s="16"/>
      <c r="BKL87" s="16"/>
      <c r="BKM87" s="16"/>
      <c r="BKN87" s="16"/>
      <c r="BKO87" s="16"/>
      <c r="BKP87" s="16"/>
      <c r="BKQ87" s="16"/>
      <c r="BKR87" s="16"/>
      <c r="BKS87" s="16"/>
      <c r="BKT87" s="16"/>
      <c r="BKU87" s="16"/>
      <c r="BKV87" s="16"/>
      <c r="BKW87" s="16"/>
      <c r="BKX87" s="16"/>
      <c r="BKY87" s="16"/>
      <c r="BKZ87" s="16"/>
      <c r="BLA87" s="16"/>
      <c r="BLB87" s="16"/>
      <c r="BLC87" s="16"/>
      <c r="BLD87" s="16"/>
      <c r="BLE87" s="16"/>
      <c r="BLF87" s="16"/>
      <c r="BLG87" s="16"/>
      <c r="BLH87" s="16"/>
      <c r="BLI87" s="16"/>
      <c r="BLJ87" s="16"/>
      <c r="BLK87" s="16"/>
      <c r="BLL87" s="16"/>
      <c r="BLM87" s="16"/>
      <c r="BLN87" s="16"/>
      <c r="BLO87" s="16"/>
      <c r="BLP87" s="16"/>
      <c r="BLQ87" s="16"/>
      <c r="BLR87" s="16"/>
      <c r="BLS87" s="16"/>
      <c r="BLT87" s="16"/>
      <c r="BLU87" s="16"/>
      <c r="BLV87" s="16"/>
      <c r="BLW87" s="16"/>
      <c r="BLX87" s="16"/>
      <c r="BLY87" s="16"/>
      <c r="BLZ87" s="16"/>
      <c r="BMA87" s="16"/>
      <c r="BMB87" s="16"/>
      <c r="BMC87" s="16"/>
      <c r="BMD87" s="16"/>
      <c r="BME87" s="16"/>
      <c r="BMF87" s="16"/>
      <c r="BMG87" s="16"/>
      <c r="BMH87" s="16"/>
      <c r="BMI87" s="16"/>
      <c r="BMJ87" s="16"/>
      <c r="BMK87" s="16"/>
      <c r="BML87" s="16"/>
      <c r="BMM87" s="16"/>
      <c r="BMN87" s="16"/>
      <c r="BMO87" s="16"/>
      <c r="BMP87" s="16"/>
      <c r="BMQ87" s="16"/>
      <c r="BMR87" s="16"/>
      <c r="BMS87" s="16"/>
      <c r="BMT87" s="16"/>
      <c r="BMU87" s="16"/>
      <c r="BMV87" s="16"/>
      <c r="BMW87" s="16"/>
      <c r="BMX87" s="16"/>
      <c r="BMY87" s="16"/>
      <c r="BMZ87" s="16"/>
      <c r="BNA87" s="16"/>
      <c r="BNB87" s="16"/>
      <c r="BNC87" s="16"/>
      <c r="BND87" s="16"/>
      <c r="BNE87" s="16"/>
      <c r="BNF87" s="16"/>
      <c r="BNG87" s="16"/>
      <c r="BNH87" s="16"/>
      <c r="BNI87" s="16"/>
      <c r="BNJ87" s="16"/>
      <c r="BNK87" s="16"/>
      <c r="BNL87" s="16"/>
      <c r="BNM87" s="16"/>
      <c r="BNN87" s="16"/>
      <c r="BNO87" s="16"/>
      <c r="BNP87" s="16"/>
      <c r="BNQ87" s="16"/>
      <c r="BNR87" s="16"/>
      <c r="BNS87" s="16"/>
      <c r="BNT87" s="16"/>
      <c r="BNU87" s="16"/>
      <c r="BNV87" s="16"/>
      <c r="BNW87" s="16"/>
      <c r="BNX87" s="16"/>
      <c r="BNY87" s="16"/>
      <c r="BNZ87" s="16"/>
      <c r="BOA87" s="16"/>
      <c r="BOB87" s="16"/>
      <c r="BOC87" s="16"/>
      <c r="BOD87" s="16"/>
      <c r="BOE87" s="16"/>
      <c r="BOF87" s="16"/>
      <c r="BOG87" s="16"/>
      <c r="BOH87" s="16"/>
      <c r="BOI87" s="16"/>
      <c r="BOJ87" s="16"/>
      <c r="BOK87" s="16"/>
      <c r="BOL87" s="16"/>
      <c r="BOM87" s="16"/>
      <c r="BON87" s="16"/>
      <c r="BOO87" s="16"/>
      <c r="BOP87" s="16"/>
      <c r="BOQ87" s="16"/>
      <c r="BOR87" s="16"/>
      <c r="BOS87" s="16"/>
      <c r="BOT87" s="16"/>
      <c r="BOU87" s="16"/>
      <c r="BOV87" s="16"/>
      <c r="BOW87" s="16"/>
      <c r="BOX87" s="16"/>
      <c r="BOY87" s="16"/>
      <c r="BOZ87" s="16"/>
      <c r="BPA87" s="16"/>
      <c r="BPB87" s="16"/>
      <c r="BPC87" s="16"/>
      <c r="BPD87" s="16"/>
      <c r="BPE87" s="16"/>
      <c r="BPF87" s="16"/>
      <c r="BPG87" s="16"/>
      <c r="BPH87" s="16"/>
      <c r="BPI87" s="16"/>
      <c r="BPJ87" s="16"/>
      <c r="BPK87" s="16"/>
      <c r="BPL87" s="16"/>
      <c r="BPM87" s="16"/>
      <c r="BPN87" s="16"/>
      <c r="BPO87" s="16"/>
      <c r="BPP87" s="16"/>
      <c r="BPQ87" s="16"/>
      <c r="BPR87" s="16"/>
      <c r="BPS87" s="16"/>
      <c r="BPT87" s="16"/>
      <c r="BPU87" s="16"/>
      <c r="BPV87" s="16"/>
      <c r="BPW87" s="16"/>
      <c r="BPX87" s="16"/>
      <c r="BPY87" s="16"/>
      <c r="BPZ87" s="16"/>
      <c r="BQA87" s="16"/>
      <c r="BQB87" s="16"/>
      <c r="BQC87" s="16"/>
      <c r="BQD87" s="16"/>
      <c r="BQE87" s="16"/>
      <c r="BQF87" s="16"/>
      <c r="BQG87" s="16"/>
      <c r="BQH87" s="16"/>
      <c r="BQI87" s="16"/>
      <c r="BQJ87" s="16"/>
      <c r="BQK87" s="16"/>
      <c r="BQL87" s="16"/>
      <c r="BQM87" s="16"/>
      <c r="BQN87" s="16"/>
      <c r="BQO87" s="16"/>
      <c r="BQP87" s="16"/>
      <c r="BQQ87" s="16"/>
      <c r="BQR87" s="16"/>
      <c r="BQS87" s="16"/>
      <c r="BQT87" s="16"/>
      <c r="BQU87" s="16"/>
      <c r="BQV87" s="16"/>
      <c r="BQW87" s="16"/>
      <c r="BQX87" s="16"/>
      <c r="BQY87" s="16"/>
      <c r="BQZ87" s="16"/>
      <c r="BRA87" s="16"/>
      <c r="BRB87" s="16"/>
      <c r="BRC87" s="16"/>
      <c r="BRD87" s="16"/>
      <c r="BRE87" s="16"/>
      <c r="BRF87" s="16"/>
      <c r="BRG87" s="16"/>
      <c r="BRH87" s="16"/>
      <c r="BRI87" s="16"/>
      <c r="BRJ87" s="16"/>
      <c r="BRK87" s="16"/>
      <c r="BRL87" s="16"/>
      <c r="BRM87" s="16"/>
      <c r="BRN87" s="16"/>
      <c r="BRO87" s="16"/>
      <c r="BRP87" s="16"/>
      <c r="BRQ87" s="16"/>
      <c r="BRR87" s="16"/>
      <c r="BRS87" s="16"/>
      <c r="BRT87" s="16"/>
      <c r="BRU87" s="16"/>
      <c r="BRV87" s="16"/>
      <c r="BRW87" s="16"/>
      <c r="BRX87" s="16"/>
      <c r="BRY87" s="16"/>
      <c r="BRZ87" s="16"/>
      <c r="BSA87" s="16"/>
      <c r="BSB87" s="16"/>
      <c r="BSC87" s="16"/>
      <c r="BSD87" s="16"/>
      <c r="BSE87" s="16"/>
      <c r="BSF87" s="16"/>
      <c r="BSG87" s="16"/>
      <c r="BSH87" s="16"/>
      <c r="BSI87" s="16"/>
      <c r="BSJ87" s="16"/>
      <c r="BSK87" s="16"/>
      <c r="BSL87" s="16"/>
      <c r="BSM87" s="16"/>
      <c r="BSN87" s="16"/>
      <c r="BSO87" s="16"/>
      <c r="BSP87" s="16"/>
      <c r="BSQ87" s="16"/>
      <c r="BSR87" s="16"/>
      <c r="BSS87" s="16"/>
      <c r="BST87" s="16"/>
      <c r="BSU87" s="16"/>
      <c r="BSV87" s="16"/>
      <c r="BSW87" s="16"/>
      <c r="BSX87" s="16"/>
      <c r="BSY87" s="16"/>
      <c r="BSZ87" s="16"/>
      <c r="BTA87" s="16"/>
      <c r="BTB87" s="16"/>
      <c r="BTC87" s="16"/>
      <c r="BTD87" s="16"/>
      <c r="BTE87" s="16"/>
      <c r="BTF87" s="16"/>
      <c r="BTG87" s="16"/>
      <c r="BTH87" s="16"/>
    </row>
    <row r="88" spans="1:1880" s="310" customFormat="1" ht="81.75" customHeight="1" x14ac:dyDescent="0.3">
      <c r="A88" s="69">
        <v>598</v>
      </c>
      <c r="B88" s="284" t="s">
        <v>23</v>
      </c>
      <c r="C88" s="284" t="s">
        <v>114</v>
      </c>
      <c r="D88" s="18" t="s">
        <v>144</v>
      </c>
      <c r="E88" s="283">
        <f>INDEX('PY1 Data(H)'!$A$1:$CZ$258,MATCH('Unit Data from Audit Worksheet'!$A88,'PY1 Data(H)'!$A$1:$A$258,0),MATCH('Unit Data from Audit Worksheet'!$D$2,'PY1 Data(H)'!$A$1:$CZ$1,0))</f>
        <v>0</v>
      </c>
      <c r="F88" s="137">
        <v>0</v>
      </c>
      <c r="G88" s="532">
        <f>IF(F88&lt;0,"Error: Enter as positive.",)</f>
        <v>0</v>
      </c>
      <c r="H88" s="532"/>
      <c r="I88" s="541"/>
      <c r="J88"/>
      <c r="K88" s="16"/>
      <c r="L88"/>
      <c r="M88" s="16"/>
      <c r="N88" s="139"/>
      <c r="O88" s="16"/>
      <c r="P88" s="16"/>
      <c r="Q88" s="16"/>
      <c r="R88" s="16"/>
      <c r="S88" s="16"/>
      <c r="T88" s="16"/>
      <c r="U88" s="16"/>
      <c r="V88" s="16"/>
      <c r="W88" s="16"/>
      <c r="X88" s="16"/>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G88" s="16"/>
      <c r="FH88" s="16"/>
      <c r="FI88" s="16"/>
      <c r="FJ88" s="16"/>
      <c r="FK88" s="16"/>
      <c r="FL88" s="16"/>
      <c r="FM88" s="16"/>
      <c r="FN88" s="16"/>
      <c r="FO88" s="16"/>
      <c r="FP88" s="16"/>
      <c r="FQ88" s="16"/>
      <c r="FR88" s="16"/>
      <c r="FS88" s="16"/>
      <c r="FT88" s="16"/>
      <c r="FU88" s="16"/>
      <c r="FV88" s="16"/>
      <c r="FW88" s="16"/>
      <c r="FX88" s="16"/>
      <c r="FY88" s="16"/>
      <c r="FZ88" s="16"/>
      <c r="GA88" s="16"/>
      <c r="GB88" s="16"/>
      <c r="GC88" s="16"/>
      <c r="GD88" s="16"/>
      <c r="GE88" s="16"/>
      <c r="GF88" s="16"/>
      <c r="GG88" s="16"/>
      <c r="GH88" s="16"/>
      <c r="GI88" s="16"/>
      <c r="GJ88" s="16"/>
      <c r="GK88" s="16"/>
      <c r="GL88" s="16"/>
      <c r="GM88" s="16"/>
      <c r="GN88" s="16"/>
      <c r="GO88" s="16"/>
      <c r="GP88" s="16"/>
      <c r="GQ88" s="16"/>
      <c r="GR88" s="16"/>
      <c r="GS88" s="16"/>
      <c r="GT88" s="16"/>
      <c r="GU88" s="16"/>
      <c r="GV88" s="16"/>
      <c r="GW88" s="16"/>
      <c r="GX88" s="16"/>
      <c r="GY88" s="16"/>
      <c r="GZ88" s="16"/>
      <c r="HA88" s="16"/>
      <c r="HB88" s="16"/>
      <c r="HC88" s="16"/>
      <c r="HD88" s="16"/>
      <c r="HE88" s="16"/>
      <c r="HF88" s="16"/>
      <c r="HG88" s="16"/>
      <c r="HH88" s="16"/>
      <c r="HI88" s="16"/>
      <c r="HJ88" s="16"/>
      <c r="HK88" s="16"/>
      <c r="HL88" s="16"/>
      <c r="HM88" s="16"/>
      <c r="HN88" s="16"/>
      <c r="HO88" s="16"/>
      <c r="HP88" s="16"/>
      <c r="HQ88" s="16"/>
      <c r="HR88" s="16"/>
      <c r="HS88" s="16"/>
      <c r="HT88" s="16"/>
      <c r="HU88" s="16"/>
      <c r="HV88" s="16"/>
      <c r="HW88" s="16"/>
      <c r="HX88" s="16"/>
      <c r="HY88" s="16"/>
      <c r="HZ88" s="16"/>
      <c r="IA88" s="16"/>
      <c r="IB88" s="16"/>
      <c r="IC88" s="16"/>
      <c r="ID88" s="16"/>
      <c r="IE88" s="16"/>
      <c r="IF88" s="16"/>
      <c r="IG88" s="16"/>
      <c r="IH88" s="16"/>
      <c r="II88" s="16"/>
      <c r="IJ88" s="16"/>
      <c r="IK88" s="16"/>
      <c r="IL88" s="16"/>
      <c r="IM88" s="16"/>
      <c r="IN88" s="16"/>
      <c r="IO88" s="16"/>
      <c r="IP88" s="16"/>
      <c r="IQ88" s="16"/>
      <c r="IR88" s="16"/>
      <c r="IS88" s="16"/>
      <c r="IT88" s="16"/>
      <c r="IU88" s="16"/>
      <c r="IV88" s="16"/>
      <c r="IW88" s="16"/>
      <c r="IX88" s="16"/>
      <c r="IY88" s="16"/>
      <c r="IZ88" s="16"/>
      <c r="JA88" s="16"/>
      <c r="JB88" s="16"/>
      <c r="JC88" s="16"/>
      <c r="JD88" s="16"/>
      <c r="JE88" s="16"/>
      <c r="JF88" s="16"/>
      <c r="JG88" s="16"/>
      <c r="JH88" s="16"/>
      <c r="JI88" s="16"/>
      <c r="JJ88" s="16"/>
      <c r="JK88" s="16"/>
      <c r="JL88" s="16"/>
      <c r="JM88" s="16"/>
      <c r="JN88" s="16"/>
      <c r="JO88" s="16"/>
      <c r="JP88" s="16"/>
      <c r="JQ88" s="16"/>
      <c r="JR88" s="16"/>
      <c r="JS88" s="16"/>
      <c r="JT88" s="16"/>
      <c r="JU88" s="16"/>
      <c r="JV88" s="16"/>
      <c r="JW88" s="16"/>
      <c r="JX88" s="16"/>
      <c r="JY88" s="16"/>
      <c r="JZ88" s="16"/>
      <c r="KA88" s="16"/>
      <c r="KB88" s="16"/>
      <c r="KC88" s="16"/>
      <c r="KD88" s="16"/>
      <c r="KE88" s="16"/>
      <c r="KF88" s="16"/>
      <c r="KG88" s="16"/>
      <c r="KH88" s="16"/>
      <c r="KI88" s="16"/>
      <c r="KJ88" s="16"/>
      <c r="KK88" s="16"/>
      <c r="KL88" s="16"/>
      <c r="KM88" s="16"/>
      <c r="KN88" s="16"/>
      <c r="KO88" s="16"/>
      <c r="KP88" s="16"/>
      <c r="KQ88" s="16"/>
      <c r="KR88" s="16"/>
      <c r="KS88" s="16"/>
      <c r="KT88" s="16"/>
      <c r="KU88" s="16"/>
      <c r="KV88" s="16"/>
      <c r="KW88" s="16"/>
      <c r="KX88" s="16"/>
      <c r="KY88" s="16"/>
      <c r="KZ88" s="16"/>
      <c r="LA88" s="16"/>
      <c r="LB88" s="16"/>
      <c r="LC88" s="16"/>
      <c r="LD88" s="16"/>
      <c r="LE88" s="16"/>
      <c r="LF88" s="16"/>
      <c r="LG88" s="16"/>
      <c r="LH88" s="16"/>
      <c r="LI88" s="16"/>
      <c r="LJ88" s="16"/>
      <c r="LK88" s="16"/>
      <c r="LL88" s="16"/>
      <c r="LM88" s="16"/>
      <c r="LN88" s="16"/>
      <c r="LO88" s="16"/>
      <c r="LP88" s="16"/>
      <c r="LQ88" s="16"/>
      <c r="LR88" s="16"/>
      <c r="LS88" s="16"/>
      <c r="LT88" s="16"/>
      <c r="LU88" s="16"/>
      <c r="LV88" s="16"/>
      <c r="LW88" s="16"/>
      <c r="LX88" s="16"/>
      <c r="LY88" s="16"/>
      <c r="LZ88" s="16"/>
      <c r="MA88" s="16"/>
      <c r="MB88" s="16"/>
      <c r="MC88" s="16"/>
      <c r="MD88" s="16"/>
      <c r="ME88" s="16"/>
      <c r="MF88" s="16"/>
      <c r="MG88" s="16"/>
      <c r="MH88" s="16"/>
      <c r="MI88" s="16"/>
      <c r="MJ88" s="16"/>
      <c r="MK88" s="16"/>
      <c r="ML88" s="16"/>
      <c r="MM88" s="16"/>
      <c r="MN88" s="16"/>
      <c r="MO88" s="16"/>
      <c r="MP88" s="16"/>
      <c r="MQ88" s="16"/>
      <c r="MR88" s="16"/>
      <c r="MS88" s="16"/>
      <c r="MT88" s="16"/>
      <c r="MU88" s="16"/>
      <c r="MV88" s="16"/>
      <c r="MW88" s="16"/>
      <c r="MX88" s="16"/>
      <c r="MY88" s="16"/>
      <c r="MZ88" s="16"/>
      <c r="NA88" s="16"/>
      <c r="NB88" s="16"/>
      <c r="NC88" s="16"/>
      <c r="ND88" s="16"/>
      <c r="NE88" s="16"/>
      <c r="NF88" s="16"/>
      <c r="NG88" s="16"/>
      <c r="NH88" s="16"/>
      <c r="NI88" s="16"/>
      <c r="NJ88" s="16"/>
      <c r="NK88" s="16"/>
      <c r="NL88" s="16"/>
      <c r="NM88" s="16"/>
      <c r="NN88" s="16"/>
      <c r="NO88" s="16"/>
      <c r="NP88" s="16"/>
      <c r="NQ88" s="16"/>
      <c r="NR88" s="16"/>
      <c r="NS88" s="16"/>
      <c r="NT88" s="16"/>
      <c r="NU88" s="16"/>
      <c r="NV88" s="16"/>
      <c r="NW88" s="16"/>
      <c r="NX88" s="16"/>
      <c r="NY88" s="16"/>
      <c r="NZ88" s="16"/>
      <c r="OA88" s="16"/>
      <c r="OB88" s="16"/>
      <c r="OC88" s="16"/>
      <c r="OD88" s="16"/>
      <c r="OE88" s="16"/>
      <c r="OF88" s="16"/>
      <c r="OG88" s="16"/>
      <c r="OH88" s="16"/>
      <c r="OI88" s="16"/>
      <c r="OJ88" s="16"/>
      <c r="OK88" s="16"/>
      <c r="OL88" s="16"/>
      <c r="OM88" s="16"/>
      <c r="ON88" s="16"/>
      <c r="OO88" s="16"/>
      <c r="OP88" s="16"/>
      <c r="OQ88" s="16"/>
      <c r="OR88" s="16"/>
      <c r="OS88" s="16"/>
      <c r="OT88" s="16"/>
      <c r="OU88" s="16"/>
      <c r="OV88" s="16"/>
      <c r="OW88" s="16"/>
      <c r="OX88" s="16"/>
      <c r="OY88" s="16"/>
      <c r="OZ88" s="16"/>
      <c r="PA88" s="16"/>
      <c r="PB88" s="16"/>
      <c r="PC88" s="16"/>
      <c r="PD88" s="16"/>
      <c r="PE88" s="16"/>
      <c r="PF88" s="16"/>
      <c r="PG88" s="16"/>
      <c r="PH88" s="16"/>
      <c r="PI88" s="16"/>
      <c r="PJ88" s="16"/>
      <c r="PK88" s="16"/>
      <c r="PL88" s="16"/>
      <c r="PM88" s="16"/>
      <c r="PN88" s="16"/>
      <c r="PO88" s="16"/>
      <c r="PP88" s="16"/>
      <c r="PQ88" s="16"/>
      <c r="PR88" s="16"/>
      <c r="PS88" s="16"/>
      <c r="PT88" s="16"/>
      <c r="PU88" s="16"/>
      <c r="PV88" s="16"/>
      <c r="PW88" s="16"/>
      <c r="PX88" s="16"/>
      <c r="PY88" s="16"/>
      <c r="PZ88" s="16"/>
      <c r="QA88" s="16"/>
      <c r="QB88" s="16"/>
      <c r="QC88" s="16"/>
      <c r="QD88" s="16"/>
      <c r="QE88" s="16"/>
      <c r="QF88" s="16"/>
      <c r="QG88" s="16"/>
      <c r="QH88" s="16"/>
      <c r="QI88" s="16"/>
      <c r="QJ88" s="16"/>
      <c r="QK88" s="16"/>
      <c r="QL88" s="16"/>
      <c r="QM88" s="16"/>
      <c r="QN88" s="16"/>
      <c r="QO88" s="16"/>
      <c r="QP88" s="16"/>
      <c r="QQ88" s="16"/>
      <c r="QR88" s="16"/>
      <c r="QS88" s="16"/>
      <c r="QT88" s="16"/>
      <c r="QU88" s="16"/>
      <c r="QV88" s="16"/>
      <c r="QW88" s="16"/>
      <c r="QX88" s="16"/>
      <c r="QY88" s="16"/>
      <c r="QZ88" s="16"/>
      <c r="RA88" s="16"/>
      <c r="RB88" s="16"/>
      <c r="RC88" s="16"/>
      <c r="RD88" s="16"/>
      <c r="RE88" s="16"/>
      <c r="RF88" s="16"/>
      <c r="RG88" s="16"/>
      <c r="RH88" s="16"/>
      <c r="RI88" s="16"/>
      <c r="RJ88" s="16"/>
      <c r="RK88" s="16"/>
      <c r="RL88" s="16"/>
      <c r="RM88" s="16"/>
      <c r="RN88" s="16"/>
      <c r="RO88" s="16"/>
      <c r="RP88" s="16"/>
      <c r="RQ88" s="16"/>
      <c r="RR88" s="16"/>
      <c r="RS88" s="16"/>
      <c r="RT88" s="16"/>
      <c r="RU88" s="16"/>
      <c r="RV88" s="16"/>
      <c r="RW88" s="16"/>
      <c r="RX88" s="16"/>
      <c r="RY88" s="16"/>
      <c r="RZ88" s="16"/>
      <c r="SA88" s="16"/>
      <c r="SB88" s="16"/>
      <c r="SC88" s="16"/>
      <c r="SD88" s="16"/>
      <c r="SE88" s="16"/>
      <c r="SF88" s="16"/>
      <c r="SG88" s="16"/>
      <c r="SH88" s="16"/>
      <c r="SI88" s="16"/>
      <c r="SJ88" s="16"/>
      <c r="SK88" s="16"/>
      <c r="SL88" s="16"/>
      <c r="SM88" s="16"/>
      <c r="SN88" s="16"/>
      <c r="SO88" s="16"/>
      <c r="SP88" s="16"/>
      <c r="SQ88" s="16"/>
      <c r="SR88" s="16"/>
      <c r="SS88" s="16"/>
      <c r="ST88" s="16"/>
      <c r="SU88" s="16"/>
      <c r="SV88" s="16"/>
      <c r="SW88" s="16"/>
      <c r="SX88" s="16"/>
      <c r="SY88" s="16"/>
      <c r="SZ88" s="16"/>
      <c r="TA88" s="16"/>
      <c r="TB88" s="16"/>
      <c r="TC88" s="16"/>
      <c r="TD88" s="16"/>
      <c r="TE88" s="16"/>
      <c r="TF88" s="16"/>
      <c r="TG88" s="16"/>
      <c r="TH88" s="16"/>
      <c r="TI88" s="16"/>
      <c r="TJ88" s="16"/>
      <c r="TK88" s="16"/>
      <c r="TL88" s="16"/>
      <c r="TM88" s="16"/>
      <c r="TN88" s="16"/>
      <c r="TO88" s="16"/>
      <c r="TP88" s="16"/>
      <c r="TQ88" s="16"/>
      <c r="TR88" s="16"/>
      <c r="TS88" s="16"/>
      <c r="TT88" s="16"/>
      <c r="TU88" s="16"/>
      <c r="TV88" s="16"/>
      <c r="TW88" s="16"/>
      <c r="TX88" s="16"/>
      <c r="TY88" s="16"/>
      <c r="TZ88" s="16"/>
      <c r="UA88" s="16"/>
      <c r="UB88" s="16"/>
      <c r="UC88" s="16"/>
      <c r="UD88" s="16"/>
      <c r="UE88" s="16"/>
      <c r="UF88" s="16"/>
      <c r="UG88" s="16"/>
      <c r="UH88" s="16"/>
      <c r="UI88" s="16"/>
      <c r="UJ88" s="16"/>
      <c r="UK88" s="16"/>
      <c r="UL88" s="16"/>
      <c r="UM88" s="16"/>
      <c r="UN88" s="16"/>
      <c r="UO88" s="16"/>
      <c r="UP88" s="16"/>
      <c r="UQ88" s="16"/>
      <c r="UR88" s="16"/>
      <c r="US88" s="16"/>
      <c r="UT88" s="16"/>
      <c r="UU88" s="16"/>
      <c r="UV88" s="16"/>
      <c r="UW88" s="16"/>
      <c r="UX88" s="16"/>
      <c r="UY88" s="16"/>
      <c r="UZ88" s="16"/>
      <c r="VA88" s="16"/>
      <c r="VB88" s="16"/>
      <c r="VC88" s="16"/>
      <c r="VD88" s="16"/>
      <c r="VE88" s="16"/>
      <c r="VF88" s="16"/>
      <c r="VG88" s="16"/>
      <c r="VH88" s="16"/>
      <c r="VI88" s="16"/>
      <c r="VJ88" s="16"/>
      <c r="VK88" s="16"/>
      <c r="VL88" s="16"/>
      <c r="VM88" s="16"/>
      <c r="VN88" s="16"/>
      <c r="VO88" s="16"/>
      <c r="VP88" s="16"/>
      <c r="VQ88" s="16"/>
      <c r="VR88" s="16"/>
      <c r="VS88" s="16"/>
      <c r="VT88" s="16"/>
      <c r="VU88" s="16"/>
      <c r="VV88" s="16"/>
      <c r="VW88" s="16"/>
      <c r="VX88" s="16"/>
      <c r="VY88" s="16"/>
      <c r="VZ88" s="16"/>
      <c r="WA88" s="16"/>
      <c r="WB88" s="16"/>
      <c r="WC88" s="16"/>
      <c r="WD88" s="16"/>
      <c r="WE88" s="16"/>
      <c r="WF88" s="16"/>
      <c r="WG88" s="16"/>
      <c r="WH88" s="16"/>
      <c r="WI88" s="16"/>
      <c r="WJ88" s="16"/>
      <c r="WK88" s="16"/>
      <c r="WL88" s="16"/>
      <c r="WM88" s="16"/>
      <c r="WN88" s="16"/>
      <c r="WO88" s="16"/>
      <c r="WP88" s="16"/>
      <c r="WQ88" s="16"/>
      <c r="WR88" s="16"/>
      <c r="WS88" s="16"/>
      <c r="WT88" s="16"/>
      <c r="WU88" s="16"/>
      <c r="WV88" s="16"/>
      <c r="WW88" s="16"/>
      <c r="WX88" s="16"/>
      <c r="WY88" s="16"/>
      <c r="WZ88" s="16"/>
      <c r="XA88" s="16"/>
      <c r="XB88" s="16"/>
      <c r="XC88" s="16"/>
      <c r="XD88" s="16"/>
      <c r="XE88" s="16"/>
      <c r="XF88" s="16"/>
      <c r="XG88" s="16"/>
      <c r="XH88" s="16"/>
      <c r="XI88" s="16"/>
      <c r="XJ88" s="16"/>
      <c r="XK88" s="16"/>
      <c r="XL88" s="16"/>
      <c r="XM88" s="16"/>
      <c r="XN88" s="16"/>
      <c r="XO88" s="16"/>
      <c r="XP88" s="16"/>
      <c r="XQ88" s="16"/>
      <c r="XR88" s="16"/>
      <c r="XS88" s="16"/>
      <c r="XT88" s="16"/>
      <c r="XU88" s="16"/>
      <c r="XV88" s="16"/>
      <c r="XW88" s="16"/>
      <c r="XX88" s="16"/>
      <c r="XY88" s="16"/>
      <c r="XZ88" s="16"/>
      <c r="YA88" s="16"/>
      <c r="YB88" s="16"/>
      <c r="YC88" s="16"/>
      <c r="YD88" s="16"/>
      <c r="YE88" s="16"/>
      <c r="YF88" s="16"/>
      <c r="YG88" s="16"/>
      <c r="YH88" s="16"/>
      <c r="YI88" s="16"/>
      <c r="YJ88" s="16"/>
      <c r="YK88" s="16"/>
      <c r="YL88" s="16"/>
      <c r="YM88" s="16"/>
      <c r="YN88" s="16"/>
      <c r="YO88" s="16"/>
      <c r="YP88" s="16"/>
      <c r="YQ88" s="16"/>
      <c r="YR88" s="16"/>
      <c r="YS88" s="16"/>
      <c r="YT88" s="16"/>
      <c r="YU88" s="16"/>
      <c r="YV88" s="16"/>
      <c r="YW88" s="16"/>
      <c r="YX88" s="16"/>
      <c r="YY88" s="16"/>
      <c r="YZ88" s="16"/>
      <c r="ZA88" s="16"/>
      <c r="ZB88" s="16"/>
      <c r="ZC88" s="16"/>
      <c r="ZD88" s="16"/>
      <c r="ZE88" s="16"/>
      <c r="ZF88" s="16"/>
      <c r="ZG88" s="16"/>
      <c r="ZH88" s="16"/>
      <c r="ZI88" s="16"/>
      <c r="ZJ88" s="16"/>
      <c r="ZK88" s="16"/>
      <c r="ZL88" s="16"/>
      <c r="ZM88" s="16"/>
      <c r="ZN88" s="16"/>
      <c r="ZO88" s="16"/>
      <c r="ZP88" s="16"/>
      <c r="ZQ88" s="16"/>
      <c r="ZR88" s="16"/>
      <c r="ZS88" s="16"/>
      <c r="ZT88" s="16"/>
      <c r="ZU88" s="16"/>
      <c r="ZV88" s="16"/>
      <c r="ZW88" s="16"/>
      <c r="ZX88" s="16"/>
      <c r="ZY88" s="16"/>
      <c r="ZZ88" s="16"/>
      <c r="AAA88" s="16"/>
      <c r="AAB88" s="16"/>
      <c r="AAC88" s="16"/>
      <c r="AAD88" s="16"/>
      <c r="AAE88" s="16"/>
      <c r="AAF88" s="16"/>
      <c r="AAG88" s="16"/>
      <c r="AAH88" s="16"/>
      <c r="AAI88" s="16"/>
      <c r="AAJ88" s="16"/>
      <c r="AAK88" s="16"/>
      <c r="AAL88" s="16"/>
      <c r="AAM88" s="16"/>
      <c r="AAN88" s="16"/>
      <c r="AAO88" s="16"/>
      <c r="AAP88" s="16"/>
      <c r="AAQ88" s="16"/>
      <c r="AAR88" s="16"/>
      <c r="AAS88" s="16"/>
      <c r="AAT88" s="16"/>
      <c r="AAU88" s="16"/>
      <c r="AAV88" s="16"/>
      <c r="AAW88" s="16"/>
      <c r="AAX88" s="16"/>
      <c r="AAY88" s="16"/>
      <c r="AAZ88" s="16"/>
      <c r="ABA88" s="16"/>
      <c r="ABB88" s="16"/>
      <c r="ABC88" s="16"/>
      <c r="ABD88" s="16"/>
      <c r="ABE88" s="16"/>
      <c r="ABF88" s="16"/>
      <c r="ABG88" s="16"/>
      <c r="ABH88" s="16"/>
      <c r="ABI88" s="16"/>
      <c r="ABJ88" s="16"/>
      <c r="ABK88" s="16"/>
      <c r="ABL88" s="16"/>
      <c r="ABM88" s="16"/>
      <c r="ABN88" s="16"/>
      <c r="ABO88" s="16"/>
      <c r="ABP88" s="16"/>
      <c r="ABQ88" s="16"/>
      <c r="ABR88" s="16"/>
      <c r="ABS88" s="16"/>
      <c r="ABT88" s="16"/>
      <c r="ABU88" s="16"/>
      <c r="ABV88" s="16"/>
      <c r="ABW88" s="16"/>
      <c r="ABX88" s="16"/>
      <c r="ABY88" s="16"/>
      <c r="ABZ88" s="16"/>
      <c r="ACA88" s="16"/>
      <c r="ACB88" s="16"/>
      <c r="ACC88" s="16"/>
      <c r="ACD88" s="16"/>
      <c r="ACE88" s="16"/>
      <c r="ACF88" s="16"/>
      <c r="ACG88" s="16"/>
      <c r="ACH88" s="16"/>
      <c r="ACI88" s="16"/>
      <c r="ACJ88" s="16"/>
      <c r="ACK88" s="16"/>
      <c r="ACL88" s="16"/>
      <c r="ACM88" s="16"/>
      <c r="ACN88" s="16"/>
      <c r="ACO88" s="16"/>
      <c r="ACP88" s="16"/>
      <c r="ACQ88" s="16"/>
      <c r="ACR88" s="16"/>
      <c r="ACS88" s="16"/>
      <c r="ACT88" s="16"/>
      <c r="ACU88" s="16"/>
      <c r="ACV88" s="16"/>
      <c r="ACW88" s="16"/>
      <c r="ACX88" s="16"/>
      <c r="ACY88" s="16"/>
      <c r="ACZ88" s="16"/>
      <c r="ADA88" s="16"/>
      <c r="ADB88" s="16"/>
      <c r="ADC88" s="16"/>
      <c r="ADD88" s="16"/>
      <c r="ADE88" s="16"/>
      <c r="ADF88" s="16"/>
      <c r="ADG88" s="16"/>
      <c r="ADH88" s="16"/>
      <c r="ADI88" s="16"/>
      <c r="ADJ88" s="16"/>
      <c r="ADK88" s="16"/>
      <c r="ADL88" s="16"/>
      <c r="ADM88" s="16"/>
      <c r="ADN88" s="16"/>
      <c r="ADO88" s="16"/>
      <c r="ADP88" s="16"/>
      <c r="ADQ88" s="16"/>
      <c r="ADR88" s="16"/>
      <c r="ADS88" s="16"/>
      <c r="ADT88" s="16"/>
      <c r="ADU88" s="16"/>
      <c r="ADV88" s="16"/>
      <c r="ADW88" s="16"/>
      <c r="ADX88" s="16"/>
      <c r="ADY88" s="16"/>
      <c r="ADZ88" s="16"/>
      <c r="AEA88" s="16"/>
      <c r="AEB88" s="16"/>
      <c r="AEC88" s="16"/>
      <c r="AED88" s="16"/>
      <c r="AEE88" s="16"/>
      <c r="AEF88" s="16"/>
      <c r="AEG88" s="16"/>
      <c r="AEH88" s="16"/>
      <c r="AEI88" s="16"/>
      <c r="AEJ88" s="16"/>
      <c r="AEK88" s="16"/>
      <c r="AEL88" s="16"/>
      <c r="AEM88" s="16"/>
      <c r="AEN88" s="16"/>
      <c r="AEO88" s="16"/>
      <c r="AEP88" s="16"/>
      <c r="AEQ88" s="16"/>
      <c r="AER88" s="16"/>
      <c r="AES88" s="16"/>
      <c r="AET88" s="16"/>
      <c r="AEU88" s="16"/>
      <c r="AEV88" s="16"/>
      <c r="AEW88" s="16"/>
      <c r="AEX88" s="16"/>
      <c r="AEY88" s="16"/>
      <c r="AEZ88" s="16"/>
      <c r="AFA88" s="16"/>
      <c r="AFB88" s="16"/>
      <c r="AFC88" s="16"/>
      <c r="AFD88" s="16"/>
      <c r="AFE88" s="16"/>
      <c r="AFF88" s="16"/>
      <c r="AFG88" s="16"/>
      <c r="AFH88" s="16"/>
      <c r="AFI88" s="16"/>
      <c r="AFJ88" s="16"/>
      <c r="AFK88" s="16"/>
      <c r="AFL88" s="16"/>
      <c r="AFM88" s="16"/>
      <c r="AFN88" s="16"/>
      <c r="AFO88" s="16"/>
      <c r="AFP88" s="16"/>
      <c r="AFQ88" s="16"/>
      <c r="AFR88" s="16"/>
      <c r="AFS88" s="16"/>
      <c r="AFT88" s="16"/>
      <c r="AFU88" s="16"/>
      <c r="AFV88" s="16"/>
      <c r="AFW88" s="16"/>
      <c r="AFX88" s="16"/>
      <c r="AFY88" s="16"/>
      <c r="AFZ88" s="16"/>
      <c r="AGA88" s="16"/>
      <c r="AGB88" s="16"/>
      <c r="AGC88" s="16"/>
      <c r="AGD88" s="16"/>
      <c r="AGE88" s="16"/>
      <c r="AGF88" s="16"/>
      <c r="AGG88" s="16"/>
      <c r="AGH88" s="16"/>
      <c r="AGI88" s="16"/>
      <c r="AGJ88" s="16"/>
      <c r="AGK88" s="16"/>
      <c r="AGL88" s="16"/>
      <c r="AGM88" s="16"/>
      <c r="AGN88" s="16"/>
      <c r="AGO88" s="16"/>
      <c r="AGP88" s="16"/>
      <c r="AGQ88" s="16"/>
      <c r="AGR88" s="16"/>
      <c r="AGS88" s="16"/>
      <c r="AGT88" s="16"/>
      <c r="AGU88" s="16"/>
      <c r="AGV88" s="16"/>
      <c r="AGW88" s="16"/>
      <c r="AGX88" s="16"/>
      <c r="AGY88" s="16"/>
      <c r="AGZ88" s="16"/>
      <c r="AHA88" s="16"/>
      <c r="AHB88" s="16"/>
      <c r="AHC88" s="16"/>
      <c r="AHD88" s="16"/>
      <c r="AHE88" s="16"/>
      <c r="AHF88" s="16"/>
      <c r="AHG88" s="16"/>
      <c r="AHH88" s="16"/>
      <c r="AHI88" s="16"/>
      <c r="AHJ88" s="16"/>
      <c r="AHK88" s="16"/>
      <c r="AHL88" s="16"/>
      <c r="AHM88" s="16"/>
      <c r="AHN88" s="16"/>
      <c r="AHO88" s="16"/>
      <c r="AHP88" s="16"/>
      <c r="AHQ88" s="16"/>
      <c r="AHR88" s="16"/>
      <c r="AHS88" s="16"/>
      <c r="AHT88" s="16"/>
      <c r="AHU88" s="16"/>
      <c r="AHV88" s="16"/>
      <c r="AHW88" s="16"/>
      <c r="AHX88" s="16"/>
      <c r="AHY88" s="16"/>
      <c r="AHZ88" s="16"/>
      <c r="AIA88" s="16"/>
      <c r="AIB88" s="16"/>
      <c r="AIC88" s="16"/>
      <c r="AID88" s="16"/>
      <c r="AIE88" s="16"/>
      <c r="AIF88" s="16"/>
      <c r="AIG88" s="16"/>
      <c r="AIH88" s="16"/>
      <c r="AII88" s="16"/>
      <c r="AIJ88" s="16"/>
      <c r="AIK88" s="16"/>
      <c r="AIL88" s="16"/>
      <c r="AIM88" s="16"/>
      <c r="AIN88" s="16"/>
      <c r="AIO88" s="16"/>
      <c r="AIP88" s="16"/>
      <c r="AIQ88" s="16"/>
      <c r="AIR88" s="16"/>
      <c r="AIS88" s="16"/>
      <c r="AIT88" s="16"/>
      <c r="AIU88" s="16"/>
      <c r="AIV88" s="16"/>
      <c r="AIW88" s="16"/>
      <c r="AIX88" s="16"/>
      <c r="AIY88" s="16"/>
      <c r="AIZ88" s="16"/>
      <c r="AJA88" s="16"/>
      <c r="AJB88" s="16"/>
      <c r="AJC88" s="16"/>
      <c r="AJD88" s="16"/>
      <c r="AJE88" s="16"/>
      <c r="AJF88" s="16"/>
      <c r="AJG88" s="16"/>
      <c r="AJH88" s="16"/>
      <c r="AJI88" s="16"/>
      <c r="AJJ88" s="16"/>
      <c r="AJK88" s="16"/>
      <c r="AJL88" s="16"/>
      <c r="AJM88" s="16"/>
      <c r="AJN88" s="16"/>
      <c r="AJO88" s="16"/>
      <c r="AJP88" s="16"/>
      <c r="AJQ88" s="16"/>
      <c r="AJR88" s="16"/>
      <c r="AJS88" s="16"/>
      <c r="AJT88" s="16"/>
      <c r="AJU88" s="16"/>
      <c r="AJV88" s="16"/>
      <c r="AJW88" s="16"/>
      <c r="AJX88" s="16"/>
      <c r="AJY88" s="16"/>
      <c r="AJZ88" s="16"/>
      <c r="AKA88" s="16"/>
      <c r="AKB88" s="16"/>
      <c r="AKC88" s="16"/>
      <c r="AKD88" s="16"/>
      <c r="AKE88" s="16"/>
      <c r="AKF88" s="16"/>
      <c r="AKG88" s="16"/>
      <c r="AKH88" s="16"/>
      <c r="AKI88" s="16"/>
      <c r="AKJ88" s="16"/>
      <c r="AKK88" s="16"/>
      <c r="AKL88" s="16"/>
      <c r="AKM88" s="16"/>
      <c r="AKN88" s="16"/>
      <c r="AKO88" s="16"/>
      <c r="AKP88" s="16"/>
      <c r="AKQ88" s="16"/>
      <c r="AKR88" s="16"/>
      <c r="AKS88" s="16"/>
      <c r="AKT88" s="16"/>
      <c r="AKU88" s="16"/>
      <c r="AKV88" s="16"/>
      <c r="AKW88" s="16"/>
      <c r="AKX88" s="16"/>
      <c r="AKY88" s="16"/>
      <c r="AKZ88" s="16"/>
      <c r="ALA88" s="16"/>
      <c r="ALB88" s="16"/>
      <c r="ALC88" s="16"/>
      <c r="ALD88" s="16"/>
      <c r="ALE88" s="16"/>
      <c r="ALF88" s="16"/>
      <c r="ALG88" s="16"/>
      <c r="ALH88" s="16"/>
      <c r="ALI88" s="16"/>
      <c r="ALJ88" s="16"/>
      <c r="ALK88" s="16"/>
      <c r="ALL88" s="16"/>
      <c r="ALM88" s="16"/>
      <c r="ALN88" s="16"/>
      <c r="ALO88" s="16"/>
      <c r="ALP88" s="16"/>
      <c r="ALQ88" s="16"/>
      <c r="ALR88" s="16"/>
      <c r="ALS88" s="16"/>
      <c r="ALT88" s="16"/>
      <c r="ALU88" s="16"/>
      <c r="ALV88" s="16"/>
      <c r="ALW88" s="16"/>
      <c r="ALX88" s="16"/>
      <c r="ALY88" s="16"/>
      <c r="ALZ88" s="16"/>
      <c r="AMA88" s="16"/>
      <c r="AMB88" s="16"/>
      <c r="AMC88" s="16"/>
      <c r="AMD88" s="16"/>
      <c r="AME88" s="16"/>
      <c r="AMF88" s="16"/>
      <c r="AMG88" s="16"/>
      <c r="AMH88" s="16"/>
      <c r="AMI88" s="16"/>
      <c r="AMJ88" s="16"/>
      <c r="AMK88" s="16"/>
      <c r="AML88" s="16"/>
      <c r="AMM88" s="16"/>
      <c r="AMN88" s="16"/>
      <c r="AMO88" s="16"/>
      <c r="AMP88" s="16"/>
      <c r="AMQ88" s="16"/>
      <c r="AMR88" s="16"/>
      <c r="AMS88" s="16"/>
      <c r="AMT88" s="16"/>
      <c r="AMU88" s="16"/>
      <c r="AMV88" s="16"/>
      <c r="AMW88" s="16"/>
      <c r="AMX88" s="16"/>
      <c r="AMY88" s="16"/>
      <c r="AMZ88" s="16"/>
      <c r="ANA88" s="16"/>
      <c r="ANB88" s="16"/>
      <c r="ANC88" s="16"/>
      <c r="AND88" s="16"/>
      <c r="ANE88" s="16"/>
      <c r="ANF88" s="16"/>
      <c r="ANG88" s="16"/>
      <c r="ANH88" s="16"/>
      <c r="ANI88" s="16"/>
      <c r="ANJ88" s="16"/>
      <c r="ANK88" s="16"/>
      <c r="ANL88" s="16"/>
      <c r="ANM88" s="16"/>
      <c r="ANN88" s="16"/>
      <c r="ANO88" s="16"/>
      <c r="ANP88" s="16"/>
      <c r="ANQ88" s="16"/>
      <c r="ANR88" s="16"/>
      <c r="ANS88" s="16"/>
      <c r="ANT88" s="16"/>
      <c r="ANU88" s="16"/>
      <c r="ANV88" s="16"/>
      <c r="ANW88" s="16"/>
      <c r="ANX88" s="16"/>
      <c r="ANY88" s="16"/>
      <c r="ANZ88" s="16"/>
      <c r="AOA88" s="16"/>
      <c r="AOB88" s="16"/>
      <c r="AOC88" s="16"/>
      <c r="AOD88" s="16"/>
      <c r="AOE88" s="16"/>
      <c r="AOF88" s="16"/>
      <c r="AOG88" s="16"/>
      <c r="AOH88" s="16"/>
      <c r="AOI88" s="16"/>
      <c r="AOJ88" s="16"/>
      <c r="AOK88" s="16"/>
      <c r="AOL88" s="16"/>
      <c r="AOM88" s="16"/>
      <c r="AON88" s="16"/>
      <c r="AOO88" s="16"/>
      <c r="AOP88" s="16"/>
      <c r="AOQ88" s="16"/>
      <c r="AOR88" s="16"/>
      <c r="AOS88" s="16"/>
      <c r="AOT88" s="16"/>
      <c r="AOU88" s="16"/>
      <c r="AOV88" s="16"/>
      <c r="AOW88" s="16"/>
      <c r="AOX88" s="16"/>
      <c r="AOY88" s="16"/>
      <c r="AOZ88" s="16"/>
      <c r="APA88" s="16"/>
      <c r="APB88" s="16"/>
      <c r="APC88" s="16"/>
      <c r="APD88" s="16"/>
      <c r="APE88" s="16"/>
      <c r="APF88" s="16"/>
      <c r="APG88" s="16"/>
      <c r="APH88" s="16"/>
      <c r="API88" s="16"/>
      <c r="APJ88" s="16"/>
      <c r="APK88" s="16"/>
      <c r="APL88" s="16"/>
      <c r="APM88" s="16"/>
      <c r="APN88" s="16"/>
      <c r="APO88" s="16"/>
      <c r="APP88" s="16"/>
      <c r="APQ88" s="16"/>
      <c r="APR88" s="16"/>
      <c r="APS88" s="16"/>
      <c r="APT88" s="16"/>
      <c r="APU88" s="16"/>
      <c r="APV88" s="16"/>
      <c r="APW88" s="16"/>
      <c r="APX88" s="16"/>
      <c r="APY88" s="16"/>
      <c r="APZ88" s="16"/>
      <c r="AQA88" s="16"/>
      <c r="AQB88" s="16"/>
      <c r="AQC88" s="16"/>
      <c r="AQD88" s="16"/>
      <c r="AQE88" s="16"/>
      <c r="AQF88" s="16"/>
      <c r="AQG88" s="16"/>
      <c r="AQH88" s="16"/>
      <c r="AQI88" s="16"/>
      <c r="AQJ88" s="16"/>
      <c r="AQK88" s="16"/>
      <c r="AQL88" s="16"/>
      <c r="AQM88" s="16"/>
      <c r="AQN88" s="16"/>
      <c r="AQO88" s="16"/>
      <c r="AQP88" s="16"/>
      <c r="AQQ88" s="16"/>
      <c r="AQR88" s="16"/>
      <c r="AQS88" s="16"/>
      <c r="AQT88" s="16"/>
      <c r="AQU88" s="16"/>
      <c r="AQV88" s="16"/>
      <c r="AQW88" s="16"/>
      <c r="AQX88" s="16"/>
      <c r="AQY88" s="16"/>
      <c r="AQZ88" s="16"/>
      <c r="ARA88" s="16"/>
      <c r="ARB88" s="16"/>
      <c r="ARC88" s="16"/>
      <c r="ARD88" s="16"/>
      <c r="ARE88" s="16"/>
      <c r="ARF88" s="16"/>
      <c r="ARG88" s="16"/>
      <c r="ARH88" s="16"/>
      <c r="ARI88" s="16"/>
      <c r="ARJ88" s="16"/>
      <c r="ARK88" s="16"/>
      <c r="ARL88" s="16"/>
      <c r="ARM88" s="16"/>
      <c r="ARN88" s="16"/>
      <c r="ARO88" s="16"/>
      <c r="ARP88" s="16"/>
      <c r="ARQ88" s="16"/>
      <c r="ARR88" s="16"/>
      <c r="ARS88" s="16"/>
      <c r="ART88" s="16"/>
      <c r="ARU88" s="16"/>
      <c r="ARV88" s="16"/>
      <c r="ARW88" s="16"/>
      <c r="ARX88" s="16"/>
      <c r="ARY88" s="16"/>
      <c r="ARZ88" s="16"/>
      <c r="ASA88" s="16"/>
      <c r="ASB88" s="16"/>
      <c r="ASC88" s="16"/>
      <c r="ASD88" s="16"/>
      <c r="ASE88" s="16"/>
      <c r="ASF88" s="16"/>
      <c r="ASG88" s="16"/>
      <c r="ASH88" s="16"/>
      <c r="ASI88" s="16"/>
      <c r="ASJ88" s="16"/>
      <c r="ASK88" s="16"/>
      <c r="ASL88" s="16"/>
      <c r="ASM88" s="16"/>
      <c r="ASN88" s="16"/>
      <c r="ASO88" s="16"/>
      <c r="ASP88" s="16"/>
      <c r="ASQ88" s="16"/>
      <c r="ASR88" s="16"/>
      <c r="ASS88" s="16"/>
      <c r="AST88" s="16"/>
      <c r="ASU88" s="16"/>
      <c r="ASV88" s="16"/>
      <c r="ASW88" s="16"/>
      <c r="ASX88" s="16"/>
      <c r="ASY88" s="16"/>
      <c r="ASZ88" s="16"/>
      <c r="ATA88" s="16"/>
      <c r="ATB88" s="16"/>
      <c r="ATC88" s="16"/>
      <c r="ATD88" s="16"/>
      <c r="ATE88" s="16"/>
      <c r="ATF88" s="16"/>
      <c r="ATG88" s="16"/>
      <c r="ATH88" s="16"/>
      <c r="ATI88" s="16"/>
      <c r="ATJ88" s="16"/>
      <c r="ATK88" s="16"/>
      <c r="ATL88" s="16"/>
      <c r="ATM88" s="16"/>
      <c r="ATN88" s="16"/>
      <c r="ATO88" s="16"/>
      <c r="ATP88" s="16"/>
      <c r="ATQ88" s="16"/>
      <c r="ATR88" s="16"/>
      <c r="ATS88" s="16"/>
      <c r="ATT88" s="16"/>
      <c r="ATU88" s="16"/>
      <c r="ATV88" s="16"/>
      <c r="ATW88" s="16"/>
      <c r="ATX88" s="16"/>
      <c r="ATY88" s="16"/>
      <c r="ATZ88" s="16"/>
      <c r="AUA88" s="16"/>
      <c r="AUB88" s="16"/>
      <c r="AUC88" s="16"/>
      <c r="AUD88" s="16"/>
      <c r="AUE88" s="16"/>
      <c r="AUF88" s="16"/>
      <c r="AUG88" s="16"/>
      <c r="AUH88" s="16"/>
      <c r="AUI88" s="16"/>
      <c r="AUJ88" s="16"/>
      <c r="AUK88" s="16"/>
      <c r="AUL88" s="16"/>
      <c r="AUM88" s="16"/>
      <c r="AUN88" s="16"/>
      <c r="AUO88" s="16"/>
      <c r="AUP88" s="16"/>
      <c r="AUQ88" s="16"/>
      <c r="AUR88" s="16"/>
      <c r="AUS88" s="16"/>
      <c r="AUT88" s="16"/>
      <c r="AUU88" s="16"/>
      <c r="AUV88" s="16"/>
      <c r="AUW88" s="16"/>
      <c r="AUX88" s="16"/>
      <c r="AUY88" s="16"/>
      <c r="AUZ88" s="16"/>
      <c r="AVA88" s="16"/>
      <c r="AVB88" s="16"/>
      <c r="AVC88" s="16"/>
      <c r="AVD88" s="16"/>
      <c r="AVE88" s="16"/>
      <c r="AVF88" s="16"/>
      <c r="AVG88" s="16"/>
      <c r="AVH88" s="16"/>
      <c r="AVI88" s="16"/>
      <c r="AVJ88" s="16"/>
      <c r="AVK88" s="16"/>
      <c r="AVL88" s="16"/>
      <c r="AVM88" s="16"/>
      <c r="AVN88" s="16"/>
      <c r="AVO88" s="16"/>
      <c r="AVP88" s="16"/>
      <c r="AVQ88" s="16"/>
      <c r="AVR88" s="16"/>
      <c r="AVS88" s="16"/>
      <c r="AVT88" s="16"/>
      <c r="AVU88" s="16"/>
      <c r="AVV88" s="16"/>
      <c r="AVW88" s="16"/>
      <c r="AVX88" s="16"/>
      <c r="AVY88" s="16"/>
      <c r="AVZ88" s="16"/>
      <c r="AWA88" s="16"/>
      <c r="AWB88" s="16"/>
      <c r="AWC88" s="16"/>
      <c r="AWD88" s="16"/>
      <c r="AWE88" s="16"/>
      <c r="AWF88" s="16"/>
      <c r="AWG88" s="16"/>
      <c r="AWH88" s="16"/>
      <c r="AWI88" s="16"/>
      <c r="AWJ88" s="16"/>
      <c r="AWK88" s="16"/>
      <c r="AWL88" s="16"/>
      <c r="AWM88" s="16"/>
      <c r="AWN88" s="16"/>
      <c r="AWO88" s="16"/>
      <c r="AWP88" s="16"/>
      <c r="AWQ88" s="16"/>
      <c r="AWR88" s="16"/>
      <c r="AWS88" s="16"/>
      <c r="AWT88" s="16"/>
      <c r="AWU88" s="16"/>
      <c r="AWV88" s="16"/>
      <c r="AWW88" s="16"/>
      <c r="AWX88" s="16"/>
      <c r="AWY88" s="16"/>
      <c r="AWZ88" s="16"/>
      <c r="AXA88" s="16"/>
      <c r="AXB88" s="16"/>
      <c r="AXC88" s="16"/>
      <c r="AXD88" s="16"/>
      <c r="AXE88" s="16"/>
      <c r="AXF88" s="16"/>
      <c r="AXG88" s="16"/>
      <c r="AXH88" s="16"/>
      <c r="AXI88" s="16"/>
      <c r="AXJ88" s="16"/>
      <c r="AXK88" s="16"/>
      <c r="AXL88" s="16"/>
      <c r="AXM88" s="16"/>
      <c r="AXN88" s="16"/>
      <c r="AXO88" s="16"/>
      <c r="AXP88" s="16"/>
      <c r="AXQ88" s="16"/>
      <c r="AXR88" s="16"/>
      <c r="AXS88" s="16"/>
      <c r="AXT88" s="16"/>
      <c r="AXU88" s="16"/>
      <c r="AXV88" s="16"/>
      <c r="AXW88" s="16"/>
      <c r="AXX88" s="16"/>
      <c r="AXY88" s="16"/>
      <c r="AXZ88" s="16"/>
      <c r="AYA88" s="16"/>
      <c r="AYB88" s="16"/>
      <c r="AYC88" s="16"/>
      <c r="AYD88" s="16"/>
      <c r="AYE88" s="16"/>
      <c r="AYF88" s="16"/>
      <c r="AYG88" s="16"/>
      <c r="AYH88" s="16"/>
      <c r="AYI88" s="16"/>
      <c r="AYJ88" s="16"/>
      <c r="AYK88" s="16"/>
      <c r="AYL88" s="16"/>
      <c r="AYM88" s="16"/>
      <c r="AYN88" s="16"/>
      <c r="AYO88" s="16"/>
      <c r="AYP88" s="16"/>
      <c r="AYQ88" s="16"/>
      <c r="AYR88" s="16"/>
      <c r="AYS88" s="16"/>
      <c r="AYT88" s="16"/>
      <c r="AYU88" s="16"/>
      <c r="AYV88" s="16"/>
      <c r="AYW88" s="16"/>
      <c r="AYX88" s="16"/>
      <c r="AYY88" s="16"/>
      <c r="AYZ88" s="16"/>
      <c r="AZA88" s="16"/>
      <c r="AZB88" s="16"/>
      <c r="AZC88" s="16"/>
      <c r="AZD88" s="16"/>
      <c r="AZE88" s="16"/>
      <c r="AZF88" s="16"/>
      <c r="AZG88" s="16"/>
      <c r="AZH88" s="16"/>
      <c r="AZI88" s="16"/>
      <c r="AZJ88" s="16"/>
      <c r="AZK88" s="16"/>
      <c r="AZL88" s="16"/>
      <c r="AZM88" s="16"/>
      <c r="AZN88" s="16"/>
      <c r="AZO88" s="16"/>
      <c r="AZP88" s="16"/>
      <c r="AZQ88" s="16"/>
      <c r="AZR88" s="16"/>
      <c r="AZS88" s="16"/>
      <c r="AZT88" s="16"/>
      <c r="AZU88" s="16"/>
      <c r="AZV88" s="16"/>
      <c r="AZW88" s="16"/>
      <c r="AZX88" s="16"/>
      <c r="AZY88" s="16"/>
      <c r="AZZ88" s="16"/>
      <c r="BAA88" s="16"/>
      <c r="BAB88" s="16"/>
      <c r="BAC88" s="16"/>
      <c r="BAD88" s="16"/>
      <c r="BAE88" s="16"/>
      <c r="BAF88" s="16"/>
      <c r="BAG88" s="16"/>
      <c r="BAH88" s="16"/>
      <c r="BAI88" s="16"/>
      <c r="BAJ88" s="16"/>
      <c r="BAK88" s="16"/>
      <c r="BAL88" s="16"/>
      <c r="BAM88" s="16"/>
      <c r="BAN88" s="16"/>
      <c r="BAO88" s="16"/>
      <c r="BAP88" s="16"/>
      <c r="BAQ88" s="16"/>
      <c r="BAR88" s="16"/>
      <c r="BAS88" s="16"/>
      <c r="BAT88" s="16"/>
      <c r="BAU88" s="16"/>
      <c r="BAV88" s="16"/>
      <c r="BAW88" s="16"/>
      <c r="BAX88" s="16"/>
      <c r="BAY88" s="16"/>
      <c r="BAZ88" s="16"/>
      <c r="BBA88" s="16"/>
      <c r="BBB88" s="16"/>
      <c r="BBC88" s="16"/>
      <c r="BBD88" s="16"/>
      <c r="BBE88" s="16"/>
      <c r="BBF88" s="16"/>
      <c r="BBG88" s="16"/>
      <c r="BBH88" s="16"/>
      <c r="BBI88" s="16"/>
      <c r="BBJ88" s="16"/>
      <c r="BBK88" s="16"/>
      <c r="BBL88" s="16"/>
      <c r="BBM88" s="16"/>
      <c r="BBN88" s="16"/>
      <c r="BBO88" s="16"/>
      <c r="BBP88" s="16"/>
      <c r="BBQ88" s="16"/>
      <c r="BBR88" s="16"/>
      <c r="BBS88" s="16"/>
      <c r="BBT88" s="16"/>
      <c r="BBU88" s="16"/>
      <c r="BBV88" s="16"/>
      <c r="BBW88" s="16"/>
      <c r="BBX88" s="16"/>
      <c r="BBY88" s="16"/>
      <c r="BBZ88" s="16"/>
      <c r="BCA88" s="16"/>
      <c r="BCB88" s="16"/>
      <c r="BCC88" s="16"/>
      <c r="BCD88" s="16"/>
      <c r="BCE88" s="16"/>
      <c r="BCF88" s="16"/>
      <c r="BCG88" s="16"/>
      <c r="BCH88" s="16"/>
      <c r="BCI88" s="16"/>
      <c r="BCJ88" s="16"/>
      <c r="BCK88" s="16"/>
      <c r="BCL88" s="16"/>
      <c r="BCM88" s="16"/>
      <c r="BCN88" s="16"/>
      <c r="BCO88" s="16"/>
      <c r="BCP88" s="16"/>
      <c r="BCQ88" s="16"/>
      <c r="BCR88" s="16"/>
      <c r="BCS88" s="16"/>
      <c r="BCT88" s="16"/>
      <c r="BCU88" s="16"/>
      <c r="BCV88" s="16"/>
      <c r="BCW88" s="16"/>
      <c r="BCX88" s="16"/>
      <c r="BCY88" s="16"/>
      <c r="BCZ88" s="16"/>
      <c r="BDA88" s="16"/>
      <c r="BDB88" s="16"/>
      <c r="BDC88" s="16"/>
      <c r="BDD88" s="16"/>
      <c r="BDE88" s="16"/>
      <c r="BDF88" s="16"/>
      <c r="BDG88" s="16"/>
      <c r="BDH88" s="16"/>
      <c r="BDI88" s="16"/>
      <c r="BDJ88" s="16"/>
      <c r="BDK88" s="16"/>
      <c r="BDL88" s="16"/>
      <c r="BDM88" s="16"/>
      <c r="BDN88" s="16"/>
      <c r="BDO88" s="16"/>
      <c r="BDP88" s="16"/>
      <c r="BDQ88" s="16"/>
      <c r="BDR88" s="16"/>
      <c r="BDS88" s="16"/>
      <c r="BDT88" s="16"/>
      <c r="BDU88" s="16"/>
      <c r="BDV88" s="16"/>
      <c r="BDW88" s="16"/>
      <c r="BDX88" s="16"/>
      <c r="BDY88" s="16"/>
      <c r="BDZ88" s="16"/>
      <c r="BEA88" s="16"/>
      <c r="BEB88" s="16"/>
      <c r="BEC88" s="16"/>
      <c r="BED88" s="16"/>
      <c r="BEE88" s="16"/>
      <c r="BEF88" s="16"/>
      <c r="BEG88" s="16"/>
      <c r="BEH88" s="16"/>
      <c r="BEI88" s="16"/>
      <c r="BEJ88" s="16"/>
      <c r="BEK88" s="16"/>
      <c r="BEL88" s="16"/>
      <c r="BEM88" s="16"/>
      <c r="BEN88" s="16"/>
      <c r="BEO88" s="16"/>
      <c r="BEP88" s="16"/>
      <c r="BEQ88" s="16"/>
      <c r="BER88" s="16"/>
      <c r="BES88" s="16"/>
      <c r="BET88" s="16"/>
      <c r="BEU88" s="16"/>
      <c r="BEV88" s="16"/>
      <c r="BEW88" s="16"/>
      <c r="BEX88" s="16"/>
      <c r="BEY88" s="16"/>
      <c r="BEZ88" s="16"/>
      <c r="BFA88" s="16"/>
      <c r="BFB88" s="16"/>
      <c r="BFC88" s="16"/>
      <c r="BFD88" s="16"/>
      <c r="BFE88" s="16"/>
      <c r="BFF88" s="16"/>
      <c r="BFG88" s="16"/>
      <c r="BFH88" s="16"/>
      <c r="BFI88" s="16"/>
      <c r="BFJ88" s="16"/>
      <c r="BFK88" s="16"/>
      <c r="BFL88" s="16"/>
      <c r="BFM88" s="16"/>
      <c r="BFN88" s="16"/>
      <c r="BFO88" s="16"/>
      <c r="BFP88" s="16"/>
      <c r="BFQ88" s="16"/>
      <c r="BFR88" s="16"/>
      <c r="BFS88" s="16"/>
      <c r="BFT88" s="16"/>
      <c r="BFU88" s="16"/>
      <c r="BFV88" s="16"/>
      <c r="BFW88" s="16"/>
      <c r="BFX88" s="16"/>
      <c r="BFY88" s="16"/>
      <c r="BFZ88" s="16"/>
      <c r="BGA88" s="16"/>
      <c r="BGB88" s="16"/>
      <c r="BGC88" s="16"/>
      <c r="BGD88" s="16"/>
      <c r="BGE88" s="16"/>
      <c r="BGF88" s="16"/>
      <c r="BGG88" s="16"/>
      <c r="BGH88" s="16"/>
      <c r="BGI88" s="16"/>
      <c r="BGJ88" s="16"/>
      <c r="BGK88" s="16"/>
      <c r="BGL88" s="16"/>
      <c r="BGM88" s="16"/>
      <c r="BGN88" s="16"/>
      <c r="BGO88" s="16"/>
      <c r="BGP88" s="16"/>
      <c r="BGQ88" s="16"/>
      <c r="BGR88" s="16"/>
      <c r="BGS88" s="16"/>
      <c r="BGT88" s="16"/>
      <c r="BGU88" s="16"/>
      <c r="BGV88" s="16"/>
      <c r="BGW88" s="16"/>
      <c r="BGX88" s="16"/>
      <c r="BGY88" s="16"/>
      <c r="BGZ88" s="16"/>
      <c r="BHA88" s="16"/>
      <c r="BHB88" s="16"/>
      <c r="BHC88" s="16"/>
      <c r="BHD88" s="16"/>
      <c r="BHE88" s="16"/>
      <c r="BHF88" s="16"/>
      <c r="BHG88" s="16"/>
      <c r="BHH88" s="16"/>
      <c r="BHI88" s="16"/>
      <c r="BHJ88" s="16"/>
      <c r="BHK88" s="16"/>
      <c r="BHL88" s="16"/>
      <c r="BHM88" s="16"/>
      <c r="BHN88" s="16"/>
      <c r="BHO88" s="16"/>
      <c r="BHP88" s="16"/>
      <c r="BHQ88" s="16"/>
      <c r="BHR88" s="16"/>
      <c r="BHS88" s="16"/>
      <c r="BHT88" s="16"/>
      <c r="BHU88" s="16"/>
      <c r="BHV88" s="16"/>
      <c r="BHW88" s="16"/>
      <c r="BHX88" s="16"/>
      <c r="BHY88" s="16"/>
      <c r="BHZ88" s="16"/>
      <c r="BIA88" s="16"/>
      <c r="BIB88" s="16"/>
      <c r="BIC88" s="16"/>
      <c r="BID88" s="16"/>
      <c r="BIE88" s="16"/>
      <c r="BIF88" s="16"/>
      <c r="BIG88" s="16"/>
      <c r="BIH88" s="16"/>
      <c r="BII88" s="16"/>
      <c r="BIJ88" s="16"/>
      <c r="BIK88" s="16"/>
      <c r="BIL88" s="16"/>
      <c r="BIM88" s="16"/>
      <c r="BIN88" s="16"/>
      <c r="BIO88" s="16"/>
      <c r="BIP88" s="16"/>
      <c r="BIQ88" s="16"/>
      <c r="BIR88" s="16"/>
      <c r="BIS88" s="16"/>
      <c r="BIT88" s="16"/>
      <c r="BIU88" s="16"/>
      <c r="BIV88" s="16"/>
      <c r="BIW88" s="16"/>
      <c r="BIX88" s="16"/>
      <c r="BIY88" s="16"/>
      <c r="BIZ88" s="16"/>
      <c r="BJA88" s="16"/>
      <c r="BJB88" s="16"/>
      <c r="BJC88" s="16"/>
      <c r="BJD88" s="16"/>
      <c r="BJE88" s="16"/>
      <c r="BJF88" s="16"/>
      <c r="BJG88" s="16"/>
      <c r="BJH88" s="16"/>
      <c r="BJI88" s="16"/>
      <c r="BJJ88" s="16"/>
      <c r="BJK88" s="16"/>
      <c r="BJL88" s="16"/>
      <c r="BJM88" s="16"/>
      <c r="BJN88" s="16"/>
      <c r="BJO88" s="16"/>
      <c r="BJP88" s="16"/>
      <c r="BJQ88" s="16"/>
      <c r="BJR88" s="16"/>
      <c r="BJS88" s="16"/>
      <c r="BJT88" s="16"/>
      <c r="BJU88" s="16"/>
      <c r="BJV88" s="16"/>
      <c r="BJW88" s="16"/>
      <c r="BJX88" s="16"/>
      <c r="BJY88" s="16"/>
      <c r="BJZ88" s="16"/>
      <c r="BKA88" s="16"/>
      <c r="BKB88" s="16"/>
      <c r="BKC88" s="16"/>
      <c r="BKD88" s="16"/>
      <c r="BKE88" s="16"/>
      <c r="BKF88" s="16"/>
      <c r="BKG88" s="16"/>
      <c r="BKH88" s="16"/>
      <c r="BKI88" s="16"/>
      <c r="BKJ88" s="16"/>
      <c r="BKK88" s="16"/>
      <c r="BKL88" s="16"/>
      <c r="BKM88" s="16"/>
      <c r="BKN88" s="16"/>
      <c r="BKO88" s="16"/>
      <c r="BKP88" s="16"/>
      <c r="BKQ88" s="16"/>
      <c r="BKR88" s="16"/>
      <c r="BKS88" s="16"/>
      <c r="BKT88" s="16"/>
      <c r="BKU88" s="16"/>
      <c r="BKV88" s="16"/>
      <c r="BKW88" s="16"/>
      <c r="BKX88" s="16"/>
      <c r="BKY88" s="16"/>
      <c r="BKZ88" s="16"/>
      <c r="BLA88" s="16"/>
      <c r="BLB88" s="16"/>
      <c r="BLC88" s="16"/>
      <c r="BLD88" s="16"/>
      <c r="BLE88" s="16"/>
      <c r="BLF88" s="16"/>
      <c r="BLG88" s="16"/>
      <c r="BLH88" s="16"/>
      <c r="BLI88" s="16"/>
      <c r="BLJ88" s="16"/>
      <c r="BLK88" s="16"/>
      <c r="BLL88" s="16"/>
      <c r="BLM88" s="16"/>
      <c r="BLN88" s="16"/>
      <c r="BLO88" s="16"/>
      <c r="BLP88" s="16"/>
      <c r="BLQ88" s="16"/>
      <c r="BLR88" s="16"/>
      <c r="BLS88" s="16"/>
      <c r="BLT88" s="16"/>
      <c r="BLU88" s="16"/>
      <c r="BLV88" s="16"/>
      <c r="BLW88" s="16"/>
      <c r="BLX88" s="16"/>
      <c r="BLY88" s="16"/>
      <c r="BLZ88" s="16"/>
      <c r="BMA88" s="16"/>
      <c r="BMB88" s="16"/>
      <c r="BMC88" s="16"/>
      <c r="BMD88" s="16"/>
      <c r="BME88" s="16"/>
      <c r="BMF88" s="16"/>
      <c r="BMG88" s="16"/>
      <c r="BMH88" s="16"/>
      <c r="BMI88" s="16"/>
      <c r="BMJ88" s="16"/>
      <c r="BMK88" s="16"/>
      <c r="BML88" s="16"/>
      <c r="BMM88" s="16"/>
      <c r="BMN88" s="16"/>
      <c r="BMO88" s="16"/>
      <c r="BMP88" s="16"/>
      <c r="BMQ88" s="16"/>
      <c r="BMR88" s="16"/>
      <c r="BMS88" s="16"/>
      <c r="BMT88" s="16"/>
      <c r="BMU88" s="16"/>
      <c r="BMV88" s="16"/>
      <c r="BMW88" s="16"/>
      <c r="BMX88" s="16"/>
      <c r="BMY88" s="16"/>
      <c r="BMZ88" s="16"/>
      <c r="BNA88" s="16"/>
      <c r="BNB88" s="16"/>
      <c r="BNC88" s="16"/>
      <c r="BND88" s="16"/>
      <c r="BNE88" s="16"/>
      <c r="BNF88" s="16"/>
      <c r="BNG88" s="16"/>
      <c r="BNH88" s="16"/>
      <c r="BNI88" s="16"/>
      <c r="BNJ88" s="16"/>
      <c r="BNK88" s="16"/>
      <c r="BNL88" s="16"/>
      <c r="BNM88" s="16"/>
      <c r="BNN88" s="16"/>
      <c r="BNO88" s="16"/>
      <c r="BNP88" s="16"/>
      <c r="BNQ88" s="16"/>
      <c r="BNR88" s="16"/>
      <c r="BNS88" s="16"/>
      <c r="BNT88" s="16"/>
      <c r="BNU88" s="16"/>
      <c r="BNV88" s="16"/>
      <c r="BNW88" s="16"/>
      <c r="BNX88" s="16"/>
      <c r="BNY88" s="16"/>
      <c r="BNZ88" s="16"/>
      <c r="BOA88" s="16"/>
      <c r="BOB88" s="16"/>
      <c r="BOC88" s="16"/>
      <c r="BOD88" s="16"/>
      <c r="BOE88" s="16"/>
      <c r="BOF88" s="16"/>
      <c r="BOG88" s="16"/>
      <c r="BOH88" s="16"/>
      <c r="BOI88" s="16"/>
      <c r="BOJ88" s="16"/>
      <c r="BOK88" s="16"/>
      <c r="BOL88" s="16"/>
      <c r="BOM88" s="16"/>
      <c r="BON88" s="16"/>
      <c r="BOO88" s="16"/>
      <c r="BOP88" s="16"/>
      <c r="BOQ88" s="16"/>
      <c r="BOR88" s="16"/>
      <c r="BOS88" s="16"/>
      <c r="BOT88" s="16"/>
      <c r="BOU88" s="16"/>
      <c r="BOV88" s="16"/>
      <c r="BOW88" s="16"/>
      <c r="BOX88" s="16"/>
      <c r="BOY88" s="16"/>
      <c r="BOZ88" s="16"/>
      <c r="BPA88" s="16"/>
      <c r="BPB88" s="16"/>
      <c r="BPC88" s="16"/>
      <c r="BPD88" s="16"/>
      <c r="BPE88" s="16"/>
      <c r="BPF88" s="16"/>
      <c r="BPG88" s="16"/>
      <c r="BPH88" s="16"/>
      <c r="BPI88" s="16"/>
      <c r="BPJ88" s="16"/>
      <c r="BPK88" s="16"/>
      <c r="BPL88" s="16"/>
      <c r="BPM88" s="16"/>
      <c r="BPN88" s="16"/>
      <c r="BPO88" s="16"/>
      <c r="BPP88" s="16"/>
      <c r="BPQ88" s="16"/>
      <c r="BPR88" s="16"/>
      <c r="BPS88" s="16"/>
      <c r="BPT88" s="16"/>
      <c r="BPU88" s="16"/>
      <c r="BPV88" s="16"/>
      <c r="BPW88" s="16"/>
      <c r="BPX88" s="16"/>
      <c r="BPY88" s="16"/>
      <c r="BPZ88" s="16"/>
      <c r="BQA88" s="16"/>
      <c r="BQB88" s="16"/>
      <c r="BQC88" s="16"/>
      <c r="BQD88" s="16"/>
      <c r="BQE88" s="16"/>
      <c r="BQF88" s="16"/>
      <c r="BQG88" s="16"/>
      <c r="BQH88" s="16"/>
      <c r="BQI88" s="16"/>
      <c r="BQJ88" s="16"/>
      <c r="BQK88" s="16"/>
      <c r="BQL88" s="16"/>
      <c r="BQM88" s="16"/>
      <c r="BQN88" s="16"/>
      <c r="BQO88" s="16"/>
      <c r="BQP88" s="16"/>
      <c r="BQQ88" s="16"/>
      <c r="BQR88" s="16"/>
      <c r="BQS88" s="16"/>
      <c r="BQT88" s="16"/>
      <c r="BQU88" s="16"/>
      <c r="BQV88" s="16"/>
      <c r="BQW88" s="16"/>
      <c r="BQX88" s="16"/>
      <c r="BQY88" s="16"/>
      <c r="BQZ88" s="16"/>
      <c r="BRA88" s="16"/>
      <c r="BRB88" s="16"/>
      <c r="BRC88" s="16"/>
      <c r="BRD88" s="16"/>
      <c r="BRE88" s="16"/>
      <c r="BRF88" s="16"/>
      <c r="BRG88" s="16"/>
      <c r="BRH88" s="16"/>
      <c r="BRI88" s="16"/>
      <c r="BRJ88" s="16"/>
      <c r="BRK88" s="16"/>
      <c r="BRL88" s="16"/>
      <c r="BRM88" s="16"/>
      <c r="BRN88" s="16"/>
      <c r="BRO88" s="16"/>
      <c r="BRP88" s="16"/>
      <c r="BRQ88" s="16"/>
      <c r="BRR88" s="16"/>
      <c r="BRS88" s="16"/>
      <c r="BRT88" s="16"/>
      <c r="BRU88" s="16"/>
      <c r="BRV88" s="16"/>
      <c r="BRW88" s="16"/>
      <c r="BRX88" s="16"/>
      <c r="BRY88" s="16"/>
      <c r="BRZ88" s="16"/>
      <c r="BSA88" s="16"/>
      <c r="BSB88" s="16"/>
      <c r="BSC88" s="16"/>
      <c r="BSD88" s="16"/>
      <c r="BSE88" s="16"/>
      <c r="BSF88" s="16"/>
      <c r="BSG88" s="16"/>
      <c r="BSH88" s="16"/>
      <c r="BSI88" s="16"/>
      <c r="BSJ88" s="16"/>
      <c r="BSK88" s="16"/>
      <c r="BSL88" s="16"/>
      <c r="BSM88" s="16"/>
      <c r="BSN88" s="16"/>
      <c r="BSO88" s="16"/>
      <c r="BSP88" s="16"/>
      <c r="BSQ88" s="16"/>
      <c r="BSR88" s="16"/>
      <c r="BSS88" s="16"/>
      <c r="BST88" s="16"/>
      <c r="BSU88" s="16"/>
      <c r="BSV88" s="16"/>
      <c r="BSW88" s="16"/>
      <c r="BSX88" s="16"/>
      <c r="BSY88" s="16"/>
      <c r="BSZ88" s="16"/>
      <c r="BTA88" s="16"/>
      <c r="BTB88" s="16"/>
      <c r="BTC88" s="16"/>
      <c r="BTD88" s="16"/>
      <c r="BTE88" s="16"/>
      <c r="BTF88" s="16"/>
      <c r="BTG88" s="16"/>
      <c r="BTH88" s="16"/>
    </row>
    <row r="89" spans="1:1880" s="310" customFormat="1" ht="53.25" customHeight="1" x14ac:dyDescent="0.3">
      <c r="A89" s="69">
        <v>599</v>
      </c>
      <c r="B89" s="284" t="s">
        <v>23</v>
      </c>
      <c r="C89" s="284" t="s">
        <v>114</v>
      </c>
      <c r="D89" s="602" t="s">
        <v>145</v>
      </c>
      <c r="E89" s="283">
        <f>INDEX('PY1 Data(H)'!$A$1:$CZ$258,MATCH('Unit Data from Audit Worksheet'!$A89,'PY1 Data(H)'!$A$1:$A$258,0),MATCH('Unit Data from Audit Worksheet'!$D$2,'PY1 Data(H)'!$A$1:$CZ$1,0))</f>
        <v>0</v>
      </c>
      <c r="F89" s="137">
        <v>0</v>
      </c>
      <c r="G89" s="313" t="str">
        <f>IF(ISBLANK(F89),"Please do not leave blank","")</f>
        <v/>
      </c>
      <c r="H89" s="532">
        <f>IF(F89&lt;0,"Error: Enter as positive.",)</f>
        <v>0</v>
      </c>
      <c r="I89" s="541"/>
      <c r="J89"/>
      <c r="K89" s="16"/>
      <c r="L89"/>
      <c r="M89" s="16"/>
      <c r="N89" s="139"/>
      <c r="O89" s="16"/>
      <c r="P89" s="16"/>
      <c r="Q89" s="16"/>
      <c r="R89" s="16"/>
      <c r="S89" s="16"/>
      <c r="T89" s="16"/>
      <c r="U89" s="16"/>
      <c r="V89" s="16"/>
      <c r="W89" s="16"/>
      <c r="X89" s="16"/>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s="16"/>
      <c r="DT89" s="16"/>
      <c r="DU89" s="16"/>
      <c r="DV89" s="16"/>
      <c r="DW89" s="16"/>
      <c r="DX89" s="16"/>
      <c r="DY89" s="16"/>
      <c r="DZ89" s="16"/>
      <c r="EA89" s="16"/>
      <c r="EB89" s="16"/>
      <c r="EC89" s="16"/>
      <c r="ED89" s="16"/>
      <c r="EE89" s="16"/>
      <c r="EF89" s="16"/>
      <c r="EG89" s="16"/>
      <c r="EH89" s="16"/>
      <c r="EI89" s="16"/>
      <c r="EJ89" s="16"/>
      <c r="EK89" s="16"/>
      <c r="EL89" s="16"/>
      <c r="EM89" s="16"/>
      <c r="EN89" s="16"/>
      <c r="EO89" s="16"/>
      <c r="EP89" s="16"/>
      <c r="EQ89" s="16"/>
      <c r="ER89" s="16"/>
      <c r="ES89" s="16"/>
      <c r="ET89" s="16"/>
      <c r="EU89" s="16"/>
      <c r="EV89" s="16"/>
      <c r="EW89" s="16"/>
      <c r="EX89" s="16"/>
      <c r="EY89" s="16"/>
      <c r="EZ89" s="16"/>
      <c r="FA89" s="16"/>
      <c r="FB89" s="16"/>
      <c r="FC89" s="16"/>
      <c r="FD89" s="16"/>
      <c r="FE89" s="16"/>
      <c r="FF89" s="16"/>
      <c r="FG89" s="16"/>
      <c r="FH89" s="16"/>
      <c r="FI89" s="16"/>
      <c r="FJ89" s="16"/>
      <c r="FK89" s="16"/>
      <c r="FL89" s="16"/>
      <c r="FM89" s="16"/>
      <c r="FN89" s="16"/>
      <c r="FO89" s="16"/>
      <c r="FP89" s="16"/>
      <c r="FQ89" s="16"/>
      <c r="FR89" s="16"/>
      <c r="FS89" s="16"/>
      <c r="FT89" s="16"/>
      <c r="FU89" s="16"/>
      <c r="FV89" s="16"/>
      <c r="FW89" s="16"/>
      <c r="FX89" s="16"/>
      <c r="FY89" s="16"/>
      <c r="FZ89" s="16"/>
      <c r="GA89" s="16"/>
      <c r="GB89" s="16"/>
      <c r="GC89" s="16"/>
      <c r="GD89" s="16"/>
      <c r="GE89" s="16"/>
      <c r="GF89" s="16"/>
      <c r="GG89" s="16"/>
      <c r="GH89" s="16"/>
      <c r="GI89" s="16"/>
      <c r="GJ89" s="16"/>
      <c r="GK89" s="16"/>
      <c r="GL89" s="16"/>
      <c r="GM89" s="16"/>
      <c r="GN89" s="16"/>
      <c r="GO89" s="16"/>
      <c r="GP89" s="16"/>
      <c r="GQ89" s="16"/>
      <c r="GR89" s="16"/>
      <c r="GS89" s="16"/>
      <c r="GT89" s="16"/>
      <c r="GU89" s="16"/>
      <c r="GV89" s="16"/>
      <c r="GW89" s="16"/>
      <c r="GX89" s="16"/>
      <c r="GY89" s="16"/>
      <c r="GZ89" s="16"/>
      <c r="HA89" s="16"/>
      <c r="HB89" s="16"/>
      <c r="HC89" s="16"/>
      <c r="HD89" s="16"/>
      <c r="HE89" s="16"/>
      <c r="HF89" s="16"/>
      <c r="HG89" s="16"/>
      <c r="HH89" s="16"/>
      <c r="HI89" s="16"/>
      <c r="HJ89" s="16"/>
      <c r="HK89" s="16"/>
      <c r="HL89" s="16"/>
      <c r="HM89" s="16"/>
      <c r="HN89" s="16"/>
      <c r="HO89" s="16"/>
      <c r="HP89" s="16"/>
      <c r="HQ89" s="16"/>
      <c r="HR89" s="16"/>
      <c r="HS89" s="16"/>
      <c r="HT89" s="16"/>
      <c r="HU89" s="16"/>
      <c r="HV89" s="16"/>
      <c r="HW89" s="16"/>
      <c r="HX89" s="16"/>
      <c r="HY89" s="16"/>
      <c r="HZ89" s="16"/>
      <c r="IA89" s="16"/>
      <c r="IB89" s="16"/>
      <c r="IC89" s="16"/>
      <c r="ID89" s="16"/>
      <c r="IE89" s="16"/>
      <c r="IF89" s="16"/>
      <c r="IG89" s="16"/>
      <c r="IH89" s="16"/>
      <c r="II89" s="16"/>
      <c r="IJ89" s="16"/>
      <c r="IK89" s="16"/>
      <c r="IL89" s="16"/>
      <c r="IM89" s="16"/>
      <c r="IN89" s="16"/>
      <c r="IO89" s="16"/>
      <c r="IP89" s="16"/>
      <c r="IQ89" s="16"/>
      <c r="IR89" s="16"/>
      <c r="IS89" s="16"/>
      <c r="IT89" s="16"/>
      <c r="IU89" s="16"/>
      <c r="IV89" s="16"/>
      <c r="IW89" s="16"/>
      <c r="IX89" s="16"/>
      <c r="IY89" s="16"/>
      <c r="IZ89" s="16"/>
      <c r="JA89" s="16"/>
      <c r="JB89" s="16"/>
      <c r="JC89" s="16"/>
      <c r="JD89" s="16"/>
      <c r="JE89" s="16"/>
      <c r="JF89" s="16"/>
      <c r="JG89" s="16"/>
      <c r="JH89" s="16"/>
      <c r="JI89" s="16"/>
      <c r="JJ89" s="16"/>
      <c r="JK89" s="16"/>
      <c r="JL89" s="16"/>
      <c r="JM89" s="16"/>
      <c r="JN89" s="16"/>
      <c r="JO89" s="16"/>
      <c r="JP89" s="16"/>
      <c r="JQ89" s="16"/>
      <c r="JR89" s="16"/>
      <c r="JS89" s="16"/>
      <c r="JT89" s="16"/>
      <c r="JU89" s="16"/>
      <c r="JV89" s="16"/>
      <c r="JW89" s="16"/>
      <c r="JX89" s="16"/>
      <c r="JY89" s="16"/>
      <c r="JZ89" s="16"/>
      <c r="KA89" s="16"/>
      <c r="KB89" s="16"/>
      <c r="KC89" s="16"/>
      <c r="KD89" s="16"/>
      <c r="KE89" s="16"/>
      <c r="KF89" s="16"/>
      <c r="KG89" s="16"/>
      <c r="KH89" s="16"/>
      <c r="KI89" s="16"/>
      <c r="KJ89" s="16"/>
      <c r="KK89" s="16"/>
      <c r="KL89" s="16"/>
      <c r="KM89" s="16"/>
      <c r="KN89" s="16"/>
      <c r="KO89" s="16"/>
      <c r="KP89" s="16"/>
      <c r="KQ89" s="16"/>
      <c r="KR89" s="16"/>
      <c r="KS89" s="16"/>
      <c r="KT89" s="16"/>
      <c r="KU89" s="16"/>
      <c r="KV89" s="16"/>
      <c r="KW89" s="16"/>
      <c r="KX89" s="16"/>
      <c r="KY89" s="16"/>
      <c r="KZ89" s="16"/>
      <c r="LA89" s="16"/>
      <c r="LB89" s="16"/>
      <c r="LC89" s="16"/>
      <c r="LD89" s="16"/>
      <c r="LE89" s="16"/>
      <c r="LF89" s="16"/>
      <c r="LG89" s="16"/>
      <c r="LH89" s="16"/>
      <c r="LI89" s="16"/>
      <c r="LJ89" s="16"/>
      <c r="LK89" s="16"/>
      <c r="LL89" s="16"/>
      <c r="LM89" s="16"/>
      <c r="LN89" s="16"/>
      <c r="LO89" s="16"/>
      <c r="LP89" s="16"/>
      <c r="LQ89" s="16"/>
      <c r="LR89" s="16"/>
      <c r="LS89" s="16"/>
      <c r="LT89" s="16"/>
      <c r="LU89" s="16"/>
      <c r="LV89" s="16"/>
      <c r="LW89" s="16"/>
      <c r="LX89" s="16"/>
      <c r="LY89" s="16"/>
      <c r="LZ89" s="16"/>
      <c r="MA89" s="16"/>
      <c r="MB89" s="16"/>
      <c r="MC89" s="16"/>
      <c r="MD89" s="16"/>
      <c r="ME89" s="16"/>
      <c r="MF89" s="16"/>
      <c r="MG89" s="16"/>
      <c r="MH89" s="16"/>
      <c r="MI89" s="16"/>
      <c r="MJ89" s="16"/>
      <c r="MK89" s="16"/>
      <c r="ML89" s="16"/>
      <c r="MM89" s="16"/>
      <c r="MN89" s="16"/>
      <c r="MO89" s="16"/>
      <c r="MP89" s="16"/>
      <c r="MQ89" s="16"/>
      <c r="MR89" s="16"/>
      <c r="MS89" s="16"/>
      <c r="MT89" s="16"/>
      <c r="MU89" s="16"/>
      <c r="MV89" s="16"/>
      <c r="MW89" s="16"/>
      <c r="MX89" s="16"/>
      <c r="MY89" s="16"/>
      <c r="MZ89" s="16"/>
      <c r="NA89" s="16"/>
      <c r="NB89" s="16"/>
      <c r="NC89" s="16"/>
      <c r="ND89" s="16"/>
      <c r="NE89" s="16"/>
      <c r="NF89" s="16"/>
      <c r="NG89" s="16"/>
      <c r="NH89" s="16"/>
      <c r="NI89" s="16"/>
      <c r="NJ89" s="16"/>
      <c r="NK89" s="16"/>
      <c r="NL89" s="16"/>
      <c r="NM89" s="16"/>
      <c r="NN89" s="16"/>
      <c r="NO89" s="16"/>
      <c r="NP89" s="16"/>
      <c r="NQ89" s="16"/>
      <c r="NR89" s="16"/>
      <c r="NS89" s="16"/>
      <c r="NT89" s="16"/>
      <c r="NU89" s="16"/>
      <c r="NV89" s="16"/>
      <c r="NW89" s="16"/>
      <c r="NX89" s="16"/>
      <c r="NY89" s="16"/>
      <c r="NZ89" s="16"/>
      <c r="OA89" s="16"/>
      <c r="OB89" s="16"/>
      <c r="OC89" s="16"/>
      <c r="OD89" s="16"/>
      <c r="OE89" s="16"/>
      <c r="OF89" s="16"/>
      <c r="OG89" s="16"/>
      <c r="OH89" s="16"/>
      <c r="OI89" s="16"/>
      <c r="OJ89" s="16"/>
      <c r="OK89" s="16"/>
      <c r="OL89" s="16"/>
      <c r="OM89" s="16"/>
      <c r="ON89" s="16"/>
      <c r="OO89" s="16"/>
      <c r="OP89" s="16"/>
      <c r="OQ89" s="16"/>
      <c r="OR89" s="16"/>
      <c r="OS89" s="16"/>
      <c r="OT89" s="16"/>
      <c r="OU89" s="16"/>
      <c r="OV89" s="16"/>
      <c r="OW89" s="16"/>
      <c r="OX89" s="16"/>
      <c r="OY89" s="16"/>
      <c r="OZ89" s="16"/>
      <c r="PA89" s="16"/>
      <c r="PB89" s="16"/>
      <c r="PC89" s="16"/>
      <c r="PD89" s="16"/>
      <c r="PE89" s="16"/>
      <c r="PF89" s="16"/>
      <c r="PG89" s="16"/>
      <c r="PH89" s="16"/>
      <c r="PI89" s="16"/>
      <c r="PJ89" s="16"/>
      <c r="PK89" s="16"/>
      <c r="PL89" s="16"/>
      <c r="PM89" s="16"/>
      <c r="PN89" s="16"/>
      <c r="PO89" s="16"/>
      <c r="PP89" s="16"/>
      <c r="PQ89" s="16"/>
      <c r="PR89" s="16"/>
      <c r="PS89" s="16"/>
      <c r="PT89" s="16"/>
      <c r="PU89" s="16"/>
      <c r="PV89" s="16"/>
      <c r="PW89" s="16"/>
      <c r="PX89" s="16"/>
      <c r="PY89" s="16"/>
      <c r="PZ89" s="16"/>
      <c r="QA89" s="16"/>
      <c r="QB89" s="16"/>
      <c r="QC89" s="16"/>
      <c r="QD89" s="16"/>
      <c r="QE89" s="16"/>
      <c r="QF89" s="16"/>
      <c r="QG89" s="16"/>
      <c r="QH89" s="16"/>
      <c r="QI89" s="16"/>
      <c r="QJ89" s="16"/>
      <c r="QK89" s="16"/>
      <c r="QL89" s="16"/>
      <c r="QM89" s="16"/>
      <c r="QN89" s="16"/>
      <c r="QO89" s="16"/>
      <c r="QP89" s="16"/>
      <c r="QQ89" s="16"/>
      <c r="QR89" s="16"/>
      <c r="QS89" s="16"/>
      <c r="QT89" s="16"/>
      <c r="QU89" s="16"/>
      <c r="QV89" s="16"/>
      <c r="QW89" s="16"/>
      <c r="QX89" s="16"/>
      <c r="QY89" s="16"/>
      <c r="QZ89" s="16"/>
      <c r="RA89" s="16"/>
      <c r="RB89" s="16"/>
      <c r="RC89" s="16"/>
      <c r="RD89" s="16"/>
      <c r="RE89" s="16"/>
      <c r="RF89" s="16"/>
      <c r="RG89" s="16"/>
      <c r="RH89" s="16"/>
      <c r="RI89" s="16"/>
      <c r="RJ89" s="16"/>
      <c r="RK89" s="16"/>
      <c r="RL89" s="16"/>
      <c r="RM89" s="16"/>
      <c r="RN89" s="16"/>
      <c r="RO89" s="16"/>
      <c r="RP89" s="16"/>
      <c r="RQ89" s="16"/>
      <c r="RR89" s="16"/>
      <c r="RS89" s="16"/>
      <c r="RT89" s="16"/>
      <c r="RU89" s="16"/>
      <c r="RV89" s="16"/>
      <c r="RW89" s="16"/>
      <c r="RX89" s="16"/>
      <c r="RY89" s="16"/>
      <c r="RZ89" s="16"/>
      <c r="SA89" s="16"/>
      <c r="SB89" s="16"/>
      <c r="SC89" s="16"/>
      <c r="SD89" s="16"/>
      <c r="SE89" s="16"/>
      <c r="SF89" s="16"/>
      <c r="SG89" s="16"/>
      <c r="SH89" s="16"/>
      <c r="SI89" s="16"/>
      <c r="SJ89" s="16"/>
      <c r="SK89" s="16"/>
      <c r="SL89" s="16"/>
      <c r="SM89" s="16"/>
      <c r="SN89" s="16"/>
      <c r="SO89" s="16"/>
      <c r="SP89" s="16"/>
      <c r="SQ89" s="16"/>
      <c r="SR89" s="16"/>
      <c r="SS89" s="16"/>
      <c r="ST89" s="16"/>
      <c r="SU89" s="16"/>
      <c r="SV89" s="16"/>
      <c r="SW89" s="16"/>
      <c r="SX89" s="16"/>
      <c r="SY89" s="16"/>
      <c r="SZ89" s="16"/>
      <c r="TA89" s="16"/>
      <c r="TB89" s="16"/>
      <c r="TC89" s="16"/>
      <c r="TD89" s="16"/>
      <c r="TE89" s="16"/>
      <c r="TF89" s="16"/>
      <c r="TG89" s="16"/>
      <c r="TH89" s="16"/>
      <c r="TI89" s="16"/>
      <c r="TJ89" s="16"/>
      <c r="TK89" s="16"/>
      <c r="TL89" s="16"/>
      <c r="TM89" s="16"/>
      <c r="TN89" s="16"/>
      <c r="TO89" s="16"/>
      <c r="TP89" s="16"/>
      <c r="TQ89" s="16"/>
      <c r="TR89" s="16"/>
      <c r="TS89" s="16"/>
      <c r="TT89" s="16"/>
      <c r="TU89" s="16"/>
      <c r="TV89" s="16"/>
      <c r="TW89" s="16"/>
      <c r="TX89" s="16"/>
      <c r="TY89" s="16"/>
      <c r="TZ89" s="16"/>
      <c r="UA89" s="16"/>
      <c r="UB89" s="16"/>
      <c r="UC89" s="16"/>
      <c r="UD89" s="16"/>
      <c r="UE89" s="16"/>
      <c r="UF89" s="16"/>
      <c r="UG89" s="16"/>
      <c r="UH89" s="16"/>
      <c r="UI89" s="16"/>
      <c r="UJ89" s="16"/>
      <c r="UK89" s="16"/>
      <c r="UL89" s="16"/>
      <c r="UM89" s="16"/>
      <c r="UN89" s="16"/>
      <c r="UO89" s="16"/>
      <c r="UP89" s="16"/>
      <c r="UQ89" s="16"/>
      <c r="UR89" s="16"/>
      <c r="US89" s="16"/>
      <c r="UT89" s="16"/>
      <c r="UU89" s="16"/>
      <c r="UV89" s="16"/>
      <c r="UW89" s="16"/>
      <c r="UX89" s="16"/>
      <c r="UY89" s="16"/>
      <c r="UZ89" s="16"/>
      <c r="VA89" s="16"/>
      <c r="VB89" s="16"/>
      <c r="VC89" s="16"/>
      <c r="VD89" s="16"/>
      <c r="VE89" s="16"/>
      <c r="VF89" s="16"/>
      <c r="VG89" s="16"/>
      <c r="VH89" s="16"/>
      <c r="VI89" s="16"/>
      <c r="VJ89" s="16"/>
      <c r="VK89" s="16"/>
      <c r="VL89" s="16"/>
      <c r="VM89" s="16"/>
      <c r="VN89" s="16"/>
      <c r="VO89" s="16"/>
      <c r="VP89" s="16"/>
      <c r="VQ89" s="16"/>
      <c r="VR89" s="16"/>
      <c r="VS89" s="16"/>
      <c r="VT89" s="16"/>
      <c r="VU89" s="16"/>
      <c r="VV89" s="16"/>
      <c r="VW89" s="16"/>
      <c r="VX89" s="16"/>
      <c r="VY89" s="16"/>
      <c r="VZ89" s="16"/>
      <c r="WA89" s="16"/>
      <c r="WB89" s="16"/>
      <c r="WC89" s="16"/>
      <c r="WD89" s="16"/>
      <c r="WE89" s="16"/>
      <c r="WF89" s="16"/>
      <c r="WG89" s="16"/>
      <c r="WH89" s="16"/>
      <c r="WI89" s="16"/>
      <c r="WJ89" s="16"/>
      <c r="WK89" s="16"/>
      <c r="WL89" s="16"/>
      <c r="WM89" s="16"/>
      <c r="WN89" s="16"/>
      <c r="WO89" s="16"/>
      <c r="WP89" s="16"/>
      <c r="WQ89" s="16"/>
      <c r="WR89" s="16"/>
      <c r="WS89" s="16"/>
      <c r="WT89" s="16"/>
      <c r="WU89" s="16"/>
      <c r="WV89" s="16"/>
      <c r="WW89" s="16"/>
      <c r="WX89" s="16"/>
      <c r="WY89" s="16"/>
      <c r="WZ89" s="16"/>
      <c r="XA89" s="16"/>
      <c r="XB89" s="16"/>
      <c r="XC89" s="16"/>
      <c r="XD89" s="16"/>
      <c r="XE89" s="16"/>
      <c r="XF89" s="16"/>
      <c r="XG89" s="16"/>
      <c r="XH89" s="16"/>
      <c r="XI89" s="16"/>
      <c r="XJ89" s="16"/>
      <c r="XK89" s="16"/>
      <c r="XL89" s="16"/>
      <c r="XM89" s="16"/>
      <c r="XN89" s="16"/>
      <c r="XO89" s="16"/>
      <c r="XP89" s="16"/>
      <c r="XQ89" s="16"/>
      <c r="XR89" s="16"/>
      <c r="XS89" s="16"/>
      <c r="XT89" s="16"/>
      <c r="XU89" s="16"/>
      <c r="XV89" s="16"/>
      <c r="XW89" s="16"/>
      <c r="XX89" s="16"/>
      <c r="XY89" s="16"/>
      <c r="XZ89" s="16"/>
      <c r="YA89" s="16"/>
      <c r="YB89" s="16"/>
      <c r="YC89" s="16"/>
      <c r="YD89" s="16"/>
      <c r="YE89" s="16"/>
      <c r="YF89" s="16"/>
      <c r="YG89" s="16"/>
      <c r="YH89" s="16"/>
      <c r="YI89" s="16"/>
      <c r="YJ89" s="16"/>
      <c r="YK89" s="16"/>
      <c r="YL89" s="16"/>
      <c r="YM89" s="16"/>
      <c r="YN89" s="16"/>
      <c r="YO89" s="16"/>
      <c r="YP89" s="16"/>
      <c r="YQ89" s="16"/>
      <c r="YR89" s="16"/>
      <c r="YS89" s="16"/>
      <c r="YT89" s="16"/>
      <c r="YU89" s="16"/>
      <c r="YV89" s="16"/>
      <c r="YW89" s="16"/>
      <c r="YX89" s="16"/>
      <c r="YY89" s="16"/>
      <c r="YZ89" s="16"/>
      <c r="ZA89" s="16"/>
      <c r="ZB89" s="16"/>
      <c r="ZC89" s="16"/>
      <c r="ZD89" s="16"/>
      <c r="ZE89" s="16"/>
      <c r="ZF89" s="16"/>
      <c r="ZG89" s="16"/>
      <c r="ZH89" s="16"/>
      <c r="ZI89" s="16"/>
      <c r="ZJ89" s="16"/>
      <c r="ZK89" s="16"/>
      <c r="ZL89" s="16"/>
      <c r="ZM89" s="16"/>
      <c r="ZN89" s="16"/>
      <c r="ZO89" s="16"/>
      <c r="ZP89" s="16"/>
      <c r="ZQ89" s="16"/>
      <c r="ZR89" s="16"/>
      <c r="ZS89" s="16"/>
      <c r="ZT89" s="16"/>
      <c r="ZU89" s="16"/>
      <c r="ZV89" s="16"/>
      <c r="ZW89" s="16"/>
      <c r="ZX89" s="16"/>
      <c r="ZY89" s="16"/>
      <c r="ZZ89" s="16"/>
      <c r="AAA89" s="16"/>
      <c r="AAB89" s="16"/>
      <c r="AAC89" s="16"/>
      <c r="AAD89" s="16"/>
      <c r="AAE89" s="16"/>
      <c r="AAF89" s="16"/>
      <c r="AAG89" s="16"/>
      <c r="AAH89" s="16"/>
      <c r="AAI89" s="16"/>
      <c r="AAJ89" s="16"/>
      <c r="AAK89" s="16"/>
      <c r="AAL89" s="16"/>
      <c r="AAM89" s="16"/>
      <c r="AAN89" s="16"/>
      <c r="AAO89" s="16"/>
      <c r="AAP89" s="16"/>
      <c r="AAQ89" s="16"/>
      <c r="AAR89" s="16"/>
      <c r="AAS89" s="16"/>
      <c r="AAT89" s="16"/>
      <c r="AAU89" s="16"/>
      <c r="AAV89" s="16"/>
      <c r="AAW89" s="16"/>
      <c r="AAX89" s="16"/>
      <c r="AAY89" s="16"/>
      <c r="AAZ89" s="16"/>
      <c r="ABA89" s="16"/>
      <c r="ABB89" s="16"/>
      <c r="ABC89" s="16"/>
      <c r="ABD89" s="16"/>
      <c r="ABE89" s="16"/>
      <c r="ABF89" s="16"/>
      <c r="ABG89" s="16"/>
      <c r="ABH89" s="16"/>
      <c r="ABI89" s="16"/>
      <c r="ABJ89" s="16"/>
      <c r="ABK89" s="16"/>
      <c r="ABL89" s="16"/>
      <c r="ABM89" s="16"/>
      <c r="ABN89" s="16"/>
      <c r="ABO89" s="16"/>
      <c r="ABP89" s="16"/>
      <c r="ABQ89" s="16"/>
      <c r="ABR89" s="16"/>
      <c r="ABS89" s="16"/>
      <c r="ABT89" s="16"/>
      <c r="ABU89" s="16"/>
      <c r="ABV89" s="16"/>
      <c r="ABW89" s="16"/>
      <c r="ABX89" s="16"/>
      <c r="ABY89" s="16"/>
      <c r="ABZ89" s="16"/>
      <c r="ACA89" s="16"/>
      <c r="ACB89" s="16"/>
      <c r="ACC89" s="16"/>
      <c r="ACD89" s="16"/>
      <c r="ACE89" s="16"/>
      <c r="ACF89" s="16"/>
      <c r="ACG89" s="16"/>
      <c r="ACH89" s="16"/>
      <c r="ACI89" s="16"/>
      <c r="ACJ89" s="16"/>
      <c r="ACK89" s="16"/>
      <c r="ACL89" s="16"/>
      <c r="ACM89" s="16"/>
      <c r="ACN89" s="16"/>
      <c r="ACO89" s="16"/>
      <c r="ACP89" s="16"/>
      <c r="ACQ89" s="16"/>
      <c r="ACR89" s="16"/>
      <c r="ACS89" s="16"/>
      <c r="ACT89" s="16"/>
      <c r="ACU89" s="16"/>
      <c r="ACV89" s="16"/>
      <c r="ACW89" s="16"/>
      <c r="ACX89" s="16"/>
      <c r="ACY89" s="16"/>
      <c r="ACZ89" s="16"/>
      <c r="ADA89" s="16"/>
      <c r="ADB89" s="16"/>
      <c r="ADC89" s="16"/>
      <c r="ADD89" s="16"/>
      <c r="ADE89" s="16"/>
      <c r="ADF89" s="16"/>
      <c r="ADG89" s="16"/>
      <c r="ADH89" s="16"/>
      <c r="ADI89" s="16"/>
      <c r="ADJ89" s="16"/>
      <c r="ADK89" s="16"/>
      <c r="ADL89" s="16"/>
      <c r="ADM89" s="16"/>
      <c r="ADN89" s="16"/>
      <c r="ADO89" s="16"/>
      <c r="ADP89" s="16"/>
      <c r="ADQ89" s="16"/>
      <c r="ADR89" s="16"/>
      <c r="ADS89" s="16"/>
      <c r="ADT89" s="16"/>
      <c r="ADU89" s="16"/>
      <c r="ADV89" s="16"/>
      <c r="ADW89" s="16"/>
      <c r="ADX89" s="16"/>
      <c r="ADY89" s="16"/>
      <c r="ADZ89" s="16"/>
      <c r="AEA89" s="16"/>
      <c r="AEB89" s="16"/>
      <c r="AEC89" s="16"/>
      <c r="AED89" s="16"/>
      <c r="AEE89" s="16"/>
      <c r="AEF89" s="16"/>
      <c r="AEG89" s="16"/>
      <c r="AEH89" s="16"/>
      <c r="AEI89" s="16"/>
      <c r="AEJ89" s="16"/>
      <c r="AEK89" s="16"/>
      <c r="AEL89" s="16"/>
      <c r="AEM89" s="16"/>
      <c r="AEN89" s="16"/>
      <c r="AEO89" s="16"/>
      <c r="AEP89" s="16"/>
      <c r="AEQ89" s="16"/>
      <c r="AER89" s="16"/>
      <c r="AES89" s="16"/>
      <c r="AET89" s="16"/>
      <c r="AEU89" s="16"/>
      <c r="AEV89" s="16"/>
      <c r="AEW89" s="16"/>
      <c r="AEX89" s="16"/>
      <c r="AEY89" s="16"/>
      <c r="AEZ89" s="16"/>
      <c r="AFA89" s="16"/>
      <c r="AFB89" s="16"/>
      <c r="AFC89" s="16"/>
      <c r="AFD89" s="16"/>
      <c r="AFE89" s="16"/>
      <c r="AFF89" s="16"/>
      <c r="AFG89" s="16"/>
      <c r="AFH89" s="16"/>
      <c r="AFI89" s="16"/>
      <c r="AFJ89" s="16"/>
      <c r="AFK89" s="16"/>
      <c r="AFL89" s="16"/>
      <c r="AFM89" s="16"/>
      <c r="AFN89" s="16"/>
      <c r="AFO89" s="16"/>
      <c r="AFP89" s="16"/>
      <c r="AFQ89" s="16"/>
      <c r="AFR89" s="16"/>
      <c r="AFS89" s="16"/>
      <c r="AFT89" s="16"/>
      <c r="AFU89" s="16"/>
      <c r="AFV89" s="16"/>
      <c r="AFW89" s="16"/>
      <c r="AFX89" s="16"/>
      <c r="AFY89" s="16"/>
      <c r="AFZ89" s="16"/>
      <c r="AGA89" s="16"/>
      <c r="AGB89" s="16"/>
      <c r="AGC89" s="16"/>
      <c r="AGD89" s="16"/>
      <c r="AGE89" s="16"/>
      <c r="AGF89" s="16"/>
      <c r="AGG89" s="16"/>
      <c r="AGH89" s="16"/>
      <c r="AGI89" s="16"/>
      <c r="AGJ89" s="16"/>
      <c r="AGK89" s="16"/>
      <c r="AGL89" s="16"/>
      <c r="AGM89" s="16"/>
      <c r="AGN89" s="16"/>
      <c r="AGO89" s="16"/>
      <c r="AGP89" s="16"/>
      <c r="AGQ89" s="16"/>
      <c r="AGR89" s="16"/>
      <c r="AGS89" s="16"/>
      <c r="AGT89" s="16"/>
      <c r="AGU89" s="16"/>
      <c r="AGV89" s="16"/>
      <c r="AGW89" s="16"/>
      <c r="AGX89" s="16"/>
      <c r="AGY89" s="16"/>
      <c r="AGZ89" s="16"/>
      <c r="AHA89" s="16"/>
      <c r="AHB89" s="16"/>
      <c r="AHC89" s="16"/>
      <c r="AHD89" s="16"/>
      <c r="AHE89" s="16"/>
      <c r="AHF89" s="16"/>
      <c r="AHG89" s="16"/>
      <c r="AHH89" s="16"/>
      <c r="AHI89" s="16"/>
      <c r="AHJ89" s="16"/>
      <c r="AHK89" s="16"/>
      <c r="AHL89" s="16"/>
      <c r="AHM89" s="16"/>
      <c r="AHN89" s="16"/>
      <c r="AHO89" s="16"/>
      <c r="AHP89" s="16"/>
      <c r="AHQ89" s="16"/>
      <c r="AHR89" s="16"/>
      <c r="AHS89" s="16"/>
      <c r="AHT89" s="16"/>
      <c r="AHU89" s="16"/>
      <c r="AHV89" s="16"/>
      <c r="AHW89" s="16"/>
      <c r="AHX89" s="16"/>
      <c r="AHY89" s="16"/>
      <c r="AHZ89" s="16"/>
      <c r="AIA89" s="16"/>
      <c r="AIB89" s="16"/>
      <c r="AIC89" s="16"/>
      <c r="AID89" s="16"/>
      <c r="AIE89" s="16"/>
      <c r="AIF89" s="16"/>
      <c r="AIG89" s="16"/>
      <c r="AIH89" s="16"/>
      <c r="AII89" s="16"/>
      <c r="AIJ89" s="16"/>
      <c r="AIK89" s="16"/>
      <c r="AIL89" s="16"/>
      <c r="AIM89" s="16"/>
      <c r="AIN89" s="16"/>
      <c r="AIO89" s="16"/>
      <c r="AIP89" s="16"/>
      <c r="AIQ89" s="16"/>
      <c r="AIR89" s="16"/>
      <c r="AIS89" s="16"/>
      <c r="AIT89" s="16"/>
      <c r="AIU89" s="16"/>
      <c r="AIV89" s="16"/>
      <c r="AIW89" s="16"/>
      <c r="AIX89" s="16"/>
      <c r="AIY89" s="16"/>
      <c r="AIZ89" s="16"/>
      <c r="AJA89" s="16"/>
      <c r="AJB89" s="16"/>
      <c r="AJC89" s="16"/>
      <c r="AJD89" s="16"/>
      <c r="AJE89" s="16"/>
      <c r="AJF89" s="16"/>
      <c r="AJG89" s="16"/>
      <c r="AJH89" s="16"/>
      <c r="AJI89" s="16"/>
      <c r="AJJ89" s="16"/>
      <c r="AJK89" s="16"/>
      <c r="AJL89" s="16"/>
      <c r="AJM89" s="16"/>
      <c r="AJN89" s="16"/>
      <c r="AJO89" s="16"/>
      <c r="AJP89" s="16"/>
      <c r="AJQ89" s="16"/>
      <c r="AJR89" s="16"/>
      <c r="AJS89" s="16"/>
      <c r="AJT89" s="16"/>
      <c r="AJU89" s="16"/>
      <c r="AJV89" s="16"/>
      <c r="AJW89" s="16"/>
      <c r="AJX89" s="16"/>
      <c r="AJY89" s="16"/>
      <c r="AJZ89" s="16"/>
      <c r="AKA89" s="16"/>
      <c r="AKB89" s="16"/>
      <c r="AKC89" s="16"/>
      <c r="AKD89" s="16"/>
      <c r="AKE89" s="16"/>
      <c r="AKF89" s="16"/>
      <c r="AKG89" s="16"/>
      <c r="AKH89" s="16"/>
      <c r="AKI89" s="16"/>
      <c r="AKJ89" s="16"/>
      <c r="AKK89" s="16"/>
      <c r="AKL89" s="16"/>
      <c r="AKM89" s="16"/>
      <c r="AKN89" s="16"/>
      <c r="AKO89" s="16"/>
      <c r="AKP89" s="16"/>
      <c r="AKQ89" s="16"/>
      <c r="AKR89" s="16"/>
      <c r="AKS89" s="16"/>
      <c r="AKT89" s="16"/>
      <c r="AKU89" s="16"/>
      <c r="AKV89" s="16"/>
      <c r="AKW89" s="16"/>
      <c r="AKX89" s="16"/>
      <c r="AKY89" s="16"/>
      <c r="AKZ89" s="16"/>
      <c r="ALA89" s="16"/>
      <c r="ALB89" s="16"/>
      <c r="ALC89" s="16"/>
      <c r="ALD89" s="16"/>
      <c r="ALE89" s="16"/>
      <c r="ALF89" s="16"/>
      <c r="ALG89" s="16"/>
      <c r="ALH89" s="16"/>
      <c r="ALI89" s="16"/>
      <c r="ALJ89" s="16"/>
      <c r="ALK89" s="16"/>
      <c r="ALL89" s="16"/>
      <c r="ALM89" s="16"/>
      <c r="ALN89" s="16"/>
      <c r="ALO89" s="16"/>
      <c r="ALP89" s="16"/>
      <c r="ALQ89" s="16"/>
      <c r="ALR89" s="16"/>
      <c r="ALS89" s="16"/>
      <c r="ALT89" s="16"/>
      <c r="ALU89" s="16"/>
      <c r="ALV89" s="16"/>
      <c r="ALW89" s="16"/>
      <c r="ALX89" s="16"/>
      <c r="ALY89" s="16"/>
      <c r="ALZ89" s="16"/>
      <c r="AMA89" s="16"/>
      <c r="AMB89" s="16"/>
      <c r="AMC89" s="16"/>
      <c r="AMD89" s="16"/>
      <c r="AME89" s="16"/>
      <c r="AMF89" s="16"/>
      <c r="AMG89" s="16"/>
      <c r="AMH89" s="16"/>
      <c r="AMI89" s="16"/>
      <c r="AMJ89" s="16"/>
      <c r="AMK89" s="16"/>
      <c r="AML89" s="16"/>
      <c r="AMM89" s="16"/>
      <c r="AMN89" s="16"/>
      <c r="AMO89" s="16"/>
      <c r="AMP89" s="16"/>
      <c r="AMQ89" s="16"/>
      <c r="AMR89" s="16"/>
      <c r="AMS89" s="16"/>
      <c r="AMT89" s="16"/>
      <c r="AMU89" s="16"/>
      <c r="AMV89" s="16"/>
      <c r="AMW89" s="16"/>
      <c r="AMX89" s="16"/>
      <c r="AMY89" s="16"/>
      <c r="AMZ89" s="16"/>
      <c r="ANA89" s="16"/>
      <c r="ANB89" s="16"/>
      <c r="ANC89" s="16"/>
      <c r="AND89" s="16"/>
      <c r="ANE89" s="16"/>
      <c r="ANF89" s="16"/>
      <c r="ANG89" s="16"/>
      <c r="ANH89" s="16"/>
      <c r="ANI89" s="16"/>
      <c r="ANJ89" s="16"/>
      <c r="ANK89" s="16"/>
      <c r="ANL89" s="16"/>
      <c r="ANM89" s="16"/>
      <c r="ANN89" s="16"/>
      <c r="ANO89" s="16"/>
      <c r="ANP89" s="16"/>
      <c r="ANQ89" s="16"/>
      <c r="ANR89" s="16"/>
      <c r="ANS89" s="16"/>
      <c r="ANT89" s="16"/>
      <c r="ANU89" s="16"/>
      <c r="ANV89" s="16"/>
      <c r="ANW89" s="16"/>
      <c r="ANX89" s="16"/>
      <c r="ANY89" s="16"/>
      <c r="ANZ89" s="16"/>
      <c r="AOA89" s="16"/>
      <c r="AOB89" s="16"/>
      <c r="AOC89" s="16"/>
      <c r="AOD89" s="16"/>
      <c r="AOE89" s="16"/>
      <c r="AOF89" s="16"/>
      <c r="AOG89" s="16"/>
      <c r="AOH89" s="16"/>
      <c r="AOI89" s="16"/>
      <c r="AOJ89" s="16"/>
      <c r="AOK89" s="16"/>
      <c r="AOL89" s="16"/>
      <c r="AOM89" s="16"/>
      <c r="AON89" s="16"/>
      <c r="AOO89" s="16"/>
      <c r="AOP89" s="16"/>
      <c r="AOQ89" s="16"/>
      <c r="AOR89" s="16"/>
      <c r="AOS89" s="16"/>
      <c r="AOT89" s="16"/>
      <c r="AOU89" s="16"/>
      <c r="AOV89" s="16"/>
      <c r="AOW89" s="16"/>
      <c r="AOX89" s="16"/>
      <c r="AOY89" s="16"/>
      <c r="AOZ89" s="16"/>
      <c r="APA89" s="16"/>
      <c r="APB89" s="16"/>
      <c r="APC89" s="16"/>
      <c r="APD89" s="16"/>
      <c r="APE89" s="16"/>
      <c r="APF89" s="16"/>
      <c r="APG89" s="16"/>
      <c r="APH89" s="16"/>
      <c r="API89" s="16"/>
      <c r="APJ89" s="16"/>
      <c r="APK89" s="16"/>
      <c r="APL89" s="16"/>
      <c r="APM89" s="16"/>
      <c r="APN89" s="16"/>
      <c r="APO89" s="16"/>
      <c r="APP89" s="16"/>
      <c r="APQ89" s="16"/>
      <c r="APR89" s="16"/>
      <c r="APS89" s="16"/>
      <c r="APT89" s="16"/>
      <c r="APU89" s="16"/>
      <c r="APV89" s="16"/>
      <c r="APW89" s="16"/>
      <c r="APX89" s="16"/>
      <c r="APY89" s="16"/>
      <c r="APZ89" s="16"/>
      <c r="AQA89" s="16"/>
      <c r="AQB89" s="16"/>
      <c r="AQC89" s="16"/>
      <c r="AQD89" s="16"/>
      <c r="AQE89" s="16"/>
      <c r="AQF89" s="16"/>
      <c r="AQG89" s="16"/>
      <c r="AQH89" s="16"/>
      <c r="AQI89" s="16"/>
      <c r="AQJ89" s="16"/>
      <c r="AQK89" s="16"/>
      <c r="AQL89" s="16"/>
      <c r="AQM89" s="16"/>
      <c r="AQN89" s="16"/>
      <c r="AQO89" s="16"/>
      <c r="AQP89" s="16"/>
      <c r="AQQ89" s="16"/>
      <c r="AQR89" s="16"/>
      <c r="AQS89" s="16"/>
      <c r="AQT89" s="16"/>
      <c r="AQU89" s="16"/>
      <c r="AQV89" s="16"/>
      <c r="AQW89" s="16"/>
      <c r="AQX89" s="16"/>
      <c r="AQY89" s="16"/>
      <c r="AQZ89" s="16"/>
      <c r="ARA89" s="16"/>
      <c r="ARB89" s="16"/>
      <c r="ARC89" s="16"/>
      <c r="ARD89" s="16"/>
      <c r="ARE89" s="16"/>
      <c r="ARF89" s="16"/>
      <c r="ARG89" s="16"/>
      <c r="ARH89" s="16"/>
      <c r="ARI89" s="16"/>
      <c r="ARJ89" s="16"/>
      <c r="ARK89" s="16"/>
      <c r="ARL89" s="16"/>
      <c r="ARM89" s="16"/>
      <c r="ARN89" s="16"/>
      <c r="ARO89" s="16"/>
      <c r="ARP89" s="16"/>
      <c r="ARQ89" s="16"/>
      <c r="ARR89" s="16"/>
      <c r="ARS89" s="16"/>
      <c r="ART89" s="16"/>
      <c r="ARU89" s="16"/>
      <c r="ARV89" s="16"/>
      <c r="ARW89" s="16"/>
      <c r="ARX89" s="16"/>
      <c r="ARY89" s="16"/>
      <c r="ARZ89" s="16"/>
      <c r="ASA89" s="16"/>
      <c r="ASB89" s="16"/>
      <c r="ASC89" s="16"/>
      <c r="ASD89" s="16"/>
      <c r="ASE89" s="16"/>
      <c r="ASF89" s="16"/>
      <c r="ASG89" s="16"/>
      <c r="ASH89" s="16"/>
      <c r="ASI89" s="16"/>
      <c r="ASJ89" s="16"/>
      <c r="ASK89" s="16"/>
      <c r="ASL89" s="16"/>
      <c r="ASM89" s="16"/>
      <c r="ASN89" s="16"/>
      <c r="ASO89" s="16"/>
      <c r="ASP89" s="16"/>
      <c r="ASQ89" s="16"/>
      <c r="ASR89" s="16"/>
      <c r="ASS89" s="16"/>
      <c r="AST89" s="16"/>
      <c r="ASU89" s="16"/>
      <c r="ASV89" s="16"/>
      <c r="ASW89" s="16"/>
      <c r="ASX89" s="16"/>
      <c r="ASY89" s="16"/>
      <c r="ASZ89" s="16"/>
      <c r="ATA89" s="16"/>
      <c r="ATB89" s="16"/>
      <c r="ATC89" s="16"/>
      <c r="ATD89" s="16"/>
      <c r="ATE89" s="16"/>
      <c r="ATF89" s="16"/>
      <c r="ATG89" s="16"/>
      <c r="ATH89" s="16"/>
      <c r="ATI89" s="16"/>
      <c r="ATJ89" s="16"/>
      <c r="ATK89" s="16"/>
      <c r="ATL89" s="16"/>
      <c r="ATM89" s="16"/>
      <c r="ATN89" s="16"/>
      <c r="ATO89" s="16"/>
      <c r="ATP89" s="16"/>
      <c r="ATQ89" s="16"/>
      <c r="ATR89" s="16"/>
      <c r="ATS89" s="16"/>
      <c r="ATT89" s="16"/>
      <c r="ATU89" s="16"/>
      <c r="ATV89" s="16"/>
      <c r="ATW89" s="16"/>
      <c r="ATX89" s="16"/>
      <c r="ATY89" s="16"/>
      <c r="ATZ89" s="16"/>
      <c r="AUA89" s="16"/>
      <c r="AUB89" s="16"/>
      <c r="AUC89" s="16"/>
      <c r="AUD89" s="16"/>
      <c r="AUE89" s="16"/>
      <c r="AUF89" s="16"/>
      <c r="AUG89" s="16"/>
      <c r="AUH89" s="16"/>
      <c r="AUI89" s="16"/>
      <c r="AUJ89" s="16"/>
      <c r="AUK89" s="16"/>
      <c r="AUL89" s="16"/>
      <c r="AUM89" s="16"/>
      <c r="AUN89" s="16"/>
      <c r="AUO89" s="16"/>
      <c r="AUP89" s="16"/>
      <c r="AUQ89" s="16"/>
      <c r="AUR89" s="16"/>
      <c r="AUS89" s="16"/>
      <c r="AUT89" s="16"/>
      <c r="AUU89" s="16"/>
      <c r="AUV89" s="16"/>
      <c r="AUW89" s="16"/>
      <c r="AUX89" s="16"/>
      <c r="AUY89" s="16"/>
      <c r="AUZ89" s="16"/>
      <c r="AVA89" s="16"/>
      <c r="AVB89" s="16"/>
      <c r="AVC89" s="16"/>
      <c r="AVD89" s="16"/>
      <c r="AVE89" s="16"/>
      <c r="AVF89" s="16"/>
      <c r="AVG89" s="16"/>
      <c r="AVH89" s="16"/>
      <c r="AVI89" s="16"/>
      <c r="AVJ89" s="16"/>
      <c r="AVK89" s="16"/>
      <c r="AVL89" s="16"/>
      <c r="AVM89" s="16"/>
      <c r="AVN89" s="16"/>
      <c r="AVO89" s="16"/>
      <c r="AVP89" s="16"/>
      <c r="AVQ89" s="16"/>
      <c r="AVR89" s="16"/>
      <c r="AVS89" s="16"/>
      <c r="AVT89" s="16"/>
      <c r="AVU89" s="16"/>
      <c r="AVV89" s="16"/>
      <c r="AVW89" s="16"/>
      <c r="AVX89" s="16"/>
      <c r="AVY89" s="16"/>
      <c r="AVZ89" s="16"/>
      <c r="AWA89" s="16"/>
      <c r="AWB89" s="16"/>
      <c r="AWC89" s="16"/>
      <c r="AWD89" s="16"/>
      <c r="AWE89" s="16"/>
      <c r="AWF89" s="16"/>
      <c r="AWG89" s="16"/>
      <c r="AWH89" s="16"/>
      <c r="AWI89" s="16"/>
      <c r="AWJ89" s="16"/>
      <c r="AWK89" s="16"/>
      <c r="AWL89" s="16"/>
      <c r="AWM89" s="16"/>
      <c r="AWN89" s="16"/>
      <c r="AWO89" s="16"/>
      <c r="AWP89" s="16"/>
      <c r="AWQ89" s="16"/>
      <c r="AWR89" s="16"/>
      <c r="AWS89" s="16"/>
      <c r="AWT89" s="16"/>
      <c r="AWU89" s="16"/>
      <c r="AWV89" s="16"/>
      <c r="AWW89" s="16"/>
      <c r="AWX89" s="16"/>
      <c r="AWY89" s="16"/>
      <c r="AWZ89" s="16"/>
      <c r="AXA89" s="16"/>
      <c r="AXB89" s="16"/>
      <c r="AXC89" s="16"/>
      <c r="AXD89" s="16"/>
      <c r="AXE89" s="16"/>
      <c r="AXF89" s="16"/>
      <c r="AXG89" s="16"/>
      <c r="AXH89" s="16"/>
      <c r="AXI89" s="16"/>
      <c r="AXJ89" s="16"/>
      <c r="AXK89" s="16"/>
      <c r="AXL89" s="16"/>
      <c r="AXM89" s="16"/>
      <c r="AXN89" s="16"/>
      <c r="AXO89" s="16"/>
      <c r="AXP89" s="16"/>
      <c r="AXQ89" s="16"/>
      <c r="AXR89" s="16"/>
      <c r="AXS89" s="16"/>
      <c r="AXT89" s="16"/>
      <c r="AXU89" s="16"/>
      <c r="AXV89" s="16"/>
      <c r="AXW89" s="16"/>
      <c r="AXX89" s="16"/>
      <c r="AXY89" s="16"/>
      <c r="AXZ89" s="16"/>
      <c r="AYA89" s="16"/>
      <c r="AYB89" s="16"/>
      <c r="AYC89" s="16"/>
      <c r="AYD89" s="16"/>
      <c r="AYE89" s="16"/>
      <c r="AYF89" s="16"/>
      <c r="AYG89" s="16"/>
      <c r="AYH89" s="16"/>
      <c r="AYI89" s="16"/>
      <c r="AYJ89" s="16"/>
      <c r="AYK89" s="16"/>
      <c r="AYL89" s="16"/>
      <c r="AYM89" s="16"/>
      <c r="AYN89" s="16"/>
      <c r="AYO89" s="16"/>
      <c r="AYP89" s="16"/>
      <c r="AYQ89" s="16"/>
      <c r="AYR89" s="16"/>
      <c r="AYS89" s="16"/>
      <c r="AYT89" s="16"/>
      <c r="AYU89" s="16"/>
      <c r="AYV89" s="16"/>
      <c r="AYW89" s="16"/>
      <c r="AYX89" s="16"/>
      <c r="AYY89" s="16"/>
      <c r="AYZ89" s="16"/>
      <c r="AZA89" s="16"/>
      <c r="AZB89" s="16"/>
      <c r="AZC89" s="16"/>
      <c r="AZD89" s="16"/>
      <c r="AZE89" s="16"/>
      <c r="AZF89" s="16"/>
      <c r="AZG89" s="16"/>
      <c r="AZH89" s="16"/>
      <c r="AZI89" s="16"/>
      <c r="AZJ89" s="16"/>
      <c r="AZK89" s="16"/>
      <c r="AZL89" s="16"/>
      <c r="AZM89" s="16"/>
      <c r="AZN89" s="16"/>
      <c r="AZO89" s="16"/>
      <c r="AZP89" s="16"/>
      <c r="AZQ89" s="16"/>
      <c r="AZR89" s="16"/>
      <c r="AZS89" s="16"/>
      <c r="AZT89" s="16"/>
      <c r="AZU89" s="16"/>
      <c r="AZV89" s="16"/>
      <c r="AZW89" s="16"/>
      <c r="AZX89" s="16"/>
      <c r="AZY89" s="16"/>
      <c r="AZZ89" s="16"/>
      <c r="BAA89" s="16"/>
      <c r="BAB89" s="16"/>
      <c r="BAC89" s="16"/>
      <c r="BAD89" s="16"/>
      <c r="BAE89" s="16"/>
      <c r="BAF89" s="16"/>
      <c r="BAG89" s="16"/>
      <c r="BAH89" s="16"/>
      <c r="BAI89" s="16"/>
      <c r="BAJ89" s="16"/>
      <c r="BAK89" s="16"/>
      <c r="BAL89" s="16"/>
      <c r="BAM89" s="16"/>
      <c r="BAN89" s="16"/>
      <c r="BAO89" s="16"/>
      <c r="BAP89" s="16"/>
      <c r="BAQ89" s="16"/>
      <c r="BAR89" s="16"/>
      <c r="BAS89" s="16"/>
      <c r="BAT89" s="16"/>
      <c r="BAU89" s="16"/>
      <c r="BAV89" s="16"/>
      <c r="BAW89" s="16"/>
      <c r="BAX89" s="16"/>
      <c r="BAY89" s="16"/>
      <c r="BAZ89" s="16"/>
      <c r="BBA89" s="16"/>
      <c r="BBB89" s="16"/>
      <c r="BBC89" s="16"/>
      <c r="BBD89" s="16"/>
      <c r="BBE89" s="16"/>
      <c r="BBF89" s="16"/>
      <c r="BBG89" s="16"/>
      <c r="BBH89" s="16"/>
      <c r="BBI89" s="16"/>
      <c r="BBJ89" s="16"/>
      <c r="BBK89" s="16"/>
      <c r="BBL89" s="16"/>
      <c r="BBM89" s="16"/>
      <c r="BBN89" s="16"/>
      <c r="BBO89" s="16"/>
      <c r="BBP89" s="16"/>
      <c r="BBQ89" s="16"/>
      <c r="BBR89" s="16"/>
      <c r="BBS89" s="16"/>
      <c r="BBT89" s="16"/>
      <c r="BBU89" s="16"/>
      <c r="BBV89" s="16"/>
      <c r="BBW89" s="16"/>
      <c r="BBX89" s="16"/>
      <c r="BBY89" s="16"/>
      <c r="BBZ89" s="16"/>
      <c r="BCA89" s="16"/>
      <c r="BCB89" s="16"/>
      <c r="BCC89" s="16"/>
      <c r="BCD89" s="16"/>
      <c r="BCE89" s="16"/>
      <c r="BCF89" s="16"/>
      <c r="BCG89" s="16"/>
      <c r="BCH89" s="16"/>
      <c r="BCI89" s="16"/>
      <c r="BCJ89" s="16"/>
      <c r="BCK89" s="16"/>
      <c r="BCL89" s="16"/>
      <c r="BCM89" s="16"/>
      <c r="BCN89" s="16"/>
      <c r="BCO89" s="16"/>
      <c r="BCP89" s="16"/>
      <c r="BCQ89" s="16"/>
      <c r="BCR89" s="16"/>
      <c r="BCS89" s="16"/>
      <c r="BCT89" s="16"/>
      <c r="BCU89" s="16"/>
      <c r="BCV89" s="16"/>
      <c r="BCW89" s="16"/>
      <c r="BCX89" s="16"/>
      <c r="BCY89" s="16"/>
      <c r="BCZ89" s="16"/>
      <c r="BDA89" s="16"/>
      <c r="BDB89" s="16"/>
      <c r="BDC89" s="16"/>
      <c r="BDD89" s="16"/>
      <c r="BDE89" s="16"/>
      <c r="BDF89" s="16"/>
      <c r="BDG89" s="16"/>
      <c r="BDH89" s="16"/>
      <c r="BDI89" s="16"/>
      <c r="BDJ89" s="16"/>
      <c r="BDK89" s="16"/>
      <c r="BDL89" s="16"/>
      <c r="BDM89" s="16"/>
      <c r="BDN89" s="16"/>
      <c r="BDO89" s="16"/>
      <c r="BDP89" s="16"/>
      <c r="BDQ89" s="16"/>
      <c r="BDR89" s="16"/>
      <c r="BDS89" s="16"/>
      <c r="BDT89" s="16"/>
      <c r="BDU89" s="16"/>
      <c r="BDV89" s="16"/>
      <c r="BDW89" s="16"/>
      <c r="BDX89" s="16"/>
      <c r="BDY89" s="16"/>
      <c r="BDZ89" s="16"/>
      <c r="BEA89" s="16"/>
      <c r="BEB89" s="16"/>
      <c r="BEC89" s="16"/>
      <c r="BED89" s="16"/>
      <c r="BEE89" s="16"/>
      <c r="BEF89" s="16"/>
      <c r="BEG89" s="16"/>
      <c r="BEH89" s="16"/>
      <c r="BEI89" s="16"/>
      <c r="BEJ89" s="16"/>
      <c r="BEK89" s="16"/>
      <c r="BEL89" s="16"/>
      <c r="BEM89" s="16"/>
      <c r="BEN89" s="16"/>
      <c r="BEO89" s="16"/>
      <c r="BEP89" s="16"/>
      <c r="BEQ89" s="16"/>
      <c r="BER89" s="16"/>
      <c r="BES89" s="16"/>
      <c r="BET89" s="16"/>
      <c r="BEU89" s="16"/>
      <c r="BEV89" s="16"/>
      <c r="BEW89" s="16"/>
      <c r="BEX89" s="16"/>
      <c r="BEY89" s="16"/>
      <c r="BEZ89" s="16"/>
      <c r="BFA89" s="16"/>
      <c r="BFB89" s="16"/>
      <c r="BFC89" s="16"/>
      <c r="BFD89" s="16"/>
      <c r="BFE89" s="16"/>
      <c r="BFF89" s="16"/>
      <c r="BFG89" s="16"/>
      <c r="BFH89" s="16"/>
      <c r="BFI89" s="16"/>
      <c r="BFJ89" s="16"/>
      <c r="BFK89" s="16"/>
      <c r="BFL89" s="16"/>
      <c r="BFM89" s="16"/>
      <c r="BFN89" s="16"/>
      <c r="BFO89" s="16"/>
      <c r="BFP89" s="16"/>
      <c r="BFQ89" s="16"/>
      <c r="BFR89" s="16"/>
      <c r="BFS89" s="16"/>
      <c r="BFT89" s="16"/>
      <c r="BFU89" s="16"/>
      <c r="BFV89" s="16"/>
      <c r="BFW89" s="16"/>
      <c r="BFX89" s="16"/>
      <c r="BFY89" s="16"/>
      <c r="BFZ89" s="16"/>
      <c r="BGA89" s="16"/>
      <c r="BGB89" s="16"/>
      <c r="BGC89" s="16"/>
      <c r="BGD89" s="16"/>
      <c r="BGE89" s="16"/>
      <c r="BGF89" s="16"/>
      <c r="BGG89" s="16"/>
      <c r="BGH89" s="16"/>
      <c r="BGI89" s="16"/>
      <c r="BGJ89" s="16"/>
      <c r="BGK89" s="16"/>
      <c r="BGL89" s="16"/>
      <c r="BGM89" s="16"/>
      <c r="BGN89" s="16"/>
      <c r="BGO89" s="16"/>
      <c r="BGP89" s="16"/>
      <c r="BGQ89" s="16"/>
      <c r="BGR89" s="16"/>
      <c r="BGS89" s="16"/>
      <c r="BGT89" s="16"/>
      <c r="BGU89" s="16"/>
      <c r="BGV89" s="16"/>
      <c r="BGW89" s="16"/>
      <c r="BGX89" s="16"/>
      <c r="BGY89" s="16"/>
      <c r="BGZ89" s="16"/>
      <c r="BHA89" s="16"/>
      <c r="BHB89" s="16"/>
      <c r="BHC89" s="16"/>
      <c r="BHD89" s="16"/>
      <c r="BHE89" s="16"/>
      <c r="BHF89" s="16"/>
      <c r="BHG89" s="16"/>
      <c r="BHH89" s="16"/>
      <c r="BHI89" s="16"/>
      <c r="BHJ89" s="16"/>
      <c r="BHK89" s="16"/>
      <c r="BHL89" s="16"/>
      <c r="BHM89" s="16"/>
      <c r="BHN89" s="16"/>
      <c r="BHO89" s="16"/>
      <c r="BHP89" s="16"/>
      <c r="BHQ89" s="16"/>
      <c r="BHR89" s="16"/>
      <c r="BHS89" s="16"/>
      <c r="BHT89" s="16"/>
      <c r="BHU89" s="16"/>
      <c r="BHV89" s="16"/>
      <c r="BHW89" s="16"/>
      <c r="BHX89" s="16"/>
      <c r="BHY89" s="16"/>
      <c r="BHZ89" s="16"/>
      <c r="BIA89" s="16"/>
      <c r="BIB89" s="16"/>
      <c r="BIC89" s="16"/>
      <c r="BID89" s="16"/>
      <c r="BIE89" s="16"/>
      <c r="BIF89" s="16"/>
      <c r="BIG89" s="16"/>
      <c r="BIH89" s="16"/>
      <c r="BII89" s="16"/>
      <c r="BIJ89" s="16"/>
      <c r="BIK89" s="16"/>
      <c r="BIL89" s="16"/>
      <c r="BIM89" s="16"/>
      <c r="BIN89" s="16"/>
      <c r="BIO89" s="16"/>
      <c r="BIP89" s="16"/>
      <c r="BIQ89" s="16"/>
      <c r="BIR89" s="16"/>
      <c r="BIS89" s="16"/>
      <c r="BIT89" s="16"/>
      <c r="BIU89" s="16"/>
      <c r="BIV89" s="16"/>
      <c r="BIW89" s="16"/>
      <c r="BIX89" s="16"/>
      <c r="BIY89" s="16"/>
      <c r="BIZ89" s="16"/>
      <c r="BJA89" s="16"/>
      <c r="BJB89" s="16"/>
      <c r="BJC89" s="16"/>
      <c r="BJD89" s="16"/>
      <c r="BJE89" s="16"/>
      <c r="BJF89" s="16"/>
      <c r="BJG89" s="16"/>
      <c r="BJH89" s="16"/>
      <c r="BJI89" s="16"/>
      <c r="BJJ89" s="16"/>
      <c r="BJK89" s="16"/>
      <c r="BJL89" s="16"/>
      <c r="BJM89" s="16"/>
      <c r="BJN89" s="16"/>
      <c r="BJO89" s="16"/>
      <c r="BJP89" s="16"/>
      <c r="BJQ89" s="16"/>
      <c r="BJR89" s="16"/>
      <c r="BJS89" s="16"/>
      <c r="BJT89" s="16"/>
      <c r="BJU89" s="16"/>
      <c r="BJV89" s="16"/>
      <c r="BJW89" s="16"/>
      <c r="BJX89" s="16"/>
      <c r="BJY89" s="16"/>
      <c r="BJZ89" s="16"/>
      <c r="BKA89" s="16"/>
      <c r="BKB89" s="16"/>
      <c r="BKC89" s="16"/>
      <c r="BKD89" s="16"/>
      <c r="BKE89" s="16"/>
      <c r="BKF89" s="16"/>
      <c r="BKG89" s="16"/>
      <c r="BKH89" s="16"/>
      <c r="BKI89" s="16"/>
      <c r="BKJ89" s="16"/>
      <c r="BKK89" s="16"/>
      <c r="BKL89" s="16"/>
      <c r="BKM89" s="16"/>
      <c r="BKN89" s="16"/>
      <c r="BKO89" s="16"/>
      <c r="BKP89" s="16"/>
      <c r="BKQ89" s="16"/>
      <c r="BKR89" s="16"/>
      <c r="BKS89" s="16"/>
      <c r="BKT89" s="16"/>
      <c r="BKU89" s="16"/>
      <c r="BKV89" s="16"/>
      <c r="BKW89" s="16"/>
      <c r="BKX89" s="16"/>
      <c r="BKY89" s="16"/>
      <c r="BKZ89" s="16"/>
      <c r="BLA89" s="16"/>
      <c r="BLB89" s="16"/>
      <c r="BLC89" s="16"/>
      <c r="BLD89" s="16"/>
      <c r="BLE89" s="16"/>
      <c r="BLF89" s="16"/>
      <c r="BLG89" s="16"/>
      <c r="BLH89" s="16"/>
      <c r="BLI89" s="16"/>
      <c r="BLJ89" s="16"/>
      <c r="BLK89" s="16"/>
      <c r="BLL89" s="16"/>
      <c r="BLM89" s="16"/>
      <c r="BLN89" s="16"/>
      <c r="BLO89" s="16"/>
      <c r="BLP89" s="16"/>
      <c r="BLQ89" s="16"/>
      <c r="BLR89" s="16"/>
      <c r="BLS89" s="16"/>
      <c r="BLT89" s="16"/>
      <c r="BLU89" s="16"/>
      <c r="BLV89" s="16"/>
      <c r="BLW89" s="16"/>
      <c r="BLX89" s="16"/>
      <c r="BLY89" s="16"/>
      <c r="BLZ89" s="16"/>
      <c r="BMA89" s="16"/>
      <c r="BMB89" s="16"/>
      <c r="BMC89" s="16"/>
      <c r="BMD89" s="16"/>
      <c r="BME89" s="16"/>
      <c r="BMF89" s="16"/>
      <c r="BMG89" s="16"/>
      <c r="BMH89" s="16"/>
      <c r="BMI89" s="16"/>
      <c r="BMJ89" s="16"/>
      <c r="BMK89" s="16"/>
      <c r="BML89" s="16"/>
      <c r="BMM89" s="16"/>
      <c r="BMN89" s="16"/>
      <c r="BMO89" s="16"/>
      <c r="BMP89" s="16"/>
      <c r="BMQ89" s="16"/>
      <c r="BMR89" s="16"/>
      <c r="BMS89" s="16"/>
      <c r="BMT89" s="16"/>
      <c r="BMU89" s="16"/>
      <c r="BMV89" s="16"/>
      <c r="BMW89" s="16"/>
      <c r="BMX89" s="16"/>
      <c r="BMY89" s="16"/>
      <c r="BMZ89" s="16"/>
      <c r="BNA89" s="16"/>
      <c r="BNB89" s="16"/>
      <c r="BNC89" s="16"/>
      <c r="BND89" s="16"/>
      <c r="BNE89" s="16"/>
      <c r="BNF89" s="16"/>
      <c r="BNG89" s="16"/>
      <c r="BNH89" s="16"/>
      <c r="BNI89" s="16"/>
      <c r="BNJ89" s="16"/>
      <c r="BNK89" s="16"/>
      <c r="BNL89" s="16"/>
      <c r="BNM89" s="16"/>
      <c r="BNN89" s="16"/>
      <c r="BNO89" s="16"/>
      <c r="BNP89" s="16"/>
      <c r="BNQ89" s="16"/>
      <c r="BNR89" s="16"/>
      <c r="BNS89" s="16"/>
      <c r="BNT89" s="16"/>
      <c r="BNU89" s="16"/>
      <c r="BNV89" s="16"/>
      <c r="BNW89" s="16"/>
      <c r="BNX89" s="16"/>
      <c r="BNY89" s="16"/>
      <c r="BNZ89" s="16"/>
      <c r="BOA89" s="16"/>
      <c r="BOB89" s="16"/>
      <c r="BOC89" s="16"/>
      <c r="BOD89" s="16"/>
      <c r="BOE89" s="16"/>
      <c r="BOF89" s="16"/>
      <c r="BOG89" s="16"/>
      <c r="BOH89" s="16"/>
      <c r="BOI89" s="16"/>
      <c r="BOJ89" s="16"/>
      <c r="BOK89" s="16"/>
      <c r="BOL89" s="16"/>
      <c r="BOM89" s="16"/>
      <c r="BON89" s="16"/>
      <c r="BOO89" s="16"/>
      <c r="BOP89" s="16"/>
      <c r="BOQ89" s="16"/>
      <c r="BOR89" s="16"/>
      <c r="BOS89" s="16"/>
      <c r="BOT89" s="16"/>
      <c r="BOU89" s="16"/>
      <c r="BOV89" s="16"/>
      <c r="BOW89" s="16"/>
      <c r="BOX89" s="16"/>
      <c r="BOY89" s="16"/>
      <c r="BOZ89" s="16"/>
      <c r="BPA89" s="16"/>
      <c r="BPB89" s="16"/>
      <c r="BPC89" s="16"/>
      <c r="BPD89" s="16"/>
      <c r="BPE89" s="16"/>
      <c r="BPF89" s="16"/>
      <c r="BPG89" s="16"/>
      <c r="BPH89" s="16"/>
      <c r="BPI89" s="16"/>
      <c r="BPJ89" s="16"/>
      <c r="BPK89" s="16"/>
      <c r="BPL89" s="16"/>
      <c r="BPM89" s="16"/>
      <c r="BPN89" s="16"/>
      <c r="BPO89" s="16"/>
      <c r="BPP89" s="16"/>
      <c r="BPQ89" s="16"/>
      <c r="BPR89" s="16"/>
      <c r="BPS89" s="16"/>
      <c r="BPT89" s="16"/>
      <c r="BPU89" s="16"/>
      <c r="BPV89" s="16"/>
      <c r="BPW89" s="16"/>
      <c r="BPX89" s="16"/>
      <c r="BPY89" s="16"/>
      <c r="BPZ89" s="16"/>
      <c r="BQA89" s="16"/>
      <c r="BQB89" s="16"/>
      <c r="BQC89" s="16"/>
      <c r="BQD89" s="16"/>
      <c r="BQE89" s="16"/>
      <c r="BQF89" s="16"/>
      <c r="BQG89" s="16"/>
      <c r="BQH89" s="16"/>
      <c r="BQI89" s="16"/>
      <c r="BQJ89" s="16"/>
      <c r="BQK89" s="16"/>
      <c r="BQL89" s="16"/>
      <c r="BQM89" s="16"/>
      <c r="BQN89" s="16"/>
      <c r="BQO89" s="16"/>
      <c r="BQP89" s="16"/>
      <c r="BQQ89" s="16"/>
      <c r="BQR89" s="16"/>
      <c r="BQS89" s="16"/>
      <c r="BQT89" s="16"/>
      <c r="BQU89" s="16"/>
      <c r="BQV89" s="16"/>
      <c r="BQW89" s="16"/>
      <c r="BQX89" s="16"/>
      <c r="BQY89" s="16"/>
      <c r="BQZ89" s="16"/>
      <c r="BRA89" s="16"/>
      <c r="BRB89" s="16"/>
      <c r="BRC89" s="16"/>
      <c r="BRD89" s="16"/>
      <c r="BRE89" s="16"/>
      <c r="BRF89" s="16"/>
      <c r="BRG89" s="16"/>
      <c r="BRH89" s="16"/>
      <c r="BRI89" s="16"/>
      <c r="BRJ89" s="16"/>
      <c r="BRK89" s="16"/>
      <c r="BRL89" s="16"/>
      <c r="BRM89" s="16"/>
      <c r="BRN89" s="16"/>
      <c r="BRO89" s="16"/>
      <c r="BRP89" s="16"/>
      <c r="BRQ89" s="16"/>
      <c r="BRR89" s="16"/>
      <c r="BRS89" s="16"/>
      <c r="BRT89" s="16"/>
      <c r="BRU89" s="16"/>
      <c r="BRV89" s="16"/>
      <c r="BRW89" s="16"/>
      <c r="BRX89" s="16"/>
      <c r="BRY89" s="16"/>
      <c r="BRZ89" s="16"/>
      <c r="BSA89" s="16"/>
      <c r="BSB89" s="16"/>
      <c r="BSC89" s="16"/>
      <c r="BSD89" s="16"/>
      <c r="BSE89" s="16"/>
      <c r="BSF89" s="16"/>
      <c r="BSG89" s="16"/>
      <c r="BSH89" s="16"/>
      <c r="BSI89" s="16"/>
      <c r="BSJ89" s="16"/>
      <c r="BSK89" s="16"/>
      <c r="BSL89" s="16"/>
      <c r="BSM89" s="16"/>
      <c r="BSN89" s="16"/>
      <c r="BSO89" s="16"/>
      <c r="BSP89" s="16"/>
      <c r="BSQ89" s="16"/>
      <c r="BSR89" s="16"/>
      <c r="BSS89" s="16"/>
      <c r="BST89" s="16"/>
      <c r="BSU89" s="16"/>
      <c r="BSV89" s="16"/>
      <c r="BSW89" s="16"/>
      <c r="BSX89" s="16"/>
      <c r="BSY89" s="16"/>
      <c r="BSZ89" s="16"/>
      <c r="BTA89" s="16"/>
      <c r="BTB89" s="16"/>
      <c r="BTC89" s="16"/>
      <c r="BTD89" s="16"/>
      <c r="BTE89" s="16"/>
      <c r="BTF89" s="16"/>
      <c r="BTG89" s="16"/>
      <c r="BTH89" s="16"/>
    </row>
    <row r="90" spans="1:1880" s="310" customFormat="1" ht="78.75" customHeight="1" x14ac:dyDescent="0.3">
      <c r="A90" s="69">
        <v>602</v>
      </c>
      <c r="B90" s="284" t="s">
        <v>23</v>
      </c>
      <c r="C90" s="284" t="s">
        <v>114</v>
      </c>
      <c r="D90" s="602" t="s">
        <v>149</v>
      </c>
      <c r="E90" s="283">
        <f>INDEX('PY1 Data(H)'!$A$1:$CZ$258,MATCH('Unit Data from Audit Worksheet'!$A90,'PY1 Data(H)'!$A$1:$A$258,0),MATCH('Unit Data from Audit Worksheet'!$D$2,'PY1 Data(H)'!$A$1:$CZ$1,0))</f>
        <v>0</v>
      </c>
      <c r="F90" s="137">
        <v>0</v>
      </c>
      <c r="G90" s="313" t="str">
        <f>IF(ISBLANK(F90),"Please do not leave blank","")</f>
        <v/>
      </c>
      <c r="H90" s="532">
        <f>IF(F90&lt;0,"Note: Number is normally positive.",)</f>
        <v>0</v>
      </c>
      <c r="I90" s="541"/>
      <c r="J90"/>
      <c r="K90" s="16"/>
      <c r="L90"/>
      <c r="M90" s="16"/>
      <c r="N90" s="139"/>
      <c r="O90" s="16"/>
      <c r="P90" s="16"/>
      <c r="Q90" s="16"/>
      <c r="R90" s="16"/>
      <c r="S90" s="16"/>
      <c r="T90" s="16"/>
      <c r="U90" s="16"/>
      <c r="V90" s="16"/>
      <c r="W90" s="16"/>
      <c r="X90" s="16"/>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s="16"/>
      <c r="DT90" s="16"/>
      <c r="DU90" s="16"/>
      <c r="DV90" s="16"/>
      <c r="DW90" s="16"/>
      <c r="DX90" s="16"/>
      <c r="DY90" s="16"/>
      <c r="DZ90" s="16"/>
      <c r="EA90" s="16"/>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c r="FG90" s="16"/>
      <c r="FH90" s="16"/>
      <c r="FI90" s="16"/>
      <c r="FJ90" s="16"/>
      <c r="FK90" s="16"/>
      <c r="FL90" s="16"/>
      <c r="FM90" s="16"/>
      <c r="FN90" s="16"/>
      <c r="FO90" s="16"/>
      <c r="FP90" s="16"/>
      <c r="FQ90" s="16"/>
      <c r="FR90" s="16"/>
      <c r="FS90" s="16"/>
      <c r="FT90" s="16"/>
      <c r="FU90" s="16"/>
      <c r="FV90" s="16"/>
      <c r="FW90" s="16"/>
      <c r="FX90" s="16"/>
      <c r="FY90" s="16"/>
      <c r="FZ90" s="16"/>
      <c r="GA90" s="16"/>
      <c r="GB90" s="16"/>
      <c r="GC90" s="16"/>
      <c r="GD90" s="16"/>
      <c r="GE90" s="16"/>
      <c r="GF90" s="16"/>
      <c r="GG90" s="16"/>
      <c r="GH90" s="16"/>
      <c r="GI90" s="16"/>
      <c r="GJ90" s="16"/>
      <c r="GK90" s="16"/>
      <c r="GL90" s="16"/>
      <c r="GM90" s="16"/>
      <c r="GN90" s="16"/>
      <c r="GO90" s="16"/>
      <c r="GP90" s="16"/>
      <c r="GQ90" s="16"/>
      <c r="GR90" s="16"/>
      <c r="GS90" s="16"/>
      <c r="GT90" s="16"/>
      <c r="GU90" s="16"/>
      <c r="GV90" s="16"/>
      <c r="GW90" s="16"/>
      <c r="GX90" s="16"/>
      <c r="GY90" s="16"/>
      <c r="GZ90" s="16"/>
      <c r="HA90" s="16"/>
      <c r="HB90" s="16"/>
      <c r="HC90" s="16"/>
      <c r="HD90" s="16"/>
      <c r="HE90" s="16"/>
      <c r="HF90" s="16"/>
      <c r="HG90" s="16"/>
      <c r="HH90" s="16"/>
      <c r="HI90" s="16"/>
      <c r="HJ90" s="16"/>
      <c r="HK90" s="16"/>
      <c r="HL90" s="16"/>
      <c r="HM90" s="16"/>
      <c r="HN90" s="16"/>
      <c r="HO90" s="16"/>
      <c r="HP90" s="16"/>
      <c r="HQ90" s="16"/>
      <c r="HR90" s="16"/>
      <c r="HS90" s="16"/>
      <c r="HT90" s="16"/>
      <c r="HU90" s="16"/>
      <c r="HV90" s="16"/>
      <c r="HW90" s="16"/>
      <c r="HX90" s="16"/>
      <c r="HY90" s="16"/>
      <c r="HZ90" s="16"/>
      <c r="IA90" s="16"/>
      <c r="IB90" s="16"/>
      <c r="IC90" s="16"/>
      <c r="ID90" s="16"/>
      <c r="IE90" s="16"/>
      <c r="IF90" s="16"/>
      <c r="IG90" s="16"/>
      <c r="IH90" s="16"/>
      <c r="II90" s="16"/>
      <c r="IJ90" s="16"/>
      <c r="IK90" s="16"/>
      <c r="IL90" s="16"/>
      <c r="IM90" s="16"/>
      <c r="IN90" s="16"/>
      <c r="IO90" s="16"/>
      <c r="IP90" s="16"/>
      <c r="IQ90" s="16"/>
      <c r="IR90" s="16"/>
      <c r="IS90" s="16"/>
      <c r="IT90" s="16"/>
      <c r="IU90" s="16"/>
      <c r="IV90" s="16"/>
      <c r="IW90" s="16"/>
      <c r="IX90" s="16"/>
      <c r="IY90" s="16"/>
      <c r="IZ90" s="16"/>
      <c r="JA90" s="16"/>
      <c r="JB90" s="16"/>
      <c r="JC90" s="16"/>
      <c r="JD90" s="16"/>
      <c r="JE90" s="16"/>
      <c r="JF90" s="16"/>
      <c r="JG90" s="16"/>
      <c r="JH90" s="16"/>
      <c r="JI90" s="16"/>
      <c r="JJ90" s="16"/>
      <c r="JK90" s="16"/>
      <c r="JL90" s="16"/>
      <c r="JM90" s="16"/>
      <c r="JN90" s="16"/>
      <c r="JO90" s="16"/>
      <c r="JP90" s="16"/>
      <c r="JQ90" s="16"/>
      <c r="JR90" s="16"/>
      <c r="JS90" s="16"/>
      <c r="JT90" s="16"/>
      <c r="JU90" s="16"/>
      <c r="JV90" s="16"/>
      <c r="JW90" s="16"/>
      <c r="JX90" s="16"/>
      <c r="JY90" s="16"/>
      <c r="JZ90" s="16"/>
      <c r="KA90" s="16"/>
      <c r="KB90" s="16"/>
      <c r="KC90" s="16"/>
      <c r="KD90" s="16"/>
      <c r="KE90" s="16"/>
      <c r="KF90" s="16"/>
      <c r="KG90" s="16"/>
      <c r="KH90" s="16"/>
      <c r="KI90" s="16"/>
      <c r="KJ90" s="16"/>
      <c r="KK90" s="16"/>
      <c r="KL90" s="16"/>
      <c r="KM90" s="16"/>
      <c r="KN90" s="16"/>
      <c r="KO90" s="16"/>
      <c r="KP90" s="16"/>
      <c r="KQ90" s="16"/>
      <c r="KR90" s="16"/>
      <c r="KS90" s="16"/>
      <c r="KT90" s="16"/>
      <c r="KU90" s="16"/>
      <c r="KV90" s="16"/>
      <c r="KW90" s="16"/>
      <c r="KX90" s="16"/>
      <c r="KY90" s="16"/>
      <c r="KZ90" s="16"/>
      <c r="LA90" s="16"/>
      <c r="LB90" s="16"/>
      <c r="LC90" s="16"/>
      <c r="LD90" s="16"/>
      <c r="LE90" s="16"/>
      <c r="LF90" s="16"/>
      <c r="LG90" s="16"/>
      <c r="LH90" s="16"/>
      <c r="LI90" s="16"/>
      <c r="LJ90" s="16"/>
      <c r="LK90" s="16"/>
      <c r="LL90" s="16"/>
      <c r="LM90" s="16"/>
      <c r="LN90" s="16"/>
      <c r="LO90" s="16"/>
      <c r="LP90" s="16"/>
      <c r="LQ90" s="16"/>
      <c r="LR90" s="16"/>
      <c r="LS90" s="16"/>
      <c r="LT90" s="16"/>
      <c r="LU90" s="16"/>
      <c r="LV90" s="16"/>
      <c r="LW90" s="16"/>
      <c r="LX90" s="16"/>
      <c r="LY90" s="16"/>
      <c r="LZ90" s="16"/>
      <c r="MA90" s="16"/>
      <c r="MB90" s="16"/>
      <c r="MC90" s="16"/>
      <c r="MD90" s="16"/>
      <c r="ME90" s="16"/>
      <c r="MF90" s="16"/>
      <c r="MG90" s="16"/>
      <c r="MH90" s="16"/>
      <c r="MI90" s="16"/>
      <c r="MJ90" s="16"/>
      <c r="MK90" s="16"/>
      <c r="ML90" s="16"/>
      <c r="MM90" s="16"/>
      <c r="MN90" s="16"/>
      <c r="MO90" s="16"/>
      <c r="MP90" s="16"/>
      <c r="MQ90" s="16"/>
      <c r="MR90" s="16"/>
      <c r="MS90" s="16"/>
      <c r="MT90" s="16"/>
      <c r="MU90" s="16"/>
      <c r="MV90" s="16"/>
      <c r="MW90" s="16"/>
      <c r="MX90" s="16"/>
      <c r="MY90" s="16"/>
      <c r="MZ90" s="16"/>
      <c r="NA90" s="16"/>
      <c r="NB90" s="16"/>
      <c r="NC90" s="16"/>
      <c r="ND90" s="16"/>
      <c r="NE90" s="16"/>
      <c r="NF90" s="16"/>
      <c r="NG90" s="16"/>
      <c r="NH90" s="16"/>
      <c r="NI90" s="16"/>
      <c r="NJ90" s="16"/>
      <c r="NK90" s="16"/>
      <c r="NL90" s="16"/>
      <c r="NM90" s="16"/>
      <c r="NN90" s="16"/>
      <c r="NO90" s="16"/>
      <c r="NP90" s="16"/>
      <c r="NQ90" s="16"/>
      <c r="NR90" s="16"/>
      <c r="NS90" s="16"/>
      <c r="NT90" s="16"/>
      <c r="NU90" s="16"/>
      <c r="NV90" s="16"/>
      <c r="NW90" s="16"/>
      <c r="NX90" s="16"/>
      <c r="NY90" s="16"/>
      <c r="NZ90" s="16"/>
      <c r="OA90" s="16"/>
      <c r="OB90" s="16"/>
      <c r="OC90" s="16"/>
      <c r="OD90" s="16"/>
      <c r="OE90" s="16"/>
      <c r="OF90" s="16"/>
      <c r="OG90" s="16"/>
      <c r="OH90" s="16"/>
      <c r="OI90" s="16"/>
      <c r="OJ90" s="16"/>
      <c r="OK90" s="16"/>
      <c r="OL90" s="16"/>
      <c r="OM90" s="16"/>
      <c r="ON90" s="16"/>
      <c r="OO90" s="16"/>
      <c r="OP90" s="16"/>
      <c r="OQ90" s="16"/>
      <c r="OR90" s="16"/>
      <c r="OS90" s="16"/>
      <c r="OT90" s="16"/>
      <c r="OU90" s="16"/>
      <c r="OV90" s="16"/>
      <c r="OW90" s="16"/>
      <c r="OX90" s="16"/>
      <c r="OY90" s="16"/>
      <c r="OZ90" s="16"/>
      <c r="PA90" s="16"/>
      <c r="PB90" s="16"/>
      <c r="PC90" s="16"/>
      <c r="PD90" s="16"/>
      <c r="PE90" s="16"/>
      <c r="PF90" s="16"/>
      <c r="PG90" s="16"/>
      <c r="PH90" s="16"/>
      <c r="PI90" s="16"/>
      <c r="PJ90" s="16"/>
      <c r="PK90" s="16"/>
      <c r="PL90" s="16"/>
      <c r="PM90" s="16"/>
      <c r="PN90" s="16"/>
      <c r="PO90" s="16"/>
      <c r="PP90" s="16"/>
      <c r="PQ90" s="16"/>
      <c r="PR90" s="16"/>
      <c r="PS90" s="16"/>
      <c r="PT90" s="16"/>
      <c r="PU90" s="16"/>
      <c r="PV90" s="16"/>
      <c r="PW90" s="16"/>
      <c r="PX90" s="16"/>
      <c r="PY90" s="16"/>
      <c r="PZ90" s="16"/>
      <c r="QA90" s="16"/>
      <c r="QB90" s="16"/>
      <c r="QC90" s="16"/>
      <c r="QD90" s="16"/>
      <c r="QE90" s="16"/>
      <c r="QF90" s="16"/>
      <c r="QG90" s="16"/>
      <c r="QH90" s="16"/>
      <c r="QI90" s="16"/>
      <c r="QJ90" s="16"/>
      <c r="QK90" s="16"/>
      <c r="QL90" s="16"/>
      <c r="QM90" s="16"/>
      <c r="QN90" s="16"/>
      <c r="QO90" s="16"/>
      <c r="QP90" s="16"/>
      <c r="QQ90" s="16"/>
      <c r="QR90" s="16"/>
      <c r="QS90" s="16"/>
      <c r="QT90" s="16"/>
      <c r="QU90" s="16"/>
      <c r="QV90" s="16"/>
      <c r="QW90" s="16"/>
      <c r="QX90" s="16"/>
      <c r="QY90" s="16"/>
      <c r="QZ90" s="16"/>
      <c r="RA90" s="16"/>
      <c r="RB90" s="16"/>
      <c r="RC90" s="16"/>
      <c r="RD90" s="16"/>
      <c r="RE90" s="16"/>
      <c r="RF90" s="16"/>
      <c r="RG90" s="16"/>
      <c r="RH90" s="16"/>
      <c r="RI90" s="16"/>
      <c r="RJ90" s="16"/>
      <c r="RK90" s="16"/>
      <c r="RL90" s="16"/>
      <c r="RM90" s="16"/>
      <c r="RN90" s="16"/>
      <c r="RO90" s="16"/>
      <c r="RP90" s="16"/>
      <c r="RQ90" s="16"/>
      <c r="RR90" s="16"/>
      <c r="RS90" s="16"/>
      <c r="RT90" s="16"/>
      <c r="RU90" s="16"/>
      <c r="RV90" s="16"/>
      <c r="RW90" s="16"/>
      <c r="RX90" s="16"/>
      <c r="RY90" s="16"/>
      <c r="RZ90" s="16"/>
      <c r="SA90" s="16"/>
      <c r="SB90" s="16"/>
      <c r="SC90" s="16"/>
      <c r="SD90" s="16"/>
      <c r="SE90" s="16"/>
      <c r="SF90" s="16"/>
      <c r="SG90" s="16"/>
      <c r="SH90" s="16"/>
      <c r="SI90" s="16"/>
      <c r="SJ90" s="16"/>
      <c r="SK90" s="16"/>
      <c r="SL90" s="16"/>
      <c r="SM90" s="16"/>
      <c r="SN90" s="16"/>
      <c r="SO90" s="16"/>
      <c r="SP90" s="16"/>
      <c r="SQ90" s="16"/>
      <c r="SR90" s="16"/>
      <c r="SS90" s="16"/>
      <c r="ST90" s="16"/>
      <c r="SU90" s="16"/>
      <c r="SV90" s="16"/>
      <c r="SW90" s="16"/>
      <c r="SX90" s="16"/>
      <c r="SY90" s="16"/>
      <c r="SZ90" s="16"/>
      <c r="TA90" s="16"/>
      <c r="TB90" s="16"/>
      <c r="TC90" s="16"/>
      <c r="TD90" s="16"/>
      <c r="TE90" s="16"/>
      <c r="TF90" s="16"/>
      <c r="TG90" s="16"/>
      <c r="TH90" s="16"/>
      <c r="TI90" s="16"/>
      <c r="TJ90" s="16"/>
      <c r="TK90" s="16"/>
      <c r="TL90" s="16"/>
      <c r="TM90" s="16"/>
      <c r="TN90" s="16"/>
      <c r="TO90" s="16"/>
      <c r="TP90" s="16"/>
      <c r="TQ90" s="16"/>
      <c r="TR90" s="16"/>
      <c r="TS90" s="16"/>
      <c r="TT90" s="16"/>
      <c r="TU90" s="16"/>
      <c r="TV90" s="16"/>
      <c r="TW90" s="16"/>
      <c r="TX90" s="16"/>
      <c r="TY90" s="16"/>
      <c r="TZ90" s="16"/>
      <c r="UA90" s="16"/>
      <c r="UB90" s="16"/>
      <c r="UC90" s="16"/>
      <c r="UD90" s="16"/>
      <c r="UE90" s="16"/>
      <c r="UF90" s="16"/>
      <c r="UG90" s="16"/>
      <c r="UH90" s="16"/>
      <c r="UI90" s="16"/>
      <c r="UJ90" s="16"/>
      <c r="UK90" s="16"/>
      <c r="UL90" s="16"/>
      <c r="UM90" s="16"/>
      <c r="UN90" s="16"/>
      <c r="UO90" s="16"/>
      <c r="UP90" s="16"/>
      <c r="UQ90" s="16"/>
      <c r="UR90" s="16"/>
      <c r="US90" s="16"/>
      <c r="UT90" s="16"/>
      <c r="UU90" s="16"/>
      <c r="UV90" s="16"/>
      <c r="UW90" s="16"/>
      <c r="UX90" s="16"/>
      <c r="UY90" s="16"/>
      <c r="UZ90" s="16"/>
      <c r="VA90" s="16"/>
      <c r="VB90" s="16"/>
      <c r="VC90" s="16"/>
      <c r="VD90" s="16"/>
      <c r="VE90" s="16"/>
      <c r="VF90" s="16"/>
      <c r="VG90" s="16"/>
      <c r="VH90" s="16"/>
      <c r="VI90" s="16"/>
      <c r="VJ90" s="16"/>
      <c r="VK90" s="16"/>
      <c r="VL90" s="16"/>
      <c r="VM90" s="16"/>
      <c r="VN90" s="16"/>
      <c r="VO90" s="16"/>
      <c r="VP90" s="16"/>
      <c r="VQ90" s="16"/>
      <c r="VR90" s="16"/>
      <c r="VS90" s="16"/>
      <c r="VT90" s="16"/>
      <c r="VU90" s="16"/>
      <c r="VV90" s="16"/>
      <c r="VW90" s="16"/>
      <c r="VX90" s="16"/>
      <c r="VY90" s="16"/>
      <c r="VZ90" s="16"/>
      <c r="WA90" s="16"/>
      <c r="WB90" s="16"/>
      <c r="WC90" s="16"/>
      <c r="WD90" s="16"/>
      <c r="WE90" s="16"/>
      <c r="WF90" s="16"/>
      <c r="WG90" s="16"/>
      <c r="WH90" s="16"/>
      <c r="WI90" s="16"/>
      <c r="WJ90" s="16"/>
      <c r="WK90" s="16"/>
      <c r="WL90" s="16"/>
      <c r="WM90" s="16"/>
      <c r="WN90" s="16"/>
      <c r="WO90" s="16"/>
      <c r="WP90" s="16"/>
      <c r="WQ90" s="16"/>
      <c r="WR90" s="16"/>
      <c r="WS90" s="16"/>
      <c r="WT90" s="16"/>
      <c r="WU90" s="16"/>
      <c r="WV90" s="16"/>
      <c r="WW90" s="16"/>
      <c r="WX90" s="16"/>
      <c r="WY90" s="16"/>
      <c r="WZ90" s="16"/>
      <c r="XA90" s="16"/>
      <c r="XB90" s="16"/>
      <c r="XC90" s="16"/>
      <c r="XD90" s="16"/>
      <c r="XE90" s="16"/>
      <c r="XF90" s="16"/>
      <c r="XG90" s="16"/>
      <c r="XH90" s="16"/>
      <c r="XI90" s="16"/>
      <c r="XJ90" s="16"/>
      <c r="XK90" s="16"/>
      <c r="XL90" s="16"/>
      <c r="XM90" s="16"/>
      <c r="XN90" s="16"/>
      <c r="XO90" s="16"/>
      <c r="XP90" s="16"/>
      <c r="XQ90" s="16"/>
      <c r="XR90" s="16"/>
      <c r="XS90" s="16"/>
      <c r="XT90" s="16"/>
      <c r="XU90" s="16"/>
      <c r="XV90" s="16"/>
      <c r="XW90" s="16"/>
      <c r="XX90" s="16"/>
      <c r="XY90" s="16"/>
      <c r="XZ90" s="16"/>
      <c r="YA90" s="16"/>
      <c r="YB90" s="16"/>
      <c r="YC90" s="16"/>
      <c r="YD90" s="16"/>
      <c r="YE90" s="16"/>
      <c r="YF90" s="16"/>
      <c r="YG90" s="16"/>
      <c r="YH90" s="16"/>
      <c r="YI90" s="16"/>
      <c r="YJ90" s="16"/>
      <c r="YK90" s="16"/>
      <c r="YL90" s="16"/>
      <c r="YM90" s="16"/>
      <c r="YN90" s="16"/>
      <c r="YO90" s="16"/>
      <c r="YP90" s="16"/>
      <c r="YQ90" s="16"/>
      <c r="YR90" s="16"/>
      <c r="YS90" s="16"/>
      <c r="YT90" s="16"/>
      <c r="YU90" s="16"/>
      <c r="YV90" s="16"/>
      <c r="YW90" s="16"/>
      <c r="YX90" s="16"/>
      <c r="YY90" s="16"/>
      <c r="YZ90" s="16"/>
      <c r="ZA90" s="16"/>
      <c r="ZB90" s="16"/>
      <c r="ZC90" s="16"/>
      <c r="ZD90" s="16"/>
      <c r="ZE90" s="16"/>
      <c r="ZF90" s="16"/>
      <c r="ZG90" s="16"/>
      <c r="ZH90" s="16"/>
      <c r="ZI90" s="16"/>
      <c r="ZJ90" s="16"/>
      <c r="ZK90" s="16"/>
      <c r="ZL90" s="16"/>
      <c r="ZM90" s="16"/>
      <c r="ZN90" s="16"/>
      <c r="ZO90" s="16"/>
      <c r="ZP90" s="16"/>
      <c r="ZQ90" s="16"/>
      <c r="ZR90" s="16"/>
      <c r="ZS90" s="16"/>
      <c r="ZT90" s="16"/>
      <c r="ZU90" s="16"/>
      <c r="ZV90" s="16"/>
      <c r="ZW90" s="16"/>
      <c r="ZX90" s="16"/>
      <c r="ZY90" s="16"/>
      <c r="ZZ90" s="16"/>
      <c r="AAA90" s="16"/>
      <c r="AAB90" s="16"/>
      <c r="AAC90" s="16"/>
      <c r="AAD90" s="16"/>
      <c r="AAE90" s="16"/>
      <c r="AAF90" s="16"/>
      <c r="AAG90" s="16"/>
      <c r="AAH90" s="16"/>
      <c r="AAI90" s="16"/>
      <c r="AAJ90" s="16"/>
      <c r="AAK90" s="16"/>
      <c r="AAL90" s="16"/>
      <c r="AAM90" s="16"/>
      <c r="AAN90" s="16"/>
      <c r="AAO90" s="16"/>
      <c r="AAP90" s="16"/>
      <c r="AAQ90" s="16"/>
      <c r="AAR90" s="16"/>
      <c r="AAS90" s="16"/>
      <c r="AAT90" s="16"/>
      <c r="AAU90" s="16"/>
      <c r="AAV90" s="16"/>
      <c r="AAW90" s="16"/>
      <c r="AAX90" s="16"/>
      <c r="AAY90" s="16"/>
      <c r="AAZ90" s="16"/>
      <c r="ABA90" s="16"/>
      <c r="ABB90" s="16"/>
      <c r="ABC90" s="16"/>
      <c r="ABD90" s="16"/>
      <c r="ABE90" s="16"/>
      <c r="ABF90" s="16"/>
      <c r="ABG90" s="16"/>
      <c r="ABH90" s="16"/>
      <c r="ABI90" s="16"/>
      <c r="ABJ90" s="16"/>
      <c r="ABK90" s="16"/>
      <c r="ABL90" s="16"/>
      <c r="ABM90" s="16"/>
      <c r="ABN90" s="16"/>
      <c r="ABO90" s="16"/>
      <c r="ABP90" s="16"/>
      <c r="ABQ90" s="16"/>
      <c r="ABR90" s="16"/>
      <c r="ABS90" s="16"/>
      <c r="ABT90" s="16"/>
      <c r="ABU90" s="16"/>
      <c r="ABV90" s="16"/>
      <c r="ABW90" s="16"/>
      <c r="ABX90" s="16"/>
      <c r="ABY90" s="16"/>
      <c r="ABZ90" s="16"/>
      <c r="ACA90" s="16"/>
      <c r="ACB90" s="16"/>
      <c r="ACC90" s="16"/>
      <c r="ACD90" s="16"/>
      <c r="ACE90" s="16"/>
      <c r="ACF90" s="16"/>
      <c r="ACG90" s="16"/>
      <c r="ACH90" s="16"/>
      <c r="ACI90" s="16"/>
      <c r="ACJ90" s="16"/>
      <c r="ACK90" s="16"/>
      <c r="ACL90" s="16"/>
      <c r="ACM90" s="16"/>
      <c r="ACN90" s="16"/>
      <c r="ACO90" s="16"/>
      <c r="ACP90" s="16"/>
      <c r="ACQ90" s="16"/>
      <c r="ACR90" s="16"/>
      <c r="ACS90" s="16"/>
      <c r="ACT90" s="16"/>
      <c r="ACU90" s="16"/>
      <c r="ACV90" s="16"/>
      <c r="ACW90" s="16"/>
      <c r="ACX90" s="16"/>
      <c r="ACY90" s="16"/>
      <c r="ACZ90" s="16"/>
      <c r="ADA90" s="16"/>
      <c r="ADB90" s="16"/>
      <c r="ADC90" s="16"/>
      <c r="ADD90" s="16"/>
      <c r="ADE90" s="16"/>
      <c r="ADF90" s="16"/>
      <c r="ADG90" s="16"/>
      <c r="ADH90" s="16"/>
      <c r="ADI90" s="16"/>
      <c r="ADJ90" s="16"/>
      <c r="ADK90" s="16"/>
      <c r="ADL90" s="16"/>
      <c r="ADM90" s="16"/>
      <c r="ADN90" s="16"/>
      <c r="ADO90" s="16"/>
      <c r="ADP90" s="16"/>
      <c r="ADQ90" s="16"/>
      <c r="ADR90" s="16"/>
      <c r="ADS90" s="16"/>
      <c r="ADT90" s="16"/>
      <c r="ADU90" s="16"/>
      <c r="ADV90" s="16"/>
      <c r="ADW90" s="16"/>
      <c r="ADX90" s="16"/>
      <c r="ADY90" s="16"/>
      <c r="ADZ90" s="16"/>
      <c r="AEA90" s="16"/>
      <c r="AEB90" s="16"/>
      <c r="AEC90" s="16"/>
      <c r="AED90" s="16"/>
      <c r="AEE90" s="16"/>
      <c r="AEF90" s="16"/>
      <c r="AEG90" s="16"/>
      <c r="AEH90" s="16"/>
      <c r="AEI90" s="16"/>
      <c r="AEJ90" s="16"/>
      <c r="AEK90" s="16"/>
      <c r="AEL90" s="16"/>
      <c r="AEM90" s="16"/>
      <c r="AEN90" s="16"/>
      <c r="AEO90" s="16"/>
      <c r="AEP90" s="16"/>
      <c r="AEQ90" s="16"/>
      <c r="AER90" s="16"/>
      <c r="AES90" s="16"/>
      <c r="AET90" s="16"/>
      <c r="AEU90" s="16"/>
      <c r="AEV90" s="16"/>
      <c r="AEW90" s="16"/>
      <c r="AEX90" s="16"/>
      <c r="AEY90" s="16"/>
      <c r="AEZ90" s="16"/>
      <c r="AFA90" s="16"/>
      <c r="AFB90" s="16"/>
      <c r="AFC90" s="16"/>
      <c r="AFD90" s="16"/>
      <c r="AFE90" s="16"/>
      <c r="AFF90" s="16"/>
      <c r="AFG90" s="16"/>
      <c r="AFH90" s="16"/>
      <c r="AFI90" s="16"/>
      <c r="AFJ90" s="16"/>
      <c r="AFK90" s="16"/>
      <c r="AFL90" s="16"/>
      <c r="AFM90" s="16"/>
      <c r="AFN90" s="16"/>
      <c r="AFO90" s="16"/>
      <c r="AFP90" s="16"/>
      <c r="AFQ90" s="16"/>
      <c r="AFR90" s="16"/>
      <c r="AFS90" s="16"/>
      <c r="AFT90" s="16"/>
      <c r="AFU90" s="16"/>
      <c r="AFV90" s="16"/>
      <c r="AFW90" s="16"/>
      <c r="AFX90" s="16"/>
      <c r="AFY90" s="16"/>
      <c r="AFZ90" s="16"/>
      <c r="AGA90" s="16"/>
      <c r="AGB90" s="16"/>
      <c r="AGC90" s="16"/>
      <c r="AGD90" s="16"/>
      <c r="AGE90" s="16"/>
      <c r="AGF90" s="16"/>
      <c r="AGG90" s="16"/>
      <c r="AGH90" s="16"/>
      <c r="AGI90" s="16"/>
      <c r="AGJ90" s="16"/>
      <c r="AGK90" s="16"/>
      <c r="AGL90" s="16"/>
      <c r="AGM90" s="16"/>
      <c r="AGN90" s="16"/>
      <c r="AGO90" s="16"/>
      <c r="AGP90" s="16"/>
      <c r="AGQ90" s="16"/>
      <c r="AGR90" s="16"/>
      <c r="AGS90" s="16"/>
      <c r="AGT90" s="16"/>
      <c r="AGU90" s="16"/>
      <c r="AGV90" s="16"/>
      <c r="AGW90" s="16"/>
      <c r="AGX90" s="16"/>
      <c r="AGY90" s="16"/>
      <c r="AGZ90" s="16"/>
      <c r="AHA90" s="16"/>
      <c r="AHB90" s="16"/>
      <c r="AHC90" s="16"/>
      <c r="AHD90" s="16"/>
      <c r="AHE90" s="16"/>
      <c r="AHF90" s="16"/>
      <c r="AHG90" s="16"/>
      <c r="AHH90" s="16"/>
      <c r="AHI90" s="16"/>
      <c r="AHJ90" s="16"/>
      <c r="AHK90" s="16"/>
      <c r="AHL90" s="16"/>
      <c r="AHM90" s="16"/>
      <c r="AHN90" s="16"/>
      <c r="AHO90" s="16"/>
      <c r="AHP90" s="16"/>
      <c r="AHQ90" s="16"/>
      <c r="AHR90" s="16"/>
      <c r="AHS90" s="16"/>
      <c r="AHT90" s="16"/>
      <c r="AHU90" s="16"/>
      <c r="AHV90" s="16"/>
      <c r="AHW90" s="16"/>
      <c r="AHX90" s="16"/>
      <c r="AHY90" s="16"/>
      <c r="AHZ90" s="16"/>
      <c r="AIA90" s="16"/>
      <c r="AIB90" s="16"/>
      <c r="AIC90" s="16"/>
      <c r="AID90" s="16"/>
      <c r="AIE90" s="16"/>
      <c r="AIF90" s="16"/>
      <c r="AIG90" s="16"/>
      <c r="AIH90" s="16"/>
      <c r="AII90" s="16"/>
      <c r="AIJ90" s="16"/>
      <c r="AIK90" s="16"/>
      <c r="AIL90" s="16"/>
      <c r="AIM90" s="16"/>
      <c r="AIN90" s="16"/>
      <c r="AIO90" s="16"/>
      <c r="AIP90" s="16"/>
      <c r="AIQ90" s="16"/>
      <c r="AIR90" s="16"/>
      <c r="AIS90" s="16"/>
      <c r="AIT90" s="16"/>
      <c r="AIU90" s="16"/>
      <c r="AIV90" s="16"/>
      <c r="AIW90" s="16"/>
      <c r="AIX90" s="16"/>
      <c r="AIY90" s="16"/>
      <c r="AIZ90" s="16"/>
      <c r="AJA90" s="16"/>
      <c r="AJB90" s="16"/>
      <c r="AJC90" s="16"/>
      <c r="AJD90" s="16"/>
      <c r="AJE90" s="16"/>
      <c r="AJF90" s="16"/>
      <c r="AJG90" s="16"/>
      <c r="AJH90" s="16"/>
      <c r="AJI90" s="16"/>
      <c r="AJJ90" s="16"/>
      <c r="AJK90" s="16"/>
      <c r="AJL90" s="16"/>
      <c r="AJM90" s="16"/>
      <c r="AJN90" s="16"/>
      <c r="AJO90" s="16"/>
      <c r="AJP90" s="16"/>
      <c r="AJQ90" s="16"/>
      <c r="AJR90" s="16"/>
      <c r="AJS90" s="16"/>
      <c r="AJT90" s="16"/>
      <c r="AJU90" s="16"/>
      <c r="AJV90" s="16"/>
      <c r="AJW90" s="16"/>
      <c r="AJX90" s="16"/>
      <c r="AJY90" s="16"/>
      <c r="AJZ90" s="16"/>
      <c r="AKA90" s="16"/>
      <c r="AKB90" s="16"/>
      <c r="AKC90" s="16"/>
      <c r="AKD90" s="16"/>
      <c r="AKE90" s="16"/>
      <c r="AKF90" s="16"/>
      <c r="AKG90" s="16"/>
      <c r="AKH90" s="16"/>
      <c r="AKI90" s="16"/>
      <c r="AKJ90" s="16"/>
      <c r="AKK90" s="16"/>
      <c r="AKL90" s="16"/>
      <c r="AKM90" s="16"/>
      <c r="AKN90" s="16"/>
      <c r="AKO90" s="16"/>
      <c r="AKP90" s="16"/>
      <c r="AKQ90" s="16"/>
      <c r="AKR90" s="16"/>
      <c r="AKS90" s="16"/>
      <c r="AKT90" s="16"/>
      <c r="AKU90" s="16"/>
      <c r="AKV90" s="16"/>
      <c r="AKW90" s="16"/>
      <c r="AKX90" s="16"/>
      <c r="AKY90" s="16"/>
      <c r="AKZ90" s="16"/>
      <c r="ALA90" s="16"/>
      <c r="ALB90" s="16"/>
      <c r="ALC90" s="16"/>
      <c r="ALD90" s="16"/>
      <c r="ALE90" s="16"/>
      <c r="ALF90" s="16"/>
      <c r="ALG90" s="16"/>
      <c r="ALH90" s="16"/>
      <c r="ALI90" s="16"/>
      <c r="ALJ90" s="16"/>
      <c r="ALK90" s="16"/>
      <c r="ALL90" s="16"/>
      <c r="ALM90" s="16"/>
      <c r="ALN90" s="16"/>
      <c r="ALO90" s="16"/>
      <c r="ALP90" s="16"/>
      <c r="ALQ90" s="16"/>
      <c r="ALR90" s="16"/>
      <c r="ALS90" s="16"/>
      <c r="ALT90" s="16"/>
      <c r="ALU90" s="16"/>
      <c r="ALV90" s="16"/>
      <c r="ALW90" s="16"/>
      <c r="ALX90" s="16"/>
      <c r="ALY90" s="16"/>
      <c r="ALZ90" s="16"/>
      <c r="AMA90" s="16"/>
      <c r="AMB90" s="16"/>
      <c r="AMC90" s="16"/>
      <c r="AMD90" s="16"/>
      <c r="AME90" s="16"/>
      <c r="AMF90" s="16"/>
      <c r="AMG90" s="16"/>
      <c r="AMH90" s="16"/>
      <c r="AMI90" s="16"/>
      <c r="AMJ90" s="16"/>
      <c r="AMK90" s="16"/>
      <c r="AML90" s="16"/>
      <c r="AMM90" s="16"/>
      <c r="AMN90" s="16"/>
      <c r="AMO90" s="16"/>
      <c r="AMP90" s="16"/>
      <c r="AMQ90" s="16"/>
      <c r="AMR90" s="16"/>
      <c r="AMS90" s="16"/>
      <c r="AMT90" s="16"/>
      <c r="AMU90" s="16"/>
      <c r="AMV90" s="16"/>
      <c r="AMW90" s="16"/>
      <c r="AMX90" s="16"/>
      <c r="AMY90" s="16"/>
      <c r="AMZ90" s="16"/>
      <c r="ANA90" s="16"/>
      <c r="ANB90" s="16"/>
      <c r="ANC90" s="16"/>
      <c r="AND90" s="16"/>
      <c r="ANE90" s="16"/>
      <c r="ANF90" s="16"/>
      <c r="ANG90" s="16"/>
      <c r="ANH90" s="16"/>
      <c r="ANI90" s="16"/>
      <c r="ANJ90" s="16"/>
      <c r="ANK90" s="16"/>
      <c r="ANL90" s="16"/>
      <c r="ANM90" s="16"/>
      <c r="ANN90" s="16"/>
      <c r="ANO90" s="16"/>
      <c r="ANP90" s="16"/>
      <c r="ANQ90" s="16"/>
      <c r="ANR90" s="16"/>
      <c r="ANS90" s="16"/>
      <c r="ANT90" s="16"/>
      <c r="ANU90" s="16"/>
      <c r="ANV90" s="16"/>
      <c r="ANW90" s="16"/>
      <c r="ANX90" s="16"/>
      <c r="ANY90" s="16"/>
      <c r="ANZ90" s="16"/>
      <c r="AOA90" s="16"/>
      <c r="AOB90" s="16"/>
      <c r="AOC90" s="16"/>
      <c r="AOD90" s="16"/>
      <c r="AOE90" s="16"/>
      <c r="AOF90" s="16"/>
      <c r="AOG90" s="16"/>
      <c r="AOH90" s="16"/>
      <c r="AOI90" s="16"/>
      <c r="AOJ90" s="16"/>
      <c r="AOK90" s="16"/>
      <c r="AOL90" s="16"/>
      <c r="AOM90" s="16"/>
      <c r="AON90" s="16"/>
      <c r="AOO90" s="16"/>
      <c r="AOP90" s="16"/>
      <c r="AOQ90" s="16"/>
      <c r="AOR90" s="16"/>
      <c r="AOS90" s="16"/>
      <c r="AOT90" s="16"/>
      <c r="AOU90" s="16"/>
      <c r="AOV90" s="16"/>
      <c r="AOW90" s="16"/>
      <c r="AOX90" s="16"/>
      <c r="AOY90" s="16"/>
      <c r="AOZ90" s="16"/>
      <c r="APA90" s="16"/>
      <c r="APB90" s="16"/>
      <c r="APC90" s="16"/>
      <c r="APD90" s="16"/>
      <c r="APE90" s="16"/>
      <c r="APF90" s="16"/>
      <c r="APG90" s="16"/>
      <c r="APH90" s="16"/>
      <c r="API90" s="16"/>
      <c r="APJ90" s="16"/>
      <c r="APK90" s="16"/>
      <c r="APL90" s="16"/>
      <c r="APM90" s="16"/>
      <c r="APN90" s="16"/>
      <c r="APO90" s="16"/>
      <c r="APP90" s="16"/>
      <c r="APQ90" s="16"/>
      <c r="APR90" s="16"/>
      <c r="APS90" s="16"/>
      <c r="APT90" s="16"/>
      <c r="APU90" s="16"/>
      <c r="APV90" s="16"/>
      <c r="APW90" s="16"/>
      <c r="APX90" s="16"/>
      <c r="APY90" s="16"/>
      <c r="APZ90" s="16"/>
      <c r="AQA90" s="16"/>
      <c r="AQB90" s="16"/>
      <c r="AQC90" s="16"/>
      <c r="AQD90" s="16"/>
      <c r="AQE90" s="16"/>
      <c r="AQF90" s="16"/>
      <c r="AQG90" s="16"/>
      <c r="AQH90" s="16"/>
      <c r="AQI90" s="16"/>
      <c r="AQJ90" s="16"/>
      <c r="AQK90" s="16"/>
      <c r="AQL90" s="16"/>
      <c r="AQM90" s="16"/>
      <c r="AQN90" s="16"/>
      <c r="AQO90" s="16"/>
      <c r="AQP90" s="16"/>
      <c r="AQQ90" s="16"/>
      <c r="AQR90" s="16"/>
      <c r="AQS90" s="16"/>
      <c r="AQT90" s="16"/>
      <c r="AQU90" s="16"/>
      <c r="AQV90" s="16"/>
      <c r="AQW90" s="16"/>
      <c r="AQX90" s="16"/>
      <c r="AQY90" s="16"/>
      <c r="AQZ90" s="16"/>
      <c r="ARA90" s="16"/>
      <c r="ARB90" s="16"/>
      <c r="ARC90" s="16"/>
      <c r="ARD90" s="16"/>
      <c r="ARE90" s="16"/>
      <c r="ARF90" s="16"/>
      <c r="ARG90" s="16"/>
      <c r="ARH90" s="16"/>
      <c r="ARI90" s="16"/>
      <c r="ARJ90" s="16"/>
      <c r="ARK90" s="16"/>
      <c r="ARL90" s="16"/>
      <c r="ARM90" s="16"/>
      <c r="ARN90" s="16"/>
      <c r="ARO90" s="16"/>
      <c r="ARP90" s="16"/>
      <c r="ARQ90" s="16"/>
      <c r="ARR90" s="16"/>
      <c r="ARS90" s="16"/>
      <c r="ART90" s="16"/>
      <c r="ARU90" s="16"/>
      <c r="ARV90" s="16"/>
      <c r="ARW90" s="16"/>
      <c r="ARX90" s="16"/>
      <c r="ARY90" s="16"/>
      <c r="ARZ90" s="16"/>
      <c r="ASA90" s="16"/>
      <c r="ASB90" s="16"/>
      <c r="ASC90" s="16"/>
      <c r="ASD90" s="16"/>
      <c r="ASE90" s="16"/>
      <c r="ASF90" s="16"/>
      <c r="ASG90" s="16"/>
      <c r="ASH90" s="16"/>
      <c r="ASI90" s="16"/>
      <c r="ASJ90" s="16"/>
      <c r="ASK90" s="16"/>
      <c r="ASL90" s="16"/>
      <c r="ASM90" s="16"/>
      <c r="ASN90" s="16"/>
      <c r="ASO90" s="16"/>
      <c r="ASP90" s="16"/>
      <c r="ASQ90" s="16"/>
      <c r="ASR90" s="16"/>
      <c r="ASS90" s="16"/>
      <c r="AST90" s="16"/>
      <c r="ASU90" s="16"/>
      <c r="ASV90" s="16"/>
      <c r="ASW90" s="16"/>
      <c r="ASX90" s="16"/>
      <c r="ASY90" s="16"/>
      <c r="ASZ90" s="16"/>
      <c r="ATA90" s="16"/>
      <c r="ATB90" s="16"/>
      <c r="ATC90" s="16"/>
      <c r="ATD90" s="16"/>
      <c r="ATE90" s="16"/>
      <c r="ATF90" s="16"/>
      <c r="ATG90" s="16"/>
      <c r="ATH90" s="16"/>
      <c r="ATI90" s="16"/>
      <c r="ATJ90" s="16"/>
      <c r="ATK90" s="16"/>
      <c r="ATL90" s="16"/>
      <c r="ATM90" s="16"/>
      <c r="ATN90" s="16"/>
      <c r="ATO90" s="16"/>
      <c r="ATP90" s="16"/>
      <c r="ATQ90" s="16"/>
      <c r="ATR90" s="16"/>
      <c r="ATS90" s="16"/>
      <c r="ATT90" s="16"/>
      <c r="ATU90" s="16"/>
      <c r="ATV90" s="16"/>
      <c r="ATW90" s="16"/>
      <c r="ATX90" s="16"/>
      <c r="ATY90" s="16"/>
      <c r="ATZ90" s="16"/>
      <c r="AUA90" s="16"/>
      <c r="AUB90" s="16"/>
      <c r="AUC90" s="16"/>
      <c r="AUD90" s="16"/>
      <c r="AUE90" s="16"/>
      <c r="AUF90" s="16"/>
      <c r="AUG90" s="16"/>
      <c r="AUH90" s="16"/>
      <c r="AUI90" s="16"/>
      <c r="AUJ90" s="16"/>
      <c r="AUK90" s="16"/>
      <c r="AUL90" s="16"/>
      <c r="AUM90" s="16"/>
      <c r="AUN90" s="16"/>
      <c r="AUO90" s="16"/>
      <c r="AUP90" s="16"/>
      <c r="AUQ90" s="16"/>
      <c r="AUR90" s="16"/>
      <c r="AUS90" s="16"/>
      <c r="AUT90" s="16"/>
      <c r="AUU90" s="16"/>
      <c r="AUV90" s="16"/>
      <c r="AUW90" s="16"/>
      <c r="AUX90" s="16"/>
      <c r="AUY90" s="16"/>
      <c r="AUZ90" s="16"/>
      <c r="AVA90" s="16"/>
      <c r="AVB90" s="16"/>
      <c r="AVC90" s="16"/>
      <c r="AVD90" s="16"/>
      <c r="AVE90" s="16"/>
      <c r="AVF90" s="16"/>
      <c r="AVG90" s="16"/>
      <c r="AVH90" s="16"/>
      <c r="AVI90" s="16"/>
      <c r="AVJ90" s="16"/>
      <c r="AVK90" s="16"/>
      <c r="AVL90" s="16"/>
      <c r="AVM90" s="16"/>
      <c r="AVN90" s="16"/>
      <c r="AVO90" s="16"/>
      <c r="AVP90" s="16"/>
      <c r="AVQ90" s="16"/>
      <c r="AVR90" s="16"/>
      <c r="AVS90" s="16"/>
      <c r="AVT90" s="16"/>
      <c r="AVU90" s="16"/>
      <c r="AVV90" s="16"/>
      <c r="AVW90" s="16"/>
      <c r="AVX90" s="16"/>
      <c r="AVY90" s="16"/>
      <c r="AVZ90" s="16"/>
      <c r="AWA90" s="16"/>
      <c r="AWB90" s="16"/>
      <c r="AWC90" s="16"/>
      <c r="AWD90" s="16"/>
      <c r="AWE90" s="16"/>
      <c r="AWF90" s="16"/>
      <c r="AWG90" s="16"/>
      <c r="AWH90" s="16"/>
      <c r="AWI90" s="16"/>
      <c r="AWJ90" s="16"/>
      <c r="AWK90" s="16"/>
      <c r="AWL90" s="16"/>
      <c r="AWM90" s="16"/>
      <c r="AWN90" s="16"/>
      <c r="AWO90" s="16"/>
      <c r="AWP90" s="16"/>
      <c r="AWQ90" s="16"/>
      <c r="AWR90" s="16"/>
      <c r="AWS90" s="16"/>
      <c r="AWT90" s="16"/>
      <c r="AWU90" s="16"/>
      <c r="AWV90" s="16"/>
      <c r="AWW90" s="16"/>
      <c r="AWX90" s="16"/>
      <c r="AWY90" s="16"/>
      <c r="AWZ90" s="16"/>
      <c r="AXA90" s="16"/>
      <c r="AXB90" s="16"/>
      <c r="AXC90" s="16"/>
      <c r="AXD90" s="16"/>
      <c r="AXE90" s="16"/>
      <c r="AXF90" s="16"/>
      <c r="AXG90" s="16"/>
      <c r="AXH90" s="16"/>
      <c r="AXI90" s="16"/>
      <c r="AXJ90" s="16"/>
      <c r="AXK90" s="16"/>
      <c r="AXL90" s="16"/>
      <c r="AXM90" s="16"/>
      <c r="AXN90" s="16"/>
      <c r="AXO90" s="16"/>
      <c r="AXP90" s="16"/>
      <c r="AXQ90" s="16"/>
      <c r="AXR90" s="16"/>
      <c r="AXS90" s="16"/>
      <c r="AXT90" s="16"/>
      <c r="AXU90" s="16"/>
      <c r="AXV90" s="16"/>
      <c r="AXW90" s="16"/>
      <c r="AXX90" s="16"/>
      <c r="AXY90" s="16"/>
      <c r="AXZ90" s="16"/>
      <c r="AYA90" s="16"/>
      <c r="AYB90" s="16"/>
      <c r="AYC90" s="16"/>
      <c r="AYD90" s="16"/>
      <c r="AYE90" s="16"/>
      <c r="AYF90" s="16"/>
      <c r="AYG90" s="16"/>
      <c r="AYH90" s="16"/>
      <c r="AYI90" s="16"/>
      <c r="AYJ90" s="16"/>
      <c r="AYK90" s="16"/>
      <c r="AYL90" s="16"/>
      <c r="AYM90" s="16"/>
      <c r="AYN90" s="16"/>
      <c r="AYO90" s="16"/>
      <c r="AYP90" s="16"/>
      <c r="AYQ90" s="16"/>
      <c r="AYR90" s="16"/>
      <c r="AYS90" s="16"/>
      <c r="AYT90" s="16"/>
      <c r="AYU90" s="16"/>
      <c r="AYV90" s="16"/>
      <c r="AYW90" s="16"/>
      <c r="AYX90" s="16"/>
      <c r="AYY90" s="16"/>
      <c r="AYZ90" s="16"/>
      <c r="AZA90" s="16"/>
      <c r="AZB90" s="16"/>
      <c r="AZC90" s="16"/>
      <c r="AZD90" s="16"/>
      <c r="AZE90" s="16"/>
      <c r="AZF90" s="16"/>
      <c r="AZG90" s="16"/>
      <c r="AZH90" s="16"/>
      <c r="AZI90" s="16"/>
      <c r="AZJ90" s="16"/>
      <c r="AZK90" s="16"/>
      <c r="AZL90" s="16"/>
      <c r="AZM90" s="16"/>
      <c r="AZN90" s="16"/>
      <c r="AZO90" s="16"/>
      <c r="AZP90" s="16"/>
      <c r="AZQ90" s="16"/>
      <c r="AZR90" s="16"/>
      <c r="AZS90" s="16"/>
      <c r="AZT90" s="16"/>
      <c r="AZU90" s="16"/>
      <c r="AZV90" s="16"/>
      <c r="AZW90" s="16"/>
      <c r="AZX90" s="16"/>
      <c r="AZY90" s="16"/>
      <c r="AZZ90" s="16"/>
      <c r="BAA90" s="16"/>
      <c r="BAB90" s="16"/>
      <c r="BAC90" s="16"/>
      <c r="BAD90" s="16"/>
      <c r="BAE90" s="16"/>
      <c r="BAF90" s="16"/>
      <c r="BAG90" s="16"/>
      <c r="BAH90" s="16"/>
      <c r="BAI90" s="16"/>
      <c r="BAJ90" s="16"/>
      <c r="BAK90" s="16"/>
      <c r="BAL90" s="16"/>
      <c r="BAM90" s="16"/>
      <c r="BAN90" s="16"/>
      <c r="BAO90" s="16"/>
      <c r="BAP90" s="16"/>
      <c r="BAQ90" s="16"/>
      <c r="BAR90" s="16"/>
      <c r="BAS90" s="16"/>
      <c r="BAT90" s="16"/>
      <c r="BAU90" s="16"/>
      <c r="BAV90" s="16"/>
      <c r="BAW90" s="16"/>
      <c r="BAX90" s="16"/>
      <c r="BAY90" s="16"/>
      <c r="BAZ90" s="16"/>
      <c r="BBA90" s="16"/>
      <c r="BBB90" s="16"/>
      <c r="BBC90" s="16"/>
      <c r="BBD90" s="16"/>
      <c r="BBE90" s="16"/>
      <c r="BBF90" s="16"/>
      <c r="BBG90" s="16"/>
      <c r="BBH90" s="16"/>
      <c r="BBI90" s="16"/>
      <c r="BBJ90" s="16"/>
      <c r="BBK90" s="16"/>
      <c r="BBL90" s="16"/>
      <c r="BBM90" s="16"/>
      <c r="BBN90" s="16"/>
      <c r="BBO90" s="16"/>
      <c r="BBP90" s="16"/>
      <c r="BBQ90" s="16"/>
      <c r="BBR90" s="16"/>
      <c r="BBS90" s="16"/>
      <c r="BBT90" s="16"/>
      <c r="BBU90" s="16"/>
      <c r="BBV90" s="16"/>
      <c r="BBW90" s="16"/>
      <c r="BBX90" s="16"/>
      <c r="BBY90" s="16"/>
      <c r="BBZ90" s="16"/>
      <c r="BCA90" s="16"/>
      <c r="BCB90" s="16"/>
      <c r="BCC90" s="16"/>
      <c r="BCD90" s="16"/>
      <c r="BCE90" s="16"/>
      <c r="BCF90" s="16"/>
      <c r="BCG90" s="16"/>
      <c r="BCH90" s="16"/>
      <c r="BCI90" s="16"/>
      <c r="BCJ90" s="16"/>
      <c r="BCK90" s="16"/>
      <c r="BCL90" s="16"/>
      <c r="BCM90" s="16"/>
      <c r="BCN90" s="16"/>
      <c r="BCO90" s="16"/>
      <c r="BCP90" s="16"/>
      <c r="BCQ90" s="16"/>
      <c r="BCR90" s="16"/>
      <c r="BCS90" s="16"/>
      <c r="BCT90" s="16"/>
      <c r="BCU90" s="16"/>
      <c r="BCV90" s="16"/>
      <c r="BCW90" s="16"/>
      <c r="BCX90" s="16"/>
      <c r="BCY90" s="16"/>
      <c r="BCZ90" s="16"/>
      <c r="BDA90" s="16"/>
      <c r="BDB90" s="16"/>
      <c r="BDC90" s="16"/>
      <c r="BDD90" s="16"/>
      <c r="BDE90" s="16"/>
      <c r="BDF90" s="16"/>
      <c r="BDG90" s="16"/>
      <c r="BDH90" s="16"/>
      <c r="BDI90" s="16"/>
      <c r="BDJ90" s="16"/>
      <c r="BDK90" s="16"/>
      <c r="BDL90" s="16"/>
      <c r="BDM90" s="16"/>
      <c r="BDN90" s="16"/>
      <c r="BDO90" s="16"/>
      <c r="BDP90" s="16"/>
      <c r="BDQ90" s="16"/>
      <c r="BDR90" s="16"/>
      <c r="BDS90" s="16"/>
      <c r="BDT90" s="16"/>
      <c r="BDU90" s="16"/>
      <c r="BDV90" s="16"/>
      <c r="BDW90" s="16"/>
      <c r="BDX90" s="16"/>
      <c r="BDY90" s="16"/>
      <c r="BDZ90" s="16"/>
      <c r="BEA90" s="16"/>
      <c r="BEB90" s="16"/>
      <c r="BEC90" s="16"/>
      <c r="BED90" s="16"/>
      <c r="BEE90" s="16"/>
      <c r="BEF90" s="16"/>
      <c r="BEG90" s="16"/>
      <c r="BEH90" s="16"/>
      <c r="BEI90" s="16"/>
      <c r="BEJ90" s="16"/>
      <c r="BEK90" s="16"/>
      <c r="BEL90" s="16"/>
      <c r="BEM90" s="16"/>
      <c r="BEN90" s="16"/>
      <c r="BEO90" s="16"/>
      <c r="BEP90" s="16"/>
      <c r="BEQ90" s="16"/>
      <c r="BER90" s="16"/>
      <c r="BES90" s="16"/>
      <c r="BET90" s="16"/>
      <c r="BEU90" s="16"/>
      <c r="BEV90" s="16"/>
      <c r="BEW90" s="16"/>
      <c r="BEX90" s="16"/>
      <c r="BEY90" s="16"/>
      <c r="BEZ90" s="16"/>
      <c r="BFA90" s="16"/>
      <c r="BFB90" s="16"/>
      <c r="BFC90" s="16"/>
      <c r="BFD90" s="16"/>
      <c r="BFE90" s="16"/>
      <c r="BFF90" s="16"/>
      <c r="BFG90" s="16"/>
      <c r="BFH90" s="16"/>
      <c r="BFI90" s="16"/>
      <c r="BFJ90" s="16"/>
      <c r="BFK90" s="16"/>
      <c r="BFL90" s="16"/>
      <c r="BFM90" s="16"/>
      <c r="BFN90" s="16"/>
      <c r="BFO90" s="16"/>
      <c r="BFP90" s="16"/>
      <c r="BFQ90" s="16"/>
      <c r="BFR90" s="16"/>
      <c r="BFS90" s="16"/>
      <c r="BFT90" s="16"/>
      <c r="BFU90" s="16"/>
      <c r="BFV90" s="16"/>
      <c r="BFW90" s="16"/>
      <c r="BFX90" s="16"/>
      <c r="BFY90" s="16"/>
      <c r="BFZ90" s="16"/>
      <c r="BGA90" s="16"/>
      <c r="BGB90" s="16"/>
      <c r="BGC90" s="16"/>
      <c r="BGD90" s="16"/>
      <c r="BGE90" s="16"/>
      <c r="BGF90" s="16"/>
      <c r="BGG90" s="16"/>
      <c r="BGH90" s="16"/>
      <c r="BGI90" s="16"/>
      <c r="BGJ90" s="16"/>
      <c r="BGK90" s="16"/>
      <c r="BGL90" s="16"/>
      <c r="BGM90" s="16"/>
      <c r="BGN90" s="16"/>
      <c r="BGO90" s="16"/>
      <c r="BGP90" s="16"/>
      <c r="BGQ90" s="16"/>
      <c r="BGR90" s="16"/>
      <c r="BGS90" s="16"/>
      <c r="BGT90" s="16"/>
      <c r="BGU90" s="16"/>
      <c r="BGV90" s="16"/>
      <c r="BGW90" s="16"/>
      <c r="BGX90" s="16"/>
      <c r="BGY90" s="16"/>
      <c r="BGZ90" s="16"/>
      <c r="BHA90" s="16"/>
      <c r="BHB90" s="16"/>
      <c r="BHC90" s="16"/>
      <c r="BHD90" s="16"/>
      <c r="BHE90" s="16"/>
      <c r="BHF90" s="16"/>
      <c r="BHG90" s="16"/>
      <c r="BHH90" s="16"/>
      <c r="BHI90" s="16"/>
      <c r="BHJ90" s="16"/>
      <c r="BHK90" s="16"/>
      <c r="BHL90" s="16"/>
      <c r="BHM90" s="16"/>
      <c r="BHN90" s="16"/>
      <c r="BHO90" s="16"/>
      <c r="BHP90" s="16"/>
      <c r="BHQ90" s="16"/>
      <c r="BHR90" s="16"/>
      <c r="BHS90" s="16"/>
      <c r="BHT90" s="16"/>
      <c r="BHU90" s="16"/>
      <c r="BHV90" s="16"/>
      <c r="BHW90" s="16"/>
      <c r="BHX90" s="16"/>
      <c r="BHY90" s="16"/>
      <c r="BHZ90" s="16"/>
      <c r="BIA90" s="16"/>
      <c r="BIB90" s="16"/>
      <c r="BIC90" s="16"/>
      <c r="BID90" s="16"/>
      <c r="BIE90" s="16"/>
      <c r="BIF90" s="16"/>
      <c r="BIG90" s="16"/>
      <c r="BIH90" s="16"/>
      <c r="BII90" s="16"/>
      <c r="BIJ90" s="16"/>
      <c r="BIK90" s="16"/>
      <c r="BIL90" s="16"/>
      <c r="BIM90" s="16"/>
      <c r="BIN90" s="16"/>
      <c r="BIO90" s="16"/>
      <c r="BIP90" s="16"/>
      <c r="BIQ90" s="16"/>
      <c r="BIR90" s="16"/>
      <c r="BIS90" s="16"/>
      <c r="BIT90" s="16"/>
      <c r="BIU90" s="16"/>
      <c r="BIV90" s="16"/>
      <c r="BIW90" s="16"/>
      <c r="BIX90" s="16"/>
      <c r="BIY90" s="16"/>
      <c r="BIZ90" s="16"/>
      <c r="BJA90" s="16"/>
      <c r="BJB90" s="16"/>
      <c r="BJC90" s="16"/>
      <c r="BJD90" s="16"/>
      <c r="BJE90" s="16"/>
      <c r="BJF90" s="16"/>
      <c r="BJG90" s="16"/>
      <c r="BJH90" s="16"/>
      <c r="BJI90" s="16"/>
      <c r="BJJ90" s="16"/>
      <c r="BJK90" s="16"/>
      <c r="BJL90" s="16"/>
      <c r="BJM90" s="16"/>
      <c r="BJN90" s="16"/>
      <c r="BJO90" s="16"/>
      <c r="BJP90" s="16"/>
      <c r="BJQ90" s="16"/>
      <c r="BJR90" s="16"/>
      <c r="BJS90" s="16"/>
      <c r="BJT90" s="16"/>
      <c r="BJU90" s="16"/>
      <c r="BJV90" s="16"/>
      <c r="BJW90" s="16"/>
      <c r="BJX90" s="16"/>
      <c r="BJY90" s="16"/>
      <c r="BJZ90" s="16"/>
      <c r="BKA90" s="16"/>
      <c r="BKB90" s="16"/>
      <c r="BKC90" s="16"/>
      <c r="BKD90" s="16"/>
      <c r="BKE90" s="16"/>
      <c r="BKF90" s="16"/>
      <c r="BKG90" s="16"/>
      <c r="BKH90" s="16"/>
      <c r="BKI90" s="16"/>
      <c r="BKJ90" s="16"/>
      <c r="BKK90" s="16"/>
      <c r="BKL90" s="16"/>
      <c r="BKM90" s="16"/>
      <c r="BKN90" s="16"/>
      <c r="BKO90" s="16"/>
      <c r="BKP90" s="16"/>
      <c r="BKQ90" s="16"/>
      <c r="BKR90" s="16"/>
      <c r="BKS90" s="16"/>
      <c r="BKT90" s="16"/>
      <c r="BKU90" s="16"/>
      <c r="BKV90" s="16"/>
      <c r="BKW90" s="16"/>
      <c r="BKX90" s="16"/>
      <c r="BKY90" s="16"/>
      <c r="BKZ90" s="16"/>
      <c r="BLA90" s="16"/>
      <c r="BLB90" s="16"/>
      <c r="BLC90" s="16"/>
      <c r="BLD90" s="16"/>
      <c r="BLE90" s="16"/>
      <c r="BLF90" s="16"/>
      <c r="BLG90" s="16"/>
      <c r="BLH90" s="16"/>
      <c r="BLI90" s="16"/>
      <c r="BLJ90" s="16"/>
      <c r="BLK90" s="16"/>
      <c r="BLL90" s="16"/>
      <c r="BLM90" s="16"/>
      <c r="BLN90" s="16"/>
      <c r="BLO90" s="16"/>
      <c r="BLP90" s="16"/>
      <c r="BLQ90" s="16"/>
      <c r="BLR90" s="16"/>
      <c r="BLS90" s="16"/>
      <c r="BLT90" s="16"/>
      <c r="BLU90" s="16"/>
      <c r="BLV90" s="16"/>
      <c r="BLW90" s="16"/>
      <c r="BLX90" s="16"/>
      <c r="BLY90" s="16"/>
      <c r="BLZ90" s="16"/>
      <c r="BMA90" s="16"/>
      <c r="BMB90" s="16"/>
      <c r="BMC90" s="16"/>
      <c r="BMD90" s="16"/>
      <c r="BME90" s="16"/>
      <c r="BMF90" s="16"/>
      <c r="BMG90" s="16"/>
      <c r="BMH90" s="16"/>
      <c r="BMI90" s="16"/>
      <c r="BMJ90" s="16"/>
      <c r="BMK90" s="16"/>
      <c r="BML90" s="16"/>
      <c r="BMM90" s="16"/>
      <c r="BMN90" s="16"/>
      <c r="BMO90" s="16"/>
      <c r="BMP90" s="16"/>
      <c r="BMQ90" s="16"/>
      <c r="BMR90" s="16"/>
      <c r="BMS90" s="16"/>
      <c r="BMT90" s="16"/>
      <c r="BMU90" s="16"/>
      <c r="BMV90" s="16"/>
      <c r="BMW90" s="16"/>
      <c r="BMX90" s="16"/>
      <c r="BMY90" s="16"/>
      <c r="BMZ90" s="16"/>
      <c r="BNA90" s="16"/>
      <c r="BNB90" s="16"/>
      <c r="BNC90" s="16"/>
      <c r="BND90" s="16"/>
      <c r="BNE90" s="16"/>
      <c r="BNF90" s="16"/>
      <c r="BNG90" s="16"/>
      <c r="BNH90" s="16"/>
      <c r="BNI90" s="16"/>
      <c r="BNJ90" s="16"/>
      <c r="BNK90" s="16"/>
      <c r="BNL90" s="16"/>
      <c r="BNM90" s="16"/>
      <c r="BNN90" s="16"/>
      <c r="BNO90" s="16"/>
      <c r="BNP90" s="16"/>
      <c r="BNQ90" s="16"/>
      <c r="BNR90" s="16"/>
      <c r="BNS90" s="16"/>
      <c r="BNT90" s="16"/>
      <c r="BNU90" s="16"/>
      <c r="BNV90" s="16"/>
      <c r="BNW90" s="16"/>
      <c r="BNX90" s="16"/>
      <c r="BNY90" s="16"/>
      <c r="BNZ90" s="16"/>
      <c r="BOA90" s="16"/>
      <c r="BOB90" s="16"/>
      <c r="BOC90" s="16"/>
      <c r="BOD90" s="16"/>
      <c r="BOE90" s="16"/>
      <c r="BOF90" s="16"/>
      <c r="BOG90" s="16"/>
      <c r="BOH90" s="16"/>
      <c r="BOI90" s="16"/>
      <c r="BOJ90" s="16"/>
      <c r="BOK90" s="16"/>
      <c r="BOL90" s="16"/>
      <c r="BOM90" s="16"/>
      <c r="BON90" s="16"/>
      <c r="BOO90" s="16"/>
      <c r="BOP90" s="16"/>
      <c r="BOQ90" s="16"/>
      <c r="BOR90" s="16"/>
      <c r="BOS90" s="16"/>
      <c r="BOT90" s="16"/>
      <c r="BOU90" s="16"/>
      <c r="BOV90" s="16"/>
      <c r="BOW90" s="16"/>
      <c r="BOX90" s="16"/>
      <c r="BOY90" s="16"/>
      <c r="BOZ90" s="16"/>
      <c r="BPA90" s="16"/>
      <c r="BPB90" s="16"/>
      <c r="BPC90" s="16"/>
      <c r="BPD90" s="16"/>
      <c r="BPE90" s="16"/>
      <c r="BPF90" s="16"/>
      <c r="BPG90" s="16"/>
      <c r="BPH90" s="16"/>
      <c r="BPI90" s="16"/>
      <c r="BPJ90" s="16"/>
      <c r="BPK90" s="16"/>
      <c r="BPL90" s="16"/>
      <c r="BPM90" s="16"/>
      <c r="BPN90" s="16"/>
      <c r="BPO90" s="16"/>
      <c r="BPP90" s="16"/>
      <c r="BPQ90" s="16"/>
      <c r="BPR90" s="16"/>
      <c r="BPS90" s="16"/>
      <c r="BPT90" s="16"/>
      <c r="BPU90" s="16"/>
      <c r="BPV90" s="16"/>
      <c r="BPW90" s="16"/>
      <c r="BPX90" s="16"/>
      <c r="BPY90" s="16"/>
      <c r="BPZ90" s="16"/>
      <c r="BQA90" s="16"/>
      <c r="BQB90" s="16"/>
      <c r="BQC90" s="16"/>
      <c r="BQD90" s="16"/>
      <c r="BQE90" s="16"/>
      <c r="BQF90" s="16"/>
      <c r="BQG90" s="16"/>
      <c r="BQH90" s="16"/>
      <c r="BQI90" s="16"/>
      <c r="BQJ90" s="16"/>
      <c r="BQK90" s="16"/>
      <c r="BQL90" s="16"/>
      <c r="BQM90" s="16"/>
      <c r="BQN90" s="16"/>
      <c r="BQO90" s="16"/>
      <c r="BQP90" s="16"/>
      <c r="BQQ90" s="16"/>
      <c r="BQR90" s="16"/>
      <c r="BQS90" s="16"/>
      <c r="BQT90" s="16"/>
      <c r="BQU90" s="16"/>
      <c r="BQV90" s="16"/>
      <c r="BQW90" s="16"/>
      <c r="BQX90" s="16"/>
      <c r="BQY90" s="16"/>
      <c r="BQZ90" s="16"/>
      <c r="BRA90" s="16"/>
      <c r="BRB90" s="16"/>
      <c r="BRC90" s="16"/>
      <c r="BRD90" s="16"/>
      <c r="BRE90" s="16"/>
      <c r="BRF90" s="16"/>
      <c r="BRG90" s="16"/>
      <c r="BRH90" s="16"/>
      <c r="BRI90" s="16"/>
      <c r="BRJ90" s="16"/>
      <c r="BRK90" s="16"/>
      <c r="BRL90" s="16"/>
      <c r="BRM90" s="16"/>
      <c r="BRN90" s="16"/>
      <c r="BRO90" s="16"/>
      <c r="BRP90" s="16"/>
      <c r="BRQ90" s="16"/>
      <c r="BRR90" s="16"/>
      <c r="BRS90" s="16"/>
      <c r="BRT90" s="16"/>
      <c r="BRU90" s="16"/>
      <c r="BRV90" s="16"/>
      <c r="BRW90" s="16"/>
      <c r="BRX90" s="16"/>
      <c r="BRY90" s="16"/>
      <c r="BRZ90" s="16"/>
      <c r="BSA90" s="16"/>
      <c r="BSB90" s="16"/>
      <c r="BSC90" s="16"/>
      <c r="BSD90" s="16"/>
      <c r="BSE90" s="16"/>
      <c r="BSF90" s="16"/>
      <c r="BSG90" s="16"/>
      <c r="BSH90" s="16"/>
      <c r="BSI90" s="16"/>
      <c r="BSJ90" s="16"/>
      <c r="BSK90" s="16"/>
      <c r="BSL90" s="16"/>
      <c r="BSM90" s="16"/>
      <c r="BSN90" s="16"/>
      <c r="BSO90" s="16"/>
      <c r="BSP90" s="16"/>
      <c r="BSQ90" s="16"/>
      <c r="BSR90" s="16"/>
      <c r="BSS90" s="16"/>
      <c r="BST90" s="16"/>
      <c r="BSU90" s="16"/>
      <c r="BSV90" s="16"/>
      <c r="BSW90" s="16"/>
      <c r="BSX90" s="16"/>
      <c r="BSY90" s="16"/>
      <c r="BSZ90" s="16"/>
      <c r="BTA90" s="16"/>
      <c r="BTB90" s="16"/>
      <c r="BTC90" s="16"/>
      <c r="BTD90" s="16"/>
      <c r="BTE90" s="16"/>
      <c r="BTF90" s="16"/>
      <c r="BTG90" s="16"/>
      <c r="BTH90" s="16"/>
    </row>
    <row r="91" spans="1:1880" s="310" customFormat="1" ht="90" customHeight="1" x14ac:dyDescent="0.3">
      <c r="A91" s="69">
        <v>619</v>
      </c>
      <c r="B91" s="284" t="s">
        <v>23</v>
      </c>
      <c r="C91" s="284" t="s">
        <v>153</v>
      </c>
      <c r="D91" s="617" t="s">
        <v>156</v>
      </c>
      <c r="E91" s="283">
        <f>INDEX('PY1 Data(H)'!$A$1:$CZ$258,MATCH('Unit Data from Audit Worksheet'!$A91,'PY1 Data(H)'!$A$1:$A$258,0),MATCH('Unit Data from Audit Worksheet'!$D$2,'PY1 Data(H)'!$A$1:$CZ$1,0))</f>
        <v>0</v>
      </c>
      <c r="F91" s="346">
        <v>0</v>
      </c>
      <c r="G91" s="313" t="str">
        <f>IF(ISBLANK(F91),"Please do not leave blank ",IF(F91=H91,"","Please review percentage"))</f>
        <v/>
      </c>
      <c r="H91" s="560">
        <f>ROUND(IFERROR((F90/F89)*100,0),1)</f>
        <v>0</v>
      </c>
      <c r="I91" s="561"/>
      <c r="J91"/>
      <c r="K91" s="16"/>
      <c r="L91"/>
      <c r="M91" s="16"/>
      <c r="N91" s="139"/>
      <c r="O91" s="16"/>
      <c r="P91" s="16"/>
      <c r="Q91" s="16"/>
      <c r="R91" s="16"/>
      <c r="S91" s="16"/>
      <c r="T91" s="16"/>
      <c r="U91" s="16"/>
      <c r="V91" s="16"/>
      <c r="W91" s="16"/>
      <c r="X91" s="16"/>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s="16"/>
      <c r="DT91" s="16"/>
      <c r="DU91" s="16"/>
      <c r="DV91" s="16"/>
      <c r="DW91" s="16"/>
      <c r="DX91" s="16"/>
      <c r="DY91" s="16"/>
      <c r="DZ91" s="16"/>
      <c r="EA91" s="16"/>
      <c r="EB91" s="16"/>
      <c r="EC91" s="16"/>
      <c r="ED91" s="16"/>
      <c r="EE91" s="16"/>
      <c r="EF91" s="16"/>
      <c r="EG91" s="16"/>
      <c r="EH91" s="16"/>
      <c r="EI91" s="16"/>
      <c r="EJ91" s="16"/>
      <c r="EK91" s="16"/>
      <c r="EL91" s="16"/>
      <c r="EM91" s="16"/>
      <c r="EN91" s="16"/>
      <c r="EO91" s="16"/>
      <c r="EP91" s="16"/>
      <c r="EQ91" s="16"/>
      <c r="ER91" s="16"/>
      <c r="ES91" s="16"/>
      <c r="ET91" s="16"/>
      <c r="EU91" s="16"/>
      <c r="EV91" s="16"/>
      <c r="EW91" s="16"/>
      <c r="EX91" s="16"/>
      <c r="EY91" s="16"/>
      <c r="EZ91" s="16"/>
      <c r="FA91" s="16"/>
      <c r="FB91" s="16"/>
      <c r="FC91" s="16"/>
      <c r="FD91" s="16"/>
      <c r="FE91" s="16"/>
      <c r="FF91" s="16"/>
      <c r="FG91" s="16"/>
      <c r="FH91" s="16"/>
      <c r="FI91" s="16"/>
      <c r="FJ91" s="16"/>
      <c r="FK91" s="16"/>
      <c r="FL91" s="16"/>
      <c r="FM91" s="16"/>
      <c r="FN91" s="16"/>
      <c r="FO91" s="16"/>
      <c r="FP91" s="16"/>
      <c r="FQ91" s="16"/>
      <c r="FR91" s="16"/>
      <c r="FS91" s="16"/>
      <c r="FT91" s="16"/>
      <c r="FU91" s="16"/>
      <c r="FV91" s="16"/>
      <c r="FW91" s="16"/>
      <c r="FX91" s="16"/>
      <c r="FY91" s="16"/>
      <c r="FZ91" s="16"/>
      <c r="GA91" s="16"/>
      <c r="GB91" s="16"/>
      <c r="GC91" s="16"/>
      <c r="GD91" s="16"/>
      <c r="GE91" s="16"/>
      <c r="GF91" s="16"/>
      <c r="GG91" s="16"/>
      <c r="GH91" s="16"/>
      <c r="GI91" s="16"/>
      <c r="GJ91" s="16"/>
      <c r="GK91" s="16"/>
      <c r="GL91" s="16"/>
      <c r="GM91" s="16"/>
      <c r="GN91" s="16"/>
      <c r="GO91" s="16"/>
      <c r="GP91" s="16"/>
      <c r="GQ91" s="16"/>
      <c r="GR91" s="16"/>
      <c r="GS91" s="16"/>
      <c r="GT91" s="16"/>
      <c r="GU91" s="16"/>
      <c r="GV91" s="16"/>
      <c r="GW91" s="16"/>
      <c r="GX91" s="16"/>
      <c r="GY91" s="16"/>
      <c r="GZ91" s="16"/>
      <c r="HA91" s="16"/>
      <c r="HB91" s="16"/>
      <c r="HC91" s="16"/>
      <c r="HD91" s="16"/>
      <c r="HE91" s="16"/>
      <c r="HF91" s="16"/>
      <c r="HG91" s="16"/>
      <c r="HH91" s="16"/>
      <c r="HI91" s="16"/>
      <c r="HJ91" s="16"/>
      <c r="HK91" s="16"/>
      <c r="HL91" s="16"/>
      <c r="HM91" s="16"/>
      <c r="HN91" s="16"/>
      <c r="HO91" s="16"/>
      <c r="HP91" s="16"/>
      <c r="HQ91" s="16"/>
      <c r="HR91" s="16"/>
      <c r="HS91" s="16"/>
      <c r="HT91" s="16"/>
      <c r="HU91" s="16"/>
      <c r="HV91" s="16"/>
      <c r="HW91" s="16"/>
      <c r="HX91" s="16"/>
      <c r="HY91" s="16"/>
      <c r="HZ91" s="16"/>
      <c r="IA91" s="16"/>
      <c r="IB91" s="16"/>
      <c r="IC91" s="16"/>
      <c r="ID91" s="16"/>
      <c r="IE91" s="16"/>
      <c r="IF91" s="16"/>
      <c r="IG91" s="16"/>
      <c r="IH91" s="16"/>
      <c r="II91" s="16"/>
      <c r="IJ91" s="16"/>
      <c r="IK91" s="16"/>
      <c r="IL91" s="16"/>
      <c r="IM91" s="16"/>
      <c r="IN91" s="16"/>
      <c r="IO91" s="16"/>
      <c r="IP91" s="16"/>
      <c r="IQ91" s="16"/>
      <c r="IR91" s="16"/>
      <c r="IS91" s="16"/>
      <c r="IT91" s="16"/>
      <c r="IU91" s="16"/>
      <c r="IV91" s="16"/>
      <c r="IW91" s="16"/>
      <c r="IX91" s="16"/>
      <c r="IY91" s="16"/>
      <c r="IZ91" s="16"/>
      <c r="JA91" s="16"/>
      <c r="JB91" s="16"/>
      <c r="JC91" s="16"/>
      <c r="JD91" s="16"/>
      <c r="JE91" s="16"/>
      <c r="JF91" s="16"/>
      <c r="JG91" s="16"/>
      <c r="JH91" s="16"/>
      <c r="JI91" s="16"/>
      <c r="JJ91" s="16"/>
      <c r="JK91" s="16"/>
      <c r="JL91" s="16"/>
      <c r="JM91" s="16"/>
      <c r="JN91" s="16"/>
      <c r="JO91" s="16"/>
      <c r="JP91" s="16"/>
      <c r="JQ91" s="16"/>
      <c r="JR91" s="16"/>
      <c r="JS91" s="16"/>
      <c r="JT91" s="16"/>
      <c r="JU91" s="16"/>
      <c r="JV91" s="16"/>
      <c r="JW91" s="16"/>
      <c r="JX91" s="16"/>
      <c r="JY91" s="16"/>
      <c r="JZ91" s="16"/>
      <c r="KA91" s="16"/>
      <c r="KB91" s="16"/>
      <c r="KC91" s="16"/>
      <c r="KD91" s="16"/>
      <c r="KE91" s="16"/>
      <c r="KF91" s="16"/>
      <c r="KG91" s="16"/>
      <c r="KH91" s="16"/>
      <c r="KI91" s="16"/>
      <c r="KJ91" s="16"/>
      <c r="KK91" s="16"/>
      <c r="KL91" s="16"/>
      <c r="KM91" s="16"/>
      <c r="KN91" s="16"/>
      <c r="KO91" s="16"/>
      <c r="KP91" s="16"/>
      <c r="KQ91" s="16"/>
      <c r="KR91" s="16"/>
      <c r="KS91" s="16"/>
      <c r="KT91" s="16"/>
      <c r="KU91" s="16"/>
      <c r="KV91" s="16"/>
      <c r="KW91" s="16"/>
      <c r="KX91" s="16"/>
      <c r="KY91" s="16"/>
      <c r="KZ91" s="16"/>
      <c r="LA91" s="16"/>
      <c r="LB91" s="16"/>
      <c r="LC91" s="16"/>
      <c r="LD91" s="16"/>
      <c r="LE91" s="16"/>
      <c r="LF91" s="16"/>
      <c r="LG91" s="16"/>
      <c r="LH91" s="16"/>
      <c r="LI91" s="16"/>
      <c r="LJ91" s="16"/>
      <c r="LK91" s="16"/>
      <c r="LL91" s="16"/>
      <c r="LM91" s="16"/>
      <c r="LN91" s="16"/>
      <c r="LO91" s="16"/>
      <c r="LP91" s="16"/>
      <c r="LQ91" s="16"/>
      <c r="LR91" s="16"/>
      <c r="LS91" s="16"/>
      <c r="LT91" s="16"/>
      <c r="LU91" s="16"/>
      <c r="LV91" s="16"/>
      <c r="LW91" s="16"/>
      <c r="LX91" s="16"/>
      <c r="LY91" s="16"/>
      <c r="LZ91" s="16"/>
      <c r="MA91" s="16"/>
      <c r="MB91" s="16"/>
      <c r="MC91" s="16"/>
      <c r="MD91" s="16"/>
      <c r="ME91" s="16"/>
      <c r="MF91" s="16"/>
      <c r="MG91" s="16"/>
      <c r="MH91" s="16"/>
      <c r="MI91" s="16"/>
      <c r="MJ91" s="16"/>
      <c r="MK91" s="16"/>
      <c r="ML91" s="16"/>
      <c r="MM91" s="16"/>
      <c r="MN91" s="16"/>
      <c r="MO91" s="16"/>
      <c r="MP91" s="16"/>
      <c r="MQ91" s="16"/>
      <c r="MR91" s="16"/>
      <c r="MS91" s="16"/>
      <c r="MT91" s="16"/>
      <c r="MU91" s="16"/>
      <c r="MV91" s="16"/>
      <c r="MW91" s="16"/>
      <c r="MX91" s="16"/>
      <c r="MY91" s="16"/>
      <c r="MZ91" s="16"/>
      <c r="NA91" s="16"/>
      <c r="NB91" s="16"/>
      <c r="NC91" s="16"/>
      <c r="ND91" s="16"/>
      <c r="NE91" s="16"/>
      <c r="NF91" s="16"/>
      <c r="NG91" s="16"/>
      <c r="NH91" s="16"/>
      <c r="NI91" s="16"/>
      <c r="NJ91" s="16"/>
      <c r="NK91" s="16"/>
      <c r="NL91" s="16"/>
      <c r="NM91" s="16"/>
      <c r="NN91" s="16"/>
      <c r="NO91" s="16"/>
      <c r="NP91" s="16"/>
      <c r="NQ91" s="16"/>
      <c r="NR91" s="16"/>
      <c r="NS91" s="16"/>
      <c r="NT91" s="16"/>
      <c r="NU91" s="16"/>
      <c r="NV91" s="16"/>
      <c r="NW91" s="16"/>
      <c r="NX91" s="16"/>
      <c r="NY91" s="16"/>
      <c r="NZ91" s="16"/>
      <c r="OA91" s="16"/>
      <c r="OB91" s="16"/>
      <c r="OC91" s="16"/>
      <c r="OD91" s="16"/>
      <c r="OE91" s="16"/>
      <c r="OF91" s="16"/>
      <c r="OG91" s="16"/>
      <c r="OH91" s="16"/>
      <c r="OI91" s="16"/>
      <c r="OJ91" s="16"/>
      <c r="OK91" s="16"/>
      <c r="OL91" s="16"/>
      <c r="OM91" s="16"/>
      <c r="ON91" s="16"/>
      <c r="OO91" s="16"/>
      <c r="OP91" s="16"/>
      <c r="OQ91" s="16"/>
      <c r="OR91" s="16"/>
      <c r="OS91" s="16"/>
      <c r="OT91" s="16"/>
      <c r="OU91" s="16"/>
      <c r="OV91" s="16"/>
      <c r="OW91" s="16"/>
      <c r="OX91" s="16"/>
      <c r="OY91" s="16"/>
      <c r="OZ91" s="16"/>
      <c r="PA91" s="16"/>
      <c r="PB91" s="16"/>
      <c r="PC91" s="16"/>
      <c r="PD91" s="16"/>
      <c r="PE91" s="16"/>
      <c r="PF91" s="16"/>
      <c r="PG91" s="16"/>
      <c r="PH91" s="16"/>
      <c r="PI91" s="16"/>
      <c r="PJ91" s="16"/>
      <c r="PK91" s="16"/>
      <c r="PL91" s="16"/>
      <c r="PM91" s="16"/>
      <c r="PN91" s="16"/>
      <c r="PO91" s="16"/>
      <c r="PP91" s="16"/>
      <c r="PQ91" s="16"/>
      <c r="PR91" s="16"/>
      <c r="PS91" s="16"/>
      <c r="PT91" s="16"/>
      <c r="PU91" s="16"/>
      <c r="PV91" s="16"/>
      <c r="PW91" s="16"/>
      <c r="PX91" s="16"/>
      <c r="PY91" s="16"/>
      <c r="PZ91" s="16"/>
      <c r="QA91" s="16"/>
      <c r="QB91" s="16"/>
      <c r="QC91" s="16"/>
      <c r="QD91" s="16"/>
      <c r="QE91" s="16"/>
      <c r="QF91" s="16"/>
      <c r="QG91" s="16"/>
      <c r="QH91" s="16"/>
      <c r="QI91" s="16"/>
      <c r="QJ91" s="16"/>
      <c r="QK91" s="16"/>
      <c r="QL91" s="16"/>
      <c r="QM91" s="16"/>
      <c r="QN91" s="16"/>
      <c r="QO91" s="16"/>
      <c r="QP91" s="16"/>
      <c r="QQ91" s="16"/>
      <c r="QR91" s="16"/>
      <c r="QS91" s="16"/>
      <c r="QT91" s="16"/>
      <c r="QU91" s="16"/>
      <c r="QV91" s="16"/>
      <c r="QW91" s="16"/>
      <c r="QX91" s="16"/>
      <c r="QY91" s="16"/>
      <c r="QZ91" s="16"/>
      <c r="RA91" s="16"/>
      <c r="RB91" s="16"/>
      <c r="RC91" s="16"/>
      <c r="RD91" s="16"/>
      <c r="RE91" s="16"/>
      <c r="RF91" s="16"/>
      <c r="RG91" s="16"/>
      <c r="RH91" s="16"/>
      <c r="RI91" s="16"/>
      <c r="RJ91" s="16"/>
      <c r="RK91" s="16"/>
      <c r="RL91" s="16"/>
      <c r="RM91" s="16"/>
      <c r="RN91" s="16"/>
      <c r="RO91" s="16"/>
      <c r="RP91" s="16"/>
      <c r="RQ91" s="16"/>
      <c r="RR91" s="16"/>
      <c r="RS91" s="16"/>
      <c r="RT91" s="16"/>
      <c r="RU91" s="16"/>
      <c r="RV91" s="16"/>
      <c r="RW91" s="16"/>
      <c r="RX91" s="16"/>
      <c r="RY91" s="16"/>
      <c r="RZ91" s="16"/>
      <c r="SA91" s="16"/>
      <c r="SB91" s="16"/>
      <c r="SC91" s="16"/>
      <c r="SD91" s="16"/>
      <c r="SE91" s="16"/>
      <c r="SF91" s="16"/>
      <c r="SG91" s="16"/>
      <c r="SH91" s="16"/>
      <c r="SI91" s="16"/>
      <c r="SJ91" s="16"/>
      <c r="SK91" s="16"/>
      <c r="SL91" s="16"/>
      <c r="SM91" s="16"/>
      <c r="SN91" s="16"/>
      <c r="SO91" s="16"/>
      <c r="SP91" s="16"/>
      <c r="SQ91" s="16"/>
      <c r="SR91" s="16"/>
      <c r="SS91" s="16"/>
      <c r="ST91" s="16"/>
      <c r="SU91" s="16"/>
      <c r="SV91" s="16"/>
      <c r="SW91" s="16"/>
      <c r="SX91" s="16"/>
      <c r="SY91" s="16"/>
      <c r="SZ91" s="16"/>
      <c r="TA91" s="16"/>
      <c r="TB91" s="16"/>
      <c r="TC91" s="16"/>
      <c r="TD91" s="16"/>
      <c r="TE91" s="16"/>
      <c r="TF91" s="16"/>
      <c r="TG91" s="16"/>
      <c r="TH91" s="16"/>
      <c r="TI91" s="16"/>
      <c r="TJ91" s="16"/>
      <c r="TK91" s="16"/>
      <c r="TL91" s="16"/>
      <c r="TM91" s="16"/>
      <c r="TN91" s="16"/>
      <c r="TO91" s="16"/>
      <c r="TP91" s="16"/>
      <c r="TQ91" s="16"/>
      <c r="TR91" s="16"/>
      <c r="TS91" s="16"/>
      <c r="TT91" s="16"/>
      <c r="TU91" s="16"/>
      <c r="TV91" s="16"/>
      <c r="TW91" s="16"/>
      <c r="TX91" s="16"/>
      <c r="TY91" s="16"/>
      <c r="TZ91" s="16"/>
      <c r="UA91" s="16"/>
      <c r="UB91" s="16"/>
      <c r="UC91" s="16"/>
      <c r="UD91" s="16"/>
      <c r="UE91" s="16"/>
      <c r="UF91" s="16"/>
      <c r="UG91" s="16"/>
      <c r="UH91" s="16"/>
      <c r="UI91" s="16"/>
      <c r="UJ91" s="16"/>
      <c r="UK91" s="16"/>
      <c r="UL91" s="16"/>
      <c r="UM91" s="16"/>
      <c r="UN91" s="16"/>
      <c r="UO91" s="16"/>
      <c r="UP91" s="16"/>
      <c r="UQ91" s="16"/>
      <c r="UR91" s="16"/>
      <c r="US91" s="16"/>
      <c r="UT91" s="16"/>
      <c r="UU91" s="16"/>
      <c r="UV91" s="16"/>
      <c r="UW91" s="16"/>
      <c r="UX91" s="16"/>
      <c r="UY91" s="16"/>
      <c r="UZ91" s="16"/>
      <c r="VA91" s="16"/>
      <c r="VB91" s="16"/>
      <c r="VC91" s="16"/>
      <c r="VD91" s="16"/>
      <c r="VE91" s="16"/>
      <c r="VF91" s="16"/>
      <c r="VG91" s="16"/>
      <c r="VH91" s="16"/>
      <c r="VI91" s="16"/>
      <c r="VJ91" s="16"/>
      <c r="VK91" s="16"/>
      <c r="VL91" s="16"/>
      <c r="VM91" s="16"/>
      <c r="VN91" s="16"/>
      <c r="VO91" s="16"/>
      <c r="VP91" s="16"/>
      <c r="VQ91" s="16"/>
      <c r="VR91" s="16"/>
      <c r="VS91" s="16"/>
      <c r="VT91" s="16"/>
      <c r="VU91" s="16"/>
      <c r="VV91" s="16"/>
      <c r="VW91" s="16"/>
      <c r="VX91" s="16"/>
      <c r="VY91" s="16"/>
      <c r="VZ91" s="16"/>
      <c r="WA91" s="16"/>
      <c r="WB91" s="16"/>
      <c r="WC91" s="16"/>
      <c r="WD91" s="16"/>
      <c r="WE91" s="16"/>
      <c r="WF91" s="16"/>
      <c r="WG91" s="16"/>
      <c r="WH91" s="16"/>
      <c r="WI91" s="16"/>
      <c r="WJ91" s="16"/>
      <c r="WK91" s="16"/>
      <c r="WL91" s="16"/>
      <c r="WM91" s="16"/>
      <c r="WN91" s="16"/>
      <c r="WO91" s="16"/>
      <c r="WP91" s="16"/>
      <c r="WQ91" s="16"/>
      <c r="WR91" s="16"/>
      <c r="WS91" s="16"/>
      <c r="WT91" s="16"/>
      <c r="WU91" s="16"/>
      <c r="WV91" s="16"/>
      <c r="WW91" s="16"/>
      <c r="WX91" s="16"/>
      <c r="WY91" s="16"/>
      <c r="WZ91" s="16"/>
      <c r="XA91" s="16"/>
      <c r="XB91" s="16"/>
      <c r="XC91" s="16"/>
      <c r="XD91" s="16"/>
      <c r="XE91" s="16"/>
      <c r="XF91" s="16"/>
      <c r="XG91" s="16"/>
      <c r="XH91" s="16"/>
      <c r="XI91" s="16"/>
      <c r="XJ91" s="16"/>
      <c r="XK91" s="16"/>
      <c r="XL91" s="16"/>
      <c r="XM91" s="16"/>
      <c r="XN91" s="16"/>
      <c r="XO91" s="16"/>
      <c r="XP91" s="16"/>
      <c r="XQ91" s="16"/>
      <c r="XR91" s="16"/>
      <c r="XS91" s="16"/>
      <c r="XT91" s="16"/>
      <c r="XU91" s="16"/>
      <c r="XV91" s="16"/>
      <c r="XW91" s="16"/>
      <c r="XX91" s="16"/>
      <c r="XY91" s="16"/>
      <c r="XZ91" s="16"/>
      <c r="YA91" s="16"/>
      <c r="YB91" s="16"/>
      <c r="YC91" s="16"/>
      <c r="YD91" s="16"/>
      <c r="YE91" s="16"/>
      <c r="YF91" s="16"/>
      <c r="YG91" s="16"/>
      <c r="YH91" s="16"/>
      <c r="YI91" s="16"/>
      <c r="YJ91" s="16"/>
      <c r="YK91" s="16"/>
      <c r="YL91" s="16"/>
      <c r="YM91" s="16"/>
      <c r="YN91" s="16"/>
      <c r="YO91" s="16"/>
      <c r="YP91" s="16"/>
      <c r="YQ91" s="16"/>
      <c r="YR91" s="16"/>
      <c r="YS91" s="16"/>
      <c r="YT91" s="16"/>
      <c r="YU91" s="16"/>
      <c r="YV91" s="16"/>
      <c r="YW91" s="16"/>
      <c r="YX91" s="16"/>
      <c r="YY91" s="16"/>
      <c r="YZ91" s="16"/>
      <c r="ZA91" s="16"/>
      <c r="ZB91" s="16"/>
      <c r="ZC91" s="16"/>
      <c r="ZD91" s="16"/>
      <c r="ZE91" s="16"/>
      <c r="ZF91" s="16"/>
      <c r="ZG91" s="16"/>
      <c r="ZH91" s="16"/>
      <c r="ZI91" s="16"/>
      <c r="ZJ91" s="16"/>
      <c r="ZK91" s="16"/>
      <c r="ZL91" s="16"/>
      <c r="ZM91" s="16"/>
      <c r="ZN91" s="16"/>
      <c r="ZO91" s="16"/>
      <c r="ZP91" s="16"/>
      <c r="ZQ91" s="16"/>
      <c r="ZR91" s="16"/>
      <c r="ZS91" s="16"/>
      <c r="ZT91" s="16"/>
      <c r="ZU91" s="16"/>
      <c r="ZV91" s="16"/>
      <c r="ZW91" s="16"/>
      <c r="ZX91" s="16"/>
      <c r="ZY91" s="16"/>
      <c r="ZZ91" s="16"/>
      <c r="AAA91" s="16"/>
      <c r="AAB91" s="16"/>
      <c r="AAC91" s="16"/>
      <c r="AAD91" s="16"/>
      <c r="AAE91" s="16"/>
      <c r="AAF91" s="16"/>
      <c r="AAG91" s="16"/>
      <c r="AAH91" s="16"/>
      <c r="AAI91" s="16"/>
      <c r="AAJ91" s="16"/>
      <c r="AAK91" s="16"/>
      <c r="AAL91" s="16"/>
      <c r="AAM91" s="16"/>
      <c r="AAN91" s="16"/>
      <c r="AAO91" s="16"/>
      <c r="AAP91" s="16"/>
      <c r="AAQ91" s="16"/>
      <c r="AAR91" s="16"/>
      <c r="AAS91" s="16"/>
      <c r="AAT91" s="16"/>
      <c r="AAU91" s="16"/>
      <c r="AAV91" s="16"/>
      <c r="AAW91" s="16"/>
      <c r="AAX91" s="16"/>
      <c r="AAY91" s="16"/>
      <c r="AAZ91" s="16"/>
      <c r="ABA91" s="16"/>
      <c r="ABB91" s="16"/>
      <c r="ABC91" s="16"/>
      <c r="ABD91" s="16"/>
      <c r="ABE91" s="16"/>
      <c r="ABF91" s="16"/>
      <c r="ABG91" s="16"/>
      <c r="ABH91" s="16"/>
      <c r="ABI91" s="16"/>
      <c r="ABJ91" s="16"/>
      <c r="ABK91" s="16"/>
      <c r="ABL91" s="16"/>
      <c r="ABM91" s="16"/>
      <c r="ABN91" s="16"/>
      <c r="ABO91" s="16"/>
      <c r="ABP91" s="16"/>
      <c r="ABQ91" s="16"/>
      <c r="ABR91" s="16"/>
      <c r="ABS91" s="16"/>
      <c r="ABT91" s="16"/>
      <c r="ABU91" s="16"/>
      <c r="ABV91" s="16"/>
      <c r="ABW91" s="16"/>
      <c r="ABX91" s="16"/>
      <c r="ABY91" s="16"/>
      <c r="ABZ91" s="16"/>
      <c r="ACA91" s="16"/>
      <c r="ACB91" s="16"/>
      <c r="ACC91" s="16"/>
      <c r="ACD91" s="16"/>
      <c r="ACE91" s="16"/>
      <c r="ACF91" s="16"/>
      <c r="ACG91" s="16"/>
      <c r="ACH91" s="16"/>
      <c r="ACI91" s="16"/>
      <c r="ACJ91" s="16"/>
      <c r="ACK91" s="16"/>
      <c r="ACL91" s="16"/>
      <c r="ACM91" s="16"/>
      <c r="ACN91" s="16"/>
      <c r="ACO91" s="16"/>
      <c r="ACP91" s="16"/>
      <c r="ACQ91" s="16"/>
      <c r="ACR91" s="16"/>
      <c r="ACS91" s="16"/>
      <c r="ACT91" s="16"/>
      <c r="ACU91" s="16"/>
      <c r="ACV91" s="16"/>
      <c r="ACW91" s="16"/>
      <c r="ACX91" s="16"/>
      <c r="ACY91" s="16"/>
      <c r="ACZ91" s="16"/>
      <c r="ADA91" s="16"/>
      <c r="ADB91" s="16"/>
      <c r="ADC91" s="16"/>
      <c r="ADD91" s="16"/>
      <c r="ADE91" s="16"/>
      <c r="ADF91" s="16"/>
      <c r="ADG91" s="16"/>
      <c r="ADH91" s="16"/>
      <c r="ADI91" s="16"/>
      <c r="ADJ91" s="16"/>
      <c r="ADK91" s="16"/>
      <c r="ADL91" s="16"/>
      <c r="ADM91" s="16"/>
      <c r="ADN91" s="16"/>
      <c r="ADO91" s="16"/>
      <c r="ADP91" s="16"/>
      <c r="ADQ91" s="16"/>
      <c r="ADR91" s="16"/>
      <c r="ADS91" s="16"/>
      <c r="ADT91" s="16"/>
      <c r="ADU91" s="16"/>
      <c r="ADV91" s="16"/>
      <c r="ADW91" s="16"/>
      <c r="ADX91" s="16"/>
      <c r="ADY91" s="16"/>
      <c r="ADZ91" s="16"/>
      <c r="AEA91" s="16"/>
      <c r="AEB91" s="16"/>
      <c r="AEC91" s="16"/>
      <c r="AED91" s="16"/>
      <c r="AEE91" s="16"/>
      <c r="AEF91" s="16"/>
      <c r="AEG91" s="16"/>
      <c r="AEH91" s="16"/>
      <c r="AEI91" s="16"/>
      <c r="AEJ91" s="16"/>
      <c r="AEK91" s="16"/>
      <c r="AEL91" s="16"/>
      <c r="AEM91" s="16"/>
      <c r="AEN91" s="16"/>
      <c r="AEO91" s="16"/>
      <c r="AEP91" s="16"/>
      <c r="AEQ91" s="16"/>
      <c r="AER91" s="16"/>
      <c r="AES91" s="16"/>
      <c r="AET91" s="16"/>
      <c r="AEU91" s="16"/>
      <c r="AEV91" s="16"/>
      <c r="AEW91" s="16"/>
      <c r="AEX91" s="16"/>
      <c r="AEY91" s="16"/>
      <c r="AEZ91" s="16"/>
      <c r="AFA91" s="16"/>
      <c r="AFB91" s="16"/>
      <c r="AFC91" s="16"/>
      <c r="AFD91" s="16"/>
      <c r="AFE91" s="16"/>
      <c r="AFF91" s="16"/>
      <c r="AFG91" s="16"/>
      <c r="AFH91" s="16"/>
      <c r="AFI91" s="16"/>
      <c r="AFJ91" s="16"/>
      <c r="AFK91" s="16"/>
      <c r="AFL91" s="16"/>
      <c r="AFM91" s="16"/>
      <c r="AFN91" s="16"/>
      <c r="AFO91" s="16"/>
      <c r="AFP91" s="16"/>
      <c r="AFQ91" s="16"/>
      <c r="AFR91" s="16"/>
      <c r="AFS91" s="16"/>
      <c r="AFT91" s="16"/>
      <c r="AFU91" s="16"/>
      <c r="AFV91" s="16"/>
      <c r="AFW91" s="16"/>
      <c r="AFX91" s="16"/>
      <c r="AFY91" s="16"/>
      <c r="AFZ91" s="16"/>
      <c r="AGA91" s="16"/>
      <c r="AGB91" s="16"/>
      <c r="AGC91" s="16"/>
      <c r="AGD91" s="16"/>
      <c r="AGE91" s="16"/>
      <c r="AGF91" s="16"/>
      <c r="AGG91" s="16"/>
      <c r="AGH91" s="16"/>
      <c r="AGI91" s="16"/>
      <c r="AGJ91" s="16"/>
      <c r="AGK91" s="16"/>
      <c r="AGL91" s="16"/>
      <c r="AGM91" s="16"/>
      <c r="AGN91" s="16"/>
      <c r="AGO91" s="16"/>
      <c r="AGP91" s="16"/>
      <c r="AGQ91" s="16"/>
      <c r="AGR91" s="16"/>
      <c r="AGS91" s="16"/>
      <c r="AGT91" s="16"/>
      <c r="AGU91" s="16"/>
      <c r="AGV91" s="16"/>
      <c r="AGW91" s="16"/>
      <c r="AGX91" s="16"/>
      <c r="AGY91" s="16"/>
      <c r="AGZ91" s="16"/>
      <c r="AHA91" s="16"/>
      <c r="AHB91" s="16"/>
      <c r="AHC91" s="16"/>
      <c r="AHD91" s="16"/>
      <c r="AHE91" s="16"/>
      <c r="AHF91" s="16"/>
      <c r="AHG91" s="16"/>
      <c r="AHH91" s="16"/>
      <c r="AHI91" s="16"/>
      <c r="AHJ91" s="16"/>
      <c r="AHK91" s="16"/>
      <c r="AHL91" s="16"/>
      <c r="AHM91" s="16"/>
      <c r="AHN91" s="16"/>
      <c r="AHO91" s="16"/>
      <c r="AHP91" s="16"/>
      <c r="AHQ91" s="16"/>
      <c r="AHR91" s="16"/>
      <c r="AHS91" s="16"/>
      <c r="AHT91" s="16"/>
      <c r="AHU91" s="16"/>
      <c r="AHV91" s="16"/>
      <c r="AHW91" s="16"/>
      <c r="AHX91" s="16"/>
      <c r="AHY91" s="16"/>
      <c r="AHZ91" s="16"/>
      <c r="AIA91" s="16"/>
      <c r="AIB91" s="16"/>
      <c r="AIC91" s="16"/>
      <c r="AID91" s="16"/>
      <c r="AIE91" s="16"/>
      <c r="AIF91" s="16"/>
      <c r="AIG91" s="16"/>
      <c r="AIH91" s="16"/>
      <c r="AII91" s="16"/>
      <c r="AIJ91" s="16"/>
      <c r="AIK91" s="16"/>
      <c r="AIL91" s="16"/>
      <c r="AIM91" s="16"/>
      <c r="AIN91" s="16"/>
      <c r="AIO91" s="16"/>
      <c r="AIP91" s="16"/>
      <c r="AIQ91" s="16"/>
      <c r="AIR91" s="16"/>
      <c r="AIS91" s="16"/>
      <c r="AIT91" s="16"/>
      <c r="AIU91" s="16"/>
      <c r="AIV91" s="16"/>
      <c r="AIW91" s="16"/>
      <c r="AIX91" s="16"/>
      <c r="AIY91" s="16"/>
      <c r="AIZ91" s="16"/>
      <c r="AJA91" s="16"/>
      <c r="AJB91" s="16"/>
      <c r="AJC91" s="16"/>
      <c r="AJD91" s="16"/>
      <c r="AJE91" s="16"/>
      <c r="AJF91" s="16"/>
      <c r="AJG91" s="16"/>
      <c r="AJH91" s="16"/>
      <c r="AJI91" s="16"/>
      <c r="AJJ91" s="16"/>
      <c r="AJK91" s="16"/>
      <c r="AJL91" s="16"/>
      <c r="AJM91" s="16"/>
      <c r="AJN91" s="16"/>
      <c r="AJO91" s="16"/>
      <c r="AJP91" s="16"/>
      <c r="AJQ91" s="16"/>
      <c r="AJR91" s="16"/>
      <c r="AJS91" s="16"/>
      <c r="AJT91" s="16"/>
      <c r="AJU91" s="16"/>
      <c r="AJV91" s="16"/>
      <c r="AJW91" s="16"/>
      <c r="AJX91" s="16"/>
      <c r="AJY91" s="16"/>
      <c r="AJZ91" s="16"/>
      <c r="AKA91" s="16"/>
      <c r="AKB91" s="16"/>
      <c r="AKC91" s="16"/>
      <c r="AKD91" s="16"/>
      <c r="AKE91" s="16"/>
      <c r="AKF91" s="16"/>
      <c r="AKG91" s="16"/>
      <c r="AKH91" s="16"/>
      <c r="AKI91" s="16"/>
      <c r="AKJ91" s="16"/>
      <c r="AKK91" s="16"/>
      <c r="AKL91" s="16"/>
      <c r="AKM91" s="16"/>
      <c r="AKN91" s="16"/>
      <c r="AKO91" s="16"/>
      <c r="AKP91" s="16"/>
      <c r="AKQ91" s="16"/>
      <c r="AKR91" s="16"/>
      <c r="AKS91" s="16"/>
      <c r="AKT91" s="16"/>
      <c r="AKU91" s="16"/>
      <c r="AKV91" s="16"/>
      <c r="AKW91" s="16"/>
      <c r="AKX91" s="16"/>
      <c r="AKY91" s="16"/>
      <c r="AKZ91" s="16"/>
      <c r="ALA91" s="16"/>
      <c r="ALB91" s="16"/>
      <c r="ALC91" s="16"/>
      <c r="ALD91" s="16"/>
      <c r="ALE91" s="16"/>
      <c r="ALF91" s="16"/>
      <c r="ALG91" s="16"/>
      <c r="ALH91" s="16"/>
      <c r="ALI91" s="16"/>
      <c r="ALJ91" s="16"/>
      <c r="ALK91" s="16"/>
      <c r="ALL91" s="16"/>
      <c r="ALM91" s="16"/>
      <c r="ALN91" s="16"/>
      <c r="ALO91" s="16"/>
      <c r="ALP91" s="16"/>
      <c r="ALQ91" s="16"/>
      <c r="ALR91" s="16"/>
      <c r="ALS91" s="16"/>
      <c r="ALT91" s="16"/>
      <c r="ALU91" s="16"/>
      <c r="ALV91" s="16"/>
      <c r="ALW91" s="16"/>
      <c r="ALX91" s="16"/>
      <c r="ALY91" s="16"/>
      <c r="ALZ91" s="16"/>
      <c r="AMA91" s="16"/>
      <c r="AMB91" s="16"/>
      <c r="AMC91" s="16"/>
      <c r="AMD91" s="16"/>
      <c r="AME91" s="16"/>
      <c r="AMF91" s="16"/>
      <c r="AMG91" s="16"/>
      <c r="AMH91" s="16"/>
      <c r="AMI91" s="16"/>
      <c r="AMJ91" s="16"/>
      <c r="AMK91" s="16"/>
      <c r="AML91" s="16"/>
      <c r="AMM91" s="16"/>
      <c r="AMN91" s="16"/>
      <c r="AMO91" s="16"/>
      <c r="AMP91" s="16"/>
      <c r="AMQ91" s="16"/>
      <c r="AMR91" s="16"/>
      <c r="AMS91" s="16"/>
      <c r="AMT91" s="16"/>
      <c r="AMU91" s="16"/>
      <c r="AMV91" s="16"/>
      <c r="AMW91" s="16"/>
      <c r="AMX91" s="16"/>
      <c r="AMY91" s="16"/>
      <c r="AMZ91" s="16"/>
      <c r="ANA91" s="16"/>
      <c r="ANB91" s="16"/>
      <c r="ANC91" s="16"/>
      <c r="AND91" s="16"/>
      <c r="ANE91" s="16"/>
      <c r="ANF91" s="16"/>
      <c r="ANG91" s="16"/>
      <c r="ANH91" s="16"/>
      <c r="ANI91" s="16"/>
      <c r="ANJ91" s="16"/>
      <c r="ANK91" s="16"/>
      <c r="ANL91" s="16"/>
      <c r="ANM91" s="16"/>
      <c r="ANN91" s="16"/>
      <c r="ANO91" s="16"/>
      <c r="ANP91" s="16"/>
      <c r="ANQ91" s="16"/>
      <c r="ANR91" s="16"/>
      <c r="ANS91" s="16"/>
      <c r="ANT91" s="16"/>
      <c r="ANU91" s="16"/>
      <c r="ANV91" s="16"/>
      <c r="ANW91" s="16"/>
      <c r="ANX91" s="16"/>
      <c r="ANY91" s="16"/>
      <c r="ANZ91" s="16"/>
      <c r="AOA91" s="16"/>
      <c r="AOB91" s="16"/>
      <c r="AOC91" s="16"/>
      <c r="AOD91" s="16"/>
      <c r="AOE91" s="16"/>
      <c r="AOF91" s="16"/>
      <c r="AOG91" s="16"/>
      <c r="AOH91" s="16"/>
      <c r="AOI91" s="16"/>
      <c r="AOJ91" s="16"/>
      <c r="AOK91" s="16"/>
      <c r="AOL91" s="16"/>
      <c r="AOM91" s="16"/>
      <c r="AON91" s="16"/>
      <c r="AOO91" s="16"/>
      <c r="AOP91" s="16"/>
      <c r="AOQ91" s="16"/>
      <c r="AOR91" s="16"/>
      <c r="AOS91" s="16"/>
      <c r="AOT91" s="16"/>
      <c r="AOU91" s="16"/>
      <c r="AOV91" s="16"/>
      <c r="AOW91" s="16"/>
      <c r="AOX91" s="16"/>
      <c r="AOY91" s="16"/>
      <c r="AOZ91" s="16"/>
      <c r="APA91" s="16"/>
      <c r="APB91" s="16"/>
      <c r="APC91" s="16"/>
      <c r="APD91" s="16"/>
      <c r="APE91" s="16"/>
      <c r="APF91" s="16"/>
      <c r="APG91" s="16"/>
      <c r="APH91" s="16"/>
      <c r="API91" s="16"/>
      <c r="APJ91" s="16"/>
      <c r="APK91" s="16"/>
      <c r="APL91" s="16"/>
      <c r="APM91" s="16"/>
      <c r="APN91" s="16"/>
      <c r="APO91" s="16"/>
      <c r="APP91" s="16"/>
      <c r="APQ91" s="16"/>
      <c r="APR91" s="16"/>
      <c r="APS91" s="16"/>
      <c r="APT91" s="16"/>
      <c r="APU91" s="16"/>
      <c r="APV91" s="16"/>
      <c r="APW91" s="16"/>
      <c r="APX91" s="16"/>
      <c r="APY91" s="16"/>
      <c r="APZ91" s="16"/>
      <c r="AQA91" s="16"/>
      <c r="AQB91" s="16"/>
      <c r="AQC91" s="16"/>
      <c r="AQD91" s="16"/>
      <c r="AQE91" s="16"/>
      <c r="AQF91" s="16"/>
      <c r="AQG91" s="16"/>
      <c r="AQH91" s="16"/>
      <c r="AQI91" s="16"/>
      <c r="AQJ91" s="16"/>
      <c r="AQK91" s="16"/>
      <c r="AQL91" s="16"/>
      <c r="AQM91" s="16"/>
      <c r="AQN91" s="16"/>
      <c r="AQO91" s="16"/>
      <c r="AQP91" s="16"/>
      <c r="AQQ91" s="16"/>
      <c r="AQR91" s="16"/>
      <c r="AQS91" s="16"/>
      <c r="AQT91" s="16"/>
      <c r="AQU91" s="16"/>
      <c r="AQV91" s="16"/>
      <c r="AQW91" s="16"/>
      <c r="AQX91" s="16"/>
      <c r="AQY91" s="16"/>
      <c r="AQZ91" s="16"/>
      <c r="ARA91" s="16"/>
      <c r="ARB91" s="16"/>
      <c r="ARC91" s="16"/>
      <c r="ARD91" s="16"/>
      <c r="ARE91" s="16"/>
      <c r="ARF91" s="16"/>
      <c r="ARG91" s="16"/>
      <c r="ARH91" s="16"/>
      <c r="ARI91" s="16"/>
      <c r="ARJ91" s="16"/>
      <c r="ARK91" s="16"/>
      <c r="ARL91" s="16"/>
      <c r="ARM91" s="16"/>
      <c r="ARN91" s="16"/>
      <c r="ARO91" s="16"/>
      <c r="ARP91" s="16"/>
      <c r="ARQ91" s="16"/>
      <c r="ARR91" s="16"/>
      <c r="ARS91" s="16"/>
      <c r="ART91" s="16"/>
      <c r="ARU91" s="16"/>
      <c r="ARV91" s="16"/>
      <c r="ARW91" s="16"/>
      <c r="ARX91" s="16"/>
      <c r="ARY91" s="16"/>
      <c r="ARZ91" s="16"/>
      <c r="ASA91" s="16"/>
      <c r="ASB91" s="16"/>
      <c r="ASC91" s="16"/>
      <c r="ASD91" s="16"/>
      <c r="ASE91" s="16"/>
      <c r="ASF91" s="16"/>
      <c r="ASG91" s="16"/>
      <c r="ASH91" s="16"/>
      <c r="ASI91" s="16"/>
      <c r="ASJ91" s="16"/>
      <c r="ASK91" s="16"/>
      <c r="ASL91" s="16"/>
      <c r="ASM91" s="16"/>
      <c r="ASN91" s="16"/>
      <c r="ASO91" s="16"/>
      <c r="ASP91" s="16"/>
      <c r="ASQ91" s="16"/>
      <c r="ASR91" s="16"/>
      <c r="ASS91" s="16"/>
      <c r="AST91" s="16"/>
      <c r="ASU91" s="16"/>
      <c r="ASV91" s="16"/>
      <c r="ASW91" s="16"/>
      <c r="ASX91" s="16"/>
      <c r="ASY91" s="16"/>
      <c r="ASZ91" s="16"/>
      <c r="ATA91" s="16"/>
      <c r="ATB91" s="16"/>
      <c r="ATC91" s="16"/>
      <c r="ATD91" s="16"/>
      <c r="ATE91" s="16"/>
      <c r="ATF91" s="16"/>
      <c r="ATG91" s="16"/>
      <c r="ATH91" s="16"/>
      <c r="ATI91" s="16"/>
      <c r="ATJ91" s="16"/>
      <c r="ATK91" s="16"/>
      <c r="ATL91" s="16"/>
      <c r="ATM91" s="16"/>
      <c r="ATN91" s="16"/>
      <c r="ATO91" s="16"/>
      <c r="ATP91" s="16"/>
      <c r="ATQ91" s="16"/>
      <c r="ATR91" s="16"/>
      <c r="ATS91" s="16"/>
      <c r="ATT91" s="16"/>
      <c r="ATU91" s="16"/>
      <c r="ATV91" s="16"/>
      <c r="ATW91" s="16"/>
      <c r="ATX91" s="16"/>
      <c r="ATY91" s="16"/>
      <c r="ATZ91" s="16"/>
      <c r="AUA91" s="16"/>
      <c r="AUB91" s="16"/>
      <c r="AUC91" s="16"/>
      <c r="AUD91" s="16"/>
      <c r="AUE91" s="16"/>
      <c r="AUF91" s="16"/>
      <c r="AUG91" s="16"/>
      <c r="AUH91" s="16"/>
      <c r="AUI91" s="16"/>
      <c r="AUJ91" s="16"/>
      <c r="AUK91" s="16"/>
      <c r="AUL91" s="16"/>
      <c r="AUM91" s="16"/>
      <c r="AUN91" s="16"/>
      <c r="AUO91" s="16"/>
      <c r="AUP91" s="16"/>
      <c r="AUQ91" s="16"/>
      <c r="AUR91" s="16"/>
      <c r="AUS91" s="16"/>
      <c r="AUT91" s="16"/>
      <c r="AUU91" s="16"/>
      <c r="AUV91" s="16"/>
      <c r="AUW91" s="16"/>
      <c r="AUX91" s="16"/>
      <c r="AUY91" s="16"/>
      <c r="AUZ91" s="16"/>
      <c r="AVA91" s="16"/>
      <c r="AVB91" s="16"/>
      <c r="AVC91" s="16"/>
      <c r="AVD91" s="16"/>
      <c r="AVE91" s="16"/>
      <c r="AVF91" s="16"/>
      <c r="AVG91" s="16"/>
      <c r="AVH91" s="16"/>
      <c r="AVI91" s="16"/>
      <c r="AVJ91" s="16"/>
      <c r="AVK91" s="16"/>
      <c r="AVL91" s="16"/>
      <c r="AVM91" s="16"/>
      <c r="AVN91" s="16"/>
      <c r="AVO91" s="16"/>
      <c r="AVP91" s="16"/>
      <c r="AVQ91" s="16"/>
      <c r="AVR91" s="16"/>
      <c r="AVS91" s="16"/>
      <c r="AVT91" s="16"/>
      <c r="AVU91" s="16"/>
      <c r="AVV91" s="16"/>
      <c r="AVW91" s="16"/>
      <c r="AVX91" s="16"/>
      <c r="AVY91" s="16"/>
      <c r="AVZ91" s="16"/>
      <c r="AWA91" s="16"/>
      <c r="AWB91" s="16"/>
      <c r="AWC91" s="16"/>
      <c r="AWD91" s="16"/>
      <c r="AWE91" s="16"/>
      <c r="AWF91" s="16"/>
      <c r="AWG91" s="16"/>
      <c r="AWH91" s="16"/>
      <c r="AWI91" s="16"/>
      <c r="AWJ91" s="16"/>
      <c r="AWK91" s="16"/>
      <c r="AWL91" s="16"/>
      <c r="AWM91" s="16"/>
      <c r="AWN91" s="16"/>
      <c r="AWO91" s="16"/>
      <c r="AWP91" s="16"/>
      <c r="AWQ91" s="16"/>
      <c r="AWR91" s="16"/>
      <c r="AWS91" s="16"/>
      <c r="AWT91" s="16"/>
      <c r="AWU91" s="16"/>
      <c r="AWV91" s="16"/>
      <c r="AWW91" s="16"/>
      <c r="AWX91" s="16"/>
      <c r="AWY91" s="16"/>
      <c r="AWZ91" s="16"/>
      <c r="AXA91" s="16"/>
      <c r="AXB91" s="16"/>
      <c r="AXC91" s="16"/>
      <c r="AXD91" s="16"/>
      <c r="AXE91" s="16"/>
      <c r="AXF91" s="16"/>
      <c r="AXG91" s="16"/>
      <c r="AXH91" s="16"/>
      <c r="AXI91" s="16"/>
      <c r="AXJ91" s="16"/>
      <c r="AXK91" s="16"/>
      <c r="AXL91" s="16"/>
      <c r="AXM91" s="16"/>
      <c r="AXN91" s="16"/>
      <c r="AXO91" s="16"/>
      <c r="AXP91" s="16"/>
      <c r="AXQ91" s="16"/>
      <c r="AXR91" s="16"/>
      <c r="AXS91" s="16"/>
      <c r="AXT91" s="16"/>
      <c r="AXU91" s="16"/>
      <c r="AXV91" s="16"/>
      <c r="AXW91" s="16"/>
      <c r="AXX91" s="16"/>
      <c r="AXY91" s="16"/>
      <c r="AXZ91" s="16"/>
      <c r="AYA91" s="16"/>
      <c r="AYB91" s="16"/>
      <c r="AYC91" s="16"/>
      <c r="AYD91" s="16"/>
      <c r="AYE91" s="16"/>
      <c r="AYF91" s="16"/>
      <c r="AYG91" s="16"/>
      <c r="AYH91" s="16"/>
      <c r="AYI91" s="16"/>
      <c r="AYJ91" s="16"/>
      <c r="AYK91" s="16"/>
      <c r="AYL91" s="16"/>
      <c r="AYM91" s="16"/>
      <c r="AYN91" s="16"/>
      <c r="AYO91" s="16"/>
      <c r="AYP91" s="16"/>
      <c r="AYQ91" s="16"/>
      <c r="AYR91" s="16"/>
      <c r="AYS91" s="16"/>
      <c r="AYT91" s="16"/>
      <c r="AYU91" s="16"/>
      <c r="AYV91" s="16"/>
      <c r="AYW91" s="16"/>
      <c r="AYX91" s="16"/>
      <c r="AYY91" s="16"/>
      <c r="AYZ91" s="16"/>
      <c r="AZA91" s="16"/>
      <c r="AZB91" s="16"/>
      <c r="AZC91" s="16"/>
      <c r="AZD91" s="16"/>
      <c r="AZE91" s="16"/>
      <c r="AZF91" s="16"/>
      <c r="AZG91" s="16"/>
      <c r="AZH91" s="16"/>
      <c r="AZI91" s="16"/>
      <c r="AZJ91" s="16"/>
      <c r="AZK91" s="16"/>
      <c r="AZL91" s="16"/>
      <c r="AZM91" s="16"/>
      <c r="AZN91" s="16"/>
      <c r="AZO91" s="16"/>
      <c r="AZP91" s="16"/>
      <c r="AZQ91" s="16"/>
      <c r="AZR91" s="16"/>
      <c r="AZS91" s="16"/>
      <c r="AZT91" s="16"/>
      <c r="AZU91" s="16"/>
      <c r="AZV91" s="16"/>
      <c r="AZW91" s="16"/>
      <c r="AZX91" s="16"/>
      <c r="AZY91" s="16"/>
      <c r="AZZ91" s="16"/>
      <c r="BAA91" s="16"/>
      <c r="BAB91" s="16"/>
      <c r="BAC91" s="16"/>
      <c r="BAD91" s="16"/>
      <c r="BAE91" s="16"/>
      <c r="BAF91" s="16"/>
      <c r="BAG91" s="16"/>
      <c r="BAH91" s="16"/>
      <c r="BAI91" s="16"/>
      <c r="BAJ91" s="16"/>
      <c r="BAK91" s="16"/>
      <c r="BAL91" s="16"/>
      <c r="BAM91" s="16"/>
      <c r="BAN91" s="16"/>
      <c r="BAO91" s="16"/>
      <c r="BAP91" s="16"/>
      <c r="BAQ91" s="16"/>
      <c r="BAR91" s="16"/>
      <c r="BAS91" s="16"/>
      <c r="BAT91" s="16"/>
      <c r="BAU91" s="16"/>
      <c r="BAV91" s="16"/>
      <c r="BAW91" s="16"/>
      <c r="BAX91" s="16"/>
      <c r="BAY91" s="16"/>
      <c r="BAZ91" s="16"/>
      <c r="BBA91" s="16"/>
      <c r="BBB91" s="16"/>
      <c r="BBC91" s="16"/>
      <c r="BBD91" s="16"/>
      <c r="BBE91" s="16"/>
      <c r="BBF91" s="16"/>
      <c r="BBG91" s="16"/>
      <c r="BBH91" s="16"/>
      <c r="BBI91" s="16"/>
      <c r="BBJ91" s="16"/>
      <c r="BBK91" s="16"/>
      <c r="BBL91" s="16"/>
      <c r="BBM91" s="16"/>
      <c r="BBN91" s="16"/>
      <c r="BBO91" s="16"/>
      <c r="BBP91" s="16"/>
      <c r="BBQ91" s="16"/>
      <c r="BBR91" s="16"/>
      <c r="BBS91" s="16"/>
      <c r="BBT91" s="16"/>
      <c r="BBU91" s="16"/>
      <c r="BBV91" s="16"/>
      <c r="BBW91" s="16"/>
      <c r="BBX91" s="16"/>
      <c r="BBY91" s="16"/>
      <c r="BBZ91" s="16"/>
      <c r="BCA91" s="16"/>
      <c r="BCB91" s="16"/>
      <c r="BCC91" s="16"/>
      <c r="BCD91" s="16"/>
      <c r="BCE91" s="16"/>
      <c r="BCF91" s="16"/>
      <c r="BCG91" s="16"/>
      <c r="BCH91" s="16"/>
      <c r="BCI91" s="16"/>
      <c r="BCJ91" s="16"/>
      <c r="BCK91" s="16"/>
      <c r="BCL91" s="16"/>
      <c r="BCM91" s="16"/>
      <c r="BCN91" s="16"/>
      <c r="BCO91" s="16"/>
      <c r="BCP91" s="16"/>
      <c r="BCQ91" s="16"/>
      <c r="BCR91" s="16"/>
      <c r="BCS91" s="16"/>
      <c r="BCT91" s="16"/>
      <c r="BCU91" s="16"/>
      <c r="BCV91" s="16"/>
      <c r="BCW91" s="16"/>
      <c r="BCX91" s="16"/>
      <c r="BCY91" s="16"/>
      <c r="BCZ91" s="16"/>
      <c r="BDA91" s="16"/>
      <c r="BDB91" s="16"/>
      <c r="BDC91" s="16"/>
      <c r="BDD91" s="16"/>
      <c r="BDE91" s="16"/>
      <c r="BDF91" s="16"/>
      <c r="BDG91" s="16"/>
      <c r="BDH91" s="16"/>
      <c r="BDI91" s="16"/>
      <c r="BDJ91" s="16"/>
      <c r="BDK91" s="16"/>
      <c r="BDL91" s="16"/>
      <c r="BDM91" s="16"/>
      <c r="BDN91" s="16"/>
      <c r="BDO91" s="16"/>
      <c r="BDP91" s="16"/>
      <c r="BDQ91" s="16"/>
      <c r="BDR91" s="16"/>
      <c r="BDS91" s="16"/>
      <c r="BDT91" s="16"/>
      <c r="BDU91" s="16"/>
      <c r="BDV91" s="16"/>
      <c r="BDW91" s="16"/>
      <c r="BDX91" s="16"/>
      <c r="BDY91" s="16"/>
      <c r="BDZ91" s="16"/>
      <c r="BEA91" s="16"/>
      <c r="BEB91" s="16"/>
      <c r="BEC91" s="16"/>
      <c r="BED91" s="16"/>
      <c r="BEE91" s="16"/>
      <c r="BEF91" s="16"/>
      <c r="BEG91" s="16"/>
      <c r="BEH91" s="16"/>
      <c r="BEI91" s="16"/>
      <c r="BEJ91" s="16"/>
      <c r="BEK91" s="16"/>
      <c r="BEL91" s="16"/>
      <c r="BEM91" s="16"/>
      <c r="BEN91" s="16"/>
      <c r="BEO91" s="16"/>
      <c r="BEP91" s="16"/>
      <c r="BEQ91" s="16"/>
      <c r="BER91" s="16"/>
      <c r="BES91" s="16"/>
      <c r="BET91" s="16"/>
      <c r="BEU91" s="16"/>
      <c r="BEV91" s="16"/>
      <c r="BEW91" s="16"/>
      <c r="BEX91" s="16"/>
      <c r="BEY91" s="16"/>
      <c r="BEZ91" s="16"/>
      <c r="BFA91" s="16"/>
      <c r="BFB91" s="16"/>
      <c r="BFC91" s="16"/>
      <c r="BFD91" s="16"/>
      <c r="BFE91" s="16"/>
      <c r="BFF91" s="16"/>
      <c r="BFG91" s="16"/>
      <c r="BFH91" s="16"/>
      <c r="BFI91" s="16"/>
      <c r="BFJ91" s="16"/>
      <c r="BFK91" s="16"/>
      <c r="BFL91" s="16"/>
      <c r="BFM91" s="16"/>
      <c r="BFN91" s="16"/>
      <c r="BFO91" s="16"/>
      <c r="BFP91" s="16"/>
      <c r="BFQ91" s="16"/>
      <c r="BFR91" s="16"/>
      <c r="BFS91" s="16"/>
      <c r="BFT91" s="16"/>
      <c r="BFU91" s="16"/>
      <c r="BFV91" s="16"/>
      <c r="BFW91" s="16"/>
      <c r="BFX91" s="16"/>
      <c r="BFY91" s="16"/>
      <c r="BFZ91" s="16"/>
      <c r="BGA91" s="16"/>
      <c r="BGB91" s="16"/>
      <c r="BGC91" s="16"/>
      <c r="BGD91" s="16"/>
      <c r="BGE91" s="16"/>
      <c r="BGF91" s="16"/>
      <c r="BGG91" s="16"/>
      <c r="BGH91" s="16"/>
      <c r="BGI91" s="16"/>
      <c r="BGJ91" s="16"/>
      <c r="BGK91" s="16"/>
      <c r="BGL91" s="16"/>
      <c r="BGM91" s="16"/>
      <c r="BGN91" s="16"/>
      <c r="BGO91" s="16"/>
      <c r="BGP91" s="16"/>
      <c r="BGQ91" s="16"/>
      <c r="BGR91" s="16"/>
      <c r="BGS91" s="16"/>
      <c r="BGT91" s="16"/>
      <c r="BGU91" s="16"/>
      <c r="BGV91" s="16"/>
      <c r="BGW91" s="16"/>
      <c r="BGX91" s="16"/>
      <c r="BGY91" s="16"/>
      <c r="BGZ91" s="16"/>
      <c r="BHA91" s="16"/>
      <c r="BHB91" s="16"/>
      <c r="BHC91" s="16"/>
      <c r="BHD91" s="16"/>
      <c r="BHE91" s="16"/>
      <c r="BHF91" s="16"/>
      <c r="BHG91" s="16"/>
      <c r="BHH91" s="16"/>
      <c r="BHI91" s="16"/>
      <c r="BHJ91" s="16"/>
      <c r="BHK91" s="16"/>
      <c r="BHL91" s="16"/>
      <c r="BHM91" s="16"/>
      <c r="BHN91" s="16"/>
      <c r="BHO91" s="16"/>
      <c r="BHP91" s="16"/>
      <c r="BHQ91" s="16"/>
      <c r="BHR91" s="16"/>
      <c r="BHS91" s="16"/>
      <c r="BHT91" s="16"/>
      <c r="BHU91" s="16"/>
      <c r="BHV91" s="16"/>
      <c r="BHW91" s="16"/>
      <c r="BHX91" s="16"/>
      <c r="BHY91" s="16"/>
      <c r="BHZ91" s="16"/>
      <c r="BIA91" s="16"/>
      <c r="BIB91" s="16"/>
      <c r="BIC91" s="16"/>
      <c r="BID91" s="16"/>
      <c r="BIE91" s="16"/>
      <c r="BIF91" s="16"/>
      <c r="BIG91" s="16"/>
      <c r="BIH91" s="16"/>
      <c r="BII91" s="16"/>
      <c r="BIJ91" s="16"/>
      <c r="BIK91" s="16"/>
      <c r="BIL91" s="16"/>
      <c r="BIM91" s="16"/>
      <c r="BIN91" s="16"/>
      <c r="BIO91" s="16"/>
      <c r="BIP91" s="16"/>
      <c r="BIQ91" s="16"/>
      <c r="BIR91" s="16"/>
      <c r="BIS91" s="16"/>
      <c r="BIT91" s="16"/>
      <c r="BIU91" s="16"/>
      <c r="BIV91" s="16"/>
      <c r="BIW91" s="16"/>
      <c r="BIX91" s="16"/>
      <c r="BIY91" s="16"/>
      <c r="BIZ91" s="16"/>
      <c r="BJA91" s="16"/>
      <c r="BJB91" s="16"/>
      <c r="BJC91" s="16"/>
      <c r="BJD91" s="16"/>
      <c r="BJE91" s="16"/>
      <c r="BJF91" s="16"/>
      <c r="BJG91" s="16"/>
      <c r="BJH91" s="16"/>
      <c r="BJI91" s="16"/>
      <c r="BJJ91" s="16"/>
      <c r="BJK91" s="16"/>
      <c r="BJL91" s="16"/>
      <c r="BJM91" s="16"/>
      <c r="BJN91" s="16"/>
      <c r="BJO91" s="16"/>
      <c r="BJP91" s="16"/>
      <c r="BJQ91" s="16"/>
      <c r="BJR91" s="16"/>
      <c r="BJS91" s="16"/>
      <c r="BJT91" s="16"/>
      <c r="BJU91" s="16"/>
      <c r="BJV91" s="16"/>
      <c r="BJW91" s="16"/>
      <c r="BJX91" s="16"/>
      <c r="BJY91" s="16"/>
      <c r="BJZ91" s="16"/>
      <c r="BKA91" s="16"/>
      <c r="BKB91" s="16"/>
      <c r="BKC91" s="16"/>
      <c r="BKD91" s="16"/>
      <c r="BKE91" s="16"/>
      <c r="BKF91" s="16"/>
      <c r="BKG91" s="16"/>
      <c r="BKH91" s="16"/>
      <c r="BKI91" s="16"/>
      <c r="BKJ91" s="16"/>
      <c r="BKK91" s="16"/>
      <c r="BKL91" s="16"/>
      <c r="BKM91" s="16"/>
      <c r="BKN91" s="16"/>
      <c r="BKO91" s="16"/>
      <c r="BKP91" s="16"/>
      <c r="BKQ91" s="16"/>
      <c r="BKR91" s="16"/>
      <c r="BKS91" s="16"/>
      <c r="BKT91" s="16"/>
      <c r="BKU91" s="16"/>
      <c r="BKV91" s="16"/>
      <c r="BKW91" s="16"/>
      <c r="BKX91" s="16"/>
      <c r="BKY91" s="16"/>
      <c r="BKZ91" s="16"/>
      <c r="BLA91" s="16"/>
      <c r="BLB91" s="16"/>
      <c r="BLC91" s="16"/>
      <c r="BLD91" s="16"/>
      <c r="BLE91" s="16"/>
      <c r="BLF91" s="16"/>
      <c r="BLG91" s="16"/>
      <c r="BLH91" s="16"/>
      <c r="BLI91" s="16"/>
      <c r="BLJ91" s="16"/>
      <c r="BLK91" s="16"/>
      <c r="BLL91" s="16"/>
      <c r="BLM91" s="16"/>
      <c r="BLN91" s="16"/>
      <c r="BLO91" s="16"/>
      <c r="BLP91" s="16"/>
      <c r="BLQ91" s="16"/>
      <c r="BLR91" s="16"/>
      <c r="BLS91" s="16"/>
      <c r="BLT91" s="16"/>
      <c r="BLU91" s="16"/>
      <c r="BLV91" s="16"/>
      <c r="BLW91" s="16"/>
      <c r="BLX91" s="16"/>
      <c r="BLY91" s="16"/>
      <c r="BLZ91" s="16"/>
      <c r="BMA91" s="16"/>
      <c r="BMB91" s="16"/>
      <c r="BMC91" s="16"/>
      <c r="BMD91" s="16"/>
      <c r="BME91" s="16"/>
      <c r="BMF91" s="16"/>
      <c r="BMG91" s="16"/>
      <c r="BMH91" s="16"/>
      <c r="BMI91" s="16"/>
      <c r="BMJ91" s="16"/>
      <c r="BMK91" s="16"/>
      <c r="BML91" s="16"/>
      <c r="BMM91" s="16"/>
      <c r="BMN91" s="16"/>
      <c r="BMO91" s="16"/>
      <c r="BMP91" s="16"/>
      <c r="BMQ91" s="16"/>
      <c r="BMR91" s="16"/>
      <c r="BMS91" s="16"/>
      <c r="BMT91" s="16"/>
      <c r="BMU91" s="16"/>
      <c r="BMV91" s="16"/>
      <c r="BMW91" s="16"/>
      <c r="BMX91" s="16"/>
      <c r="BMY91" s="16"/>
      <c r="BMZ91" s="16"/>
      <c r="BNA91" s="16"/>
      <c r="BNB91" s="16"/>
      <c r="BNC91" s="16"/>
      <c r="BND91" s="16"/>
      <c r="BNE91" s="16"/>
      <c r="BNF91" s="16"/>
      <c r="BNG91" s="16"/>
      <c r="BNH91" s="16"/>
      <c r="BNI91" s="16"/>
      <c r="BNJ91" s="16"/>
      <c r="BNK91" s="16"/>
      <c r="BNL91" s="16"/>
      <c r="BNM91" s="16"/>
      <c r="BNN91" s="16"/>
      <c r="BNO91" s="16"/>
      <c r="BNP91" s="16"/>
      <c r="BNQ91" s="16"/>
      <c r="BNR91" s="16"/>
      <c r="BNS91" s="16"/>
      <c r="BNT91" s="16"/>
      <c r="BNU91" s="16"/>
      <c r="BNV91" s="16"/>
      <c r="BNW91" s="16"/>
      <c r="BNX91" s="16"/>
      <c r="BNY91" s="16"/>
      <c r="BNZ91" s="16"/>
      <c r="BOA91" s="16"/>
      <c r="BOB91" s="16"/>
      <c r="BOC91" s="16"/>
      <c r="BOD91" s="16"/>
      <c r="BOE91" s="16"/>
      <c r="BOF91" s="16"/>
      <c r="BOG91" s="16"/>
      <c r="BOH91" s="16"/>
      <c r="BOI91" s="16"/>
      <c r="BOJ91" s="16"/>
      <c r="BOK91" s="16"/>
      <c r="BOL91" s="16"/>
      <c r="BOM91" s="16"/>
      <c r="BON91" s="16"/>
      <c r="BOO91" s="16"/>
      <c r="BOP91" s="16"/>
      <c r="BOQ91" s="16"/>
      <c r="BOR91" s="16"/>
      <c r="BOS91" s="16"/>
      <c r="BOT91" s="16"/>
      <c r="BOU91" s="16"/>
      <c r="BOV91" s="16"/>
      <c r="BOW91" s="16"/>
      <c r="BOX91" s="16"/>
      <c r="BOY91" s="16"/>
      <c r="BOZ91" s="16"/>
      <c r="BPA91" s="16"/>
      <c r="BPB91" s="16"/>
      <c r="BPC91" s="16"/>
      <c r="BPD91" s="16"/>
      <c r="BPE91" s="16"/>
      <c r="BPF91" s="16"/>
      <c r="BPG91" s="16"/>
      <c r="BPH91" s="16"/>
      <c r="BPI91" s="16"/>
      <c r="BPJ91" s="16"/>
      <c r="BPK91" s="16"/>
      <c r="BPL91" s="16"/>
      <c r="BPM91" s="16"/>
      <c r="BPN91" s="16"/>
      <c r="BPO91" s="16"/>
      <c r="BPP91" s="16"/>
      <c r="BPQ91" s="16"/>
      <c r="BPR91" s="16"/>
      <c r="BPS91" s="16"/>
      <c r="BPT91" s="16"/>
      <c r="BPU91" s="16"/>
      <c r="BPV91" s="16"/>
      <c r="BPW91" s="16"/>
      <c r="BPX91" s="16"/>
      <c r="BPY91" s="16"/>
      <c r="BPZ91" s="16"/>
      <c r="BQA91" s="16"/>
      <c r="BQB91" s="16"/>
      <c r="BQC91" s="16"/>
      <c r="BQD91" s="16"/>
      <c r="BQE91" s="16"/>
      <c r="BQF91" s="16"/>
      <c r="BQG91" s="16"/>
      <c r="BQH91" s="16"/>
      <c r="BQI91" s="16"/>
      <c r="BQJ91" s="16"/>
      <c r="BQK91" s="16"/>
      <c r="BQL91" s="16"/>
      <c r="BQM91" s="16"/>
      <c r="BQN91" s="16"/>
      <c r="BQO91" s="16"/>
      <c r="BQP91" s="16"/>
      <c r="BQQ91" s="16"/>
      <c r="BQR91" s="16"/>
      <c r="BQS91" s="16"/>
      <c r="BQT91" s="16"/>
      <c r="BQU91" s="16"/>
      <c r="BQV91" s="16"/>
      <c r="BQW91" s="16"/>
      <c r="BQX91" s="16"/>
      <c r="BQY91" s="16"/>
      <c r="BQZ91" s="16"/>
      <c r="BRA91" s="16"/>
      <c r="BRB91" s="16"/>
      <c r="BRC91" s="16"/>
      <c r="BRD91" s="16"/>
      <c r="BRE91" s="16"/>
      <c r="BRF91" s="16"/>
      <c r="BRG91" s="16"/>
      <c r="BRH91" s="16"/>
      <c r="BRI91" s="16"/>
      <c r="BRJ91" s="16"/>
      <c r="BRK91" s="16"/>
      <c r="BRL91" s="16"/>
      <c r="BRM91" s="16"/>
      <c r="BRN91" s="16"/>
      <c r="BRO91" s="16"/>
      <c r="BRP91" s="16"/>
      <c r="BRQ91" s="16"/>
      <c r="BRR91" s="16"/>
      <c r="BRS91" s="16"/>
      <c r="BRT91" s="16"/>
      <c r="BRU91" s="16"/>
      <c r="BRV91" s="16"/>
      <c r="BRW91" s="16"/>
      <c r="BRX91" s="16"/>
      <c r="BRY91" s="16"/>
      <c r="BRZ91" s="16"/>
      <c r="BSA91" s="16"/>
      <c r="BSB91" s="16"/>
      <c r="BSC91" s="16"/>
      <c r="BSD91" s="16"/>
      <c r="BSE91" s="16"/>
      <c r="BSF91" s="16"/>
      <c r="BSG91" s="16"/>
      <c r="BSH91" s="16"/>
      <c r="BSI91" s="16"/>
      <c r="BSJ91" s="16"/>
      <c r="BSK91" s="16"/>
      <c r="BSL91" s="16"/>
      <c r="BSM91" s="16"/>
      <c r="BSN91" s="16"/>
      <c r="BSO91" s="16"/>
      <c r="BSP91" s="16"/>
      <c r="BSQ91" s="16"/>
      <c r="BSR91" s="16"/>
      <c r="BSS91" s="16"/>
      <c r="BST91" s="16"/>
      <c r="BSU91" s="16"/>
      <c r="BSV91" s="16"/>
      <c r="BSW91" s="16"/>
      <c r="BSX91" s="16"/>
      <c r="BSY91" s="16"/>
      <c r="BSZ91" s="16"/>
      <c r="BTA91" s="16"/>
      <c r="BTB91" s="16"/>
      <c r="BTC91" s="16"/>
      <c r="BTD91" s="16"/>
      <c r="BTE91" s="16"/>
      <c r="BTF91" s="16"/>
      <c r="BTG91" s="16"/>
      <c r="BTH91" s="16"/>
    </row>
    <row r="92" spans="1:1880" ht="35.25" customHeight="1" x14ac:dyDescent="0.3">
      <c r="A92" s="69"/>
      <c r="B92" s="605" t="s">
        <v>4</v>
      </c>
      <c r="C92" s="543"/>
      <c r="D92" s="606"/>
      <c r="E92" s="544"/>
      <c r="F92" s="340"/>
      <c r="G92" s="546"/>
      <c r="H92" s="535"/>
      <c r="I92" s="541"/>
      <c r="J92"/>
    </row>
    <row r="93" spans="1:1880" ht="176.25" customHeight="1" x14ac:dyDescent="0.3">
      <c r="A93" s="69">
        <v>547</v>
      </c>
      <c r="B93" s="284"/>
      <c r="C93" s="284" t="s">
        <v>70</v>
      </c>
      <c r="D93" s="160" t="s">
        <v>1199</v>
      </c>
      <c r="E93" s="283">
        <f>INDEX('PY1 Data(H)'!$A$1:$CZ$258,MATCH('Unit Data from Audit Worksheet'!$A93,'PY1 Data(H)'!$A$1:$A$258,0),MATCH('Unit Data from Audit Worksheet'!$D$2,'PY1 Data(H)'!$A$1:$CZ$1,0))</f>
        <v>2</v>
      </c>
      <c r="F93" s="308"/>
      <c r="G93" s="540" t="str">
        <f>IF(F93&lt;1,"Please answer this question","")</f>
        <v>Please answer this question</v>
      </c>
      <c r="H93" s="533"/>
      <c r="I93" s="534"/>
      <c r="J93"/>
    </row>
    <row r="94" spans="1:1880" s="16" customFormat="1" ht="141.6" customHeight="1" x14ac:dyDescent="0.3">
      <c r="A94" s="142">
        <v>659</v>
      </c>
      <c r="B94" s="632" t="s">
        <v>23</v>
      </c>
      <c r="C94" s="632" t="s">
        <v>150</v>
      </c>
      <c r="D94" s="604" t="s">
        <v>270</v>
      </c>
      <c r="E94" s="283">
        <f>INDEX('PY1 Data(H)'!$A$1:$CZ$258,MATCH('Unit Data from Audit Worksheet'!$A94,'PY1 Data(H)'!$A$1:$A$258,0),MATCH('Unit Data from Audit Worksheet'!$D$2,'PY1 Data(H)'!$A$1:$CZ$1,0))</f>
        <v>0</v>
      </c>
      <c r="F94" s="138">
        <v>0</v>
      </c>
      <c r="G94" s="313" t="s">
        <v>271</v>
      </c>
      <c r="H94" s="312" t="str">
        <f>IF(F94&lt;1,"Please answer this question if applicable","")</f>
        <v>Please answer this question if applicable</v>
      </c>
      <c r="I94" s="539"/>
      <c r="J94"/>
      <c r="L94"/>
      <c r="N94" s="139"/>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row>
    <row r="95" spans="1:1880" ht="65.25" customHeight="1" x14ac:dyDescent="0.3">
      <c r="A95" s="142">
        <v>660</v>
      </c>
      <c r="B95" s="632" t="s">
        <v>23</v>
      </c>
      <c r="C95" s="632" t="s">
        <v>150</v>
      </c>
      <c r="D95" s="604" t="s">
        <v>272</v>
      </c>
      <c r="E95" s="283">
        <f>INDEX('PY1 Data(H)'!$A$1:$CZ$258,MATCH('Unit Data from Audit Worksheet'!$A95,'PY1 Data(H)'!$A$1:$A$258,0),MATCH('Unit Data from Audit Worksheet'!$D$2,'PY1 Data(H)'!$A$1:$CZ$1,0))</f>
        <v>0</v>
      </c>
      <c r="F95" s="138">
        <v>0</v>
      </c>
      <c r="G95" s="312" t="str">
        <f>IF(F95&lt;1,"Please answer this question if applicable","")</f>
        <v>Please answer this question if applicable</v>
      </c>
      <c r="I95" s="535"/>
      <c r="J95"/>
    </row>
    <row r="96" spans="1:1880" ht="94.5" customHeight="1" x14ac:dyDescent="0.3">
      <c r="A96" s="142">
        <v>661</v>
      </c>
      <c r="B96" s="632" t="s">
        <v>23</v>
      </c>
      <c r="C96" s="632" t="s">
        <v>152</v>
      </c>
      <c r="D96" s="618" t="s">
        <v>273</v>
      </c>
      <c r="E96" s="283">
        <f>INDEX('PY1 Data(H)'!$A$1:$CZ$258,MATCH('Unit Data from Audit Worksheet'!$A96,'PY1 Data(H)'!$A$1:$A$258,0),MATCH('Unit Data from Audit Worksheet'!$D$2,'PY1 Data(H)'!$A$1:$CZ$1,0))</f>
        <v>0</v>
      </c>
      <c r="F96" s="132">
        <v>0</v>
      </c>
      <c r="G96" s="313" t="str">
        <f>IF((F96&lt;1),"Please answer this question if applicable ",IF(F96=H96,"","Please review percentage"))</f>
        <v xml:space="preserve">Please answer this question if applicable </v>
      </c>
      <c r="H96" s="560">
        <f>ROUND(IFERROR((F95/F94)*100,0),1)</f>
        <v>0</v>
      </c>
      <c r="I96" s="560"/>
      <c r="J96"/>
    </row>
    <row r="97" spans="1:15" ht="111.75" customHeight="1" x14ac:dyDescent="0.3">
      <c r="A97" s="69"/>
      <c r="B97" s="284"/>
      <c r="C97" s="284"/>
      <c r="D97" s="619" t="s">
        <v>5</v>
      </c>
      <c r="E97" s="285"/>
      <c r="F97" s="285"/>
      <c r="G97" s="313"/>
      <c r="H97" s="560"/>
      <c r="I97" s="562"/>
      <c r="J97"/>
    </row>
    <row r="98" spans="1:15" ht="32.25" customHeight="1" x14ac:dyDescent="0.3">
      <c r="A98" s="69"/>
      <c r="B98" s="605" t="s">
        <v>6</v>
      </c>
      <c r="C98" s="543"/>
      <c r="D98" s="606"/>
      <c r="E98" s="340"/>
      <c r="F98" s="546"/>
      <c r="G98" s="546"/>
      <c r="H98" s="535"/>
      <c r="I98" s="541"/>
      <c r="J98"/>
    </row>
    <row r="99" spans="1:15" ht="68.25" customHeight="1" x14ac:dyDescent="0.3">
      <c r="A99" s="69">
        <v>6</v>
      </c>
      <c r="B99" s="3" t="s">
        <v>21</v>
      </c>
      <c r="C99" s="3" t="s">
        <v>71</v>
      </c>
      <c r="D99" s="18" t="s">
        <v>310</v>
      </c>
      <c r="E99" s="283">
        <f>INDEX('PY1 Data(H)'!$A$1:$CZ$258,MATCH('Unit Data from Audit Worksheet'!$A99,'PY1 Data(H)'!$A$1:$A$258,0),MATCH('Unit Data from Audit Worksheet'!$D$2,'PY1 Data(H)'!$A$1:$CZ$1,0))</f>
        <v>0</v>
      </c>
      <c r="F99" s="138">
        <v>0</v>
      </c>
      <c r="G99" s="532">
        <f>IF(F99&lt;0,"Error: Enter as positive.",)</f>
        <v>0</v>
      </c>
      <c r="H99" s="535"/>
      <c r="I99" s="541"/>
      <c r="J99"/>
    </row>
    <row r="100" spans="1:15" ht="27.75" customHeight="1" x14ac:dyDescent="0.3">
      <c r="A100" s="69"/>
      <c r="B100" s="605" t="s">
        <v>154</v>
      </c>
      <c r="C100" s="542"/>
      <c r="D100" s="605"/>
      <c r="E100" s="563"/>
      <c r="F100" s="563"/>
      <c r="G100" s="556"/>
      <c r="H100" s="535"/>
      <c r="I100" s="69"/>
      <c r="J100"/>
      <c r="M100" s="16" t="s">
        <v>238</v>
      </c>
    </row>
    <row r="101" spans="1:15" ht="68.25" customHeight="1" x14ac:dyDescent="0.3">
      <c r="A101" s="69">
        <v>620</v>
      </c>
      <c r="B101" s="284" t="s">
        <v>23</v>
      </c>
      <c r="C101" s="284"/>
      <c r="D101" s="18" t="s">
        <v>1168</v>
      </c>
      <c r="E101" s="348"/>
      <c r="F101" s="131"/>
      <c r="G101" s="540" t="str">
        <f>IF(F101&lt;1,"Please answer this question","")</f>
        <v>Please answer this question</v>
      </c>
      <c r="H101" s="535"/>
      <c r="I101" s="69"/>
      <c r="J101"/>
      <c r="M101" s="16" t="s">
        <v>239</v>
      </c>
    </row>
    <row r="102" spans="1:15" ht="123.75" customHeight="1" x14ac:dyDescent="0.3">
      <c r="A102" s="564"/>
      <c r="B102" s="738" t="s">
        <v>222</v>
      </c>
      <c r="C102" s="738"/>
      <c r="D102" s="738"/>
      <c r="E102" s="565"/>
      <c r="F102" s="565"/>
      <c r="G102" s="565"/>
      <c r="H102" s="535"/>
      <c r="I102" s="69"/>
      <c r="J102"/>
      <c r="M102" s="16" t="s">
        <v>225</v>
      </c>
    </row>
    <row r="103" spans="1:15" ht="63" customHeight="1" x14ac:dyDescent="0.3">
      <c r="A103" s="142">
        <v>947</v>
      </c>
      <c r="B103" s="604"/>
      <c r="C103" s="604"/>
      <c r="D103" s="618" t="s">
        <v>194</v>
      </c>
      <c r="E103" s="420"/>
      <c r="F103" s="566"/>
      <c r="G103" s="540" t="str">
        <f>IF(ISBLANK(F103),"Please do not leave blank","")</f>
        <v>Please do not leave blank</v>
      </c>
      <c r="H103" s="535"/>
      <c r="I103" s="561"/>
      <c r="J103"/>
      <c r="K103" s="139"/>
      <c r="M103" s="139"/>
      <c r="O103" s="139"/>
    </row>
    <row r="104" spans="1:15" ht="65.25" customHeight="1" x14ac:dyDescent="0.3">
      <c r="A104" s="142">
        <v>948</v>
      </c>
      <c r="B104" s="604"/>
      <c r="C104" s="604"/>
      <c r="D104" s="618" t="s">
        <v>195</v>
      </c>
      <c r="E104" s="420"/>
      <c r="F104" s="566"/>
      <c r="G104" s="540" t="str">
        <f t="shared" ref="G104:G110" si="2">IF(ISBLANK(F104),"Please do not leave blank","")</f>
        <v>Please do not leave blank</v>
      </c>
      <c r="H104" s="535"/>
      <c r="I104" s="561"/>
      <c r="J104"/>
      <c r="K104" s="139"/>
      <c r="M104" s="139"/>
      <c r="O104" s="139"/>
    </row>
    <row r="105" spans="1:15" ht="76.5" customHeight="1" x14ac:dyDescent="0.3">
      <c r="A105" s="142">
        <v>949</v>
      </c>
      <c r="B105" s="604"/>
      <c r="C105" s="604"/>
      <c r="D105" s="618" t="s">
        <v>196</v>
      </c>
      <c r="E105" s="420"/>
      <c r="F105" s="566"/>
      <c r="G105" s="540" t="str">
        <f t="shared" si="2"/>
        <v>Please do not leave blank</v>
      </c>
      <c r="H105" s="535"/>
      <c r="I105" s="561"/>
      <c r="J105"/>
      <c r="K105" s="139"/>
      <c r="M105" s="139"/>
      <c r="O105" s="139"/>
    </row>
    <row r="106" spans="1:15" ht="60" customHeight="1" x14ac:dyDescent="0.3">
      <c r="A106" s="142">
        <v>950</v>
      </c>
      <c r="B106" s="604"/>
      <c r="C106" s="604"/>
      <c r="D106" s="618" t="s">
        <v>185</v>
      </c>
      <c r="E106" s="420"/>
      <c r="F106" s="566"/>
      <c r="G106" s="540" t="str">
        <f t="shared" si="2"/>
        <v>Please do not leave blank</v>
      </c>
      <c r="H106" s="535"/>
      <c r="I106" s="561"/>
      <c r="J106"/>
      <c r="K106" s="139"/>
      <c r="M106" s="139"/>
      <c r="O106" s="139"/>
    </row>
    <row r="107" spans="1:15" ht="65.400000000000006" customHeight="1" x14ac:dyDescent="0.3">
      <c r="A107" s="142">
        <v>952</v>
      </c>
      <c r="B107" s="604"/>
      <c r="C107" s="604"/>
      <c r="D107" s="141" t="s">
        <v>1170</v>
      </c>
      <c r="E107" s="420"/>
      <c r="F107" s="567"/>
      <c r="G107" s="540" t="s">
        <v>312</v>
      </c>
      <c r="H107" s="535"/>
      <c r="I107" s="568"/>
      <c r="J107"/>
      <c r="K107" s="139"/>
      <c r="M107" s="139"/>
      <c r="O107" s="139"/>
    </row>
    <row r="108" spans="1:15" ht="93" customHeight="1" x14ac:dyDescent="0.3">
      <c r="A108" s="142">
        <v>954</v>
      </c>
      <c r="B108" s="604"/>
      <c r="C108" s="604"/>
      <c r="D108" s="141" t="s">
        <v>186</v>
      </c>
      <c r="E108" s="420"/>
      <c r="F108" s="566"/>
      <c r="G108" s="540" t="str">
        <f t="shared" si="2"/>
        <v>Please do not leave blank</v>
      </c>
      <c r="H108" s="535"/>
      <c r="I108" s="561"/>
      <c r="J108"/>
      <c r="K108" s="139"/>
      <c r="M108" s="139"/>
      <c r="O108" s="139"/>
    </row>
    <row r="109" spans="1:15" ht="98.25" customHeight="1" x14ac:dyDescent="0.3">
      <c r="A109" s="142">
        <v>956</v>
      </c>
      <c r="B109" s="604"/>
      <c r="C109" s="604"/>
      <c r="D109" s="141" t="s">
        <v>187</v>
      </c>
      <c r="E109" s="420"/>
      <c r="F109" s="566"/>
      <c r="G109" s="540" t="str">
        <f t="shared" si="2"/>
        <v>Please do not leave blank</v>
      </c>
      <c r="H109" s="535"/>
      <c r="I109" s="561"/>
      <c r="J109"/>
      <c r="K109" s="139"/>
      <c r="M109" s="139"/>
      <c r="O109" s="139"/>
    </row>
    <row r="110" spans="1:15" ht="218.25" customHeight="1" x14ac:dyDescent="0.3">
      <c r="A110" s="142">
        <v>958</v>
      </c>
      <c r="B110" s="604"/>
      <c r="C110" s="604"/>
      <c r="D110" s="728" t="s">
        <v>1237</v>
      </c>
      <c r="E110" s="420"/>
      <c r="F110" s="566"/>
      <c r="G110" s="540" t="str">
        <f t="shared" si="2"/>
        <v>Please do not leave blank</v>
      </c>
      <c r="H110" s="535"/>
      <c r="I110" s="561"/>
      <c r="J110"/>
      <c r="K110" s="139"/>
      <c r="M110" s="139"/>
      <c r="O110" s="139"/>
    </row>
    <row r="111" spans="1:15" ht="15" thickBot="1" x14ac:dyDescent="0.35">
      <c r="A111" s="69"/>
      <c r="B111" s="543"/>
      <c r="C111" s="341"/>
      <c r="D111" s="342" t="s">
        <v>189</v>
      </c>
      <c r="E111" s="339"/>
      <c r="F111" s="569"/>
      <c r="G111" s="570"/>
      <c r="H111" s="571"/>
      <c r="I111" s="561"/>
      <c r="J111"/>
      <c r="K111" s="139"/>
      <c r="M111" s="139"/>
      <c r="O111" s="139"/>
    </row>
    <row r="112" spans="1:15" ht="15" thickBot="1" x14ac:dyDescent="0.35">
      <c r="A112" s="200"/>
      <c r="B112" s="735" t="s">
        <v>223</v>
      </c>
      <c r="C112" s="736"/>
      <c r="D112" s="736"/>
      <c r="E112" s="737"/>
      <c r="F112" s="541"/>
      <c r="G112" s="540"/>
      <c r="H112" s="535"/>
      <c r="I112" s="69"/>
      <c r="J112"/>
    </row>
    <row r="113" spans="1:10" ht="75.75" customHeight="1" x14ac:dyDescent="0.3">
      <c r="A113" s="200"/>
      <c r="B113" s="739" t="s">
        <v>224</v>
      </c>
      <c r="C113" s="739"/>
      <c r="D113" s="739"/>
      <c r="E113" s="739"/>
      <c r="F113" s="541"/>
      <c r="G113" s="540"/>
      <c r="H113" s="535"/>
      <c r="I113" s="69"/>
      <c r="J113"/>
    </row>
    <row r="114" spans="1:10" ht="15" thickBot="1" x14ac:dyDescent="0.35">
      <c r="A114" s="572"/>
      <c r="B114" s="573"/>
      <c r="C114" s="573"/>
      <c r="D114" s="574"/>
      <c r="E114" s="283"/>
      <c r="F114" s="541"/>
      <c r="G114" s="540"/>
      <c r="H114" s="535"/>
      <c r="I114" s="69"/>
      <c r="J114"/>
    </row>
    <row r="115" spans="1:10" ht="15" thickBot="1" x14ac:dyDescent="0.35">
      <c r="A115" s="200"/>
      <c r="B115" s="450" t="s">
        <v>177</v>
      </c>
      <c r="C115" s="575" t="s">
        <v>178</v>
      </c>
      <c r="D115" s="526"/>
      <c r="E115" s="527"/>
      <c r="F115" s="64"/>
      <c r="G115" s="540"/>
      <c r="H115" s="535"/>
      <c r="I115" s="69"/>
      <c r="J115"/>
    </row>
    <row r="116" spans="1:10" ht="44.25" customHeight="1" thickBot="1" x14ac:dyDescent="0.35">
      <c r="A116" s="200"/>
      <c r="B116" s="523" t="s">
        <v>198</v>
      </c>
      <c r="C116" s="576"/>
      <c r="D116" s="577"/>
      <c r="E116" s="578"/>
      <c r="F116" s="579"/>
      <c r="G116" s="540"/>
      <c r="H116" s="535"/>
      <c r="I116" s="69"/>
      <c r="J116"/>
    </row>
    <row r="117" spans="1:10" ht="44.25" customHeight="1" thickBot="1" x14ac:dyDescent="0.35">
      <c r="A117" s="200"/>
      <c r="B117" s="523"/>
      <c r="C117" s="580"/>
      <c r="D117" s="314" t="s">
        <v>214</v>
      </c>
      <c r="E117" s="315"/>
      <c r="F117" s="581"/>
      <c r="G117" s="581"/>
      <c r="H117" s="535"/>
      <c r="I117" s="69"/>
    </row>
    <row r="118" spans="1:10" ht="32.4" customHeight="1" thickBot="1" x14ac:dyDescent="0.35">
      <c r="A118" s="200">
        <v>960</v>
      </c>
      <c r="B118" s="746" t="s">
        <v>199</v>
      </c>
      <c r="C118" s="747"/>
      <c r="D118" s="528"/>
      <c r="E118" s="582" t="str">
        <f>IF(ISBLANK($D118),"&lt;&lt;&lt;&lt;&lt;&lt;&lt;&lt;&lt;&lt;&lt;&lt;&lt;&lt;&lt;","")</f>
        <v>&lt;&lt;&lt;&lt;&lt;&lt;&lt;&lt;&lt;&lt;&lt;&lt;&lt;&lt;&lt;</v>
      </c>
      <c r="F118" s="583" t="str">
        <f>IF(ISBLANK($D118),"Required","")</f>
        <v>Required</v>
      </c>
      <c r="G118" s="584"/>
      <c r="H118" s="533"/>
      <c r="I118" s="69"/>
    </row>
    <row r="119" spans="1:10" ht="32.4" customHeight="1" thickBot="1" x14ac:dyDescent="0.35">
      <c r="A119" s="200">
        <v>962</v>
      </c>
      <c r="B119" s="744" t="s">
        <v>179</v>
      </c>
      <c r="C119" s="745"/>
      <c r="D119" s="528"/>
      <c r="E119" s="582" t="str">
        <f>IF(ISBLANK($D119),"&lt;&lt;&lt;&lt;&lt;&lt;&lt;&lt;&lt;&lt;&lt;&lt;&lt;&lt;&lt;","")</f>
        <v>&lt;&lt;&lt;&lt;&lt;&lt;&lt;&lt;&lt;&lt;&lt;&lt;&lt;&lt;&lt;</v>
      </c>
      <c r="F119" s="583" t="str">
        <f>IF(ISBLANK($D119),"Required","")</f>
        <v>Required</v>
      </c>
      <c r="G119" s="585"/>
      <c r="H119" s="535"/>
      <c r="I119" s="69"/>
    </row>
    <row r="120" spans="1:10" ht="32.4" customHeight="1" thickBot="1" x14ac:dyDescent="0.35">
      <c r="A120" s="200">
        <v>964</v>
      </c>
      <c r="B120" s="744" t="s">
        <v>180</v>
      </c>
      <c r="C120" s="745"/>
      <c r="D120" s="529"/>
      <c r="E120" s="582" t="str">
        <f>IF(ISBLANK($D120),"&lt;&lt;&lt;&lt;&lt;&lt;&lt;&lt;&lt;&lt;&lt;&lt;&lt;&lt;&lt;","")</f>
        <v>&lt;&lt;&lt;&lt;&lt;&lt;&lt;&lt;&lt;&lt;&lt;&lt;&lt;&lt;&lt;</v>
      </c>
      <c r="F120" s="583" t="str">
        <f>IF(ISBLANK($D120),"Required","")</f>
        <v>Required</v>
      </c>
      <c r="G120" s="585"/>
      <c r="H120" s="535"/>
      <c r="I120" s="184"/>
    </row>
    <row r="121" spans="1:10" ht="32.4" customHeight="1" thickBot="1" x14ac:dyDescent="0.35">
      <c r="A121" s="594">
        <v>966</v>
      </c>
      <c r="B121" s="740" t="s">
        <v>1167</v>
      </c>
      <c r="C121" s="741"/>
      <c r="D121" s="530"/>
      <c r="E121" s="582" t="str">
        <f>IF(ISBLANK($D121),"&lt;&lt;&lt;&lt;&lt;&lt;&lt;&lt;&lt;&lt;&lt;&lt;&lt;&lt;&lt;","")</f>
        <v>&lt;&lt;&lt;&lt;&lt;&lt;&lt;&lt;&lt;&lt;&lt;&lt;&lt;&lt;&lt;</v>
      </c>
      <c r="F121" s="583" t="str">
        <f>IF(ISBLANK($D121),"Required","")</f>
        <v>Required</v>
      </c>
      <c r="G121" s="586"/>
      <c r="H121" s="535"/>
      <c r="I121" s="69"/>
    </row>
    <row r="122" spans="1:10" ht="32.4" customHeight="1" thickBot="1" x14ac:dyDescent="0.35">
      <c r="A122" s="594"/>
      <c r="B122" s="740" t="s">
        <v>1198</v>
      </c>
      <c r="C122" s="741"/>
      <c r="D122" s="528"/>
      <c r="E122" s="587"/>
      <c r="F122" s="583"/>
      <c r="G122" s="586"/>
      <c r="H122" s="535"/>
      <c r="I122" s="69"/>
    </row>
    <row r="123" spans="1:10" ht="32.4" customHeight="1" thickBot="1" x14ac:dyDescent="0.35">
      <c r="A123" s="200">
        <v>968</v>
      </c>
      <c r="B123" s="742" t="s">
        <v>182</v>
      </c>
      <c r="C123" s="743"/>
      <c r="D123" s="531"/>
      <c r="E123" s="588" t="str">
        <f>IF(ISBLANK($D123),"&lt;&lt;&lt;&lt;&lt;&lt;&lt;&lt;&lt;&lt;&lt;&lt;&lt;&lt;&lt;","")</f>
        <v>&lt;&lt;&lt;&lt;&lt;&lt;&lt;&lt;&lt;&lt;&lt;&lt;&lt;&lt;&lt;</v>
      </c>
      <c r="F123" s="583" t="str">
        <f>IF(ISBLANK($D123),"Required","")</f>
        <v>Required</v>
      </c>
      <c r="G123" s="585"/>
      <c r="H123" s="535"/>
      <c r="I123" s="69"/>
    </row>
    <row r="124" spans="1:10" x14ac:dyDescent="0.3">
      <c r="A124" s="69"/>
      <c r="B124" s="343"/>
      <c r="C124" s="343"/>
      <c r="D124" s="347" t="s">
        <v>16</v>
      </c>
      <c r="E124" s="344"/>
      <c r="F124" s="344"/>
      <c r="G124" s="344"/>
      <c r="H124" s="345"/>
      <c r="I124" s="69"/>
    </row>
    <row r="125" spans="1:10" x14ac:dyDescent="0.3">
      <c r="A125" s="69"/>
      <c r="B125" s="284"/>
      <c r="C125" s="284"/>
      <c r="D125" s="109"/>
      <c r="E125" s="140"/>
      <c r="F125" s="316"/>
      <c r="G125" s="316"/>
      <c r="H125" s="15"/>
      <c r="I125" s="69"/>
    </row>
    <row r="126" spans="1:10" x14ac:dyDescent="0.3">
      <c r="A126" s="69"/>
      <c r="B126" s="284"/>
      <c r="C126" s="284"/>
      <c r="D126" s="17"/>
      <c r="E126" s="283"/>
      <c r="F126" s="316"/>
      <c r="G126" s="316"/>
      <c r="H126" s="15"/>
      <c r="I126" s="69"/>
    </row>
    <row r="127" spans="1:10" x14ac:dyDescent="0.3">
      <c r="A127" s="378">
        <f>SUBTOTAL(109,A7:A123)</f>
        <v>44458</v>
      </c>
      <c r="E127" s="398"/>
    </row>
    <row r="128" spans="1:10" x14ac:dyDescent="0.3">
      <c r="A128" s="69"/>
      <c r="B128" s="327"/>
      <c r="C128" s="327"/>
      <c r="D128" s="317"/>
      <c r="E128" s="196"/>
      <c r="F128" s="16"/>
      <c r="G128" s="318"/>
      <c r="H128" s="15"/>
      <c r="I128" s="69"/>
    </row>
    <row r="129" spans="1:9" x14ac:dyDescent="0.3">
      <c r="A129" s="200"/>
      <c r="B129" s="200"/>
      <c r="C129" s="200"/>
      <c r="D129" s="317"/>
      <c r="E129" s="196"/>
      <c r="F129" s="139"/>
      <c r="G129" s="318"/>
      <c r="H129" s="15"/>
      <c r="I129" s="69"/>
    </row>
    <row r="130" spans="1:9" x14ac:dyDescent="0.3">
      <c r="A130" s="200"/>
      <c r="B130" s="200"/>
      <c r="C130" s="200"/>
      <c r="D130" s="319"/>
      <c r="E130" s="196"/>
      <c r="F130" s="139"/>
      <c r="G130" s="318"/>
      <c r="H130" s="15"/>
      <c r="I130" s="69"/>
    </row>
    <row r="131" spans="1:9" x14ac:dyDescent="0.3">
      <c r="A131" s="200"/>
      <c r="B131" s="200"/>
      <c r="C131" s="200"/>
      <c r="D131" s="319"/>
      <c r="E131" s="196"/>
      <c r="F131" s="139"/>
      <c r="G131" s="318"/>
      <c r="H131" s="15"/>
      <c r="I131" s="69"/>
    </row>
    <row r="132" spans="1:9" x14ac:dyDescent="0.3">
      <c r="A132" s="200"/>
      <c r="B132" s="200"/>
      <c r="C132" s="200"/>
      <c r="D132" s="319"/>
      <c r="E132" s="196"/>
      <c r="F132" s="139"/>
      <c r="G132" s="318"/>
      <c r="H132" s="15"/>
      <c r="I132" s="69"/>
    </row>
    <row r="133" spans="1:9" x14ac:dyDescent="0.3">
      <c r="A133" s="200"/>
      <c r="B133" s="200"/>
      <c r="C133" s="200"/>
      <c r="D133" s="319"/>
      <c r="E133" s="196"/>
      <c r="F133" s="139"/>
      <c r="G133" s="318"/>
      <c r="H133" s="15"/>
      <c r="I133" s="69"/>
    </row>
    <row r="134" spans="1:9" x14ac:dyDescent="0.3">
      <c r="A134" s="200"/>
      <c r="D134" s="234"/>
      <c r="E134" s="196"/>
      <c r="F134" s="139"/>
      <c r="H134" s="15"/>
      <c r="I134" s="69"/>
    </row>
    <row r="135" spans="1:9" x14ac:dyDescent="0.3">
      <c r="D135" s="234"/>
      <c r="E135" s="197"/>
      <c r="F135" s="139"/>
      <c r="H135" s="15"/>
      <c r="I135" s="69"/>
    </row>
    <row r="136" spans="1:9" x14ac:dyDescent="0.3">
      <c r="D136" s="234"/>
      <c r="E136" s="196"/>
      <c r="F136" s="139"/>
      <c r="H136" s="15"/>
      <c r="I136" s="69"/>
    </row>
    <row r="137" spans="1:9" x14ac:dyDescent="0.3">
      <c r="D137" s="234"/>
      <c r="E137" s="140"/>
      <c r="F137" s="139"/>
      <c r="I137" s="69"/>
    </row>
    <row r="138" spans="1:9" x14ac:dyDescent="0.3">
      <c r="E138" s="195"/>
      <c r="F138" s="139"/>
      <c r="G138" s="321"/>
      <c r="I138" s="69"/>
    </row>
    <row r="139" spans="1:9" x14ac:dyDescent="0.3">
      <c r="E139" s="140"/>
      <c r="F139" s="139"/>
      <c r="I139" s="69"/>
    </row>
    <row r="140" spans="1:9" x14ac:dyDescent="0.3">
      <c r="E140" s="140"/>
      <c r="F140" s="139"/>
      <c r="I140" s="69"/>
    </row>
    <row r="141" spans="1:9" x14ac:dyDescent="0.3">
      <c r="E141" s="140"/>
      <c r="F141" s="139"/>
      <c r="I141" s="69"/>
    </row>
    <row r="142" spans="1:9" x14ac:dyDescent="0.3">
      <c r="I142" s="69"/>
    </row>
    <row r="143" spans="1:9" x14ac:dyDescent="0.3">
      <c r="I143" s="69"/>
    </row>
    <row r="144" spans="1:9" x14ac:dyDescent="0.3">
      <c r="I144" s="69"/>
    </row>
    <row r="145" spans="9:11" x14ac:dyDescent="0.3">
      <c r="I145" s="69"/>
    </row>
    <row r="146" spans="9:11" x14ac:dyDescent="0.3">
      <c r="I146" s="69"/>
    </row>
    <row r="147" spans="9:11" x14ac:dyDescent="0.3">
      <c r="I147" s="69"/>
    </row>
    <row r="148" spans="9:11" x14ac:dyDescent="0.3">
      <c r="I148" s="69"/>
    </row>
    <row r="149" spans="9:11" x14ac:dyDescent="0.3">
      <c r="I149" s="139"/>
    </row>
    <row r="150" spans="9:11" x14ac:dyDescent="0.3">
      <c r="I150" s="139"/>
      <c r="K150" s="140"/>
    </row>
    <row r="151" spans="9:11" x14ac:dyDescent="0.3">
      <c r="I151" s="139"/>
      <c r="K151" s="140"/>
    </row>
    <row r="152" spans="9:11" x14ac:dyDescent="0.3">
      <c r="I152" s="139"/>
      <c r="K152" s="140"/>
    </row>
    <row r="153" spans="9:11" x14ac:dyDescent="0.3">
      <c r="I153" s="139"/>
      <c r="K153" s="140"/>
    </row>
    <row r="154" spans="9:11" x14ac:dyDescent="0.3">
      <c r="I154" s="139"/>
      <c r="K154" s="140"/>
    </row>
    <row r="155" spans="9:11" x14ac:dyDescent="0.3">
      <c r="I155" s="139"/>
      <c r="K155" s="140"/>
    </row>
    <row r="156" spans="9:11" x14ac:dyDescent="0.3">
      <c r="I156" s="69"/>
      <c r="K156" s="140"/>
    </row>
    <row r="157" spans="9:11" x14ac:dyDescent="0.3">
      <c r="I157" s="69"/>
      <c r="J157" s="140"/>
      <c r="K157" s="140"/>
    </row>
    <row r="158" spans="9:11" x14ac:dyDescent="0.3">
      <c r="I158" s="69"/>
      <c r="J158" s="140"/>
      <c r="K158" s="140"/>
    </row>
    <row r="159" spans="9:11" x14ac:dyDescent="0.3">
      <c r="I159" s="69"/>
      <c r="J159" s="140"/>
      <c r="K159" s="140"/>
    </row>
    <row r="160" spans="9:11" x14ac:dyDescent="0.3">
      <c r="I160" s="69"/>
      <c r="J160" s="140"/>
      <c r="K160" s="140"/>
    </row>
    <row r="161" spans="9:11" x14ac:dyDescent="0.3">
      <c r="I161" s="69"/>
      <c r="J161" s="140"/>
      <c r="K161" s="140"/>
    </row>
    <row r="162" spans="9:11" x14ac:dyDescent="0.3">
      <c r="I162" s="69"/>
      <c r="J162" s="140"/>
      <c r="K162" s="140"/>
    </row>
    <row r="163" spans="9:11" x14ac:dyDescent="0.3">
      <c r="I163" s="69"/>
      <c r="J163" s="140"/>
      <c r="K163" s="140"/>
    </row>
    <row r="164" spans="9:11" x14ac:dyDescent="0.3">
      <c r="I164" s="69"/>
      <c r="J164" s="140"/>
      <c r="K164" s="140"/>
    </row>
    <row r="165" spans="9:11" x14ac:dyDescent="0.3">
      <c r="I165" s="139"/>
      <c r="J165" s="140"/>
      <c r="K165" s="140"/>
    </row>
    <row r="166" spans="9:11" x14ac:dyDescent="0.3">
      <c r="I166" s="139"/>
      <c r="J166" s="140"/>
      <c r="K166" s="140"/>
    </row>
    <row r="167" spans="9:11" x14ac:dyDescent="0.3">
      <c r="I167" s="139"/>
      <c r="J167" s="140"/>
      <c r="K167" s="140"/>
    </row>
    <row r="168" spans="9:11" x14ac:dyDescent="0.3">
      <c r="I168" s="139"/>
      <c r="J168" s="140"/>
      <c r="K168" s="140"/>
    </row>
    <row r="169" spans="9:11" x14ac:dyDescent="0.3">
      <c r="I169" s="139"/>
      <c r="J169" s="140"/>
      <c r="K169" s="140"/>
    </row>
    <row r="170" spans="9:11" x14ac:dyDescent="0.3">
      <c r="I170" s="139"/>
      <c r="J170" s="140"/>
      <c r="K170" s="140"/>
    </row>
    <row r="171" spans="9:11" x14ac:dyDescent="0.3">
      <c r="I171" s="139"/>
      <c r="J171" s="140"/>
      <c r="K171" s="140"/>
    </row>
    <row r="172" spans="9:11" x14ac:dyDescent="0.3">
      <c r="I172" s="139"/>
      <c r="J172" s="140"/>
      <c r="K172" s="140"/>
    </row>
    <row r="173" spans="9:11" x14ac:dyDescent="0.3">
      <c r="I173" s="139"/>
      <c r="J173" s="140"/>
      <c r="K173" s="140"/>
    </row>
    <row r="174" spans="9:11" x14ac:dyDescent="0.3">
      <c r="I174" s="139"/>
      <c r="J174" s="140"/>
      <c r="K174" s="140"/>
    </row>
    <row r="175" spans="9:11" x14ac:dyDescent="0.3">
      <c r="I175" s="139"/>
      <c r="J175" s="140"/>
      <c r="K175" s="140"/>
    </row>
    <row r="176" spans="9:11" x14ac:dyDescent="0.3">
      <c r="I176" s="139"/>
      <c r="J176" s="140"/>
      <c r="K176" s="140"/>
    </row>
    <row r="177" spans="9:11" x14ac:dyDescent="0.3">
      <c r="I177" s="139"/>
      <c r="J177" s="140"/>
      <c r="K177" s="140"/>
    </row>
    <row r="178" spans="9:11" x14ac:dyDescent="0.3">
      <c r="I178" s="139"/>
      <c r="J178" s="140"/>
      <c r="K178" s="140"/>
    </row>
    <row r="179" spans="9:11" x14ac:dyDescent="0.3">
      <c r="I179" s="139"/>
      <c r="J179" s="140"/>
      <c r="K179" s="140"/>
    </row>
    <row r="180" spans="9:11" x14ac:dyDescent="0.3">
      <c r="I180" s="139"/>
      <c r="J180" s="140"/>
      <c r="K180" s="140"/>
    </row>
    <row r="181" spans="9:11" x14ac:dyDescent="0.3">
      <c r="I181" s="139"/>
      <c r="J181" s="140"/>
      <c r="K181" s="140"/>
    </row>
    <row r="182" spans="9:11" x14ac:dyDescent="0.3">
      <c r="I182" s="139"/>
      <c r="J182" s="140"/>
      <c r="K182" s="140"/>
    </row>
    <row r="183" spans="9:11" x14ac:dyDescent="0.3">
      <c r="I183" s="139"/>
      <c r="J183" s="140"/>
      <c r="K183" s="140"/>
    </row>
    <row r="184" spans="9:11" x14ac:dyDescent="0.3">
      <c r="I184" s="139"/>
      <c r="J184" s="140"/>
      <c r="K184" s="140"/>
    </row>
    <row r="185" spans="9:11" x14ac:dyDescent="0.3">
      <c r="I185" s="139"/>
      <c r="J185" s="140"/>
      <c r="K185" s="140"/>
    </row>
    <row r="186" spans="9:11" x14ac:dyDescent="0.3">
      <c r="I186" s="139"/>
      <c r="J186" s="140"/>
      <c r="K186" s="140"/>
    </row>
    <row r="187" spans="9:11" x14ac:dyDescent="0.3">
      <c r="I187" s="139"/>
      <c r="J187" s="140"/>
      <c r="K187" s="140"/>
    </row>
    <row r="188" spans="9:11" x14ac:dyDescent="0.3">
      <c r="I188" s="139"/>
      <c r="J188" s="140"/>
      <c r="K188" s="140"/>
    </row>
    <row r="189" spans="9:11" x14ac:dyDescent="0.3">
      <c r="I189" s="139"/>
      <c r="J189" s="140"/>
      <c r="K189" s="140"/>
    </row>
    <row r="190" spans="9:11" x14ac:dyDescent="0.3">
      <c r="I190" s="139"/>
      <c r="J190" s="140"/>
      <c r="K190" s="140"/>
    </row>
    <row r="191" spans="9:11" x14ac:dyDescent="0.3">
      <c r="I191" s="139"/>
      <c r="J191" s="140"/>
      <c r="K191" s="140"/>
    </row>
    <row r="192" spans="9:11" x14ac:dyDescent="0.3">
      <c r="I192" s="139"/>
      <c r="J192" s="140"/>
      <c r="K192" s="140"/>
    </row>
    <row r="193" spans="9:11" x14ac:dyDescent="0.3">
      <c r="I193" s="139"/>
      <c r="J193" s="140"/>
      <c r="K193" s="140"/>
    </row>
    <row r="194" spans="9:11" x14ac:dyDescent="0.3">
      <c r="I194" s="139"/>
      <c r="J194" s="140"/>
      <c r="K194" s="140"/>
    </row>
    <row r="195" spans="9:11" x14ac:dyDescent="0.3">
      <c r="I195" s="139"/>
      <c r="J195" s="140"/>
      <c r="K195" s="140"/>
    </row>
    <row r="196" spans="9:11" x14ac:dyDescent="0.3">
      <c r="I196" s="139"/>
      <c r="J196" s="140"/>
      <c r="K196" s="140"/>
    </row>
    <row r="197" spans="9:11" x14ac:dyDescent="0.3">
      <c r="I197" s="139"/>
      <c r="J197" s="140"/>
      <c r="K197" s="140"/>
    </row>
    <row r="198" spans="9:11" x14ac:dyDescent="0.3">
      <c r="I198" s="139"/>
      <c r="J198" s="140"/>
      <c r="K198" s="140"/>
    </row>
    <row r="199" spans="9:11" x14ac:dyDescent="0.3">
      <c r="I199" s="139"/>
      <c r="J199" s="140"/>
      <c r="K199" s="140"/>
    </row>
    <row r="200" spans="9:11" x14ac:dyDescent="0.3">
      <c r="I200" s="139"/>
      <c r="J200" s="140"/>
      <c r="K200" s="140"/>
    </row>
    <row r="201" spans="9:11" x14ac:dyDescent="0.3">
      <c r="I201" s="139"/>
      <c r="J201" s="140"/>
      <c r="K201" s="140"/>
    </row>
    <row r="202" spans="9:11" x14ac:dyDescent="0.3">
      <c r="I202" s="139"/>
      <c r="J202" s="140"/>
      <c r="K202" s="140"/>
    </row>
    <row r="203" spans="9:11" x14ac:dyDescent="0.3">
      <c r="I203" s="139"/>
      <c r="J203" s="140"/>
      <c r="K203" s="140"/>
    </row>
    <row r="204" spans="9:11" x14ac:dyDescent="0.3">
      <c r="I204" s="139"/>
      <c r="J204" s="140"/>
      <c r="K204" s="140"/>
    </row>
    <row r="205" spans="9:11" x14ac:dyDescent="0.3">
      <c r="I205" s="139"/>
      <c r="J205" s="140"/>
      <c r="K205" s="140"/>
    </row>
    <row r="206" spans="9:11" x14ac:dyDescent="0.3">
      <c r="I206" s="139"/>
      <c r="J206" s="140"/>
      <c r="K206" s="140"/>
    </row>
    <row r="207" spans="9:11" x14ac:dyDescent="0.3">
      <c r="I207" s="139"/>
      <c r="J207" s="140"/>
      <c r="K207" s="140"/>
    </row>
    <row r="208" spans="9:11" x14ac:dyDescent="0.3">
      <c r="I208" s="139"/>
      <c r="J208" s="140"/>
      <c r="K208" s="140"/>
    </row>
    <row r="209" spans="9:11" x14ac:dyDescent="0.3">
      <c r="I209" s="139"/>
      <c r="J209" s="140"/>
      <c r="K209" s="140"/>
    </row>
    <row r="210" spans="9:11" x14ac:dyDescent="0.3">
      <c r="I210" s="139"/>
      <c r="J210" s="140"/>
      <c r="K210" s="140"/>
    </row>
    <row r="211" spans="9:11" x14ac:dyDescent="0.3">
      <c r="I211" s="139"/>
      <c r="J211" s="140"/>
      <c r="K211" s="140"/>
    </row>
    <row r="212" spans="9:11" x14ac:dyDescent="0.3">
      <c r="I212" s="139"/>
      <c r="J212" s="140"/>
      <c r="K212" s="140"/>
    </row>
    <row r="213" spans="9:11" x14ac:dyDescent="0.3">
      <c r="I213" s="139"/>
      <c r="J213" s="140"/>
      <c r="K213" s="140"/>
    </row>
    <row r="214" spans="9:11" x14ac:dyDescent="0.3">
      <c r="I214" s="139"/>
      <c r="J214" s="140"/>
      <c r="K214" s="140"/>
    </row>
    <row r="215" spans="9:11" x14ac:dyDescent="0.3">
      <c r="I215" s="139"/>
      <c r="J215" s="140"/>
      <c r="K215" s="140"/>
    </row>
    <row r="216" spans="9:11" x14ac:dyDescent="0.3">
      <c r="I216" s="139"/>
      <c r="J216" s="140"/>
      <c r="K216" s="140"/>
    </row>
    <row r="217" spans="9:11" x14ac:dyDescent="0.3">
      <c r="I217" s="139"/>
      <c r="J217" s="140"/>
      <c r="K217" s="140"/>
    </row>
    <row r="218" spans="9:11" x14ac:dyDescent="0.3">
      <c r="I218" s="139"/>
      <c r="J218" s="140"/>
      <c r="K218" s="140"/>
    </row>
    <row r="219" spans="9:11" x14ac:dyDescent="0.3">
      <c r="I219" s="139"/>
      <c r="J219" s="140"/>
    </row>
    <row r="220" spans="9:11" x14ac:dyDescent="0.3">
      <c r="I220" s="139"/>
      <c r="J220" s="140"/>
    </row>
    <row r="221" spans="9:11" x14ac:dyDescent="0.3">
      <c r="I221" s="139"/>
      <c r="J221" s="140"/>
    </row>
    <row r="222" spans="9:11" x14ac:dyDescent="0.3">
      <c r="I222" s="139"/>
      <c r="J222" s="140"/>
    </row>
    <row r="223" spans="9:11" x14ac:dyDescent="0.3">
      <c r="I223" s="139"/>
      <c r="J223" s="140"/>
    </row>
    <row r="224" spans="9:11" x14ac:dyDescent="0.3">
      <c r="I224" s="139"/>
      <c r="J224" s="140"/>
    </row>
    <row r="225" spans="9:10" x14ac:dyDescent="0.3">
      <c r="I225" s="139"/>
      <c r="J225" s="140"/>
    </row>
    <row r="226" spans="9:10" x14ac:dyDescent="0.3">
      <c r="I226" s="139"/>
    </row>
    <row r="227" spans="9:10" x14ac:dyDescent="0.3">
      <c r="I227" s="139"/>
    </row>
    <row r="228" spans="9:10" x14ac:dyDescent="0.3">
      <c r="I228" s="139"/>
    </row>
    <row r="229" spans="9:10" x14ac:dyDescent="0.3">
      <c r="I229" s="139"/>
    </row>
    <row r="230" spans="9:10" x14ac:dyDescent="0.3">
      <c r="I230" s="139"/>
    </row>
    <row r="231" spans="9:10" x14ac:dyDescent="0.3">
      <c r="I231" s="139"/>
    </row>
    <row r="232" spans="9:10" x14ac:dyDescent="0.3">
      <c r="I232" s="139"/>
    </row>
    <row r="233" spans="9:10" x14ac:dyDescent="0.3">
      <c r="I233" s="139"/>
    </row>
    <row r="234" spans="9:10" x14ac:dyDescent="0.3">
      <c r="I234" s="69"/>
    </row>
    <row r="235" spans="9:10" x14ac:dyDescent="0.3">
      <c r="I235" s="69"/>
    </row>
    <row r="236" spans="9:10" x14ac:dyDescent="0.3">
      <c r="I236" s="69"/>
    </row>
    <row r="237" spans="9:10" x14ac:dyDescent="0.3">
      <c r="I237" s="69"/>
    </row>
    <row r="238" spans="9:10" x14ac:dyDescent="0.3">
      <c r="I238" s="69"/>
    </row>
    <row r="239" spans="9:10" x14ac:dyDescent="0.3">
      <c r="I239" s="69"/>
    </row>
    <row r="240" spans="9:10" x14ac:dyDescent="0.3">
      <c r="I240" s="69"/>
    </row>
    <row r="241" spans="9:9" x14ac:dyDescent="0.3">
      <c r="I241" s="69"/>
    </row>
    <row r="242" spans="9:9" x14ac:dyDescent="0.3">
      <c r="I242" s="69"/>
    </row>
    <row r="243" spans="9:9" x14ac:dyDescent="0.3">
      <c r="I243" s="69"/>
    </row>
  </sheetData>
  <sheetProtection algorithmName="SHA-512" hashValue="OUbRTqHZa3199KxTJWtF4YCebFKKtjQLUbmd+PCz3CZRCxmOiDHLJEpBMKYzu0v8vbqX/fo149HqnyxF4NVpIA==" saltValue="OgVYxhKmjo/3nf4bZqmiNw==" spinCount="100000" sheet="1" formatCells="0"/>
  <dataConsolidate link="1"/>
  <mergeCells count="11">
    <mergeCell ref="B121:C121"/>
    <mergeCell ref="B123:C123"/>
    <mergeCell ref="B120:C120"/>
    <mergeCell ref="B118:C118"/>
    <mergeCell ref="B119:C119"/>
    <mergeCell ref="B122:C122"/>
    <mergeCell ref="E2:G2"/>
    <mergeCell ref="B2:C2"/>
    <mergeCell ref="B112:E112"/>
    <mergeCell ref="B102:D102"/>
    <mergeCell ref="B113:E113"/>
  </mergeCells>
  <phoneticPr fontId="54" type="noConversion"/>
  <conditionalFormatting sqref="H64:H74">
    <cfRule type="cellIs" dxfId="31" priority="110" stopIfTrue="1" operator="notEqual">
      <formula>0</formula>
    </cfRule>
  </conditionalFormatting>
  <conditionalFormatting sqref="H22">
    <cfRule type="cellIs" dxfId="30" priority="106" stopIfTrue="1" operator="notEqual">
      <formula>0</formula>
    </cfRule>
  </conditionalFormatting>
  <conditionalFormatting sqref="H35:H36">
    <cfRule type="cellIs" dxfId="29" priority="105" stopIfTrue="1" operator="notEqual">
      <formula>0</formula>
    </cfRule>
  </conditionalFormatting>
  <conditionalFormatting sqref="H52">
    <cfRule type="cellIs" dxfId="28" priority="104" stopIfTrue="1" operator="notEqual">
      <formula>0</formula>
    </cfRule>
  </conditionalFormatting>
  <conditionalFormatting sqref="G97">
    <cfRule type="cellIs" priority="71" stopIfTrue="1" operator="equal">
      <formula>";;;"</formula>
    </cfRule>
  </conditionalFormatting>
  <conditionalFormatting sqref="G97">
    <cfRule type="cellIs" dxfId="27" priority="70" stopIfTrue="1" operator="equal">
      <formula>0</formula>
    </cfRule>
  </conditionalFormatting>
  <conditionalFormatting sqref="G91">
    <cfRule type="cellIs" priority="23" stopIfTrue="1" operator="equal">
      <formula>";;;"</formula>
    </cfRule>
  </conditionalFormatting>
  <conditionalFormatting sqref="G91">
    <cfRule type="cellIs" dxfId="26" priority="22" stopIfTrue="1" operator="equal">
      <formula>0</formula>
    </cfRule>
  </conditionalFormatting>
  <conditionalFormatting sqref="G91">
    <cfRule type="cellIs" dxfId="25" priority="21" stopIfTrue="1" operator="equal">
      <formula>0</formula>
    </cfRule>
  </conditionalFormatting>
  <conditionalFormatting sqref="G89">
    <cfRule type="cellIs" priority="20" stopIfTrue="1" operator="equal">
      <formula>";;;"</formula>
    </cfRule>
  </conditionalFormatting>
  <conditionalFormatting sqref="G89">
    <cfRule type="cellIs" dxfId="24" priority="19" stopIfTrue="1" operator="equal">
      <formula>0</formula>
    </cfRule>
  </conditionalFormatting>
  <conditionalFormatting sqref="G89">
    <cfRule type="cellIs" dxfId="23" priority="18" stopIfTrue="1" operator="equal">
      <formula>0</formula>
    </cfRule>
  </conditionalFormatting>
  <conditionalFormatting sqref="G90">
    <cfRule type="cellIs" priority="17" stopIfTrue="1" operator="equal">
      <formula>";;;"</formula>
    </cfRule>
  </conditionalFormatting>
  <conditionalFormatting sqref="G90">
    <cfRule type="cellIs" dxfId="22" priority="16" stopIfTrue="1" operator="equal">
      <formula>0</formula>
    </cfRule>
  </conditionalFormatting>
  <conditionalFormatting sqref="G90">
    <cfRule type="cellIs" dxfId="21" priority="15" stopIfTrue="1" operator="equal">
      <formula>0</formula>
    </cfRule>
  </conditionalFormatting>
  <conditionalFormatting sqref="G94">
    <cfRule type="cellIs" priority="6" stopIfTrue="1" operator="equal">
      <formula>";;;"</formula>
    </cfRule>
  </conditionalFormatting>
  <conditionalFormatting sqref="G94">
    <cfRule type="cellIs" dxfId="20" priority="5" stopIfTrue="1" operator="equal">
      <formula>0</formula>
    </cfRule>
  </conditionalFormatting>
  <conditionalFormatting sqref="G94">
    <cfRule type="cellIs" dxfId="19" priority="4" stopIfTrue="1" operator="equal">
      <formula>0</formula>
    </cfRule>
  </conditionalFormatting>
  <conditionalFormatting sqref="G96">
    <cfRule type="cellIs" priority="3" stopIfTrue="1" operator="equal">
      <formula>";;;"</formula>
    </cfRule>
  </conditionalFormatting>
  <conditionalFormatting sqref="G96">
    <cfRule type="cellIs" dxfId="18" priority="2" stopIfTrue="1" operator="equal">
      <formula>0</formula>
    </cfRule>
  </conditionalFormatting>
  <conditionalFormatting sqref="G96">
    <cfRule type="cellIs" dxfId="17" priority="1" stopIfTrue="1" operator="equal">
      <formula>0</formula>
    </cfRule>
  </conditionalFormatting>
  <dataValidations xWindow="829" yWindow="690" count="10">
    <dataValidation type="list" allowBlank="1" showInputMessage="1" showErrorMessage="1" sqref="F108:F110 F106" xr:uid="{9CC5535C-800A-4D03-A86E-273A5BC3EBB6}">
      <formula1>$M$1:$M$2</formula1>
    </dataValidation>
    <dataValidation type="list" allowBlank="1" showErrorMessage="1" prompt="Please select your answer from the drop down list." sqref="F86" xr:uid="{FCE57F22-20D9-4CFA-AFE5-1751E216D3C1}">
      <formula1>$O$1:$O$2</formula1>
    </dataValidation>
    <dataValidation type="list" allowBlank="1" showErrorMessage="1" prompt="Please select your answer from the drop down list." sqref="F93" xr:uid="{2CD3BDAD-30EF-425F-BB01-D3FF43CDAA81}">
      <formula1>$O$1:$O$4</formula1>
    </dataValidation>
    <dataValidation type="list" allowBlank="1" showErrorMessage="1" prompt="Please select from the drop down box the most appropriate answer" sqref="F101" xr:uid="{7584867B-76E5-42C2-B404-3B1B6C94E6E2}">
      <formula1>$O$1:$O$2</formula1>
    </dataValidation>
    <dataValidation type="list" allowBlank="1" showInputMessage="1" showErrorMessage="1" sqref="F105"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78 F76 F38:F39 F24:F25 F82:F83 F18:F22 F27:F36 F41:F54 F56:F66 F68:F74" xr:uid="{B5815DCD-160E-4CA9-A461-76D5F396E4F1}">
      <formula1>ISNUMBER(F18)</formula1>
    </dataValidation>
    <dataValidation type="custom" allowBlank="1" showErrorMessage="1" error="Please enter a numeric value.  If this data is not applicable to your unit of government, the cell should be populated with zero." sqref="F99 F94:F96 F88:F91" xr:uid="{6656F482-2030-43E8-B669-24F0F4187CE8}">
      <formula1>ISNUMBER(F88)</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92" xr:uid="{8DAFED68-C7CC-4E4B-B0DE-1B3BA6E17585}">
      <formula1>-ISNUMBER(221)</formula1>
    </dataValidation>
    <dataValidation type="custom" allowBlank="1" showInputMessage="1" showErrorMessage="1" error="Please enter a numeric value. If this data is not applicable to your unit of government, the cell should be populated with zero." sqref="F7:F17" xr:uid="{2B8A4F99-9CD2-4D02-A062-E988EF3799E5}">
      <formula1>ISNUMBER(F7)</formula1>
    </dataValidation>
    <dataValidation type="custom" allowBlank="1" showErrorMessage="1" error="Please enter a numeric value.  If this data is not applicable to your unit of government the cell should be populated with zero." sqref="F85" xr:uid="{CB641EB2-3894-4A74-BBEC-CDF7A3E8D5D8}">
      <formula1>ISNUMBER(F85)</formula1>
    </dataValidation>
  </dataValidations>
  <printOptions headings="1" gridLines="1"/>
  <pageMargins left="0.25" right="0.25" top="0.25" bottom="0.75" header="0.3" footer="0.3"/>
  <pageSetup scale="76"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Names(H)'!$A$1:$A$44</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sheetPr codeName="Sheet3"/>
  <dimension ref="A1:L42"/>
  <sheetViews>
    <sheetView zoomScaleNormal="100" workbookViewId="0">
      <selection activeCell="C41" sqref="C41"/>
    </sheetView>
  </sheetViews>
  <sheetFormatPr defaultRowHeight="14.4" x14ac:dyDescent="0.3"/>
  <cols>
    <col min="1" max="1" width="7.6640625" style="107" customWidth="1"/>
    <col min="2" max="2" width="103.109375" customWidth="1"/>
    <col min="3" max="3" width="19" customWidth="1"/>
    <col min="4" max="4" width="50.33203125" style="350" customWidth="1"/>
    <col min="5" max="5" width="13.5546875" customWidth="1"/>
    <col min="9" max="9" width="1.6640625" style="493" customWidth="1"/>
    <col min="10" max="11" width="8.88671875" style="493" hidden="1" customWidth="1"/>
    <col min="12" max="12" width="13" style="493" customWidth="1"/>
  </cols>
  <sheetData>
    <row r="1" spans="1:12" s="410" customFormat="1" ht="12" customHeight="1" thickBot="1" x14ac:dyDescent="0.35">
      <c r="A1" s="409"/>
      <c r="D1" s="479"/>
      <c r="E1"/>
      <c r="F1"/>
      <c r="G1"/>
      <c r="H1"/>
      <c r="I1" s="492"/>
      <c r="J1" s="492"/>
      <c r="K1" s="492"/>
      <c r="L1" s="492"/>
    </row>
    <row r="2" spans="1:12" ht="57" customHeight="1" thickBot="1" x14ac:dyDescent="0.35">
      <c r="A2" s="748" t="s">
        <v>610</v>
      </c>
      <c r="B2" s="749"/>
      <c r="C2" s="749"/>
      <c r="D2" s="749"/>
    </row>
    <row r="3" spans="1:12" s="410" customFormat="1" ht="15" customHeight="1" thickBot="1" x14ac:dyDescent="0.35">
      <c r="A3" s="478"/>
      <c r="D3" s="479"/>
      <c r="E3"/>
      <c r="F3"/>
      <c r="G3"/>
      <c r="H3"/>
      <c r="I3" s="492"/>
      <c r="J3" s="492"/>
      <c r="K3" s="492"/>
      <c r="L3" s="492"/>
    </row>
    <row r="4" spans="1:12" ht="34.950000000000003" customHeight="1" thickBot="1" x14ac:dyDescent="0.35">
      <c r="A4" s="750" t="s">
        <v>611</v>
      </c>
      <c r="B4" s="751"/>
      <c r="C4" s="751"/>
      <c r="D4" s="751"/>
    </row>
    <row r="5" spans="1:12" s="410" customFormat="1" ht="13.2" customHeight="1" thickBot="1" x14ac:dyDescent="0.35">
      <c r="A5" s="480"/>
      <c r="B5" s="483"/>
      <c r="C5" s="483"/>
      <c r="D5" s="489"/>
      <c r="E5"/>
      <c r="F5"/>
      <c r="G5"/>
      <c r="H5"/>
      <c r="I5" s="492"/>
      <c r="J5" s="492"/>
      <c r="K5" s="492"/>
      <c r="L5" s="492"/>
    </row>
    <row r="6" spans="1:12" ht="28.95" customHeight="1" thickBot="1" x14ac:dyDescent="0.35">
      <c r="A6" s="752" t="s">
        <v>330</v>
      </c>
      <c r="B6" s="753"/>
      <c r="C6" s="753"/>
      <c r="D6" s="753"/>
    </row>
    <row r="7" spans="1:12" s="410" customFormat="1" ht="13.95" customHeight="1" thickBot="1" x14ac:dyDescent="0.35">
      <c r="A7" s="481"/>
      <c r="B7" s="482"/>
      <c r="C7" s="482"/>
      <c r="D7" s="490"/>
      <c r="E7"/>
      <c r="F7"/>
      <c r="G7"/>
      <c r="H7"/>
      <c r="I7" s="492"/>
      <c r="J7" s="492"/>
      <c r="K7" s="492"/>
      <c r="L7" s="492"/>
    </row>
    <row r="8" spans="1:12" ht="35.4" customHeight="1" x14ac:dyDescent="0.3">
      <c r="A8" s="484" t="s">
        <v>318</v>
      </c>
      <c r="B8" s="485"/>
      <c r="C8" s="485"/>
      <c r="D8" s="491"/>
    </row>
    <row r="9" spans="1:12" s="385" customFormat="1" ht="40.200000000000003" customHeight="1" x14ac:dyDescent="0.3">
      <c r="A9" s="504">
        <v>906</v>
      </c>
      <c r="B9" s="592" t="s">
        <v>226</v>
      </c>
      <c r="C9" s="643"/>
      <c r="D9" s="591" t="str">
        <f t="shared" ref="D9:D25" si="0">IF(C9="","This Question must be answered before uploading, the report will not be processed if left blank","")</f>
        <v>This Question must be answered before uploading, the report will not be processed if left blank</v>
      </c>
      <c r="E9"/>
      <c r="F9"/>
      <c r="G9"/>
      <c r="H9"/>
      <c r="I9" s="494"/>
      <c r="J9" s="494"/>
      <c r="K9" s="494"/>
      <c r="L9" s="494"/>
    </row>
    <row r="10" spans="1:12" ht="40.200000000000003" customHeight="1" x14ac:dyDescent="0.3">
      <c r="A10" s="504">
        <v>907</v>
      </c>
      <c r="B10" s="592" t="s">
        <v>605</v>
      </c>
      <c r="C10" s="643"/>
      <c r="D10" s="591" t="str">
        <f t="shared" si="0"/>
        <v>This Question must be answered before uploading, the report will not be processed if left blank</v>
      </c>
      <c r="I10" s="494"/>
      <c r="J10" s="494"/>
      <c r="K10" s="494"/>
    </row>
    <row r="11" spans="1:12" ht="44.4" customHeight="1" x14ac:dyDescent="0.3">
      <c r="A11" s="486">
        <v>1058</v>
      </c>
      <c r="B11" s="595" t="s">
        <v>604</v>
      </c>
      <c r="C11" s="643"/>
      <c r="D11" s="591" t="str">
        <f t="shared" si="0"/>
        <v>This Question must be answered before uploading, the report will not be processed if left blank</v>
      </c>
    </row>
    <row r="12" spans="1:12" ht="40.200000000000003" customHeight="1" x14ac:dyDescent="0.3">
      <c r="A12" s="486">
        <v>1059</v>
      </c>
      <c r="B12" s="596" t="s">
        <v>1169</v>
      </c>
      <c r="C12" s="643"/>
      <c r="D12" s="591" t="str">
        <f t="shared" si="0"/>
        <v>This Question must be answered before uploading, the report will not be processed if left blank</v>
      </c>
      <c r="I12" s="494"/>
      <c r="J12" s="494"/>
      <c r="K12" s="494"/>
    </row>
    <row r="13" spans="1:12" ht="40.200000000000003" customHeight="1" x14ac:dyDescent="0.3">
      <c r="A13" s="504">
        <v>951</v>
      </c>
      <c r="B13" s="592" t="s">
        <v>606</v>
      </c>
      <c r="C13" s="643"/>
      <c r="D13" s="591" t="str">
        <f t="shared" si="0"/>
        <v>This Question must be answered before uploading, the report will not be processed if left blank</v>
      </c>
      <c r="I13" s="494"/>
      <c r="J13" s="494"/>
      <c r="K13" s="494"/>
    </row>
    <row r="14" spans="1:12" ht="40.200000000000003" customHeight="1" x14ac:dyDescent="0.3">
      <c r="A14" s="504">
        <v>953</v>
      </c>
      <c r="B14" s="592" t="s">
        <v>607</v>
      </c>
      <c r="C14" s="643"/>
      <c r="D14" s="591" t="str">
        <f t="shared" si="0"/>
        <v>This Question must be answered before uploading, the report will not be processed if left blank</v>
      </c>
      <c r="I14" s="494"/>
      <c r="J14" s="494"/>
      <c r="K14" s="494"/>
    </row>
    <row r="15" spans="1:12" ht="40.200000000000003" customHeight="1" x14ac:dyDescent="0.3">
      <c r="A15" s="504">
        <v>955</v>
      </c>
      <c r="B15" s="592" t="s">
        <v>1239</v>
      </c>
      <c r="C15" s="643"/>
      <c r="D15" s="591" t="str">
        <f t="shared" si="0"/>
        <v>This Question must be answered before uploading, the report will not be processed if left blank</v>
      </c>
      <c r="I15" s="494"/>
      <c r="J15" s="494"/>
      <c r="K15" s="494"/>
    </row>
    <row r="16" spans="1:12" ht="40.200000000000003" customHeight="1" x14ac:dyDescent="0.3">
      <c r="A16" s="504">
        <v>957</v>
      </c>
      <c r="B16" s="592" t="s">
        <v>1240</v>
      </c>
      <c r="C16" s="643"/>
      <c r="D16" s="591" t="str">
        <f t="shared" si="0"/>
        <v>This Question must be answered before uploading, the report will not be processed if left blank</v>
      </c>
      <c r="I16" s="494"/>
      <c r="J16" s="494"/>
      <c r="K16" s="494"/>
    </row>
    <row r="17" spans="1:12" s="130" customFormat="1" ht="113.4" customHeight="1" x14ac:dyDescent="0.3">
      <c r="A17" s="504">
        <v>973</v>
      </c>
      <c r="B17" s="592" t="s">
        <v>1241</v>
      </c>
      <c r="C17" s="643"/>
      <c r="D17" s="591" t="str">
        <f>IF(C17="","This Question must be answered before uploading, the report will not be processed if left blank","")</f>
        <v>This Question must be answered before uploading, the report will not be processed if left blank</v>
      </c>
      <c r="E17"/>
      <c r="F17"/>
      <c r="G17"/>
      <c r="H17"/>
      <c r="I17" s="494"/>
      <c r="J17" s="494"/>
      <c r="K17" s="494"/>
      <c r="L17" s="493"/>
    </row>
    <row r="18" spans="1:12" s="130" customFormat="1" ht="46.2" customHeight="1" x14ac:dyDescent="0.3">
      <c r="A18" s="504">
        <v>959</v>
      </c>
      <c r="B18" s="592" t="s">
        <v>264</v>
      </c>
      <c r="C18" s="643"/>
      <c r="D18" s="591" t="str">
        <f t="shared" si="0"/>
        <v>This Question must be answered before uploading, the report will not be processed if left blank</v>
      </c>
      <c r="E18"/>
      <c r="F18"/>
      <c r="G18"/>
      <c r="H18"/>
      <c r="I18" s="494"/>
      <c r="J18" s="494"/>
      <c r="K18" s="494"/>
      <c r="L18" s="493"/>
    </row>
    <row r="19" spans="1:12" ht="67.2" customHeight="1" x14ac:dyDescent="0.3">
      <c r="A19" s="504">
        <v>974</v>
      </c>
      <c r="B19" s="592" t="s">
        <v>266</v>
      </c>
      <c r="C19" s="643"/>
      <c r="D19" s="591" t="str">
        <f>IF(C19="","This Question must be answered before uploading, the report will not be processed if left blank","")</f>
        <v>This Question must be answered before uploading, the report will not be processed if left blank</v>
      </c>
      <c r="I19" s="494"/>
      <c r="J19" s="494"/>
      <c r="K19" s="494"/>
    </row>
    <row r="20" spans="1:12" ht="40.200000000000003" customHeight="1" x14ac:dyDescent="0.3">
      <c r="A20" s="504" t="s">
        <v>251</v>
      </c>
      <c r="B20" s="592" t="s">
        <v>227</v>
      </c>
      <c r="C20" s="643"/>
      <c r="D20" s="591" t="str">
        <f t="shared" si="0"/>
        <v>This Question must be answered before uploading, the report will not be processed if left blank</v>
      </c>
      <c r="I20" s="494"/>
      <c r="J20" s="494"/>
      <c r="K20" s="494"/>
    </row>
    <row r="21" spans="1:12" ht="40.200000000000003" customHeight="1" x14ac:dyDescent="0.3">
      <c r="A21" s="504" t="s">
        <v>252</v>
      </c>
      <c r="B21" s="592" t="s">
        <v>228</v>
      </c>
      <c r="C21" s="643"/>
      <c r="D21" s="591" t="str">
        <f t="shared" si="0"/>
        <v>This Question must be answered before uploading, the report will not be processed if left blank</v>
      </c>
      <c r="I21" s="494"/>
      <c r="J21" s="494"/>
      <c r="K21" s="494"/>
    </row>
    <row r="22" spans="1:12" ht="40.200000000000003" customHeight="1" x14ac:dyDescent="0.3">
      <c r="A22" s="504" t="s">
        <v>253</v>
      </c>
      <c r="B22" s="592" t="s">
        <v>229</v>
      </c>
      <c r="C22" s="643"/>
      <c r="D22" s="591" t="str">
        <f t="shared" si="0"/>
        <v>This Question must be answered before uploading, the report will not be processed if left blank</v>
      </c>
      <c r="I22" s="494"/>
      <c r="J22" s="494"/>
      <c r="K22" s="494"/>
    </row>
    <row r="23" spans="1:12" ht="40.200000000000003" customHeight="1" x14ac:dyDescent="0.3">
      <c r="A23" s="504">
        <v>979</v>
      </c>
      <c r="B23" s="592" t="s">
        <v>327</v>
      </c>
      <c r="C23" s="643"/>
      <c r="D23" s="591" t="str">
        <f t="shared" si="0"/>
        <v>This Question must be answered before uploading, the report will not be processed if left blank</v>
      </c>
      <c r="I23" s="494"/>
      <c r="J23" s="494"/>
      <c r="K23" s="494"/>
    </row>
    <row r="24" spans="1:12" ht="52.95" customHeight="1" x14ac:dyDescent="0.3">
      <c r="A24" s="504">
        <v>980</v>
      </c>
      <c r="B24" s="592" t="s">
        <v>612</v>
      </c>
      <c r="C24" s="644"/>
      <c r="D24" s="591" t="str">
        <f t="shared" si="0"/>
        <v>This Question must be answered before uploading, the report will not be processed if left blank</v>
      </c>
      <c r="I24"/>
      <c r="J24"/>
      <c r="K24"/>
      <c r="L24"/>
    </row>
    <row r="25" spans="1:12" ht="40.200000000000003" customHeight="1" x14ac:dyDescent="0.3">
      <c r="A25" s="504">
        <v>975</v>
      </c>
      <c r="B25" s="592" t="s">
        <v>245</v>
      </c>
      <c r="C25" s="643"/>
      <c r="D25" s="591" t="str">
        <f t="shared" si="0"/>
        <v>This Question must be answered before uploading, the report will not be processed if left blank</v>
      </c>
      <c r="I25" s="494"/>
      <c r="J25" s="494"/>
      <c r="K25" s="494"/>
    </row>
    <row r="26" spans="1:12" x14ac:dyDescent="0.3">
      <c r="A26" s="589"/>
      <c r="B26" s="590"/>
      <c r="C26" s="589"/>
      <c r="D26" s="592"/>
    </row>
    <row r="27" spans="1:12" s="130" customFormat="1" ht="40.200000000000003" customHeight="1" x14ac:dyDescent="0.3">
      <c r="A27" s="504" t="s">
        <v>254</v>
      </c>
      <c r="B27" s="591" t="str">
        <f>IF(D27="","This Question must be answered before uploading, the report will not be processed if left blank","")</f>
        <v>This Question must be answered before uploading, the report will not be processed if left blank</v>
      </c>
      <c r="C27" s="597" t="s">
        <v>230</v>
      </c>
      <c r="D27" s="645"/>
      <c r="E27"/>
      <c r="F27"/>
      <c r="G27"/>
      <c r="H27"/>
      <c r="I27" s="493"/>
      <c r="J27" s="493"/>
      <c r="K27" s="493"/>
      <c r="L27" s="493"/>
    </row>
    <row r="28" spans="1:12" ht="14.4" customHeight="1" x14ac:dyDescent="0.3">
      <c r="A28" s="589"/>
      <c r="B28" s="590"/>
      <c r="C28" s="478"/>
      <c r="D28" s="592"/>
    </row>
    <row r="29" spans="1:12" ht="40.200000000000003" customHeight="1" x14ac:dyDescent="0.3">
      <c r="A29" s="504" t="s">
        <v>255</v>
      </c>
      <c r="B29" s="591" t="str">
        <f>IF(D29="","This Question must be answered before uploading, the report will not be processed if left blank","")</f>
        <v>This Question must be answered before uploading, the report will not be processed if left blank</v>
      </c>
      <c r="C29" s="597" t="s">
        <v>231</v>
      </c>
      <c r="D29" s="645"/>
    </row>
    <row r="30" spans="1:12" ht="14.4" customHeight="1" x14ac:dyDescent="0.3">
      <c r="A30" s="589"/>
      <c r="B30" s="590"/>
      <c r="C30" s="478"/>
      <c r="D30" s="592"/>
    </row>
    <row r="31" spans="1:12" s="130" customFormat="1" ht="40.200000000000003" customHeight="1" x14ac:dyDescent="0.3">
      <c r="A31" s="504" t="s">
        <v>329</v>
      </c>
      <c r="B31" s="591" t="str">
        <f>IF(D31="","This Question must be answered before uploading, the report will not be processed if left blank","")</f>
        <v>This Question must be answered before uploading, the report will not be processed if left blank</v>
      </c>
      <c r="C31" s="597" t="s">
        <v>608</v>
      </c>
      <c r="D31" s="593"/>
      <c r="E31"/>
      <c r="F31"/>
      <c r="G31"/>
      <c r="H31"/>
      <c r="I31" s="493"/>
      <c r="J31" s="493"/>
      <c r="K31" s="493"/>
      <c r="L31" s="493"/>
    </row>
    <row r="35" spans="1:4" x14ac:dyDescent="0.3">
      <c r="D35" s="350" t="s">
        <v>155</v>
      </c>
    </row>
    <row r="39" spans="1:4" x14ac:dyDescent="0.3">
      <c r="A39" s="646">
        <f>SUM(A9:A38)</f>
        <v>13586</v>
      </c>
      <c r="B39" s="647" t="s">
        <v>232</v>
      </c>
      <c r="C39" s="648">
        <v>1.1000000000000001</v>
      </c>
      <c r="D39" s="649"/>
    </row>
    <row r="40" spans="1:4" x14ac:dyDescent="0.3">
      <c r="A40" s="650"/>
      <c r="B40" s="651" t="s">
        <v>233</v>
      </c>
      <c r="C40" s="652">
        <v>44853</v>
      </c>
      <c r="D40" s="653"/>
    </row>
    <row r="41" spans="1:4" x14ac:dyDescent="0.3">
      <c r="B41" s="410"/>
      <c r="C41" s="479"/>
    </row>
    <row r="42" spans="1:4" x14ac:dyDescent="0.3">
      <c r="B42" s="410"/>
      <c r="C42" s="479"/>
    </row>
  </sheetData>
  <sheetProtection algorithmName="SHA-512" hashValue="rWq9Dkxb0xxvt7TXkJJ+oaCr8q4VRif+92qzT6B3uFvbD8+oQtJaCu2kNy1Z+myhDHk57itlxsZo01dxWRpvEA==" saltValue="EkRe5R1FYSqagdtz7GF9lA==" spinCount="100000" sheet="1" objects="1" scenarios="1"/>
  <mergeCells count="3">
    <mergeCell ref="A2:D2"/>
    <mergeCell ref="A4:D4"/>
    <mergeCell ref="A6:D6"/>
  </mergeCells>
  <conditionalFormatting sqref="D31">
    <cfRule type="expression" dxfId="16" priority="1">
      <formula>$S31</formula>
    </cfRule>
  </conditionalFormatting>
  <dataValidations count="10">
    <dataValidation type="list" allowBlank="1" showInputMessage="1" showErrorMessage="1" prompt="Please select Yes or No from the drop down list" sqref="C14 C25 C20:C23 C11:C12" xr:uid="{42DC82DB-0AE6-4795-B8A2-67794DECDEAD}">
      <formula1>"Yes, No"</formula1>
    </dataValidation>
    <dataValidation type="whole" operator="greaterThan" allowBlank="1" showInputMessage="1" showErrorMessage="1" prompt="Please enter a whole number.  If there are no findings please enter 0" sqref="C15:C17" xr:uid="{22039F36-BF2D-4D90-ACF3-F17B7FAD9827}">
      <formula1>-1</formula1>
    </dataValidation>
    <dataValidation type="list" allowBlank="1" showInputMessage="1" showErrorMessage="1" prompt="Please select Yes, No or N/A from the drop down list" sqref="C19" xr:uid="{1338E819-A8A7-4AB4-965C-9AAE0E62C78A}">
      <formula1>"Yes, No, N/A"</formula1>
    </dataValidation>
    <dataValidation type="date" operator="greaterThan" showInputMessage="1" showErrorMessage="1" promptTitle="MM/DD/YYYY" prompt="This cannot be blank" sqref="C24" xr:uid="{F2F609DE-2DD8-4C56-AEA4-B39EA636E384}">
      <formula1>44742</formula1>
    </dataValidation>
    <dataValidation type="list" allowBlank="1" showInputMessage="1" showErrorMessage="1" prompt="Please select Yes or No from the drop down list" sqref="C24" xr:uid="{B4C96C02-4742-4E38-B12A-360ABBD230F0}">
      <formula1>"Yes,No"</formula1>
    </dataValidation>
    <dataValidation type="list" allowBlank="1" showInputMessage="1" showErrorMessage="1" sqref="C24" xr:uid="{C1CF9E65-608C-4B9B-B8C1-8E5A300F6B99}">
      <formula1>"Yes, No"</formula1>
    </dataValidation>
    <dataValidation type="list" allowBlank="1" showInputMessage="1" showErrorMessage="1" sqref="C24" xr:uid="{2F6B1B33-D794-41C2-9ACB-1601D80589F6}">
      <formula1>"Yes,No"</formula1>
    </dataValidation>
    <dataValidation type="date" operator="greaterThan" allowBlank="1" showInputMessage="1" showErrorMessage="1" sqref="D31" xr:uid="{C03418DF-3B42-4CD5-A316-291388505573}">
      <formula1>44742</formula1>
    </dataValidation>
    <dataValidation type="list" allowBlank="1" showInputMessage="1" showErrorMessage="1" prompt="Please select Yes or No from the drop down list." sqref="C9:C10 C13" xr:uid="{09FCC64E-5331-4E1E-8B61-60F4B5075DD5}">
      <formula1>"Yes, No"</formula1>
    </dataValidation>
    <dataValidation type="list" allowBlank="1" showInputMessage="1" showErrorMessage="1" prompt="Please select Yes, No or N/A _x000a_from the drop down list" sqref="C18" xr:uid="{98B8BD82-57CD-463E-ACA2-B2B37325A718}">
      <formula1>"Yes, No, N/A"</formula1>
    </dataValidation>
  </dataValidations>
  <pageMargins left="0.7" right="0.7" top="0.75" bottom="0.75" header="0.3" footer="0.3"/>
  <pageSetup scale="50" orientation="portrait"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W574"/>
  <sheetViews>
    <sheetView zoomScaleNormal="100" workbookViewId="0">
      <pane xSplit="3" ySplit="3" topLeftCell="F4" activePane="bottomRight" state="frozen"/>
      <selection activeCell="K179" sqref="K179"/>
      <selection pane="topRight" activeCell="K179" sqref="K179"/>
      <selection pane="bottomLeft" activeCell="K179" sqref="K179"/>
      <selection pane="bottomRight" activeCell="L1" sqref="L1"/>
    </sheetView>
  </sheetViews>
  <sheetFormatPr defaultColWidth="9.109375" defaultRowHeight="14.4" x14ac:dyDescent="0.3"/>
  <cols>
    <col min="1" max="1" width="8.88671875" style="2" customWidth="1"/>
    <col min="2" max="2" width="17.5546875" style="31" bestFit="1" customWidth="1"/>
    <col min="3" max="3" width="36.6640625" style="275" customWidth="1"/>
    <col min="4" max="4" width="20.88671875" style="2" bestFit="1" customWidth="1"/>
    <col min="5" max="5" width="17.5546875" style="2" customWidth="1"/>
    <col min="6" max="6" width="22.6640625" style="2" customWidth="1"/>
    <col min="7" max="7" width="17.44140625" style="198" customWidth="1"/>
    <col min="8" max="8" width="9.6640625" style="2" customWidth="1"/>
    <col min="9" max="9" width="1" style="229" customWidth="1"/>
    <col min="10" max="10" width="18.109375" style="4" customWidth="1"/>
    <col min="11" max="11" width="36.88671875" style="7" customWidth="1"/>
    <col min="12" max="12" width="23.44140625" style="282" customWidth="1"/>
    <col min="13" max="13" width="8.44140625" customWidth="1"/>
    <col min="14" max="14" width="18.109375" style="2" customWidth="1"/>
    <col min="15" max="15" width="17.88671875" style="2" customWidth="1"/>
    <col min="16" max="16" width="9.109375" style="140" customWidth="1"/>
    <col min="17" max="17" width="10.33203125" style="200" customWidth="1"/>
    <col min="18" max="18" width="7.109375" style="2" customWidth="1"/>
    <col min="19" max="19" width="6" style="2" customWidth="1"/>
    <col min="20" max="20" width="6.6640625" style="2" customWidth="1"/>
    <col min="21" max="21" width="7.5546875" style="2" customWidth="1"/>
    <col min="22" max="22" width="3.44140625" style="2" customWidth="1"/>
    <col min="23" max="23" width="7.33203125" style="2" customWidth="1"/>
    <col min="24" max="16384" width="9.109375" style="2"/>
  </cols>
  <sheetData>
    <row r="1" spans="1:18" ht="39.6" customHeight="1" x14ac:dyDescent="0.3">
      <c r="C1" s="28" t="s">
        <v>190</v>
      </c>
      <c r="D1" s="11">
        <f>L46-(L35+L36-L39-L40-L81)-L43</f>
        <v>0</v>
      </c>
      <c r="I1" s="199"/>
      <c r="J1" s="27"/>
      <c r="K1" s="12" t="s">
        <v>17</v>
      </c>
      <c r="L1" s="38"/>
    </row>
    <row r="2" spans="1:18" ht="40.799999999999997" customHeight="1" x14ac:dyDescent="0.4">
      <c r="C2" s="46" t="str">
        <f>'Unit Data from Audit Worksheet'!D2</f>
        <v>Yancey County Economic Development Commission</v>
      </c>
      <c r="D2" s="95">
        <v>2022</v>
      </c>
      <c r="E2" s="10">
        <v>2022</v>
      </c>
      <c r="F2" s="10"/>
      <c r="G2" s="42"/>
      <c r="H2" s="10"/>
      <c r="I2" s="199"/>
      <c r="J2" s="23" t="s">
        <v>13</v>
      </c>
      <c r="K2" s="6" t="s">
        <v>12</v>
      </c>
      <c r="L2" s="41" t="s">
        <v>8</v>
      </c>
    </row>
    <row r="3" spans="1:18" ht="31.2" x14ac:dyDescent="0.3">
      <c r="A3" s="201" t="s">
        <v>13</v>
      </c>
      <c r="B3" s="202"/>
      <c r="C3" s="26" t="s">
        <v>1</v>
      </c>
      <c r="D3" s="13" t="s">
        <v>14</v>
      </c>
      <c r="E3" s="13" t="s">
        <v>15</v>
      </c>
      <c r="F3" s="14" t="s">
        <v>18</v>
      </c>
      <c r="G3" s="47" t="s">
        <v>127</v>
      </c>
      <c r="H3" s="14" t="s">
        <v>151</v>
      </c>
      <c r="I3" s="199"/>
      <c r="J3" s="203"/>
      <c r="K3" s="96"/>
      <c r="L3" s="204"/>
      <c r="O3" s="2" t="s">
        <v>109</v>
      </c>
      <c r="Q3" s="55"/>
    </row>
    <row r="4" spans="1:18" ht="18" x14ac:dyDescent="0.35">
      <c r="A4" s="205"/>
      <c r="B4" s="206"/>
      <c r="C4" s="29"/>
      <c r="D4" s="5"/>
      <c r="E4" s="5"/>
      <c r="F4" s="5"/>
      <c r="G4" s="43"/>
      <c r="H4" s="5"/>
      <c r="I4" s="199"/>
      <c r="J4" s="25">
        <v>999</v>
      </c>
      <c r="K4" s="9" t="s">
        <v>108</v>
      </c>
      <c r="L4" s="628">
        <f>'Unit Data from Audit Worksheet'!D3</f>
        <v>601774</v>
      </c>
    </row>
    <row r="5" spans="1:18" ht="57" customHeight="1" x14ac:dyDescent="0.3">
      <c r="A5" s="207">
        <f>'Unit Data from Audit Worksheet'!A7</f>
        <v>333</v>
      </c>
      <c r="B5" s="33" t="str">
        <f>'Unit Data from Audit Worksheet'!C7</f>
        <v>Net Position-Governmental Activities</v>
      </c>
      <c r="C5" s="208" t="str">
        <f>'Unit Data from Audit Worksheet'!D7</f>
        <v xml:space="preserve"> All unrestricted Cash and investments.  
Exclude: restricted cash 
                   cash held by a third party. </v>
      </c>
      <c r="D5" s="94"/>
      <c r="E5" s="99">
        <f>'Unit Data from Audit Worksheet'!F7</f>
        <v>0</v>
      </c>
      <c r="F5" s="171">
        <f>IF(L5&lt;0,"Error: Number is normally positive.",)</f>
        <v>0</v>
      </c>
      <c r="G5" s="44"/>
      <c r="H5" s="170"/>
      <c r="I5" s="20"/>
      <c r="J5" s="22">
        <v>333</v>
      </c>
      <c r="K5" s="30" t="s">
        <v>75</v>
      </c>
      <c r="L5" s="209">
        <f>IF(D5="",E5,D5)</f>
        <v>0</v>
      </c>
      <c r="P5" s="145"/>
    </row>
    <row r="6" spans="1:18" ht="39.75" customHeight="1" x14ac:dyDescent="0.3">
      <c r="A6" s="159">
        <f>'Unit Data from Audit Worksheet'!A8</f>
        <v>500</v>
      </c>
      <c r="B6" s="172" t="str">
        <f>'Unit Data from Audit Worksheet'!C8</f>
        <v>Net Position-Governmental Activities</v>
      </c>
      <c r="C6" s="158" t="str">
        <f>'Unit Data from Audit Worksheet'!D8</f>
        <v xml:space="preserve"> All restricted Cash and investments</v>
      </c>
      <c r="D6" s="94"/>
      <c r="E6" s="178">
        <f>'Unit Data from Audit Worksheet'!F8</f>
        <v>0</v>
      </c>
      <c r="F6" s="171">
        <f>IF(L6&lt;0,"Error: Number is normally positive.",)</f>
        <v>0</v>
      </c>
      <c r="G6" s="173"/>
      <c r="H6" s="170"/>
      <c r="I6" s="20"/>
      <c r="J6" s="169">
        <v>500</v>
      </c>
      <c r="K6" s="168" t="s">
        <v>74</v>
      </c>
      <c r="L6" s="209">
        <f>IF(D6="",E6,D6)</f>
        <v>0</v>
      </c>
      <c r="P6" s="146"/>
    </row>
    <row r="7" spans="1:18" ht="43.5" customHeight="1" x14ac:dyDescent="0.3">
      <c r="A7" s="159">
        <f>'Unit Data from Audit Worksheet'!A9</f>
        <v>385</v>
      </c>
      <c r="B7" s="172" t="str">
        <f>'Unit Data from Audit Worksheet'!C9</f>
        <v>Net Position-Governmental Activities</v>
      </c>
      <c r="C7" s="158" t="str">
        <f>'Unit Data from Audit Worksheet'!D9</f>
        <v>Total Assets and deferred outflows</v>
      </c>
      <c r="D7" s="94"/>
      <c r="E7" s="178">
        <f>'Unit Data from Audit Worksheet'!F9</f>
        <v>0</v>
      </c>
      <c r="F7" s="87">
        <f>IF((L5+L6)&gt;L7,"Error: Please review accts (333 + 500) &gt; 385",)</f>
        <v>0</v>
      </c>
      <c r="G7" s="173" t="str">
        <f>IF(Q7=1," Included in error count"," ")</f>
        <v xml:space="preserve"> </v>
      </c>
      <c r="H7" s="170"/>
      <c r="I7" s="20"/>
      <c r="J7" s="48">
        <v>385</v>
      </c>
      <c r="K7" s="49" t="s">
        <v>35</v>
      </c>
      <c r="L7" s="210">
        <f>IF(D7="",E7,D7)+IF(D9="",E9,D9)</f>
        <v>0</v>
      </c>
      <c r="N7" s="50" t="s">
        <v>122</v>
      </c>
      <c r="P7" s="146"/>
    </row>
    <row r="8" spans="1:18" ht="90.75" customHeight="1" x14ac:dyDescent="0.3">
      <c r="A8" s="159">
        <f>'Unit Data from Audit Worksheet'!A10</f>
        <v>575</v>
      </c>
      <c r="B8" s="172" t="str">
        <f>'Unit Data from Audit Worksheet'!C10</f>
        <v>Net Position-Governmental Activities</v>
      </c>
      <c r="C8" s="158" t="str">
        <f>'Unit Data from Audit Worksheet'!D10</f>
        <v>Record any positive Internal balances on the net position statements that appear in the Asset Section of the Net Position Statement</v>
      </c>
      <c r="D8" s="94"/>
      <c r="E8" s="178">
        <f>'Unit Data from Audit Worksheet'!F10</f>
        <v>0</v>
      </c>
      <c r="F8" s="171">
        <f>IF(L8&lt;0,"Error: Number is normally positive.",)</f>
        <v>0</v>
      </c>
      <c r="G8" s="173"/>
      <c r="H8" s="170"/>
      <c r="I8" s="20"/>
      <c r="J8" s="169">
        <v>575</v>
      </c>
      <c r="K8" s="175" t="s">
        <v>124</v>
      </c>
      <c r="L8" s="209">
        <f>IF(D8="",E8,D8)</f>
        <v>0</v>
      </c>
      <c r="N8" s="39"/>
      <c r="P8" s="146"/>
    </row>
    <row r="9" spans="1:18" ht="103.5" customHeight="1" x14ac:dyDescent="0.3">
      <c r="A9" s="159">
        <f>'Unit Data from Audit Worksheet'!A11</f>
        <v>576</v>
      </c>
      <c r="B9" s="172" t="str">
        <f>'Unit Data from Audit Worksheet'!C11</f>
        <v>Net Position-Governmental Activities</v>
      </c>
      <c r="C9" s="211" t="str">
        <f>'Unit Data from Audit Worksheet'!D11</f>
        <v>Record any negative Internal balances on the net position statements that appear in the Asset Section of the Net Position Statement.
Enter as a positive</v>
      </c>
      <c r="D9" s="70"/>
      <c r="E9" s="102">
        <f>'Unit Data from Audit Worksheet'!F11</f>
        <v>0</v>
      </c>
      <c r="F9" s="167">
        <f>IF(E9&lt;0,"Error: Enter as positive.",)</f>
        <v>0</v>
      </c>
      <c r="G9" s="72"/>
      <c r="H9" s="73"/>
      <c r="I9" s="20"/>
      <c r="J9" s="68">
        <v>576</v>
      </c>
      <c r="K9" s="175" t="s">
        <v>125</v>
      </c>
      <c r="L9" s="209">
        <f>IF(D9="",E9,D9)</f>
        <v>0</v>
      </c>
      <c r="N9" s="39"/>
      <c r="P9" s="147"/>
    </row>
    <row r="10" spans="1:18" s="16" customFormat="1" ht="100.5" customHeight="1" x14ac:dyDescent="0.3">
      <c r="A10" s="159">
        <f>'Unit Data from Audit Worksheet'!A12</f>
        <v>626</v>
      </c>
      <c r="B10" s="164" t="str">
        <f>'Unit Data from Audit Worksheet'!C12</f>
        <v>Net Position-Governmental Activities</v>
      </c>
      <c r="C10" s="163" t="str">
        <f>'Unit Data from Audit Worksheet'!D12</f>
        <v xml:space="preserve">Total Current liabilities (as reported on Statement of Net Position)
Include:   Current liabilities including current portion of long-term debt.  Deferred inflows should not be included in Current Liabilities  </v>
      </c>
      <c r="D10" s="70"/>
      <c r="E10" s="181">
        <f>'Unit Data from Audit Worksheet'!F12</f>
        <v>0</v>
      </c>
      <c r="F10" s="166">
        <f>IF(L10&lt;0,"Error: Enter as a positive.",)</f>
        <v>0</v>
      </c>
      <c r="G10" s="154"/>
      <c r="H10" s="166"/>
      <c r="I10" s="20"/>
      <c r="J10" s="497">
        <v>626</v>
      </c>
      <c r="K10" s="498" t="s">
        <v>170</v>
      </c>
      <c r="L10" s="499">
        <f>IF(D10="",E10,D10)+IF(D9="",E9,D9)</f>
        <v>0</v>
      </c>
      <c r="M10"/>
      <c r="N10" s="118" t="s">
        <v>122</v>
      </c>
      <c r="O10" s="212"/>
      <c r="P10" s="148"/>
      <c r="Q10" s="213"/>
      <c r="R10" s="2"/>
    </row>
    <row r="11" spans="1:18" s="16" customFormat="1" ht="86.25" customHeight="1" x14ac:dyDescent="0.3">
      <c r="A11" s="159">
        <f>'Unit Data from Audit Worksheet'!A13</f>
        <v>627</v>
      </c>
      <c r="B11" s="164" t="str">
        <f>'Unit Data from Audit Worksheet'!C13</f>
        <v>Net Position-Governmental Activities</v>
      </c>
      <c r="C11" s="163" t="str">
        <f>'Unit Data from Audit Worksheet'!D13</f>
        <v>Please enter any bond anticipation notes that are classified as current liabilities and included in account 626 above (amounts entered should agree to the current amount included in the changes to long-term debt note)</v>
      </c>
      <c r="D11" s="70"/>
      <c r="E11" s="181">
        <f>'Unit Data from Audit Worksheet'!F13</f>
        <v>0</v>
      </c>
      <c r="F11" s="166"/>
      <c r="G11" s="154"/>
      <c r="H11" s="166"/>
      <c r="I11" s="20"/>
      <c r="J11" s="165">
        <v>627</v>
      </c>
      <c r="K11" s="143" t="s">
        <v>165</v>
      </c>
      <c r="L11" s="215">
        <f t="shared" ref="L11:L15" si="0">IF(D11="",E11,D11)</f>
        <v>0</v>
      </c>
      <c r="M11"/>
      <c r="N11" s="117"/>
      <c r="O11" s="212"/>
      <c r="P11" s="148"/>
      <c r="Q11" s="213"/>
      <c r="R11" s="2"/>
    </row>
    <row r="12" spans="1:18" s="16" customFormat="1" ht="86.25" customHeight="1" x14ac:dyDescent="0.3">
      <c r="A12" s="159">
        <f>'Unit Data from Audit Worksheet'!A14</f>
        <v>628</v>
      </c>
      <c r="B12" s="164" t="str">
        <f>'Unit Data from Audit Worksheet'!C14</f>
        <v>Net Position-Governmental Activities</v>
      </c>
      <c r="C12" s="163" t="str">
        <f>'Unit Data from Audit Worksheet'!D14</f>
        <v>Please enter any compensated absences that are classified as current liabilities and included in account 626 above (amounts entered should agree to the current amount included in the changes to long-term debt note)</v>
      </c>
      <c r="D12" s="70"/>
      <c r="E12" s="181">
        <f>'Unit Data from Audit Worksheet'!F14</f>
        <v>0</v>
      </c>
      <c r="F12" s="166"/>
      <c r="G12" s="154"/>
      <c r="H12" s="166"/>
      <c r="I12" s="20"/>
      <c r="J12" s="165">
        <v>628</v>
      </c>
      <c r="K12" s="143" t="s">
        <v>169</v>
      </c>
      <c r="L12" s="215">
        <f t="shared" si="0"/>
        <v>0</v>
      </c>
      <c r="M12"/>
      <c r="N12" s="117"/>
      <c r="O12" s="212"/>
      <c r="P12" s="148"/>
      <c r="Q12" s="213"/>
      <c r="R12" s="2"/>
    </row>
    <row r="13" spans="1:18" s="16" customFormat="1" ht="93" customHeight="1" x14ac:dyDescent="0.3">
      <c r="A13" s="159">
        <f>'Unit Data from Audit Worksheet'!A15</f>
        <v>629</v>
      </c>
      <c r="B13" s="164" t="str">
        <f>'Unit Data from Audit Worksheet'!C15</f>
        <v>Net Position-Governmental Activities</v>
      </c>
      <c r="C13" s="163" t="str">
        <f>'Unit Data from Audit Worksheet'!D15</f>
        <v>Please enter any pension liabilities that are classified as current liabilities and included in account 626 above (amounts entered should agree to the current amount included in the changes to long-term debt note)</v>
      </c>
      <c r="D13" s="70"/>
      <c r="E13" s="181">
        <f>'Unit Data from Audit Worksheet'!F15</f>
        <v>0</v>
      </c>
      <c r="F13" s="166"/>
      <c r="G13" s="154"/>
      <c r="H13" s="166"/>
      <c r="I13" s="20"/>
      <c r="J13" s="165">
        <v>629</v>
      </c>
      <c r="K13" s="143" t="s">
        <v>168</v>
      </c>
      <c r="L13" s="215">
        <f t="shared" si="0"/>
        <v>0</v>
      </c>
      <c r="M13"/>
      <c r="N13" s="117"/>
      <c r="O13" s="212"/>
      <c r="P13" s="148"/>
      <c r="Q13" s="213"/>
      <c r="R13" s="2"/>
    </row>
    <row r="14" spans="1:18" s="16" customFormat="1" ht="67.5" customHeight="1" x14ac:dyDescent="0.3">
      <c r="A14" s="159">
        <f>'Unit Data from Audit Worksheet'!A16</f>
        <v>630</v>
      </c>
      <c r="B14" s="164" t="str">
        <f>'Unit Data from Audit Worksheet'!C16</f>
        <v>Net Position-Governmental Activities</v>
      </c>
      <c r="C14" s="163" t="str">
        <f>'Unit Data from Audit Worksheet'!D16</f>
        <v>Please enter any current liabilities that are payable from restricted assets and included in account 626 above</v>
      </c>
      <c r="D14" s="70"/>
      <c r="E14" s="181">
        <f>'Unit Data from Audit Worksheet'!F16</f>
        <v>0</v>
      </c>
      <c r="F14" s="166"/>
      <c r="G14" s="154"/>
      <c r="H14" s="166"/>
      <c r="I14" s="20"/>
      <c r="J14" s="165">
        <v>630</v>
      </c>
      <c r="K14" s="143" t="s">
        <v>167</v>
      </c>
      <c r="L14" s="215">
        <f t="shared" si="0"/>
        <v>0</v>
      </c>
      <c r="M14"/>
      <c r="N14" s="117"/>
      <c r="O14" s="212"/>
      <c r="P14" s="148"/>
      <c r="Q14" s="213"/>
      <c r="R14" s="2"/>
    </row>
    <row r="15" spans="1:18" s="16" customFormat="1" ht="102.75" customHeight="1" x14ac:dyDescent="0.3">
      <c r="A15" s="159">
        <f>'Unit Data from Audit Worksheet'!A17</f>
        <v>631</v>
      </c>
      <c r="B15" s="172" t="str">
        <f>'Unit Data from Audit Worksheet'!C17</f>
        <v>Net Position-Governmental Activities</v>
      </c>
      <c r="C15" s="155" t="str">
        <f>'Unit Data from Audit Worksheet'!D17</f>
        <v>Please enter any OPEB liabilities that are classified as current liabilities and included in account 626 above (amounts entered should agree to the current amount included in the changes to long-term debt note)</v>
      </c>
      <c r="D15" s="70"/>
      <c r="E15" s="181">
        <f>'Unit Data from Audit Worksheet'!F17</f>
        <v>0</v>
      </c>
      <c r="F15" s="166"/>
      <c r="G15" s="154"/>
      <c r="H15" s="166"/>
      <c r="I15" s="20"/>
      <c r="J15" s="165">
        <v>631</v>
      </c>
      <c r="K15" s="143" t="s">
        <v>166</v>
      </c>
      <c r="L15" s="215">
        <f t="shared" si="0"/>
        <v>0</v>
      </c>
      <c r="M15"/>
      <c r="N15" s="117"/>
      <c r="O15" s="212"/>
      <c r="P15" s="148"/>
      <c r="Q15" s="213"/>
      <c r="R15" s="2"/>
    </row>
    <row r="16" spans="1:18" ht="42" customHeight="1" x14ac:dyDescent="0.3">
      <c r="A16" s="400">
        <f>'Unit Data from Audit Worksheet'!A18</f>
        <v>338</v>
      </c>
      <c r="B16" s="172" t="str">
        <f>'Unit Data from Audit Worksheet'!C18</f>
        <v>Net Position-Governmental Activities</v>
      </c>
      <c r="C16" s="158" t="str">
        <f>'Unit Data from Audit Worksheet'!D18</f>
        <v>Total Liabilities and total deferred inflows</v>
      </c>
      <c r="D16" s="70"/>
      <c r="E16" s="99">
        <f>'Unit Data from Audit Worksheet'!F18</f>
        <v>0</v>
      </c>
      <c r="F16" s="87" t="str">
        <f>IF(L10&gt;L16,"Please review accounts 626 greater than 338","")</f>
        <v/>
      </c>
      <c r="G16" s="44"/>
      <c r="H16" s="170"/>
      <c r="I16" s="20"/>
      <c r="J16" s="74">
        <v>338</v>
      </c>
      <c r="K16" s="75" t="s">
        <v>36</v>
      </c>
      <c r="L16" s="210">
        <f>IF(D16="",E16,D16)+IF(D9="",E9,D9)</f>
        <v>0</v>
      </c>
      <c r="N16" s="50" t="s">
        <v>122</v>
      </c>
      <c r="P16" s="145"/>
    </row>
    <row r="17" spans="1:23" ht="100.5" customHeight="1" x14ac:dyDescent="0.3">
      <c r="A17" s="159">
        <f>'Unit Data from Audit Worksheet'!A19</f>
        <v>335</v>
      </c>
      <c r="B17" s="172" t="str">
        <f>'Unit Data from Audit Worksheet'!C19</f>
        <v>Net Position-Governmental Activities</v>
      </c>
      <c r="C17" s="158" t="str">
        <f>'Unit Data from Audit Worksheet'!D19</f>
        <v>Unearned revenues that were included in current liabilities in your audit report or entered in acct # 626 above. 
Exclude - unearned revenues that are listed in deferred inflows.</v>
      </c>
      <c r="D17" s="70"/>
      <c r="E17" s="178">
        <f>'Unit Data from Audit Worksheet'!F19</f>
        <v>0</v>
      </c>
      <c r="F17" s="171">
        <f>IF(L17&lt;0,"Error: Enter as a positive.",)</f>
        <v>0</v>
      </c>
      <c r="G17" s="173"/>
      <c r="H17" s="170"/>
      <c r="I17" s="20"/>
      <c r="J17" s="169">
        <v>335</v>
      </c>
      <c r="K17" s="168" t="s">
        <v>37</v>
      </c>
      <c r="L17" s="209">
        <f>IF(D17="",E17,D17)</f>
        <v>0</v>
      </c>
      <c r="P17" s="146"/>
    </row>
    <row r="18" spans="1:23" ht="20.399999999999999" x14ac:dyDescent="0.3">
      <c r="A18" s="159">
        <f>'Unit Data from Audit Worksheet'!A20</f>
        <v>252</v>
      </c>
      <c r="B18" s="172" t="str">
        <f>'Unit Data from Audit Worksheet'!C20</f>
        <v>Net Position-Governmental Activities</v>
      </c>
      <c r="C18" s="158" t="str">
        <f>'Unit Data from Audit Worksheet'!D20</f>
        <v xml:space="preserve"> Total Net investment in capital assets</v>
      </c>
      <c r="D18" s="70"/>
      <c r="E18" s="178">
        <f>'Unit Data from Audit Worksheet'!F20</f>
        <v>0</v>
      </c>
      <c r="F18" s="171"/>
      <c r="G18" s="173"/>
      <c r="H18" s="170"/>
      <c r="I18" s="20"/>
      <c r="J18" s="169">
        <v>252</v>
      </c>
      <c r="K18" s="168" t="s">
        <v>30</v>
      </c>
      <c r="L18" s="209">
        <f t="shared" ref="L18:L34" si="1">IF(D18="",E18,D18)</f>
        <v>0</v>
      </c>
      <c r="O18" s="216">
        <f>'Unit Data from Audit Worksheet'!E20</f>
        <v>0</v>
      </c>
      <c r="P18" s="146"/>
    </row>
    <row r="19" spans="1:23" ht="20.399999999999999" x14ac:dyDescent="0.3">
      <c r="A19" s="159">
        <f>'Unit Data from Audit Worksheet'!A21</f>
        <v>253</v>
      </c>
      <c r="B19" s="172" t="str">
        <f>'Unit Data from Audit Worksheet'!C21</f>
        <v>Net Position-Governmental Activities</v>
      </c>
      <c r="C19" s="158" t="str">
        <f>'Unit Data from Audit Worksheet'!D21</f>
        <v xml:space="preserve"> Total Net Position, Restricted</v>
      </c>
      <c r="D19" s="70"/>
      <c r="E19" s="178">
        <f>'Unit Data from Audit Worksheet'!F21</f>
        <v>0</v>
      </c>
      <c r="F19" s="171"/>
      <c r="G19" s="173"/>
      <c r="H19" s="170"/>
      <c r="I19" s="20"/>
      <c r="J19" s="169">
        <v>253</v>
      </c>
      <c r="K19" s="168" t="s">
        <v>31</v>
      </c>
      <c r="L19" s="209">
        <f t="shared" si="1"/>
        <v>0</v>
      </c>
      <c r="O19" s="216">
        <f>'Unit Data from Audit Worksheet'!E21</f>
        <v>115600</v>
      </c>
      <c r="P19" s="146"/>
    </row>
    <row r="20" spans="1:23" ht="73.5" customHeight="1" x14ac:dyDescent="0.3">
      <c r="A20" s="159">
        <f>'Unit Data from Audit Worksheet'!A22</f>
        <v>254</v>
      </c>
      <c r="B20" s="172" t="str">
        <f>'Unit Data from Audit Worksheet'!C22</f>
        <v>Net Position-Governmental Activities</v>
      </c>
      <c r="C20" s="158" t="str">
        <f>'Unit Data from Audit Worksheet'!D22</f>
        <v>Total Net Position, Unrestricted - enter negative unrestricted net position as a negative)</v>
      </c>
      <c r="D20" s="70"/>
      <c r="E20" s="178">
        <f>'Unit Data from Audit Worksheet'!F22</f>
        <v>0</v>
      </c>
      <c r="F20" s="171">
        <f>IF((L7-L16-L18-L19-L20)=0,,"Error: Total assets and deferred outflows less total liabilities and deferred inflows do not equal total net position accts 385-338-252-253-254")</f>
        <v>0</v>
      </c>
      <c r="G20" s="57">
        <f>+L7-L16-L18-L19-L20</f>
        <v>0</v>
      </c>
      <c r="H20" s="170"/>
      <c r="I20" s="20"/>
      <c r="J20" s="169">
        <v>254</v>
      </c>
      <c r="K20" s="168" t="s">
        <v>32</v>
      </c>
      <c r="L20" s="209">
        <f t="shared" si="1"/>
        <v>0</v>
      </c>
      <c r="O20" s="216">
        <f>'Unit Data from Audit Worksheet'!E22</f>
        <v>174243</v>
      </c>
      <c r="P20" s="146"/>
    </row>
    <row r="21" spans="1:23" ht="51.75" customHeight="1" x14ac:dyDescent="0.3">
      <c r="A21" s="159">
        <f>'Unit Data from Audit Worksheet'!A24</f>
        <v>502</v>
      </c>
      <c r="B21" s="172" t="str">
        <f>'Unit Data from Audit Worksheet'!C24</f>
        <v>Net Position-Business Activities</v>
      </c>
      <c r="C21" s="158" t="str">
        <f>'Unit Data from Audit Worksheet'!D24</f>
        <v xml:space="preserve">All unrestricted Cash and investments. 
Exclude restricted cash and cash held by a third party. </v>
      </c>
      <c r="D21" s="70"/>
      <c r="E21" s="178">
        <f>'Unit Data from Audit Worksheet'!F24</f>
        <v>0</v>
      </c>
      <c r="F21" s="171">
        <f>IF(L21&lt;0,"Error: Number is normally positive.",)</f>
        <v>0</v>
      </c>
      <c r="G21" s="173"/>
      <c r="H21" s="170"/>
      <c r="I21" s="20"/>
      <c r="J21" s="169">
        <v>502</v>
      </c>
      <c r="K21" s="168" t="s">
        <v>76</v>
      </c>
      <c r="L21" s="209">
        <f t="shared" si="1"/>
        <v>0</v>
      </c>
      <c r="P21" s="146"/>
    </row>
    <row r="22" spans="1:23" ht="40.5" customHeight="1" x14ac:dyDescent="0.3">
      <c r="A22" s="159">
        <f>'Unit Data from Audit Worksheet'!A25</f>
        <v>503</v>
      </c>
      <c r="B22" s="172" t="str">
        <f>'Unit Data from Audit Worksheet'!C25</f>
        <v>Net Position-Business Activities</v>
      </c>
      <c r="C22" s="158" t="str">
        <f>'Unit Data from Audit Worksheet'!D25</f>
        <v>All restricted Cash and investments</v>
      </c>
      <c r="D22" s="70"/>
      <c r="E22" s="178">
        <f>'Unit Data from Audit Worksheet'!F25</f>
        <v>0</v>
      </c>
      <c r="F22" s="171">
        <f>IF(L22&lt;0,"Error: Number is normally positive.",)</f>
        <v>0</v>
      </c>
      <c r="G22" s="173"/>
      <c r="H22" s="170"/>
      <c r="I22" s="20"/>
      <c r="J22" s="169">
        <v>503</v>
      </c>
      <c r="K22" s="168" t="s">
        <v>77</v>
      </c>
      <c r="L22" s="209">
        <f t="shared" si="1"/>
        <v>0</v>
      </c>
      <c r="P22" s="146"/>
    </row>
    <row r="23" spans="1:23" ht="39" customHeight="1" x14ac:dyDescent="0.3">
      <c r="A23" s="159">
        <f>'Unit Data from Audit Worksheet'!A27</f>
        <v>388</v>
      </c>
      <c r="B23" s="172" t="str">
        <f>'Unit Data from Audit Worksheet'!C27</f>
        <v>Statement of Activities - Governmental</v>
      </c>
      <c r="C23" s="158" t="str">
        <f>'Unit Data from Audit Worksheet'!D27</f>
        <v>Total Expenses</v>
      </c>
      <c r="D23" s="70"/>
      <c r="E23" s="178">
        <f>'Unit Data from Audit Worksheet'!F27</f>
        <v>0</v>
      </c>
      <c r="F23" s="171">
        <f t="shared" ref="F23:F28" si="2">IF(L23&lt;0,"Error: Number is normally positive.",)</f>
        <v>0</v>
      </c>
      <c r="G23" s="173"/>
      <c r="H23" s="170"/>
      <c r="I23" s="20"/>
      <c r="J23" s="169">
        <v>388</v>
      </c>
      <c r="K23" s="168" t="s">
        <v>78</v>
      </c>
      <c r="L23" s="209">
        <f t="shared" si="1"/>
        <v>0</v>
      </c>
      <c r="P23" s="146"/>
    </row>
    <row r="24" spans="1:23" ht="39" customHeight="1" x14ac:dyDescent="0.3">
      <c r="A24" s="159">
        <f>'Unit Data from Audit Worksheet'!A28</f>
        <v>339</v>
      </c>
      <c r="B24" s="172" t="str">
        <f>'Unit Data from Audit Worksheet'!C28</f>
        <v>Statement of Activities - Governmental</v>
      </c>
      <c r="C24" s="158" t="str">
        <f>'Unit Data from Audit Worksheet'!D28</f>
        <v xml:space="preserve">Charges for services </v>
      </c>
      <c r="D24" s="70"/>
      <c r="E24" s="178">
        <f>'Unit Data from Audit Worksheet'!F28</f>
        <v>0</v>
      </c>
      <c r="F24" s="171">
        <f t="shared" si="2"/>
        <v>0</v>
      </c>
      <c r="G24" s="173"/>
      <c r="H24" s="170"/>
      <c r="I24" s="20"/>
      <c r="J24" s="169">
        <v>339</v>
      </c>
      <c r="K24" s="168" t="s">
        <v>79</v>
      </c>
      <c r="L24" s="209">
        <f t="shared" si="1"/>
        <v>0</v>
      </c>
      <c r="P24" s="146"/>
    </row>
    <row r="25" spans="1:23" ht="39" customHeight="1" x14ac:dyDescent="0.3">
      <c r="A25" s="159">
        <f>'Unit Data from Audit Worksheet'!A29</f>
        <v>504</v>
      </c>
      <c r="B25" s="172" t="str">
        <f>'Unit Data from Audit Worksheet'!C29</f>
        <v>Statement of Activities - Governmental</v>
      </c>
      <c r="C25" s="158" t="str">
        <f>'Unit Data from Audit Worksheet'!D29</f>
        <v>Operating grants and contributions</v>
      </c>
      <c r="D25" s="70"/>
      <c r="E25" s="178">
        <f>'Unit Data from Audit Worksheet'!F29</f>
        <v>0</v>
      </c>
      <c r="F25" s="171">
        <f t="shared" si="2"/>
        <v>0</v>
      </c>
      <c r="G25" s="173"/>
      <c r="H25" s="170"/>
      <c r="I25" s="20"/>
      <c r="J25" s="169">
        <v>504</v>
      </c>
      <c r="K25" s="168" t="s">
        <v>80</v>
      </c>
      <c r="L25" s="209">
        <f t="shared" si="1"/>
        <v>0</v>
      </c>
      <c r="P25" s="146"/>
    </row>
    <row r="26" spans="1:23" ht="39" customHeight="1" x14ac:dyDescent="0.3">
      <c r="A26" s="159">
        <f>'Unit Data from Audit Worksheet'!A30</f>
        <v>505</v>
      </c>
      <c r="B26" s="172" t="str">
        <f>'Unit Data from Audit Worksheet'!C30</f>
        <v>Statement of Activities - Governmental</v>
      </c>
      <c r="C26" s="158" t="str">
        <f>'Unit Data from Audit Worksheet'!D30</f>
        <v>Capital grants and contributions</v>
      </c>
      <c r="D26" s="70"/>
      <c r="E26" s="178">
        <f>'Unit Data from Audit Worksheet'!F30</f>
        <v>0</v>
      </c>
      <c r="F26" s="171">
        <f t="shared" si="2"/>
        <v>0</v>
      </c>
      <c r="G26" s="173"/>
      <c r="H26" s="170"/>
      <c r="I26" s="20"/>
      <c r="J26" s="169">
        <v>505</v>
      </c>
      <c r="K26" s="168" t="s">
        <v>81</v>
      </c>
      <c r="L26" s="209">
        <f t="shared" si="1"/>
        <v>0</v>
      </c>
      <c r="P26" s="146"/>
    </row>
    <row r="27" spans="1:23" ht="82.5" customHeight="1" x14ac:dyDescent="0.3">
      <c r="A27" s="159">
        <f>'Unit Data from Audit Worksheet'!A31</f>
        <v>341</v>
      </c>
      <c r="B27" s="172" t="str">
        <f>'Unit Data from Audit Worksheet'!C31</f>
        <v>Statement of Activities - Governmental</v>
      </c>
      <c r="C27" s="158" t="str">
        <f>'Unit Data from Audit Worksheet'!D31</f>
        <v>Total General revenues
Exclude: transfers-in or out,
                 special items,
                 extraordinary amounts</v>
      </c>
      <c r="D27" s="70"/>
      <c r="E27" s="178">
        <f>'Unit Data from Audit Worksheet'!F31</f>
        <v>0</v>
      </c>
      <c r="F27" s="171">
        <f t="shared" si="2"/>
        <v>0</v>
      </c>
      <c r="G27" s="173"/>
      <c r="H27" s="170"/>
      <c r="I27" s="20"/>
      <c r="J27" s="169">
        <v>341</v>
      </c>
      <c r="K27" s="168" t="s">
        <v>82</v>
      </c>
      <c r="L27" s="209">
        <f t="shared" si="1"/>
        <v>0</v>
      </c>
      <c r="P27" s="146"/>
    </row>
    <row r="28" spans="1:23" ht="82.5" customHeight="1" x14ac:dyDescent="0.3">
      <c r="A28" s="159">
        <f>'Unit Data from Audit Worksheet'!A32</f>
        <v>386</v>
      </c>
      <c r="B28" s="172" t="str">
        <f>'Unit Data from Audit Worksheet'!C32</f>
        <v>Statement of Activities - Governmental</v>
      </c>
      <c r="C28" s="158" t="str">
        <f>'Unit Data from Audit Worksheet'!D32</f>
        <v>Total Transfers in    (Preference is that transfers-in  are not netted against transfers-out)</v>
      </c>
      <c r="D28" s="70"/>
      <c r="E28" s="178">
        <f>'Unit Data from Audit Worksheet'!F32</f>
        <v>0</v>
      </c>
      <c r="F28" s="171">
        <f t="shared" si="2"/>
        <v>0</v>
      </c>
      <c r="G28" s="173"/>
      <c r="H28" s="170"/>
      <c r="I28" s="20"/>
      <c r="J28" s="169">
        <v>386</v>
      </c>
      <c r="K28" s="168" t="s">
        <v>83</v>
      </c>
      <c r="L28" s="209">
        <f t="shared" si="1"/>
        <v>0</v>
      </c>
      <c r="P28" s="146"/>
    </row>
    <row r="29" spans="1:23" ht="82.5" customHeight="1" x14ac:dyDescent="0.3">
      <c r="A29" s="159">
        <f>'Unit Data from Audit Worksheet'!A33</f>
        <v>387</v>
      </c>
      <c r="B29" s="172" t="str">
        <f>'Unit Data from Audit Worksheet'!C33</f>
        <v>Statement of Activities - Governmental</v>
      </c>
      <c r="C29" s="158" t="str">
        <f>'Unit Data from Audit Worksheet'!D33</f>
        <v>Total Transfers out    (Preference is that transfers-in  are not netted against transfers-out)</v>
      </c>
      <c r="D29" s="70"/>
      <c r="E29" s="178">
        <f>'Unit Data from Audit Worksheet'!F33</f>
        <v>0</v>
      </c>
      <c r="F29" s="171">
        <f>IF(L29&lt;0,"Error: Enter as a positive.",)</f>
        <v>0</v>
      </c>
      <c r="G29" s="173"/>
      <c r="H29" s="170"/>
      <c r="I29" s="20"/>
      <c r="J29" s="169">
        <v>387</v>
      </c>
      <c r="K29" s="168" t="s">
        <v>84</v>
      </c>
      <c r="L29" s="209">
        <f t="shared" si="1"/>
        <v>0</v>
      </c>
      <c r="P29" s="146"/>
    </row>
    <row r="30" spans="1:23" ht="82.5" customHeight="1" x14ac:dyDescent="0.3">
      <c r="A30" s="159">
        <f>'Unit Data from Audit Worksheet'!A34</f>
        <v>389</v>
      </c>
      <c r="B30" s="172" t="str">
        <f>'Unit Data from Audit Worksheet'!C34</f>
        <v>Statement of Activities - Governmental</v>
      </c>
      <c r="C30" s="158" t="str">
        <f>'Unit Data from Audit Worksheet'!D34</f>
        <v>Total Special and Extraordinary items.    (Amounts that increase net position are recorded as positive and amounts that decrease net position are recorded as negative)</v>
      </c>
      <c r="D30" s="70"/>
      <c r="E30" s="178">
        <f>'Unit Data from Audit Worksheet'!F34</f>
        <v>0</v>
      </c>
      <c r="F30" s="171"/>
      <c r="G30" s="173"/>
      <c r="H30" s="170"/>
      <c r="I30" s="20"/>
      <c r="J30" s="169">
        <v>389</v>
      </c>
      <c r="K30" s="168" t="s">
        <v>85</v>
      </c>
      <c r="L30" s="209">
        <f t="shared" si="1"/>
        <v>0</v>
      </c>
      <c r="N30" s="217"/>
      <c r="P30" s="146"/>
    </row>
    <row r="31" spans="1:23" ht="79.5" customHeight="1" x14ac:dyDescent="0.3">
      <c r="A31" s="159">
        <f>'Unit Data from Audit Worksheet'!A35</f>
        <v>255</v>
      </c>
      <c r="B31" s="172" t="str">
        <f>'Unit Data from Audit Worksheet'!C35</f>
        <v>Statement of Activities - Governmental</v>
      </c>
      <c r="C31" s="158" t="str">
        <f>'Unit Data from Audit Worksheet'!D35</f>
        <v>Total Change in net position - (Increase in net position is recorded as a positive and a decrease in net position is recorded as a negative)</v>
      </c>
      <c r="D31" s="70"/>
      <c r="E31" s="178">
        <f>'Unit Data from Audit Worksheet'!F35</f>
        <v>0</v>
      </c>
      <c r="F31" s="171">
        <f>IF((L24+L25+L26+L27+L28-L29+L30-L23-L31)=0,,"Total revenues less total expenses do not equal total change in net position. Acct 339+504+505+341+386-387+389-388-255=0")</f>
        <v>0</v>
      </c>
      <c r="G31" s="58">
        <f>L24+L25+L26+L27+L28-L29+L30-L23-L31</f>
        <v>0</v>
      </c>
      <c r="H31" s="170"/>
      <c r="I31" s="20"/>
      <c r="J31" s="169">
        <v>255</v>
      </c>
      <c r="K31" s="168" t="s">
        <v>86</v>
      </c>
      <c r="L31" s="209">
        <f t="shared" si="1"/>
        <v>0</v>
      </c>
      <c r="O31" s="216">
        <f>'Unit Data from Audit Worksheet'!E35</f>
        <v>13629</v>
      </c>
      <c r="P31" s="146"/>
    </row>
    <row r="32" spans="1:23" ht="89.25" customHeight="1" x14ac:dyDescent="0.3">
      <c r="A32" s="159">
        <f>'Unit Data from Audit Worksheet'!A36</f>
        <v>376</v>
      </c>
      <c r="B32" s="172" t="str">
        <f>'Unit Data from Audit Worksheet'!C36</f>
        <v>Statement of Activities - Governmental</v>
      </c>
      <c r="C32" s="158" t="str">
        <f>'Unit Data from Audit Worksheet'!D36</f>
        <v>Any adjustment to beginning net position including rounding, prior period adjustments and restatements.   (Increases to net position are positive; decreases to net position are negative)</v>
      </c>
      <c r="D32" s="70"/>
      <c r="E32" s="178">
        <f>'Unit Data from Audit Worksheet'!F36</f>
        <v>0</v>
      </c>
      <c r="F32" s="56" t="str">
        <f>IF(L18+L19+L20-L31-L32=O18+O19+O20,,"Beginning Balance does not agree with our records acct (252+253+254-255-376=PY252+PY253+PY254)")</f>
        <v>Beginning Balance does not agree with our records acct (252+253+254-255-376=PY252+PY253+PY254)</v>
      </c>
      <c r="G32" s="59">
        <f>L18+L19+L20-L31-L32-(O18+O19+O20)</f>
        <v>-289843</v>
      </c>
      <c r="H32" s="170" t="str">
        <f>'Unit Data from Audit Worksheet'!I36</f>
        <v>Please do not enter prior years ending balance as an adjustment in column F to balance.  Column F is only for year 2021-2022 adjustments.</v>
      </c>
      <c r="I32" s="20"/>
      <c r="J32" s="169">
        <v>376</v>
      </c>
      <c r="K32" s="168" t="s">
        <v>33</v>
      </c>
      <c r="L32" s="209">
        <f t="shared" si="1"/>
        <v>0</v>
      </c>
      <c r="O32" s="216">
        <f>'Unit Data from Audit Worksheet'!E36</f>
        <v>0</v>
      </c>
      <c r="P32" s="146"/>
      <c r="R32" s="289"/>
      <c r="S32" s="289"/>
      <c r="T32" s="289"/>
      <c r="U32" s="289"/>
      <c r="V32" s="289"/>
      <c r="W32" s="289"/>
    </row>
    <row r="33" spans="1:23" ht="90" customHeight="1" x14ac:dyDescent="0.3">
      <c r="A33" s="159">
        <f>'Unit Data from Audit Worksheet'!A38</f>
        <v>592</v>
      </c>
      <c r="B33" s="172" t="str">
        <f>'Unit Data from Audit Worksheet'!C38</f>
        <v>Statement of Activities - Business Activities</v>
      </c>
      <c r="C33" s="158" t="str">
        <f>'Unit Data from Audit Worksheet'!D38</f>
        <v>Total Change in net position Business Type 
(Increase in net position is recorded as a positive and a decrease in net position is recorded as a negative)</v>
      </c>
      <c r="D33" s="70"/>
      <c r="E33" s="178">
        <f>'Unit Data from Audit Worksheet'!F38</f>
        <v>0</v>
      </c>
      <c r="F33" s="171"/>
      <c r="G33" s="173"/>
      <c r="H33" s="170"/>
      <c r="I33" s="20"/>
      <c r="J33" s="169">
        <v>592</v>
      </c>
      <c r="K33" s="168" t="s">
        <v>141</v>
      </c>
      <c r="L33" s="209">
        <f t="shared" si="1"/>
        <v>0</v>
      </c>
      <c r="O33" s="216"/>
      <c r="P33" s="146"/>
      <c r="R33" s="289"/>
      <c r="S33" s="289"/>
      <c r="T33" s="289"/>
      <c r="U33" s="289"/>
      <c r="V33" s="289"/>
      <c r="W33" s="289"/>
    </row>
    <row r="34" spans="1:23" ht="66" customHeight="1" x14ac:dyDescent="0.3">
      <c r="A34" s="159">
        <f>'Unit Data from Audit Worksheet'!A39</f>
        <v>591</v>
      </c>
      <c r="B34" s="172" t="str">
        <f>'Unit Data from Audit Worksheet'!C39</f>
        <v>Statement of Activities - Business Activities</v>
      </c>
      <c r="C34" s="158" t="str">
        <f>'Unit Data from Audit Worksheet'!D39</f>
        <v>Total Expenses - Exclude Transfers</v>
      </c>
      <c r="D34" s="70"/>
      <c r="E34" s="178">
        <f>'Unit Data from Audit Worksheet'!F39</f>
        <v>0</v>
      </c>
      <c r="F34" s="171">
        <f>IF(L34&lt;0,"Error: Enter as a positive.",)</f>
        <v>0</v>
      </c>
      <c r="G34" s="173"/>
      <c r="H34" s="170"/>
      <c r="I34" s="20"/>
      <c r="J34" s="169">
        <v>591</v>
      </c>
      <c r="K34" s="168" t="s">
        <v>140</v>
      </c>
      <c r="L34" s="209">
        <f t="shared" si="1"/>
        <v>0</v>
      </c>
      <c r="O34" s="216"/>
      <c r="P34" s="146"/>
      <c r="R34" s="289"/>
      <c r="S34" s="289"/>
      <c r="T34" s="289"/>
      <c r="U34" s="289"/>
      <c r="V34" s="289"/>
      <c r="W34" s="289"/>
    </row>
    <row r="35" spans="1:23" ht="54" customHeight="1" x14ac:dyDescent="0.3">
      <c r="A35" s="159">
        <f>'Unit Data from Audit Worksheet'!A41</f>
        <v>506</v>
      </c>
      <c r="B35" s="32" t="str">
        <f>'Unit Data from Audit Worksheet'!C41</f>
        <v>General Fund-Balance Sheet</v>
      </c>
      <c r="C35" s="218" t="str">
        <f>'Unit Data from Audit Worksheet'!D41</f>
        <v xml:space="preserve">All unrestricted cash and investments.  
Exclude restricted cash and cash held by a third party. </v>
      </c>
      <c r="D35" s="70"/>
      <c r="E35" s="101">
        <f>'Unit Data from Audit Worksheet'!F41</f>
        <v>0</v>
      </c>
      <c r="F35" s="19">
        <f>IF(L35&lt;0,"Error: Number is normally positive.",)</f>
        <v>0</v>
      </c>
      <c r="G35" s="45"/>
      <c r="H35" s="170"/>
      <c r="I35" s="20"/>
      <c r="J35" s="21">
        <v>506</v>
      </c>
      <c r="K35" s="168" t="s">
        <v>87</v>
      </c>
      <c r="L35" s="219">
        <f t="shared" ref="L35:L46" si="3">IF(D35="",E35,D35)</f>
        <v>0</v>
      </c>
      <c r="P35" s="147"/>
    </row>
    <row r="36" spans="1:23" ht="45.75" customHeight="1" x14ac:dyDescent="0.3">
      <c r="A36" s="159">
        <f>'Unit Data from Audit Worksheet'!A42</f>
        <v>536</v>
      </c>
      <c r="B36" s="32" t="str">
        <f>'Unit Data from Audit Worksheet'!C42</f>
        <v>General Fund-Balance Sheet</v>
      </c>
      <c r="C36" s="218" t="str">
        <f>'Unit Data from Audit Worksheet'!D42</f>
        <v>All restricted cash and investments</v>
      </c>
      <c r="D36" s="70"/>
      <c r="E36" s="101">
        <f>'Unit Data from Audit Worksheet'!F42</f>
        <v>0</v>
      </c>
      <c r="F36" s="19">
        <f>IF(L36&lt;0,"Error: Number is normally positive.",)</f>
        <v>0</v>
      </c>
      <c r="G36" s="45"/>
      <c r="H36" s="170"/>
      <c r="I36" s="20"/>
      <c r="J36" s="21">
        <v>536</v>
      </c>
      <c r="K36" s="168" t="s">
        <v>88</v>
      </c>
      <c r="L36" s="219">
        <f t="shared" si="3"/>
        <v>0</v>
      </c>
      <c r="P36" s="148"/>
      <c r="Q36" s="213"/>
      <c r="S36" s="212"/>
      <c r="T36" s="212"/>
      <c r="U36" s="212"/>
      <c r="V36" s="212"/>
      <c r="W36" s="16"/>
    </row>
    <row r="37" spans="1:23" ht="56.25" customHeight="1" x14ac:dyDescent="0.3">
      <c r="A37" s="159">
        <f>'Unit Data from Audit Worksheet'!A43</f>
        <v>586</v>
      </c>
      <c r="B37" s="172" t="str">
        <f>'Unit Data from Audit Worksheet'!C43</f>
        <v>General Fund-Balance Sheet</v>
      </c>
      <c r="C37" s="158" t="str">
        <f>'Unit Data from Audit Worksheet'!D43</f>
        <v>Advance To: Interfund loan receivable-portion of repayment plan longer than 12 months</v>
      </c>
      <c r="D37" s="94"/>
      <c r="E37" s="178">
        <f>'Unit Data from Audit Worksheet'!F43</f>
        <v>0</v>
      </c>
      <c r="F37" s="171"/>
      <c r="G37" s="173"/>
      <c r="H37" s="170"/>
      <c r="I37" s="20"/>
      <c r="J37" s="169">
        <v>586</v>
      </c>
      <c r="K37" s="158" t="s">
        <v>129</v>
      </c>
      <c r="L37" s="209">
        <f t="shared" si="3"/>
        <v>0</v>
      </c>
      <c r="P37" s="148"/>
      <c r="Q37" s="213"/>
      <c r="S37" s="212"/>
      <c r="T37" s="212"/>
      <c r="U37" s="212"/>
      <c r="V37" s="212"/>
      <c r="W37" s="16"/>
    </row>
    <row r="38" spans="1:23" ht="28.8" x14ac:dyDescent="0.3">
      <c r="A38" s="159">
        <f>'Unit Data from Audit Worksheet'!A44</f>
        <v>379</v>
      </c>
      <c r="B38" s="172" t="str">
        <f>'Unit Data from Audit Worksheet'!C44</f>
        <v>General Fund-Balance Sheet</v>
      </c>
      <c r="C38" s="158" t="str">
        <f>'Unit Data from Audit Worksheet'!D44</f>
        <v>Total Assets and deferred outflows</v>
      </c>
      <c r="D38" s="94"/>
      <c r="E38" s="178">
        <f>'Unit Data from Audit Worksheet'!F44</f>
        <v>0</v>
      </c>
      <c r="F38" s="53">
        <f>IF((L35+L36)&gt;L38,"Error: Please review accts (506+536)&gt;379",)</f>
        <v>0</v>
      </c>
      <c r="G38" s="173"/>
      <c r="H38" s="170"/>
      <c r="I38" s="20"/>
      <c r="J38" s="169">
        <v>379</v>
      </c>
      <c r="K38" s="168" t="s">
        <v>38</v>
      </c>
      <c r="L38" s="209">
        <f t="shared" si="3"/>
        <v>0</v>
      </c>
      <c r="P38" s="145"/>
    </row>
    <row r="39" spans="1:23" ht="90.75" customHeight="1" x14ac:dyDescent="0.3">
      <c r="A39" s="159">
        <f>'Unit Data from Audit Worksheet'!A45</f>
        <v>4</v>
      </c>
      <c r="B39" s="32" t="str">
        <f>'Unit Data from Audit Worksheet'!C45</f>
        <v>General Fund-Balance Sheet</v>
      </c>
      <c r="C39" s="218" t="str">
        <f>'Unit Data from Audit Worksheet'!D45</f>
        <v>Current Liabilities (as reported on the Balance Sheet)
Exclude all deferred inflows. 
Include advance from(long-term portion of interfund loans)</v>
      </c>
      <c r="D39" s="94"/>
      <c r="E39" s="101">
        <f>'Unit Data from Audit Worksheet'!F45</f>
        <v>0</v>
      </c>
      <c r="F39" s="19">
        <f t="shared" ref="F39:F47" si="4">IF(L39&lt;0,"Error: Enter as a positive.",)</f>
        <v>0</v>
      </c>
      <c r="G39" s="45"/>
      <c r="H39" s="170"/>
      <c r="I39" s="20"/>
      <c r="J39" s="21">
        <v>4</v>
      </c>
      <c r="K39" s="168" t="s">
        <v>39</v>
      </c>
      <c r="L39" s="219">
        <f t="shared" si="3"/>
        <v>0</v>
      </c>
      <c r="P39" s="146"/>
      <c r="S39" s="16"/>
      <c r="T39" s="16"/>
      <c r="U39" s="16"/>
      <c r="V39" s="16"/>
    </row>
    <row r="40" spans="1:23" ht="131.25" customHeight="1" x14ac:dyDescent="0.3">
      <c r="A40" s="159">
        <f>'Unit Data from Audit Worksheet'!A46</f>
        <v>5</v>
      </c>
      <c r="B40" s="32" t="str">
        <f>'Unit Data from Audit Worksheet'!C46</f>
        <v>General Fund-Balance Sheet</v>
      </c>
      <c r="C40" s="218" t="str">
        <f>'Unit Data from Audit Worksheet'!D46</f>
        <v>General fund deferred inflows derived from cash receipts. 
 Prepaid taxes is a common item listed.  Deferred inflows on the face of the statements can include cash and non-cash.  You may have to refer to the note disclosure where the cash and non-cash is broken out.</v>
      </c>
      <c r="D40" s="94"/>
      <c r="E40" s="101">
        <f>'Unit Data from Audit Worksheet'!F46</f>
        <v>0</v>
      </c>
      <c r="F40" s="19">
        <f t="shared" si="4"/>
        <v>0</v>
      </c>
      <c r="G40" s="45"/>
      <c r="H40" s="170"/>
      <c r="I40" s="20"/>
      <c r="J40" s="21">
        <v>5</v>
      </c>
      <c r="K40" s="168" t="s">
        <v>40</v>
      </c>
      <c r="L40" s="219">
        <f t="shared" si="3"/>
        <v>0</v>
      </c>
      <c r="P40" s="146"/>
      <c r="S40" s="16"/>
      <c r="T40" s="16"/>
      <c r="U40" s="16"/>
      <c r="V40" s="16"/>
    </row>
    <row r="41" spans="1:23" ht="104.25" customHeight="1" x14ac:dyDescent="0.3">
      <c r="A41" s="159">
        <f>'Unit Data from Audit Worksheet'!A47</f>
        <v>380</v>
      </c>
      <c r="B41" s="172" t="str">
        <f>'Unit Data from Audit Worksheet'!C47</f>
        <v>General Fund-Balance Sheet</v>
      </c>
      <c r="C41" s="158" t="str">
        <f>'Unit Data from Audit Worksheet'!D47</f>
        <v>Total Deferred inflows not derived from cash receipts.  Deferred inflows on the face of the statements can include cash and non-cash.  You may have to refer to the note disclosure where the cash and non-cash is broken out.</v>
      </c>
      <c r="D41" s="94"/>
      <c r="E41" s="178">
        <f>'Unit Data from Audit Worksheet'!F47</f>
        <v>0</v>
      </c>
      <c r="F41" s="171">
        <f t="shared" si="4"/>
        <v>0</v>
      </c>
      <c r="G41" s="173"/>
      <c r="H41" s="170"/>
      <c r="I41" s="20"/>
      <c r="J41" s="169">
        <v>380</v>
      </c>
      <c r="K41" s="168" t="s">
        <v>41</v>
      </c>
      <c r="L41" s="209">
        <f t="shared" si="3"/>
        <v>0</v>
      </c>
      <c r="P41" s="146"/>
    </row>
    <row r="42" spans="1:23" ht="41.25" customHeight="1" x14ac:dyDescent="0.3">
      <c r="A42" s="159">
        <f>'Unit Data from Audit Worksheet'!A48</f>
        <v>391</v>
      </c>
      <c r="B42" s="172" t="str">
        <f>'Unit Data from Audit Worksheet'!C48</f>
        <v>General Fund-Balance Sheet</v>
      </c>
      <c r="C42" s="158" t="str">
        <f>'Unit Data from Audit Worksheet'!D48</f>
        <v xml:space="preserve">Fund balance, Restricted for Stabilization by State Statute </v>
      </c>
      <c r="D42" s="94"/>
      <c r="E42" s="178">
        <f>'Unit Data from Audit Worksheet'!F48</f>
        <v>0</v>
      </c>
      <c r="F42" s="171">
        <f t="shared" si="4"/>
        <v>0</v>
      </c>
      <c r="G42" s="173"/>
      <c r="H42" s="170"/>
      <c r="I42" s="20"/>
      <c r="J42" s="169">
        <v>391</v>
      </c>
      <c r="K42" s="168" t="s">
        <v>89</v>
      </c>
      <c r="L42" s="209">
        <f t="shared" si="3"/>
        <v>0</v>
      </c>
      <c r="P42" s="146"/>
    </row>
    <row r="43" spans="1:23" ht="28.8" x14ac:dyDescent="0.3">
      <c r="A43" s="159">
        <f>'Unit Data from Audit Worksheet'!A49</f>
        <v>7</v>
      </c>
      <c r="B43" s="32" t="str">
        <f>'Unit Data from Audit Worksheet'!C49</f>
        <v>General Fund-Balance Sheet</v>
      </c>
      <c r="C43" s="218" t="str">
        <f>'Unit Data from Audit Worksheet'!D49</f>
        <v>Fund balance, Nonspendable-  inventory/prepaids/etc.</v>
      </c>
      <c r="D43" s="94"/>
      <c r="E43" s="101">
        <f>'Unit Data from Audit Worksheet'!F49</f>
        <v>0</v>
      </c>
      <c r="F43" s="19">
        <f t="shared" si="4"/>
        <v>0</v>
      </c>
      <c r="G43" s="45"/>
      <c r="H43" s="170"/>
      <c r="I43" s="20"/>
      <c r="J43" s="21">
        <v>7</v>
      </c>
      <c r="K43" s="168" t="s">
        <v>90</v>
      </c>
      <c r="L43" s="219">
        <f t="shared" si="3"/>
        <v>0</v>
      </c>
      <c r="P43" s="146"/>
    </row>
    <row r="44" spans="1:23" s="16" customFormat="1" ht="48.75" customHeight="1" x14ac:dyDescent="0.3">
      <c r="A44" s="141">
        <f>'Unit Data from Audit Worksheet'!A50</f>
        <v>645</v>
      </c>
      <c r="B44" s="182" t="str">
        <f>'Unit Data from Audit Worksheet'!C50</f>
        <v>General Fund-Balance Sheet</v>
      </c>
      <c r="C44" s="141" t="str">
        <f>'Unit Data from Audit Worksheet'!D50</f>
        <v>Fund balance, Assigned (total of all assigned components)</v>
      </c>
      <c r="D44" s="76"/>
      <c r="E44" s="181">
        <f>'Unit Data from Audit Worksheet'!F50</f>
        <v>0</v>
      </c>
      <c r="F44" s="166">
        <f>IF(L44&lt;0,"Error: Enter as a positive.",)</f>
        <v>0</v>
      </c>
      <c r="G44" s="154"/>
      <c r="H44" s="166"/>
      <c r="I44" s="221"/>
      <c r="J44" s="165">
        <v>645</v>
      </c>
      <c r="K44" s="141" t="s">
        <v>171</v>
      </c>
      <c r="L44" s="222">
        <f t="shared" si="3"/>
        <v>0</v>
      </c>
      <c r="M44"/>
      <c r="N44" s="212"/>
      <c r="O44" s="212"/>
      <c r="P44" s="146"/>
      <c r="Q44" s="200"/>
      <c r="R44" s="2"/>
      <c r="S44" s="2"/>
      <c r="T44" s="2"/>
      <c r="U44" s="2"/>
      <c r="V44" s="2"/>
      <c r="W44" s="2"/>
    </row>
    <row r="45" spans="1:23" s="16" customFormat="1" ht="45.75" customHeight="1" x14ac:dyDescent="0.3">
      <c r="A45" s="141">
        <f>'Unit Data from Audit Worksheet'!A51</f>
        <v>646</v>
      </c>
      <c r="B45" s="182" t="str">
        <f>'Unit Data from Audit Worksheet'!C51</f>
        <v>General Fund-Balance Sheet</v>
      </c>
      <c r="C45" s="141" t="str">
        <f>'Unit Data from Audit Worksheet'!D51</f>
        <v>Fund Balance, Unassigned</v>
      </c>
      <c r="D45" s="76"/>
      <c r="E45" s="181">
        <f>'Unit Data from Audit Worksheet'!F51</f>
        <v>0</v>
      </c>
      <c r="F45" s="166">
        <f>IF(L45&lt;0,"Error: Enter as a positive.",)</f>
        <v>0</v>
      </c>
      <c r="G45" s="154"/>
      <c r="H45" s="166"/>
      <c r="I45" s="221"/>
      <c r="J45" s="165">
        <v>646</v>
      </c>
      <c r="K45" s="141" t="s">
        <v>172</v>
      </c>
      <c r="L45" s="222">
        <f t="shared" si="3"/>
        <v>0</v>
      </c>
      <c r="M45"/>
      <c r="N45" s="212"/>
      <c r="O45" s="212"/>
      <c r="P45" s="146"/>
      <c r="Q45" s="200"/>
      <c r="R45" s="2"/>
      <c r="S45" s="2"/>
      <c r="T45" s="2"/>
      <c r="U45" s="2"/>
      <c r="V45" s="2"/>
      <c r="W45" s="2"/>
    </row>
    <row r="46" spans="1:23" ht="55.5" customHeight="1" x14ac:dyDescent="0.3">
      <c r="A46" s="207">
        <f>'Unit Data from Audit Worksheet'!A52</f>
        <v>9</v>
      </c>
      <c r="B46" s="78" t="str">
        <f>'Unit Data from Audit Worksheet'!C52</f>
        <v>General Fund-Balance Sheet</v>
      </c>
      <c r="C46" s="223" t="str">
        <f>'Unit Data from Audit Worksheet'!D52</f>
        <v>Total Fund balance (enter fund deficits as negative)</v>
      </c>
      <c r="D46" s="94"/>
      <c r="E46" s="100">
        <f>'Unit Data from Audit Worksheet'!F52</f>
        <v>0</v>
      </c>
      <c r="F46" s="79">
        <f>IF(L38-L39-L40-L41-L46=0,,"Error: Total assets less total liabilities do not equal Acct +379-4-5-380-9=0")</f>
        <v>0</v>
      </c>
      <c r="G46" s="601">
        <f>L38-L39-L40-L41-L46</f>
        <v>0</v>
      </c>
      <c r="H46" s="170"/>
      <c r="I46" s="20"/>
      <c r="J46" s="80">
        <v>9</v>
      </c>
      <c r="K46" s="30" t="s">
        <v>91</v>
      </c>
      <c r="L46" s="219">
        <f t="shared" si="3"/>
        <v>0</v>
      </c>
      <c r="O46" s="216">
        <f>'Unit Data from Audit Worksheet'!E52</f>
        <v>289843</v>
      </c>
      <c r="P46" s="146"/>
    </row>
    <row r="47" spans="1:23" s="16" customFormat="1" ht="73.5" customHeight="1" x14ac:dyDescent="0.3">
      <c r="A47" s="159">
        <f>'Unit Data from Audit Worksheet'!A53</f>
        <v>540</v>
      </c>
      <c r="B47" s="172" t="str">
        <f>'Unit Data from Audit Worksheet'!C53</f>
        <v>General Fund - Budget Actual Statement</v>
      </c>
      <c r="C47" s="158" t="str">
        <f>'Unit Data from Audit Worksheet'!D53</f>
        <v>Amount of the General Fund Balance appropriated in next year's budget. As reported on the General Fund Balance Sheet.</v>
      </c>
      <c r="D47" s="94"/>
      <c r="E47" s="178">
        <f>'Unit Data from Audit Worksheet'!F53</f>
        <v>0</v>
      </c>
      <c r="F47" s="171">
        <f t="shared" si="4"/>
        <v>0</v>
      </c>
      <c r="G47" s="173"/>
      <c r="H47" s="170"/>
      <c r="I47" s="20"/>
      <c r="J47" s="169">
        <v>540</v>
      </c>
      <c r="K47" s="168" t="s">
        <v>105</v>
      </c>
      <c r="L47" s="209">
        <f t="shared" ref="L47:L58" si="5">IF(D47="",E47,D47)</f>
        <v>0</v>
      </c>
      <c r="M47"/>
      <c r="P47" s="146"/>
      <c r="Q47" s="200"/>
      <c r="R47" s="2"/>
      <c r="S47" s="2"/>
      <c r="T47" s="2"/>
      <c r="U47" s="2"/>
      <c r="V47" s="2"/>
      <c r="W47" s="2"/>
    </row>
    <row r="48" spans="1:23" s="16" customFormat="1" ht="73.5" customHeight="1" x14ac:dyDescent="0.3">
      <c r="A48" s="224">
        <f>'Unit Data from Audit Worksheet'!A54</f>
        <v>1052</v>
      </c>
      <c r="B48" s="176" t="str">
        <f>'Unit Data from Audit Worksheet'!C54</f>
        <v>General Fund-Rev, Exp. Change in Fund Balance</v>
      </c>
      <c r="C48" s="225" t="str">
        <f>'Unit Data from Audit Worksheet'!D54</f>
        <v>Mark to Market unrealized losses in the General Fund.  (enter as a negative number)</v>
      </c>
      <c r="D48" s="94"/>
      <c r="E48" s="179">
        <f>'Unit Data from Audit Worksheet'!F54</f>
        <v>0</v>
      </c>
      <c r="F48" s="171"/>
      <c r="G48" s="173"/>
      <c r="H48" s="170"/>
      <c r="I48" s="20"/>
      <c r="J48" s="183">
        <v>1052</v>
      </c>
      <c r="K48" s="83" t="s">
        <v>1142</v>
      </c>
      <c r="L48" s="226">
        <f t="shared" si="5"/>
        <v>0</v>
      </c>
      <c r="M48"/>
      <c r="P48" s="146"/>
      <c r="Q48" s="200"/>
      <c r="R48" s="290"/>
      <c r="S48" s="290"/>
      <c r="T48" s="290"/>
      <c r="U48" s="290"/>
      <c r="V48" s="290"/>
      <c r="W48" s="290"/>
    </row>
    <row r="49" spans="1:23" ht="73.5" customHeight="1" x14ac:dyDescent="0.3">
      <c r="A49" s="159">
        <f>'Unit Data from Audit Worksheet'!A56</f>
        <v>16</v>
      </c>
      <c r="B49" s="172" t="str">
        <f>'Unit Data from Audit Worksheet'!C56</f>
        <v>General Fund-Rev, Exp. Change in Fund Balance</v>
      </c>
      <c r="C49" s="158" t="str">
        <f>'Unit Data from Audit Worksheet'!D56</f>
        <v>Total revenues</v>
      </c>
      <c r="D49" s="94"/>
      <c r="E49" s="178">
        <f>'Unit Data from Audit Worksheet'!F56</f>
        <v>0</v>
      </c>
      <c r="F49" s="171"/>
      <c r="G49" s="173"/>
      <c r="H49" s="170"/>
      <c r="I49" s="20"/>
      <c r="J49" s="169">
        <v>16</v>
      </c>
      <c r="K49" s="168" t="s">
        <v>92</v>
      </c>
      <c r="L49" s="209">
        <f t="shared" si="5"/>
        <v>0</v>
      </c>
      <c r="P49" s="152"/>
    </row>
    <row r="50" spans="1:23" ht="73.5" customHeight="1" x14ac:dyDescent="0.3">
      <c r="A50" s="159">
        <f>'Unit Data from Audit Worksheet'!A57</f>
        <v>532</v>
      </c>
      <c r="B50" s="172" t="str">
        <f>'Unit Data from Audit Worksheet'!C57</f>
        <v>General Fund-Rev, Exp. Change in Fund Balance</v>
      </c>
      <c r="C50" s="158" t="str">
        <f>'Unit Data from Audit Worksheet'!D57</f>
        <v xml:space="preserve">Total expenditures  
Exclude expenditures in the "other financing sources (uses)" section.
</v>
      </c>
      <c r="D50" s="94"/>
      <c r="E50" s="178">
        <f>'Unit Data from Audit Worksheet'!F57</f>
        <v>0</v>
      </c>
      <c r="F50" s="171">
        <f t="shared" ref="F50:F55" si="6">IF(L50&lt;0,"Error: Enter as a positive.",)</f>
        <v>0</v>
      </c>
      <c r="G50" s="173"/>
      <c r="H50" s="170"/>
      <c r="I50" s="20"/>
      <c r="J50" s="169">
        <v>532</v>
      </c>
      <c r="K50" s="227" t="s">
        <v>93</v>
      </c>
      <c r="L50" s="209">
        <f t="shared" si="5"/>
        <v>0</v>
      </c>
      <c r="P50" s="152"/>
    </row>
    <row r="51" spans="1:23" ht="73.5" customHeight="1" x14ac:dyDescent="0.3">
      <c r="A51" s="159">
        <f>'Unit Data from Audit Worksheet'!A58</f>
        <v>17</v>
      </c>
      <c r="B51" s="172" t="str">
        <f>'Unit Data from Audit Worksheet'!C58</f>
        <v>General Fund-Rev, Exp. Change in Fund Balance</v>
      </c>
      <c r="C51" s="158" t="str">
        <f>'Unit Data from Audit Worksheet'!D58</f>
        <v>Total Transfers in    (Preference is that transfers-in  are not netted against transfers-out)</v>
      </c>
      <c r="D51" s="94"/>
      <c r="E51" s="178">
        <f>'Unit Data from Audit Worksheet'!F58</f>
        <v>0</v>
      </c>
      <c r="F51" s="171">
        <f t="shared" si="6"/>
        <v>0</v>
      </c>
      <c r="G51" s="173"/>
      <c r="H51" s="170"/>
      <c r="I51" s="20"/>
      <c r="J51" s="169">
        <v>17</v>
      </c>
      <c r="K51" s="168" t="s">
        <v>94</v>
      </c>
      <c r="L51" s="209">
        <f t="shared" si="5"/>
        <v>0</v>
      </c>
      <c r="P51" s="152"/>
    </row>
    <row r="52" spans="1:23" ht="54.75" customHeight="1" x14ac:dyDescent="0.3">
      <c r="A52" s="159">
        <f>'Unit Data from Audit Worksheet'!A59</f>
        <v>20</v>
      </c>
      <c r="B52" s="172" t="str">
        <f>'Unit Data from Audit Worksheet'!C59</f>
        <v>General Fund-Rev, Exp. Change in Fund Balance</v>
      </c>
      <c r="C52" s="158" t="str">
        <f>'Unit Data from Audit Worksheet'!D59</f>
        <v>Total Transfers out    (Preference is that transfers-in  are not netted against transfers-out)</v>
      </c>
      <c r="D52" s="94"/>
      <c r="E52" s="178">
        <f>'Unit Data from Audit Worksheet'!F59</f>
        <v>0</v>
      </c>
      <c r="F52" s="171">
        <f t="shared" si="6"/>
        <v>0</v>
      </c>
      <c r="G52" s="173"/>
      <c r="H52" s="170"/>
      <c r="I52" s="20"/>
      <c r="J52" s="169">
        <v>20</v>
      </c>
      <c r="K52" s="168" t="s">
        <v>95</v>
      </c>
      <c r="L52" s="209">
        <f t="shared" si="5"/>
        <v>0</v>
      </c>
      <c r="P52" s="152"/>
    </row>
    <row r="53" spans="1:23" ht="54.75" customHeight="1" x14ac:dyDescent="0.3">
      <c r="A53" s="159">
        <f>'Unit Data from Audit Worksheet'!A60</f>
        <v>533</v>
      </c>
      <c r="B53" s="172" t="str">
        <f>'Unit Data from Audit Worksheet'!C60</f>
        <v>General Fund-Rev, Exp. Change in Fund Balance</v>
      </c>
      <c r="C53" s="158" t="str">
        <f>'Unit Data from Audit Worksheet'!D60</f>
        <v>Total Proceeds from all long-term debt issuances 
Exclude proceeds from refundings</v>
      </c>
      <c r="D53" s="94"/>
      <c r="E53" s="178">
        <f>'Unit Data from Audit Worksheet'!F60</f>
        <v>0</v>
      </c>
      <c r="F53" s="171">
        <f t="shared" si="6"/>
        <v>0</v>
      </c>
      <c r="G53" s="173"/>
      <c r="H53" s="170"/>
      <c r="I53" s="20"/>
      <c r="J53" s="169">
        <v>533</v>
      </c>
      <c r="K53" s="227" t="s">
        <v>96</v>
      </c>
      <c r="L53" s="209">
        <f t="shared" si="5"/>
        <v>0</v>
      </c>
      <c r="P53" s="152"/>
    </row>
    <row r="54" spans="1:23" ht="54.75" customHeight="1" x14ac:dyDescent="0.3">
      <c r="A54" s="159">
        <f>'Unit Data from Audit Worksheet'!A61</f>
        <v>508</v>
      </c>
      <c r="B54" s="172" t="str">
        <f>'Unit Data from Audit Worksheet'!C61</f>
        <v>General Fund-Rev, Exp. Change in Fund Balance</v>
      </c>
      <c r="C54" s="158" t="str">
        <f>'Unit Data from Audit Worksheet'!D61</f>
        <v>Debt Refunding - Net refunding proceeds against debt payoff and if positive place results on this line.</v>
      </c>
      <c r="D54" s="94"/>
      <c r="E54" s="178">
        <f>'Unit Data from Audit Worksheet'!F61</f>
        <v>0</v>
      </c>
      <c r="F54" s="171">
        <f t="shared" si="6"/>
        <v>0</v>
      </c>
      <c r="G54" s="173"/>
      <c r="H54" s="170"/>
      <c r="I54" s="20"/>
      <c r="J54" s="169">
        <v>508</v>
      </c>
      <c r="K54" s="168" t="s">
        <v>98</v>
      </c>
      <c r="L54" s="209">
        <f t="shared" si="5"/>
        <v>0</v>
      </c>
      <c r="N54" s="422"/>
      <c r="P54" s="148"/>
    </row>
    <row r="55" spans="1:23" ht="54.75" customHeight="1" x14ac:dyDescent="0.3">
      <c r="A55" s="159">
        <f>'Unit Data from Audit Worksheet'!A62</f>
        <v>509</v>
      </c>
      <c r="B55" s="172" t="str">
        <f>'Unit Data from Audit Worksheet'!C62</f>
        <v>General Fund-Rev, Exp. Change in Fund Balance</v>
      </c>
      <c r="C55" s="158" t="str">
        <f>'Unit Data from Audit Worksheet'!D62</f>
        <v>Debt Refunding - Net refunding proceeds against debt payoff and if negative place results on this line.</v>
      </c>
      <c r="D55" s="94"/>
      <c r="E55" s="178">
        <f>'Unit Data from Audit Worksheet'!F62</f>
        <v>0</v>
      </c>
      <c r="F55" s="171">
        <f t="shared" si="6"/>
        <v>0</v>
      </c>
      <c r="G55" s="173"/>
      <c r="H55" s="170"/>
      <c r="I55" s="20"/>
      <c r="J55" s="169">
        <v>509</v>
      </c>
      <c r="K55" s="168" t="s">
        <v>99</v>
      </c>
      <c r="L55" s="209">
        <f t="shared" si="5"/>
        <v>0</v>
      </c>
      <c r="N55" s="423"/>
      <c r="P55" s="152"/>
      <c r="Q55" s="213"/>
      <c r="S55" s="212"/>
      <c r="T55" s="212"/>
      <c r="U55" s="212"/>
      <c r="V55" s="212"/>
      <c r="W55" s="16"/>
    </row>
    <row r="56" spans="1:23" ht="84.75" customHeight="1" x14ac:dyDescent="0.3">
      <c r="A56" s="159">
        <f>'Unit Data from Audit Worksheet'!A63</f>
        <v>22</v>
      </c>
      <c r="B56" s="172" t="str">
        <f>'Unit Data from Audit Worksheet'!C63</f>
        <v>General Fund-Rev, Exp. Change in Fund Balance</v>
      </c>
      <c r="C56" s="158" t="str">
        <f>'Unit Data from Audit Worksheet'!D63</f>
        <v xml:space="preserve">All other items on this statement that were not included in total revenues, total expenditures, transfers in or out, or proceeds from long-term debt above.  </v>
      </c>
      <c r="D56" s="94"/>
      <c r="E56" s="178">
        <f>'Unit Data from Audit Worksheet'!F63</f>
        <v>0</v>
      </c>
      <c r="F56" s="171"/>
      <c r="G56" s="173"/>
      <c r="H56" s="170"/>
      <c r="I56" s="20"/>
      <c r="J56" s="169">
        <v>22</v>
      </c>
      <c r="K56" s="168" t="s">
        <v>97</v>
      </c>
      <c r="L56" s="209">
        <f t="shared" si="5"/>
        <v>0</v>
      </c>
      <c r="N56" s="423"/>
      <c r="P56" s="145"/>
      <c r="Q56" s="230"/>
      <c r="S56" s="229"/>
      <c r="T56" s="229"/>
      <c r="U56" s="229"/>
      <c r="V56" s="229"/>
      <c r="W56" s="229"/>
    </row>
    <row r="57" spans="1:23" ht="74.25" customHeight="1" x14ac:dyDescent="0.3">
      <c r="A57" s="159">
        <f>'Unit Data from Audit Worksheet'!A64</f>
        <v>23</v>
      </c>
      <c r="B57" s="172" t="str">
        <f>'Unit Data from Audit Worksheet'!C64</f>
        <v>General Fund-Rev, Exp. Change in Fund Balance</v>
      </c>
      <c r="C57" s="158" t="str">
        <f>'Unit Data from Audit Worksheet'!D64</f>
        <v>Change in fund balance - (Increase in Fund balance is recorded as a positive and a decrease in fund balance is recorded as a negative)</v>
      </c>
      <c r="D57" s="94"/>
      <c r="E57" s="178">
        <f>'Unit Data from Audit Worksheet'!F64</f>
        <v>0</v>
      </c>
      <c r="F57" s="171">
        <f>IF(+L49-L50+L51-L52+L53+L54-L55+L56-L57=0,,"Error:Total revenues less toal Expenditures do not equal change in fund balance")</f>
        <v>0</v>
      </c>
      <c r="G57" s="58">
        <f>+L49-L50+L51-L52+L53+L56+L54-L55-L57</f>
        <v>0</v>
      </c>
      <c r="H57" s="170"/>
      <c r="I57" s="20"/>
      <c r="J57" s="169">
        <v>23</v>
      </c>
      <c r="K57" s="168" t="s">
        <v>100</v>
      </c>
      <c r="L57" s="209">
        <f t="shared" si="5"/>
        <v>0</v>
      </c>
      <c r="P57" s="145"/>
    </row>
    <row r="58" spans="1:23" ht="123" customHeight="1" x14ac:dyDescent="0.3">
      <c r="A58" s="220">
        <f>'Unit Data from Audit Worksheet'!A65</f>
        <v>507</v>
      </c>
      <c r="B58" s="77" t="str">
        <f>'Unit Data from Audit Worksheet'!C65</f>
        <v>General Fund-Rev, Exp. Change in Fund Balance</v>
      </c>
      <c r="C58" s="153" t="str">
        <f>'Unit Data from Audit Worksheet'!D65</f>
        <v>Any adjustment to beginning fund balance including rounding, prior period adjustments and restatements.   (Amounts that increase fund balance are recorded as positive and amounts that decrease fund balance are recorded as negative)</v>
      </c>
      <c r="D58" s="70"/>
      <c r="E58" s="102">
        <f>'Unit Data from Audit Worksheet'!F65</f>
        <v>0</v>
      </c>
      <c r="F58" s="71" t="str">
        <f>IF(+L46-L57-L58=O46,,"Error: Beginning Fund Bal does not equal our records Accts 9-23-507= PY9")</f>
        <v>Error: Beginning Fund Bal does not equal our records Accts 9-23-507= PY9</v>
      </c>
      <c r="G58" s="81">
        <f>L46-L57-L58-O46</f>
        <v>-289843</v>
      </c>
      <c r="H58" s="73" t="str">
        <f>'Unit Data from Audit Worksheet'!I65</f>
        <v>Please do not enter prior years ending balance as an adjustment in column F to balance.  Column F is only for year 2021-2022 adjustments.</v>
      </c>
      <c r="I58" s="20"/>
      <c r="J58" s="68">
        <v>507</v>
      </c>
      <c r="K58" s="24" t="s">
        <v>101</v>
      </c>
      <c r="L58" s="209">
        <f t="shared" si="5"/>
        <v>0</v>
      </c>
      <c r="N58" s="217"/>
      <c r="O58" s="216"/>
      <c r="P58" s="145"/>
      <c r="R58" s="290"/>
      <c r="S58" s="290"/>
      <c r="T58" s="290"/>
      <c r="U58" s="290"/>
      <c r="V58" s="290"/>
      <c r="W58" s="229"/>
    </row>
    <row r="59" spans="1:23" s="16" customFormat="1" ht="40.5" customHeight="1" x14ac:dyDescent="0.3">
      <c r="A59" s="141">
        <f>'Unit Data from Audit Worksheet'!A66</f>
        <v>647</v>
      </c>
      <c r="B59" s="182" t="str">
        <f>'Unit Data from Audit Worksheet'!C66</f>
        <v>Debt Service Fund</v>
      </c>
      <c r="C59" s="141" t="str">
        <f>'Unit Data from Audit Worksheet'!D66</f>
        <v>Please enter the Total Fund Balance for any Debt Service Funds</v>
      </c>
      <c r="D59" s="76"/>
      <c r="E59" s="181">
        <f>'Unit Data from Audit Worksheet'!F66</f>
        <v>0</v>
      </c>
      <c r="F59" s="166"/>
      <c r="G59" s="162"/>
      <c r="H59" s="166"/>
      <c r="I59" s="221"/>
      <c r="J59" s="165">
        <v>647</v>
      </c>
      <c r="K59" s="143" t="s">
        <v>313</v>
      </c>
      <c r="L59" s="222">
        <f t="shared" ref="L59:L66" si="7">IF(D59="",E59,D59)</f>
        <v>0</v>
      </c>
      <c r="M59"/>
      <c r="N59" s="212"/>
      <c r="O59" s="228"/>
      <c r="P59" s="145"/>
      <c r="Q59" s="200"/>
      <c r="R59" s="2"/>
      <c r="S59" s="2"/>
      <c r="T59" s="2"/>
      <c r="U59" s="2"/>
      <c r="V59" s="2"/>
      <c r="W59" s="2"/>
    </row>
    <row r="60" spans="1:23" s="16" customFormat="1" ht="46.8" customHeight="1" x14ac:dyDescent="0.3">
      <c r="A60" s="521">
        <f>'Unit Data from Audit Worksheet'!A68</f>
        <v>534</v>
      </c>
      <c r="B60" s="507" t="str">
        <f>'Unit Data from Audit Worksheet'!C68</f>
        <v>Net Position</v>
      </c>
      <c r="C60" s="506" t="str">
        <f>'Unit Data from Audit Worksheet'!D68</f>
        <v>Combined Totals of all Proprietary Funds - Amount of Inventories and Prepaids in current assets</v>
      </c>
      <c r="D60" s="508"/>
      <c r="E60" s="509">
        <f>'Unit Data from Audit Worksheet'!F68</f>
        <v>0</v>
      </c>
      <c r="F60" s="174"/>
      <c r="G60" s="510"/>
      <c r="H60" s="174"/>
      <c r="I60" s="20"/>
      <c r="J60" s="511">
        <v>534</v>
      </c>
      <c r="K60" s="175" t="s">
        <v>360</v>
      </c>
      <c r="L60" s="222">
        <f t="shared" si="7"/>
        <v>0</v>
      </c>
      <c r="M60"/>
      <c r="N60" s="229"/>
      <c r="O60" s="512"/>
      <c r="P60" s="145"/>
      <c r="Q60" s="200"/>
      <c r="R60" s="290"/>
      <c r="S60" s="290"/>
      <c r="T60" s="290"/>
      <c r="U60" s="290"/>
      <c r="V60" s="290"/>
      <c r="W60" s="290"/>
    </row>
    <row r="61" spans="1:23" s="16" customFormat="1" ht="67.2" customHeight="1" x14ac:dyDescent="0.3">
      <c r="A61" s="506">
        <f>'Unit Data from Audit Worksheet'!A69</f>
        <v>13</v>
      </c>
      <c r="B61" s="507" t="str">
        <f>'Unit Data from Audit Worksheet'!C69</f>
        <v>Combined Proprietary Funds - Net Position</v>
      </c>
      <c r="C61" s="506" t="str">
        <f>'Unit Data from Audit Worksheet'!D69</f>
        <v>Comb-Proprietary Funds-Current Assets 
Exclude: any restricted assets
                  deferred outflows</v>
      </c>
      <c r="D61" s="508"/>
      <c r="E61" s="509">
        <f>'Unit Data from Audit Worksheet'!F69</f>
        <v>0</v>
      </c>
      <c r="F61" s="174"/>
      <c r="G61" s="510"/>
      <c r="H61" s="174"/>
      <c r="I61" s="20"/>
      <c r="J61" s="511">
        <v>13</v>
      </c>
      <c r="K61" s="175" t="s">
        <v>926</v>
      </c>
      <c r="L61" s="222">
        <f t="shared" si="7"/>
        <v>0</v>
      </c>
      <c r="M61"/>
      <c r="N61" s="229"/>
      <c r="O61" s="512"/>
      <c r="P61" s="145"/>
      <c r="Q61" s="200"/>
      <c r="R61" s="290"/>
      <c r="S61" s="290"/>
      <c r="T61" s="290"/>
      <c r="U61" s="290"/>
      <c r="V61" s="290"/>
      <c r="W61" s="290"/>
    </row>
    <row r="62" spans="1:23" s="16" customFormat="1" ht="187.2" customHeight="1" x14ac:dyDescent="0.3">
      <c r="A62" s="506">
        <f>'Unit Data from Audit Worksheet'!A70</f>
        <v>14</v>
      </c>
      <c r="B62" s="507" t="str">
        <f>'Unit Data from Audit Worksheet'!C70</f>
        <v>Combined Proprietary Funds - Net Position</v>
      </c>
      <c r="C62" s="506" t="str">
        <f>'Unit Data from Audit Worksheet'!D70</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62" s="508"/>
      <c r="E62" s="509">
        <f>'Unit Data from Audit Worksheet'!F70</f>
        <v>0</v>
      </c>
      <c r="F62" s="174"/>
      <c r="G62" s="510"/>
      <c r="H62" s="174"/>
      <c r="I62" s="20"/>
      <c r="J62" s="511">
        <v>14</v>
      </c>
      <c r="K62" s="175" t="s">
        <v>662</v>
      </c>
      <c r="L62" s="222">
        <f t="shared" si="7"/>
        <v>0</v>
      </c>
      <c r="M62"/>
      <c r="N62" s="229"/>
      <c r="O62" s="512"/>
      <c r="P62" s="145"/>
      <c r="Q62" s="200"/>
      <c r="R62" s="290"/>
      <c r="S62" s="290"/>
      <c r="T62" s="290"/>
      <c r="U62" s="290"/>
      <c r="V62" s="290"/>
      <c r="W62" s="290"/>
    </row>
    <row r="63" spans="1:23" s="16" customFormat="1" ht="58.2" customHeight="1" x14ac:dyDescent="0.3">
      <c r="A63" s="506">
        <f>'Unit Data from Audit Worksheet'!A71</f>
        <v>32</v>
      </c>
      <c r="B63" s="507" t="str">
        <f>'Unit Data from Audit Worksheet'!C71</f>
        <v>Combined Totals of all Proprietary Funds - Revenue, Expenses, Changes in Net Position</v>
      </c>
      <c r="C63" s="506" t="str">
        <f>'Unit Data from Audit Worksheet'!D71</f>
        <v>Combined Totals of all proprietary Funds - Depreciation &amp; Amortization Expense</v>
      </c>
      <c r="D63" s="508"/>
      <c r="E63" s="509">
        <f>'Unit Data from Audit Worksheet'!F71</f>
        <v>0</v>
      </c>
      <c r="F63" s="174"/>
      <c r="G63" s="510"/>
      <c r="H63" s="174"/>
      <c r="I63" s="20"/>
      <c r="J63" s="515">
        <v>32</v>
      </c>
      <c r="K63" s="516" t="s">
        <v>664</v>
      </c>
      <c r="L63" s="222">
        <f t="shared" si="7"/>
        <v>0</v>
      </c>
      <c r="M63"/>
      <c r="N63" s="229"/>
      <c r="O63" s="512"/>
      <c r="P63" s="145"/>
      <c r="Q63" s="200"/>
      <c r="R63" s="290"/>
      <c r="S63" s="290"/>
      <c r="T63" s="290"/>
      <c r="U63" s="290"/>
      <c r="V63" s="290"/>
      <c r="W63" s="290"/>
    </row>
    <row r="64" spans="1:23" s="16" customFormat="1" ht="88.8" customHeight="1" x14ac:dyDescent="0.3">
      <c r="A64" s="506">
        <f>'Unit Data from Audit Worksheet'!A72</f>
        <v>31</v>
      </c>
      <c r="B64" s="507" t="str">
        <f>'Unit Data from Audit Worksheet'!C72</f>
        <v>Combined Totals of all Proprietary Funds - Revenue, Expenses, Changes in Net Position</v>
      </c>
      <c r="C64" s="506" t="str">
        <f>'Unit Data from Audit Worksheet'!D72</f>
        <v>Combined Totals of all Proprietary Funds - Change in net position - (increase in net position is recorded as a positive and a decrease in net position is recorded as a negative)</v>
      </c>
      <c r="D64" s="508"/>
      <c r="E64" s="509">
        <f>'Unit Data from Audit Worksheet'!F72</f>
        <v>0</v>
      </c>
      <c r="F64" s="174"/>
      <c r="G64" s="510"/>
      <c r="H64" s="174"/>
      <c r="I64" s="20"/>
      <c r="J64" s="515">
        <v>31</v>
      </c>
      <c r="K64" s="516" t="s">
        <v>665</v>
      </c>
      <c r="L64" s="222">
        <f t="shared" si="7"/>
        <v>0</v>
      </c>
      <c r="M64"/>
      <c r="N64" s="229"/>
      <c r="O64" s="512"/>
      <c r="P64" s="145"/>
      <c r="Q64" s="200"/>
      <c r="R64" s="290"/>
      <c r="S64" s="290"/>
      <c r="T64" s="290"/>
      <c r="U64" s="290"/>
      <c r="V64" s="290"/>
      <c r="W64" s="290"/>
    </row>
    <row r="65" spans="1:23" s="16" customFormat="1" ht="63" customHeight="1" x14ac:dyDescent="0.3">
      <c r="A65" s="506">
        <f>'Unit Data from Audit Worksheet'!A73</f>
        <v>193</v>
      </c>
      <c r="B65" s="507" t="str">
        <f>'Unit Data from Audit Worksheet'!C73</f>
        <v>Combined Proprietary Funds - Change in Cash Flow Statement</v>
      </c>
      <c r="C65" s="506" t="str">
        <f>'Unit Data from Audit Worksheet'!D73</f>
        <v>Combined Totals of all Proprietary Funds - Capital Contributions</v>
      </c>
      <c r="D65" s="508"/>
      <c r="E65" s="509">
        <f>'Unit Data from Audit Worksheet'!F73</f>
        <v>0</v>
      </c>
      <c r="F65" s="174"/>
      <c r="G65" s="510"/>
      <c r="H65" s="174"/>
      <c r="I65" s="20"/>
      <c r="J65" s="515">
        <v>193</v>
      </c>
      <c r="K65" s="516" t="s">
        <v>111</v>
      </c>
      <c r="L65" s="222">
        <f t="shared" si="7"/>
        <v>0</v>
      </c>
      <c r="M65"/>
      <c r="N65" s="229"/>
      <c r="O65" s="512"/>
      <c r="P65" s="145"/>
      <c r="Q65" s="200"/>
      <c r="R65" s="290"/>
      <c r="S65" s="290"/>
      <c r="T65" s="290"/>
      <c r="U65" s="290"/>
      <c r="V65" s="290"/>
      <c r="W65" s="290"/>
    </row>
    <row r="66" spans="1:23" s="16" customFormat="1" ht="61.8" customHeight="1" x14ac:dyDescent="0.3">
      <c r="A66" s="506">
        <f>'Unit Data from Audit Worksheet'!A74</f>
        <v>33</v>
      </c>
      <c r="B66" s="507" t="str">
        <f>'Unit Data from Audit Worksheet'!C74</f>
        <v>Combined Proprietary Funds - Change in Cash Flow Statement</v>
      </c>
      <c r="C66" s="506" t="str">
        <f>'Unit Data from Audit Worksheet'!D74</f>
        <v>Combined Totals of all Proprietary Funds - Cash Flow from Operating</v>
      </c>
      <c r="D66" s="508"/>
      <c r="E66" s="509">
        <f>'Unit Data from Audit Worksheet'!F74</f>
        <v>0</v>
      </c>
      <c r="F66" s="174"/>
      <c r="G66" s="510"/>
      <c r="H66" s="174"/>
      <c r="I66" s="20"/>
      <c r="J66" s="515">
        <v>33</v>
      </c>
      <c r="K66" s="516" t="s">
        <v>110</v>
      </c>
      <c r="L66" s="222">
        <f t="shared" si="7"/>
        <v>0</v>
      </c>
      <c r="M66"/>
      <c r="N66" s="229"/>
      <c r="O66" s="512"/>
      <c r="P66" s="145"/>
      <c r="Q66" s="200"/>
      <c r="R66" s="290"/>
      <c r="S66" s="290"/>
      <c r="T66" s="290"/>
      <c r="U66" s="290"/>
      <c r="V66" s="290"/>
      <c r="W66" s="290"/>
    </row>
    <row r="67" spans="1:23" ht="79.8" customHeight="1" x14ac:dyDescent="0.3">
      <c r="A67" s="159">
        <f>'Unit Data from Audit Worksheet'!A76</f>
        <v>512</v>
      </c>
      <c r="B67" s="172" t="str">
        <f>'Unit Data from Audit Worksheet'!C76</f>
        <v>Fiduciary Statements</v>
      </c>
      <c r="C67" s="158" t="str">
        <f>'Unit Data from Audit Worksheet'!D76</f>
        <v>Cash and investments.  
Include:  unrestricted and restricted.  
                   cash and investments held 
                   by a third party</v>
      </c>
      <c r="D67" s="177"/>
      <c r="E67" s="178">
        <f>'Unit Data from Audit Worksheet'!F76</f>
        <v>0</v>
      </c>
      <c r="F67" s="171">
        <f>IF(L67&lt;0,"Error: Number is normally positive.",)</f>
        <v>0</v>
      </c>
      <c r="G67" s="173"/>
      <c r="H67" s="170"/>
      <c r="I67" s="20"/>
      <c r="J67" s="169">
        <v>512</v>
      </c>
      <c r="K67" s="168" t="s">
        <v>102</v>
      </c>
      <c r="L67" s="209">
        <f t="shared" ref="L67:L81" si="8">IF(D67="",E67,D67)</f>
        <v>0</v>
      </c>
      <c r="P67" s="146"/>
    </row>
    <row r="68" spans="1:23" s="16" customFormat="1" ht="102.75" customHeight="1" x14ac:dyDescent="0.3">
      <c r="A68" s="159">
        <f>'Unit Data from Audit Worksheet'!A78</f>
        <v>535</v>
      </c>
      <c r="B68" s="172" t="str">
        <f>'Unit Data from Audit Worksheet'!C78</f>
        <v>Cash and Investment Note</v>
      </c>
      <c r="C68" s="158" t="str">
        <f>'Unit Data from Audit Worksheet'!D78</f>
        <v>Cash and Investment - Please list the book value of any unspent debt proceeds (bonds, installment, etc.) in any funds as of June 30.  This information may be on the face of your statements or in the notes</v>
      </c>
      <c r="D68" s="177"/>
      <c r="E68" s="178">
        <f>'Unit Data from Audit Worksheet'!F78</f>
        <v>0</v>
      </c>
      <c r="F68" s="56" t="str">
        <f>IF(L68&gt;1,,"Reminder: Please make sure you have entered all cash and investments from bond proceeds, if applicable")</f>
        <v>Reminder: Please make sure you have entered all cash and investments from bond proceeds, if applicable</v>
      </c>
      <c r="G68" s="173"/>
      <c r="H68" s="170"/>
      <c r="I68" s="20"/>
      <c r="J68" s="169">
        <v>535</v>
      </c>
      <c r="K68" s="37" t="s">
        <v>103</v>
      </c>
      <c r="L68" s="209">
        <f t="shared" si="8"/>
        <v>0</v>
      </c>
      <c r="M68"/>
      <c r="P68" s="146"/>
      <c r="Q68" s="200"/>
      <c r="R68" s="2"/>
      <c r="S68" s="2"/>
      <c r="T68" s="2"/>
      <c r="U68" s="2"/>
      <c r="V68" s="2"/>
      <c r="W68" s="2"/>
    </row>
    <row r="69" spans="1:23" ht="60.6" customHeight="1" x14ac:dyDescent="0.3">
      <c r="A69" s="159">
        <f>'Unit Data from Audit Worksheet'!A82</f>
        <v>334</v>
      </c>
      <c r="B69" s="172" t="str">
        <f>'Unit Data from Audit Worksheet'!C82</f>
        <v>Gov.-Capital Assets Schedule in the Notes</v>
      </c>
      <c r="C69" s="158" t="str">
        <f>'Unit Data from Audit Worksheet'!D82</f>
        <v>Gross value.  
Exclude non-depreciable.</v>
      </c>
      <c r="D69" s="177"/>
      <c r="E69" s="178">
        <f>'Unit Data from Audit Worksheet'!F82</f>
        <v>0</v>
      </c>
      <c r="F69" s="56"/>
      <c r="G69" s="173"/>
      <c r="H69" s="170"/>
      <c r="I69" s="20"/>
      <c r="J69" s="169">
        <v>334</v>
      </c>
      <c r="K69" s="37" t="s">
        <v>106</v>
      </c>
      <c r="L69" s="209">
        <f t="shared" si="8"/>
        <v>0</v>
      </c>
      <c r="P69" s="146"/>
    </row>
    <row r="70" spans="1:23" ht="66.599999999999994" customHeight="1" x14ac:dyDescent="0.3">
      <c r="A70" s="159">
        <f>'Unit Data from Audit Worksheet'!A83</f>
        <v>373</v>
      </c>
      <c r="B70" s="172" t="str">
        <f>'Unit Data from Audit Worksheet'!C83</f>
        <v>Gov.-Capital Assets Schedule in the Notes</v>
      </c>
      <c r="C70" s="158" t="str">
        <f>'Unit Data from Audit Worksheet'!D83</f>
        <v>Accumulated depreciation</v>
      </c>
      <c r="D70" s="177"/>
      <c r="E70" s="178">
        <f>'Unit Data from Audit Worksheet'!F83</f>
        <v>0</v>
      </c>
      <c r="F70" s="56"/>
      <c r="G70" s="173"/>
      <c r="H70" s="170"/>
      <c r="I70" s="20"/>
      <c r="J70" s="169">
        <v>373</v>
      </c>
      <c r="K70" s="36" t="s">
        <v>126</v>
      </c>
      <c r="L70" s="209">
        <f t="shared" si="8"/>
        <v>0</v>
      </c>
      <c r="P70" s="146"/>
    </row>
    <row r="71" spans="1:23" ht="82.2" customHeight="1" x14ac:dyDescent="0.3">
      <c r="A71" s="159">
        <f>'Unit Data from Audit Worksheet'!A85</f>
        <v>622</v>
      </c>
      <c r="B71" s="172" t="str">
        <f>'Unit Data from Audit Worksheet'!C85</f>
        <v>FS., Pension note or RSI</v>
      </c>
      <c r="C71" s="172" t="str">
        <f>'Unit Data from Audit Worksheet'!D85</f>
        <v xml:space="preserve">Unit's Share of Net Pension Liability ($s)
- unit of government is a participating employer in the State's TSERS (Teachers' and State Employees' Retirement System) or the LGERS (Local Governmental Employees' Retirement System).  </v>
      </c>
      <c r="D71" s="177"/>
      <c r="E71" s="178">
        <f>'Unit Data from Audit Worksheet'!F85</f>
        <v>0</v>
      </c>
      <c r="F71" s="171"/>
      <c r="G71" s="173"/>
      <c r="H71" s="170"/>
      <c r="I71" s="20"/>
      <c r="J71" s="169">
        <v>622</v>
      </c>
      <c r="K71" s="175" t="s">
        <v>159</v>
      </c>
      <c r="L71" s="209">
        <f t="shared" si="8"/>
        <v>0</v>
      </c>
      <c r="P71" s="146"/>
      <c r="S71" s="16"/>
      <c r="T71" s="16"/>
      <c r="U71" s="16"/>
      <c r="V71" s="16"/>
    </row>
    <row r="72" spans="1:23" ht="138.75" customHeight="1" x14ac:dyDescent="0.3">
      <c r="A72" s="159">
        <f>'Unit Data from Audit Worksheet'!A86</f>
        <v>577</v>
      </c>
      <c r="B72" s="172" t="str">
        <f>'Unit Data from Audit Worksheet'!C86</f>
        <v>Pension Notes</v>
      </c>
      <c r="C72" s="172" t="str">
        <f>'Unit Data from Audit Worksheet'!D86</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72" s="177"/>
      <c r="E72" s="178">
        <f>'Unit Data from Audit Worksheet'!F86</f>
        <v>0</v>
      </c>
      <c r="F72" s="171"/>
      <c r="G72" s="173"/>
      <c r="H72" s="170"/>
      <c r="I72" s="20"/>
      <c r="J72" s="169">
        <v>577</v>
      </c>
      <c r="K72" s="175" t="s">
        <v>142</v>
      </c>
      <c r="L72" s="209">
        <f t="shared" si="8"/>
        <v>0</v>
      </c>
      <c r="P72" s="146"/>
      <c r="S72" s="16"/>
      <c r="T72" s="16"/>
      <c r="U72" s="16"/>
      <c r="V72" s="16"/>
    </row>
    <row r="73" spans="1:23" ht="115.5" customHeight="1" x14ac:dyDescent="0.3">
      <c r="A73" s="233">
        <f>'Unit Data from Audit Worksheet'!A88</f>
        <v>598</v>
      </c>
      <c r="B73" s="172" t="str">
        <f>'Unit Data from Audit Worksheet'!C88</f>
        <v>LEO Note</v>
      </c>
      <c r="C73" s="158" t="str">
        <f>'Unit Data from Audit Worksheet'!D88</f>
        <v>Amount the unit paid out in benefits under LEO special separation allowance to retired law enforcement officers this fiscal year if you report under GASB 68 or GASB 73.</v>
      </c>
      <c r="D73" s="177"/>
      <c r="E73" s="178">
        <f>'Unit Data from Audit Worksheet'!F88</f>
        <v>0</v>
      </c>
      <c r="F73" s="171">
        <f>IF(L73&lt;0,"Error: Enter as a positive.",)</f>
        <v>0</v>
      </c>
      <c r="G73" s="173"/>
      <c r="H73" s="170"/>
      <c r="I73" s="20"/>
      <c r="J73" s="169">
        <v>598</v>
      </c>
      <c r="K73" s="61" t="s">
        <v>147</v>
      </c>
      <c r="L73" s="209">
        <f t="shared" si="8"/>
        <v>0</v>
      </c>
      <c r="P73" s="146"/>
      <c r="S73" s="16"/>
      <c r="T73" s="16"/>
      <c r="U73" s="16"/>
      <c r="V73" s="16"/>
    </row>
    <row r="74" spans="1:23" ht="84" customHeight="1" x14ac:dyDescent="0.3">
      <c r="A74" s="159">
        <f>'Unit Data from Audit Worksheet'!A89</f>
        <v>599</v>
      </c>
      <c r="B74" s="172" t="str">
        <f>'Unit Data from Audit Worksheet'!C89</f>
        <v>LEO Note</v>
      </c>
      <c r="C74" s="158" t="str">
        <f>'Unit Data from Audit Worksheet'!D89</f>
        <v>The total LEO pension liability if you report under GASB 68 or GASB 73.</v>
      </c>
      <c r="D74" s="177"/>
      <c r="E74" s="178">
        <f>'Unit Data from Audit Worksheet'!F89</f>
        <v>0</v>
      </c>
      <c r="F74" s="171">
        <f>IF(L74&lt;0,"Error: Enter as a positive.",)</f>
        <v>0</v>
      </c>
      <c r="G74" s="173"/>
      <c r="H74" s="170"/>
      <c r="I74" s="20"/>
      <c r="J74" s="169">
        <v>599</v>
      </c>
      <c r="K74" s="60" t="s">
        <v>146</v>
      </c>
      <c r="L74" s="209">
        <f t="shared" si="8"/>
        <v>0</v>
      </c>
      <c r="P74" s="146"/>
    </row>
    <row r="75" spans="1:23" ht="102.75" customHeight="1" x14ac:dyDescent="0.3">
      <c r="A75" s="159">
        <f>'Unit Data from Audit Worksheet'!A90</f>
        <v>602</v>
      </c>
      <c r="B75" s="172" t="str">
        <f>'Unit Data from Audit Worksheet'!C90</f>
        <v>LEO Note</v>
      </c>
      <c r="C75" s="158" t="str">
        <f>'Unit Data from Audit Worksheet'!D90</f>
        <v>If you have LEO pension assets and are reporting under GASB 68 please enter "Plan Fiduciary Net Position" which can be found on your RSI schedules and the Notes.</v>
      </c>
      <c r="D75" s="177"/>
      <c r="E75" s="178">
        <f>'Unit Data from Audit Worksheet'!F90</f>
        <v>0</v>
      </c>
      <c r="F75" s="171">
        <f>IF(L75&lt;0,"Error: Enter as a positive.",)</f>
        <v>0</v>
      </c>
      <c r="G75" s="173"/>
      <c r="H75" s="170"/>
      <c r="I75" s="20"/>
      <c r="J75" s="169">
        <v>602</v>
      </c>
      <c r="K75" s="18" t="s">
        <v>148</v>
      </c>
      <c r="L75" s="209">
        <f t="shared" si="8"/>
        <v>0</v>
      </c>
      <c r="P75" s="146"/>
    </row>
    <row r="76" spans="1:23" ht="123" customHeight="1" x14ac:dyDescent="0.3">
      <c r="A76" s="159">
        <f>'Unit Data from Audit Worksheet'!A91</f>
        <v>619</v>
      </c>
      <c r="B76" s="172" t="str">
        <f>'Unit Data from Audit Worksheet'!C91</f>
        <v>LEO
RSI</v>
      </c>
      <c r="C76" s="61" t="str">
        <f>'Unit Data from Audit Worksheet'!D91</f>
        <v>LEOSSA – What is the plan’s fiduciary net position as a percentage of the total pension liability?  Please enter as percentage value; for example, 83.5% should be entered as 83.5.  If assets have not been set aside in a trust, please enter 0.0</v>
      </c>
      <c r="D76" s="62"/>
      <c r="E76" s="98">
        <f>'Unit Data from Audit Worksheet'!F91</f>
        <v>0</v>
      </c>
      <c r="F76" s="171"/>
      <c r="G76" s="173"/>
      <c r="H76" s="66"/>
      <c r="I76" s="20"/>
      <c r="J76" s="161">
        <v>619</v>
      </c>
      <c r="K76" s="65" t="s">
        <v>210</v>
      </c>
      <c r="L76" s="620">
        <f t="shared" si="8"/>
        <v>0</v>
      </c>
      <c r="P76" s="146"/>
    </row>
    <row r="77" spans="1:23" s="16" customFormat="1" ht="127.5" customHeight="1" x14ac:dyDescent="0.3">
      <c r="A77" s="233">
        <f>'Unit Data from Audit Worksheet'!A93</f>
        <v>547</v>
      </c>
      <c r="B77" s="172" t="str">
        <f>'Unit Data from Audit Worksheet'!C93</f>
        <v>OPEB Note</v>
      </c>
      <c r="C77" s="172" t="str">
        <f>'Unit Data from Audit Worksheet'!D93</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v>
      </c>
      <c r="D77" s="177"/>
      <c r="E77" s="178">
        <f>'Unit Data from Audit Worksheet'!F93</f>
        <v>0</v>
      </c>
      <c r="F77" s="171" t="str">
        <f>IF(L80&lt;1,"Please answer this question","")</f>
        <v>Please answer this question</v>
      </c>
      <c r="G77" s="173"/>
      <c r="H77" s="170"/>
      <c r="I77" s="20"/>
      <c r="J77" s="169">
        <v>547</v>
      </c>
      <c r="K77" s="236" t="s">
        <v>120</v>
      </c>
      <c r="L77" s="621">
        <f t="shared" si="8"/>
        <v>0</v>
      </c>
      <c r="M77"/>
      <c r="P77" s="147"/>
      <c r="Q77" s="200"/>
      <c r="R77" s="2"/>
      <c r="S77" s="2"/>
      <c r="T77" s="2"/>
      <c r="U77" s="2"/>
      <c r="V77" s="2"/>
      <c r="W77" s="2"/>
    </row>
    <row r="78" spans="1:23" s="16" customFormat="1" ht="99" customHeight="1" x14ac:dyDescent="0.3">
      <c r="A78" s="159">
        <f>'Unit Data from Audit Worksheet'!A94</f>
        <v>659</v>
      </c>
      <c r="B78" s="172" t="str">
        <f>'Unit Data from Audit Worksheet'!C94</f>
        <v>OPEB
 Note or RSI</v>
      </c>
      <c r="C78" s="158" t="str">
        <f>'Unit Data from Audit Worksheet'!D94</f>
        <v>Total OPEB benefits - total OPEB liability
If you do not provide benefit, please enter 0</v>
      </c>
      <c r="D78" s="177"/>
      <c r="E78" s="178">
        <f>'Unit Data from Audit Worksheet'!F94</f>
        <v>0</v>
      </c>
      <c r="F78" s="171">
        <f>IF(L78&lt;0,"Error: Enter as a positive.",)</f>
        <v>0</v>
      </c>
      <c r="G78" s="237" t="s">
        <v>1143</v>
      </c>
      <c r="H78" s="170"/>
      <c r="I78" s="20"/>
      <c r="J78" s="161">
        <v>659</v>
      </c>
      <c r="K78" s="160" t="s">
        <v>191</v>
      </c>
      <c r="L78" s="622">
        <f t="shared" si="8"/>
        <v>0</v>
      </c>
      <c r="M78"/>
      <c r="P78" s="147"/>
      <c r="Q78" s="200"/>
      <c r="R78" s="2"/>
      <c r="S78" s="2"/>
      <c r="T78" s="2"/>
      <c r="U78" s="2"/>
      <c r="V78" s="2"/>
      <c r="W78" s="2"/>
    </row>
    <row r="79" spans="1:23" s="16" customFormat="1" ht="131.25" customHeight="1" x14ac:dyDescent="0.3">
      <c r="A79" s="159">
        <f>'Unit Data from Audit Worksheet'!A95</f>
        <v>660</v>
      </c>
      <c r="B79" s="172" t="str">
        <f>'Unit Data from Audit Worksheet'!C95</f>
        <v>OPEB
 Note or RSI</v>
      </c>
      <c r="C79" s="158" t="str">
        <f>'Unit Data from Audit Worksheet'!D95</f>
        <v>Total OPEB benefits- OPEB plan fiduciary net position
If no fiduciary net position, enter 0</v>
      </c>
      <c r="D79" s="177"/>
      <c r="E79" s="178">
        <f>'Unit Data from Audit Worksheet'!F95</f>
        <v>0</v>
      </c>
      <c r="F79" s="167">
        <f>IF(L79&lt;0,"Note: Number is normally positive.",)</f>
        <v>0</v>
      </c>
      <c r="G79" s="237" t="s">
        <v>1143</v>
      </c>
      <c r="H79" s="170"/>
      <c r="I79" s="20"/>
      <c r="J79" s="161">
        <v>660</v>
      </c>
      <c r="K79" s="160" t="s">
        <v>192</v>
      </c>
      <c r="L79" s="622">
        <f t="shared" si="8"/>
        <v>0</v>
      </c>
      <c r="M79"/>
      <c r="P79" s="147"/>
      <c r="Q79" s="200"/>
      <c r="R79" s="2"/>
      <c r="S79" s="2"/>
      <c r="T79" s="2"/>
      <c r="U79" s="2"/>
      <c r="V79" s="2"/>
      <c r="W79" s="2"/>
    </row>
    <row r="80" spans="1:23" ht="134.25" customHeight="1" x14ac:dyDescent="0.3">
      <c r="A80" s="159">
        <f>'Unit Data from Audit Worksheet'!A96</f>
        <v>661</v>
      </c>
      <c r="B80" s="172" t="str">
        <f>'Unit Data from Audit Worksheet'!C96</f>
        <v>OPEB
RSI</v>
      </c>
      <c r="C80" s="158" t="str">
        <f>'Unit Data from Audit Worksheet'!D96</f>
        <v>Total OPEB benefits - What is the plan’s fiduciary net position as a percentage of the total OPEB liability?  Please enter as percentage value; for example, 83.5% should be entered as 83.5.  If assets have not been set aside in a trust, please enter 0.0</v>
      </c>
      <c r="D80" s="62"/>
      <c r="E80" s="157">
        <f>'Unit Data from Audit Worksheet'!F96</f>
        <v>0</v>
      </c>
      <c r="F80" s="171" t="str">
        <f>IF(H80=L80,"","Column L does not equal Column H")</f>
        <v/>
      </c>
      <c r="G80" s="237" t="s">
        <v>1143</v>
      </c>
      <c r="H80" s="111">
        <f>ROUND(IFERROR((L79/L78)*100,0),1)</f>
        <v>0</v>
      </c>
      <c r="I80" s="20"/>
      <c r="J80" s="161">
        <v>661</v>
      </c>
      <c r="K80" s="175" t="s">
        <v>193</v>
      </c>
      <c r="L80" s="627">
        <f>IF(D80="",E80,D80)</f>
        <v>0</v>
      </c>
      <c r="P80" s="147"/>
    </row>
    <row r="81" spans="1:17" ht="84.75" customHeight="1" x14ac:dyDescent="0.3">
      <c r="A81" s="238">
        <f>'Unit Data from Audit Worksheet'!A99</f>
        <v>6</v>
      </c>
      <c r="B81" s="32" t="str">
        <f>'Unit Data from Audit Worksheet'!C99</f>
        <v>Fund Balance Note</v>
      </c>
      <c r="C81" s="218" t="str">
        <f>'Unit Data from Audit Worksheet'!D99</f>
        <v>General Fund -  Total Encumbrances.  You will probably have to refer to the note disclosure where the amount of encumbrances is listed.</v>
      </c>
      <c r="D81" s="177"/>
      <c r="E81" s="101">
        <f>'Unit Data from Audit Worksheet'!F99</f>
        <v>0</v>
      </c>
      <c r="F81" s="19">
        <f>IF(L81&lt;0,"Error: Enter as a positive.",)</f>
        <v>0</v>
      </c>
      <c r="G81" s="45"/>
      <c r="H81" s="170"/>
      <c r="I81" s="20"/>
      <c r="J81" s="21">
        <v>6</v>
      </c>
      <c r="K81" s="86" t="s">
        <v>104</v>
      </c>
      <c r="L81" s="621">
        <f t="shared" si="8"/>
        <v>0</v>
      </c>
      <c r="P81" s="149"/>
    </row>
    <row r="82" spans="1:17" ht="87.75" customHeight="1" x14ac:dyDescent="0.3">
      <c r="A82" s="159">
        <f>'Unit Data from Audit Worksheet'!A101</f>
        <v>620</v>
      </c>
      <c r="B82" s="172"/>
      <c r="C82" s="158" t="str">
        <f>'Unit Data from Audit Worksheet'!D101</f>
        <v>Do you expect to issue debt requiring LGC approval within 12 months from the date that the audit is submitted - select "1" for yes and "2" for no from drop down list.</v>
      </c>
      <c r="D82" s="177"/>
      <c r="E82" s="103">
        <f>'Unit Data from Audit Worksheet'!F101</f>
        <v>0</v>
      </c>
      <c r="F82" s="171"/>
      <c r="G82" s="173"/>
      <c r="H82" s="170"/>
      <c r="I82" s="20"/>
      <c r="J82" s="68">
        <v>620</v>
      </c>
      <c r="K82" s="36" t="s">
        <v>248</v>
      </c>
      <c r="L82" s="621">
        <f t="shared" ref="L82:L94" si="9">IF(D82="",E82,D82)</f>
        <v>0</v>
      </c>
      <c r="N82" s="88"/>
      <c r="P82" s="149"/>
    </row>
    <row r="83" spans="1:17" ht="87.75" customHeight="1" x14ac:dyDescent="0.3">
      <c r="A83" s="159">
        <f>'TD Info Completed by Auditor'!A9</f>
        <v>906</v>
      </c>
      <c r="B83" s="85" t="s">
        <v>247</v>
      </c>
      <c r="C83" s="159" t="str">
        <f>'TD Info Completed by Auditor'!B9</f>
        <v>Is the Independent Auditor's Report Opinion Unmodified?</v>
      </c>
      <c r="D83" s="177"/>
      <c r="E83" s="161">
        <f>IF(+'TD Info Completed by Auditor'!C9="Yes",1,IF(+'TD Info Completed by Auditor'!C9="No",2,IF(+'TD Info Completed by Auditor'!C9="N/A",3,0)))</f>
        <v>0</v>
      </c>
      <c r="F83" s="171"/>
      <c r="G83" s="173"/>
      <c r="H83" s="170"/>
      <c r="I83" s="20"/>
      <c r="J83" s="134">
        <v>906</v>
      </c>
      <c r="K83" s="36" t="s">
        <v>234</v>
      </c>
      <c r="L83" s="623">
        <f t="shared" si="9"/>
        <v>0</v>
      </c>
      <c r="N83" s="190" t="s">
        <v>263</v>
      </c>
      <c r="P83" s="145"/>
    </row>
    <row r="84" spans="1:17" ht="87.75" customHeight="1" x14ac:dyDescent="0.3">
      <c r="A84" s="159">
        <f>'TD Info Completed by Auditor'!A10</f>
        <v>907</v>
      </c>
      <c r="B84" s="85" t="s">
        <v>247</v>
      </c>
      <c r="C84" s="159" t="str">
        <f>'TD Info Completed by Auditor'!B10</f>
        <v xml:space="preserve">Is there a finding for lack of segregation of duties at this unit? </v>
      </c>
      <c r="D84" s="177"/>
      <c r="E84" s="161">
        <f>IF(+'TD Info Completed by Auditor'!C10="Yes",1,IF(+'TD Info Completed by Auditor'!C10="No",2,IF(+'TD Info Completed by Auditor'!C10="N/A",3,0)))</f>
        <v>0</v>
      </c>
      <c r="F84" s="171"/>
      <c r="G84" s="173"/>
      <c r="H84" s="170"/>
      <c r="I84" s="20"/>
      <c r="J84" s="134">
        <v>907</v>
      </c>
      <c r="K84" s="36" t="s">
        <v>235</v>
      </c>
      <c r="L84" s="623">
        <f t="shared" si="9"/>
        <v>0</v>
      </c>
      <c r="N84" s="190" t="s">
        <v>263</v>
      </c>
      <c r="P84" s="146"/>
    </row>
    <row r="85" spans="1:17" s="290" customFormat="1" ht="87.75" customHeight="1" x14ac:dyDescent="0.3">
      <c r="A85" s="224">
        <f>'TD Info Completed by Auditor'!A11</f>
        <v>1058</v>
      </c>
      <c r="B85" s="156"/>
      <c r="C85" s="224" t="str">
        <f>'TD Info Completed by Auditor'!B11</f>
        <v>Did your audit disclose as a finding any statutory violations? (not including budget violations) (Yes or No)</v>
      </c>
      <c r="D85" s="177"/>
      <c r="E85" s="161">
        <f>IF(+'TD Info Completed by Auditor'!C11="Yes",1,IF(+'TD Info Completed by Auditor'!C11="No",2,IF(+'TD Info Completed by Auditor'!C11="N/A",3,0)))</f>
        <v>0</v>
      </c>
      <c r="F85" s="171"/>
      <c r="G85" s="173"/>
      <c r="H85" s="170"/>
      <c r="I85" s="20"/>
      <c r="J85" s="84">
        <v>1058</v>
      </c>
      <c r="K85" s="144" t="s">
        <v>1165</v>
      </c>
      <c r="L85" s="623">
        <f t="shared" si="9"/>
        <v>0</v>
      </c>
      <c r="M85"/>
      <c r="N85" s="401"/>
      <c r="P85" s="147"/>
      <c r="Q85" s="200"/>
    </row>
    <row r="86" spans="1:17" s="290" customFormat="1" ht="87.75" customHeight="1" x14ac:dyDescent="0.3">
      <c r="A86" s="224">
        <f>'TD Info Completed by Auditor'!A12</f>
        <v>1059</v>
      </c>
      <c r="B86" s="156"/>
      <c r="C86" s="224" t="str">
        <f>'TD Info Completed by Auditor'!B12</f>
        <v xml:space="preserve"> Did the unit have a board-appointed finance officer the entire fiscal year? (Yes or No)</v>
      </c>
      <c r="D86" s="177"/>
      <c r="E86" s="161">
        <f>IF(+'TD Info Completed by Auditor'!C12="Yes",1,IF(+'TD Info Completed by Auditor'!C12="No",2,IF(+'TD Info Completed by Auditor'!C12="N/A",3,0)))</f>
        <v>0</v>
      </c>
      <c r="F86" s="171"/>
      <c r="G86" s="173"/>
      <c r="H86" s="170"/>
      <c r="I86" s="20"/>
      <c r="J86" s="84">
        <v>1059</v>
      </c>
      <c r="K86" s="144" t="s">
        <v>1166</v>
      </c>
      <c r="L86" s="623">
        <f t="shared" si="9"/>
        <v>0</v>
      </c>
      <c r="M86"/>
      <c r="N86" s="401"/>
      <c r="P86" s="147"/>
      <c r="Q86" s="200"/>
    </row>
    <row r="87" spans="1:17" s="290" customFormat="1" ht="87.75" customHeight="1" x14ac:dyDescent="0.3">
      <c r="A87" s="159">
        <f>'TD Info Completed by Auditor'!A13</f>
        <v>951</v>
      </c>
      <c r="B87" s="85" t="s">
        <v>247</v>
      </c>
      <c r="C87" s="159" t="str">
        <f>'TD Info Completed by Auditor'!B13</f>
        <v>Is there a finding for lack of technical skills, knowledge and experience (SKE) at this unit?</v>
      </c>
      <c r="D87" s="177"/>
      <c r="E87" s="161">
        <f>IF(+'TD Info Completed by Auditor'!C13="Yes",1,IF(+'TD Info Completed by Auditor'!C13="No",2,IF(+'TD Info Completed by Auditor'!C13="N/A",3,0)))</f>
        <v>0</v>
      </c>
      <c r="F87" s="171"/>
      <c r="G87" s="173"/>
      <c r="H87" s="170"/>
      <c r="I87" s="20"/>
      <c r="J87" s="134">
        <v>951</v>
      </c>
      <c r="K87" s="36" t="s">
        <v>236</v>
      </c>
      <c r="L87" s="623">
        <f>IF(D87="",E87,D87)</f>
        <v>0</v>
      </c>
      <c r="M87"/>
      <c r="N87" s="401"/>
      <c r="P87" s="147"/>
      <c r="Q87" s="200"/>
    </row>
    <row r="88" spans="1:17" ht="87.75" customHeight="1" x14ac:dyDescent="0.3">
      <c r="A88" s="159">
        <f>'TD Info Completed by Auditor'!A14</f>
        <v>953</v>
      </c>
      <c r="B88" s="85" t="s">
        <v>247</v>
      </c>
      <c r="C88" s="159" t="str">
        <f>'TD Info Completed by Auditor'!B14</f>
        <v xml:space="preserve">Is there is a going concern finding noted in the audit report? </v>
      </c>
      <c r="D88" s="177"/>
      <c r="E88" s="161">
        <f>IF(+'TD Info Completed by Auditor'!C14="Yes",1,IF(+'TD Info Completed by Auditor'!C14="No",2,IF(+'TD Info Completed by Auditor'!C14="N/A",3,0)))</f>
        <v>0</v>
      </c>
      <c r="F88" s="171"/>
      <c r="G88" s="173"/>
      <c r="H88" s="170"/>
      <c r="I88" s="20"/>
      <c r="J88" s="134">
        <v>953</v>
      </c>
      <c r="K88" s="36" t="s">
        <v>314</v>
      </c>
      <c r="L88" s="623">
        <f t="shared" si="9"/>
        <v>0</v>
      </c>
      <c r="N88" s="190" t="s">
        <v>263</v>
      </c>
      <c r="P88" s="147"/>
    </row>
    <row r="89" spans="1:17" ht="87.75" customHeight="1" x14ac:dyDescent="0.3">
      <c r="A89" s="159">
        <f>'TD Info Completed by Auditor'!A15</f>
        <v>955</v>
      </c>
      <c r="B89" s="85" t="s">
        <v>247</v>
      </c>
      <c r="C89" s="159" t="str">
        <f>'TD Info Completed by Auditor'!B15</f>
        <v xml:space="preserve">Number of significant deficiency findings (financial statement findings only)
Exclude findings reported in questions 906, 907, 951, 953 
</v>
      </c>
      <c r="D89" s="177"/>
      <c r="E89" s="513">
        <f>'TD Info Completed by Auditor'!C15</f>
        <v>0</v>
      </c>
      <c r="F89" s="171"/>
      <c r="G89" s="173"/>
      <c r="H89" s="170"/>
      <c r="I89" s="20"/>
      <c r="J89" s="134">
        <v>955</v>
      </c>
      <c r="K89" s="36" t="s">
        <v>1145</v>
      </c>
      <c r="L89" s="623">
        <f t="shared" si="9"/>
        <v>0</v>
      </c>
      <c r="N89" s="190" t="s">
        <v>263</v>
      </c>
      <c r="P89" s="147"/>
    </row>
    <row r="90" spans="1:17" ht="87.75" customHeight="1" x14ac:dyDescent="0.3">
      <c r="A90" s="159">
        <f>'TD Info Completed by Auditor'!A16</f>
        <v>957</v>
      </c>
      <c r="B90" s="85" t="s">
        <v>247</v>
      </c>
      <c r="C90" s="159" t="str">
        <f>'TD Info Completed by Auditor'!B16</f>
        <v xml:space="preserve">Number of material weaknesses findings (financial statements findings only)
Exclude findings reported in questions 906, 907, 951, 953 
</v>
      </c>
      <c r="D90" s="177"/>
      <c r="E90" s="513">
        <f>'TD Info Completed by Auditor'!C16</f>
        <v>0</v>
      </c>
      <c r="F90" s="171"/>
      <c r="G90" s="173"/>
      <c r="H90" s="170"/>
      <c r="I90" s="20"/>
      <c r="J90" s="134">
        <v>957</v>
      </c>
      <c r="K90" s="36" t="s">
        <v>1146</v>
      </c>
      <c r="L90" s="623">
        <f t="shared" si="9"/>
        <v>0</v>
      </c>
      <c r="N90" s="190" t="s">
        <v>263</v>
      </c>
      <c r="P90" s="147"/>
    </row>
    <row r="91" spans="1:17" ht="192" customHeight="1" x14ac:dyDescent="0.3">
      <c r="A91" s="159">
        <f>'TD Info Completed by Auditor'!A17</f>
        <v>973</v>
      </c>
      <c r="B91" s="85" t="s">
        <v>247</v>
      </c>
      <c r="C91" s="159" t="str">
        <f>'TD Info Completed by Auditor'!B17</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v>
      </c>
      <c r="D91" s="177"/>
      <c r="E91" s="513">
        <f>'TD Info Completed by Auditor'!C17</f>
        <v>0</v>
      </c>
      <c r="F91" s="171"/>
      <c r="G91" s="173"/>
      <c r="H91" s="170"/>
      <c r="I91" s="20"/>
      <c r="J91" s="134">
        <v>973</v>
      </c>
      <c r="K91" s="36" t="s">
        <v>1147</v>
      </c>
      <c r="L91" s="623">
        <f>IF(D91="",E91,D91)</f>
        <v>0</v>
      </c>
      <c r="N91" s="190" t="s">
        <v>263</v>
      </c>
      <c r="P91" s="150"/>
    </row>
    <row r="92" spans="1:17" ht="87.75" customHeight="1" x14ac:dyDescent="0.3">
      <c r="A92" s="159">
        <f>'TD Info Completed by Auditor'!A18</f>
        <v>959</v>
      </c>
      <c r="B92" s="85" t="s">
        <v>247</v>
      </c>
      <c r="C92" s="159" t="str">
        <f>'TD Info Completed by Auditor'!B18</f>
        <v>Did the Unit have debt service payments deferred or restructured in this fiscal year? (does not include refinancings designed to take advantage of lower interest rates)  Select Yes, No, or NA</v>
      </c>
      <c r="D92" s="177"/>
      <c r="E92" s="161">
        <f>IF(+'TD Info Completed by Auditor'!C18="Yes",1,IF(+'TD Info Completed by Auditor'!C18="No",2,IF(+'TD Info Completed by Auditor'!C18="N/A",3,0)))</f>
        <v>0</v>
      </c>
      <c r="F92" s="171"/>
      <c r="G92" s="173"/>
      <c r="H92" s="170"/>
      <c r="I92" s="20"/>
      <c r="J92" s="134">
        <v>959</v>
      </c>
      <c r="K92" s="36" t="s">
        <v>265</v>
      </c>
      <c r="L92" s="623">
        <f t="shared" si="9"/>
        <v>0</v>
      </c>
      <c r="N92" s="190" t="s">
        <v>263</v>
      </c>
      <c r="P92" s="147"/>
    </row>
    <row r="93" spans="1:17" s="290" customFormat="1" ht="177.75" customHeight="1" x14ac:dyDescent="0.3">
      <c r="A93" s="159">
        <f>'TD Info Completed by Auditor'!A19</f>
        <v>974</v>
      </c>
      <c r="B93" s="85" t="s">
        <v>247</v>
      </c>
      <c r="C93" s="159" t="str">
        <f>'TD Info Completed by Auditor'!B19</f>
        <v>Did the Unit have any of the following occur:
1.  Bond covenants were not met
2.  Debt service payments made late?  Deferred payments authorized by LGC or other state
     agencies should not be counted as late for purposes of this question.</v>
      </c>
      <c r="D93" s="177"/>
      <c r="E93" s="161">
        <f>IF(+'TD Info Completed by Auditor'!C19="Yes",1,IF(+'TD Info Completed by Auditor'!C19="No",2,IF(+'TD Info Completed by Auditor'!C19="N/A",3,0)))</f>
        <v>0</v>
      </c>
      <c r="F93" s="171"/>
      <c r="G93" s="173"/>
      <c r="H93" s="170"/>
      <c r="I93" s="20"/>
      <c r="J93" s="134">
        <v>974</v>
      </c>
      <c r="K93" s="36" t="s">
        <v>315</v>
      </c>
      <c r="L93" s="623">
        <f t="shared" ref="L93" si="10">IF(D93="",E93,D93)</f>
        <v>0</v>
      </c>
      <c r="M93"/>
      <c r="N93" s="190" t="s">
        <v>263</v>
      </c>
      <c r="P93" s="150"/>
      <c r="Q93" s="200"/>
    </row>
    <row r="94" spans="1:17" ht="87.75" customHeight="1" x14ac:dyDescent="0.3">
      <c r="A94" s="159">
        <f>'TD Info Completed by Auditor'!A23</f>
        <v>979</v>
      </c>
      <c r="B94" s="85" t="s">
        <v>247</v>
      </c>
      <c r="C94" s="158" t="str">
        <f>'TD Info Completed by Auditor'!B23</f>
        <v>The Auditor will submit the Audit Report to the LGC within five months plus one day after the fiscal year end.  (for units with a June 30th fiscal year-end this would be December 1)   Select Yes or No</v>
      </c>
      <c r="D94" s="177"/>
      <c r="E94" s="161">
        <f>IF(+'TD Info Completed by Auditor'!C23="Yes",1,IF(+'TD Info Completed by Auditor'!C23="No",2,IF(+'TD Info Completed by Auditor'!C23="N/A",3,0)))</f>
        <v>0</v>
      </c>
      <c r="F94" s="171"/>
      <c r="G94" s="173"/>
      <c r="H94" s="170"/>
      <c r="I94" s="20"/>
      <c r="J94" s="134">
        <v>979</v>
      </c>
      <c r="K94" s="36" t="s">
        <v>244</v>
      </c>
      <c r="L94" s="623">
        <f t="shared" si="9"/>
        <v>0</v>
      </c>
      <c r="N94" s="190" t="s">
        <v>263</v>
      </c>
      <c r="P94" s="150"/>
      <c r="Q94" s="235"/>
    </row>
    <row r="95" spans="1:17" ht="87.75" customHeight="1" x14ac:dyDescent="0.3">
      <c r="A95" s="159">
        <f>'TD Info Completed by Auditor'!A25</f>
        <v>975</v>
      </c>
      <c r="B95" s="85" t="s">
        <v>247</v>
      </c>
      <c r="C95" s="158" t="str">
        <f>'TD Info Completed by Auditor'!B25</f>
        <v>The Performance Indicator Tab in this worksheet has at least one performance indicator of concern (indicated by a red shaded cell)</v>
      </c>
      <c r="D95" s="177"/>
      <c r="E95" s="161">
        <f>IF(+'TD Info Completed by Auditor'!C25="Yes",1,IF(+'TD Info Completed by Auditor'!C25="No",2,IF(+'TD Info Completed by Auditor'!C25="N/A",3,0)))</f>
        <v>0</v>
      </c>
      <c r="F95" s="171"/>
      <c r="G95" s="173"/>
      <c r="H95" s="170"/>
      <c r="I95" s="20"/>
      <c r="J95" s="134">
        <v>975</v>
      </c>
      <c r="K95" s="36" t="s">
        <v>249</v>
      </c>
      <c r="L95" s="623">
        <f>IF(D95="",E95,D95)</f>
        <v>0</v>
      </c>
      <c r="N95" s="190" t="s">
        <v>263</v>
      </c>
      <c r="P95" s="150"/>
      <c r="Q95" s="235"/>
    </row>
    <row r="96" spans="1:17" ht="118.8" customHeight="1" x14ac:dyDescent="0.3">
      <c r="A96" s="239">
        <v>336</v>
      </c>
      <c r="B96" s="185"/>
      <c r="C96" s="240" t="s">
        <v>268</v>
      </c>
      <c r="D96" s="241" t="s">
        <v>256</v>
      </c>
      <c r="E96" s="242" t="s">
        <v>927</v>
      </c>
      <c r="F96" s="186" t="s">
        <v>453</v>
      </c>
      <c r="G96" s="173"/>
      <c r="H96" s="170"/>
      <c r="I96" s="20"/>
      <c r="J96" s="187">
        <v>336</v>
      </c>
      <c r="K96" s="243" t="s">
        <v>258</v>
      </c>
      <c r="L96" s="624">
        <f>L10-L11-L12-L13-L14-L15</f>
        <v>0</v>
      </c>
      <c r="N96" s="191" t="s">
        <v>257</v>
      </c>
      <c r="P96" s="150"/>
      <c r="Q96" s="235"/>
    </row>
    <row r="97" spans="1:23" ht="113.4" customHeight="1" x14ac:dyDescent="0.3">
      <c r="A97" s="244"/>
      <c r="B97" s="63"/>
      <c r="C97" s="245"/>
      <c r="D97" s="89"/>
      <c r="E97" s="97"/>
      <c r="F97" s="40"/>
      <c r="G97" s="91"/>
      <c r="H97" s="92"/>
      <c r="I97" s="20"/>
      <c r="J97" s="188">
        <v>998</v>
      </c>
      <c r="K97" s="189" t="s">
        <v>107</v>
      </c>
      <c r="L97" s="625">
        <f>VLOOKUP('Unit Data from Audit Worksheet'!D2,'Unit Names(H)'!$A$2:$C$95,3,FALSE)</f>
        <v>60</v>
      </c>
      <c r="N97" s="191" t="s">
        <v>259</v>
      </c>
      <c r="P97" s="150"/>
      <c r="Q97" s="235"/>
    </row>
    <row r="98" spans="1:23" ht="56.4" customHeight="1" x14ac:dyDescent="0.3">
      <c r="A98" s="244"/>
      <c r="B98" s="63"/>
      <c r="C98" s="245"/>
      <c r="D98" s="246"/>
      <c r="E98" s="247"/>
      <c r="F98" s="248"/>
      <c r="G98" s="249"/>
      <c r="H98" s="251"/>
      <c r="I98" s="20"/>
      <c r="J98" s="110">
        <v>554</v>
      </c>
      <c r="K98" s="252" t="s">
        <v>130</v>
      </c>
      <c r="L98" s="232"/>
      <c r="N98" s="253"/>
      <c r="P98" s="150"/>
      <c r="Q98" s="235"/>
    </row>
    <row r="99" spans="1:23" ht="49.8" customHeight="1" x14ac:dyDescent="0.3">
      <c r="A99" s="244"/>
      <c r="B99" s="63"/>
      <c r="C99" s="245"/>
      <c r="D99" s="246"/>
      <c r="E99" s="247"/>
      <c r="F99" s="248"/>
      <c r="G99" s="249"/>
      <c r="H99" s="251"/>
      <c r="I99" s="20"/>
      <c r="J99" s="110">
        <v>555</v>
      </c>
      <c r="K99" s="252" t="s">
        <v>131</v>
      </c>
      <c r="L99" s="232"/>
      <c r="N99" s="253"/>
      <c r="P99" s="150"/>
      <c r="Q99" s="235"/>
    </row>
    <row r="100" spans="1:23" ht="58.2" customHeight="1" x14ac:dyDescent="0.3">
      <c r="A100" s="244"/>
      <c r="B100" s="63"/>
      <c r="C100" s="245"/>
      <c r="D100" s="246"/>
      <c r="E100" s="247"/>
      <c r="F100" s="248"/>
      <c r="G100" s="249"/>
      <c r="H100" s="251"/>
      <c r="I100" s="20"/>
      <c r="J100" s="110">
        <v>556</v>
      </c>
      <c r="K100" s="252" t="s">
        <v>132</v>
      </c>
      <c r="L100" s="232"/>
      <c r="N100" s="253"/>
      <c r="P100" s="150"/>
      <c r="Q100" s="235"/>
    </row>
    <row r="101" spans="1:23" ht="48" customHeight="1" x14ac:dyDescent="0.3">
      <c r="A101" s="244"/>
      <c r="B101" s="63"/>
      <c r="C101" s="245"/>
      <c r="D101" s="246"/>
      <c r="E101" s="247"/>
      <c r="F101" s="248"/>
      <c r="G101" s="249"/>
      <c r="H101" s="251"/>
      <c r="I101" s="20"/>
      <c r="J101" s="110">
        <v>557</v>
      </c>
      <c r="K101" s="252" t="s">
        <v>133</v>
      </c>
      <c r="L101" s="232"/>
      <c r="N101" s="253"/>
      <c r="P101" s="151"/>
    </row>
    <row r="102" spans="1:23" ht="51" customHeight="1" x14ac:dyDescent="0.3">
      <c r="A102" s="244"/>
      <c r="B102" s="63"/>
      <c r="C102" s="245"/>
      <c r="D102" s="246"/>
      <c r="E102" s="247"/>
      <c r="F102" s="248"/>
      <c r="G102" s="249"/>
      <c r="H102" s="251"/>
      <c r="I102" s="20"/>
      <c r="J102" s="110">
        <v>606</v>
      </c>
      <c r="K102" s="252" t="s">
        <v>211</v>
      </c>
      <c r="L102" s="232"/>
      <c r="N102" s="253"/>
      <c r="P102" s="151"/>
    </row>
    <row r="103" spans="1:23" ht="43.2" customHeight="1" x14ac:dyDescent="0.3">
      <c r="A103" s="244"/>
      <c r="B103" s="63"/>
      <c r="C103" s="245"/>
      <c r="D103" s="246"/>
      <c r="E103" s="247"/>
      <c r="F103" s="248"/>
      <c r="G103" s="249"/>
      <c r="H103" s="251"/>
      <c r="I103" s="20"/>
      <c r="J103" s="150">
        <v>662</v>
      </c>
      <c r="K103" s="254" t="s">
        <v>212</v>
      </c>
      <c r="L103" s="255"/>
      <c r="N103" s="253"/>
      <c r="P103" s="151"/>
    </row>
    <row r="104" spans="1:23" ht="42.6" customHeight="1" x14ac:dyDescent="0.3">
      <c r="A104" s="244"/>
      <c r="B104" s="63"/>
      <c r="C104" s="245"/>
      <c r="D104" s="246"/>
      <c r="E104" s="247"/>
      <c r="F104" s="248"/>
      <c r="G104" s="249"/>
      <c r="H104" s="251"/>
      <c r="I104" s="20"/>
      <c r="J104" s="150">
        <v>663</v>
      </c>
      <c r="K104" s="256" t="s">
        <v>213</v>
      </c>
      <c r="L104" s="255"/>
      <c r="N104" s="253"/>
      <c r="P104" s="151"/>
    </row>
    <row r="105" spans="1:23" s="16" customFormat="1" ht="22.5" customHeight="1" x14ac:dyDescent="0.3">
      <c r="A105" s="244"/>
      <c r="B105" s="63"/>
      <c r="C105" s="245"/>
      <c r="D105" s="89"/>
      <c r="E105" s="90"/>
      <c r="F105" s="40"/>
      <c r="G105" s="91"/>
      <c r="H105" s="92"/>
      <c r="I105" s="20"/>
      <c r="J105" s="93"/>
      <c r="K105" s="257"/>
      <c r="L105" s="258"/>
      <c r="M105"/>
      <c r="N105" s="190"/>
      <c r="P105" s="151"/>
      <c r="Q105" s="200"/>
      <c r="R105" s="2"/>
      <c r="S105" s="2"/>
      <c r="T105" s="2"/>
      <c r="U105" s="2"/>
      <c r="V105" s="2"/>
      <c r="W105" s="2"/>
    </row>
    <row r="106" spans="1:23" ht="99" customHeight="1" x14ac:dyDescent="0.3">
      <c r="A106" s="159">
        <f>'Unit Data from Audit Worksheet'!A103</f>
        <v>947</v>
      </c>
      <c r="B106" s="85"/>
      <c r="C106" s="158" t="str">
        <f>'Unit Data from Audit Worksheet'!D103</f>
        <v>First name of finance officer or interim finance officer (please enter “vacant” for first name if the position is currently vacant)</v>
      </c>
      <c r="D106" s="180"/>
      <c r="E106" s="123">
        <f>'Unit Data from Audit Worksheet'!F103</f>
        <v>0</v>
      </c>
      <c r="F106" s="171" t="str">
        <f>'Unit Data from Audit Worksheet'!G103</f>
        <v>Please do not leave blank</v>
      </c>
      <c r="G106" s="173"/>
      <c r="H106" s="170"/>
      <c r="I106" s="20"/>
      <c r="J106" s="112">
        <v>947</v>
      </c>
      <c r="K106" s="259" t="s">
        <v>183</v>
      </c>
      <c r="L106" s="260">
        <f t="shared" ref="L106:L119" si="11">IF(D106="",E106,D106)</f>
        <v>0</v>
      </c>
      <c r="N106" s="253"/>
      <c r="P106" s="151"/>
      <c r="Q106" s="54"/>
    </row>
    <row r="107" spans="1:23" ht="128.25" customHeight="1" x14ac:dyDescent="0.3">
      <c r="A107" s="159">
        <f>'Unit Data from Audit Worksheet'!A104</f>
        <v>948</v>
      </c>
      <c r="B107" s="85"/>
      <c r="C107" s="158" t="str">
        <f>'Unit Data from Audit Worksheet'!D104</f>
        <v>Last name of finance officer or interim finance officer (please enter “vacant” for last name if the position is currently vacant)</v>
      </c>
      <c r="D107" s="180"/>
      <c r="E107" s="261">
        <f>'Unit Data from Audit Worksheet'!F104</f>
        <v>0</v>
      </c>
      <c r="F107" s="171" t="str">
        <f>'Unit Data from Audit Worksheet'!G104</f>
        <v>Please do not leave blank</v>
      </c>
      <c r="G107" s="173"/>
      <c r="H107" s="170"/>
      <c r="I107" s="20"/>
      <c r="J107" s="112">
        <v>948</v>
      </c>
      <c r="K107" s="259" t="s">
        <v>184</v>
      </c>
      <c r="L107" s="260">
        <f t="shared" si="11"/>
        <v>0</v>
      </c>
      <c r="N107" s="253"/>
      <c r="P107" s="151"/>
    </row>
    <row r="108" spans="1:23" ht="61.5" customHeight="1" x14ac:dyDescent="0.3">
      <c r="A108" s="159">
        <f>'Unit Data from Audit Worksheet'!A105</f>
        <v>949</v>
      </c>
      <c r="B108" s="85"/>
      <c r="C108" s="158" t="str">
        <f>'Unit Data from Audit Worksheet'!D105</f>
        <v>Is the finance officer serving in a permanent role or an interim role? (select permanent/interim/vacant)</v>
      </c>
      <c r="D108" s="180"/>
      <c r="E108" s="123">
        <f>'Unit Data from Audit Worksheet'!F105</f>
        <v>0</v>
      </c>
      <c r="F108" s="171" t="str">
        <f>'Unit Data from Audit Worksheet'!G105</f>
        <v>Please do not leave blank</v>
      </c>
      <c r="G108" s="173"/>
      <c r="H108" s="170"/>
      <c r="I108" s="20"/>
      <c r="J108" s="112">
        <v>949</v>
      </c>
      <c r="K108" s="259" t="s">
        <v>203</v>
      </c>
      <c r="L108" s="260">
        <f t="shared" si="11"/>
        <v>0</v>
      </c>
      <c r="N108" s="253"/>
      <c r="P108" s="151"/>
    </row>
    <row r="109" spans="1:23" ht="93.75" customHeight="1" x14ac:dyDescent="0.3">
      <c r="A109" s="159">
        <f>'Unit Data from Audit Worksheet'!A106</f>
        <v>950</v>
      </c>
      <c r="B109" s="85"/>
      <c r="C109" s="158" t="str">
        <f>'Unit Data from Audit Worksheet'!D106</f>
        <v>Has the finance officer been formally appointed by the local government, public authority, or designated official?  (Y/N)</v>
      </c>
      <c r="D109" s="180"/>
      <c r="E109" s="123">
        <f>'Unit Data from Audit Worksheet'!F106</f>
        <v>0</v>
      </c>
      <c r="F109" s="171" t="str">
        <f>'Unit Data from Audit Worksheet'!G106</f>
        <v>Please do not leave blank</v>
      </c>
      <c r="G109" s="173"/>
      <c r="H109" s="170"/>
      <c r="I109" s="20"/>
      <c r="J109" s="112">
        <v>950</v>
      </c>
      <c r="K109" s="259" t="s">
        <v>204</v>
      </c>
      <c r="L109" s="260">
        <f t="shared" si="11"/>
        <v>0</v>
      </c>
      <c r="N109" s="253"/>
      <c r="P109" s="151"/>
    </row>
    <row r="110" spans="1:23" ht="153.75" customHeight="1" x14ac:dyDescent="0.3">
      <c r="A110" s="159">
        <f>'Unit Data from Audit Worksheet'!A107</f>
        <v>952</v>
      </c>
      <c r="B110" s="85"/>
      <c r="C110" s="158" t="str">
        <f>'Unit Data from Audit Worksheet'!D107</f>
        <v>Date on which the local government, public authority, or designated official appointed the finance officer?     Date Format  MM/DD/YYYY</v>
      </c>
      <c r="D110" s="180"/>
      <c r="E110" s="500" t="str">
        <f>IF('Unit Data from Audit Worksheet'!F107&gt;0,'Unit Data from Audit Worksheet'!F107," ")</f>
        <v xml:space="preserve"> </v>
      </c>
      <c r="F110" s="171" t="str">
        <f>'Unit Data from Audit Worksheet'!G107</f>
        <v>Leave blank if data not available</v>
      </c>
      <c r="G110" s="173"/>
      <c r="H110" s="170"/>
      <c r="I110" s="20"/>
      <c r="J110" s="112">
        <v>952</v>
      </c>
      <c r="K110" s="259" t="s">
        <v>205</v>
      </c>
      <c r="L110" s="262" t="str">
        <f t="shared" si="11"/>
        <v xml:space="preserve"> </v>
      </c>
      <c r="N110" s="253"/>
      <c r="P110" s="151"/>
    </row>
    <row r="111" spans="1:23" ht="153.75" customHeight="1" x14ac:dyDescent="0.3">
      <c r="A111" s="159">
        <f>'Unit Data from Audit Worksheet'!A108</f>
        <v>954</v>
      </c>
      <c r="B111" s="85"/>
      <c r="C111" s="158" t="str">
        <f>'Unit Data from Audit Worksheet'!D108</f>
        <v>Has the finance officer or interim finance officer read, understand, and is in compliance with the requirements of N.C.G.S. 159, as applicable based on unit type and circumstances? (Y/N)</v>
      </c>
      <c r="D111" s="180"/>
      <c r="E111" s="123">
        <f>'Unit Data from Audit Worksheet'!F108</f>
        <v>0</v>
      </c>
      <c r="F111" s="171" t="str">
        <f>'Unit Data from Audit Worksheet'!G108</f>
        <v>Please do not leave blank</v>
      </c>
      <c r="G111" s="173"/>
      <c r="H111" s="170"/>
      <c r="I111" s="20"/>
      <c r="J111" s="112">
        <v>954</v>
      </c>
      <c r="K111" s="259" t="s">
        <v>206</v>
      </c>
      <c r="L111" s="260">
        <f t="shared" si="11"/>
        <v>0</v>
      </c>
      <c r="N111" s="253"/>
      <c r="P111" s="151"/>
    </row>
    <row r="112" spans="1:23" ht="153.75" customHeight="1" x14ac:dyDescent="0.3">
      <c r="A112" s="159">
        <f>'Unit Data from Audit Worksheet'!A109</f>
        <v>956</v>
      </c>
      <c r="B112" s="85"/>
      <c r="C112" s="158" t="str">
        <f>'Unit Data from Audit Worksheet'!D109</f>
        <v>Does the finance officer or interim finance officer maintain and update (or ensures the maintenance and update of)  financial records monthly, including reconciliation of bank accounts to the general ledger? (Y/N)</v>
      </c>
      <c r="D112" s="180"/>
      <c r="E112" s="123">
        <f>'Unit Data from Audit Worksheet'!F109</f>
        <v>0</v>
      </c>
      <c r="F112" s="171" t="str">
        <f>'Unit Data from Audit Worksheet'!G109</f>
        <v>Please do not leave blank</v>
      </c>
      <c r="G112" s="173"/>
      <c r="H112" s="170"/>
      <c r="I112" s="20"/>
      <c r="J112" s="112">
        <v>956</v>
      </c>
      <c r="K112" s="259" t="s">
        <v>207</v>
      </c>
      <c r="L112" s="260">
        <f t="shared" si="11"/>
        <v>0</v>
      </c>
      <c r="N112" s="253"/>
      <c r="P112" s="151"/>
    </row>
    <row r="113" spans="1:17" ht="201.6" x14ac:dyDescent="0.3">
      <c r="A113" s="159">
        <f>'Unit Data from Audit Worksheet'!A110</f>
        <v>958</v>
      </c>
      <c r="B113" s="85"/>
      <c r="C113" s="158" t="str">
        <f>'Unit Data from Audit Worksheet'!D110</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113" s="180"/>
      <c r="E113" s="123">
        <f>'Unit Data from Audit Worksheet'!F110</f>
        <v>0</v>
      </c>
      <c r="F113" s="171" t="str">
        <f>'Unit Data from Audit Worksheet'!G110</f>
        <v>Please do not leave blank</v>
      </c>
      <c r="G113" s="173"/>
      <c r="H113" s="170"/>
      <c r="I113" s="20"/>
      <c r="J113" s="112">
        <v>958</v>
      </c>
      <c r="K113" s="259" t="s">
        <v>208</v>
      </c>
      <c r="L113" s="263">
        <f t="shared" si="11"/>
        <v>0</v>
      </c>
      <c r="N113" s="253"/>
      <c r="P113" s="151"/>
    </row>
    <row r="114" spans="1:17" ht="30.75" customHeight="1" x14ac:dyDescent="0.3">
      <c r="A114" s="264">
        <f>'Unit Data from Audit Worksheet'!A118</f>
        <v>960</v>
      </c>
      <c r="B114" s="119"/>
      <c r="C114" s="120" t="str">
        <f>'Unit Data from Audit Worksheet'!B118</f>
        <v>Name of Finance Officer</v>
      </c>
      <c r="D114" s="180"/>
      <c r="E114" s="265">
        <f>'Unit Data from Audit Worksheet'!D118</f>
        <v>0</v>
      </c>
      <c r="F114" s="266" t="str">
        <f>'Unit Data from Audit Worksheet'!F118</f>
        <v>Required</v>
      </c>
      <c r="G114" s="173"/>
      <c r="H114" s="170"/>
      <c r="I114" s="20"/>
      <c r="J114" s="122">
        <v>960</v>
      </c>
      <c r="K114" s="267" t="s">
        <v>199</v>
      </c>
      <c r="L114" s="268">
        <f t="shared" si="11"/>
        <v>0</v>
      </c>
      <c r="N114" s="231"/>
      <c r="P114" s="151"/>
    </row>
    <row r="115" spans="1:17" ht="30.75" customHeight="1" x14ac:dyDescent="0.3">
      <c r="A115" s="264">
        <f>'Unit Data from Audit Worksheet'!A119</f>
        <v>962</v>
      </c>
      <c r="B115" s="119"/>
      <c r="C115" s="120" t="str">
        <f>'Unit Data from Audit Worksheet'!B119</f>
        <v>Title of Official</v>
      </c>
      <c r="D115" s="180"/>
      <c r="E115" s="265">
        <f>'Unit Data from Audit Worksheet'!D119</f>
        <v>0</v>
      </c>
      <c r="F115" s="266" t="str">
        <f>'Unit Data from Audit Worksheet'!F119</f>
        <v>Required</v>
      </c>
      <c r="G115" s="173"/>
      <c r="H115" s="170"/>
      <c r="I115" s="20"/>
      <c r="J115" s="122">
        <v>962</v>
      </c>
      <c r="K115" s="267" t="s">
        <v>179</v>
      </c>
      <c r="L115" s="268">
        <f t="shared" si="11"/>
        <v>0</v>
      </c>
      <c r="N115" s="231"/>
      <c r="P115" s="151"/>
    </row>
    <row r="116" spans="1:17" ht="30.75" customHeight="1" x14ac:dyDescent="0.3">
      <c r="A116" s="264">
        <f>'Unit Data from Audit Worksheet'!A120</f>
        <v>964</v>
      </c>
      <c r="B116" s="119"/>
      <c r="C116" s="121" t="str">
        <f>'Unit Data from Audit Worksheet'!B120</f>
        <v>Date                        (Enter as "MM/DD/YYYY")</v>
      </c>
      <c r="D116" s="180"/>
      <c r="E116" s="269">
        <f>'Unit Data from Audit Worksheet'!D120</f>
        <v>0</v>
      </c>
      <c r="F116" s="266" t="str">
        <f>'Unit Data from Audit Worksheet'!F120</f>
        <v>Required</v>
      </c>
      <c r="G116" s="426"/>
      <c r="H116" s="170"/>
      <c r="I116" s="20"/>
      <c r="J116" s="122">
        <v>964</v>
      </c>
      <c r="K116" s="267" t="s">
        <v>221</v>
      </c>
      <c r="L116" s="270">
        <f t="shared" si="11"/>
        <v>0</v>
      </c>
      <c r="N116" s="231"/>
      <c r="P116" s="151"/>
    </row>
    <row r="117" spans="1:17" ht="30.75" customHeight="1" x14ac:dyDescent="0.3">
      <c r="A117" s="264">
        <f>'Unit Data from Audit Worksheet'!A121</f>
        <v>966</v>
      </c>
      <c r="B117" s="119"/>
      <c r="C117" s="120" t="s">
        <v>454</v>
      </c>
      <c r="D117" s="180"/>
      <c r="E117" s="425" t="str">
        <f>_xlfn.TEXTJOIN(",",,TEXT('Unit Data from Audit Worksheet'!D121,"###-###-####")," "&amp;'Unit Data from Audit Worksheet'!D122)</f>
        <v xml:space="preserve">--, </v>
      </c>
      <c r="F117" s="266" t="str">
        <f>'Unit Data from Audit Worksheet'!F121</f>
        <v>Required</v>
      </c>
      <c r="G117" s="173"/>
      <c r="H117" s="170"/>
      <c r="I117" s="20"/>
      <c r="J117" s="122">
        <v>966</v>
      </c>
      <c r="K117" s="267" t="s">
        <v>181</v>
      </c>
      <c r="L117" s="268" t="str">
        <f t="shared" si="11"/>
        <v xml:space="preserve">--, </v>
      </c>
      <c r="N117" s="231"/>
      <c r="P117" s="151"/>
    </row>
    <row r="118" spans="1:17" ht="30.75" customHeight="1" x14ac:dyDescent="0.3">
      <c r="A118" s="264">
        <f>'Unit Data from Audit Worksheet'!A123</f>
        <v>968</v>
      </c>
      <c r="B118" s="119"/>
      <c r="C118" s="120" t="str">
        <f>'Unit Data from Audit Worksheet'!B123</f>
        <v>E-mail address</v>
      </c>
      <c r="D118" s="180"/>
      <c r="E118" s="265">
        <f>'Unit Data from Audit Worksheet'!D123</f>
        <v>0</v>
      </c>
      <c r="F118" s="266" t="str">
        <f>'Unit Data from Audit Worksheet'!F123</f>
        <v>Required</v>
      </c>
      <c r="G118" s="173"/>
      <c r="H118" s="170"/>
      <c r="I118" s="20"/>
      <c r="J118" s="122">
        <v>968</v>
      </c>
      <c r="K118" s="267" t="s">
        <v>182</v>
      </c>
      <c r="L118" s="268">
        <f t="shared" si="11"/>
        <v>0</v>
      </c>
      <c r="N118" s="231"/>
      <c r="P118" s="151"/>
    </row>
    <row r="119" spans="1:17" ht="75.599999999999994" customHeight="1" x14ac:dyDescent="0.3">
      <c r="A119" s="271">
        <v>980</v>
      </c>
      <c r="B119" s="185" t="s">
        <v>247</v>
      </c>
      <c r="C119" s="192" t="str">
        <f>'TD Info Completed by Auditor'!B24</f>
        <v>Date the auditor presented or plans to present Financial Performance Indicators of Concern (FPIC) to the Governing Board.  If there are no FPICs to present to the governing board,  enter "7/1/2022" to indicate that an FPIC response is not required.</v>
      </c>
      <c r="D119" s="180"/>
      <c r="E119" s="495" t="str">
        <f>IF('TD Info Completed by Auditor'!C24&gt;0,'TD Info Completed by Auditor'!C24," ")</f>
        <v xml:space="preserve"> </v>
      </c>
      <c r="F119" s="272" t="s">
        <v>262</v>
      </c>
      <c r="G119" s="173"/>
      <c r="H119" s="170"/>
      <c r="I119" s="20"/>
      <c r="J119" s="193">
        <v>980</v>
      </c>
      <c r="K119" s="194" t="s">
        <v>243</v>
      </c>
      <c r="L119" s="273" t="str">
        <f t="shared" si="11"/>
        <v xml:space="preserve"> </v>
      </c>
      <c r="N119" s="293" t="s">
        <v>263</v>
      </c>
      <c r="P119" s="151"/>
    </row>
    <row r="120" spans="1:17" ht="83.4" customHeight="1" x14ac:dyDescent="0.3">
      <c r="A120" s="244"/>
      <c r="B120" s="63"/>
      <c r="C120" s="245"/>
      <c r="D120" s="246"/>
      <c r="E120" s="247"/>
      <c r="F120" s="248"/>
      <c r="G120" s="249"/>
      <c r="H120" s="250"/>
      <c r="I120" s="20"/>
      <c r="J120" s="112">
        <v>999</v>
      </c>
      <c r="K120" s="259" t="s">
        <v>108</v>
      </c>
      <c r="L120" s="626">
        <f>'Unit Data from Audit Worksheet'!D3</f>
        <v>601774</v>
      </c>
      <c r="N120" s="274" t="s">
        <v>261</v>
      </c>
      <c r="O120" s="274" t="s">
        <v>260</v>
      </c>
      <c r="P120" s="151"/>
    </row>
    <row r="121" spans="1:17" x14ac:dyDescent="0.3">
      <c r="A121" s="139"/>
      <c r="B121" s="139"/>
      <c r="C121" s="139"/>
      <c r="D121" s="139"/>
      <c r="E121" s="139"/>
      <c r="F121" s="139"/>
      <c r="G121" s="139"/>
      <c r="H121" s="139"/>
      <c r="I121" s="139"/>
      <c r="J121" s="2"/>
      <c r="K121" s="2"/>
      <c r="L121" s="2"/>
      <c r="N121" s="3"/>
      <c r="P121" s="151"/>
    </row>
    <row r="122" spans="1:17" s="290" customFormat="1" x14ac:dyDescent="0.3">
      <c r="A122" s="139"/>
      <c r="B122" s="139"/>
      <c r="C122" s="139"/>
      <c r="D122" s="139"/>
      <c r="E122" s="139"/>
      <c r="F122" s="139"/>
      <c r="G122" s="139"/>
      <c r="H122" s="139"/>
      <c r="I122" s="139"/>
      <c r="M122"/>
      <c r="N122" s="3"/>
      <c r="P122" s="151"/>
      <c r="Q122" s="200"/>
    </row>
    <row r="123" spans="1:17" ht="19.2" customHeight="1" x14ac:dyDescent="0.3">
      <c r="C123" s="496"/>
      <c r="D123" s="276"/>
      <c r="E123" s="277"/>
      <c r="F123" s="277"/>
      <c r="G123" s="278"/>
      <c r="H123" s="277"/>
      <c r="I123" s="279"/>
      <c r="K123" s="600" t="s">
        <v>925</v>
      </c>
      <c r="L123" s="599">
        <f>SUM(L4:L104)</f>
        <v>601834</v>
      </c>
      <c r="N123" s="3"/>
      <c r="P123" s="151"/>
    </row>
    <row r="124" spans="1:17" ht="18" customHeight="1" x14ac:dyDescent="0.3">
      <c r="A124"/>
      <c r="B124"/>
      <c r="C124"/>
      <c r="D124"/>
      <c r="E124"/>
      <c r="F124" s="277"/>
      <c r="G124" s="278"/>
      <c r="H124" s="277"/>
      <c r="I124" s="279"/>
      <c r="K124" s="598" t="s">
        <v>609</v>
      </c>
      <c r="L124" s="629"/>
      <c r="N124" s="3"/>
      <c r="P124" s="151"/>
    </row>
    <row r="125" spans="1:17" ht="19.2" customHeight="1" x14ac:dyDescent="0.7">
      <c r="B125" s="2"/>
      <c r="C125" s="2"/>
      <c r="D125" s="52"/>
      <c r="E125" s="67"/>
      <c r="F125" s="52"/>
      <c r="G125" s="278"/>
      <c r="H125" s="277"/>
      <c r="I125" s="279"/>
      <c r="J125" s="105"/>
      <c r="K125" s="104"/>
      <c r="L125" s="630">
        <f>L123-L124</f>
        <v>601834</v>
      </c>
      <c r="N125" s="3"/>
      <c r="P125" s="151"/>
    </row>
    <row r="126" spans="1:17" ht="25.2" customHeight="1" x14ac:dyDescent="0.3">
      <c r="A126" s="139"/>
      <c r="B126" s="139"/>
      <c r="C126" s="139"/>
      <c r="D126" s="139"/>
      <c r="E126" s="139"/>
      <c r="F126" s="277"/>
      <c r="G126" s="278"/>
      <c r="H126" s="277"/>
      <c r="I126" s="279"/>
      <c r="K126" s="8"/>
      <c r="L126" s="280"/>
      <c r="P126" s="151"/>
    </row>
    <row r="127" spans="1:17" x14ac:dyDescent="0.3">
      <c r="A127" s="139"/>
      <c r="B127" s="139"/>
      <c r="C127" s="139"/>
      <c r="D127" s="139"/>
      <c r="E127" s="139"/>
      <c r="F127" s="277"/>
      <c r="G127" s="278"/>
      <c r="H127" s="277"/>
      <c r="I127" s="279"/>
      <c r="K127" s="8"/>
      <c r="L127" s="280"/>
      <c r="P127" s="151"/>
    </row>
    <row r="128" spans="1:17" ht="18.75" customHeight="1" x14ac:dyDescent="0.3">
      <c r="A128" s="139"/>
      <c r="B128" s="139"/>
      <c r="C128" s="139"/>
      <c r="D128" s="139"/>
      <c r="E128" s="139"/>
      <c r="F128" s="277"/>
      <c r="G128" s="278"/>
      <c r="H128" s="277"/>
      <c r="I128" s="279"/>
      <c r="K128" s="8"/>
      <c r="L128" s="280"/>
      <c r="P128" s="151"/>
    </row>
    <row r="129" spans="1:16" ht="30.75" customHeight="1" x14ac:dyDescent="0.3">
      <c r="A129" s="139"/>
      <c r="B129" s="139"/>
      <c r="C129" s="139"/>
      <c r="D129" s="139"/>
      <c r="E129" s="139"/>
      <c r="F129" s="277"/>
      <c r="G129" s="278"/>
      <c r="H129" s="277"/>
      <c r="I129" s="279"/>
      <c r="K129" s="8"/>
      <c r="L129" s="280"/>
      <c r="P129" s="151"/>
    </row>
    <row r="130" spans="1:16" ht="30.75" customHeight="1" x14ac:dyDescent="0.3">
      <c r="A130" s="139"/>
      <c r="B130" s="139"/>
      <c r="C130" s="139"/>
      <c r="D130" s="139"/>
      <c r="E130" s="139"/>
      <c r="F130" s="277"/>
      <c r="G130" s="278"/>
      <c r="H130" s="277"/>
      <c r="I130" s="279"/>
      <c r="K130" s="8"/>
      <c r="L130" s="280"/>
      <c r="P130" s="151"/>
    </row>
    <row r="131" spans="1:16" ht="30.75" customHeight="1" x14ac:dyDescent="0.3">
      <c r="A131" s="139"/>
      <c r="B131" s="139"/>
      <c r="C131" s="139"/>
      <c r="D131" s="139"/>
      <c r="E131" s="139"/>
      <c r="F131" s="277"/>
      <c r="G131" s="278"/>
      <c r="H131" s="277"/>
      <c r="I131" s="279"/>
      <c r="K131" s="8"/>
      <c r="L131" s="280"/>
      <c r="P131" s="151"/>
    </row>
    <row r="132" spans="1:16" ht="30.75" customHeight="1" x14ac:dyDescent="0.3">
      <c r="A132" s="139"/>
      <c r="B132" s="139"/>
      <c r="C132" s="139"/>
      <c r="D132" s="139"/>
      <c r="E132" s="139"/>
      <c r="F132" s="277"/>
      <c r="G132" s="278"/>
      <c r="H132" s="277"/>
      <c r="I132" s="279"/>
      <c r="K132" s="8"/>
      <c r="L132" s="280"/>
      <c r="P132" s="151"/>
    </row>
    <row r="133" spans="1:16" ht="30.75" customHeight="1" x14ac:dyDescent="0.3">
      <c r="A133" s="139"/>
      <c r="B133" s="139"/>
      <c r="C133" s="139"/>
      <c r="D133" s="139"/>
      <c r="E133" s="139"/>
      <c r="F133" s="277"/>
      <c r="G133" s="278"/>
      <c r="H133" s="277"/>
      <c r="I133" s="279"/>
      <c r="K133" s="8"/>
      <c r="L133" s="280"/>
      <c r="P133" s="151"/>
    </row>
    <row r="134" spans="1:16" x14ac:dyDescent="0.3">
      <c r="A134" s="139"/>
      <c r="B134" s="139"/>
      <c r="C134" s="139"/>
      <c r="D134" s="139"/>
      <c r="E134" s="139"/>
      <c r="I134" s="279"/>
      <c r="K134" s="8"/>
      <c r="L134" s="280"/>
      <c r="P134" s="151"/>
    </row>
    <row r="135" spans="1:16" x14ac:dyDescent="0.3">
      <c r="A135" s="139"/>
      <c r="B135" s="139"/>
      <c r="C135" s="139"/>
      <c r="D135" s="139"/>
      <c r="E135" s="139"/>
      <c r="I135" s="279"/>
      <c r="L135" s="280"/>
      <c r="P135" s="151"/>
    </row>
    <row r="136" spans="1:16" x14ac:dyDescent="0.3">
      <c r="A136" s="4"/>
      <c r="B136" s="281"/>
      <c r="C136" s="18"/>
      <c r="D136" s="51"/>
      <c r="I136" s="279"/>
      <c r="L136" s="280"/>
      <c r="P136" s="151"/>
    </row>
    <row r="137" spans="1:16" x14ac:dyDescent="0.3">
      <c r="A137" s="4"/>
      <c r="B137" s="281"/>
      <c r="C137" s="18"/>
      <c r="D137" s="51"/>
      <c r="L137" s="280"/>
      <c r="P137" s="151"/>
    </row>
    <row r="138" spans="1:16" x14ac:dyDescent="0.3">
      <c r="D138" s="51"/>
      <c r="P138" s="151"/>
    </row>
    <row r="139" spans="1:16" x14ac:dyDescent="0.3">
      <c r="D139" s="51"/>
      <c r="P139" s="151"/>
    </row>
    <row r="140" spans="1:16" x14ac:dyDescent="0.3">
      <c r="D140" s="51"/>
      <c r="P140" s="151"/>
    </row>
    <row r="141" spans="1:16" x14ac:dyDescent="0.3">
      <c r="D141" s="51"/>
      <c r="P141" s="151"/>
    </row>
    <row r="142" spans="1:16" x14ac:dyDescent="0.3">
      <c r="A142" s="4"/>
      <c r="B142" s="281"/>
      <c r="C142" s="18"/>
      <c r="D142" s="51"/>
      <c r="P142" s="151"/>
    </row>
    <row r="143" spans="1:16" x14ac:dyDescent="0.3">
      <c r="A143" s="4"/>
      <c r="B143" s="281"/>
      <c r="C143" s="18"/>
      <c r="D143" s="51"/>
      <c r="P143" s="151"/>
    </row>
    <row r="144" spans="1:16" x14ac:dyDescent="0.3">
      <c r="D144" s="51"/>
      <c r="P144" s="151"/>
    </row>
    <row r="145" spans="1:16" x14ac:dyDescent="0.3">
      <c r="D145" s="51"/>
      <c r="P145" s="151"/>
    </row>
    <row r="146" spans="1:16" x14ac:dyDescent="0.3">
      <c r="D146" s="51"/>
      <c r="P146" s="151"/>
    </row>
    <row r="147" spans="1:16" x14ac:dyDescent="0.3">
      <c r="D147" s="51"/>
      <c r="P147" s="151"/>
    </row>
    <row r="148" spans="1:16" x14ac:dyDescent="0.3">
      <c r="A148" s="4"/>
      <c r="B148" s="281"/>
      <c r="C148" s="18"/>
      <c r="D148" s="51"/>
      <c r="P148" s="151"/>
    </row>
    <row r="149" spans="1:16" x14ac:dyDescent="0.3">
      <c r="A149" s="4"/>
      <c r="B149" s="281"/>
      <c r="C149" s="18"/>
      <c r="D149" s="51"/>
      <c r="P149" s="151"/>
    </row>
    <row r="150" spans="1:16" x14ac:dyDescent="0.3">
      <c r="D150" s="51"/>
      <c r="P150" s="151"/>
    </row>
    <row r="151" spans="1:16" x14ac:dyDescent="0.3">
      <c r="D151" s="51"/>
      <c r="P151" s="151"/>
    </row>
    <row r="152" spans="1:16" x14ac:dyDescent="0.3">
      <c r="D152" s="51"/>
      <c r="P152" s="151"/>
    </row>
    <row r="153" spans="1:16" x14ac:dyDescent="0.3">
      <c r="D153" s="51"/>
      <c r="P153" s="151"/>
    </row>
    <row r="154" spans="1:16" x14ac:dyDescent="0.3">
      <c r="A154" s="4"/>
      <c r="B154" s="281"/>
      <c r="C154" s="18"/>
      <c r="D154" s="51"/>
      <c r="P154" s="151"/>
    </row>
    <row r="155" spans="1:16" x14ac:dyDescent="0.3">
      <c r="A155" s="4"/>
      <c r="B155" s="281"/>
      <c r="C155" s="18"/>
      <c r="D155" s="51"/>
      <c r="P155" s="151"/>
    </row>
    <row r="156" spans="1:16" x14ac:dyDescent="0.3">
      <c r="A156" s="4"/>
      <c r="B156" s="281"/>
      <c r="C156" s="18"/>
      <c r="D156" s="51"/>
      <c r="P156" s="151"/>
    </row>
    <row r="157" spans="1:16" x14ac:dyDescent="0.3">
      <c r="A157" s="4"/>
      <c r="B157" s="281"/>
      <c r="C157" s="18"/>
      <c r="D157" s="51"/>
      <c r="P157" s="151"/>
    </row>
    <row r="158" spans="1:16" x14ac:dyDescent="0.3">
      <c r="D158" s="51"/>
      <c r="P158" s="151"/>
    </row>
    <row r="159" spans="1:16" x14ac:dyDescent="0.3">
      <c r="D159" s="51"/>
      <c r="P159" s="151"/>
    </row>
    <row r="160" spans="1:16" x14ac:dyDescent="0.3">
      <c r="D160" s="51"/>
      <c r="P160" s="151"/>
    </row>
    <row r="161" spans="1:16" x14ac:dyDescent="0.3">
      <c r="A161" s="4"/>
      <c r="B161" s="281"/>
      <c r="C161" s="18"/>
      <c r="D161" s="51"/>
      <c r="P161" s="151"/>
    </row>
    <row r="162" spans="1:16" x14ac:dyDescent="0.3">
      <c r="A162" s="4"/>
      <c r="B162" s="281"/>
      <c r="C162" s="18"/>
      <c r="D162" s="51"/>
      <c r="P162" s="151"/>
    </row>
    <row r="163" spans="1:16" x14ac:dyDescent="0.3">
      <c r="A163" s="4"/>
      <c r="B163" s="281"/>
      <c r="C163" s="18"/>
      <c r="D163" s="51"/>
      <c r="P163" s="151"/>
    </row>
    <row r="164" spans="1:16" x14ac:dyDescent="0.3">
      <c r="A164" s="4"/>
      <c r="B164" s="281"/>
      <c r="C164" s="18"/>
      <c r="D164" s="51"/>
      <c r="P164" s="151"/>
    </row>
    <row r="165" spans="1:16" x14ac:dyDescent="0.3">
      <c r="A165" s="4"/>
      <c r="B165" s="281"/>
      <c r="C165" s="18"/>
      <c r="D165" s="51"/>
      <c r="P165" s="151"/>
    </row>
    <row r="166" spans="1:16" x14ac:dyDescent="0.3">
      <c r="A166" s="4"/>
      <c r="B166" s="281"/>
      <c r="C166" s="18"/>
      <c r="D166" s="51"/>
      <c r="P166" s="151"/>
    </row>
    <row r="167" spans="1:16" x14ac:dyDescent="0.3">
      <c r="A167" s="4"/>
      <c r="B167" s="281"/>
      <c r="C167" s="18"/>
      <c r="D167" s="51"/>
      <c r="P167" s="151"/>
    </row>
    <row r="168" spans="1:16" x14ac:dyDescent="0.3">
      <c r="A168" s="4"/>
      <c r="B168" s="281"/>
      <c r="C168" s="18"/>
      <c r="D168" s="51"/>
      <c r="P168" s="151"/>
    </row>
    <row r="169" spans="1:16" x14ac:dyDescent="0.3">
      <c r="A169" s="4"/>
      <c r="B169" s="281"/>
      <c r="C169" s="18"/>
      <c r="D169" s="51"/>
      <c r="P169" s="151"/>
    </row>
    <row r="170" spans="1:16" x14ac:dyDescent="0.3">
      <c r="A170" s="4"/>
      <c r="B170" s="281"/>
      <c r="C170" s="18"/>
      <c r="D170" s="51"/>
      <c r="P170" s="151"/>
    </row>
    <row r="171" spans="1:16" x14ac:dyDescent="0.3">
      <c r="A171" s="4"/>
      <c r="B171" s="281"/>
      <c r="C171" s="18"/>
      <c r="D171" s="51"/>
      <c r="P171" s="151"/>
    </row>
    <row r="172" spans="1:16" x14ac:dyDescent="0.3">
      <c r="A172" s="4"/>
      <c r="B172" s="281"/>
      <c r="C172" s="18"/>
      <c r="D172" s="51"/>
      <c r="P172" s="151"/>
    </row>
    <row r="173" spans="1:16" x14ac:dyDescent="0.3">
      <c r="A173" s="4"/>
      <c r="B173" s="281"/>
      <c r="C173" s="18"/>
      <c r="D173" s="51"/>
      <c r="P173" s="151"/>
    </row>
    <row r="174" spans="1:16" x14ac:dyDescent="0.3">
      <c r="A174" s="4"/>
      <c r="B174" s="281"/>
      <c r="C174" s="18"/>
      <c r="D174" s="51"/>
      <c r="P174" s="151"/>
    </row>
    <row r="175" spans="1:16" x14ac:dyDescent="0.3">
      <c r="A175" s="4"/>
      <c r="B175" s="281"/>
      <c r="C175" s="18"/>
      <c r="D175" s="51"/>
      <c r="P175" s="151"/>
    </row>
    <row r="176" spans="1:16" x14ac:dyDescent="0.3">
      <c r="A176" s="4"/>
      <c r="B176" s="281"/>
      <c r="C176" s="18"/>
      <c r="D176" s="51"/>
      <c r="P176" s="151"/>
    </row>
    <row r="177" spans="1:16" x14ac:dyDescent="0.3">
      <c r="A177" s="4"/>
      <c r="B177" s="281"/>
      <c r="C177" s="18"/>
      <c r="D177" s="51"/>
      <c r="P177" s="151"/>
    </row>
    <row r="178" spans="1:16" x14ac:dyDescent="0.3">
      <c r="A178" s="4"/>
      <c r="B178" s="281"/>
      <c r="C178" s="18"/>
      <c r="D178" s="51"/>
      <c r="P178" s="151"/>
    </row>
    <row r="179" spans="1:16" x14ac:dyDescent="0.3">
      <c r="A179" s="4"/>
      <c r="B179" s="281"/>
      <c r="C179" s="18"/>
      <c r="D179" s="51"/>
      <c r="P179" s="151"/>
    </row>
    <row r="180" spans="1:16" x14ac:dyDescent="0.3">
      <c r="A180" s="4"/>
      <c r="B180" s="281"/>
      <c r="C180" s="18"/>
      <c r="D180" s="51"/>
      <c r="P180" s="151"/>
    </row>
    <row r="181" spans="1:16" x14ac:dyDescent="0.3">
      <c r="A181" s="4"/>
      <c r="B181" s="281"/>
      <c r="C181" s="18"/>
      <c r="D181" s="51"/>
      <c r="P181" s="151"/>
    </row>
    <row r="182" spans="1:16" x14ac:dyDescent="0.3">
      <c r="A182" s="4"/>
      <c r="B182" s="281"/>
      <c r="C182" s="18"/>
      <c r="D182" s="51"/>
      <c r="P182" s="151"/>
    </row>
    <row r="183" spans="1:16" x14ac:dyDescent="0.3">
      <c r="A183" s="4"/>
      <c r="B183" s="281"/>
      <c r="C183" s="18"/>
      <c r="D183" s="51"/>
      <c r="P183" s="151"/>
    </row>
    <row r="184" spans="1:16" x14ac:dyDescent="0.3">
      <c r="A184" s="4"/>
      <c r="B184" s="281"/>
      <c r="C184" s="18"/>
      <c r="D184" s="51"/>
      <c r="P184" s="151"/>
    </row>
    <row r="185" spans="1:16" x14ac:dyDescent="0.3">
      <c r="A185" s="4"/>
      <c r="B185" s="281"/>
      <c r="C185" s="18"/>
      <c r="D185" s="51"/>
      <c r="P185" s="151"/>
    </row>
    <row r="186" spans="1:16" x14ac:dyDescent="0.3">
      <c r="A186" s="4"/>
      <c r="B186" s="281"/>
      <c r="C186" s="18"/>
      <c r="D186" s="51"/>
      <c r="P186" s="151"/>
    </row>
    <row r="187" spans="1:16" x14ac:dyDescent="0.3">
      <c r="A187" s="4"/>
      <c r="B187" s="281"/>
      <c r="C187" s="18"/>
      <c r="D187" s="51"/>
      <c r="P187" s="151"/>
    </row>
    <row r="188" spans="1:16" x14ac:dyDescent="0.3">
      <c r="A188" s="4"/>
      <c r="B188" s="281"/>
      <c r="C188" s="18"/>
      <c r="D188" s="51"/>
      <c r="P188" s="151"/>
    </row>
    <row r="189" spans="1:16" x14ac:dyDescent="0.3">
      <c r="A189" s="4"/>
      <c r="B189" s="281"/>
      <c r="C189" s="18"/>
      <c r="D189" s="51"/>
      <c r="P189" s="151"/>
    </row>
    <row r="190" spans="1:16" x14ac:dyDescent="0.3">
      <c r="A190" s="4"/>
      <c r="B190" s="281"/>
      <c r="C190" s="18"/>
      <c r="D190" s="51"/>
      <c r="P190" s="151"/>
    </row>
    <row r="191" spans="1:16" x14ac:dyDescent="0.3">
      <c r="A191" s="4"/>
      <c r="B191" s="281"/>
      <c r="C191" s="18"/>
      <c r="D191" s="51"/>
      <c r="P191" s="151"/>
    </row>
    <row r="192" spans="1:16" x14ac:dyDescent="0.3">
      <c r="A192" s="4"/>
      <c r="B192" s="281"/>
      <c r="C192" s="18"/>
      <c r="D192" s="51"/>
      <c r="P192" s="151"/>
    </row>
    <row r="193" spans="1:16" x14ac:dyDescent="0.3">
      <c r="A193" s="4"/>
      <c r="B193" s="281"/>
      <c r="C193" s="18"/>
      <c r="D193" s="51"/>
      <c r="P193" s="151"/>
    </row>
    <row r="194" spans="1:16" x14ac:dyDescent="0.3">
      <c r="A194" s="4"/>
      <c r="B194" s="281"/>
      <c r="C194" s="18"/>
      <c r="D194" s="51"/>
      <c r="P194" s="151"/>
    </row>
    <row r="195" spans="1:16" x14ac:dyDescent="0.3">
      <c r="A195" s="4"/>
      <c r="B195" s="281"/>
      <c r="C195" s="18"/>
      <c r="D195" s="51"/>
      <c r="P195" s="151"/>
    </row>
    <row r="196" spans="1:16" x14ac:dyDescent="0.3">
      <c r="A196" s="4"/>
      <c r="B196" s="281"/>
      <c r="C196" s="18"/>
      <c r="D196" s="51"/>
      <c r="P196" s="151"/>
    </row>
    <row r="197" spans="1:16" x14ac:dyDescent="0.3">
      <c r="A197" s="4"/>
      <c r="B197" s="281"/>
      <c r="C197" s="18"/>
      <c r="D197" s="51"/>
      <c r="P197" s="151"/>
    </row>
    <row r="198" spans="1:16" x14ac:dyDescent="0.3">
      <c r="A198" s="4"/>
      <c r="B198" s="281"/>
      <c r="C198" s="18"/>
      <c r="D198" s="51"/>
      <c r="P198" s="151"/>
    </row>
    <row r="199" spans="1:16" x14ac:dyDescent="0.3">
      <c r="A199" s="4"/>
      <c r="B199" s="281"/>
      <c r="C199" s="18"/>
      <c r="D199" s="51"/>
      <c r="P199" s="151"/>
    </row>
    <row r="200" spans="1:16" x14ac:dyDescent="0.3">
      <c r="A200" s="4"/>
      <c r="B200" s="281"/>
      <c r="C200" s="18"/>
      <c r="D200" s="51"/>
      <c r="P200" s="151"/>
    </row>
    <row r="201" spans="1:16" x14ac:dyDescent="0.3">
      <c r="A201" s="4"/>
      <c r="B201" s="281"/>
      <c r="C201" s="18"/>
      <c r="D201" s="51"/>
      <c r="P201" s="151"/>
    </row>
    <row r="202" spans="1:16" x14ac:dyDescent="0.3">
      <c r="A202" s="4"/>
      <c r="B202" s="281"/>
      <c r="C202" s="18"/>
      <c r="D202" s="51"/>
      <c r="P202" s="151"/>
    </row>
    <row r="203" spans="1:16" x14ac:dyDescent="0.3">
      <c r="A203" s="4"/>
      <c r="B203" s="281"/>
      <c r="C203" s="18"/>
      <c r="D203" s="51"/>
      <c r="P203" s="151"/>
    </row>
    <row r="204" spans="1:16" x14ac:dyDescent="0.3">
      <c r="A204" s="4"/>
      <c r="B204" s="281"/>
      <c r="C204" s="18"/>
      <c r="D204" s="51"/>
      <c r="P204" s="151"/>
    </row>
    <row r="205" spans="1:16" x14ac:dyDescent="0.3">
      <c r="A205" s="4"/>
      <c r="B205" s="281"/>
      <c r="C205" s="18"/>
      <c r="D205" s="51"/>
      <c r="P205" s="151"/>
    </row>
    <row r="206" spans="1:16" x14ac:dyDescent="0.3">
      <c r="A206" s="4"/>
      <c r="B206" s="281"/>
      <c r="C206" s="18"/>
      <c r="D206" s="51"/>
      <c r="P206" s="151"/>
    </row>
    <row r="207" spans="1:16" x14ac:dyDescent="0.3">
      <c r="A207" s="4"/>
      <c r="B207" s="281"/>
      <c r="C207" s="18"/>
      <c r="D207" s="51"/>
      <c r="P207" s="151"/>
    </row>
    <row r="208" spans="1:16" x14ac:dyDescent="0.3">
      <c r="A208" s="4"/>
      <c r="B208" s="281"/>
      <c r="C208" s="18"/>
      <c r="D208" s="51"/>
      <c r="P208" s="151"/>
    </row>
    <row r="209" spans="1:16" x14ac:dyDescent="0.3">
      <c r="A209" s="4"/>
      <c r="B209" s="281"/>
      <c r="C209" s="18"/>
      <c r="D209" s="51"/>
      <c r="P209" s="151"/>
    </row>
    <row r="210" spans="1:16" x14ac:dyDescent="0.3">
      <c r="A210" s="4"/>
      <c r="B210" s="281"/>
      <c r="C210" s="18"/>
      <c r="D210" s="51"/>
      <c r="P210" s="151"/>
    </row>
    <row r="211" spans="1:16" x14ac:dyDescent="0.3">
      <c r="A211" s="4"/>
      <c r="B211" s="281"/>
      <c r="C211" s="18"/>
      <c r="D211" s="51"/>
      <c r="P211" s="151"/>
    </row>
    <row r="212" spans="1:16" x14ac:dyDescent="0.3">
      <c r="A212" s="4"/>
      <c r="B212" s="281"/>
      <c r="C212" s="18"/>
      <c r="D212" s="51"/>
      <c r="P212" s="151"/>
    </row>
    <row r="213" spans="1:16" x14ac:dyDescent="0.3">
      <c r="A213" s="4"/>
      <c r="B213" s="281"/>
      <c r="C213" s="18"/>
      <c r="D213" s="51"/>
      <c r="P213" s="151"/>
    </row>
    <row r="214" spans="1:16" x14ac:dyDescent="0.3">
      <c r="A214" s="4"/>
      <c r="B214" s="281"/>
      <c r="C214" s="18"/>
      <c r="D214" s="51"/>
      <c r="P214" s="151"/>
    </row>
    <row r="215" spans="1:16" x14ac:dyDescent="0.3">
      <c r="A215" s="4"/>
      <c r="B215" s="281"/>
      <c r="C215" s="18"/>
      <c r="D215" s="51"/>
      <c r="P215" s="151"/>
    </row>
    <row r="216" spans="1:16" x14ac:dyDescent="0.3">
      <c r="A216" s="4"/>
      <c r="B216" s="281"/>
      <c r="C216" s="18"/>
      <c r="D216" s="51"/>
      <c r="P216" s="151"/>
    </row>
    <row r="217" spans="1:16" x14ac:dyDescent="0.3">
      <c r="A217" s="4"/>
      <c r="B217" s="281"/>
      <c r="C217" s="18"/>
      <c r="D217" s="51"/>
      <c r="P217" s="151"/>
    </row>
    <row r="218" spans="1:16" x14ac:dyDescent="0.3">
      <c r="A218" s="4"/>
      <c r="B218" s="281"/>
      <c r="C218" s="18"/>
      <c r="D218" s="51"/>
      <c r="P218" s="151"/>
    </row>
    <row r="219" spans="1:16" x14ac:dyDescent="0.3">
      <c r="A219" s="4"/>
      <c r="B219" s="281"/>
      <c r="C219" s="18"/>
      <c r="D219" s="51"/>
      <c r="P219" s="151"/>
    </row>
    <row r="220" spans="1:16" x14ac:dyDescent="0.3">
      <c r="A220" s="4"/>
      <c r="B220" s="281"/>
      <c r="C220" s="18"/>
      <c r="D220" s="51"/>
      <c r="P220" s="151"/>
    </row>
    <row r="221" spans="1:16" x14ac:dyDescent="0.3">
      <c r="A221" s="4"/>
      <c r="B221" s="281"/>
      <c r="C221" s="18"/>
      <c r="D221" s="51"/>
      <c r="P221" s="151"/>
    </row>
    <row r="222" spans="1:16" x14ac:dyDescent="0.3">
      <c r="A222" s="4"/>
      <c r="B222" s="281"/>
      <c r="C222" s="18"/>
      <c r="D222" s="51"/>
      <c r="P222" s="151"/>
    </row>
    <row r="223" spans="1:16" x14ac:dyDescent="0.3">
      <c r="A223" s="4"/>
      <c r="B223" s="281"/>
      <c r="C223" s="18"/>
      <c r="D223" s="51"/>
      <c r="P223" s="151"/>
    </row>
    <row r="224" spans="1:16" x14ac:dyDescent="0.3">
      <c r="A224" s="4"/>
      <c r="B224" s="281"/>
      <c r="C224" s="18"/>
      <c r="D224" s="51"/>
      <c r="P224" s="151"/>
    </row>
    <row r="225" spans="1:16" x14ac:dyDescent="0.3">
      <c r="A225" s="4"/>
      <c r="B225" s="281"/>
      <c r="C225" s="18"/>
      <c r="D225" s="51"/>
      <c r="P225" s="151"/>
    </row>
    <row r="226" spans="1:16" x14ac:dyDescent="0.3">
      <c r="A226" s="4"/>
      <c r="B226" s="281"/>
      <c r="C226" s="18"/>
      <c r="D226" s="51"/>
      <c r="P226" s="151"/>
    </row>
    <row r="227" spans="1:16" x14ac:dyDescent="0.3">
      <c r="A227" s="4"/>
      <c r="B227" s="281"/>
      <c r="C227" s="18"/>
      <c r="D227" s="51"/>
      <c r="P227" s="151"/>
    </row>
    <row r="228" spans="1:16" x14ac:dyDescent="0.3">
      <c r="A228" s="4"/>
      <c r="B228" s="281"/>
      <c r="C228" s="18"/>
      <c r="D228" s="51"/>
      <c r="P228" s="151"/>
    </row>
    <row r="229" spans="1:16" x14ac:dyDescent="0.3">
      <c r="A229" s="4"/>
      <c r="B229" s="281"/>
      <c r="C229" s="18"/>
      <c r="D229" s="51"/>
      <c r="P229" s="151"/>
    </row>
    <row r="230" spans="1:16" x14ac:dyDescent="0.3">
      <c r="A230" s="4"/>
      <c r="B230" s="281"/>
      <c r="C230" s="18"/>
      <c r="D230" s="51"/>
      <c r="P230" s="151"/>
    </row>
    <row r="231" spans="1:16" x14ac:dyDescent="0.3">
      <c r="A231" s="4"/>
      <c r="B231" s="281"/>
      <c r="C231" s="18"/>
      <c r="D231" s="51"/>
      <c r="P231" s="151"/>
    </row>
    <row r="232" spans="1:16" x14ac:dyDescent="0.3">
      <c r="A232" s="4"/>
      <c r="B232" s="281"/>
      <c r="C232" s="18"/>
      <c r="D232" s="51"/>
      <c r="P232" s="151"/>
    </row>
    <row r="233" spans="1:16" x14ac:dyDescent="0.3">
      <c r="A233" s="4"/>
      <c r="B233" s="281"/>
      <c r="C233" s="18"/>
      <c r="D233" s="51"/>
      <c r="P233" s="151"/>
    </row>
    <row r="234" spans="1:16" x14ac:dyDescent="0.3">
      <c r="A234" s="4"/>
      <c r="B234" s="281"/>
      <c r="C234" s="18"/>
      <c r="D234" s="51"/>
      <c r="P234" s="151"/>
    </row>
    <row r="235" spans="1:16" x14ac:dyDescent="0.3">
      <c r="A235" s="4"/>
      <c r="B235" s="281"/>
      <c r="C235" s="18"/>
      <c r="D235" s="51"/>
      <c r="P235" s="151"/>
    </row>
    <row r="236" spans="1:16" x14ac:dyDescent="0.3">
      <c r="A236" s="4"/>
      <c r="B236" s="281"/>
      <c r="C236" s="18"/>
      <c r="D236" s="51"/>
      <c r="P236" s="151"/>
    </row>
    <row r="237" spans="1:16" x14ac:dyDescent="0.3">
      <c r="A237" s="4"/>
      <c r="B237" s="281"/>
      <c r="C237" s="18"/>
      <c r="D237" s="51"/>
      <c r="P237" s="151"/>
    </row>
    <row r="238" spans="1:16" x14ac:dyDescent="0.3">
      <c r="A238" s="4"/>
      <c r="B238" s="281"/>
      <c r="C238" s="18"/>
      <c r="D238" s="51"/>
      <c r="P238" s="151"/>
    </row>
    <row r="239" spans="1:16" x14ac:dyDescent="0.3">
      <c r="A239" s="4"/>
      <c r="B239" s="281"/>
      <c r="C239" s="18"/>
      <c r="D239" s="51"/>
    </row>
    <row r="240" spans="1:16" x14ac:dyDescent="0.3">
      <c r="A240" s="4"/>
      <c r="B240" s="281"/>
      <c r="C240" s="18"/>
      <c r="D240" s="51"/>
      <c r="P240" s="151"/>
    </row>
    <row r="241" spans="1:4" x14ac:dyDescent="0.3">
      <c r="A241" s="4"/>
      <c r="B241" s="281"/>
      <c r="C241" s="18"/>
      <c r="D241" s="51"/>
    </row>
    <row r="242" spans="1:4" x14ac:dyDescent="0.3">
      <c r="A242" s="4"/>
      <c r="B242" s="281"/>
      <c r="C242" s="18"/>
      <c r="D242" s="51"/>
    </row>
    <row r="243" spans="1:4" x14ac:dyDescent="0.3">
      <c r="A243" s="4"/>
      <c r="B243" s="281"/>
      <c r="C243" s="18"/>
      <c r="D243" s="51"/>
    </row>
    <row r="244" spans="1:4" x14ac:dyDescent="0.3">
      <c r="A244" s="4"/>
      <c r="B244" s="281"/>
      <c r="C244" s="18"/>
      <c r="D244" s="51"/>
    </row>
    <row r="245" spans="1:4" x14ac:dyDescent="0.3">
      <c r="A245" s="4"/>
      <c r="B245" s="281"/>
      <c r="C245" s="18"/>
      <c r="D245" s="51"/>
    </row>
    <row r="246" spans="1:4" x14ac:dyDescent="0.3">
      <c r="A246" s="4"/>
      <c r="B246" s="281"/>
      <c r="C246" s="18"/>
      <c r="D246" s="51"/>
    </row>
    <row r="247" spans="1:4" x14ac:dyDescent="0.3">
      <c r="A247" s="4"/>
      <c r="B247" s="281"/>
      <c r="C247" s="18"/>
      <c r="D247" s="51"/>
    </row>
    <row r="248" spans="1:4" x14ac:dyDescent="0.3">
      <c r="A248" s="4"/>
      <c r="B248" s="281"/>
      <c r="C248" s="18"/>
      <c r="D248" s="51"/>
    </row>
    <row r="249" spans="1:4" x14ac:dyDescent="0.3">
      <c r="A249" s="4"/>
      <c r="B249" s="281"/>
      <c r="C249" s="18"/>
      <c r="D249" s="51"/>
    </row>
    <row r="250" spans="1:4" x14ac:dyDescent="0.3">
      <c r="A250" s="4"/>
      <c r="B250" s="281"/>
      <c r="C250" s="18"/>
      <c r="D250" s="51"/>
    </row>
    <row r="251" spans="1:4" x14ac:dyDescent="0.3">
      <c r="A251" s="4"/>
      <c r="B251" s="281"/>
      <c r="C251" s="18"/>
      <c r="D251" s="51"/>
    </row>
    <row r="252" spans="1:4" x14ac:dyDescent="0.3">
      <c r="A252" s="4"/>
      <c r="B252" s="281"/>
      <c r="C252" s="18"/>
      <c r="D252" s="51"/>
    </row>
    <row r="253" spans="1:4" x14ac:dyDescent="0.3">
      <c r="A253" s="4"/>
      <c r="B253" s="281"/>
      <c r="C253" s="18"/>
      <c r="D253" s="51"/>
    </row>
    <row r="254" spans="1:4" x14ac:dyDescent="0.3">
      <c r="A254" s="4"/>
      <c r="B254" s="281"/>
      <c r="C254" s="18"/>
      <c r="D254" s="51"/>
    </row>
    <row r="255" spans="1:4" x14ac:dyDescent="0.3">
      <c r="A255" s="4"/>
      <c r="B255" s="281"/>
      <c r="C255" s="18"/>
      <c r="D255" s="51"/>
    </row>
    <row r="256" spans="1:4" x14ac:dyDescent="0.3">
      <c r="A256" s="4"/>
      <c r="B256" s="281"/>
      <c r="C256" s="18"/>
      <c r="D256" s="51"/>
    </row>
    <row r="257" spans="1:4" x14ac:dyDescent="0.3">
      <c r="A257" s="4"/>
      <c r="B257" s="281"/>
      <c r="C257" s="18"/>
      <c r="D257" s="51"/>
    </row>
    <row r="258" spans="1:4" x14ac:dyDescent="0.3">
      <c r="A258" s="4"/>
      <c r="B258" s="281"/>
      <c r="C258" s="18"/>
      <c r="D258" s="51"/>
    </row>
    <row r="259" spans="1:4" x14ac:dyDescent="0.3">
      <c r="A259" s="4"/>
      <c r="B259" s="281"/>
      <c r="C259" s="18"/>
      <c r="D259" s="51"/>
    </row>
    <row r="260" spans="1:4" x14ac:dyDescent="0.3">
      <c r="A260" s="4"/>
      <c r="B260" s="281"/>
      <c r="C260" s="18"/>
      <c r="D260" s="51"/>
    </row>
    <row r="261" spans="1:4" x14ac:dyDescent="0.3">
      <c r="A261" s="4"/>
      <c r="B261" s="281"/>
      <c r="C261" s="18"/>
      <c r="D261" s="51"/>
    </row>
    <row r="262" spans="1:4" x14ac:dyDescent="0.3">
      <c r="A262" s="4"/>
      <c r="B262" s="281"/>
      <c r="C262" s="18"/>
      <c r="D262" s="51"/>
    </row>
    <row r="263" spans="1:4" x14ac:dyDescent="0.3">
      <c r="A263" s="4"/>
      <c r="B263" s="281"/>
      <c r="C263" s="18"/>
      <c r="D263" s="51"/>
    </row>
    <row r="264" spans="1:4" x14ac:dyDescent="0.3">
      <c r="A264" s="4"/>
      <c r="B264" s="281"/>
      <c r="C264" s="18"/>
      <c r="D264" s="51"/>
    </row>
    <row r="265" spans="1:4" x14ac:dyDescent="0.3">
      <c r="A265" s="4"/>
      <c r="B265" s="281"/>
      <c r="C265" s="18"/>
      <c r="D265" s="51"/>
    </row>
    <row r="266" spans="1:4" x14ac:dyDescent="0.3">
      <c r="A266" s="4"/>
      <c r="B266" s="281"/>
      <c r="C266" s="18"/>
      <c r="D266" s="51"/>
    </row>
    <row r="267" spans="1:4" x14ac:dyDescent="0.3">
      <c r="A267" s="4"/>
      <c r="B267" s="281"/>
      <c r="C267" s="18"/>
      <c r="D267" s="51"/>
    </row>
    <row r="268" spans="1:4" x14ac:dyDescent="0.3">
      <c r="A268" s="4"/>
      <c r="B268" s="281"/>
      <c r="C268" s="18"/>
      <c r="D268" s="51"/>
    </row>
    <row r="269" spans="1:4" x14ac:dyDescent="0.3">
      <c r="A269" s="4"/>
      <c r="B269" s="281"/>
      <c r="C269" s="18"/>
      <c r="D269" s="51"/>
    </row>
    <row r="270" spans="1:4" x14ac:dyDescent="0.3">
      <c r="A270" s="4"/>
      <c r="B270" s="281"/>
      <c r="C270" s="18"/>
      <c r="D270" s="51"/>
    </row>
    <row r="271" spans="1:4" x14ac:dyDescent="0.3">
      <c r="A271" s="4"/>
      <c r="B271" s="281"/>
      <c r="C271" s="18"/>
      <c r="D271" s="51"/>
    </row>
    <row r="272" spans="1:4" x14ac:dyDescent="0.3">
      <c r="A272" s="4"/>
      <c r="B272" s="281"/>
      <c r="C272" s="18"/>
      <c r="D272" s="51"/>
    </row>
    <row r="273" spans="4:4" x14ac:dyDescent="0.3">
      <c r="D273" s="51"/>
    </row>
    <row r="274" spans="4:4" x14ac:dyDescent="0.3">
      <c r="D274" s="51"/>
    </row>
    <row r="275" spans="4:4" x14ac:dyDescent="0.3">
      <c r="D275" s="51"/>
    </row>
    <row r="276" spans="4:4" x14ac:dyDescent="0.3">
      <c r="D276" s="51"/>
    </row>
    <row r="277" spans="4:4" x14ac:dyDescent="0.3">
      <c r="D277" s="51"/>
    </row>
    <row r="278" spans="4:4" x14ac:dyDescent="0.3">
      <c r="D278" s="51"/>
    </row>
    <row r="279" spans="4:4" x14ac:dyDescent="0.3">
      <c r="D279" s="51"/>
    </row>
    <row r="280" spans="4:4" x14ac:dyDescent="0.3">
      <c r="D280" s="51"/>
    </row>
    <row r="281" spans="4:4" x14ac:dyDescent="0.3">
      <c r="D281" s="51"/>
    </row>
    <row r="282" spans="4:4" x14ac:dyDescent="0.3">
      <c r="D282" s="51"/>
    </row>
    <row r="283" spans="4:4" x14ac:dyDescent="0.3">
      <c r="D283" s="51"/>
    </row>
    <row r="284" spans="4:4" x14ac:dyDescent="0.3">
      <c r="D284" s="51"/>
    </row>
    <row r="285" spans="4:4" x14ac:dyDescent="0.3">
      <c r="D285" s="51"/>
    </row>
    <row r="286" spans="4:4" x14ac:dyDescent="0.3">
      <c r="D286" s="51"/>
    </row>
    <row r="287" spans="4:4" x14ac:dyDescent="0.3">
      <c r="D287" s="51"/>
    </row>
    <row r="288" spans="4:4" x14ac:dyDescent="0.3">
      <c r="D288" s="51"/>
    </row>
    <row r="289" spans="4:4" x14ac:dyDescent="0.3">
      <c r="D289" s="51"/>
    </row>
    <row r="290" spans="4:4" x14ac:dyDescent="0.3">
      <c r="D290" s="51"/>
    </row>
    <row r="291" spans="4:4" x14ac:dyDescent="0.3">
      <c r="D291" s="51"/>
    </row>
    <row r="292" spans="4:4" x14ac:dyDescent="0.3">
      <c r="D292" s="51"/>
    </row>
    <row r="293" spans="4:4" x14ac:dyDescent="0.3">
      <c r="D293" s="51"/>
    </row>
    <row r="294" spans="4:4" x14ac:dyDescent="0.3">
      <c r="D294" s="51"/>
    </row>
    <row r="295" spans="4:4" x14ac:dyDescent="0.3">
      <c r="D295" s="51"/>
    </row>
    <row r="296" spans="4:4" x14ac:dyDescent="0.3">
      <c r="D296" s="51"/>
    </row>
    <row r="297" spans="4:4" x14ac:dyDescent="0.3">
      <c r="D297" s="51"/>
    </row>
    <row r="298" spans="4:4" x14ac:dyDescent="0.3">
      <c r="D298" s="51"/>
    </row>
    <row r="299" spans="4:4" x14ac:dyDescent="0.3">
      <c r="D299" s="51"/>
    </row>
    <row r="300" spans="4:4" x14ac:dyDescent="0.3">
      <c r="D300" s="51"/>
    </row>
    <row r="301" spans="4:4" x14ac:dyDescent="0.3">
      <c r="D301" s="51"/>
    </row>
    <row r="302" spans="4:4" x14ac:dyDescent="0.3">
      <c r="D302" s="51"/>
    </row>
    <row r="303" spans="4:4" x14ac:dyDescent="0.3">
      <c r="D303" s="51"/>
    </row>
    <row r="304" spans="4:4" x14ac:dyDescent="0.3">
      <c r="D304" s="51"/>
    </row>
    <row r="305" spans="4:4" x14ac:dyDescent="0.3">
      <c r="D305" s="51"/>
    </row>
    <row r="306" spans="4:4" x14ac:dyDescent="0.3">
      <c r="D306" s="51"/>
    </row>
    <row r="307" spans="4:4" x14ac:dyDescent="0.3">
      <c r="D307" s="51"/>
    </row>
    <row r="308" spans="4:4" x14ac:dyDescent="0.3">
      <c r="D308" s="51"/>
    </row>
    <row r="309" spans="4:4" x14ac:dyDescent="0.3">
      <c r="D309" s="51"/>
    </row>
    <row r="310" spans="4:4" x14ac:dyDescent="0.3">
      <c r="D310" s="51"/>
    </row>
    <row r="311" spans="4:4" x14ac:dyDescent="0.3">
      <c r="D311" s="51"/>
    </row>
    <row r="312" spans="4:4" x14ac:dyDescent="0.3">
      <c r="D312" s="51"/>
    </row>
    <row r="313" spans="4:4" x14ac:dyDescent="0.3">
      <c r="D313" s="51"/>
    </row>
    <row r="314" spans="4:4" x14ac:dyDescent="0.3">
      <c r="D314" s="51"/>
    </row>
    <row r="315" spans="4:4" x14ac:dyDescent="0.3">
      <c r="D315" s="51"/>
    </row>
    <row r="316" spans="4:4" x14ac:dyDescent="0.3">
      <c r="D316" s="51"/>
    </row>
    <row r="317" spans="4:4" x14ac:dyDescent="0.3">
      <c r="D317" s="51"/>
    </row>
    <row r="318" spans="4:4" x14ac:dyDescent="0.3">
      <c r="D318" s="51"/>
    </row>
    <row r="319" spans="4:4" x14ac:dyDescent="0.3">
      <c r="D319" s="51"/>
    </row>
    <row r="320" spans="4:4" x14ac:dyDescent="0.3">
      <c r="D320" s="51"/>
    </row>
    <row r="321" spans="4:4" x14ac:dyDescent="0.3">
      <c r="D321" s="51"/>
    </row>
    <row r="322" spans="4:4" x14ac:dyDescent="0.3">
      <c r="D322" s="51"/>
    </row>
    <row r="323" spans="4:4" x14ac:dyDescent="0.3">
      <c r="D323" s="51"/>
    </row>
    <row r="324" spans="4:4" x14ac:dyDescent="0.3">
      <c r="D324" s="51"/>
    </row>
    <row r="325" spans="4:4" x14ac:dyDescent="0.3">
      <c r="D325" s="51"/>
    </row>
    <row r="326" spans="4:4" x14ac:dyDescent="0.3">
      <c r="D326" s="51"/>
    </row>
    <row r="327" spans="4:4" x14ac:dyDescent="0.3">
      <c r="D327" s="51"/>
    </row>
    <row r="328" spans="4:4" x14ac:dyDescent="0.3">
      <c r="D328" s="51"/>
    </row>
    <row r="329" spans="4:4" x14ac:dyDescent="0.3">
      <c r="D329" s="51"/>
    </row>
    <row r="330" spans="4:4" x14ac:dyDescent="0.3">
      <c r="D330" s="51"/>
    </row>
    <row r="331" spans="4:4" x14ac:dyDescent="0.3">
      <c r="D331" s="51"/>
    </row>
    <row r="332" spans="4:4" x14ac:dyDescent="0.3">
      <c r="D332" s="51"/>
    </row>
    <row r="333" spans="4:4" x14ac:dyDescent="0.3">
      <c r="D333" s="51"/>
    </row>
    <row r="334" spans="4:4" x14ac:dyDescent="0.3">
      <c r="D334" s="51"/>
    </row>
    <row r="335" spans="4:4" x14ac:dyDescent="0.3">
      <c r="D335" s="51"/>
    </row>
    <row r="336" spans="4:4" x14ac:dyDescent="0.3">
      <c r="D336" s="51"/>
    </row>
    <row r="337" spans="4:4" x14ac:dyDescent="0.3">
      <c r="D337" s="51"/>
    </row>
    <row r="338" spans="4:4" x14ac:dyDescent="0.3">
      <c r="D338" s="51"/>
    </row>
    <row r="339" spans="4:4" x14ac:dyDescent="0.3">
      <c r="D339" s="51"/>
    </row>
    <row r="340" spans="4:4" x14ac:dyDescent="0.3">
      <c r="D340" s="51"/>
    </row>
    <row r="341" spans="4:4" x14ac:dyDescent="0.3">
      <c r="D341" s="51"/>
    </row>
    <row r="342" spans="4:4" x14ac:dyDescent="0.3">
      <c r="D342" s="51"/>
    </row>
    <row r="343" spans="4:4" x14ac:dyDescent="0.3">
      <c r="D343" s="51"/>
    </row>
    <row r="344" spans="4:4" x14ac:dyDescent="0.3">
      <c r="D344" s="51"/>
    </row>
    <row r="345" spans="4:4" x14ac:dyDescent="0.3">
      <c r="D345" s="51"/>
    </row>
    <row r="346" spans="4:4" x14ac:dyDescent="0.3">
      <c r="D346" s="51"/>
    </row>
    <row r="347" spans="4:4" x14ac:dyDescent="0.3">
      <c r="D347" s="51"/>
    </row>
    <row r="348" spans="4:4" x14ac:dyDescent="0.3">
      <c r="D348" s="51"/>
    </row>
    <row r="349" spans="4:4" x14ac:dyDescent="0.3">
      <c r="D349" s="51"/>
    </row>
    <row r="350" spans="4:4" x14ac:dyDescent="0.3">
      <c r="D350" s="51"/>
    </row>
    <row r="351" spans="4:4" x14ac:dyDescent="0.3">
      <c r="D351" s="51"/>
    </row>
    <row r="352" spans="4:4" x14ac:dyDescent="0.3">
      <c r="D352" s="51"/>
    </row>
    <row r="353" spans="4:4" x14ac:dyDescent="0.3">
      <c r="D353" s="51"/>
    </row>
    <row r="354" spans="4:4" x14ac:dyDescent="0.3">
      <c r="D354" s="51"/>
    </row>
    <row r="355" spans="4:4" x14ac:dyDescent="0.3">
      <c r="D355" s="51"/>
    </row>
    <row r="356" spans="4:4" x14ac:dyDescent="0.3">
      <c r="D356" s="51"/>
    </row>
    <row r="357" spans="4:4" x14ac:dyDescent="0.3">
      <c r="D357" s="51"/>
    </row>
    <row r="358" spans="4:4" x14ac:dyDescent="0.3">
      <c r="D358" s="51"/>
    </row>
    <row r="359" spans="4:4" x14ac:dyDescent="0.3">
      <c r="D359" s="51"/>
    </row>
    <row r="360" spans="4:4" x14ac:dyDescent="0.3">
      <c r="D360" s="51"/>
    </row>
    <row r="361" spans="4:4" x14ac:dyDescent="0.3">
      <c r="D361" s="51"/>
    </row>
    <row r="362" spans="4:4" x14ac:dyDescent="0.3">
      <c r="D362" s="51"/>
    </row>
    <row r="363" spans="4:4" x14ac:dyDescent="0.3">
      <c r="D363" s="51"/>
    </row>
    <row r="364" spans="4:4" x14ac:dyDescent="0.3">
      <c r="D364" s="51"/>
    </row>
    <row r="365" spans="4:4" x14ac:dyDescent="0.3">
      <c r="D365" s="51"/>
    </row>
    <row r="366" spans="4:4" x14ac:dyDescent="0.3">
      <c r="D366" s="51"/>
    </row>
    <row r="367" spans="4:4" x14ac:dyDescent="0.3">
      <c r="D367" s="51"/>
    </row>
    <row r="368" spans="4:4" x14ac:dyDescent="0.3">
      <c r="D368" s="51"/>
    </row>
    <row r="369" spans="4:4" x14ac:dyDescent="0.3">
      <c r="D369" s="51"/>
    </row>
    <row r="370" spans="4:4" x14ac:dyDescent="0.3">
      <c r="D370" s="51"/>
    </row>
    <row r="371" spans="4:4" x14ac:dyDescent="0.3">
      <c r="D371" s="51"/>
    </row>
    <row r="372" spans="4:4" x14ac:dyDescent="0.3">
      <c r="D372" s="51"/>
    </row>
    <row r="373" spans="4:4" x14ac:dyDescent="0.3">
      <c r="D373" s="51"/>
    </row>
    <row r="374" spans="4:4" x14ac:dyDescent="0.3">
      <c r="D374" s="51"/>
    </row>
    <row r="375" spans="4:4" x14ac:dyDescent="0.3">
      <c r="D375" s="51"/>
    </row>
    <row r="376" spans="4:4" x14ac:dyDescent="0.3">
      <c r="D376" s="51"/>
    </row>
    <row r="377" spans="4:4" x14ac:dyDescent="0.3">
      <c r="D377" s="51"/>
    </row>
    <row r="378" spans="4:4" x14ac:dyDescent="0.3">
      <c r="D378" s="51"/>
    </row>
    <row r="379" spans="4:4" x14ac:dyDescent="0.3">
      <c r="D379" s="51"/>
    </row>
    <row r="380" spans="4:4" x14ac:dyDescent="0.3">
      <c r="D380" s="51"/>
    </row>
    <row r="381" spans="4:4" x14ac:dyDescent="0.3">
      <c r="D381" s="51"/>
    </row>
    <row r="382" spans="4:4" x14ac:dyDescent="0.3">
      <c r="D382" s="51"/>
    </row>
    <row r="383" spans="4:4" x14ac:dyDescent="0.3">
      <c r="D383" s="51"/>
    </row>
    <row r="384" spans="4:4" x14ac:dyDescent="0.3">
      <c r="D384" s="51"/>
    </row>
    <row r="385" spans="4:4" x14ac:dyDescent="0.3">
      <c r="D385" s="51"/>
    </row>
    <row r="386" spans="4:4" x14ac:dyDescent="0.3">
      <c r="D386" s="51"/>
    </row>
    <row r="387" spans="4:4" x14ac:dyDescent="0.3">
      <c r="D387" s="51"/>
    </row>
    <row r="388" spans="4:4" x14ac:dyDescent="0.3">
      <c r="D388" s="51"/>
    </row>
    <row r="389" spans="4:4" x14ac:dyDescent="0.3">
      <c r="D389" s="51"/>
    </row>
    <row r="390" spans="4:4" x14ac:dyDescent="0.3">
      <c r="D390" s="51"/>
    </row>
    <row r="391" spans="4:4" x14ac:dyDescent="0.3">
      <c r="D391" s="51"/>
    </row>
    <row r="392" spans="4:4" x14ac:dyDescent="0.3">
      <c r="D392" s="51"/>
    </row>
    <row r="393" spans="4:4" x14ac:dyDescent="0.3">
      <c r="D393" s="51"/>
    </row>
    <row r="394" spans="4:4" x14ac:dyDescent="0.3">
      <c r="D394" s="51"/>
    </row>
    <row r="395" spans="4:4" x14ac:dyDescent="0.3">
      <c r="D395" s="51"/>
    </row>
    <row r="396" spans="4:4" x14ac:dyDescent="0.3">
      <c r="D396" s="51"/>
    </row>
    <row r="397" spans="4:4" x14ac:dyDescent="0.3">
      <c r="D397" s="51"/>
    </row>
    <row r="398" spans="4:4" x14ac:dyDescent="0.3">
      <c r="D398" s="51"/>
    </row>
    <row r="399" spans="4:4" x14ac:dyDescent="0.3">
      <c r="D399" s="51"/>
    </row>
    <row r="400" spans="4:4" x14ac:dyDescent="0.3">
      <c r="D400" s="51"/>
    </row>
    <row r="401" spans="4:4" x14ac:dyDescent="0.3">
      <c r="D401" s="51"/>
    </row>
    <row r="402" spans="4:4" x14ac:dyDescent="0.3">
      <c r="D402" s="51"/>
    </row>
    <row r="403" spans="4:4" x14ac:dyDescent="0.3">
      <c r="D403" s="51"/>
    </row>
    <row r="404" spans="4:4" x14ac:dyDescent="0.3">
      <c r="D404" s="51"/>
    </row>
    <row r="405" spans="4:4" x14ac:dyDescent="0.3">
      <c r="D405" s="51"/>
    </row>
    <row r="406" spans="4:4" x14ac:dyDescent="0.3">
      <c r="D406" s="51"/>
    </row>
    <row r="407" spans="4:4" x14ac:dyDescent="0.3">
      <c r="D407" s="51"/>
    </row>
    <row r="408" spans="4:4" x14ac:dyDescent="0.3">
      <c r="D408" s="51"/>
    </row>
    <row r="409" spans="4:4" x14ac:dyDescent="0.3">
      <c r="D409" s="51"/>
    </row>
    <row r="410" spans="4:4" x14ac:dyDescent="0.3">
      <c r="D410" s="51"/>
    </row>
    <row r="411" spans="4:4" x14ac:dyDescent="0.3">
      <c r="D411" s="51"/>
    </row>
    <row r="412" spans="4:4" x14ac:dyDescent="0.3">
      <c r="D412" s="51"/>
    </row>
    <row r="413" spans="4:4" x14ac:dyDescent="0.3">
      <c r="D413" s="51"/>
    </row>
    <row r="414" spans="4:4" x14ac:dyDescent="0.3">
      <c r="D414" s="51"/>
    </row>
    <row r="415" spans="4:4" x14ac:dyDescent="0.3">
      <c r="D415" s="51"/>
    </row>
    <row r="416" spans="4:4" x14ac:dyDescent="0.3">
      <c r="D416" s="51"/>
    </row>
    <row r="417" spans="4:4" x14ac:dyDescent="0.3">
      <c r="D417" s="51"/>
    </row>
    <row r="418" spans="4:4" x14ac:dyDescent="0.3">
      <c r="D418" s="51"/>
    </row>
    <row r="419" spans="4:4" x14ac:dyDescent="0.3">
      <c r="D419" s="51"/>
    </row>
    <row r="420" spans="4:4" x14ac:dyDescent="0.3">
      <c r="D420" s="51"/>
    </row>
    <row r="421" spans="4:4" x14ac:dyDescent="0.3">
      <c r="D421" s="51"/>
    </row>
    <row r="422" spans="4:4" x14ac:dyDescent="0.3">
      <c r="D422" s="51"/>
    </row>
    <row r="423" spans="4:4" x14ac:dyDescent="0.3">
      <c r="D423" s="51"/>
    </row>
    <row r="424" spans="4:4" x14ac:dyDescent="0.3">
      <c r="D424" s="51"/>
    </row>
    <row r="425" spans="4:4" x14ac:dyDescent="0.3">
      <c r="D425" s="51"/>
    </row>
    <row r="426" spans="4:4" x14ac:dyDescent="0.3">
      <c r="D426" s="51"/>
    </row>
    <row r="427" spans="4:4" x14ac:dyDescent="0.3">
      <c r="D427" s="51"/>
    </row>
    <row r="428" spans="4:4" x14ac:dyDescent="0.3">
      <c r="D428" s="51"/>
    </row>
    <row r="429" spans="4:4" x14ac:dyDescent="0.3">
      <c r="D429" s="51"/>
    </row>
    <row r="430" spans="4:4" x14ac:dyDescent="0.3">
      <c r="D430" s="51"/>
    </row>
    <row r="431" spans="4:4" x14ac:dyDescent="0.3">
      <c r="D431" s="51"/>
    </row>
    <row r="432" spans="4:4" x14ac:dyDescent="0.3">
      <c r="D432" s="51"/>
    </row>
    <row r="433" spans="4:4" x14ac:dyDescent="0.3">
      <c r="D433" s="51"/>
    </row>
    <row r="434" spans="4:4" x14ac:dyDescent="0.3">
      <c r="D434" s="51"/>
    </row>
    <row r="435" spans="4:4" x14ac:dyDescent="0.3">
      <c r="D435" s="51"/>
    </row>
    <row r="436" spans="4:4" x14ac:dyDescent="0.3">
      <c r="D436" s="51"/>
    </row>
    <row r="437" spans="4:4" x14ac:dyDescent="0.3">
      <c r="D437" s="51"/>
    </row>
    <row r="438" spans="4:4" x14ac:dyDescent="0.3">
      <c r="D438" s="51"/>
    </row>
    <row r="439" spans="4:4" x14ac:dyDescent="0.3">
      <c r="D439" s="51"/>
    </row>
    <row r="440" spans="4:4" x14ac:dyDescent="0.3">
      <c r="D440" s="51"/>
    </row>
    <row r="441" spans="4:4" x14ac:dyDescent="0.3">
      <c r="D441" s="51"/>
    </row>
    <row r="442" spans="4:4" x14ac:dyDescent="0.3">
      <c r="D442" s="51"/>
    </row>
    <row r="443" spans="4:4" x14ac:dyDescent="0.3">
      <c r="D443" s="51"/>
    </row>
    <row r="444" spans="4:4" x14ac:dyDescent="0.3">
      <c r="D444" s="51"/>
    </row>
    <row r="445" spans="4:4" x14ac:dyDescent="0.3">
      <c r="D445" s="51"/>
    </row>
    <row r="446" spans="4:4" x14ac:dyDescent="0.3">
      <c r="D446" s="51"/>
    </row>
    <row r="447" spans="4:4" x14ac:dyDescent="0.3">
      <c r="D447" s="51"/>
    </row>
    <row r="448" spans="4:4" x14ac:dyDescent="0.3">
      <c r="D448" s="51"/>
    </row>
    <row r="449" spans="4:4" x14ac:dyDescent="0.3">
      <c r="D449" s="51"/>
    </row>
    <row r="450" spans="4:4" x14ac:dyDescent="0.3">
      <c r="D450" s="51"/>
    </row>
    <row r="451" spans="4:4" x14ac:dyDescent="0.3">
      <c r="D451" s="51"/>
    </row>
    <row r="452" spans="4:4" x14ac:dyDescent="0.3">
      <c r="D452" s="51"/>
    </row>
    <row r="453" spans="4:4" x14ac:dyDescent="0.3">
      <c r="D453" s="51"/>
    </row>
    <row r="454" spans="4:4" x14ac:dyDescent="0.3">
      <c r="D454" s="51"/>
    </row>
    <row r="455" spans="4:4" x14ac:dyDescent="0.3">
      <c r="D455" s="51"/>
    </row>
    <row r="456" spans="4:4" x14ac:dyDescent="0.3">
      <c r="D456" s="51"/>
    </row>
    <row r="457" spans="4:4" x14ac:dyDescent="0.3">
      <c r="D457" s="51"/>
    </row>
    <row r="458" spans="4:4" x14ac:dyDescent="0.3">
      <c r="D458" s="51"/>
    </row>
    <row r="459" spans="4:4" x14ac:dyDescent="0.3">
      <c r="D459" s="51"/>
    </row>
    <row r="460" spans="4:4" x14ac:dyDescent="0.3">
      <c r="D460" s="51"/>
    </row>
    <row r="461" spans="4:4" x14ac:dyDescent="0.3">
      <c r="D461" s="51"/>
    </row>
    <row r="462" spans="4:4" x14ac:dyDescent="0.3">
      <c r="D462" s="51"/>
    </row>
    <row r="463" spans="4:4" x14ac:dyDescent="0.3">
      <c r="D463" s="51"/>
    </row>
    <row r="464" spans="4:4" x14ac:dyDescent="0.3">
      <c r="D464" s="51"/>
    </row>
    <row r="465" spans="4:4" x14ac:dyDescent="0.3">
      <c r="D465" s="51"/>
    </row>
    <row r="466" spans="4:4" x14ac:dyDescent="0.3">
      <c r="D466" s="51"/>
    </row>
    <row r="467" spans="4:4" x14ac:dyDescent="0.3">
      <c r="D467" s="51"/>
    </row>
    <row r="468" spans="4:4" x14ac:dyDescent="0.3">
      <c r="D468" s="51"/>
    </row>
    <row r="469" spans="4:4" x14ac:dyDescent="0.3">
      <c r="D469" s="51"/>
    </row>
    <row r="470" spans="4:4" x14ac:dyDescent="0.3">
      <c r="D470" s="51"/>
    </row>
    <row r="471" spans="4:4" x14ac:dyDescent="0.3">
      <c r="D471" s="51"/>
    </row>
    <row r="472" spans="4:4" x14ac:dyDescent="0.3">
      <c r="D472" s="51"/>
    </row>
    <row r="473" spans="4:4" x14ac:dyDescent="0.3">
      <c r="D473" s="51"/>
    </row>
    <row r="474" spans="4:4" x14ac:dyDescent="0.3">
      <c r="D474" s="51"/>
    </row>
    <row r="475" spans="4:4" x14ac:dyDescent="0.3">
      <c r="D475" s="51"/>
    </row>
    <row r="476" spans="4:4" x14ac:dyDescent="0.3">
      <c r="D476" s="51"/>
    </row>
    <row r="477" spans="4:4" x14ac:dyDescent="0.3">
      <c r="D477" s="51"/>
    </row>
    <row r="478" spans="4:4" x14ac:dyDescent="0.3">
      <c r="D478" s="51"/>
    </row>
    <row r="479" spans="4:4" x14ac:dyDescent="0.3">
      <c r="D479" s="51"/>
    </row>
    <row r="480" spans="4:4" x14ac:dyDescent="0.3">
      <c r="D480" s="51"/>
    </row>
    <row r="481" spans="4:4" x14ac:dyDescent="0.3">
      <c r="D481" s="51"/>
    </row>
    <row r="482" spans="4:4" x14ac:dyDescent="0.3">
      <c r="D482" s="51"/>
    </row>
    <row r="483" spans="4:4" x14ac:dyDescent="0.3">
      <c r="D483" s="51"/>
    </row>
    <row r="484" spans="4:4" x14ac:dyDescent="0.3">
      <c r="D484" s="51"/>
    </row>
    <row r="485" spans="4:4" x14ac:dyDescent="0.3">
      <c r="D485" s="51"/>
    </row>
    <row r="486" spans="4:4" x14ac:dyDescent="0.3">
      <c r="D486" s="51"/>
    </row>
    <row r="487" spans="4:4" x14ac:dyDescent="0.3">
      <c r="D487" s="51"/>
    </row>
    <row r="488" spans="4:4" x14ac:dyDescent="0.3">
      <c r="D488" s="51"/>
    </row>
    <row r="489" spans="4:4" x14ac:dyDescent="0.3">
      <c r="D489" s="51"/>
    </row>
    <row r="490" spans="4:4" x14ac:dyDescent="0.3">
      <c r="D490" s="51"/>
    </row>
    <row r="491" spans="4:4" x14ac:dyDescent="0.3">
      <c r="D491" s="51"/>
    </row>
    <row r="492" spans="4:4" x14ac:dyDescent="0.3">
      <c r="D492" s="51"/>
    </row>
    <row r="493" spans="4:4" x14ac:dyDescent="0.3">
      <c r="D493" s="51"/>
    </row>
    <row r="494" spans="4:4" x14ac:dyDescent="0.3">
      <c r="D494" s="51"/>
    </row>
    <row r="495" spans="4:4" x14ac:dyDescent="0.3">
      <c r="D495" s="51"/>
    </row>
    <row r="496" spans="4:4" x14ac:dyDescent="0.3">
      <c r="D496" s="51"/>
    </row>
    <row r="497" spans="4:4" x14ac:dyDescent="0.3">
      <c r="D497" s="51"/>
    </row>
    <row r="498" spans="4:4" x14ac:dyDescent="0.3">
      <c r="D498" s="51"/>
    </row>
    <row r="499" spans="4:4" x14ac:dyDescent="0.3">
      <c r="D499" s="51"/>
    </row>
    <row r="500" spans="4:4" x14ac:dyDescent="0.3">
      <c r="D500" s="51"/>
    </row>
    <row r="501" spans="4:4" x14ac:dyDescent="0.3">
      <c r="D501" s="51"/>
    </row>
    <row r="502" spans="4:4" x14ac:dyDescent="0.3">
      <c r="D502" s="51"/>
    </row>
    <row r="503" spans="4:4" x14ac:dyDescent="0.3">
      <c r="D503" s="51"/>
    </row>
    <row r="504" spans="4:4" x14ac:dyDescent="0.3">
      <c r="D504" s="51"/>
    </row>
    <row r="505" spans="4:4" x14ac:dyDescent="0.3">
      <c r="D505" s="51"/>
    </row>
    <row r="506" spans="4:4" x14ac:dyDescent="0.3">
      <c r="D506" s="51"/>
    </row>
    <row r="507" spans="4:4" x14ac:dyDescent="0.3">
      <c r="D507" s="51"/>
    </row>
    <row r="508" spans="4:4" x14ac:dyDescent="0.3">
      <c r="D508" s="51"/>
    </row>
    <row r="509" spans="4:4" x14ac:dyDescent="0.3">
      <c r="D509" s="51"/>
    </row>
    <row r="510" spans="4:4" x14ac:dyDescent="0.3">
      <c r="D510" s="51"/>
    </row>
    <row r="511" spans="4:4" x14ac:dyDescent="0.3">
      <c r="D511" s="51"/>
    </row>
    <row r="512" spans="4:4" x14ac:dyDescent="0.3">
      <c r="D512" s="51"/>
    </row>
    <row r="513" spans="4:4" x14ac:dyDescent="0.3">
      <c r="D513" s="51"/>
    </row>
    <row r="514" spans="4:4" x14ac:dyDescent="0.3">
      <c r="D514" s="51"/>
    </row>
    <row r="515" spans="4:4" x14ac:dyDescent="0.3">
      <c r="D515" s="51"/>
    </row>
    <row r="516" spans="4:4" x14ac:dyDescent="0.3">
      <c r="D516" s="51"/>
    </row>
    <row r="517" spans="4:4" x14ac:dyDescent="0.3">
      <c r="D517" s="51"/>
    </row>
    <row r="518" spans="4:4" x14ac:dyDescent="0.3">
      <c r="D518" s="51"/>
    </row>
    <row r="519" spans="4:4" x14ac:dyDescent="0.3">
      <c r="D519" s="51"/>
    </row>
    <row r="520" spans="4:4" x14ac:dyDescent="0.3">
      <c r="D520" s="51"/>
    </row>
    <row r="521" spans="4:4" x14ac:dyDescent="0.3">
      <c r="D521" s="51"/>
    </row>
    <row r="522" spans="4:4" x14ac:dyDescent="0.3">
      <c r="D522" s="51"/>
    </row>
    <row r="523" spans="4:4" x14ac:dyDescent="0.3">
      <c r="D523" s="51"/>
    </row>
    <row r="524" spans="4:4" x14ac:dyDescent="0.3">
      <c r="D524" s="51"/>
    </row>
    <row r="525" spans="4:4" x14ac:dyDescent="0.3">
      <c r="D525" s="51"/>
    </row>
    <row r="526" spans="4:4" x14ac:dyDescent="0.3">
      <c r="D526" s="51"/>
    </row>
    <row r="527" spans="4:4" x14ac:dyDescent="0.3">
      <c r="D527" s="51"/>
    </row>
    <row r="528" spans="4:4" x14ac:dyDescent="0.3">
      <c r="D528" s="51"/>
    </row>
    <row r="529" spans="4:4" x14ac:dyDescent="0.3">
      <c r="D529" s="51"/>
    </row>
    <row r="530" spans="4:4" x14ac:dyDescent="0.3">
      <c r="D530" s="51"/>
    </row>
    <row r="531" spans="4:4" x14ac:dyDescent="0.3">
      <c r="D531" s="51"/>
    </row>
    <row r="532" spans="4:4" x14ac:dyDescent="0.3">
      <c r="D532" s="51"/>
    </row>
    <row r="533" spans="4:4" x14ac:dyDescent="0.3">
      <c r="D533" s="51"/>
    </row>
    <row r="534" spans="4:4" x14ac:dyDescent="0.3">
      <c r="D534" s="51"/>
    </row>
    <row r="535" spans="4:4" x14ac:dyDescent="0.3">
      <c r="D535" s="51"/>
    </row>
    <row r="536" spans="4:4" x14ac:dyDescent="0.3">
      <c r="D536" s="51"/>
    </row>
    <row r="537" spans="4:4" x14ac:dyDescent="0.3">
      <c r="D537" s="51"/>
    </row>
    <row r="538" spans="4:4" x14ac:dyDescent="0.3">
      <c r="D538" s="51"/>
    </row>
    <row r="539" spans="4:4" x14ac:dyDescent="0.3">
      <c r="D539" s="51"/>
    </row>
    <row r="540" spans="4:4" x14ac:dyDescent="0.3">
      <c r="D540" s="51"/>
    </row>
    <row r="541" spans="4:4" x14ac:dyDescent="0.3">
      <c r="D541" s="51"/>
    </row>
    <row r="542" spans="4:4" x14ac:dyDescent="0.3">
      <c r="D542" s="51"/>
    </row>
    <row r="543" spans="4:4" x14ac:dyDescent="0.3">
      <c r="D543" s="51"/>
    </row>
    <row r="544" spans="4:4" x14ac:dyDescent="0.3">
      <c r="D544" s="51"/>
    </row>
    <row r="545" spans="4:4" x14ac:dyDescent="0.3">
      <c r="D545" s="51"/>
    </row>
    <row r="546" spans="4:4" x14ac:dyDescent="0.3">
      <c r="D546" s="51"/>
    </row>
    <row r="547" spans="4:4" x14ac:dyDescent="0.3">
      <c r="D547" s="51"/>
    </row>
    <row r="548" spans="4:4" x14ac:dyDescent="0.3">
      <c r="D548" s="51"/>
    </row>
    <row r="549" spans="4:4" x14ac:dyDescent="0.3">
      <c r="D549" s="51"/>
    </row>
    <row r="550" spans="4:4" x14ac:dyDescent="0.3">
      <c r="D550" s="51"/>
    </row>
    <row r="551" spans="4:4" x14ac:dyDescent="0.3">
      <c r="D551" s="51"/>
    </row>
    <row r="552" spans="4:4" x14ac:dyDescent="0.3">
      <c r="D552" s="51"/>
    </row>
    <row r="553" spans="4:4" x14ac:dyDescent="0.3">
      <c r="D553" s="51"/>
    </row>
    <row r="554" spans="4:4" x14ac:dyDescent="0.3">
      <c r="D554" s="51"/>
    </row>
    <row r="555" spans="4:4" x14ac:dyDescent="0.3">
      <c r="D555" s="51"/>
    </row>
    <row r="556" spans="4:4" x14ac:dyDescent="0.3">
      <c r="D556" s="51"/>
    </row>
    <row r="557" spans="4:4" x14ac:dyDescent="0.3">
      <c r="D557" s="51"/>
    </row>
    <row r="558" spans="4:4" x14ac:dyDescent="0.3">
      <c r="D558" s="51"/>
    </row>
    <row r="559" spans="4:4" x14ac:dyDescent="0.3">
      <c r="D559" s="51"/>
    </row>
    <row r="560" spans="4:4" x14ac:dyDescent="0.3">
      <c r="D560" s="51"/>
    </row>
    <row r="561" spans="4:4" x14ac:dyDescent="0.3">
      <c r="D561" s="51"/>
    </row>
    <row r="562" spans="4:4" x14ac:dyDescent="0.3">
      <c r="D562" s="51"/>
    </row>
    <row r="563" spans="4:4" x14ac:dyDescent="0.3">
      <c r="D563" s="51"/>
    </row>
    <row r="564" spans="4:4" x14ac:dyDescent="0.3">
      <c r="D564" s="51"/>
    </row>
    <row r="565" spans="4:4" x14ac:dyDescent="0.3">
      <c r="D565" s="51"/>
    </row>
    <row r="566" spans="4:4" x14ac:dyDescent="0.3">
      <c r="D566" s="51"/>
    </row>
    <row r="567" spans="4:4" x14ac:dyDescent="0.3">
      <c r="D567" s="51"/>
    </row>
    <row r="568" spans="4:4" x14ac:dyDescent="0.3">
      <c r="D568" s="51"/>
    </row>
    <row r="569" spans="4:4" x14ac:dyDescent="0.3">
      <c r="D569" s="51"/>
    </row>
    <row r="570" spans="4:4" x14ac:dyDescent="0.3">
      <c r="D570" s="51"/>
    </row>
    <row r="571" spans="4:4" x14ac:dyDescent="0.3">
      <c r="D571" s="51"/>
    </row>
    <row r="572" spans="4:4" x14ac:dyDescent="0.3">
      <c r="D572" s="51"/>
    </row>
    <row r="573" spans="4:4" x14ac:dyDescent="0.3">
      <c r="D573" s="51"/>
    </row>
    <row r="574" spans="4:4" x14ac:dyDescent="0.3">
      <c r="D574" s="51"/>
    </row>
  </sheetData>
  <sheetProtection formatCells="0" formatColumns="0" formatRows="0"/>
  <conditionalFormatting sqref="G31 G58:G66">
    <cfRule type="cellIs" dxfId="15" priority="93" stopIfTrue="1" operator="notEqual">
      <formula>0</formula>
    </cfRule>
  </conditionalFormatting>
  <conditionalFormatting sqref="G32">
    <cfRule type="cellIs" dxfId="14" priority="92" stopIfTrue="1" operator="notEqual">
      <formula>0</formula>
    </cfRule>
  </conditionalFormatting>
  <conditionalFormatting sqref="G46">
    <cfRule type="cellIs" dxfId="13" priority="91" stopIfTrue="1" operator="notEqual">
      <formula>0</formula>
    </cfRule>
  </conditionalFormatting>
  <conditionalFormatting sqref="G57">
    <cfRule type="cellIs" dxfId="12" priority="90" stopIfTrue="1" operator="notEqual">
      <formula>0</formula>
    </cfRule>
  </conditionalFormatting>
  <conditionalFormatting sqref="G20">
    <cfRule type="cellIs" dxfId="11" priority="73" stopIfTrue="1" operator="notEqual">
      <formula>0</formula>
    </cfRule>
  </conditionalFormatting>
  <conditionalFormatting sqref="G7">
    <cfRule type="containsText" dxfId="10" priority="71" stopIfTrue="1" operator="containsText" text="Included in error count">
      <formula>NOT(ISERROR(SEARCH("Included in error count",G7)))</formula>
    </cfRule>
    <cfRule type="cellIs" dxfId="9" priority="72" stopIfTrue="1" operator="equal">
      <formula>1</formula>
    </cfRule>
  </conditionalFormatting>
  <conditionalFormatting sqref="G38">
    <cfRule type="containsText" dxfId="8" priority="69" stopIfTrue="1" operator="containsText" text="Included in error count">
      <formula>NOT(ISERROR(SEARCH("Included in error count",G38)))</formula>
    </cfRule>
    <cfRule type="cellIs" dxfId="7" priority="70"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codeName="Sheet5">
    <pageSetUpPr fitToPage="1"/>
  </sheetPr>
  <dimension ref="A1:CC16"/>
  <sheetViews>
    <sheetView showGridLines="0" zoomScale="70" zoomScaleNormal="70" workbookViewId="0">
      <selection activeCell="G7" sqref="G7"/>
    </sheetView>
  </sheetViews>
  <sheetFormatPr defaultColWidth="9.109375" defaultRowHeight="14.4" x14ac:dyDescent="0.3"/>
  <cols>
    <col min="1" max="1" width="7.6640625" style="352" customWidth="1"/>
    <col min="2" max="2" width="44.5546875" style="352" customWidth="1"/>
    <col min="3" max="3" width="17.109375" style="352" customWidth="1"/>
    <col min="4" max="4" width="19" style="352" customWidth="1"/>
    <col min="5" max="5" width="19.109375" style="352" customWidth="1"/>
    <col min="6" max="6" width="15.109375" style="352" customWidth="1"/>
    <col min="7" max="7" width="16.109375" style="352" customWidth="1"/>
    <col min="8" max="8" width="77.5546875" style="352" customWidth="1"/>
    <col min="9" max="9" width="91" style="353" customWidth="1"/>
    <col min="10" max="10" width="46.109375" style="353" customWidth="1"/>
    <col min="11" max="11" width="9.109375" style="477" hidden="1" customWidth="1"/>
    <col min="12" max="12" width="36.88671875" style="459" hidden="1" customWidth="1"/>
    <col min="13" max="14" width="15.6640625" style="459" hidden="1" customWidth="1"/>
    <col min="15" max="15" width="56.33203125" style="459" customWidth="1"/>
    <col min="16" max="16" width="11.109375" style="460" customWidth="1"/>
    <col min="17" max="18" width="9.109375" style="461" customWidth="1"/>
    <col min="19" max="59" width="9.109375" style="461"/>
    <col min="60" max="16384" width="9.109375" style="352"/>
  </cols>
  <sheetData>
    <row r="1" spans="1:81" ht="40.5" customHeight="1" thickBot="1" x14ac:dyDescent="0.35">
      <c r="A1" s="427"/>
      <c r="B1" s="771" t="s">
        <v>593</v>
      </c>
      <c r="C1" s="771"/>
      <c r="D1" s="771"/>
      <c r="E1" s="771"/>
      <c r="F1" s="771"/>
      <c r="G1" s="771"/>
      <c r="H1" s="772"/>
      <c r="I1" s="769"/>
      <c r="J1" s="770"/>
      <c r="K1" s="458"/>
    </row>
    <row r="2" spans="1:81" ht="72" customHeight="1" thickBot="1" x14ac:dyDescent="0.35">
      <c r="A2" s="428"/>
      <c r="B2" s="773" t="s">
        <v>594</v>
      </c>
      <c r="C2" s="774"/>
      <c r="D2" s="774"/>
      <c r="E2" s="774"/>
      <c r="F2" s="774"/>
      <c r="G2" s="774"/>
      <c r="H2" s="775"/>
      <c r="I2" s="788" t="s">
        <v>595</v>
      </c>
      <c r="J2" s="790" t="s">
        <v>614</v>
      </c>
      <c r="K2" s="462"/>
    </row>
    <row r="3" spans="1:81" ht="15" customHeight="1" thickBot="1" x14ac:dyDescent="0.35">
      <c r="A3" s="429"/>
      <c r="B3" s="430"/>
      <c r="C3" s="431"/>
      <c r="D3" s="431"/>
      <c r="E3" s="431"/>
      <c r="F3" s="431"/>
      <c r="G3" s="432"/>
      <c r="H3" s="457"/>
      <c r="I3" s="789"/>
      <c r="J3" s="791"/>
      <c r="K3" s="462"/>
    </row>
    <row r="4" spans="1:81" ht="21.75" customHeight="1" thickBot="1" x14ac:dyDescent="0.35">
      <c r="A4" s="433"/>
      <c r="B4" s="434" t="s">
        <v>250</v>
      </c>
      <c r="C4" s="776" t="str">
        <f>'Unit Data from Audit Worksheet'!D2</f>
        <v>Yancey County Economic Development Commission</v>
      </c>
      <c r="D4" s="777"/>
      <c r="E4" s="778"/>
      <c r="F4" s="779" t="s">
        <v>596</v>
      </c>
      <c r="G4" s="780"/>
      <c r="H4" s="783" t="s">
        <v>613</v>
      </c>
      <c r="I4" s="789"/>
      <c r="J4" s="791"/>
      <c r="K4" s="463"/>
      <c r="L4" s="464"/>
    </row>
    <row r="5" spans="1:81" ht="21.6" thickBot="1" x14ac:dyDescent="0.35">
      <c r="A5" s="435"/>
      <c r="B5" s="436" t="s">
        <v>241</v>
      </c>
      <c r="C5" s="785">
        <f>'Unit Data from Audit Worksheet'!D3</f>
        <v>601774</v>
      </c>
      <c r="D5" s="786"/>
      <c r="E5" s="787"/>
      <c r="F5" s="781"/>
      <c r="G5" s="782"/>
      <c r="H5" s="784"/>
      <c r="I5" s="789"/>
      <c r="J5" s="791"/>
      <c r="K5" s="465"/>
      <c r="L5" s="466" t="s">
        <v>246</v>
      </c>
    </row>
    <row r="6" spans="1:81" ht="27.75" customHeight="1" thickBot="1" x14ac:dyDescent="0.35">
      <c r="A6" s="359"/>
      <c r="B6" s="756" t="s">
        <v>320</v>
      </c>
      <c r="C6" s="757"/>
      <c r="D6" s="757"/>
      <c r="E6" s="757"/>
      <c r="F6" s="354" t="s">
        <v>267</v>
      </c>
      <c r="G6" s="354" t="s">
        <v>321</v>
      </c>
      <c r="H6" s="438"/>
      <c r="I6" s="522"/>
      <c r="J6" s="439"/>
      <c r="K6" s="467"/>
      <c r="L6" s="459">
        <v>2020</v>
      </c>
      <c r="M6" s="464">
        <v>2021</v>
      </c>
      <c r="N6" s="459">
        <v>2022</v>
      </c>
      <c r="O6" s="468"/>
      <c r="P6" s="469"/>
    </row>
    <row r="7" spans="1:81" ht="246" customHeight="1" thickBot="1" x14ac:dyDescent="0.35">
      <c r="A7" s="437" t="s">
        <v>597</v>
      </c>
      <c r="B7" s="758"/>
      <c r="C7" s="759"/>
      <c r="D7" s="759"/>
      <c r="E7" s="760"/>
      <c r="F7" s="355" t="str">
        <f>IF(N7="","N/A","8%")</f>
        <v>N/A</v>
      </c>
      <c r="G7" s="356" t="str">
        <f>IF(N7="","N/A",N7)</f>
        <v>N/A</v>
      </c>
      <c r="H7" s="440" t="s">
        <v>1124</v>
      </c>
      <c r="I7" s="372" t="s">
        <v>1164</v>
      </c>
      <c r="J7" s="441"/>
      <c r="K7" s="465"/>
      <c r="L7" s="455">
        <f>HLOOKUP($C$5,'PY2 Data(H)'!$D$2:$CR$399,162,FALSE)</f>
        <v>2.1031</v>
      </c>
      <c r="M7" s="455">
        <f>HLOOKUP($C$5,'PY1 Data(H)'!$F$2:$CR$399,295,FALSE)</f>
        <v>2.8571</v>
      </c>
      <c r="N7" s="455" t="str">
        <f>IFERROR((Import!L35+Import!L36-Import!L39-Import!L40-Import!L81+Import!L59)/(Import!L50+Import!L55+Import!L52-Import!L53-Import!L54),"")</f>
        <v/>
      </c>
      <c r="O7" s="468"/>
      <c r="P7" s="469"/>
    </row>
    <row r="8" spans="1:81" ht="27.75" customHeight="1" thickBot="1" x14ac:dyDescent="0.35">
      <c r="A8" s="442"/>
      <c r="B8" s="518" t="s">
        <v>928</v>
      </c>
      <c r="C8" s="367">
        <v>2020</v>
      </c>
      <c r="D8" s="367">
        <v>2021</v>
      </c>
      <c r="E8" s="367">
        <v>2022</v>
      </c>
      <c r="F8" s="354" t="s">
        <v>267</v>
      </c>
      <c r="G8" s="354" t="s">
        <v>321</v>
      </c>
      <c r="H8" s="443"/>
      <c r="I8" s="366"/>
      <c r="J8" s="366"/>
      <c r="K8" s="465"/>
      <c r="L8" s="470"/>
      <c r="M8" s="470"/>
      <c r="N8" s="471"/>
      <c r="O8" s="472"/>
      <c r="P8" s="473"/>
      <c r="Q8" s="474"/>
      <c r="R8" s="474"/>
      <c r="S8" s="474"/>
      <c r="T8" s="474"/>
      <c r="U8" s="474"/>
      <c r="V8" s="474"/>
      <c r="W8" s="474"/>
      <c r="X8" s="474"/>
      <c r="Y8" s="474"/>
      <c r="Z8" s="474"/>
      <c r="AA8" s="474"/>
      <c r="AB8" s="474"/>
      <c r="AC8" s="474"/>
      <c r="AD8" s="474"/>
      <c r="AE8" s="474"/>
      <c r="AF8" s="474"/>
      <c r="AG8" s="474"/>
      <c r="AH8" s="474"/>
      <c r="AI8" s="474"/>
      <c r="AJ8" s="474"/>
      <c r="AK8" s="474"/>
      <c r="AL8" s="474"/>
      <c r="AM8" s="474"/>
      <c r="AN8" s="474"/>
      <c r="AO8" s="474"/>
      <c r="AP8" s="474"/>
      <c r="AQ8" s="474"/>
      <c r="AR8" s="474"/>
      <c r="AS8" s="474"/>
      <c r="AT8" s="474"/>
      <c r="AU8" s="474"/>
      <c r="AV8" s="474"/>
      <c r="AW8" s="474"/>
      <c r="AX8" s="474"/>
      <c r="AY8" s="474"/>
      <c r="AZ8" s="474"/>
      <c r="BA8" s="474"/>
      <c r="BB8" s="474"/>
      <c r="BC8" s="474"/>
      <c r="BD8" s="474"/>
      <c r="BE8" s="474"/>
      <c r="BF8" s="474"/>
      <c r="BG8" s="474"/>
      <c r="BH8" s="357"/>
      <c r="BI8" s="357"/>
      <c r="BJ8" s="357"/>
      <c r="BK8" s="357"/>
      <c r="BL8" s="357"/>
      <c r="BM8" s="357"/>
      <c r="BN8" s="357"/>
      <c r="BO8" s="357"/>
      <c r="BP8" s="357"/>
      <c r="BQ8" s="357"/>
      <c r="BR8" s="357"/>
      <c r="BS8" s="357"/>
      <c r="BT8" s="357"/>
      <c r="BU8" s="357"/>
      <c r="BV8" s="357"/>
      <c r="BW8" s="357"/>
      <c r="BX8" s="357"/>
      <c r="BY8" s="357"/>
      <c r="BZ8" s="357"/>
    </row>
    <row r="9" spans="1:81" s="130" customFormat="1" ht="103.2" customHeight="1" thickBot="1" x14ac:dyDescent="0.35">
      <c r="A9" s="448" t="s">
        <v>1127</v>
      </c>
      <c r="B9" s="517" t="s">
        <v>164</v>
      </c>
      <c r="C9" s="519">
        <f>L9</f>
        <v>0</v>
      </c>
      <c r="D9" s="519">
        <f>M9</f>
        <v>0</v>
      </c>
      <c r="E9" s="729" t="str">
        <f>N9</f>
        <v/>
      </c>
      <c r="F9" s="358" t="s">
        <v>242</v>
      </c>
      <c r="G9" s="730" t="str">
        <f>+N9</f>
        <v/>
      </c>
      <c r="H9" s="370" t="s">
        <v>322</v>
      </c>
      <c r="I9" s="373" t="s">
        <v>316</v>
      </c>
      <c r="J9" s="441"/>
      <c r="K9" s="465"/>
      <c r="L9" s="470">
        <f>HLOOKUP($C$5,'PY2 Data(H)'!$D$2:$CR$399,163,FALSE)</f>
        <v>0</v>
      </c>
      <c r="M9" s="470">
        <f>HLOOKUP($C$5,'PY1 Data(H)'!$F$2:$CR$399,296,FALSE)</f>
        <v>0</v>
      </c>
      <c r="N9" s="475" t="str">
        <f>IFERROR((Import!L61-Import!L60)/Import!L62,"")</f>
        <v/>
      </c>
      <c r="O9" s="459"/>
      <c r="P9" s="460"/>
      <c r="Q9" s="461"/>
      <c r="R9" s="461"/>
      <c r="S9" s="461"/>
      <c r="T9" s="461"/>
      <c r="U9" s="461"/>
      <c r="V9" s="461"/>
      <c r="W9" s="461"/>
      <c r="X9" s="461"/>
      <c r="Y9" s="461"/>
      <c r="Z9" s="461"/>
      <c r="AA9" s="461"/>
      <c r="AB9" s="461"/>
      <c r="AC9" s="461"/>
      <c r="AD9" s="461"/>
      <c r="AE9" s="461"/>
      <c r="AF9" s="461"/>
      <c r="AG9" s="461"/>
      <c r="AH9" s="461"/>
      <c r="AI9" s="461"/>
      <c r="AJ9" s="461"/>
      <c r="AK9" s="461"/>
      <c r="AL9" s="461"/>
      <c r="AM9" s="461"/>
      <c r="AN9" s="461"/>
      <c r="AO9" s="461"/>
      <c r="AP9" s="461"/>
      <c r="AQ9" s="461"/>
      <c r="AR9" s="461"/>
      <c r="AS9" s="461"/>
      <c r="AT9" s="461"/>
      <c r="AU9" s="461"/>
      <c r="AV9" s="461"/>
      <c r="AW9" s="461"/>
      <c r="AX9" s="461"/>
      <c r="AY9" s="461"/>
      <c r="AZ9" s="461"/>
      <c r="BA9" s="461"/>
      <c r="BB9" s="461"/>
      <c r="BC9" s="461"/>
      <c r="BD9" s="461"/>
      <c r="BE9" s="461"/>
      <c r="BF9" s="461"/>
      <c r="BG9" s="461"/>
      <c r="BH9" s="352"/>
      <c r="BI9" s="352"/>
      <c r="BJ9" s="352"/>
      <c r="BK9" s="352"/>
      <c r="BL9" s="352"/>
      <c r="BM9" s="352"/>
      <c r="BN9" s="352"/>
      <c r="BO9" s="352"/>
      <c r="BP9" s="352"/>
      <c r="BQ9" s="352"/>
      <c r="BR9" s="352"/>
      <c r="BS9" s="352"/>
      <c r="BT9" s="352"/>
      <c r="BU9" s="352"/>
      <c r="BV9" s="352"/>
      <c r="BW9" s="352"/>
      <c r="BX9" s="352"/>
      <c r="BY9" s="352"/>
      <c r="BZ9" s="352"/>
      <c r="CA9" s="352"/>
      <c r="CB9" s="352"/>
      <c r="CC9" s="352"/>
    </row>
    <row r="10" spans="1:81" s="130" customFormat="1" ht="18.600000000000001" thickBot="1" x14ac:dyDescent="0.35">
      <c r="A10" s="377"/>
      <c r="B10" s="767" t="s">
        <v>323</v>
      </c>
      <c r="C10" s="767"/>
      <c r="D10" s="767"/>
      <c r="E10" s="361">
        <v>2022</v>
      </c>
      <c r="F10" s="446" t="s">
        <v>324</v>
      </c>
      <c r="G10" s="447"/>
      <c r="H10" s="360"/>
      <c r="I10" s="374"/>
      <c r="J10" s="360"/>
      <c r="K10" s="465"/>
      <c r="L10" s="459"/>
      <c r="M10" s="459"/>
      <c r="N10" s="459"/>
      <c r="O10" s="459"/>
      <c r="P10" s="460"/>
      <c r="Q10" s="461"/>
      <c r="R10" s="461"/>
      <c r="S10" s="461"/>
      <c r="T10" s="461"/>
      <c r="U10" s="461"/>
      <c r="V10" s="461"/>
      <c r="W10" s="461"/>
      <c r="X10" s="461"/>
      <c r="Y10" s="461"/>
      <c r="Z10" s="461"/>
      <c r="AA10" s="461"/>
      <c r="AB10" s="461"/>
      <c r="AC10" s="461"/>
      <c r="AD10" s="461"/>
      <c r="AE10" s="461"/>
      <c r="AF10" s="461"/>
      <c r="AG10" s="461"/>
      <c r="AH10" s="461"/>
      <c r="AI10" s="461"/>
      <c r="AJ10" s="461"/>
      <c r="AK10" s="461"/>
      <c r="AL10" s="461"/>
      <c r="AM10" s="461"/>
      <c r="AN10" s="461"/>
      <c r="AO10" s="461"/>
      <c r="AP10" s="461"/>
      <c r="AQ10" s="461"/>
      <c r="AR10" s="461"/>
      <c r="AS10" s="461"/>
      <c r="AT10" s="461"/>
      <c r="AU10" s="461"/>
      <c r="AV10" s="461"/>
      <c r="AW10" s="461"/>
      <c r="AX10" s="461"/>
      <c r="AY10" s="461"/>
      <c r="AZ10" s="461"/>
      <c r="BA10" s="461"/>
      <c r="BB10" s="461"/>
      <c r="BC10" s="461"/>
      <c r="BD10" s="461"/>
      <c r="BE10" s="461"/>
      <c r="BF10" s="461"/>
      <c r="BG10" s="461"/>
      <c r="BH10" s="352"/>
      <c r="BI10" s="352"/>
      <c r="BJ10" s="352"/>
      <c r="BK10" s="352"/>
      <c r="BL10" s="352"/>
      <c r="BM10" s="352"/>
      <c r="BN10" s="352"/>
      <c r="BO10" s="352"/>
      <c r="BP10" s="352"/>
      <c r="BQ10" s="352"/>
      <c r="BR10" s="352"/>
      <c r="BS10" s="352"/>
      <c r="BT10" s="352"/>
      <c r="BU10" s="352"/>
      <c r="BV10" s="352"/>
      <c r="BW10" s="352"/>
      <c r="BX10" s="352"/>
      <c r="BY10" s="352"/>
      <c r="BZ10" s="352"/>
      <c r="CA10" s="352"/>
      <c r="CB10" s="352"/>
      <c r="CC10" s="352"/>
    </row>
    <row r="11" spans="1:81" s="130" customFormat="1" ht="110.4" customHeight="1" thickBot="1" x14ac:dyDescent="0.35">
      <c r="A11" s="448" t="s">
        <v>1128</v>
      </c>
      <c r="B11" s="754" t="s">
        <v>598</v>
      </c>
      <c r="C11" s="755"/>
      <c r="D11" s="755"/>
      <c r="E11" s="444" t="str">
        <f>IF(Import!L94=1,"Yes",IF(Import!L94=2,"No","This question must be answered.  See cell C23 on TD"))</f>
        <v>This question must be answered.  See cell C23 on TD</v>
      </c>
      <c r="F11" s="501" t="s">
        <v>328</v>
      </c>
      <c r="G11" s="444" t="str">
        <f>IF(E11="No","Late",E11)</f>
        <v>This question must be answered.  See cell C23 on TD</v>
      </c>
      <c r="H11" s="371" t="s">
        <v>325</v>
      </c>
      <c r="I11" s="445" t="s">
        <v>599</v>
      </c>
      <c r="J11" s="449"/>
      <c r="K11" s="465"/>
      <c r="L11" s="459"/>
      <c r="M11" s="459"/>
      <c r="N11" s="459"/>
      <c r="O11" s="459"/>
      <c r="P11" s="460"/>
      <c r="Q11" s="461"/>
      <c r="R11" s="461"/>
      <c r="S11" s="461"/>
      <c r="T11" s="461"/>
      <c r="U11" s="461"/>
      <c r="V11" s="461"/>
      <c r="W11" s="461"/>
      <c r="X11" s="461"/>
      <c r="Y11" s="461"/>
      <c r="Z11" s="461"/>
      <c r="AA11" s="461"/>
      <c r="AB11" s="461"/>
      <c r="AC11" s="461"/>
      <c r="AD11" s="461"/>
      <c r="AE11" s="461"/>
      <c r="AF11" s="461"/>
      <c r="AG11" s="461"/>
      <c r="AH11" s="461"/>
      <c r="AI11" s="461"/>
      <c r="AJ11" s="461"/>
      <c r="AK11" s="461"/>
      <c r="AL11" s="461"/>
      <c r="AM11" s="461"/>
      <c r="AN11" s="461"/>
      <c r="AO11" s="461"/>
      <c r="AP11" s="461"/>
      <c r="AQ11" s="461"/>
      <c r="AR11" s="461"/>
      <c r="AS11" s="461"/>
      <c r="AT11" s="461"/>
      <c r="AU11" s="461"/>
      <c r="AV11" s="461"/>
      <c r="AW11" s="461"/>
      <c r="AX11" s="461"/>
      <c r="AY11" s="461"/>
      <c r="AZ11" s="461"/>
      <c r="BA11" s="461"/>
      <c r="BB11" s="461"/>
      <c r="BC11" s="461"/>
      <c r="BD11" s="461"/>
      <c r="BE11" s="461"/>
      <c r="BF11" s="461"/>
      <c r="BG11" s="461"/>
      <c r="BH11" s="352"/>
      <c r="BI11" s="352"/>
      <c r="BJ11" s="352"/>
      <c r="BK11" s="352"/>
      <c r="BL11" s="352"/>
      <c r="BM11" s="352"/>
      <c r="BN11" s="352"/>
      <c r="BO11" s="352"/>
      <c r="BP11" s="352"/>
      <c r="BQ11" s="352"/>
      <c r="BR11" s="352"/>
      <c r="BS11" s="352"/>
      <c r="BT11" s="352"/>
      <c r="BU11" s="352"/>
      <c r="BV11" s="352"/>
      <c r="BW11" s="352"/>
      <c r="BX11" s="352"/>
      <c r="BY11" s="352"/>
      <c r="BZ11" s="352"/>
      <c r="CA11" s="352"/>
      <c r="CB11" s="352"/>
      <c r="CC11" s="352"/>
    </row>
    <row r="12" spans="1:81" s="130" customFormat="1" ht="18" customHeight="1" thickBot="1" x14ac:dyDescent="0.35">
      <c r="A12" s="450"/>
      <c r="B12" s="761"/>
      <c r="C12" s="761"/>
      <c r="D12" s="762"/>
      <c r="E12" s="361">
        <v>2022</v>
      </c>
      <c r="F12" s="136" t="s">
        <v>324</v>
      </c>
      <c r="G12" s="362"/>
      <c r="H12" s="369"/>
      <c r="I12" s="375"/>
      <c r="J12" s="376"/>
      <c r="K12" s="465"/>
      <c r="L12" s="459"/>
      <c r="M12" s="459"/>
      <c r="N12" s="459"/>
      <c r="O12" s="459"/>
      <c r="P12" s="460"/>
      <c r="Q12" s="461"/>
      <c r="R12" s="461"/>
      <c r="S12" s="461"/>
      <c r="T12" s="461"/>
      <c r="U12" s="461"/>
      <c r="V12" s="461"/>
      <c r="W12" s="461"/>
      <c r="X12" s="461"/>
      <c r="Y12" s="461"/>
      <c r="Z12" s="461"/>
      <c r="AA12" s="461"/>
      <c r="AB12" s="461"/>
      <c r="AC12" s="461"/>
      <c r="AD12" s="461"/>
      <c r="AE12" s="461"/>
      <c r="AF12" s="461"/>
      <c r="AG12" s="461"/>
      <c r="AH12" s="461"/>
      <c r="AI12" s="461"/>
      <c r="AJ12" s="461"/>
      <c r="AK12" s="461"/>
      <c r="AL12" s="461"/>
      <c r="AM12" s="461"/>
      <c r="AN12" s="461"/>
      <c r="AO12" s="461"/>
      <c r="AP12" s="461"/>
      <c r="AQ12" s="461"/>
      <c r="AR12" s="461"/>
      <c r="AS12" s="461"/>
      <c r="AT12" s="461"/>
      <c r="AU12" s="461"/>
      <c r="AV12" s="461"/>
      <c r="AW12" s="461"/>
      <c r="AX12" s="461"/>
      <c r="AY12" s="461"/>
      <c r="AZ12" s="461"/>
      <c r="BA12" s="461"/>
      <c r="BB12" s="461"/>
      <c r="BC12" s="461"/>
      <c r="BD12" s="461"/>
      <c r="BE12" s="461"/>
      <c r="BF12" s="461"/>
      <c r="BG12" s="461"/>
      <c r="BH12" s="352"/>
      <c r="BI12" s="352"/>
      <c r="BJ12" s="352"/>
      <c r="BK12" s="352"/>
      <c r="BL12" s="352"/>
      <c r="BM12" s="352"/>
      <c r="BN12" s="352"/>
      <c r="BO12" s="352"/>
      <c r="BP12" s="352"/>
      <c r="BQ12" s="352"/>
      <c r="BR12" s="352"/>
      <c r="BS12" s="352"/>
      <c r="BT12" s="352"/>
      <c r="BU12" s="352"/>
      <c r="BV12" s="352"/>
      <c r="BW12" s="352"/>
      <c r="BX12" s="352"/>
      <c r="BY12" s="352"/>
      <c r="BZ12" s="352"/>
      <c r="CA12" s="352"/>
      <c r="CB12" s="352"/>
      <c r="CC12" s="352"/>
    </row>
    <row r="13" spans="1:81" s="130" customFormat="1" ht="61.5" customHeight="1" thickBot="1" x14ac:dyDescent="0.35">
      <c r="A13" s="437" t="s">
        <v>1129</v>
      </c>
      <c r="B13" s="768" t="s">
        <v>600</v>
      </c>
      <c r="C13" s="768"/>
      <c r="D13" s="754"/>
      <c r="E13" s="444" t="str">
        <f>IF(AND(Import!L85=2,AND(Import!L89&lt;=0,Import!L90&lt;=0)),"No","Yes")</f>
        <v>Yes</v>
      </c>
      <c r="F13" s="451"/>
      <c r="G13" s="444" t="str">
        <f>E13</f>
        <v>Yes</v>
      </c>
      <c r="H13" s="368" t="s">
        <v>601</v>
      </c>
      <c r="I13" s="373" t="s">
        <v>1131</v>
      </c>
      <c r="J13" s="449"/>
      <c r="K13" s="465"/>
      <c r="L13" s="459"/>
      <c r="M13" s="459"/>
      <c r="N13" s="459"/>
      <c r="O13" s="459"/>
      <c r="P13" s="460"/>
      <c r="Q13" s="461"/>
      <c r="R13" s="461"/>
      <c r="S13" s="461"/>
      <c r="T13" s="461"/>
      <c r="U13" s="461"/>
      <c r="V13" s="461"/>
      <c r="W13" s="461"/>
      <c r="X13" s="461"/>
      <c r="Y13" s="461"/>
      <c r="Z13" s="461"/>
      <c r="AA13" s="461"/>
      <c r="AB13" s="461"/>
      <c r="AC13" s="461"/>
      <c r="AD13" s="461"/>
      <c r="AE13" s="461"/>
      <c r="AF13" s="461"/>
      <c r="AG13" s="461"/>
      <c r="AH13" s="461"/>
      <c r="AI13" s="461"/>
      <c r="AJ13" s="461"/>
      <c r="AK13" s="461"/>
      <c r="AL13" s="461"/>
      <c r="AM13" s="461"/>
      <c r="AN13" s="461"/>
      <c r="AO13" s="461"/>
      <c r="AP13" s="461"/>
      <c r="AQ13" s="461"/>
      <c r="AR13" s="461"/>
      <c r="AS13" s="461"/>
      <c r="AT13" s="461"/>
      <c r="AU13" s="461"/>
      <c r="AV13" s="461"/>
      <c r="AW13" s="461"/>
      <c r="AX13" s="461"/>
      <c r="AY13" s="461"/>
      <c r="AZ13" s="461"/>
      <c r="BA13" s="461"/>
      <c r="BB13" s="461"/>
      <c r="BC13" s="461"/>
      <c r="BD13" s="461"/>
      <c r="BE13" s="461"/>
      <c r="BF13" s="461"/>
      <c r="BG13" s="461"/>
      <c r="BH13" s="352"/>
      <c r="BI13" s="352"/>
      <c r="BJ13" s="352"/>
      <c r="BK13" s="352"/>
      <c r="BL13" s="352"/>
      <c r="BM13" s="352"/>
      <c r="BN13" s="352"/>
      <c r="BO13" s="352"/>
      <c r="BP13" s="352"/>
      <c r="BQ13" s="352"/>
      <c r="BR13" s="352"/>
      <c r="BS13" s="352"/>
      <c r="BT13" s="352"/>
      <c r="BU13" s="352"/>
      <c r="BV13" s="352"/>
      <c r="BW13" s="352"/>
      <c r="BX13" s="352"/>
      <c r="BY13" s="352"/>
      <c r="BZ13" s="352"/>
      <c r="CA13" s="352"/>
      <c r="CB13" s="352"/>
      <c r="CC13" s="352"/>
    </row>
    <row r="14" spans="1:81" s="130" customFormat="1" ht="18" customHeight="1" thickBot="1" x14ac:dyDescent="0.35">
      <c r="A14" s="450"/>
      <c r="B14" s="765"/>
      <c r="C14" s="765"/>
      <c r="D14" s="766"/>
      <c r="E14" s="361">
        <v>2022</v>
      </c>
      <c r="F14" s="136" t="s">
        <v>324</v>
      </c>
      <c r="G14" s="363"/>
      <c r="H14" s="362"/>
      <c r="I14" s="375"/>
      <c r="J14" s="376"/>
      <c r="K14" s="465"/>
      <c r="L14" s="459"/>
      <c r="M14" s="459"/>
      <c r="N14" s="459"/>
      <c r="O14" s="459"/>
      <c r="P14" s="460"/>
      <c r="Q14" s="461"/>
      <c r="R14" s="461"/>
      <c r="S14" s="461"/>
      <c r="T14" s="461"/>
      <c r="U14" s="461"/>
      <c r="V14" s="461"/>
      <c r="W14" s="461"/>
      <c r="X14" s="461"/>
      <c r="Y14" s="461"/>
      <c r="Z14" s="461"/>
      <c r="AA14" s="461"/>
      <c r="AB14" s="461"/>
      <c r="AC14" s="461"/>
      <c r="AD14" s="461"/>
      <c r="AE14" s="461"/>
      <c r="AF14" s="461"/>
      <c r="AG14" s="461"/>
      <c r="AH14" s="461"/>
      <c r="AI14" s="461"/>
      <c r="AJ14" s="461"/>
      <c r="AK14" s="461"/>
      <c r="AL14" s="461"/>
      <c r="AM14" s="461"/>
      <c r="AN14" s="461"/>
      <c r="AO14" s="461"/>
      <c r="AP14" s="461"/>
      <c r="AQ14" s="461"/>
      <c r="AR14" s="461"/>
      <c r="AS14" s="461"/>
      <c r="AT14" s="461"/>
      <c r="AU14" s="461"/>
      <c r="AV14" s="461"/>
      <c r="AW14" s="461"/>
      <c r="AX14" s="461"/>
      <c r="AY14" s="461"/>
      <c r="AZ14" s="461"/>
      <c r="BA14" s="461"/>
      <c r="BB14" s="461"/>
      <c r="BC14" s="461"/>
      <c r="BD14" s="461"/>
      <c r="BE14" s="461"/>
      <c r="BF14" s="461"/>
      <c r="BG14" s="461"/>
      <c r="BH14" s="352"/>
      <c r="BI14" s="352"/>
      <c r="BJ14" s="352"/>
      <c r="BK14" s="352"/>
      <c r="BL14" s="352"/>
      <c r="BM14" s="352"/>
      <c r="BN14" s="352"/>
      <c r="BO14" s="352"/>
      <c r="BP14" s="352"/>
      <c r="BQ14" s="352"/>
      <c r="BR14" s="352"/>
      <c r="BS14" s="352"/>
      <c r="BT14" s="352"/>
      <c r="BU14" s="352"/>
      <c r="BV14" s="352"/>
      <c r="BW14" s="352"/>
      <c r="BX14" s="352"/>
      <c r="BY14" s="352"/>
      <c r="BZ14" s="352"/>
      <c r="CA14" s="352"/>
      <c r="CB14" s="352"/>
      <c r="CC14" s="352"/>
    </row>
    <row r="15" spans="1:81" s="130" customFormat="1" ht="99.75" customHeight="1" thickBot="1" x14ac:dyDescent="0.35">
      <c r="A15" s="437" t="s">
        <v>1130</v>
      </c>
      <c r="B15" s="763" t="s">
        <v>1126</v>
      </c>
      <c r="C15" s="764"/>
      <c r="D15" s="764"/>
      <c r="E15" s="452">
        <f>Import!L91</f>
        <v>0</v>
      </c>
      <c r="F15" s="451"/>
      <c r="G15" s="444" t="str">
        <f>IF(E15&gt;0,"Yes","No")</f>
        <v>No</v>
      </c>
      <c r="H15" s="368" t="s">
        <v>326</v>
      </c>
      <c r="I15" s="445" t="s">
        <v>1125</v>
      </c>
      <c r="J15" s="449"/>
      <c r="K15" s="465"/>
      <c r="L15" s="459"/>
      <c r="M15" s="476"/>
      <c r="N15" s="459"/>
      <c r="O15" s="459"/>
      <c r="P15" s="460"/>
      <c r="Q15" s="461"/>
      <c r="R15" s="461"/>
      <c r="S15" s="461"/>
      <c r="T15" s="461"/>
      <c r="U15" s="461"/>
      <c r="V15" s="461"/>
      <c r="W15" s="461"/>
      <c r="X15" s="461"/>
      <c r="Y15" s="461"/>
      <c r="Z15" s="461"/>
      <c r="AA15" s="461"/>
      <c r="AB15" s="461"/>
      <c r="AC15" s="461"/>
      <c r="AD15" s="461"/>
      <c r="AE15" s="461"/>
      <c r="AF15" s="461"/>
      <c r="AG15" s="461"/>
      <c r="AH15" s="461"/>
      <c r="AI15" s="461"/>
      <c r="AJ15" s="461"/>
      <c r="AK15" s="461"/>
      <c r="AL15" s="461"/>
      <c r="AM15" s="461"/>
      <c r="AN15" s="461"/>
      <c r="AO15" s="461"/>
      <c r="AP15" s="461"/>
      <c r="AQ15" s="461"/>
      <c r="AR15" s="461"/>
      <c r="AS15" s="461"/>
      <c r="AT15" s="461"/>
      <c r="AU15" s="461"/>
      <c r="AV15" s="461"/>
      <c r="AW15" s="461"/>
      <c r="AX15" s="461"/>
      <c r="AY15" s="461"/>
      <c r="AZ15" s="461"/>
      <c r="BA15" s="461"/>
      <c r="BB15" s="461"/>
      <c r="BC15" s="461"/>
      <c r="BD15" s="461"/>
      <c r="BE15" s="461"/>
      <c r="BF15" s="461"/>
      <c r="BG15" s="461"/>
      <c r="BH15" s="352"/>
      <c r="BI15" s="352"/>
      <c r="BJ15" s="352"/>
      <c r="BK15" s="352"/>
      <c r="BL15" s="352"/>
      <c r="BM15" s="352"/>
      <c r="BN15" s="352"/>
      <c r="BO15" s="352"/>
      <c r="BP15" s="352"/>
      <c r="BQ15" s="352"/>
      <c r="BR15" s="352"/>
      <c r="BS15" s="352"/>
      <c r="BT15" s="352"/>
      <c r="BU15" s="352"/>
      <c r="BV15" s="352"/>
      <c r="BW15" s="352"/>
      <c r="BX15" s="352"/>
      <c r="BY15" s="352"/>
      <c r="BZ15" s="352"/>
      <c r="CA15" s="352"/>
      <c r="CB15" s="352"/>
      <c r="CC15" s="352"/>
    </row>
    <row r="16" spans="1:81" s="353" customFormat="1" x14ac:dyDescent="0.3">
      <c r="A16" s="453"/>
      <c r="B16" s="364"/>
      <c r="C16" s="364"/>
      <c r="D16" s="364"/>
      <c r="E16" s="364"/>
      <c r="F16" s="364"/>
      <c r="G16" s="364"/>
      <c r="H16" s="364"/>
      <c r="I16" s="365"/>
      <c r="J16" s="365"/>
      <c r="K16" s="477"/>
      <c r="L16" s="459"/>
      <c r="M16" s="459"/>
      <c r="N16" s="459"/>
      <c r="O16" s="459"/>
      <c r="P16" s="460"/>
      <c r="Q16" s="461"/>
      <c r="R16" s="461"/>
      <c r="S16" s="461"/>
      <c r="T16" s="461"/>
      <c r="U16" s="461"/>
      <c r="V16" s="461"/>
      <c r="W16" s="461"/>
      <c r="X16" s="461"/>
      <c r="Y16" s="461"/>
      <c r="Z16" s="461"/>
      <c r="AA16" s="461"/>
      <c r="AB16" s="461"/>
      <c r="AC16" s="461"/>
      <c r="AD16" s="461"/>
      <c r="AE16" s="461"/>
      <c r="AF16" s="461"/>
      <c r="AG16" s="461"/>
      <c r="AH16" s="461"/>
      <c r="AI16" s="461"/>
      <c r="AJ16" s="461"/>
      <c r="AK16" s="461"/>
      <c r="AL16" s="461"/>
      <c r="AM16" s="461"/>
      <c r="AN16" s="461"/>
      <c r="AO16" s="461"/>
      <c r="AP16" s="461"/>
      <c r="AQ16" s="461"/>
      <c r="AR16" s="461"/>
      <c r="AS16" s="461"/>
      <c r="AT16" s="461"/>
      <c r="AU16" s="461"/>
      <c r="AV16" s="461"/>
      <c r="AW16" s="461"/>
      <c r="AX16" s="461"/>
      <c r="AY16" s="461"/>
      <c r="AZ16" s="461"/>
      <c r="BA16" s="461"/>
      <c r="BB16" s="461"/>
      <c r="BC16" s="461"/>
      <c r="BD16" s="461"/>
      <c r="BE16" s="461"/>
      <c r="BF16" s="461"/>
      <c r="BG16" s="461"/>
      <c r="BH16" s="352"/>
      <c r="BI16" s="352"/>
      <c r="BJ16" s="352"/>
      <c r="BK16" s="352"/>
      <c r="BL16" s="352"/>
      <c r="BM16" s="352"/>
      <c r="BN16" s="352"/>
      <c r="BO16" s="352"/>
      <c r="BP16" s="352"/>
      <c r="BQ16" s="352"/>
      <c r="BR16" s="352"/>
      <c r="BS16" s="352"/>
      <c r="BT16" s="352"/>
      <c r="BU16" s="352"/>
      <c r="BV16" s="352"/>
      <c r="BW16" s="352"/>
      <c r="BX16" s="352"/>
      <c r="BY16" s="352"/>
      <c r="BZ16" s="352"/>
      <c r="CA16" s="352"/>
      <c r="CB16" s="352"/>
      <c r="CC16" s="352"/>
    </row>
  </sheetData>
  <mergeCells count="17">
    <mergeCell ref="I1:J1"/>
    <mergeCell ref="B1:H1"/>
    <mergeCell ref="B2:H2"/>
    <mergeCell ref="C4:E4"/>
    <mergeCell ref="F4:G5"/>
    <mergeCell ref="H4:H5"/>
    <mergeCell ref="C5:E5"/>
    <mergeCell ref="I2:I5"/>
    <mergeCell ref="J2:J5"/>
    <mergeCell ref="B11:D11"/>
    <mergeCell ref="B6:E6"/>
    <mergeCell ref="B7:E7"/>
    <mergeCell ref="B12:D12"/>
    <mergeCell ref="B15:D15"/>
    <mergeCell ref="B14:D14"/>
    <mergeCell ref="B10:D10"/>
    <mergeCell ref="B13:D13"/>
  </mergeCells>
  <conditionalFormatting sqref="G11">
    <cfRule type="cellIs" dxfId="6" priority="30" operator="equal">
      <formula>"Late"</formula>
    </cfRule>
  </conditionalFormatting>
  <conditionalFormatting sqref="G13">
    <cfRule type="cellIs" dxfId="5" priority="27" operator="equal">
      <formula>"Yes"</formula>
    </cfRule>
  </conditionalFormatting>
  <conditionalFormatting sqref="G14">
    <cfRule type="cellIs" dxfId="4" priority="24" operator="equal">
      <formula>"Yes"</formula>
    </cfRule>
  </conditionalFormatting>
  <conditionalFormatting sqref="G9">
    <cfRule type="cellIs" dxfId="3" priority="19" operator="lessThan">
      <formula>1</formula>
    </cfRule>
  </conditionalFormatting>
  <conditionalFormatting sqref="E11 G11">
    <cfRule type="containsText" dxfId="2" priority="11" operator="containsText" text="This question must be answered">
      <formula>NOT(ISERROR(SEARCH("This question must be answered",E11)))</formula>
    </cfRule>
  </conditionalFormatting>
  <conditionalFormatting sqref="G15">
    <cfRule type="cellIs" dxfId="1" priority="7" operator="equal">
      <formula>"Yes"</formula>
    </cfRule>
  </conditionalFormatting>
  <conditionalFormatting sqref="G15">
    <cfRule type="containsText" dxfId="0" priority="6" operator="containsText" text="This question must be answered">
      <formula>NOT(ISERROR(SEARCH("This question must be answered",G15)))</formula>
    </cfRule>
  </conditionalFormatting>
  <pageMargins left="0.25" right="0.25" top="0.05" bottom="0.25" header="0.3" footer="0.25"/>
  <pageSetup scale="60" orientation="landscape" r:id="rId1"/>
  <headerFooter>
    <oddFooter>&amp;C&amp;12&amp;P</oddFooter>
  </headerFooter>
  <rowBreaks count="1" manualBreakCount="1">
    <brk id="7"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380D-58B5-4A07-9570-7087D2AAE1CB}">
  <sheetPr codeName="Sheet6"/>
  <dimension ref="B1:R30"/>
  <sheetViews>
    <sheetView zoomScaleNormal="100" workbookViewId="0">
      <selection activeCell="D5" sqref="D5"/>
    </sheetView>
  </sheetViews>
  <sheetFormatPr defaultColWidth="9.109375" defaultRowHeight="14.4" x14ac:dyDescent="0.3"/>
  <cols>
    <col min="1" max="1" width="2" style="130" customWidth="1"/>
    <col min="2" max="2" width="96.21875" style="130" customWidth="1"/>
    <col min="3" max="3" width="2" style="130" customWidth="1"/>
    <col min="4" max="4" width="17.6640625" style="130" customWidth="1"/>
    <col min="5" max="5" width="9.33203125" style="130" customWidth="1"/>
    <col min="6" max="6" width="14.109375" style="107" customWidth="1"/>
    <col min="7" max="7" width="50.44140625" style="350" customWidth="1"/>
    <col min="8" max="8" width="44.21875" style="130" customWidth="1"/>
    <col min="9" max="9" width="9.109375" style="130"/>
    <col min="10" max="10" width="36.77734375" style="130" customWidth="1"/>
    <col min="11" max="12" width="28.88671875" style="130" customWidth="1"/>
    <col min="13" max="13" width="9.109375" style="130"/>
    <col min="14" max="14" width="16.6640625" style="130" customWidth="1"/>
    <col min="15" max="15" width="22.5546875" style="130" customWidth="1"/>
    <col min="16" max="16" width="23.44140625" style="130" customWidth="1"/>
    <col min="17" max="17" width="9.109375" style="130"/>
    <col min="18" max="18" width="26.33203125" style="130" customWidth="1"/>
    <col min="19" max="16384" width="9.109375" style="130"/>
  </cols>
  <sheetData>
    <row r="1" spans="2:8" ht="18" x14ac:dyDescent="0.35">
      <c r="B1" s="654" t="s">
        <v>1171</v>
      </c>
      <c r="C1" s="654"/>
      <c r="D1" s="654"/>
    </row>
    <row r="2" spans="2:8" x14ac:dyDescent="0.3">
      <c r="B2" s="792"/>
      <c r="C2" s="792"/>
      <c r="D2" s="792"/>
    </row>
    <row r="3" spans="2:8" ht="29.4" x14ac:dyDescent="0.35">
      <c r="B3" s="655" t="str">
        <f>'Unit Data from Audit Worksheet'!D2</f>
        <v>Yancey County Economic Development Commission</v>
      </c>
      <c r="C3" s="416"/>
      <c r="D3" s="656">
        <v>2022</v>
      </c>
      <c r="F3" s="657" t="s">
        <v>1172</v>
      </c>
      <c r="G3" s="658" t="s">
        <v>12</v>
      </c>
    </row>
    <row r="4" spans="2:8" ht="21" x14ac:dyDescent="0.3">
      <c r="B4" s="659" t="s">
        <v>1173</v>
      </c>
      <c r="C4" s="660"/>
    </row>
    <row r="5" spans="2:8" ht="15.6" x14ac:dyDescent="0.3">
      <c r="B5" s="661" t="s">
        <v>1174</v>
      </c>
      <c r="C5" s="661"/>
      <c r="D5" s="662"/>
    </row>
    <row r="6" spans="2:8" x14ac:dyDescent="0.3">
      <c r="B6" s="663" t="s">
        <v>1175</v>
      </c>
      <c r="C6" s="663"/>
      <c r="D6" s="664">
        <f>Import!L35</f>
        <v>0</v>
      </c>
      <c r="F6" s="665">
        <v>506</v>
      </c>
      <c r="G6" s="350" t="s">
        <v>87</v>
      </c>
    </row>
    <row r="7" spans="2:8" x14ac:dyDescent="0.3">
      <c r="B7" s="663" t="s">
        <v>1176</v>
      </c>
      <c r="C7" s="663"/>
      <c r="D7" s="666">
        <f>Import!L36</f>
        <v>0</v>
      </c>
      <c r="F7" s="665">
        <v>536</v>
      </c>
      <c r="G7" s="350" t="s">
        <v>88</v>
      </c>
    </row>
    <row r="8" spans="2:8" x14ac:dyDescent="0.3">
      <c r="B8" s="663" t="s">
        <v>1177</v>
      </c>
      <c r="C8" s="663"/>
      <c r="D8" s="666">
        <f>Import!L59</f>
        <v>0</v>
      </c>
      <c r="F8" s="107">
        <v>647</v>
      </c>
      <c r="G8" s="350" t="s">
        <v>313</v>
      </c>
    </row>
    <row r="9" spans="2:8" x14ac:dyDescent="0.3">
      <c r="B9" s="667" t="s">
        <v>1178</v>
      </c>
      <c r="C9" s="667"/>
      <c r="D9" s="668"/>
    </row>
    <row r="10" spans="2:8" x14ac:dyDescent="0.3">
      <c r="B10" s="663" t="s">
        <v>1179</v>
      </c>
      <c r="C10" s="663"/>
      <c r="D10" s="669">
        <f>Import!L39</f>
        <v>0</v>
      </c>
      <c r="F10" s="107">
        <v>4</v>
      </c>
      <c r="G10" s="350" t="s">
        <v>1180</v>
      </c>
    </row>
    <row r="11" spans="2:8" x14ac:dyDescent="0.3">
      <c r="B11" s="663" t="s">
        <v>1181</v>
      </c>
      <c r="C11" s="663"/>
      <c r="D11" s="669">
        <f>Import!L81</f>
        <v>0</v>
      </c>
      <c r="F11" s="107">
        <v>6</v>
      </c>
      <c r="G11" s="350" t="s">
        <v>104</v>
      </c>
    </row>
    <row r="12" spans="2:8" x14ac:dyDescent="0.3">
      <c r="B12" s="663" t="s">
        <v>1182</v>
      </c>
      <c r="C12" s="663"/>
      <c r="D12" s="670">
        <f>Import!L40</f>
        <v>0</v>
      </c>
      <c r="F12" s="107">
        <v>5</v>
      </c>
      <c r="G12" s="350" t="s">
        <v>1183</v>
      </c>
    </row>
    <row r="13" spans="2:8" ht="15" thickBot="1" x14ac:dyDescent="0.35">
      <c r="B13" s="671" t="s">
        <v>1184</v>
      </c>
      <c r="C13" s="663"/>
      <c r="D13" s="672">
        <f>SUM(D6:D8)-SUM(D10:D12)</f>
        <v>0</v>
      </c>
      <c r="E13" s="673"/>
      <c r="F13" s="107" t="s">
        <v>1185</v>
      </c>
      <c r="G13" s="674" t="s">
        <v>1197</v>
      </c>
      <c r="H13" s="675"/>
    </row>
    <row r="14" spans="2:8" ht="15" thickTop="1" x14ac:dyDescent="0.3">
      <c r="B14" s="676"/>
      <c r="C14" s="676"/>
      <c r="D14" s="677"/>
    </row>
    <row r="15" spans="2:8" ht="15.6" x14ac:dyDescent="0.3">
      <c r="B15" s="661"/>
      <c r="C15" s="661"/>
      <c r="D15" s="678"/>
    </row>
    <row r="16" spans="2:8" x14ac:dyDescent="0.3">
      <c r="B16" s="676" t="s">
        <v>1186</v>
      </c>
      <c r="C16" s="676"/>
      <c r="D16" s="662"/>
    </row>
    <row r="17" spans="2:18" x14ac:dyDescent="0.3">
      <c r="B17" s="663" t="s">
        <v>1187</v>
      </c>
      <c r="C17" s="663"/>
      <c r="D17" s="679">
        <f>Import!L50</f>
        <v>0</v>
      </c>
      <c r="F17" s="107">
        <v>532</v>
      </c>
      <c r="G17" s="350" t="s">
        <v>358</v>
      </c>
    </row>
    <row r="18" spans="2:18" x14ac:dyDescent="0.3">
      <c r="C18" s="676"/>
      <c r="D18" s="669"/>
    </row>
    <row r="19" spans="2:18" x14ac:dyDescent="0.3">
      <c r="B19" s="676" t="s">
        <v>1188</v>
      </c>
      <c r="C19" s="676"/>
      <c r="D19" s="669"/>
    </row>
    <row r="20" spans="2:18" x14ac:dyDescent="0.3">
      <c r="B20" s="663" t="s">
        <v>1189</v>
      </c>
      <c r="C20" s="663"/>
      <c r="D20" s="680">
        <f>Import!L52</f>
        <v>0</v>
      </c>
      <c r="F20" s="107">
        <v>20</v>
      </c>
      <c r="G20" s="350" t="s">
        <v>1190</v>
      </c>
    </row>
    <row r="21" spans="2:18" ht="28.8" x14ac:dyDescent="0.3">
      <c r="B21" s="663" t="s">
        <v>1191</v>
      </c>
      <c r="C21" s="663"/>
      <c r="D21" s="669">
        <f>Import!L55</f>
        <v>0</v>
      </c>
      <c r="F21" s="107">
        <v>509</v>
      </c>
      <c r="G21" s="350" t="s">
        <v>116</v>
      </c>
    </row>
    <row r="22" spans="2:18" x14ac:dyDescent="0.3">
      <c r="B22" s="663" t="s">
        <v>1192</v>
      </c>
      <c r="C22" s="663"/>
      <c r="D22" s="680">
        <f>Import!L53</f>
        <v>0</v>
      </c>
      <c r="F22" s="107">
        <v>533</v>
      </c>
      <c r="G22" s="350" t="s">
        <v>359</v>
      </c>
    </row>
    <row r="23" spans="2:18" ht="28.8" x14ac:dyDescent="0.3">
      <c r="B23" s="663" t="s">
        <v>1193</v>
      </c>
      <c r="C23" s="663"/>
      <c r="D23" s="680">
        <f>Import!L54</f>
        <v>0</v>
      </c>
      <c r="F23" s="107">
        <v>508</v>
      </c>
      <c r="G23" s="350" t="s">
        <v>118</v>
      </c>
    </row>
    <row r="24" spans="2:18" ht="15" thickBot="1" x14ac:dyDescent="0.35">
      <c r="B24" s="671" t="s">
        <v>1194</v>
      </c>
      <c r="C24" s="681"/>
      <c r="D24" s="682">
        <f>D17+D20+D21-D22-D23</f>
        <v>0</v>
      </c>
      <c r="F24" s="107" t="s">
        <v>1185</v>
      </c>
      <c r="G24" s="674" t="s">
        <v>1231</v>
      </c>
    </row>
    <row r="25" spans="2:18" ht="15" thickTop="1" x14ac:dyDescent="0.3">
      <c r="B25" s="662"/>
      <c r="C25" s="662"/>
      <c r="D25" s="662"/>
    </row>
    <row r="26" spans="2:18" s="351" customFormat="1" ht="29.4" thickBot="1" x14ac:dyDescent="0.35">
      <c r="B26" s="671" t="s">
        <v>1195</v>
      </c>
      <c r="C26" s="681"/>
      <c r="D26" s="683" t="e">
        <f>D13/D24</f>
        <v>#DIV/0!</v>
      </c>
      <c r="F26" s="107" t="s">
        <v>1185</v>
      </c>
      <c r="G26" s="631" t="s">
        <v>1196</v>
      </c>
      <c r="I26" s="130"/>
      <c r="J26" s="130"/>
      <c r="K26" s="130"/>
      <c r="L26" s="130"/>
      <c r="M26" s="130"/>
      <c r="N26" s="130"/>
      <c r="O26" s="130"/>
      <c r="P26" s="130"/>
      <c r="Q26" s="130"/>
      <c r="R26" s="130"/>
    </row>
    <row r="27" spans="2:18" s="351" customFormat="1" ht="15" thickTop="1" x14ac:dyDescent="0.3">
      <c r="B27" s="667"/>
      <c r="C27" s="667"/>
      <c r="D27" s="684"/>
      <c r="F27" s="107"/>
      <c r="G27" s="631"/>
      <c r="I27" s="130"/>
      <c r="J27" s="130"/>
      <c r="K27" s="130"/>
      <c r="L27" s="130"/>
      <c r="M27" s="130"/>
      <c r="N27" s="130"/>
      <c r="O27" s="130"/>
      <c r="P27" s="130"/>
      <c r="Q27" s="130"/>
      <c r="R27" s="130"/>
    </row>
    <row r="28" spans="2:18" s="351" customFormat="1" x14ac:dyDescent="0.3">
      <c r="B28" s="667"/>
      <c r="C28" s="667"/>
      <c r="D28" s="684"/>
      <c r="F28" s="107"/>
      <c r="G28" s="631"/>
      <c r="I28" s="130"/>
      <c r="J28" s="130"/>
      <c r="K28" s="130"/>
      <c r="L28" s="130"/>
      <c r="M28" s="130"/>
      <c r="N28" s="130"/>
      <c r="O28" s="130"/>
      <c r="P28" s="130"/>
      <c r="Q28" s="130"/>
      <c r="R28" s="130"/>
    </row>
    <row r="29" spans="2:18" s="351" customFormat="1" x14ac:dyDescent="0.3">
      <c r="B29" s="685"/>
      <c r="C29" s="685"/>
      <c r="D29" s="684"/>
      <c r="F29" s="107"/>
      <c r="G29" s="631"/>
      <c r="I29" s="130"/>
      <c r="J29" s="130"/>
      <c r="K29" s="130"/>
      <c r="L29" s="130"/>
      <c r="M29" s="130"/>
      <c r="N29" s="130"/>
      <c r="O29" s="130"/>
      <c r="P29" s="130"/>
      <c r="Q29" s="130"/>
      <c r="R29" s="130"/>
    </row>
    <row r="30" spans="2:18" x14ac:dyDescent="0.3">
      <c r="B30" s="456"/>
      <c r="C30" s="456"/>
      <c r="D30" s="686"/>
    </row>
  </sheetData>
  <sheetProtection algorithmName="SHA-512" hashValue="vyGfGNauVWH72VCX6tPxfkka40TyZBGkTyrHLlMVgK/73DDG6h+p2HCyeBvkYg9RFRtFPqsx5v4WHaqRsm5sZA==" saltValue="5JtCkgqj9b0zJQktbfnuEg==" spinCount="100000" sheet="1" objects="1" scenarios="1"/>
  <mergeCells count="1">
    <mergeCell ref="B2:D2"/>
  </mergeCells>
  <pageMargins left="0.7" right="0.7" top="0.75" bottom="0.75" header="0.3" footer="0.3"/>
  <pageSetup scale="47" orientation="portrait" r:id="rId1"/>
  <colBreaks count="1" manualBreakCount="1">
    <brk id="1" max="2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31D91-4874-4CDF-99F2-6A86DC064007}">
  <sheetPr codeName="Sheet7"/>
  <dimension ref="A2:K43"/>
  <sheetViews>
    <sheetView workbookViewId="0">
      <selection activeCell="C31" sqref="C31"/>
    </sheetView>
  </sheetViews>
  <sheetFormatPr defaultColWidth="9.109375" defaultRowHeight="14.4" x14ac:dyDescent="0.3"/>
  <cols>
    <col min="1" max="1" width="4.77734375" style="130" customWidth="1"/>
    <col min="2" max="2" width="77.21875" style="130" customWidth="1"/>
    <col min="3" max="3" width="20.21875" style="130" customWidth="1"/>
    <col min="4" max="4" width="3.6640625" style="130" customWidth="1"/>
    <col min="5" max="5" width="20.21875" style="130" customWidth="1"/>
    <col min="6" max="6" width="6.21875" style="130" customWidth="1"/>
    <col min="7" max="7" width="17.33203125" style="130" customWidth="1"/>
    <col min="8" max="8" width="34.77734375" style="130" customWidth="1"/>
    <col min="9" max="9" width="15" style="107" customWidth="1"/>
    <col min="10" max="10" width="36.21875" style="130" customWidth="1"/>
    <col min="11" max="11" width="18.33203125" style="130" customWidth="1"/>
    <col min="12" max="12" width="19.88671875" style="130" customWidth="1"/>
    <col min="13" max="13" width="17.77734375" style="130" customWidth="1"/>
    <col min="14" max="16384" width="9.109375" style="130"/>
  </cols>
  <sheetData>
    <row r="2" spans="1:11" ht="14.4" customHeight="1" x14ac:dyDescent="0.3">
      <c r="B2" s="793" t="s">
        <v>1200</v>
      </c>
      <c r="C2" s="793"/>
      <c r="D2" s="793"/>
      <c r="E2" s="793"/>
      <c r="F2" s="689"/>
      <c r="G2" s="690"/>
    </row>
    <row r="4" spans="1:11" ht="15.6" x14ac:dyDescent="0.3">
      <c r="A4" s="690"/>
      <c r="B4" s="691" t="str">
        <f>'Unit Data from Audit Worksheet'!D2</f>
        <v>Yancey County Economic Development Commission</v>
      </c>
      <c r="C4" s="692">
        <f>'Unit Data from Audit Worksheet'!F5</f>
        <v>2022</v>
      </c>
      <c r="E4" s="693">
        <f>'Unit Data from Audit Worksheet'!F5</f>
        <v>2022</v>
      </c>
    </row>
    <row r="5" spans="1:11" ht="27.6" x14ac:dyDescent="0.4">
      <c r="A5" s="694"/>
      <c r="B5" s="660" t="s">
        <v>1173</v>
      </c>
      <c r="C5" s="695" t="s">
        <v>1201</v>
      </c>
      <c r="D5" s="694"/>
      <c r="E5" s="696" t="s">
        <v>1202</v>
      </c>
      <c r="G5" s="107"/>
      <c r="I5" s="130"/>
    </row>
    <row r="6" spans="1:11" x14ac:dyDescent="0.3">
      <c r="A6" s="690"/>
      <c r="B6" s="697" t="s">
        <v>1203</v>
      </c>
      <c r="C6" s="662"/>
      <c r="D6" s="662"/>
      <c r="E6" s="662"/>
      <c r="G6" s="107"/>
      <c r="I6" s="130"/>
    </row>
    <row r="7" spans="1:11" x14ac:dyDescent="0.3">
      <c r="A7" s="690"/>
      <c r="B7" s="698" t="s">
        <v>1204</v>
      </c>
      <c r="C7" s="664">
        <f>Import!L35</f>
        <v>0</v>
      </c>
      <c r="D7" s="700"/>
      <c r="E7" s="699">
        <f>C7</f>
        <v>0</v>
      </c>
      <c r="G7" s="701">
        <v>506</v>
      </c>
      <c r="H7" s="702" t="s">
        <v>87</v>
      </c>
      <c r="I7" s="130"/>
    </row>
    <row r="8" spans="1:11" x14ac:dyDescent="0.3">
      <c r="A8" s="690"/>
      <c r="B8" s="698" t="s">
        <v>1205</v>
      </c>
      <c r="C8" s="668">
        <f>Import!L36</f>
        <v>0</v>
      </c>
      <c r="D8" s="703"/>
      <c r="E8" s="703"/>
      <c r="G8" s="701">
        <v>536</v>
      </c>
      <c r="H8" s="702" t="s">
        <v>88</v>
      </c>
      <c r="I8" s="130"/>
    </row>
    <row r="9" spans="1:11" x14ac:dyDescent="0.3">
      <c r="A9" s="690"/>
      <c r="B9" s="698" t="s">
        <v>1206</v>
      </c>
      <c r="C9" s="721">
        <f>Import!L39</f>
        <v>0</v>
      </c>
      <c r="D9" s="703"/>
      <c r="E9" s="721">
        <f>C9</f>
        <v>0</v>
      </c>
      <c r="G9" s="701">
        <v>4</v>
      </c>
      <c r="H9" s="702" t="s">
        <v>39</v>
      </c>
      <c r="I9" s="130"/>
    </row>
    <row r="10" spans="1:11" x14ac:dyDescent="0.3">
      <c r="A10" s="690"/>
      <c r="B10" s="698" t="s">
        <v>1207</v>
      </c>
      <c r="C10" s="669">
        <f>Import!L81</f>
        <v>0</v>
      </c>
      <c r="D10" s="703"/>
      <c r="E10" s="721">
        <f>C10</f>
        <v>0</v>
      </c>
      <c r="G10" s="701">
        <v>6</v>
      </c>
      <c r="H10" s="702" t="s">
        <v>104</v>
      </c>
      <c r="I10" s="130"/>
    </row>
    <row r="11" spans="1:11" x14ac:dyDescent="0.3">
      <c r="A11" s="690"/>
      <c r="B11" s="698" t="s">
        <v>1208</v>
      </c>
      <c r="C11" s="670">
        <f>Import!L40</f>
        <v>0</v>
      </c>
      <c r="D11" s="704"/>
      <c r="E11" s="721">
        <f>C11</f>
        <v>0</v>
      </c>
      <c r="G11" s="701">
        <v>5</v>
      </c>
      <c r="H11" s="702" t="s">
        <v>40</v>
      </c>
      <c r="I11" s="130"/>
    </row>
    <row r="12" spans="1:11" x14ac:dyDescent="0.3">
      <c r="A12" s="676"/>
      <c r="B12" s="698" t="s">
        <v>1209</v>
      </c>
      <c r="C12" s="722">
        <f>C7+C8-SUM(C9:C11)</f>
        <v>0</v>
      </c>
      <c r="E12" s="722">
        <f>E7-SUM(E9:E11)</f>
        <v>0</v>
      </c>
      <c r="G12" s="701" t="s">
        <v>1210</v>
      </c>
      <c r="H12" s="705" t="s">
        <v>1232</v>
      </c>
      <c r="I12" s="702" t="s">
        <v>1235</v>
      </c>
      <c r="J12" s="705" t="s">
        <v>1236</v>
      </c>
      <c r="K12" s="715"/>
    </row>
    <row r="13" spans="1:11" x14ac:dyDescent="0.3">
      <c r="A13" s="690"/>
      <c r="B13" s="690"/>
      <c r="C13" s="662"/>
      <c r="D13" s="662"/>
      <c r="E13" s="662"/>
      <c r="G13" s="701"/>
      <c r="H13" s="702"/>
      <c r="I13" s="130"/>
    </row>
    <row r="14" spans="1:11" x14ac:dyDescent="0.3">
      <c r="A14" s="690"/>
      <c r="B14" s="698" t="s">
        <v>1211</v>
      </c>
      <c r="C14" s="723">
        <f>Import!L46</f>
        <v>0</v>
      </c>
      <c r="D14" s="662"/>
      <c r="E14" s="662"/>
      <c r="G14" s="701">
        <v>9</v>
      </c>
      <c r="H14" s="702" t="s">
        <v>91</v>
      </c>
      <c r="I14" s="130"/>
    </row>
    <row r="15" spans="1:11" x14ac:dyDescent="0.3">
      <c r="A15" s="690"/>
      <c r="B15" s="698" t="s">
        <v>1212</v>
      </c>
      <c r="C15" s="724">
        <f>C14-C12</f>
        <v>0</v>
      </c>
      <c r="D15" s="662"/>
      <c r="E15" s="662"/>
      <c r="G15" s="701" t="s">
        <v>1210</v>
      </c>
      <c r="H15" s="705" t="s">
        <v>1233</v>
      </c>
      <c r="I15" s="717"/>
    </row>
    <row r="16" spans="1:11" x14ac:dyDescent="0.3">
      <c r="A16" s="690"/>
      <c r="B16" s="706" t="s">
        <v>1213</v>
      </c>
      <c r="C16" s="662"/>
      <c r="D16" s="662"/>
      <c r="E16" s="662"/>
      <c r="G16" s="701"/>
      <c r="H16" s="702"/>
      <c r="I16" s="130"/>
    </row>
    <row r="17" spans="1:9" x14ac:dyDescent="0.3">
      <c r="A17" s="707" t="s">
        <v>1214</v>
      </c>
      <c r="B17" s="698" t="s">
        <v>1215</v>
      </c>
      <c r="C17" s="724">
        <f>Import!L43</f>
        <v>0</v>
      </c>
      <c r="D17" s="662"/>
      <c r="E17" s="662"/>
      <c r="G17" s="701">
        <v>7</v>
      </c>
      <c r="H17" s="702" t="s">
        <v>90</v>
      </c>
      <c r="I17" s="130"/>
    </row>
    <row r="18" spans="1:9" ht="15" thickBot="1" x14ac:dyDescent="0.35">
      <c r="B18" s="698" t="s">
        <v>1216</v>
      </c>
      <c r="C18" s="725">
        <f>(C15-SUM(C17:C17))</f>
        <v>0</v>
      </c>
      <c r="D18" s="662"/>
      <c r="E18" s="662"/>
      <c r="G18" s="701" t="s">
        <v>1210</v>
      </c>
      <c r="H18" s="705" t="s">
        <v>1234</v>
      </c>
      <c r="I18" s="130"/>
    </row>
    <row r="19" spans="1:9" ht="15" thickTop="1" x14ac:dyDescent="0.3">
      <c r="B19" s="690"/>
      <c r="C19" s="662"/>
      <c r="D19" s="662"/>
      <c r="E19" s="662"/>
      <c r="G19" s="701"/>
      <c r="H19" s="702"/>
      <c r="I19" s="130"/>
    </row>
    <row r="20" spans="1:9" ht="15" thickBot="1" x14ac:dyDescent="0.35">
      <c r="B20" s="698" t="s">
        <v>1217</v>
      </c>
      <c r="C20" s="726">
        <f>Import!L42</f>
        <v>0</v>
      </c>
      <c r="D20" s="662"/>
      <c r="E20" s="662"/>
      <c r="G20" s="701">
        <v>391</v>
      </c>
      <c r="H20" s="702" t="s">
        <v>89</v>
      </c>
      <c r="I20" s="130"/>
    </row>
    <row r="21" spans="1:9" ht="15.6" thickTop="1" thickBot="1" x14ac:dyDescent="0.35">
      <c r="B21" s="708"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727">
        <f>ABS(C18-C20)</f>
        <v>0</v>
      </c>
      <c r="D21" s="662"/>
      <c r="E21" s="662"/>
      <c r="G21" s="107"/>
      <c r="I21" s="130"/>
    </row>
    <row r="22" spans="1:9" ht="42" thickTop="1" x14ac:dyDescent="0.3">
      <c r="B22" s="709" t="str">
        <f>IF(C18&gt;C20,"Since Restricted-Stabilization by State Statute was understated, verfiy that the unit did not appropriate fund balance in excess of legal amount available in row 12 above.","")</f>
        <v/>
      </c>
      <c r="C22" s="709"/>
      <c r="D22" s="709"/>
      <c r="E22" s="709"/>
      <c r="F22" s="662"/>
      <c r="G22" s="662"/>
    </row>
    <row r="23" spans="1:9" x14ac:dyDescent="0.3">
      <c r="B23" s="706" t="s">
        <v>1218</v>
      </c>
      <c r="C23" s="662"/>
      <c r="D23" s="662"/>
      <c r="E23" s="710" t="s">
        <v>1219</v>
      </c>
      <c r="G23" s="107"/>
      <c r="I23" s="130"/>
    </row>
    <row r="24" spans="1:9" x14ac:dyDescent="0.3">
      <c r="B24" s="706"/>
      <c r="C24" s="695" t="s">
        <v>1220</v>
      </c>
      <c r="D24" s="662"/>
      <c r="E24" s="695" t="s">
        <v>1221</v>
      </c>
      <c r="G24" s="107"/>
      <c r="I24" s="130"/>
    </row>
    <row r="25" spans="1:9" x14ac:dyDescent="0.3">
      <c r="B25" s="697" t="s">
        <v>1222</v>
      </c>
      <c r="C25" s="662"/>
      <c r="D25" s="662"/>
      <c r="E25" s="662"/>
      <c r="G25" s="107"/>
      <c r="I25" s="130"/>
    </row>
    <row r="26" spans="1:9" x14ac:dyDescent="0.3">
      <c r="B26" s="698" t="s">
        <v>1223</v>
      </c>
      <c r="C26" s="664">
        <f>Import!L50</f>
        <v>0</v>
      </c>
      <c r="D26" s="700"/>
      <c r="E26" s="664">
        <f>C26</f>
        <v>0</v>
      </c>
      <c r="G26" s="665">
        <v>532</v>
      </c>
      <c r="H26" s="711" t="s">
        <v>93</v>
      </c>
      <c r="I26" s="130"/>
    </row>
    <row r="27" spans="1:9" x14ac:dyDescent="0.3">
      <c r="B27" s="697" t="s">
        <v>1224</v>
      </c>
      <c r="C27" s="662"/>
      <c r="D27" s="662"/>
      <c r="E27" s="662"/>
      <c r="G27" s="107"/>
      <c r="H27" s="702"/>
      <c r="I27" s="130"/>
    </row>
    <row r="28" spans="1:9" x14ac:dyDescent="0.3">
      <c r="B28" s="698" t="s">
        <v>1225</v>
      </c>
      <c r="C28" s="668">
        <f>Import!L52</f>
        <v>0</v>
      </c>
      <c r="D28" s="703"/>
      <c r="E28" s="668">
        <f>C28</f>
        <v>0</v>
      </c>
      <c r="G28" s="665">
        <v>20</v>
      </c>
      <c r="H28" s="702" t="s">
        <v>95</v>
      </c>
      <c r="I28" s="130"/>
    </row>
    <row r="29" spans="1:9" ht="41.4" x14ac:dyDescent="0.3">
      <c r="B29" s="698" t="s">
        <v>1226</v>
      </c>
      <c r="C29" s="668">
        <f>Import!L55</f>
        <v>0</v>
      </c>
      <c r="D29" s="703"/>
      <c r="E29" s="668">
        <f>C29</f>
        <v>0</v>
      </c>
      <c r="G29" s="665">
        <v>509</v>
      </c>
      <c r="H29" s="712" t="s">
        <v>116</v>
      </c>
      <c r="I29" s="130"/>
    </row>
    <row r="30" spans="1:9" x14ac:dyDescent="0.3">
      <c r="B30" s="698" t="s">
        <v>1227</v>
      </c>
      <c r="C30" s="668">
        <f>Import!L53</f>
        <v>0</v>
      </c>
      <c r="D30" s="703"/>
      <c r="E30" s="668">
        <f>C30</f>
        <v>0</v>
      </c>
      <c r="G30" s="665">
        <v>533</v>
      </c>
      <c r="H30" s="702" t="s">
        <v>94</v>
      </c>
      <c r="I30" s="130"/>
    </row>
    <row r="31" spans="1:9" ht="41.4" x14ac:dyDescent="0.3">
      <c r="B31" s="698" t="s">
        <v>1228</v>
      </c>
      <c r="C31" s="668">
        <f>Import!L54</f>
        <v>0</v>
      </c>
      <c r="D31" s="703"/>
      <c r="E31" s="668">
        <f>C31</f>
        <v>0</v>
      </c>
      <c r="G31" s="665">
        <v>508</v>
      </c>
      <c r="H31" s="712" t="s">
        <v>118</v>
      </c>
      <c r="I31" s="130"/>
    </row>
    <row r="32" spans="1:9" ht="15" thickBot="1" x14ac:dyDescent="0.35">
      <c r="B32" s="713" t="s">
        <v>1229</v>
      </c>
      <c r="C32" s="714">
        <f>SUM(C26:C28)-C30</f>
        <v>0</v>
      </c>
      <c r="D32" s="700"/>
      <c r="E32" s="714">
        <f>SUM(E26:E28)-E30</f>
        <v>0</v>
      </c>
      <c r="G32" s="701" t="s">
        <v>1210</v>
      </c>
      <c r="H32" s="715" t="s">
        <v>1231</v>
      </c>
      <c r="I32" s="130"/>
    </row>
    <row r="33" spans="1:9" ht="15" thickTop="1" x14ac:dyDescent="0.3">
      <c r="B33" s="662"/>
      <c r="C33" s="662"/>
      <c r="D33" s="662"/>
      <c r="E33" s="662"/>
      <c r="G33" s="107"/>
      <c r="I33" s="130"/>
    </row>
    <row r="34" spans="1:9" ht="15" thickBot="1" x14ac:dyDescent="0.35">
      <c r="B34" s="713" t="s">
        <v>1230</v>
      </c>
      <c r="C34" s="716" t="e">
        <f>C12/C32</f>
        <v>#DIV/0!</v>
      </c>
      <c r="D34" s="662"/>
      <c r="E34" s="716" t="e">
        <f>E12/E32</f>
        <v>#DIV/0!</v>
      </c>
      <c r="G34" s="107"/>
      <c r="I34" s="130"/>
    </row>
    <row r="35" spans="1:9" ht="15" thickTop="1" x14ac:dyDescent="0.3">
      <c r="C35" s="662"/>
      <c r="D35" s="662"/>
      <c r="E35" s="662"/>
      <c r="G35" s="107"/>
      <c r="I35" s="130"/>
    </row>
    <row r="36" spans="1:9" ht="15.6" x14ac:dyDescent="0.3">
      <c r="A36" s="718"/>
    </row>
    <row r="38" spans="1:9" x14ac:dyDescent="0.3">
      <c r="E38" s="719"/>
    </row>
    <row r="39" spans="1:9" x14ac:dyDescent="0.3">
      <c r="E39" s="720"/>
    </row>
    <row r="40" spans="1:9" x14ac:dyDescent="0.3">
      <c r="E40" s="720"/>
    </row>
    <row r="41" spans="1:9" x14ac:dyDescent="0.3">
      <c r="E41" s="720"/>
    </row>
    <row r="42" spans="1:9" x14ac:dyDescent="0.3">
      <c r="E42" s="720"/>
    </row>
    <row r="43" spans="1:9" x14ac:dyDescent="0.3">
      <c r="E43" s="720"/>
    </row>
  </sheetData>
  <sheetProtection algorithmName="SHA-512" hashValue="qm0kZVm7tAZwBS1GXoSlKUqQ7fH973s3UVTRruFKCnADxZK6FhLMLWmEcFgN5EVYY/+ccSh3J7DrkSVy8U4QXA==" saltValue="IL1zPepKZ+WPriZRRf6m1w==" spinCount="100000" sheet="1" objects="1" scenarios="1"/>
  <mergeCells count="1">
    <mergeCell ref="B2:E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9F447-EC77-409C-B8AA-749CF7834051}">
  <dimension ref="A1:AS97"/>
  <sheetViews>
    <sheetView workbookViewId="0">
      <selection activeCell="C1" sqref="C1"/>
    </sheetView>
  </sheetViews>
  <sheetFormatPr defaultRowHeight="14.4" x14ac:dyDescent="0.3"/>
  <cols>
    <col min="4" max="45" width="20.77734375" customWidth="1"/>
  </cols>
  <sheetData>
    <row r="1" spans="1:45" x14ac:dyDescent="0.3">
      <c r="D1" t="s">
        <v>667</v>
      </c>
      <c r="E1" t="s">
        <v>668</v>
      </c>
      <c r="F1" t="s">
        <v>669</v>
      </c>
      <c r="G1" t="s">
        <v>670</v>
      </c>
      <c r="H1" t="s">
        <v>671</v>
      </c>
      <c r="I1" t="s">
        <v>672</v>
      </c>
      <c r="J1" t="s">
        <v>673</v>
      </c>
      <c r="K1" t="s">
        <v>674</v>
      </c>
      <c r="L1" t="s">
        <v>675</v>
      </c>
      <c r="M1" t="s">
        <v>676</v>
      </c>
      <c r="N1" t="s">
        <v>677</v>
      </c>
      <c r="O1" t="s">
        <v>678</v>
      </c>
      <c r="P1" t="s">
        <v>679</v>
      </c>
      <c r="Q1" t="s">
        <v>680</v>
      </c>
      <c r="R1" t="s">
        <v>681</v>
      </c>
      <c r="S1" t="s">
        <v>682</v>
      </c>
      <c r="T1" t="s">
        <v>683</v>
      </c>
      <c r="U1" t="s">
        <v>684</v>
      </c>
      <c r="V1" t="s">
        <v>685</v>
      </c>
      <c r="W1" t="s">
        <v>686</v>
      </c>
      <c r="X1" t="s">
        <v>687</v>
      </c>
      <c r="Y1" t="s">
        <v>688</v>
      </c>
      <c r="Z1" t="s">
        <v>689</v>
      </c>
      <c r="AA1" t="s">
        <v>690</v>
      </c>
      <c r="AB1" t="s">
        <v>691</v>
      </c>
      <c r="AC1" t="s">
        <v>692</v>
      </c>
      <c r="AD1" t="s">
        <v>693</v>
      </c>
      <c r="AE1" t="s">
        <v>694</v>
      </c>
      <c r="AF1" t="s">
        <v>695</v>
      </c>
      <c r="AG1" t="s">
        <v>696</v>
      </c>
      <c r="AH1" t="s">
        <v>697</v>
      </c>
      <c r="AI1" t="s">
        <v>698</v>
      </c>
      <c r="AJ1" t="s">
        <v>1149</v>
      </c>
      <c r="AK1" t="s">
        <v>699</v>
      </c>
      <c r="AL1" t="s">
        <v>700</v>
      </c>
      <c r="AM1" t="s">
        <v>701</v>
      </c>
      <c r="AN1" t="s">
        <v>702</v>
      </c>
      <c r="AO1" t="s">
        <v>703</v>
      </c>
      <c r="AP1" t="s">
        <v>704</v>
      </c>
      <c r="AQ1" t="s">
        <v>705</v>
      </c>
      <c r="AR1" t="s">
        <v>706</v>
      </c>
      <c r="AS1" t="s">
        <v>707</v>
      </c>
    </row>
    <row r="2" spans="1:45" x14ac:dyDescent="0.3">
      <c r="D2">
        <v>602182</v>
      </c>
      <c r="E2">
        <v>601701</v>
      </c>
      <c r="F2">
        <v>601702</v>
      </c>
      <c r="G2">
        <v>601703</v>
      </c>
      <c r="H2">
        <v>604187</v>
      </c>
      <c r="I2">
        <v>601707</v>
      </c>
      <c r="J2">
        <v>601708</v>
      </c>
      <c r="K2">
        <v>602352</v>
      </c>
      <c r="L2">
        <v>60952</v>
      </c>
      <c r="M2">
        <v>601717</v>
      </c>
      <c r="N2">
        <v>601719</v>
      </c>
      <c r="O2">
        <v>601720</v>
      </c>
      <c r="P2">
        <v>601723</v>
      </c>
      <c r="Q2">
        <v>601781</v>
      </c>
      <c r="R2">
        <v>601782</v>
      </c>
      <c r="S2">
        <v>601724</v>
      </c>
      <c r="T2">
        <v>601725</v>
      </c>
      <c r="U2">
        <v>601726</v>
      </c>
      <c r="V2">
        <v>602154</v>
      </c>
      <c r="W2">
        <v>604030</v>
      </c>
      <c r="X2">
        <v>601738</v>
      </c>
      <c r="Y2">
        <v>601744</v>
      </c>
      <c r="Z2">
        <v>601745</v>
      </c>
      <c r="AA2">
        <v>601746</v>
      </c>
      <c r="AB2">
        <v>601748</v>
      </c>
      <c r="AC2">
        <v>601790</v>
      </c>
      <c r="AD2">
        <v>602369</v>
      </c>
      <c r="AE2">
        <v>601760</v>
      </c>
      <c r="AF2">
        <v>601761</v>
      </c>
      <c r="AG2">
        <v>601797</v>
      </c>
      <c r="AH2">
        <v>602153</v>
      </c>
      <c r="AI2">
        <v>601764</v>
      </c>
      <c r="AJ2">
        <v>591618</v>
      </c>
      <c r="AK2">
        <v>602389</v>
      </c>
      <c r="AL2">
        <v>601765</v>
      </c>
      <c r="AM2">
        <v>602178</v>
      </c>
      <c r="AN2">
        <v>602390</v>
      </c>
      <c r="AO2">
        <v>602391</v>
      </c>
      <c r="AP2">
        <v>602414</v>
      </c>
      <c r="AQ2">
        <v>602395</v>
      </c>
      <c r="AR2">
        <v>602333</v>
      </c>
      <c r="AS2">
        <v>601774</v>
      </c>
    </row>
    <row r="3" spans="1:45" x14ac:dyDescent="0.3">
      <c r="A3">
        <v>333</v>
      </c>
      <c r="D3" cm="1">
        <f t="array" ref="D3">_xlfn.XLOOKUP(D$1,'PY1 Data(H)'!$A$1:$BR$1,_xlfn.XLOOKUP($A3,'PY1 Data(H)'!$A$1:$A$288,'PY1 Data(H)'!$A$1:$BR$288))</f>
        <v>0</v>
      </c>
      <c r="E3" s="130" cm="1">
        <f t="array" ref="E3">_xlfn.XLOOKUP(E$1,'PY1 Data(H)'!$A$1:$BR$1,_xlfn.XLOOKUP($A3,'PY1 Data(H)'!$A$1:$A$288,'PY1 Data(H)'!$A$1:$BR$288))</f>
        <v>0</v>
      </c>
      <c r="F3" s="130" cm="1">
        <f t="array" ref="F3">_xlfn.XLOOKUP(F$1,'PY1 Data(H)'!$A$1:$BR$1,_xlfn.XLOOKUP($A3,'PY1 Data(H)'!$A$1:$A$288,'PY1 Data(H)'!$A$1:$BR$288))</f>
        <v>1578570</v>
      </c>
      <c r="G3" s="130" cm="1">
        <f t="array" ref="G3">_xlfn.XLOOKUP(G$1,'PY1 Data(H)'!$A$1:$BR$1,_xlfn.XLOOKUP($A3,'PY1 Data(H)'!$A$1:$A$288,'PY1 Data(H)'!$A$1:$BR$288))</f>
        <v>0</v>
      </c>
      <c r="H3" s="130" cm="1">
        <f t="array" ref="H3">_xlfn.XLOOKUP(H$1,'PY1 Data(H)'!$A$1:$BR$1,_xlfn.XLOOKUP($A3,'PY1 Data(H)'!$A$1:$A$288,'PY1 Data(H)'!$A$1:$BR$288))</f>
        <v>0</v>
      </c>
      <c r="I3" s="130" cm="1">
        <f t="array" ref="I3">_xlfn.XLOOKUP(I$1,'PY1 Data(H)'!$A$1:$BR$1,_xlfn.XLOOKUP($A3,'PY1 Data(H)'!$A$1:$A$288,'PY1 Data(H)'!$A$1:$BR$288))</f>
        <v>199107</v>
      </c>
      <c r="J3" s="130" cm="1">
        <f t="array" ref="J3">_xlfn.XLOOKUP(J$1,'PY1 Data(H)'!$A$1:$BR$1,_xlfn.XLOOKUP($A3,'PY1 Data(H)'!$A$1:$A$288,'PY1 Data(H)'!$A$1:$BR$288))</f>
        <v>1557653</v>
      </c>
      <c r="K3" s="130" cm="1">
        <f t="array" ref="K3">_xlfn.XLOOKUP(K$1,'PY1 Data(H)'!$A$1:$BR$1,_xlfn.XLOOKUP($A3,'PY1 Data(H)'!$A$1:$A$288,'PY1 Data(H)'!$A$1:$BR$288))</f>
        <v>0</v>
      </c>
      <c r="L3" s="130" cm="1">
        <f t="array" ref="L3">_xlfn.XLOOKUP(L$1,'PY1 Data(H)'!$A$1:$BR$1,_xlfn.XLOOKUP($A3,'PY1 Data(H)'!$A$1:$A$288,'PY1 Data(H)'!$A$1:$BR$288))</f>
        <v>0</v>
      </c>
      <c r="M3" s="130" cm="1">
        <f t="array" ref="M3">_xlfn.XLOOKUP(M$1,'PY1 Data(H)'!$A$1:$BR$1,_xlfn.XLOOKUP($A3,'PY1 Data(H)'!$A$1:$A$288,'PY1 Data(H)'!$A$1:$BR$288))</f>
        <v>0</v>
      </c>
      <c r="N3" s="130" cm="1">
        <f t="array" ref="N3">_xlfn.XLOOKUP(N$1,'PY1 Data(H)'!$A$1:$BR$1,_xlfn.XLOOKUP($A3,'PY1 Data(H)'!$A$1:$A$288,'PY1 Data(H)'!$A$1:$BR$288))</f>
        <v>0</v>
      </c>
      <c r="O3" s="130" cm="1">
        <f t="array" ref="O3">_xlfn.XLOOKUP(O$1,'PY1 Data(H)'!$A$1:$BR$1,_xlfn.XLOOKUP($A3,'PY1 Data(H)'!$A$1:$A$288,'PY1 Data(H)'!$A$1:$BR$288))</f>
        <v>0</v>
      </c>
      <c r="P3" s="130" cm="1">
        <f t="array" ref="P3">_xlfn.XLOOKUP(P$1,'PY1 Data(H)'!$A$1:$BR$1,_xlfn.XLOOKUP($A3,'PY1 Data(H)'!$A$1:$A$288,'PY1 Data(H)'!$A$1:$BR$288))</f>
        <v>337729</v>
      </c>
      <c r="Q3" s="130" cm="1">
        <f t="array" ref="Q3">_xlfn.XLOOKUP(Q$1,'PY1 Data(H)'!$A$1:$BR$1,_xlfn.XLOOKUP($A3,'PY1 Data(H)'!$A$1:$A$288,'PY1 Data(H)'!$A$1:$BR$288))</f>
        <v>26577</v>
      </c>
      <c r="R3" s="130" cm="1">
        <f t="array" ref="R3">_xlfn.XLOOKUP(R$1,'PY1 Data(H)'!$A$1:$BR$1,_xlfn.XLOOKUP($A3,'PY1 Data(H)'!$A$1:$A$288,'PY1 Data(H)'!$A$1:$BR$288))</f>
        <v>159345</v>
      </c>
      <c r="S3" s="130" cm="1">
        <f t="array" ref="S3">_xlfn.XLOOKUP(S$1,'PY1 Data(H)'!$A$1:$BR$1,_xlfn.XLOOKUP($A3,'PY1 Data(H)'!$A$1:$A$288,'PY1 Data(H)'!$A$1:$BR$288))</f>
        <v>7430347</v>
      </c>
      <c r="T3" s="130" cm="1">
        <f t="array" ref="T3">_xlfn.XLOOKUP(T$1,'PY1 Data(H)'!$A$1:$BR$1,_xlfn.XLOOKUP($A3,'PY1 Data(H)'!$A$1:$A$288,'PY1 Data(H)'!$A$1:$BR$288))</f>
        <v>0</v>
      </c>
      <c r="U3" s="130" cm="1">
        <f t="array" ref="U3">_xlfn.XLOOKUP(U$1,'PY1 Data(H)'!$A$1:$BR$1,_xlfn.XLOOKUP($A3,'PY1 Data(H)'!$A$1:$A$288,'PY1 Data(H)'!$A$1:$BR$288))</f>
        <v>114095</v>
      </c>
      <c r="V3" s="130" cm="1">
        <f t="array" ref="V3">_xlfn.XLOOKUP(V$1,'PY1 Data(H)'!$A$1:$BR$1,_xlfn.XLOOKUP($A3,'PY1 Data(H)'!$A$1:$A$288,'PY1 Data(H)'!$A$1:$BR$288))</f>
        <v>0</v>
      </c>
      <c r="W3" s="130" cm="1">
        <f t="array" ref="W3">_xlfn.XLOOKUP(W$1,'PY1 Data(H)'!$A$1:$BR$1,_xlfn.XLOOKUP($A3,'PY1 Data(H)'!$A$1:$A$288,'PY1 Data(H)'!$A$1:$BR$288))</f>
        <v>132834</v>
      </c>
      <c r="X3" s="130" cm="1">
        <f t="array" ref="X3">_xlfn.XLOOKUP(X$1,'PY1 Data(H)'!$A$1:$BR$1,_xlfn.XLOOKUP($A3,'PY1 Data(H)'!$A$1:$A$288,'PY1 Data(H)'!$A$1:$BR$288))</f>
        <v>138572</v>
      </c>
      <c r="Y3" s="130" cm="1">
        <f t="array" ref="Y3">_xlfn.XLOOKUP(Y$1,'PY1 Data(H)'!$A$1:$BR$1,_xlfn.XLOOKUP($A3,'PY1 Data(H)'!$A$1:$A$288,'PY1 Data(H)'!$A$1:$BR$288))</f>
        <v>0</v>
      </c>
      <c r="Z3" s="130" cm="1">
        <f t="array" ref="Z3">_xlfn.XLOOKUP(Z$1,'PY1 Data(H)'!$A$1:$BR$1,_xlfn.XLOOKUP($A3,'PY1 Data(H)'!$A$1:$A$288,'PY1 Data(H)'!$A$1:$BR$288))</f>
        <v>68422</v>
      </c>
      <c r="AA3" s="130" cm="1">
        <f t="array" ref="AA3">_xlfn.XLOOKUP(AA$1,'PY1 Data(H)'!$A$1:$BR$1,_xlfn.XLOOKUP($A3,'PY1 Data(H)'!$A$1:$A$288,'PY1 Data(H)'!$A$1:$BR$288))</f>
        <v>188110</v>
      </c>
      <c r="AB3" s="130" cm="1">
        <f t="array" ref="AB3">_xlfn.XLOOKUP(AB$1,'PY1 Data(H)'!$A$1:$BR$1,_xlfn.XLOOKUP($A3,'PY1 Data(H)'!$A$1:$A$288,'PY1 Data(H)'!$A$1:$BR$288))</f>
        <v>177496</v>
      </c>
      <c r="AC3" s="130" cm="1">
        <f t="array" ref="AC3">_xlfn.XLOOKUP(AC$1,'PY1 Data(H)'!$A$1:$BR$1,_xlfn.XLOOKUP($A3,'PY1 Data(H)'!$A$1:$A$288,'PY1 Data(H)'!$A$1:$BR$288))</f>
        <v>7775588</v>
      </c>
      <c r="AD3" s="130" cm="1">
        <f t="array" ref="AD3">_xlfn.XLOOKUP(AD$1,'PY1 Data(H)'!$A$1:$BR$1,_xlfn.XLOOKUP($A3,'PY1 Data(H)'!$A$1:$A$288,'PY1 Data(H)'!$A$1:$BR$288))</f>
        <v>0</v>
      </c>
      <c r="AE3" s="130" cm="1">
        <f t="array" ref="AE3">_xlfn.XLOOKUP(AE$1,'PY1 Data(H)'!$A$1:$BR$1,_xlfn.XLOOKUP($A3,'PY1 Data(H)'!$A$1:$A$288,'PY1 Data(H)'!$A$1:$BR$288))</f>
        <v>118721</v>
      </c>
      <c r="AF3" s="130" cm="1">
        <f t="array" ref="AF3">_xlfn.XLOOKUP(AF$1,'PY1 Data(H)'!$A$1:$BR$1,_xlfn.XLOOKUP($A3,'PY1 Data(H)'!$A$1:$A$288,'PY1 Data(H)'!$A$1:$BR$288))</f>
        <v>0</v>
      </c>
      <c r="AG3" s="130" cm="1">
        <f t="array" ref="AG3">_xlfn.XLOOKUP(AG$1,'PY1 Data(H)'!$A$1:$BR$1,_xlfn.XLOOKUP($A3,'PY1 Data(H)'!$A$1:$A$288,'PY1 Data(H)'!$A$1:$BR$288))</f>
        <v>12405567</v>
      </c>
      <c r="AH3" s="130" cm="1">
        <f t="array" ref="AH3">_xlfn.XLOOKUP(AH$1,'PY1 Data(H)'!$A$1:$BR$1,_xlfn.XLOOKUP($A3,'PY1 Data(H)'!$A$1:$A$288,'PY1 Data(H)'!$A$1:$BR$288))</f>
        <v>2300037</v>
      </c>
      <c r="AI3" s="130" cm="1">
        <f t="array" ref="AI3">_xlfn.XLOOKUP(AI$1,'PY1 Data(H)'!$A$1:$BR$1,_xlfn.XLOOKUP($A3,'PY1 Data(H)'!$A$1:$A$288,'PY1 Data(H)'!$A$1:$BR$288))</f>
        <v>465438097</v>
      </c>
      <c r="AJ3" s="130" cm="1">
        <f t="array" ref="AJ3">_xlfn.XLOOKUP(AJ$1,'PY1 Data(H)'!$A$1:$BR$1,_xlfn.XLOOKUP($A3,'PY1 Data(H)'!$A$1:$A$288,'PY1 Data(H)'!$A$1:$BR$288))</f>
        <v>747743</v>
      </c>
      <c r="AK3" s="130" cm="1">
        <f t="array" ref="AK3">_xlfn.XLOOKUP(AK$1,'PY1 Data(H)'!$A$1:$BR$1,_xlfn.XLOOKUP($A3,'PY1 Data(H)'!$A$1:$A$288,'PY1 Data(H)'!$A$1:$BR$288))</f>
        <v>1150913</v>
      </c>
      <c r="AL3" s="130" cm="1">
        <f t="array" ref="AL3">_xlfn.XLOOKUP(AL$1,'PY1 Data(H)'!$A$1:$BR$1,_xlfn.XLOOKUP($A3,'PY1 Data(H)'!$A$1:$A$288,'PY1 Data(H)'!$A$1:$BR$288))</f>
        <v>46016</v>
      </c>
      <c r="AM3" s="130" cm="1">
        <f t="array" ref="AM3">_xlfn.XLOOKUP(AM$1,'PY1 Data(H)'!$A$1:$BR$1,_xlfn.XLOOKUP($A3,'PY1 Data(H)'!$A$1:$A$288,'PY1 Data(H)'!$A$1:$BR$288))</f>
        <v>174422</v>
      </c>
      <c r="AN3" s="130" cm="1">
        <f t="array" ref="AN3">_xlfn.XLOOKUP(AN$1,'PY1 Data(H)'!$A$1:$BR$1,_xlfn.XLOOKUP($A3,'PY1 Data(H)'!$A$1:$A$288,'PY1 Data(H)'!$A$1:$BR$288))</f>
        <v>36678</v>
      </c>
      <c r="AO3" s="130" cm="1">
        <f t="array" ref="AO3">_xlfn.XLOOKUP(AO$1,'PY1 Data(H)'!$A$1:$BR$1,_xlfn.XLOOKUP($A3,'PY1 Data(H)'!$A$1:$A$288,'PY1 Data(H)'!$A$1:$BR$288))</f>
        <v>81319</v>
      </c>
      <c r="AP3" s="130" cm="1">
        <f t="array" ref="AP3">_xlfn.XLOOKUP(AP$1,'PY1 Data(H)'!$A$1:$BR$1,_xlfn.XLOOKUP($A3,'PY1 Data(H)'!$A$1:$A$288,'PY1 Data(H)'!$A$1:$BR$288))</f>
        <v>927454</v>
      </c>
      <c r="AQ3" s="130" cm="1">
        <f t="array" ref="AQ3">_xlfn.XLOOKUP(AQ$1,'PY1 Data(H)'!$A$1:$BR$1,_xlfn.XLOOKUP($A3,'PY1 Data(H)'!$A$1:$A$288,'PY1 Data(H)'!$A$1:$BR$288))</f>
        <v>0</v>
      </c>
      <c r="AR3" s="130" cm="1">
        <f t="array" ref="AR3">_xlfn.XLOOKUP(AR$1,'PY1 Data(H)'!$A$1:$BR$1,_xlfn.XLOOKUP($A3,'PY1 Data(H)'!$A$1:$A$288,'PY1 Data(H)'!$A$1:$BR$288))</f>
        <v>0</v>
      </c>
      <c r="AS3" s="130" cm="1">
        <f t="array" ref="AS3">_xlfn.XLOOKUP(AS$1,'PY1 Data(H)'!$A$1:$BR$1,_xlfn.XLOOKUP($A3,'PY1 Data(H)'!$A$1:$A$288,'PY1 Data(H)'!$A$1:$BR$288))</f>
        <v>174243</v>
      </c>
    </row>
    <row r="4" spans="1:45" x14ac:dyDescent="0.3">
      <c r="A4">
        <v>500</v>
      </c>
      <c r="D4" s="130" cm="1">
        <f t="array" ref="D4">_xlfn.XLOOKUP(D$1,'PY1 Data(H)'!$A$1:$BR$1,_xlfn.XLOOKUP($A4,'PY1 Data(H)'!$A$1:$A$288,'PY1 Data(H)'!$A$1:$BR$288))</f>
        <v>0</v>
      </c>
      <c r="E4" s="130" cm="1">
        <f t="array" ref="E4">_xlfn.XLOOKUP(E$1,'PY1 Data(H)'!$A$1:$BR$1,_xlfn.XLOOKUP($A4,'PY1 Data(H)'!$A$1:$A$288,'PY1 Data(H)'!$A$1:$BR$288))</f>
        <v>0</v>
      </c>
      <c r="F4" s="130" cm="1">
        <f t="array" ref="F4">_xlfn.XLOOKUP(F$1,'PY1 Data(H)'!$A$1:$BR$1,_xlfn.XLOOKUP($A4,'PY1 Data(H)'!$A$1:$A$288,'PY1 Data(H)'!$A$1:$BR$288))</f>
        <v>0</v>
      </c>
      <c r="G4" s="130" cm="1">
        <f t="array" ref="G4">_xlfn.XLOOKUP(G$1,'PY1 Data(H)'!$A$1:$BR$1,_xlfn.XLOOKUP($A4,'PY1 Data(H)'!$A$1:$A$288,'PY1 Data(H)'!$A$1:$BR$288))</f>
        <v>0</v>
      </c>
      <c r="H4" s="130" cm="1">
        <f t="array" ref="H4">_xlfn.XLOOKUP(H$1,'PY1 Data(H)'!$A$1:$BR$1,_xlfn.XLOOKUP($A4,'PY1 Data(H)'!$A$1:$A$288,'PY1 Data(H)'!$A$1:$BR$288))</f>
        <v>0</v>
      </c>
      <c r="I4" s="130" cm="1">
        <f t="array" ref="I4">_xlfn.XLOOKUP(I$1,'PY1 Data(H)'!$A$1:$BR$1,_xlfn.XLOOKUP($A4,'PY1 Data(H)'!$A$1:$A$288,'PY1 Data(H)'!$A$1:$BR$288))</f>
        <v>4000</v>
      </c>
      <c r="J4" s="130" cm="1">
        <f t="array" ref="J4">_xlfn.XLOOKUP(J$1,'PY1 Data(H)'!$A$1:$BR$1,_xlfn.XLOOKUP($A4,'PY1 Data(H)'!$A$1:$A$288,'PY1 Data(H)'!$A$1:$BR$288))</f>
        <v>0</v>
      </c>
      <c r="K4" s="130" cm="1">
        <f t="array" ref="K4">_xlfn.XLOOKUP(K$1,'PY1 Data(H)'!$A$1:$BR$1,_xlfn.XLOOKUP($A4,'PY1 Data(H)'!$A$1:$A$288,'PY1 Data(H)'!$A$1:$BR$288))</f>
        <v>0</v>
      </c>
      <c r="L4" s="130" cm="1">
        <f t="array" ref="L4">_xlfn.XLOOKUP(L$1,'PY1 Data(H)'!$A$1:$BR$1,_xlfn.XLOOKUP($A4,'PY1 Data(H)'!$A$1:$A$288,'PY1 Data(H)'!$A$1:$BR$288))</f>
        <v>0</v>
      </c>
      <c r="M4" s="130" cm="1">
        <f t="array" ref="M4">_xlfn.XLOOKUP(M$1,'PY1 Data(H)'!$A$1:$BR$1,_xlfn.XLOOKUP($A4,'PY1 Data(H)'!$A$1:$A$288,'PY1 Data(H)'!$A$1:$BR$288))</f>
        <v>0</v>
      </c>
      <c r="N4" s="130" cm="1">
        <f t="array" ref="N4">_xlfn.XLOOKUP(N$1,'PY1 Data(H)'!$A$1:$BR$1,_xlfn.XLOOKUP($A4,'PY1 Data(H)'!$A$1:$A$288,'PY1 Data(H)'!$A$1:$BR$288))</f>
        <v>0</v>
      </c>
      <c r="O4" s="130" cm="1">
        <f t="array" ref="O4">_xlfn.XLOOKUP(O$1,'PY1 Data(H)'!$A$1:$BR$1,_xlfn.XLOOKUP($A4,'PY1 Data(H)'!$A$1:$A$288,'PY1 Data(H)'!$A$1:$BR$288))</f>
        <v>0</v>
      </c>
      <c r="P4" s="130" cm="1">
        <f t="array" ref="P4">_xlfn.XLOOKUP(P$1,'PY1 Data(H)'!$A$1:$BR$1,_xlfn.XLOOKUP($A4,'PY1 Data(H)'!$A$1:$A$288,'PY1 Data(H)'!$A$1:$BR$288))</f>
        <v>0</v>
      </c>
      <c r="Q4" s="130" cm="1">
        <f t="array" ref="Q4">_xlfn.XLOOKUP(Q$1,'PY1 Data(H)'!$A$1:$BR$1,_xlfn.XLOOKUP($A4,'PY1 Data(H)'!$A$1:$A$288,'PY1 Data(H)'!$A$1:$BR$288))</f>
        <v>16643</v>
      </c>
      <c r="R4" s="130" cm="1">
        <f t="array" ref="R4">_xlfn.XLOOKUP(R$1,'PY1 Data(H)'!$A$1:$BR$1,_xlfn.XLOOKUP($A4,'PY1 Data(H)'!$A$1:$A$288,'PY1 Data(H)'!$A$1:$BR$288))</f>
        <v>0</v>
      </c>
      <c r="S4" s="130" cm="1">
        <f t="array" ref="S4">_xlfn.XLOOKUP(S$1,'PY1 Data(H)'!$A$1:$BR$1,_xlfn.XLOOKUP($A4,'PY1 Data(H)'!$A$1:$A$288,'PY1 Data(H)'!$A$1:$BR$288))</f>
        <v>0</v>
      </c>
      <c r="T4" s="130" cm="1">
        <f t="array" ref="T4">_xlfn.XLOOKUP(T$1,'PY1 Data(H)'!$A$1:$BR$1,_xlfn.XLOOKUP($A4,'PY1 Data(H)'!$A$1:$A$288,'PY1 Data(H)'!$A$1:$BR$288))</f>
        <v>0</v>
      </c>
      <c r="U4" s="130" cm="1">
        <f t="array" ref="U4">_xlfn.XLOOKUP(U$1,'PY1 Data(H)'!$A$1:$BR$1,_xlfn.XLOOKUP($A4,'PY1 Data(H)'!$A$1:$A$288,'PY1 Data(H)'!$A$1:$BR$288))</f>
        <v>0</v>
      </c>
      <c r="V4" s="130" cm="1">
        <f t="array" ref="V4">_xlfn.XLOOKUP(V$1,'PY1 Data(H)'!$A$1:$BR$1,_xlfn.XLOOKUP($A4,'PY1 Data(H)'!$A$1:$A$288,'PY1 Data(H)'!$A$1:$BR$288))</f>
        <v>0</v>
      </c>
      <c r="W4" s="130" cm="1">
        <f t="array" ref="W4">_xlfn.XLOOKUP(W$1,'PY1 Data(H)'!$A$1:$BR$1,_xlfn.XLOOKUP($A4,'PY1 Data(H)'!$A$1:$A$288,'PY1 Data(H)'!$A$1:$BR$288))</f>
        <v>470000</v>
      </c>
      <c r="X4" s="130" cm="1">
        <f t="array" ref="X4">_xlfn.XLOOKUP(X$1,'PY1 Data(H)'!$A$1:$BR$1,_xlfn.XLOOKUP($A4,'PY1 Data(H)'!$A$1:$A$288,'PY1 Data(H)'!$A$1:$BR$288))</f>
        <v>0</v>
      </c>
      <c r="Y4" s="130" cm="1">
        <f t="array" ref="Y4">_xlfn.XLOOKUP(Y$1,'PY1 Data(H)'!$A$1:$BR$1,_xlfn.XLOOKUP($A4,'PY1 Data(H)'!$A$1:$A$288,'PY1 Data(H)'!$A$1:$BR$288))</f>
        <v>0</v>
      </c>
      <c r="Z4" s="130" cm="1">
        <f t="array" ref="Z4">_xlfn.XLOOKUP(Z$1,'PY1 Data(H)'!$A$1:$BR$1,_xlfn.XLOOKUP($A4,'PY1 Data(H)'!$A$1:$A$288,'PY1 Data(H)'!$A$1:$BR$288))</f>
        <v>0</v>
      </c>
      <c r="AA4" s="130" cm="1">
        <f t="array" ref="AA4">_xlfn.XLOOKUP(AA$1,'PY1 Data(H)'!$A$1:$BR$1,_xlfn.XLOOKUP($A4,'PY1 Data(H)'!$A$1:$A$288,'PY1 Data(H)'!$A$1:$BR$288))</f>
        <v>0</v>
      </c>
      <c r="AB4" s="130" cm="1">
        <f t="array" ref="AB4">_xlfn.XLOOKUP(AB$1,'PY1 Data(H)'!$A$1:$BR$1,_xlfn.XLOOKUP($A4,'PY1 Data(H)'!$A$1:$A$288,'PY1 Data(H)'!$A$1:$BR$288))</f>
        <v>0</v>
      </c>
      <c r="AC4" s="130" cm="1">
        <f t="array" ref="AC4">_xlfn.XLOOKUP(AC$1,'PY1 Data(H)'!$A$1:$BR$1,_xlfn.XLOOKUP($A4,'PY1 Data(H)'!$A$1:$A$288,'PY1 Data(H)'!$A$1:$BR$288))</f>
        <v>0</v>
      </c>
      <c r="AD4" s="130" cm="1">
        <f t="array" ref="AD4">_xlfn.XLOOKUP(AD$1,'PY1 Data(H)'!$A$1:$BR$1,_xlfn.XLOOKUP($A4,'PY1 Data(H)'!$A$1:$A$288,'PY1 Data(H)'!$A$1:$BR$288))</f>
        <v>0</v>
      </c>
      <c r="AE4" s="130" cm="1">
        <f t="array" ref="AE4">_xlfn.XLOOKUP(AE$1,'PY1 Data(H)'!$A$1:$BR$1,_xlfn.XLOOKUP($A4,'PY1 Data(H)'!$A$1:$A$288,'PY1 Data(H)'!$A$1:$BR$288))</f>
        <v>0</v>
      </c>
      <c r="AF4" s="130" cm="1">
        <f t="array" ref="AF4">_xlfn.XLOOKUP(AF$1,'PY1 Data(H)'!$A$1:$BR$1,_xlfn.XLOOKUP($A4,'PY1 Data(H)'!$A$1:$A$288,'PY1 Data(H)'!$A$1:$BR$288))</f>
        <v>0</v>
      </c>
      <c r="AG4" s="130" cm="1">
        <f t="array" ref="AG4">_xlfn.XLOOKUP(AG$1,'PY1 Data(H)'!$A$1:$BR$1,_xlfn.XLOOKUP($A4,'PY1 Data(H)'!$A$1:$A$288,'PY1 Data(H)'!$A$1:$BR$288))</f>
        <v>400041</v>
      </c>
      <c r="AH4" s="130" cm="1">
        <f t="array" ref="AH4">_xlfn.XLOOKUP(AH$1,'PY1 Data(H)'!$A$1:$BR$1,_xlfn.XLOOKUP($A4,'PY1 Data(H)'!$A$1:$A$288,'PY1 Data(H)'!$A$1:$BR$288))</f>
        <v>1590491</v>
      </c>
      <c r="AI4" s="130" cm="1">
        <f t="array" ref="AI4">_xlfn.XLOOKUP(AI$1,'PY1 Data(H)'!$A$1:$BR$1,_xlfn.XLOOKUP($A4,'PY1 Data(H)'!$A$1:$A$288,'PY1 Data(H)'!$A$1:$BR$288))</f>
        <v>0</v>
      </c>
      <c r="AJ4" s="130" cm="1">
        <f t="array" ref="AJ4">_xlfn.XLOOKUP(AJ$1,'PY1 Data(H)'!$A$1:$BR$1,_xlfn.XLOOKUP($A4,'PY1 Data(H)'!$A$1:$A$288,'PY1 Data(H)'!$A$1:$BR$288))</f>
        <v>0</v>
      </c>
      <c r="AK4" s="130" cm="1">
        <f t="array" ref="AK4">_xlfn.XLOOKUP(AK$1,'PY1 Data(H)'!$A$1:$BR$1,_xlfn.XLOOKUP($A4,'PY1 Data(H)'!$A$1:$A$288,'PY1 Data(H)'!$A$1:$BR$288))</f>
        <v>0</v>
      </c>
      <c r="AL4" s="130" cm="1">
        <f t="array" ref="AL4">_xlfn.XLOOKUP(AL$1,'PY1 Data(H)'!$A$1:$BR$1,_xlfn.XLOOKUP($A4,'PY1 Data(H)'!$A$1:$A$288,'PY1 Data(H)'!$A$1:$BR$288))</f>
        <v>21098</v>
      </c>
      <c r="AM4" s="130" cm="1">
        <f t="array" ref="AM4">_xlfn.XLOOKUP(AM$1,'PY1 Data(H)'!$A$1:$BR$1,_xlfn.XLOOKUP($A4,'PY1 Data(H)'!$A$1:$A$288,'PY1 Data(H)'!$A$1:$BR$288))</f>
        <v>100000</v>
      </c>
      <c r="AN4" s="130" cm="1">
        <f t="array" ref="AN4">_xlfn.XLOOKUP(AN$1,'PY1 Data(H)'!$A$1:$BR$1,_xlfn.XLOOKUP($A4,'PY1 Data(H)'!$A$1:$A$288,'PY1 Data(H)'!$A$1:$BR$288))</f>
        <v>0</v>
      </c>
      <c r="AO4" s="130" cm="1">
        <f t="array" ref="AO4">_xlfn.XLOOKUP(AO$1,'PY1 Data(H)'!$A$1:$BR$1,_xlfn.XLOOKUP($A4,'PY1 Data(H)'!$A$1:$A$288,'PY1 Data(H)'!$A$1:$BR$288))</f>
        <v>0</v>
      </c>
      <c r="AP4" s="130" cm="1">
        <f t="array" ref="AP4">_xlfn.XLOOKUP(AP$1,'PY1 Data(H)'!$A$1:$BR$1,_xlfn.XLOOKUP($A4,'PY1 Data(H)'!$A$1:$A$288,'PY1 Data(H)'!$A$1:$BR$288))</f>
        <v>0</v>
      </c>
      <c r="AQ4" s="130" cm="1">
        <f t="array" ref="AQ4">_xlfn.XLOOKUP(AQ$1,'PY1 Data(H)'!$A$1:$BR$1,_xlfn.XLOOKUP($A4,'PY1 Data(H)'!$A$1:$A$288,'PY1 Data(H)'!$A$1:$BR$288))</f>
        <v>0</v>
      </c>
      <c r="AR4" s="130" cm="1">
        <f t="array" ref="AR4">_xlfn.XLOOKUP(AR$1,'PY1 Data(H)'!$A$1:$BR$1,_xlfn.XLOOKUP($A4,'PY1 Data(H)'!$A$1:$A$288,'PY1 Data(H)'!$A$1:$BR$288))</f>
        <v>0</v>
      </c>
      <c r="AS4" s="130" cm="1">
        <f t="array" ref="AS4">_xlfn.XLOOKUP(AS$1,'PY1 Data(H)'!$A$1:$BR$1,_xlfn.XLOOKUP($A4,'PY1 Data(H)'!$A$1:$A$288,'PY1 Data(H)'!$A$1:$BR$288))</f>
        <v>15600</v>
      </c>
    </row>
    <row r="5" spans="1:45" x14ac:dyDescent="0.3">
      <c r="A5">
        <v>385</v>
      </c>
      <c r="D5" s="130" cm="1">
        <f t="array" ref="D5">_xlfn.XLOOKUP(D$1,'PY1 Data(H)'!$A$1:$BR$1,_xlfn.XLOOKUP($A5,'PY1 Data(H)'!$A$1:$A$288,'PY1 Data(H)'!$A$1:$BR$288))</f>
        <v>0</v>
      </c>
      <c r="E5" s="130" cm="1">
        <f t="array" ref="E5">_xlfn.XLOOKUP(E$1,'PY1 Data(H)'!$A$1:$BR$1,_xlfn.XLOOKUP($A5,'PY1 Data(H)'!$A$1:$A$288,'PY1 Data(H)'!$A$1:$BR$288))</f>
        <v>0</v>
      </c>
      <c r="F5" s="130" cm="1">
        <f t="array" ref="F5">_xlfn.XLOOKUP(F$1,'PY1 Data(H)'!$A$1:$BR$1,_xlfn.XLOOKUP($A5,'PY1 Data(H)'!$A$1:$A$288,'PY1 Data(H)'!$A$1:$BR$288))</f>
        <v>2252397</v>
      </c>
      <c r="G5" s="130" cm="1">
        <f t="array" ref="G5">_xlfn.XLOOKUP(G$1,'PY1 Data(H)'!$A$1:$BR$1,_xlfn.XLOOKUP($A5,'PY1 Data(H)'!$A$1:$A$288,'PY1 Data(H)'!$A$1:$BR$288))</f>
        <v>0</v>
      </c>
      <c r="H5" s="130" cm="1">
        <f t="array" ref="H5">_xlfn.XLOOKUP(H$1,'PY1 Data(H)'!$A$1:$BR$1,_xlfn.XLOOKUP($A5,'PY1 Data(H)'!$A$1:$A$288,'PY1 Data(H)'!$A$1:$BR$288))</f>
        <v>0</v>
      </c>
      <c r="I5" s="130" cm="1">
        <f t="array" ref="I5">_xlfn.XLOOKUP(I$1,'PY1 Data(H)'!$A$1:$BR$1,_xlfn.XLOOKUP($A5,'PY1 Data(H)'!$A$1:$A$288,'PY1 Data(H)'!$A$1:$BR$288))</f>
        <v>839905</v>
      </c>
      <c r="J5" s="130" cm="1">
        <f t="array" ref="J5">_xlfn.XLOOKUP(J$1,'PY1 Data(H)'!$A$1:$BR$1,_xlfn.XLOOKUP($A5,'PY1 Data(H)'!$A$1:$A$288,'PY1 Data(H)'!$A$1:$BR$288))</f>
        <v>2721148</v>
      </c>
      <c r="K5" s="130" cm="1">
        <f t="array" ref="K5">_xlfn.XLOOKUP(K$1,'PY1 Data(H)'!$A$1:$BR$1,_xlfn.XLOOKUP($A5,'PY1 Data(H)'!$A$1:$A$288,'PY1 Data(H)'!$A$1:$BR$288))</f>
        <v>0</v>
      </c>
      <c r="L5" s="130" cm="1">
        <f t="array" ref="L5">_xlfn.XLOOKUP(L$1,'PY1 Data(H)'!$A$1:$BR$1,_xlfn.XLOOKUP($A5,'PY1 Data(H)'!$A$1:$A$288,'PY1 Data(H)'!$A$1:$BR$288))</f>
        <v>0</v>
      </c>
      <c r="M5" s="130" cm="1">
        <f t="array" ref="M5">_xlfn.XLOOKUP(M$1,'PY1 Data(H)'!$A$1:$BR$1,_xlfn.XLOOKUP($A5,'PY1 Data(H)'!$A$1:$A$288,'PY1 Data(H)'!$A$1:$BR$288))</f>
        <v>0</v>
      </c>
      <c r="N5" s="130" cm="1">
        <f t="array" ref="N5">_xlfn.XLOOKUP(N$1,'PY1 Data(H)'!$A$1:$BR$1,_xlfn.XLOOKUP($A5,'PY1 Data(H)'!$A$1:$A$288,'PY1 Data(H)'!$A$1:$BR$288))</f>
        <v>0</v>
      </c>
      <c r="O5" s="130" cm="1">
        <f t="array" ref="O5">_xlfn.XLOOKUP(O$1,'PY1 Data(H)'!$A$1:$BR$1,_xlfn.XLOOKUP($A5,'PY1 Data(H)'!$A$1:$A$288,'PY1 Data(H)'!$A$1:$BR$288))</f>
        <v>0</v>
      </c>
      <c r="P5" s="130" cm="1">
        <f t="array" ref="P5">_xlfn.XLOOKUP(P$1,'PY1 Data(H)'!$A$1:$BR$1,_xlfn.XLOOKUP($A5,'PY1 Data(H)'!$A$1:$A$288,'PY1 Data(H)'!$A$1:$BR$288))</f>
        <v>337729</v>
      </c>
      <c r="Q5" s="130" cm="1">
        <f t="array" ref="Q5">_xlfn.XLOOKUP(Q$1,'PY1 Data(H)'!$A$1:$BR$1,_xlfn.XLOOKUP($A5,'PY1 Data(H)'!$A$1:$A$288,'PY1 Data(H)'!$A$1:$BR$288))</f>
        <v>76925</v>
      </c>
      <c r="R5" s="130" cm="1">
        <f t="array" ref="R5">_xlfn.XLOOKUP(R$1,'PY1 Data(H)'!$A$1:$BR$1,_xlfn.XLOOKUP($A5,'PY1 Data(H)'!$A$1:$A$288,'PY1 Data(H)'!$A$1:$BR$288))</f>
        <v>162281</v>
      </c>
      <c r="S5" s="130" cm="1">
        <f t="array" ref="S5">_xlfn.XLOOKUP(S$1,'PY1 Data(H)'!$A$1:$BR$1,_xlfn.XLOOKUP($A5,'PY1 Data(H)'!$A$1:$A$288,'PY1 Data(H)'!$A$1:$BR$288))</f>
        <v>7759821</v>
      </c>
      <c r="T5" s="130" cm="1">
        <f t="array" ref="T5">_xlfn.XLOOKUP(T$1,'PY1 Data(H)'!$A$1:$BR$1,_xlfn.XLOOKUP($A5,'PY1 Data(H)'!$A$1:$A$288,'PY1 Data(H)'!$A$1:$BR$288))</f>
        <v>0</v>
      </c>
      <c r="U5" s="130" cm="1">
        <f t="array" ref="U5">_xlfn.XLOOKUP(U$1,'PY1 Data(H)'!$A$1:$BR$1,_xlfn.XLOOKUP($A5,'PY1 Data(H)'!$A$1:$A$288,'PY1 Data(H)'!$A$1:$BR$288))</f>
        <v>150745</v>
      </c>
      <c r="V5" s="130" cm="1">
        <f t="array" ref="V5">_xlfn.XLOOKUP(V$1,'PY1 Data(H)'!$A$1:$BR$1,_xlfn.XLOOKUP($A5,'PY1 Data(H)'!$A$1:$A$288,'PY1 Data(H)'!$A$1:$BR$288))</f>
        <v>0</v>
      </c>
      <c r="W5" s="130" cm="1">
        <f t="array" ref="W5">_xlfn.XLOOKUP(W$1,'PY1 Data(H)'!$A$1:$BR$1,_xlfn.XLOOKUP($A5,'PY1 Data(H)'!$A$1:$A$288,'PY1 Data(H)'!$A$1:$BR$288))</f>
        <v>807348</v>
      </c>
      <c r="X5" s="130" cm="1">
        <f t="array" ref="X5">_xlfn.XLOOKUP(X$1,'PY1 Data(H)'!$A$1:$BR$1,_xlfn.XLOOKUP($A5,'PY1 Data(H)'!$A$1:$A$288,'PY1 Data(H)'!$A$1:$BR$288))</f>
        <v>2526937</v>
      </c>
      <c r="Y5" s="130" cm="1">
        <f t="array" ref="Y5">_xlfn.XLOOKUP(Y$1,'PY1 Data(H)'!$A$1:$BR$1,_xlfn.XLOOKUP($A5,'PY1 Data(H)'!$A$1:$A$288,'PY1 Data(H)'!$A$1:$BR$288))</f>
        <v>0</v>
      </c>
      <c r="Z5" s="130" cm="1">
        <f t="array" ref="Z5">_xlfn.XLOOKUP(Z$1,'PY1 Data(H)'!$A$1:$BR$1,_xlfn.XLOOKUP($A5,'PY1 Data(H)'!$A$1:$A$288,'PY1 Data(H)'!$A$1:$BR$288))</f>
        <v>123835</v>
      </c>
      <c r="AA5" s="130" cm="1">
        <f t="array" ref="AA5">_xlfn.XLOOKUP(AA$1,'PY1 Data(H)'!$A$1:$BR$1,_xlfn.XLOOKUP($A5,'PY1 Data(H)'!$A$1:$A$288,'PY1 Data(H)'!$A$1:$BR$288))</f>
        <v>188139</v>
      </c>
      <c r="AB5" s="130" cm="1">
        <f t="array" ref="AB5">_xlfn.XLOOKUP(AB$1,'PY1 Data(H)'!$A$1:$BR$1,_xlfn.XLOOKUP($A5,'PY1 Data(H)'!$A$1:$A$288,'PY1 Data(H)'!$A$1:$BR$288))</f>
        <v>271382</v>
      </c>
      <c r="AC5" s="130" cm="1">
        <f t="array" ref="AC5">_xlfn.XLOOKUP(AC$1,'PY1 Data(H)'!$A$1:$BR$1,_xlfn.XLOOKUP($A5,'PY1 Data(H)'!$A$1:$A$288,'PY1 Data(H)'!$A$1:$BR$288))</f>
        <v>46319683</v>
      </c>
      <c r="AD5" s="130" cm="1">
        <f t="array" ref="AD5">_xlfn.XLOOKUP(AD$1,'PY1 Data(H)'!$A$1:$BR$1,_xlfn.XLOOKUP($A5,'PY1 Data(H)'!$A$1:$A$288,'PY1 Data(H)'!$A$1:$BR$288))</f>
        <v>0</v>
      </c>
      <c r="AE5" s="130" cm="1">
        <f t="array" ref="AE5">_xlfn.XLOOKUP(AE$1,'PY1 Data(H)'!$A$1:$BR$1,_xlfn.XLOOKUP($A5,'PY1 Data(H)'!$A$1:$A$288,'PY1 Data(H)'!$A$1:$BR$288))</f>
        <v>118997</v>
      </c>
      <c r="AF5" s="130" cm="1">
        <f t="array" ref="AF5">_xlfn.XLOOKUP(AF$1,'PY1 Data(H)'!$A$1:$BR$1,_xlfn.XLOOKUP($A5,'PY1 Data(H)'!$A$1:$A$288,'PY1 Data(H)'!$A$1:$BR$288))</f>
        <v>0</v>
      </c>
      <c r="AG5" s="130" cm="1">
        <f t="array" ref="AG5">_xlfn.XLOOKUP(AG$1,'PY1 Data(H)'!$A$1:$BR$1,_xlfn.XLOOKUP($A5,'PY1 Data(H)'!$A$1:$A$288,'PY1 Data(H)'!$A$1:$BR$288))</f>
        <v>41297978</v>
      </c>
      <c r="AH5" s="130" cm="1">
        <f t="array" ref="AH5">_xlfn.XLOOKUP(AH$1,'PY1 Data(H)'!$A$1:$BR$1,_xlfn.XLOOKUP($A5,'PY1 Data(H)'!$A$1:$A$288,'PY1 Data(H)'!$A$1:$BR$288))</f>
        <v>3910494</v>
      </c>
      <c r="AI5" s="130" cm="1">
        <f t="array" ref="AI5">_xlfn.XLOOKUP(AI$1,'PY1 Data(H)'!$A$1:$BR$1,_xlfn.XLOOKUP($A5,'PY1 Data(H)'!$A$1:$A$288,'PY1 Data(H)'!$A$1:$BR$288))</f>
        <v>610760095</v>
      </c>
      <c r="AJ5" s="130" cm="1">
        <f t="array" ref="AJ5">_xlfn.XLOOKUP(AJ$1,'PY1 Data(H)'!$A$1:$BR$1,_xlfn.XLOOKUP($A5,'PY1 Data(H)'!$A$1:$A$288,'PY1 Data(H)'!$A$1:$BR$288))</f>
        <v>755796</v>
      </c>
      <c r="AK5" s="130" cm="1">
        <f t="array" ref="AK5">_xlfn.XLOOKUP(AK$1,'PY1 Data(H)'!$A$1:$BR$1,_xlfn.XLOOKUP($A5,'PY1 Data(H)'!$A$1:$A$288,'PY1 Data(H)'!$A$1:$BR$288))</f>
        <v>2582831</v>
      </c>
      <c r="AL5" s="130" cm="1">
        <f t="array" ref="AL5">_xlfn.XLOOKUP(AL$1,'PY1 Data(H)'!$A$1:$BR$1,_xlfn.XLOOKUP($A5,'PY1 Data(H)'!$A$1:$A$288,'PY1 Data(H)'!$A$1:$BR$288))</f>
        <v>630650</v>
      </c>
      <c r="AM5" s="130" cm="1">
        <f t="array" ref="AM5">_xlfn.XLOOKUP(AM$1,'PY1 Data(H)'!$A$1:$BR$1,_xlfn.XLOOKUP($A5,'PY1 Data(H)'!$A$1:$A$288,'PY1 Data(H)'!$A$1:$BR$288))</f>
        <v>372104</v>
      </c>
      <c r="AN5" s="130" cm="1">
        <f t="array" ref="AN5">_xlfn.XLOOKUP(AN$1,'PY1 Data(H)'!$A$1:$BR$1,_xlfn.XLOOKUP($A5,'PY1 Data(H)'!$A$1:$A$288,'PY1 Data(H)'!$A$1:$BR$288))</f>
        <v>39510</v>
      </c>
      <c r="AO5" s="130" cm="1">
        <f t="array" ref="AO5">_xlfn.XLOOKUP(AO$1,'PY1 Data(H)'!$A$1:$BR$1,_xlfn.XLOOKUP($A5,'PY1 Data(H)'!$A$1:$A$288,'PY1 Data(H)'!$A$1:$BR$288))</f>
        <v>200682</v>
      </c>
      <c r="AP5" s="130" cm="1">
        <f t="array" ref="AP5">_xlfn.XLOOKUP(AP$1,'PY1 Data(H)'!$A$1:$BR$1,_xlfn.XLOOKUP($A5,'PY1 Data(H)'!$A$1:$A$288,'PY1 Data(H)'!$A$1:$BR$288))</f>
        <v>3354190</v>
      </c>
      <c r="AQ5" s="130" cm="1">
        <f t="array" ref="AQ5">_xlfn.XLOOKUP(AQ$1,'PY1 Data(H)'!$A$1:$BR$1,_xlfn.XLOOKUP($A5,'PY1 Data(H)'!$A$1:$A$288,'PY1 Data(H)'!$A$1:$BR$288))</f>
        <v>0</v>
      </c>
      <c r="AR5" s="130" cm="1">
        <f t="array" ref="AR5">_xlfn.XLOOKUP(AR$1,'PY1 Data(H)'!$A$1:$BR$1,_xlfn.XLOOKUP($A5,'PY1 Data(H)'!$A$1:$A$288,'PY1 Data(H)'!$A$1:$BR$288))</f>
        <v>0</v>
      </c>
      <c r="AS5" s="130" cm="1">
        <f t="array" ref="AS5">_xlfn.XLOOKUP(AS$1,'PY1 Data(H)'!$A$1:$BR$1,_xlfn.XLOOKUP($A5,'PY1 Data(H)'!$A$1:$A$288,'PY1 Data(H)'!$A$1:$BR$288))</f>
        <v>289843</v>
      </c>
    </row>
    <row r="6" spans="1:45" x14ac:dyDescent="0.3">
      <c r="A6">
        <v>575</v>
      </c>
      <c r="D6" s="130" cm="1">
        <f t="array" ref="D6">_xlfn.XLOOKUP(D$1,'PY1 Data(H)'!$A$1:$BR$1,_xlfn.XLOOKUP($A6,'PY1 Data(H)'!$A$1:$A$288,'PY1 Data(H)'!$A$1:$BR$288))</f>
        <v>0</v>
      </c>
      <c r="E6" s="130" cm="1">
        <f t="array" ref="E6">_xlfn.XLOOKUP(E$1,'PY1 Data(H)'!$A$1:$BR$1,_xlfn.XLOOKUP($A6,'PY1 Data(H)'!$A$1:$A$288,'PY1 Data(H)'!$A$1:$BR$288))</f>
        <v>0</v>
      </c>
      <c r="F6" s="130" cm="1">
        <f t="array" ref="F6">_xlfn.XLOOKUP(F$1,'PY1 Data(H)'!$A$1:$BR$1,_xlfn.XLOOKUP($A6,'PY1 Data(H)'!$A$1:$A$288,'PY1 Data(H)'!$A$1:$BR$288))</f>
        <v>0</v>
      </c>
      <c r="G6" s="130" cm="1">
        <f t="array" ref="G6">_xlfn.XLOOKUP(G$1,'PY1 Data(H)'!$A$1:$BR$1,_xlfn.XLOOKUP($A6,'PY1 Data(H)'!$A$1:$A$288,'PY1 Data(H)'!$A$1:$BR$288))</f>
        <v>0</v>
      </c>
      <c r="H6" s="130" cm="1">
        <f t="array" ref="H6">_xlfn.XLOOKUP(H$1,'PY1 Data(H)'!$A$1:$BR$1,_xlfn.XLOOKUP($A6,'PY1 Data(H)'!$A$1:$A$288,'PY1 Data(H)'!$A$1:$BR$288))</f>
        <v>0</v>
      </c>
      <c r="I6" s="130" cm="1">
        <f t="array" ref="I6">_xlfn.XLOOKUP(I$1,'PY1 Data(H)'!$A$1:$BR$1,_xlfn.XLOOKUP($A6,'PY1 Data(H)'!$A$1:$A$288,'PY1 Data(H)'!$A$1:$BR$288))</f>
        <v>0</v>
      </c>
      <c r="J6" s="130" cm="1">
        <f t="array" ref="J6">_xlfn.XLOOKUP(J$1,'PY1 Data(H)'!$A$1:$BR$1,_xlfn.XLOOKUP($A6,'PY1 Data(H)'!$A$1:$A$288,'PY1 Data(H)'!$A$1:$BR$288))</f>
        <v>0</v>
      </c>
      <c r="K6" s="130" cm="1">
        <f t="array" ref="K6">_xlfn.XLOOKUP(K$1,'PY1 Data(H)'!$A$1:$BR$1,_xlfn.XLOOKUP($A6,'PY1 Data(H)'!$A$1:$A$288,'PY1 Data(H)'!$A$1:$BR$288))</f>
        <v>0</v>
      </c>
      <c r="L6" s="130" cm="1">
        <f t="array" ref="L6">_xlfn.XLOOKUP(L$1,'PY1 Data(H)'!$A$1:$BR$1,_xlfn.XLOOKUP($A6,'PY1 Data(H)'!$A$1:$A$288,'PY1 Data(H)'!$A$1:$BR$288))</f>
        <v>0</v>
      </c>
      <c r="M6" s="130" cm="1">
        <f t="array" ref="M6">_xlfn.XLOOKUP(M$1,'PY1 Data(H)'!$A$1:$BR$1,_xlfn.XLOOKUP($A6,'PY1 Data(H)'!$A$1:$A$288,'PY1 Data(H)'!$A$1:$BR$288))</f>
        <v>0</v>
      </c>
      <c r="N6" s="130" cm="1">
        <f t="array" ref="N6">_xlfn.XLOOKUP(N$1,'PY1 Data(H)'!$A$1:$BR$1,_xlfn.XLOOKUP($A6,'PY1 Data(H)'!$A$1:$A$288,'PY1 Data(H)'!$A$1:$BR$288))</f>
        <v>0</v>
      </c>
      <c r="O6" s="130" cm="1">
        <f t="array" ref="O6">_xlfn.XLOOKUP(O$1,'PY1 Data(H)'!$A$1:$BR$1,_xlfn.XLOOKUP($A6,'PY1 Data(H)'!$A$1:$A$288,'PY1 Data(H)'!$A$1:$BR$288))</f>
        <v>0</v>
      </c>
      <c r="P6" s="130" cm="1">
        <f t="array" ref="P6">_xlfn.XLOOKUP(P$1,'PY1 Data(H)'!$A$1:$BR$1,_xlfn.XLOOKUP($A6,'PY1 Data(H)'!$A$1:$A$288,'PY1 Data(H)'!$A$1:$BR$288))</f>
        <v>0</v>
      </c>
      <c r="Q6" s="130" cm="1">
        <f t="array" ref="Q6">_xlfn.XLOOKUP(Q$1,'PY1 Data(H)'!$A$1:$BR$1,_xlfn.XLOOKUP($A6,'PY1 Data(H)'!$A$1:$A$288,'PY1 Data(H)'!$A$1:$BR$288))</f>
        <v>0</v>
      </c>
      <c r="R6" s="130" cm="1">
        <f t="array" ref="R6">_xlfn.XLOOKUP(R$1,'PY1 Data(H)'!$A$1:$BR$1,_xlfn.XLOOKUP($A6,'PY1 Data(H)'!$A$1:$A$288,'PY1 Data(H)'!$A$1:$BR$288))</f>
        <v>0</v>
      </c>
      <c r="S6" s="130" cm="1">
        <f t="array" ref="S6">_xlfn.XLOOKUP(S$1,'PY1 Data(H)'!$A$1:$BR$1,_xlfn.XLOOKUP($A6,'PY1 Data(H)'!$A$1:$A$288,'PY1 Data(H)'!$A$1:$BR$288))</f>
        <v>0</v>
      </c>
      <c r="T6" s="130" cm="1">
        <f t="array" ref="T6">_xlfn.XLOOKUP(T$1,'PY1 Data(H)'!$A$1:$BR$1,_xlfn.XLOOKUP($A6,'PY1 Data(H)'!$A$1:$A$288,'PY1 Data(H)'!$A$1:$BR$288))</f>
        <v>0</v>
      </c>
      <c r="U6" s="130" cm="1">
        <f t="array" ref="U6">_xlfn.XLOOKUP(U$1,'PY1 Data(H)'!$A$1:$BR$1,_xlfn.XLOOKUP($A6,'PY1 Data(H)'!$A$1:$A$288,'PY1 Data(H)'!$A$1:$BR$288))</f>
        <v>0</v>
      </c>
      <c r="V6" s="130" cm="1">
        <f t="array" ref="V6">_xlfn.XLOOKUP(V$1,'PY1 Data(H)'!$A$1:$BR$1,_xlfn.XLOOKUP($A6,'PY1 Data(H)'!$A$1:$A$288,'PY1 Data(H)'!$A$1:$BR$288))</f>
        <v>0</v>
      </c>
      <c r="W6" s="130" cm="1">
        <f t="array" ref="W6">_xlfn.XLOOKUP(W$1,'PY1 Data(H)'!$A$1:$BR$1,_xlfn.XLOOKUP($A6,'PY1 Data(H)'!$A$1:$A$288,'PY1 Data(H)'!$A$1:$BR$288))</f>
        <v>0</v>
      </c>
      <c r="X6" s="130" cm="1">
        <f t="array" ref="X6">_xlfn.XLOOKUP(X$1,'PY1 Data(H)'!$A$1:$BR$1,_xlfn.XLOOKUP($A6,'PY1 Data(H)'!$A$1:$A$288,'PY1 Data(H)'!$A$1:$BR$288))</f>
        <v>0</v>
      </c>
      <c r="Y6" s="130" cm="1">
        <f t="array" ref="Y6">_xlfn.XLOOKUP(Y$1,'PY1 Data(H)'!$A$1:$BR$1,_xlfn.XLOOKUP($A6,'PY1 Data(H)'!$A$1:$A$288,'PY1 Data(H)'!$A$1:$BR$288))</f>
        <v>0</v>
      </c>
      <c r="Z6" s="130" cm="1">
        <f t="array" ref="Z6">_xlfn.XLOOKUP(Z$1,'PY1 Data(H)'!$A$1:$BR$1,_xlfn.XLOOKUP($A6,'PY1 Data(H)'!$A$1:$A$288,'PY1 Data(H)'!$A$1:$BR$288))</f>
        <v>0</v>
      </c>
      <c r="AA6" s="130" cm="1">
        <f t="array" ref="AA6">_xlfn.XLOOKUP(AA$1,'PY1 Data(H)'!$A$1:$BR$1,_xlfn.XLOOKUP($A6,'PY1 Data(H)'!$A$1:$A$288,'PY1 Data(H)'!$A$1:$BR$288))</f>
        <v>0</v>
      </c>
      <c r="AB6" s="130" cm="1">
        <f t="array" ref="AB6">_xlfn.XLOOKUP(AB$1,'PY1 Data(H)'!$A$1:$BR$1,_xlfn.XLOOKUP($A6,'PY1 Data(H)'!$A$1:$A$288,'PY1 Data(H)'!$A$1:$BR$288))</f>
        <v>0</v>
      </c>
      <c r="AC6" s="130" cm="1">
        <f t="array" ref="AC6">_xlfn.XLOOKUP(AC$1,'PY1 Data(H)'!$A$1:$BR$1,_xlfn.XLOOKUP($A6,'PY1 Data(H)'!$A$1:$A$288,'PY1 Data(H)'!$A$1:$BR$288))</f>
        <v>0</v>
      </c>
      <c r="AD6" s="130" cm="1">
        <f t="array" ref="AD6">_xlfn.XLOOKUP(AD$1,'PY1 Data(H)'!$A$1:$BR$1,_xlfn.XLOOKUP($A6,'PY1 Data(H)'!$A$1:$A$288,'PY1 Data(H)'!$A$1:$BR$288))</f>
        <v>0</v>
      </c>
      <c r="AE6" s="130" cm="1">
        <f t="array" ref="AE6">_xlfn.XLOOKUP(AE$1,'PY1 Data(H)'!$A$1:$BR$1,_xlfn.XLOOKUP($A6,'PY1 Data(H)'!$A$1:$A$288,'PY1 Data(H)'!$A$1:$BR$288))</f>
        <v>0</v>
      </c>
      <c r="AF6" s="130" cm="1">
        <f t="array" ref="AF6">_xlfn.XLOOKUP(AF$1,'PY1 Data(H)'!$A$1:$BR$1,_xlfn.XLOOKUP($A6,'PY1 Data(H)'!$A$1:$A$288,'PY1 Data(H)'!$A$1:$BR$288))</f>
        <v>0</v>
      </c>
      <c r="AG6" s="130" cm="1">
        <f t="array" ref="AG6">_xlfn.XLOOKUP(AG$1,'PY1 Data(H)'!$A$1:$BR$1,_xlfn.XLOOKUP($A6,'PY1 Data(H)'!$A$1:$A$288,'PY1 Data(H)'!$A$1:$BR$288))</f>
        <v>0</v>
      </c>
      <c r="AH6" s="130" cm="1">
        <f t="array" ref="AH6">_xlfn.XLOOKUP(AH$1,'PY1 Data(H)'!$A$1:$BR$1,_xlfn.XLOOKUP($A6,'PY1 Data(H)'!$A$1:$A$288,'PY1 Data(H)'!$A$1:$BR$288))</f>
        <v>0</v>
      </c>
      <c r="AI6" s="130" cm="1">
        <f t="array" ref="AI6">_xlfn.XLOOKUP(AI$1,'PY1 Data(H)'!$A$1:$BR$1,_xlfn.XLOOKUP($A6,'PY1 Data(H)'!$A$1:$A$288,'PY1 Data(H)'!$A$1:$BR$288))</f>
        <v>26012475</v>
      </c>
      <c r="AJ6" s="130" cm="1">
        <f t="array" ref="AJ6">_xlfn.XLOOKUP(AJ$1,'PY1 Data(H)'!$A$1:$BR$1,_xlfn.XLOOKUP($A6,'PY1 Data(H)'!$A$1:$A$288,'PY1 Data(H)'!$A$1:$BR$288))</f>
        <v>0</v>
      </c>
      <c r="AK6" s="130" cm="1">
        <f t="array" ref="AK6">_xlfn.XLOOKUP(AK$1,'PY1 Data(H)'!$A$1:$BR$1,_xlfn.XLOOKUP($A6,'PY1 Data(H)'!$A$1:$A$288,'PY1 Data(H)'!$A$1:$BR$288))</f>
        <v>0</v>
      </c>
      <c r="AL6" s="130" cm="1">
        <f t="array" ref="AL6">_xlfn.XLOOKUP(AL$1,'PY1 Data(H)'!$A$1:$BR$1,_xlfn.XLOOKUP($A6,'PY1 Data(H)'!$A$1:$A$288,'PY1 Data(H)'!$A$1:$BR$288))</f>
        <v>0</v>
      </c>
      <c r="AM6" s="130" cm="1">
        <f t="array" ref="AM6">_xlfn.XLOOKUP(AM$1,'PY1 Data(H)'!$A$1:$BR$1,_xlfn.XLOOKUP($A6,'PY1 Data(H)'!$A$1:$A$288,'PY1 Data(H)'!$A$1:$BR$288))</f>
        <v>0</v>
      </c>
      <c r="AN6" s="130" cm="1">
        <f t="array" ref="AN6">_xlfn.XLOOKUP(AN$1,'PY1 Data(H)'!$A$1:$BR$1,_xlfn.XLOOKUP($A6,'PY1 Data(H)'!$A$1:$A$288,'PY1 Data(H)'!$A$1:$BR$288))</f>
        <v>0</v>
      </c>
      <c r="AO6" s="130" cm="1">
        <f t="array" ref="AO6">_xlfn.XLOOKUP(AO$1,'PY1 Data(H)'!$A$1:$BR$1,_xlfn.XLOOKUP($A6,'PY1 Data(H)'!$A$1:$A$288,'PY1 Data(H)'!$A$1:$BR$288))</f>
        <v>0</v>
      </c>
      <c r="AP6" s="130" cm="1">
        <f t="array" ref="AP6">_xlfn.XLOOKUP(AP$1,'PY1 Data(H)'!$A$1:$BR$1,_xlfn.XLOOKUP($A6,'PY1 Data(H)'!$A$1:$A$288,'PY1 Data(H)'!$A$1:$BR$288))</f>
        <v>0</v>
      </c>
      <c r="AQ6" s="130" cm="1">
        <f t="array" ref="AQ6">_xlfn.XLOOKUP(AQ$1,'PY1 Data(H)'!$A$1:$BR$1,_xlfn.XLOOKUP($A6,'PY1 Data(H)'!$A$1:$A$288,'PY1 Data(H)'!$A$1:$BR$288))</f>
        <v>0</v>
      </c>
      <c r="AR6" s="130" cm="1">
        <f t="array" ref="AR6">_xlfn.XLOOKUP(AR$1,'PY1 Data(H)'!$A$1:$BR$1,_xlfn.XLOOKUP($A6,'PY1 Data(H)'!$A$1:$A$288,'PY1 Data(H)'!$A$1:$BR$288))</f>
        <v>0</v>
      </c>
      <c r="AS6" s="130" cm="1">
        <f t="array" ref="AS6">_xlfn.XLOOKUP(AS$1,'PY1 Data(H)'!$A$1:$BR$1,_xlfn.XLOOKUP($A6,'PY1 Data(H)'!$A$1:$A$288,'PY1 Data(H)'!$A$1:$BR$288))</f>
        <v>0</v>
      </c>
    </row>
    <row r="7" spans="1:45" x14ac:dyDescent="0.3">
      <c r="A7">
        <v>576</v>
      </c>
      <c r="D7" s="130" cm="1">
        <f t="array" ref="D7">_xlfn.XLOOKUP(D$1,'PY1 Data(H)'!$A$1:$BR$1,_xlfn.XLOOKUP($A7,'PY1 Data(H)'!$A$1:$A$288,'PY1 Data(H)'!$A$1:$BR$288))</f>
        <v>0</v>
      </c>
      <c r="E7" s="130" cm="1">
        <f t="array" ref="E7">_xlfn.XLOOKUP(E$1,'PY1 Data(H)'!$A$1:$BR$1,_xlfn.XLOOKUP($A7,'PY1 Data(H)'!$A$1:$A$288,'PY1 Data(H)'!$A$1:$BR$288))</f>
        <v>0</v>
      </c>
      <c r="F7" s="130" cm="1">
        <f t="array" ref="F7">_xlfn.XLOOKUP(F$1,'PY1 Data(H)'!$A$1:$BR$1,_xlfn.XLOOKUP($A7,'PY1 Data(H)'!$A$1:$A$288,'PY1 Data(H)'!$A$1:$BR$288))</f>
        <v>0</v>
      </c>
      <c r="G7" s="130" cm="1">
        <f t="array" ref="G7">_xlfn.XLOOKUP(G$1,'PY1 Data(H)'!$A$1:$BR$1,_xlfn.XLOOKUP($A7,'PY1 Data(H)'!$A$1:$A$288,'PY1 Data(H)'!$A$1:$BR$288))</f>
        <v>0</v>
      </c>
      <c r="H7" s="130" cm="1">
        <f t="array" ref="H7">_xlfn.XLOOKUP(H$1,'PY1 Data(H)'!$A$1:$BR$1,_xlfn.XLOOKUP($A7,'PY1 Data(H)'!$A$1:$A$288,'PY1 Data(H)'!$A$1:$BR$288))</f>
        <v>0</v>
      </c>
      <c r="I7" s="130" cm="1">
        <f t="array" ref="I7">_xlfn.XLOOKUP(I$1,'PY1 Data(H)'!$A$1:$BR$1,_xlfn.XLOOKUP($A7,'PY1 Data(H)'!$A$1:$A$288,'PY1 Data(H)'!$A$1:$BR$288))</f>
        <v>0</v>
      </c>
      <c r="J7" s="130" cm="1">
        <f t="array" ref="J7">_xlfn.XLOOKUP(J$1,'PY1 Data(H)'!$A$1:$BR$1,_xlfn.XLOOKUP($A7,'PY1 Data(H)'!$A$1:$A$288,'PY1 Data(H)'!$A$1:$BR$288))</f>
        <v>0</v>
      </c>
      <c r="K7" s="130" cm="1">
        <f t="array" ref="K7">_xlfn.XLOOKUP(K$1,'PY1 Data(H)'!$A$1:$BR$1,_xlfn.XLOOKUP($A7,'PY1 Data(H)'!$A$1:$A$288,'PY1 Data(H)'!$A$1:$BR$288))</f>
        <v>0</v>
      </c>
      <c r="L7" s="130" cm="1">
        <f t="array" ref="L7">_xlfn.XLOOKUP(L$1,'PY1 Data(H)'!$A$1:$BR$1,_xlfn.XLOOKUP($A7,'PY1 Data(H)'!$A$1:$A$288,'PY1 Data(H)'!$A$1:$BR$288))</f>
        <v>0</v>
      </c>
      <c r="M7" s="130" cm="1">
        <f t="array" ref="M7">_xlfn.XLOOKUP(M$1,'PY1 Data(H)'!$A$1:$BR$1,_xlfn.XLOOKUP($A7,'PY1 Data(H)'!$A$1:$A$288,'PY1 Data(H)'!$A$1:$BR$288))</f>
        <v>0</v>
      </c>
      <c r="N7" s="130" cm="1">
        <f t="array" ref="N7">_xlfn.XLOOKUP(N$1,'PY1 Data(H)'!$A$1:$BR$1,_xlfn.XLOOKUP($A7,'PY1 Data(H)'!$A$1:$A$288,'PY1 Data(H)'!$A$1:$BR$288))</f>
        <v>0</v>
      </c>
      <c r="O7" s="130" cm="1">
        <f t="array" ref="O7">_xlfn.XLOOKUP(O$1,'PY1 Data(H)'!$A$1:$BR$1,_xlfn.XLOOKUP($A7,'PY1 Data(H)'!$A$1:$A$288,'PY1 Data(H)'!$A$1:$BR$288))</f>
        <v>0</v>
      </c>
      <c r="P7" s="130" cm="1">
        <f t="array" ref="P7">_xlfn.XLOOKUP(P$1,'PY1 Data(H)'!$A$1:$BR$1,_xlfn.XLOOKUP($A7,'PY1 Data(H)'!$A$1:$A$288,'PY1 Data(H)'!$A$1:$BR$288))</f>
        <v>0</v>
      </c>
      <c r="Q7" s="130" cm="1">
        <f t="array" ref="Q7">_xlfn.XLOOKUP(Q$1,'PY1 Data(H)'!$A$1:$BR$1,_xlfn.XLOOKUP($A7,'PY1 Data(H)'!$A$1:$A$288,'PY1 Data(H)'!$A$1:$BR$288))</f>
        <v>0</v>
      </c>
      <c r="R7" s="130" cm="1">
        <f t="array" ref="R7">_xlfn.XLOOKUP(R$1,'PY1 Data(H)'!$A$1:$BR$1,_xlfn.XLOOKUP($A7,'PY1 Data(H)'!$A$1:$A$288,'PY1 Data(H)'!$A$1:$BR$288))</f>
        <v>0</v>
      </c>
      <c r="S7" s="130" cm="1">
        <f t="array" ref="S7">_xlfn.XLOOKUP(S$1,'PY1 Data(H)'!$A$1:$BR$1,_xlfn.XLOOKUP($A7,'PY1 Data(H)'!$A$1:$A$288,'PY1 Data(H)'!$A$1:$BR$288))</f>
        <v>0</v>
      </c>
      <c r="T7" s="130" cm="1">
        <f t="array" ref="T7">_xlfn.XLOOKUP(T$1,'PY1 Data(H)'!$A$1:$BR$1,_xlfn.XLOOKUP($A7,'PY1 Data(H)'!$A$1:$A$288,'PY1 Data(H)'!$A$1:$BR$288))</f>
        <v>0</v>
      </c>
      <c r="U7" s="130" cm="1">
        <f t="array" ref="U7">_xlfn.XLOOKUP(U$1,'PY1 Data(H)'!$A$1:$BR$1,_xlfn.XLOOKUP($A7,'PY1 Data(H)'!$A$1:$A$288,'PY1 Data(H)'!$A$1:$BR$288))</f>
        <v>0</v>
      </c>
      <c r="V7" s="130" cm="1">
        <f t="array" ref="V7">_xlfn.XLOOKUP(V$1,'PY1 Data(H)'!$A$1:$BR$1,_xlfn.XLOOKUP($A7,'PY1 Data(H)'!$A$1:$A$288,'PY1 Data(H)'!$A$1:$BR$288))</f>
        <v>0</v>
      </c>
      <c r="W7" s="130" cm="1">
        <f t="array" ref="W7">_xlfn.XLOOKUP(W$1,'PY1 Data(H)'!$A$1:$BR$1,_xlfn.XLOOKUP($A7,'PY1 Data(H)'!$A$1:$A$288,'PY1 Data(H)'!$A$1:$BR$288))</f>
        <v>0</v>
      </c>
      <c r="X7" s="130" cm="1">
        <f t="array" ref="X7">_xlfn.XLOOKUP(X$1,'PY1 Data(H)'!$A$1:$BR$1,_xlfn.XLOOKUP($A7,'PY1 Data(H)'!$A$1:$A$288,'PY1 Data(H)'!$A$1:$BR$288))</f>
        <v>0</v>
      </c>
      <c r="Y7" s="130" cm="1">
        <f t="array" ref="Y7">_xlfn.XLOOKUP(Y$1,'PY1 Data(H)'!$A$1:$BR$1,_xlfn.XLOOKUP($A7,'PY1 Data(H)'!$A$1:$A$288,'PY1 Data(H)'!$A$1:$BR$288))</f>
        <v>0</v>
      </c>
      <c r="Z7" s="130" cm="1">
        <f t="array" ref="Z7">_xlfn.XLOOKUP(Z$1,'PY1 Data(H)'!$A$1:$BR$1,_xlfn.XLOOKUP($A7,'PY1 Data(H)'!$A$1:$A$288,'PY1 Data(H)'!$A$1:$BR$288))</f>
        <v>0</v>
      </c>
      <c r="AA7" s="130" cm="1">
        <f t="array" ref="AA7">_xlfn.XLOOKUP(AA$1,'PY1 Data(H)'!$A$1:$BR$1,_xlfn.XLOOKUP($A7,'PY1 Data(H)'!$A$1:$A$288,'PY1 Data(H)'!$A$1:$BR$288))</f>
        <v>0</v>
      </c>
      <c r="AB7" s="130" cm="1">
        <f t="array" ref="AB7">_xlfn.XLOOKUP(AB$1,'PY1 Data(H)'!$A$1:$BR$1,_xlfn.XLOOKUP($A7,'PY1 Data(H)'!$A$1:$A$288,'PY1 Data(H)'!$A$1:$BR$288))</f>
        <v>0</v>
      </c>
      <c r="AC7" s="130" cm="1">
        <f t="array" ref="AC7">_xlfn.XLOOKUP(AC$1,'PY1 Data(H)'!$A$1:$BR$1,_xlfn.XLOOKUP($A7,'PY1 Data(H)'!$A$1:$A$288,'PY1 Data(H)'!$A$1:$BR$288))</f>
        <v>0</v>
      </c>
      <c r="AD7" s="130" cm="1">
        <f t="array" ref="AD7">_xlfn.XLOOKUP(AD$1,'PY1 Data(H)'!$A$1:$BR$1,_xlfn.XLOOKUP($A7,'PY1 Data(H)'!$A$1:$A$288,'PY1 Data(H)'!$A$1:$BR$288))</f>
        <v>0</v>
      </c>
      <c r="AE7" s="130" cm="1">
        <f t="array" ref="AE7">_xlfn.XLOOKUP(AE$1,'PY1 Data(H)'!$A$1:$BR$1,_xlfn.XLOOKUP($A7,'PY1 Data(H)'!$A$1:$A$288,'PY1 Data(H)'!$A$1:$BR$288))</f>
        <v>0</v>
      </c>
      <c r="AF7" s="130" cm="1">
        <f t="array" ref="AF7">_xlfn.XLOOKUP(AF$1,'PY1 Data(H)'!$A$1:$BR$1,_xlfn.XLOOKUP($A7,'PY1 Data(H)'!$A$1:$A$288,'PY1 Data(H)'!$A$1:$BR$288))</f>
        <v>0</v>
      </c>
      <c r="AG7" s="130" cm="1">
        <f t="array" ref="AG7">_xlfn.XLOOKUP(AG$1,'PY1 Data(H)'!$A$1:$BR$1,_xlfn.XLOOKUP($A7,'PY1 Data(H)'!$A$1:$A$288,'PY1 Data(H)'!$A$1:$BR$288))</f>
        <v>0</v>
      </c>
      <c r="AH7" s="130" cm="1">
        <f t="array" ref="AH7">_xlfn.XLOOKUP(AH$1,'PY1 Data(H)'!$A$1:$BR$1,_xlfn.XLOOKUP($A7,'PY1 Data(H)'!$A$1:$A$288,'PY1 Data(H)'!$A$1:$BR$288))</f>
        <v>0</v>
      </c>
      <c r="AI7" s="130" cm="1">
        <f t="array" ref="AI7">_xlfn.XLOOKUP(AI$1,'PY1 Data(H)'!$A$1:$BR$1,_xlfn.XLOOKUP($A7,'PY1 Data(H)'!$A$1:$A$288,'PY1 Data(H)'!$A$1:$BR$288))</f>
        <v>0</v>
      </c>
      <c r="AJ7" s="130" cm="1">
        <f t="array" ref="AJ7">_xlfn.XLOOKUP(AJ$1,'PY1 Data(H)'!$A$1:$BR$1,_xlfn.XLOOKUP($A7,'PY1 Data(H)'!$A$1:$A$288,'PY1 Data(H)'!$A$1:$BR$288))</f>
        <v>0</v>
      </c>
      <c r="AK7" s="130" cm="1">
        <f t="array" ref="AK7">_xlfn.XLOOKUP(AK$1,'PY1 Data(H)'!$A$1:$BR$1,_xlfn.XLOOKUP($A7,'PY1 Data(H)'!$A$1:$A$288,'PY1 Data(H)'!$A$1:$BR$288))</f>
        <v>0</v>
      </c>
      <c r="AL7" s="130" cm="1">
        <f t="array" ref="AL7">_xlfn.XLOOKUP(AL$1,'PY1 Data(H)'!$A$1:$BR$1,_xlfn.XLOOKUP($A7,'PY1 Data(H)'!$A$1:$A$288,'PY1 Data(H)'!$A$1:$BR$288))</f>
        <v>0</v>
      </c>
      <c r="AM7" s="130" cm="1">
        <f t="array" ref="AM7">_xlfn.XLOOKUP(AM$1,'PY1 Data(H)'!$A$1:$BR$1,_xlfn.XLOOKUP($A7,'PY1 Data(H)'!$A$1:$A$288,'PY1 Data(H)'!$A$1:$BR$288))</f>
        <v>0</v>
      </c>
      <c r="AN7" s="130" cm="1">
        <f t="array" ref="AN7">_xlfn.XLOOKUP(AN$1,'PY1 Data(H)'!$A$1:$BR$1,_xlfn.XLOOKUP($A7,'PY1 Data(H)'!$A$1:$A$288,'PY1 Data(H)'!$A$1:$BR$288))</f>
        <v>0</v>
      </c>
      <c r="AO7" s="130" cm="1">
        <f t="array" ref="AO7">_xlfn.XLOOKUP(AO$1,'PY1 Data(H)'!$A$1:$BR$1,_xlfn.XLOOKUP($A7,'PY1 Data(H)'!$A$1:$A$288,'PY1 Data(H)'!$A$1:$BR$288))</f>
        <v>0</v>
      </c>
      <c r="AP7" s="130" cm="1">
        <f t="array" ref="AP7">_xlfn.XLOOKUP(AP$1,'PY1 Data(H)'!$A$1:$BR$1,_xlfn.XLOOKUP($A7,'PY1 Data(H)'!$A$1:$A$288,'PY1 Data(H)'!$A$1:$BR$288))</f>
        <v>0</v>
      </c>
      <c r="AQ7" s="130" cm="1">
        <f t="array" ref="AQ7">_xlfn.XLOOKUP(AQ$1,'PY1 Data(H)'!$A$1:$BR$1,_xlfn.XLOOKUP($A7,'PY1 Data(H)'!$A$1:$A$288,'PY1 Data(H)'!$A$1:$BR$288))</f>
        <v>0</v>
      </c>
      <c r="AR7" s="130" cm="1">
        <f t="array" ref="AR7">_xlfn.XLOOKUP(AR$1,'PY1 Data(H)'!$A$1:$BR$1,_xlfn.XLOOKUP($A7,'PY1 Data(H)'!$A$1:$A$288,'PY1 Data(H)'!$A$1:$BR$288))</f>
        <v>0</v>
      </c>
      <c r="AS7" s="130" cm="1">
        <f t="array" ref="AS7">_xlfn.XLOOKUP(AS$1,'PY1 Data(H)'!$A$1:$BR$1,_xlfn.XLOOKUP($A7,'PY1 Data(H)'!$A$1:$A$288,'PY1 Data(H)'!$A$1:$BR$288))</f>
        <v>0</v>
      </c>
    </row>
    <row r="8" spans="1:45" x14ac:dyDescent="0.3">
      <c r="A8">
        <v>626</v>
      </c>
      <c r="D8" s="130" cm="1">
        <f t="array" ref="D8">_xlfn.XLOOKUP(D$1,'PY1 Data(H)'!$A$1:$BR$1,_xlfn.XLOOKUP($A8,'PY1 Data(H)'!$A$1:$A$288,'PY1 Data(H)'!$A$1:$BR$288))</f>
        <v>0</v>
      </c>
      <c r="E8" s="130" cm="1">
        <f t="array" ref="E8">_xlfn.XLOOKUP(E$1,'PY1 Data(H)'!$A$1:$BR$1,_xlfn.XLOOKUP($A8,'PY1 Data(H)'!$A$1:$A$288,'PY1 Data(H)'!$A$1:$BR$288))</f>
        <v>0</v>
      </c>
      <c r="F8" s="130" cm="1">
        <f t="array" ref="F8">_xlfn.XLOOKUP(F$1,'PY1 Data(H)'!$A$1:$BR$1,_xlfn.XLOOKUP($A8,'PY1 Data(H)'!$A$1:$A$288,'PY1 Data(H)'!$A$1:$BR$288))</f>
        <v>1356772</v>
      </c>
      <c r="G8" s="130" cm="1">
        <f t="array" ref="G8">_xlfn.XLOOKUP(G$1,'PY1 Data(H)'!$A$1:$BR$1,_xlfn.XLOOKUP($A8,'PY1 Data(H)'!$A$1:$A$288,'PY1 Data(H)'!$A$1:$BR$288))</f>
        <v>0</v>
      </c>
      <c r="H8" s="130" cm="1">
        <f t="array" ref="H8">_xlfn.XLOOKUP(H$1,'PY1 Data(H)'!$A$1:$BR$1,_xlfn.XLOOKUP($A8,'PY1 Data(H)'!$A$1:$A$288,'PY1 Data(H)'!$A$1:$BR$288))</f>
        <v>0</v>
      </c>
      <c r="I8" s="130" cm="1">
        <f t="array" ref="I8">_xlfn.XLOOKUP(I$1,'PY1 Data(H)'!$A$1:$BR$1,_xlfn.XLOOKUP($A8,'PY1 Data(H)'!$A$1:$A$288,'PY1 Data(H)'!$A$1:$BR$288))</f>
        <v>14296</v>
      </c>
      <c r="J8" s="130" cm="1">
        <f t="array" ref="J8">_xlfn.XLOOKUP(J$1,'PY1 Data(H)'!$A$1:$BR$1,_xlfn.XLOOKUP($A8,'PY1 Data(H)'!$A$1:$A$288,'PY1 Data(H)'!$A$1:$BR$288))</f>
        <v>110973</v>
      </c>
      <c r="K8" s="130" cm="1">
        <f t="array" ref="K8">_xlfn.XLOOKUP(K$1,'PY1 Data(H)'!$A$1:$BR$1,_xlfn.XLOOKUP($A8,'PY1 Data(H)'!$A$1:$A$288,'PY1 Data(H)'!$A$1:$BR$288))</f>
        <v>0</v>
      </c>
      <c r="L8" s="130" cm="1">
        <f t="array" ref="L8">_xlfn.XLOOKUP(L$1,'PY1 Data(H)'!$A$1:$BR$1,_xlfn.XLOOKUP($A8,'PY1 Data(H)'!$A$1:$A$288,'PY1 Data(H)'!$A$1:$BR$288))</f>
        <v>0</v>
      </c>
      <c r="M8" s="130" cm="1">
        <f t="array" ref="M8">_xlfn.XLOOKUP(M$1,'PY1 Data(H)'!$A$1:$BR$1,_xlfn.XLOOKUP($A8,'PY1 Data(H)'!$A$1:$A$288,'PY1 Data(H)'!$A$1:$BR$288))</f>
        <v>0</v>
      </c>
      <c r="N8" s="130" cm="1">
        <f t="array" ref="N8">_xlfn.XLOOKUP(N$1,'PY1 Data(H)'!$A$1:$BR$1,_xlfn.XLOOKUP($A8,'PY1 Data(H)'!$A$1:$A$288,'PY1 Data(H)'!$A$1:$BR$288))</f>
        <v>0</v>
      </c>
      <c r="O8" s="130" cm="1">
        <f t="array" ref="O8">_xlfn.XLOOKUP(O$1,'PY1 Data(H)'!$A$1:$BR$1,_xlfn.XLOOKUP($A8,'PY1 Data(H)'!$A$1:$A$288,'PY1 Data(H)'!$A$1:$BR$288))</f>
        <v>0</v>
      </c>
      <c r="P8" s="130" cm="1">
        <f t="array" ref="P8">_xlfn.XLOOKUP(P$1,'PY1 Data(H)'!$A$1:$BR$1,_xlfn.XLOOKUP($A8,'PY1 Data(H)'!$A$1:$A$288,'PY1 Data(H)'!$A$1:$BR$288))</f>
        <v>23</v>
      </c>
      <c r="Q8" s="130" cm="1">
        <f t="array" ref="Q8">_xlfn.XLOOKUP(Q$1,'PY1 Data(H)'!$A$1:$BR$1,_xlfn.XLOOKUP($A8,'PY1 Data(H)'!$A$1:$A$288,'PY1 Data(H)'!$A$1:$BR$288))</f>
        <v>0</v>
      </c>
      <c r="R8" s="130" cm="1">
        <f t="array" ref="R8">_xlfn.XLOOKUP(R$1,'PY1 Data(H)'!$A$1:$BR$1,_xlfn.XLOOKUP($A8,'PY1 Data(H)'!$A$1:$A$288,'PY1 Data(H)'!$A$1:$BR$288))</f>
        <v>12198</v>
      </c>
      <c r="S8" s="130" cm="1">
        <f t="array" ref="S8">_xlfn.XLOOKUP(S$1,'PY1 Data(H)'!$A$1:$BR$1,_xlfn.XLOOKUP($A8,'PY1 Data(H)'!$A$1:$A$288,'PY1 Data(H)'!$A$1:$BR$288))</f>
        <v>289877</v>
      </c>
      <c r="T8" s="130" cm="1">
        <f t="array" ref="T8">_xlfn.XLOOKUP(T$1,'PY1 Data(H)'!$A$1:$BR$1,_xlfn.XLOOKUP($A8,'PY1 Data(H)'!$A$1:$A$288,'PY1 Data(H)'!$A$1:$BR$288))</f>
        <v>0</v>
      </c>
      <c r="U8" s="130" cm="1">
        <f t="array" ref="U8">_xlfn.XLOOKUP(U$1,'PY1 Data(H)'!$A$1:$BR$1,_xlfn.XLOOKUP($A8,'PY1 Data(H)'!$A$1:$A$288,'PY1 Data(H)'!$A$1:$BR$288))</f>
        <v>138</v>
      </c>
      <c r="V8" s="130" cm="1">
        <f t="array" ref="V8">_xlfn.XLOOKUP(V$1,'PY1 Data(H)'!$A$1:$BR$1,_xlfn.XLOOKUP($A8,'PY1 Data(H)'!$A$1:$A$288,'PY1 Data(H)'!$A$1:$BR$288))</f>
        <v>0</v>
      </c>
      <c r="W8" s="130" cm="1">
        <f t="array" ref="W8">_xlfn.XLOOKUP(W$1,'PY1 Data(H)'!$A$1:$BR$1,_xlfn.XLOOKUP($A8,'PY1 Data(H)'!$A$1:$A$288,'PY1 Data(H)'!$A$1:$BR$288))</f>
        <v>604467</v>
      </c>
      <c r="X8" s="130" cm="1">
        <f t="array" ref="X8">_xlfn.XLOOKUP(X$1,'PY1 Data(H)'!$A$1:$BR$1,_xlfn.XLOOKUP($A8,'PY1 Data(H)'!$A$1:$A$288,'PY1 Data(H)'!$A$1:$BR$288))</f>
        <v>0</v>
      </c>
      <c r="Y8" s="130" cm="1">
        <f t="array" ref="Y8">_xlfn.XLOOKUP(Y$1,'PY1 Data(H)'!$A$1:$BR$1,_xlfn.XLOOKUP($A8,'PY1 Data(H)'!$A$1:$A$288,'PY1 Data(H)'!$A$1:$BR$288))</f>
        <v>0</v>
      </c>
      <c r="Z8" s="130" cm="1">
        <f t="array" ref="Z8">_xlfn.XLOOKUP(Z$1,'PY1 Data(H)'!$A$1:$BR$1,_xlfn.XLOOKUP($A8,'PY1 Data(H)'!$A$1:$A$288,'PY1 Data(H)'!$A$1:$BR$288))</f>
        <v>725</v>
      </c>
      <c r="AA8" s="130" cm="1">
        <f t="array" ref="AA8">_xlfn.XLOOKUP(AA$1,'PY1 Data(H)'!$A$1:$BR$1,_xlfn.XLOOKUP($A8,'PY1 Data(H)'!$A$1:$A$288,'PY1 Data(H)'!$A$1:$BR$288))</f>
        <v>0</v>
      </c>
      <c r="AB8" s="130" cm="1">
        <f t="array" ref="AB8">_xlfn.XLOOKUP(AB$1,'PY1 Data(H)'!$A$1:$BR$1,_xlfn.XLOOKUP($A8,'PY1 Data(H)'!$A$1:$A$288,'PY1 Data(H)'!$A$1:$BR$288))</f>
        <v>13557</v>
      </c>
      <c r="AC8" s="130" cm="1">
        <f t="array" ref="AC8">_xlfn.XLOOKUP(AC$1,'PY1 Data(H)'!$A$1:$BR$1,_xlfn.XLOOKUP($A8,'PY1 Data(H)'!$A$1:$A$288,'PY1 Data(H)'!$A$1:$BR$288))</f>
        <v>8688995</v>
      </c>
      <c r="AD8" s="130" cm="1">
        <f t="array" ref="AD8">_xlfn.XLOOKUP(AD$1,'PY1 Data(H)'!$A$1:$BR$1,_xlfn.XLOOKUP($A8,'PY1 Data(H)'!$A$1:$A$288,'PY1 Data(H)'!$A$1:$BR$288))</f>
        <v>0</v>
      </c>
      <c r="AE8" s="130" cm="1">
        <f t="array" ref="AE8">_xlfn.XLOOKUP(AE$1,'PY1 Data(H)'!$A$1:$BR$1,_xlfn.XLOOKUP($A8,'PY1 Data(H)'!$A$1:$A$288,'PY1 Data(H)'!$A$1:$BR$288))</f>
        <v>0</v>
      </c>
      <c r="AF8" s="130" cm="1">
        <f t="array" ref="AF8">_xlfn.XLOOKUP(AF$1,'PY1 Data(H)'!$A$1:$BR$1,_xlfn.XLOOKUP($A8,'PY1 Data(H)'!$A$1:$A$288,'PY1 Data(H)'!$A$1:$BR$288))</f>
        <v>0</v>
      </c>
      <c r="AG8" s="130" cm="1">
        <f t="array" ref="AG8">_xlfn.XLOOKUP(AG$1,'PY1 Data(H)'!$A$1:$BR$1,_xlfn.XLOOKUP($A8,'PY1 Data(H)'!$A$1:$A$288,'PY1 Data(H)'!$A$1:$BR$288))</f>
        <v>1559875</v>
      </c>
      <c r="AH8" s="130" cm="1">
        <f t="array" ref="AH8">_xlfn.XLOOKUP(AH$1,'PY1 Data(H)'!$A$1:$BR$1,_xlfn.XLOOKUP($A8,'PY1 Data(H)'!$A$1:$A$288,'PY1 Data(H)'!$A$1:$BR$288))</f>
        <v>34452</v>
      </c>
      <c r="AI8" s="130" cm="1">
        <f t="array" ref="AI8">_xlfn.XLOOKUP(AI$1,'PY1 Data(H)'!$A$1:$BR$1,_xlfn.XLOOKUP($A8,'PY1 Data(H)'!$A$1:$A$288,'PY1 Data(H)'!$A$1:$BR$288))</f>
        <v>14937235</v>
      </c>
      <c r="AJ8" s="130" cm="1">
        <f t="array" ref="AJ8">_xlfn.XLOOKUP(AJ$1,'PY1 Data(H)'!$A$1:$BR$1,_xlfn.XLOOKUP($A8,'PY1 Data(H)'!$A$1:$A$288,'PY1 Data(H)'!$A$1:$BR$288))</f>
        <v>1398</v>
      </c>
      <c r="AK8" s="130" cm="1">
        <f t="array" ref="AK8">_xlfn.XLOOKUP(AK$1,'PY1 Data(H)'!$A$1:$BR$1,_xlfn.XLOOKUP($A8,'PY1 Data(H)'!$A$1:$A$288,'PY1 Data(H)'!$A$1:$BR$288))</f>
        <v>917</v>
      </c>
      <c r="AL8" s="130" cm="1">
        <f t="array" ref="AL8">_xlfn.XLOOKUP(AL$1,'PY1 Data(H)'!$A$1:$BR$1,_xlfn.XLOOKUP($A8,'PY1 Data(H)'!$A$1:$A$288,'PY1 Data(H)'!$A$1:$BR$288))</f>
        <v>0</v>
      </c>
      <c r="AM8" s="130" cm="1">
        <f t="array" ref="AM8">_xlfn.XLOOKUP(AM$1,'PY1 Data(H)'!$A$1:$BR$1,_xlfn.XLOOKUP($A8,'PY1 Data(H)'!$A$1:$A$288,'PY1 Data(H)'!$A$1:$BR$288))</f>
        <v>0</v>
      </c>
      <c r="AN8" s="130" cm="1">
        <f t="array" ref="AN8">_xlfn.XLOOKUP(AN$1,'PY1 Data(H)'!$A$1:$BR$1,_xlfn.XLOOKUP($A8,'PY1 Data(H)'!$A$1:$A$288,'PY1 Data(H)'!$A$1:$BR$288))</f>
        <v>506</v>
      </c>
      <c r="AO8" s="130" cm="1">
        <f t="array" ref="AO8">_xlfn.XLOOKUP(AO$1,'PY1 Data(H)'!$A$1:$BR$1,_xlfn.XLOOKUP($A8,'PY1 Data(H)'!$A$1:$A$288,'PY1 Data(H)'!$A$1:$BR$288))</f>
        <v>446</v>
      </c>
      <c r="AP8" s="130" cm="1">
        <f t="array" ref="AP8">_xlfn.XLOOKUP(AP$1,'PY1 Data(H)'!$A$1:$BR$1,_xlfn.XLOOKUP($A8,'PY1 Data(H)'!$A$1:$A$288,'PY1 Data(H)'!$A$1:$BR$288))</f>
        <v>89082</v>
      </c>
      <c r="AQ8" s="130" cm="1">
        <f t="array" ref="AQ8">_xlfn.XLOOKUP(AQ$1,'PY1 Data(H)'!$A$1:$BR$1,_xlfn.XLOOKUP($A8,'PY1 Data(H)'!$A$1:$A$288,'PY1 Data(H)'!$A$1:$BR$288))</f>
        <v>0</v>
      </c>
      <c r="AR8" s="130" cm="1">
        <f t="array" ref="AR8">_xlfn.XLOOKUP(AR$1,'PY1 Data(H)'!$A$1:$BR$1,_xlfn.XLOOKUP($A8,'PY1 Data(H)'!$A$1:$A$288,'PY1 Data(H)'!$A$1:$BR$288))</f>
        <v>0</v>
      </c>
      <c r="AS8" s="130" cm="1">
        <f t="array" ref="AS8">_xlfn.XLOOKUP(AS$1,'PY1 Data(H)'!$A$1:$BR$1,_xlfn.XLOOKUP($A8,'PY1 Data(H)'!$A$1:$A$288,'PY1 Data(H)'!$A$1:$BR$288))</f>
        <v>0</v>
      </c>
    </row>
    <row r="9" spans="1:45" x14ac:dyDescent="0.3">
      <c r="A9">
        <v>627</v>
      </c>
      <c r="D9" s="130" cm="1">
        <f t="array" ref="D9">_xlfn.XLOOKUP(D$1,'PY1 Data(H)'!$A$1:$BR$1,_xlfn.XLOOKUP($A9,'PY1 Data(H)'!$A$1:$A$288,'PY1 Data(H)'!$A$1:$BR$288))</f>
        <v>0</v>
      </c>
      <c r="E9" s="130" cm="1">
        <f t="array" ref="E9">_xlfn.XLOOKUP(E$1,'PY1 Data(H)'!$A$1:$BR$1,_xlfn.XLOOKUP($A9,'PY1 Data(H)'!$A$1:$A$288,'PY1 Data(H)'!$A$1:$BR$288))</f>
        <v>0</v>
      </c>
      <c r="F9" s="130" cm="1">
        <f t="array" ref="F9">_xlfn.XLOOKUP(F$1,'PY1 Data(H)'!$A$1:$BR$1,_xlfn.XLOOKUP($A9,'PY1 Data(H)'!$A$1:$A$288,'PY1 Data(H)'!$A$1:$BR$288))</f>
        <v>0</v>
      </c>
      <c r="G9" s="130" cm="1">
        <f t="array" ref="G9">_xlfn.XLOOKUP(G$1,'PY1 Data(H)'!$A$1:$BR$1,_xlfn.XLOOKUP($A9,'PY1 Data(H)'!$A$1:$A$288,'PY1 Data(H)'!$A$1:$BR$288))</f>
        <v>0</v>
      </c>
      <c r="H9" s="130" cm="1">
        <f t="array" ref="H9">_xlfn.XLOOKUP(H$1,'PY1 Data(H)'!$A$1:$BR$1,_xlfn.XLOOKUP($A9,'PY1 Data(H)'!$A$1:$A$288,'PY1 Data(H)'!$A$1:$BR$288))</f>
        <v>0</v>
      </c>
      <c r="I9" s="130" cm="1">
        <f t="array" ref="I9">_xlfn.XLOOKUP(I$1,'PY1 Data(H)'!$A$1:$BR$1,_xlfn.XLOOKUP($A9,'PY1 Data(H)'!$A$1:$A$288,'PY1 Data(H)'!$A$1:$BR$288))</f>
        <v>0</v>
      </c>
      <c r="J9" s="130" cm="1">
        <f t="array" ref="J9">_xlfn.XLOOKUP(J$1,'PY1 Data(H)'!$A$1:$BR$1,_xlfn.XLOOKUP($A9,'PY1 Data(H)'!$A$1:$A$288,'PY1 Data(H)'!$A$1:$BR$288))</f>
        <v>0</v>
      </c>
      <c r="K9" s="130" cm="1">
        <f t="array" ref="K9">_xlfn.XLOOKUP(K$1,'PY1 Data(H)'!$A$1:$BR$1,_xlfn.XLOOKUP($A9,'PY1 Data(H)'!$A$1:$A$288,'PY1 Data(H)'!$A$1:$BR$288))</f>
        <v>0</v>
      </c>
      <c r="L9" s="130" cm="1">
        <f t="array" ref="L9">_xlfn.XLOOKUP(L$1,'PY1 Data(H)'!$A$1:$BR$1,_xlfn.XLOOKUP($A9,'PY1 Data(H)'!$A$1:$A$288,'PY1 Data(H)'!$A$1:$BR$288))</f>
        <v>0</v>
      </c>
      <c r="M9" s="130" cm="1">
        <f t="array" ref="M9">_xlfn.XLOOKUP(M$1,'PY1 Data(H)'!$A$1:$BR$1,_xlfn.XLOOKUP($A9,'PY1 Data(H)'!$A$1:$A$288,'PY1 Data(H)'!$A$1:$BR$288))</f>
        <v>0</v>
      </c>
      <c r="N9" s="130" cm="1">
        <f t="array" ref="N9">_xlfn.XLOOKUP(N$1,'PY1 Data(H)'!$A$1:$BR$1,_xlfn.XLOOKUP($A9,'PY1 Data(H)'!$A$1:$A$288,'PY1 Data(H)'!$A$1:$BR$288))</f>
        <v>0</v>
      </c>
      <c r="O9" s="130" cm="1">
        <f t="array" ref="O9">_xlfn.XLOOKUP(O$1,'PY1 Data(H)'!$A$1:$BR$1,_xlfn.XLOOKUP($A9,'PY1 Data(H)'!$A$1:$A$288,'PY1 Data(H)'!$A$1:$BR$288))</f>
        <v>0</v>
      </c>
      <c r="P9" s="130" cm="1">
        <f t="array" ref="P9">_xlfn.XLOOKUP(P$1,'PY1 Data(H)'!$A$1:$BR$1,_xlfn.XLOOKUP($A9,'PY1 Data(H)'!$A$1:$A$288,'PY1 Data(H)'!$A$1:$BR$288))</f>
        <v>0</v>
      </c>
      <c r="Q9" s="130" cm="1">
        <f t="array" ref="Q9">_xlfn.XLOOKUP(Q$1,'PY1 Data(H)'!$A$1:$BR$1,_xlfn.XLOOKUP($A9,'PY1 Data(H)'!$A$1:$A$288,'PY1 Data(H)'!$A$1:$BR$288))</f>
        <v>0</v>
      </c>
      <c r="R9" s="130" cm="1">
        <f t="array" ref="R9">_xlfn.XLOOKUP(R$1,'PY1 Data(H)'!$A$1:$BR$1,_xlfn.XLOOKUP($A9,'PY1 Data(H)'!$A$1:$A$288,'PY1 Data(H)'!$A$1:$BR$288))</f>
        <v>0</v>
      </c>
      <c r="S9" s="130" cm="1">
        <f t="array" ref="S9">_xlfn.XLOOKUP(S$1,'PY1 Data(H)'!$A$1:$BR$1,_xlfn.XLOOKUP($A9,'PY1 Data(H)'!$A$1:$A$288,'PY1 Data(H)'!$A$1:$BR$288))</f>
        <v>0</v>
      </c>
      <c r="T9" s="130" cm="1">
        <f t="array" ref="T9">_xlfn.XLOOKUP(T$1,'PY1 Data(H)'!$A$1:$BR$1,_xlfn.XLOOKUP($A9,'PY1 Data(H)'!$A$1:$A$288,'PY1 Data(H)'!$A$1:$BR$288))</f>
        <v>0</v>
      </c>
      <c r="U9" s="130" cm="1">
        <f t="array" ref="U9">_xlfn.XLOOKUP(U$1,'PY1 Data(H)'!$A$1:$BR$1,_xlfn.XLOOKUP($A9,'PY1 Data(H)'!$A$1:$A$288,'PY1 Data(H)'!$A$1:$BR$288))</f>
        <v>0</v>
      </c>
      <c r="V9" s="130" cm="1">
        <f t="array" ref="V9">_xlfn.XLOOKUP(V$1,'PY1 Data(H)'!$A$1:$BR$1,_xlfn.XLOOKUP($A9,'PY1 Data(H)'!$A$1:$A$288,'PY1 Data(H)'!$A$1:$BR$288))</f>
        <v>0</v>
      </c>
      <c r="W9" s="130" cm="1">
        <f t="array" ref="W9">_xlfn.XLOOKUP(W$1,'PY1 Data(H)'!$A$1:$BR$1,_xlfn.XLOOKUP($A9,'PY1 Data(H)'!$A$1:$A$288,'PY1 Data(H)'!$A$1:$BR$288))</f>
        <v>0</v>
      </c>
      <c r="X9" s="130" cm="1">
        <f t="array" ref="X9">_xlfn.XLOOKUP(X$1,'PY1 Data(H)'!$A$1:$BR$1,_xlfn.XLOOKUP($A9,'PY1 Data(H)'!$A$1:$A$288,'PY1 Data(H)'!$A$1:$BR$288))</f>
        <v>0</v>
      </c>
      <c r="Y9" s="130" cm="1">
        <f t="array" ref="Y9">_xlfn.XLOOKUP(Y$1,'PY1 Data(H)'!$A$1:$BR$1,_xlfn.XLOOKUP($A9,'PY1 Data(H)'!$A$1:$A$288,'PY1 Data(H)'!$A$1:$BR$288))</f>
        <v>0</v>
      </c>
      <c r="Z9" s="130" cm="1">
        <f t="array" ref="Z9">_xlfn.XLOOKUP(Z$1,'PY1 Data(H)'!$A$1:$BR$1,_xlfn.XLOOKUP($A9,'PY1 Data(H)'!$A$1:$A$288,'PY1 Data(H)'!$A$1:$BR$288))</f>
        <v>0</v>
      </c>
      <c r="AA9" s="130" cm="1">
        <f t="array" ref="AA9">_xlfn.XLOOKUP(AA$1,'PY1 Data(H)'!$A$1:$BR$1,_xlfn.XLOOKUP($A9,'PY1 Data(H)'!$A$1:$A$288,'PY1 Data(H)'!$A$1:$BR$288))</f>
        <v>0</v>
      </c>
      <c r="AB9" s="130" cm="1">
        <f t="array" ref="AB9">_xlfn.XLOOKUP(AB$1,'PY1 Data(H)'!$A$1:$BR$1,_xlfn.XLOOKUP($A9,'PY1 Data(H)'!$A$1:$A$288,'PY1 Data(H)'!$A$1:$BR$288))</f>
        <v>0</v>
      </c>
      <c r="AC9" s="130" cm="1">
        <f t="array" ref="AC9">_xlfn.XLOOKUP(AC$1,'PY1 Data(H)'!$A$1:$BR$1,_xlfn.XLOOKUP($A9,'PY1 Data(H)'!$A$1:$A$288,'PY1 Data(H)'!$A$1:$BR$288))</f>
        <v>0</v>
      </c>
      <c r="AD9" s="130" cm="1">
        <f t="array" ref="AD9">_xlfn.XLOOKUP(AD$1,'PY1 Data(H)'!$A$1:$BR$1,_xlfn.XLOOKUP($A9,'PY1 Data(H)'!$A$1:$A$288,'PY1 Data(H)'!$A$1:$BR$288))</f>
        <v>0</v>
      </c>
      <c r="AE9" s="130" cm="1">
        <f t="array" ref="AE9">_xlfn.XLOOKUP(AE$1,'PY1 Data(H)'!$A$1:$BR$1,_xlfn.XLOOKUP($A9,'PY1 Data(H)'!$A$1:$A$288,'PY1 Data(H)'!$A$1:$BR$288))</f>
        <v>0</v>
      </c>
      <c r="AF9" s="130" cm="1">
        <f t="array" ref="AF9">_xlfn.XLOOKUP(AF$1,'PY1 Data(H)'!$A$1:$BR$1,_xlfn.XLOOKUP($A9,'PY1 Data(H)'!$A$1:$A$288,'PY1 Data(H)'!$A$1:$BR$288))</f>
        <v>0</v>
      </c>
      <c r="AG9" s="130" cm="1">
        <f t="array" ref="AG9">_xlfn.XLOOKUP(AG$1,'PY1 Data(H)'!$A$1:$BR$1,_xlfn.XLOOKUP($A9,'PY1 Data(H)'!$A$1:$A$288,'PY1 Data(H)'!$A$1:$BR$288))</f>
        <v>0</v>
      </c>
      <c r="AH9" s="130" cm="1">
        <f t="array" ref="AH9">_xlfn.XLOOKUP(AH$1,'PY1 Data(H)'!$A$1:$BR$1,_xlfn.XLOOKUP($A9,'PY1 Data(H)'!$A$1:$A$288,'PY1 Data(H)'!$A$1:$BR$288))</f>
        <v>0</v>
      </c>
      <c r="AI9" s="130" cm="1">
        <f t="array" ref="AI9">_xlfn.XLOOKUP(AI$1,'PY1 Data(H)'!$A$1:$BR$1,_xlfn.XLOOKUP($A9,'PY1 Data(H)'!$A$1:$A$288,'PY1 Data(H)'!$A$1:$BR$288))</f>
        <v>0</v>
      </c>
      <c r="AJ9" s="130" cm="1">
        <f t="array" ref="AJ9">_xlfn.XLOOKUP(AJ$1,'PY1 Data(H)'!$A$1:$BR$1,_xlfn.XLOOKUP($A9,'PY1 Data(H)'!$A$1:$A$288,'PY1 Data(H)'!$A$1:$BR$288))</f>
        <v>0</v>
      </c>
      <c r="AK9" s="130" cm="1">
        <f t="array" ref="AK9">_xlfn.XLOOKUP(AK$1,'PY1 Data(H)'!$A$1:$BR$1,_xlfn.XLOOKUP($A9,'PY1 Data(H)'!$A$1:$A$288,'PY1 Data(H)'!$A$1:$BR$288))</f>
        <v>0</v>
      </c>
      <c r="AL9" s="130" cm="1">
        <f t="array" ref="AL9">_xlfn.XLOOKUP(AL$1,'PY1 Data(H)'!$A$1:$BR$1,_xlfn.XLOOKUP($A9,'PY1 Data(H)'!$A$1:$A$288,'PY1 Data(H)'!$A$1:$BR$288))</f>
        <v>0</v>
      </c>
      <c r="AM9" s="130" cm="1">
        <f t="array" ref="AM9">_xlfn.XLOOKUP(AM$1,'PY1 Data(H)'!$A$1:$BR$1,_xlfn.XLOOKUP($A9,'PY1 Data(H)'!$A$1:$A$288,'PY1 Data(H)'!$A$1:$BR$288))</f>
        <v>0</v>
      </c>
      <c r="AN9" s="130" cm="1">
        <f t="array" ref="AN9">_xlfn.XLOOKUP(AN$1,'PY1 Data(H)'!$A$1:$BR$1,_xlfn.XLOOKUP($A9,'PY1 Data(H)'!$A$1:$A$288,'PY1 Data(H)'!$A$1:$BR$288))</f>
        <v>0</v>
      </c>
      <c r="AO9" s="130" cm="1">
        <f t="array" ref="AO9">_xlfn.XLOOKUP(AO$1,'PY1 Data(H)'!$A$1:$BR$1,_xlfn.XLOOKUP($A9,'PY1 Data(H)'!$A$1:$A$288,'PY1 Data(H)'!$A$1:$BR$288))</f>
        <v>0</v>
      </c>
      <c r="AP9" s="130" cm="1">
        <f t="array" ref="AP9">_xlfn.XLOOKUP(AP$1,'PY1 Data(H)'!$A$1:$BR$1,_xlfn.XLOOKUP($A9,'PY1 Data(H)'!$A$1:$A$288,'PY1 Data(H)'!$A$1:$BR$288))</f>
        <v>0</v>
      </c>
      <c r="AQ9" s="130" cm="1">
        <f t="array" ref="AQ9">_xlfn.XLOOKUP(AQ$1,'PY1 Data(H)'!$A$1:$BR$1,_xlfn.XLOOKUP($A9,'PY1 Data(H)'!$A$1:$A$288,'PY1 Data(H)'!$A$1:$BR$288))</f>
        <v>0</v>
      </c>
      <c r="AR9" s="130" cm="1">
        <f t="array" ref="AR9">_xlfn.XLOOKUP(AR$1,'PY1 Data(H)'!$A$1:$BR$1,_xlfn.XLOOKUP($A9,'PY1 Data(H)'!$A$1:$A$288,'PY1 Data(H)'!$A$1:$BR$288))</f>
        <v>0</v>
      </c>
      <c r="AS9" s="130" cm="1">
        <f t="array" ref="AS9">_xlfn.XLOOKUP(AS$1,'PY1 Data(H)'!$A$1:$BR$1,_xlfn.XLOOKUP($A9,'PY1 Data(H)'!$A$1:$A$288,'PY1 Data(H)'!$A$1:$BR$288))</f>
        <v>0</v>
      </c>
    </row>
    <row r="10" spans="1:45" x14ac:dyDescent="0.3">
      <c r="A10">
        <v>628</v>
      </c>
      <c r="D10" s="130" cm="1">
        <f t="array" ref="D10">_xlfn.XLOOKUP(D$1,'PY1 Data(H)'!$A$1:$BR$1,_xlfn.XLOOKUP($A10,'PY1 Data(H)'!$A$1:$A$288,'PY1 Data(H)'!$A$1:$BR$288))</f>
        <v>0</v>
      </c>
      <c r="E10" s="130" cm="1">
        <f t="array" ref="E10">_xlfn.XLOOKUP(E$1,'PY1 Data(H)'!$A$1:$BR$1,_xlfn.XLOOKUP($A10,'PY1 Data(H)'!$A$1:$A$288,'PY1 Data(H)'!$A$1:$BR$288))</f>
        <v>0</v>
      </c>
      <c r="F10" s="130" cm="1">
        <f t="array" ref="F10">_xlfn.XLOOKUP(F$1,'PY1 Data(H)'!$A$1:$BR$1,_xlfn.XLOOKUP($A10,'PY1 Data(H)'!$A$1:$A$288,'PY1 Data(H)'!$A$1:$BR$288))</f>
        <v>0</v>
      </c>
      <c r="G10" s="130" cm="1">
        <f t="array" ref="G10">_xlfn.XLOOKUP(G$1,'PY1 Data(H)'!$A$1:$BR$1,_xlfn.XLOOKUP($A10,'PY1 Data(H)'!$A$1:$A$288,'PY1 Data(H)'!$A$1:$BR$288))</f>
        <v>0</v>
      </c>
      <c r="H10" s="130" cm="1">
        <f t="array" ref="H10">_xlfn.XLOOKUP(H$1,'PY1 Data(H)'!$A$1:$BR$1,_xlfn.XLOOKUP($A10,'PY1 Data(H)'!$A$1:$A$288,'PY1 Data(H)'!$A$1:$BR$288))</f>
        <v>0</v>
      </c>
      <c r="I10" s="130" cm="1">
        <f t="array" ref="I10">_xlfn.XLOOKUP(I$1,'PY1 Data(H)'!$A$1:$BR$1,_xlfn.XLOOKUP($A10,'PY1 Data(H)'!$A$1:$A$288,'PY1 Data(H)'!$A$1:$BR$288))</f>
        <v>0</v>
      </c>
      <c r="J10" s="130" cm="1">
        <f t="array" ref="J10">_xlfn.XLOOKUP(J$1,'PY1 Data(H)'!$A$1:$BR$1,_xlfn.XLOOKUP($A10,'PY1 Data(H)'!$A$1:$A$288,'PY1 Data(H)'!$A$1:$BR$288))</f>
        <v>2000</v>
      </c>
      <c r="K10" s="130" cm="1">
        <f t="array" ref="K10">_xlfn.XLOOKUP(K$1,'PY1 Data(H)'!$A$1:$BR$1,_xlfn.XLOOKUP($A10,'PY1 Data(H)'!$A$1:$A$288,'PY1 Data(H)'!$A$1:$BR$288))</f>
        <v>0</v>
      </c>
      <c r="L10" s="130" cm="1">
        <f t="array" ref="L10">_xlfn.XLOOKUP(L$1,'PY1 Data(H)'!$A$1:$BR$1,_xlfn.XLOOKUP($A10,'PY1 Data(H)'!$A$1:$A$288,'PY1 Data(H)'!$A$1:$BR$288))</f>
        <v>0</v>
      </c>
      <c r="M10" s="130" cm="1">
        <f t="array" ref="M10">_xlfn.XLOOKUP(M$1,'PY1 Data(H)'!$A$1:$BR$1,_xlfn.XLOOKUP($A10,'PY1 Data(H)'!$A$1:$A$288,'PY1 Data(H)'!$A$1:$BR$288))</f>
        <v>0</v>
      </c>
      <c r="N10" s="130" cm="1">
        <f t="array" ref="N10">_xlfn.XLOOKUP(N$1,'PY1 Data(H)'!$A$1:$BR$1,_xlfn.XLOOKUP($A10,'PY1 Data(H)'!$A$1:$A$288,'PY1 Data(H)'!$A$1:$BR$288))</f>
        <v>0</v>
      </c>
      <c r="O10" s="130" cm="1">
        <f t="array" ref="O10">_xlfn.XLOOKUP(O$1,'PY1 Data(H)'!$A$1:$BR$1,_xlfn.XLOOKUP($A10,'PY1 Data(H)'!$A$1:$A$288,'PY1 Data(H)'!$A$1:$BR$288))</f>
        <v>0</v>
      </c>
      <c r="P10" s="130" cm="1">
        <f t="array" ref="P10">_xlfn.XLOOKUP(P$1,'PY1 Data(H)'!$A$1:$BR$1,_xlfn.XLOOKUP($A10,'PY1 Data(H)'!$A$1:$A$288,'PY1 Data(H)'!$A$1:$BR$288))</f>
        <v>0</v>
      </c>
      <c r="Q10" s="130" cm="1">
        <f t="array" ref="Q10">_xlfn.XLOOKUP(Q$1,'PY1 Data(H)'!$A$1:$BR$1,_xlfn.XLOOKUP($A10,'PY1 Data(H)'!$A$1:$A$288,'PY1 Data(H)'!$A$1:$BR$288))</f>
        <v>0</v>
      </c>
      <c r="R10" s="130" cm="1">
        <f t="array" ref="R10">_xlfn.XLOOKUP(R$1,'PY1 Data(H)'!$A$1:$BR$1,_xlfn.XLOOKUP($A10,'PY1 Data(H)'!$A$1:$A$288,'PY1 Data(H)'!$A$1:$BR$288))</f>
        <v>0</v>
      </c>
      <c r="S10" s="130" cm="1">
        <f t="array" ref="S10">_xlfn.XLOOKUP(S$1,'PY1 Data(H)'!$A$1:$BR$1,_xlfn.XLOOKUP($A10,'PY1 Data(H)'!$A$1:$A$288,'PY1 Data(H)'!$A$1:$BR$288))</f>
        <v>0</v>
      </c>
      <c r="T10" s="130" cm="1">
        <f t="array" ref="T10">_xlfn.XLOOKUP(T$1,'PY1 Data(H)'!$A$1:$BR$1,_xlfn.XLOOKUP($A10,'PY1 Data(H)'!$A$1:$A$288,'PY1 Data(H)'!$A$1:$BR$288))</f>
        <v>0</v>
      </c>
      <c r="U10" s="130" cm="1">
        <f t="array" ref="U10">_xlfn.XLOOKUP(U$1,'PY1 Data(H)'!$A$1:$BR$1,_xlfn.XLOOKUP($A10,'PY1 Data(H)'!$A$1:$A$288,'PY1 Data(H)'!$A$1:$BR$288))</f>
        <v>0</v>
      </c>
      <c r="V10" s="130" cm="1">
        <f t="array" ref="V10">_xlfn.XLOOKUP(V$1,'PY1 Data(H)'!$A$1:$BR$1,_xlfn.XLOOKUP($A10,'PY1 Data(H)'!$A$1:$A$288,'PY1 Data(H)'!$A$1:$BR$288))</f>
        <v>0</v>
      </c>
      <c r="W10" s="130" cm="1">
        <f t="array" ref="W10">_xlfn.XLOOKUP(W$1,'PY1 Data(H)'!$A$1:$BR$1,_xlfn.XLOOKUP($A10,'PY1 Data(H)'!$A$1:$A$288,'PY1 Data(H)'!$A$1:$BR$288))</f>
        <v>0</v>
      </c>
      <c r="X10" s="130" cm="1">
        <f t="array" ref="X10">_xlfn.XLOOKUP(X$1,'PY1 Data(H)'!$A$1:$BR$1,_xlfn.XLOOKUP($A10,'PY1 Data(H)'!$A$1:$A$288,'PY1 Data(H)'!$A$1:$BR$288))</f>
        <v>0</v>
      </c>
      <c r="Y10" s="130" cm="1">
        <f t="array" ref="Y10">_xlfn.XLOOKUP(Y$1,'PY1 Data(H)'!$A$1:$BR$1,_xlfn.XLOOKUP($A10,'PY1 Data(H)'!$A$1:$A$288,'PY1 Data(H)'!$A$1:$BR$288))</f>
        <v>0</v>
      </c>
      <c r="Z10" s="130" cm="1">
        <f t="array" ref="Z10">_xlfn.XLOOKUP(Z$1,'PY1 Data(H)'!$A$1:$BR$1,_xlfn.XLOOKUP($A10,'PY1 Data(H)'!$A$1:$A$288,'PY1 Data(H)'!$A$1:$BR$288))</f>
        <v>0</v>
      </c>
      <c r="AA10" s="130" cm="1">
        <f t="array" ref="AA10">_xlfn.XLOOKUP(AA$1,'PY1 Data(H)'!$A$1:$BR$1,_xlfn.XLOOKUP($A10,'PY1 Data(H)'!$A$1:$A$288,'PY1 Data(H)'!$A$1:$BR$288))</f>
        <v>0</v>
      </c>
      <c r="AB10" s="130" cm="1">
        <f t="array" ref="AB10">_xlfn.XLOOKUP(AB$1,'PY1 Data(H)'!$A$1:$BR$1,_xlfn.XLOOKUP($A10,'PY1 Data(H)'!$A$1:$A$288,'PY1 Data(H)'!$A$1:$BR$288))</f>
        <v>0</v>
      </c>
      <c r="AC10" s="130" cm="1">
        <f t="array" ref="AC10">_xlfn.XLOOKUP(AC$1,'PY1 Data(H)'!$A$1:$BR$1,_xlfn.XLOOKUP($A10,'PY1 Data(H)'!$A$1:$A$288,'PY1 Data(H)'!$A$1:$BR$288))</f>
        <v>2499523</v>
      </c>
      <c r="AD10" s="130" cm="1">
        <f t="array" ref="AD10">_xlfn.XLOOKUP(AD$1,'PY1 Data(H)'!$A$1:$BR$1,_xlfn.XLOOKUP($A10,'PY1 Data(H)'!$A$1:$A$288,'PY1 Data(H)'!$A$1:$BR$288))</f>
        <v>0</v>
      </c>
      <c r="AE10" s="130" cm="1">
        <f t="array" ref="AE10">_xlfn.XLOOKUP(AE$1,'PY1 Data(H)'!$A$1:$BR$1,_xlfn.XLOOKUP($A10,'PY1 Data(H)'!$A$1:$A$288,'PY1 Data(H)'!$A$1:$BR$288))</f>
        <v>0</v>
      </c>
      <c r="AF10" s="130" cm="1">
        <f t="array" ref="AF10">_xlfn.XLOOKUP(AF$1,'PY1 Data(H)'!$A$1:$BR$1,_xlfn.XLOOKUP($A10,'PY1 Data(H)'!$A$1:$A$288,'PY1 Data(H)'!$A$1:$BR$288))</f>
        <v>0</v>
      </c>
      <c r="AG10" s="130" cm="1">
        <f t="array" ref="AG10">_xlfn.XLOOKUP(AG$1,'PY1 Data(H)'!$A$1:$BR$1,_xlfn.XLOOKUP($A10,'PY1 Data(H)'!$A$1:$A$288,'PY1 Data(H)'!$A$1:$BR$288))</f>
        <v>75316</v>
      </c>
      <c r="AH10" s="130" cm="1">
        <f t="array" ref="AH10">_xlfn.XLOOKUP(AH$1,'PY1 Data(H)'!$A$1:$BR$1,_xlfn.XLOOKUP($A10,'PY1 Data(H)'!$A$1:$A$288,'PY1 Data(H)'!$A$1:$BR$288))</f>
        <v>18766</v>
      </c>
      <c r="AI10" s="130" cm="1">
        <f t="array" ref="AI10">_xlfn.XLOOKUP(AI$1,'PY1 Data(H)'!$A$1:$BR$1,_xlfn.XLOOKUP($A10,'PY1 Data(H)'!$A$1:$A$288,'PY1 Data(H)'!$A$1:$BR$288))</f>
        <v>558347</v>
      </c>
      <c r="AJ10" s="130" cm="1">
        <f t="array" ref="AJ10">_xlfn.XLOOKUP(AJ$1,'PY1 Data(H)'!$A$1:$BR$1,_xlfn.XLOOKUP($A10,'PY1 Data(H)'!$A$1:$A$288,'PY1 Data(H)'!$A$1:$BR$288))</f>
        <v>0</v>
      </c>
      <c r="AK10" s="130" cm="1">
        <f t="array" ref="AK10">_xlfn.XLOOKUP(AK$1,'PY1 Data(H)'!$A$1:$BR$1,_xlfn.XLOOKUP($A10,'PY1 Data(H)'!$A$1:$A$288,'PY1 Data(H)'!$A$1:$BR$288))</f>
        <v>0</v>
      </c>
      <c r="AL10" s="130" cm="1">
        <f t="array" ref="AL10">_xlfn.XLOOKUP(AL$1,'PY1 Data(H)'!$A$1:$BR$1,_xlfn.XLOOKUP($A10,'PY1 Data(H)'!$A$1:$A$288,'PY1 Data(H)'!$A$1:$BR$288))</f>
        <v>0</v>
      </c>
      <c r="AM10" s="130" cm="1">
        <f t="array" ref="AM10">_xlfn.XLOOKUP(AM$1,'PY1 Data(H)'!$A$1:$BR$1,_xlfn.XLOOKUP($A10,'PY1 Data(H)'!$A$1:$A$288,'PY1 Data(H)'!$A$1:$BR$288))</f>
        <v>0</v>
      </c>
      <c r="AN10" s="130" cm="1">
        <f t="array" ref="AN10">_xlfn.XLOOKUP(AN$1,'PY1 Data(H)'!$A$1:$BR$1,_xlfn.XLOOKUP($A10,'PY1 Data(H)'!$A$1:$A$288,'PY1 Data(H)'!$A$1:$BR$288))</f>
        <v>0</v>
      </c>
      <c r="AO10" s="130" cm="1">
        <f t="array" ref="AO10">_xlfn.XLOOKUP(AO$1,'PY1 Data(H)'!$A$1:$BR$1,_xlfn.XLOOKUP($A10,'PY1 Data(H)'!$A$1:$A$288,'PY1 Data(H)'!$A$1:$BR$288))</f>
        <v>0</v>
      </c>
      <c r="AP10" s="130" cm="1">
        <f t="array" ref="AP10">_xlfn.XLOOKUP(AP$1,'PY1 Data(H)'!$A$1:$BR$1,_xlfn.XLOOKUP($A10,'PY1 Data(H)'!$A$1:$A$288,'PY1 Data(H)'!$A$1:$BR$288))</f>
        <v>0</v>
      </c>
      <c r="AQ10" s="130" cm="1">
        <f t="array" ref="AQ10">_xlfn.XLOOKUP(AQ$1,'PY1 Data(H)'!$A$1:$BR$1,_xlfn.XLOOKUP($A10,'PY1 Data(H)'!$A$1:$A$288,'PY1 Data(H)'!$A$1:$BR$288))</f>
        <v>0</v>
      </c>
      <c r="AR10" s="130" cm="1">
        <f t="array" ref="AR10">_xlfn.XLOOKUP(AR$1,'PY1 Data(H)'!$A$1:$BR$1,_xlfn.XLOOKUP($A10,'PY1 Data(H)'!$A$1:$A$288,'PY1 Data(H)'!$A$1:$BR$288))</f>
        <v>0</v>
      </c>
      <c r="AS10" s="130" cm="1">
        <f t="array" ref="AS10">_xlfn.XLOOKUP(AS$1,'PY1 Data(H)'!$A$1:$BR$1,_xlfn.XLOOKUP($A10,'PY1 Data(H)'!$A$1:$A$288,'PY1 Data(H)'!$A$1:$BR$288))</f>
        <v>0</v>
      </c>
    </row>
    <row r="11" spans="1:45" x14ac:dyDescent="0.3">
      <c r="A11">
        <v>629</v>
      </c>
      <c r="D11" s="130" cm="1">
        <f t="array" ref="D11">_xlfn.XLOOKUP(D$1,'PY1 Data(H)'!$A$1:$BR$1,_xlfn.XLOOKUP($A11,'PY1 Data(H)'!$A$1:$A$288,'PY1 Data(H)'!$A$1:$BR$288))</f>
        <v>0</v>
      </c>
      <c r="E11" s="130" cm="1">
        <f t="array" ref="E11">_xlfn.XLOOKUP(E$1,'PY1 Data(H)'!$A$1:$BR$1,_xlfn.XLOOKUP($A11,'PY1 Data(H)'!$A$1:$A$288,'PY1 Data(H)'!$A$1:$BR$288))</f>
        <v>0</v>
      </c>
      <c r="F11" s="130" cm="1">
        <f t="array" ref="F11">_xlfn.XLOOKUP(F$1,'PY1 Data(H)'!$A$1:$BR$1,_xlfn.XLOOKUP($A11,'PY1 Data(H)'!$A$1:$A$288,'PY1 Data(H)'!$A$1:$BR$288))</f>
        <v>0</v>
      </c>
      <c r="G11" s="130" cm="1">
        <f t="array" ref="G11">_xlfn.XLOOKUP(G$1,'PY1 Data(H)'!$A$1:$BR$1,_xlfn.XLOOKUP($A11,'PY1 Data(H)'!$A$1:$A$288,'PY1 Data(H)'!$A$1:$BR$288))</f>
        <v>0</v>
      </c>
      <c r="H11" s="130" cm="1">
        <f t="array" ref="H11">_xlfn.XLOOKUP(H$1,'PY1 Data(H)'!$A$1:$BR$1,_xlfn.XLOOKUP($A11,'PY1 Data(H)'!$A$1:$A$288,'PY1 Data(H)'!$A$1:$BR$288))</f>
        <v>0</v>
      </c>
      <c r="I11" s="130" cm="1">
        <f t="array" ref="I11">_xlfn.XLOOKUP(I$1,'PY1 Data(H)'!$A$1:$BR$1,_xlfn.XLOOKUP($A11,'PY1 Data(H)'!$A$1:$A$288,'PY1 Data(H)'!$A$1:$BR$288))</f>
        <v>0</v>
      </c>
      <c r="J11" s="130" cm="1">
        <f t="array" ref="J11">_xlfn.XLOOKUP(J$1,'PY1 Data(H)'!$A$1:$BR$1,_xlfn.XLOOKUP($A11,'PY1 Data(H)'!$A$1:$A$288,'PY1 Data(H)'!$A$1:$BR$288))</f>
        <v>0</v>
      </c>
      <c r="K11" s="130" cm="1">
        <f t="array" ref="K11">_xlfn.XLOOKUP(K$1,'PY1 Data(H)'!$A$1:$BR$1,_xlfn.XLOOKUP($A11,'PY1 Data(H)'!$A$1:$A$288,'PY1 Data(H)'!$A$1:$BR$288))</f>
        <v>0</v>
      </c>
      <c r="L11" s="130" cm="1">
        <f t="array" ref="L11">_xlfn.XLOOKUP(L$1,'PY1 Data(H)'!$A$1:$BR$1,_xlfn.XLOOKUP($A11,'PY1 Data(H)'!$A$1:$A$288,'PY1 Data(H)'!$A$1:$BR$288))</f>
        <v>0</v>
      </c>
      <c r="M11" s="130" cm="1">
        <f t="array" ref="M11">_xlfn.XLOOKUP(M$1,'PY1 Data(H)'!$A$1:$BR$1,_xlfn.XLOOKUP($A11,'PY1 Data(H)'!$A$1:$A$288,'PY1 Data(H)'!$A$1:$BR$288))</f>
        <v>0</v>
      </c>
      <c r="N11" s="130" cm="1">
        <f t="array" ref="N11">_xlfn.XLOOKUP(N$1,'PY1 Data(H)'!$A$1:$BR$1,_xlfn.XLOOKUP($A11,'PY1 Data(H)'!$A$1:$A$288,'PY1 Data(H)'!$A$1:$BR$288))</f>
        <v>0</v>
      </c>
      <c r="O11" s="130" cm="1">
        <f t="array" ref="O11">_xlfn.XLOOKUP(O$1,'PY1 Data(H)'!$A$1:$BR$1,_xlfn.XLOOKUP($A11,'PY1 Data(H)'!$A$1:$A$288,'PY1 Data(H)'!$A$1:$BR$288))</f>
        <v>0</v>
      </c>
      <c r="P11" s="130" cm="1">
        <f t="array" ref="P11">_xlfn.XLOOKUP(P$1,'PY1 Data(H)'!$A$1:$BR$1,_xlfn.XLOOKUP($A11,'PY1 Data(H)'!$A$1:$A$288,'PY1 Data(H)'!$A$1:$BR$288))</f>
        <v>0</v>
      </c>
      <c r="Q11" s="130" cm="1">
        <f t="array" ref="Q11">_xlfn.XLOOKUP(Q$1,'PY1 Data(H)'!$A$1:$BR$1,_xlfn.XLOOKUP($A11,'PY1 Data(H)'!$A$1:$A$288,'PY1 Data(H)'!$A$1:$BR$288))</f>
        <v>0</v>
      </c>
      <c r="R11" s="130" cm="1">
        <f t="array" ref="R11">_xlfn.XLOOKUP(R$1,'PY1 Data(H)'!$A$1:$BR$1,_xlfn.XLOOKUP($A11,'PY1 Data(H)'!$A$1:$A$288,'PY1 Data(H)'!$A$1:$BR$288))</f>
        <v>0</v>
      </c>
      <c r="S11" s="130" cm="1">
        <f t="array" ref="S11">_xlfn.XLOOKUP(S$1,'PY1 Data(H)'!$A$1:$BR$1,_xlfn.XLOOKUP($A11,'PY1 Data(H)'!$A$1:$A$288,'PY1 Data(H)'!$A$1:$BR$288))</f>
        <v>0</v>
      </c>
      <c r="T11" s="130" cm="1">
        <f t="array" ref="T11">_xlfn.XLOOKUP(T$1,'PY1 Data(H)'!$A$1:$BR$1,_xlfn.XLOOKUP($A11,'PY1 Data(H)'!$A$1:$A$288,'PY1 Data(H)'!$A$1:$BR$288))</f>
        <v>0</v>
      </c>
      <c r="U11" s="130" cm="1">
        <f t="array" ref="U11">_xlfn.XLOOKUP(U$1,'PY1 Data(H)'!$A$1:$BR$1,_xlfn.XLOOKUP($A11,'PY1 Data(H)'!$A$1:$A$288,'PY1 Data(H)'!$A$1:$BR$288))</f>
        <v>0</v>
      </c>
      <c r="V11" s="130" cm="1">
        <f t="array" ref="V11">_xlfn.XLOOKUP(V$1,'PY1 Data(H)'!$A$1:$BR$1,_xlfn.XLOOKUP($A11,'PY1 Data(H)'!$A$1:$A$288,'PY1 Data(H)'!$A$1:$BR$288))</f>
        <v>0</v>
      </c>
      <c r="W11" s="130" cm="1">
        <f t="array" ref="W11">_xlfn.XLOOKUP(W$1,'PY1 Data(H)'!$A$1:$BR$1,_xlfn.XLOOKUP($A11,'PY1 Data(H)'!$A$1:$A$288,'PY1 Data(H)'!$A$1:$BR$288))</f>
        <v>0</v>
      </c>
      <c r="X11" s="130" cm="1">
        <f t="array" ref="X11">_xlfn.XLOOKUP(X$1,'PY1 Data(H)'!$A$1:$BR$1,_xlfn.XLOOKUP($A11,'PY1 Data(H)'!$A$1:$A$288,'PY1 Data(H)'!$A$1:$BR$288))</f>
        <v>0</v>
      </c>
      <c r="Y11" s="130" cm="1">
        <f t="array" ref="Y11">_xlfn.XLOOKUP(Y$1,'PY1 Data(H)'!$A$1:$BR$1,_xlfn.XLOOKUP($A11,'PY1 Data(H)'!$A$1:$A$288,'PY1 Data(H)'!$A$1:$BR$288))</f>
        <v>0</v>
      </c>
      <c r="Z11" s="130" cm="1">
        <f t="array" ref="Z11">_xlfn.XLOOKUP(Z$1,'PY1 Data(H)'!$A$1:$BR$1,_xlfn.XLOOKUP($A11,'PY1 Data(H)'!$A$1:$A$288,'PY1 Data(H)'!$A$1:$BR$288))</f>
        <v>0</v>
      </c>
      <c r="AA11" s="130" cm="1">
        <f t="array" ref="AA11">_xlfn.XLOOKUP(AA$1,'PY1 Data(H)'!$A$1:$BR$1,_xlfn.XLOOKUP($A11,'PY1 Data(H)'!$A$1:$A$288,'PY1 Data(H)'!$A$1:$BR$288))</f>
        <v>0</v>
      </c>
      <c r="AB11" s="130" cm="1">
        <f t="array" ref="AB11">_xlfn.XLOOKUP(AB$1,'PY1 Data(H)'!$A$1:$BR$1,_xlfn.XLOOKUP($A11,'PY1 Data(H)'!$A$1:$A$288,'PY1 Data(H)'!$A$1:$BR$288))</f>
        <v>0</v>
      </c>
      <c r="AC11" s="130" cm="1">
        <f t="array" ref="AC11">_xlfn.XLOOKUP(AC$1,'PY1 Data(H)'!$A$1:$BR$1,_xlfn.XLOOKUP($A11,'PY1 Data(H)'!$A$1:$A$288,'PY1 Data(H)'!$A$1:$BR$288))</f>
        <v>0</v>
      </c>
      <c r="AD11" s="130" cm="1">
        <f t="array" ref="AD11">_xlfn.XLOOKUP(AD$1,'PY1 Data(H)'!$A$1:$BR$1,_xlfn.XLOOKUP($A11,'PY1 Data(H)'!$A$1:$A$288,'PY1 Data(H)'!$A$1:$BR$288))</f>
        <v>0</v>
      </c>
      <c r="AE11" s="130" cm="1">
        <f t="array" ref="AE11">_xlfn.XLOOKUP(AE$1,'PY1 Data(H)'!$A$1:$BR$1,_xlfn.XLOOKUP($A11,'PY1 Data(H)'!$A$1:$A$288,'PY1 Data(H)'!$A$1:$BR$288))</f>
        <v>0</v>
      </c>
      <c r="AF11" s="130" cm="1">
        <f t="array" ref="AF11">_xlfn.XLOOKUP(AF$1,'PY1 Data(H)'!$A$1:$BR$1,_xlfn.XLOOKUP($A11,'PY1 Data(H)'!$A$1:$A$288,'PY1 Data(H)'!$A$1:$BR$288))</f>
        <v>0</v>
      </c>
      <c r="AG11" s="130" cm="1">
        <f t="array" ref="AG11">_xlfn.XLOOKUP(AG$1,'PY1 Data(H)'!$A$1:$BR$1,_xlfn.XLOOKUP($A11,'PY1 Data(H)'!$A$1:$A$288,'PY1 Data(H)'!$A$1:$BR$288))</f>
        <v>0</v>
      </c>
      <c r="AH11" s="130" cm="1">
        <f t="array" ref="AH11">_xlfn.XLOOKUP(AH$1,'PY1 Data(H)'!$A$1:$BR$1,_xlfn.XLOOKUP($A11,'PY1 Data(H)'!$A$1:$A$288,'PY1 Data(H)'!$A$1:$BR$288))</f>
        <v>0</v>
      </c>
      <c r="AI11" s="130" cm="1">
        <f t="array" ref="AI11">_xlfn.XLOOKUP(AI$1,'PY1 Data(H)'!$A$1:$BR$1,_xlfn.XLOOKUP($A11,'PY1 Data(H)'!$A$1:$A$288,'PY1 Data(H)'!$A$1:$BR$288))</f>
        <v>0</v>
      </c>
      <c r="AJ11" s="130" cm="1">
        <f t="array" ref="AJ11">_xlfn.XLOOKUP(AJ$1,'PY1 Data(H)'!$A$1:$BR$1,_xlfn.XLOOKUP($A11,'PY1 Data(H)'!$A$1:$A$288,'PY1 Data(H)'!$A$1:$BR$288))</f>
        <v>0</v>
      </c>
      <c r="AK11" s="130" cm="1">
        <f t="array" ref="AK11">_xlfn.XLOOKUP(AK$1,'PY1 Data(H)'!$A$1:$BR$1,_xlfn.XLOOKUP($A11,'PY1 Data(H)'!$A$1:$A$288,'PY1 Data(H)'!$A$1:$BR$288))</f>
        <v>0</v>
      </c>
      <c r="AL11" s="130" cm="1">
        <f t="array" ref="AL11">_xlfn.XLOOKUP(AL$1,'PY1 Data(H)'!$A$1:$BR$1,_xlfn.XLOOKUP($A11,'PY1 Data(H)'!$A$1:$A$288,'PY1 Data(H)'!$A$1:$BR$288))</f>
        <v>0</v>
      </c>
      <c r="AM11" s="130" cm="1">
        <f t="array" ref="AM11">_xlfn.XLOOKUP(AM$1,'PY1 Data(H)'!$A$1:$BR$1,_xlfn.XLOOKUP($A11,'PY1 Data(H)'!$A$1:$A$288,'PY1 Data(H)'!$A$1:$BR$288))</f>
        <v>0</v>
      </c>
      <c r="AN11" s="130" cm="1">
        <f t="array" ref="AN11">_xlfn.XLOOKUP(AN$1,'PY1 Data(H)'!$A$1:$BR$1,_xlfn.XLOOKUP($A11,'PY1 Data(H)'!$A$1:$A$288,'PY1 Data(H)'!$A$1:$BR$288))</f>
        <v>0</v>
      </c>
      <c r="AO11" s="130" cm="1">
        <f t="array" ref="AO11">_xlfn.XLOOKUP(AO$1,'PY1 Data(H)'!$A$1:$BR$1,_xlfn.XLOOKUP($A11,'PY1 Data(H)'!$A$1:$A$288,'PY1 Data(H)'!$A$1:$BR$288))</f>
        <v>0</v>
      </c>
      <c r="AP11" s="130" cm="1">
        <f t="array" ref="AP11">_xlfn.XLOOKUP(AP$1,'PY1 Data(H)'!$A$1:$BR$1,_xlfn.XLOOKUP($A11,'PY1 Data(H)'!$A$1:$A$288,'PY1 Data(H)'!$A$1:$BR$288))</f>
        <v>0</v>
      </c>
      <c r="AQ11" s="130" cm="1">
        <f t="array" ref="AQ11">_xlfn.XLOOKUP(AQ$1,'PY1 Data(H)'!$A$1:$BR$1,_xlfn.XLOOKUP($A11,'PY1 Data(H)'!$A$1:$A$288,'PY1 Data(H)'!$A$1:$BR$288))</f>
        <v>0</v>
      </c>
      <c r="AR11" s="130" cm="1">
        <f t="array" ref="AR11">_xlfn.XLOOKUP(AR$1,'PY1 Data(H)'!$A$1:$BR$1,_xlfn.XLOOKUP($A11,'PY1 Data(H)'!$A$1:$A$288,'PY1 Data(H)'!$A$1:$BR$288))</f>
        <v>0</v>
      </c>
      <c r="AS11" s="130" cm="1">
        <f t="array" ref="AS11">_xlfn.XLOOKUP(AS$1,'PY1 Data(H)'!$A$1:$BR$1,_xlfn.XLOOKUP($A11,'PY1 Data(H)'!$A$1:$A$288,'PY1 Data(H)'!$A$1:$BR$288))</f>
        <v>0</v>
      </c>
    </row>
    <row r="12" spans="1:45" x14ac:dyDescent="0.3">
      <c r="A12">
        <v>630</v>
      </c>
      <c r="D12" s="130" cm="1">
        <f t="array" ref="D12">_xlfn.XLOOKUP(D$1,'PY1 Data(H)'!$A$1:$BR$1,_xlfn.XLOOKUP($A12,'PY1 Data(H)'!$A$1:$A$288,'PY1 Data(H)'!$A$1:$BR$288))</f>
        <v>0</v>
      </c>
      <c r="E12" s="130" cm="1">
        <f t="array" ref="E12">_xlfn.XLOOKUP(E$1,'PY1 Data(H)'!$A$1:$BR$1,_xlfn.XLOOKUP($A12,'PY1 Data(H)'!$A$1:$A$288,'PY1 Data(H)'!$A$1:$BR$288))</f>
        <v>0</v>
      </c>
      <c r="F12" s="130" cm="1">
        <f t="array" ref="F12">_xlfn.XLOOKUP(F$1,'PY1 Data(H)'!$A$1:$BR$1,_xlfn.XLOOKUP($A12,'PY1 Data(H)'!$A$1:$A$288,'PY1 Data(H)'!$A$1:$BR$288))</f>
        <v>0</v>
      </c>
      <c r="G12" s="130" cm="1">
        <f t="array" ref="G12">_xlfn.XLOOKUP(G$1,'PY1 Data(H)'!$A$1:$BR$1,_xlfn.XLOOKUP($A12,'PY1 Data(H)'!$A$1:$A$288,'PY1 Data(H)'!$A$1:$BR$288))</f>
        <v>0</v>
      </c>
      <c r="H12" s="130" cm="1">
        <f t="array" ref="H12">_xlfn.XLOOKUP(H$1,'PY1 Data(H)'!$A$1:$BR$1,_xlfn.XLOOKUP($A12,'PY1 Data(H)'!$A$1:$A$288,'PY1 Data(H)'!$A$1:$BR$288))</f>
        <v>0</v>
      </c>
      <c r="I12" s="130" cm="1">
        <f t="array" ref="I12">_xlfn.XLOOKUP(I$1,'PY1 Data(H)'!$A$1:$BR$1,_xlfn.XLOOKUP($A12,'PY1 Data(H)'!$A$1:$A$288,'PY1 Data(H)'!$A$1:$BR$288))</f>
        <v>4000</v>
      </c>
      <c r="J12" s="130" cm="1">
        <f t="array" ref="J12">_xlfn.XLOOKUP(J$1,'PY1 Data(H)'!$A$1:$BR$1,_xlfn.XLOOKUP($A12,'PY1 Data(H)'!$A$1:$A$288,'PY1 Data(H)'!$A$1:$BR$288))</f>
        <v>0</v>
      </c>
      <c r="K12" s="130" cm="1">
        <f t="array" ref="K12">_xlfn.XLOOKUP(K$1,'PY1 Data(H)'!$A$1:$BR$1,_xlfn.XLOOKUP($A12,'PY1 Data(H)'!$A$1:$A$288,'PY1 Data(H)'!$A$1:$BR$288))</f>
        <v>0</v>
      </c>
      <c r="L12" s="130" cm="1">
        <f t="array" ref="L12">_xlfn.XLOOKUP(L$1,'PY1 Data(H)'!$A$1:$BR$1,_xlfn.XLOOKUP($A12,'PY1 Data(H)'!$A$1:$A$288,'PY1 Data(H)'!$A$1:$BR$288))</f>
        <v>0</v>
      </c>
      <c r="M12" s="130" cm="1">
        <f t="array" ref="M12">_xlfn.XLOOKUP(M$1,'PY1 Data(H)'!$A$1:$BR$1,_xlfn.XLOOKUP($A12,'PY1 Data(H)'!$A$1:$A$288,'PY1 Data(H)'!$A$1:$BR$288))</f>
        <v>0</v>
      </c>
      <c r="N12" s="130" cm="1">
        <f t="array" ref="N12">_xlfn.XLOOKUP(N$1,'PY1 Data(H)'!$A$1:$BR$1,_xlfn.XLOOKUP($A12,'PY1 Data(H)'!$A$1:$A$288,'PY1 Data(H)'!$A$1:$BR$288))</f>
        <v>0</v>
      </c>
      <c r="O12" s="130" cm="1">
        <f t="array" ref="O12">_xlfn.XLOOKUP(O$1,'PY1 Data(H)'!$A$1:$BR$1,_xlfn.XLOOKUP($A12,'PY1 Data(H)'!$A$1:$A$288,'PY1 Data(H)'!$A$1:$BR$288))</f>
        <v>0</v>
      </c>
      <c r="P12" s="130" cm="1">
        <f t="array" ref="P12">_xlfn.XLOOKUP(P$1,'PY1 Data(H)'!$A$1:$BR$1,_xlfn.XLOOKUP($A12,'PY1 Data(H)'!$A$1:$A$288,'PY1 Data(H)'!$A$1:$BR$288))</f>
        <v>0</v>
      </c>
      <c r="Q12" s="130" cm="1">
        <f t="array" ref="Q12">_xlfn.XLOOKUP(Q$1,'PY1 Data(H)'!$A$1:$BR$1,_xlfn.XLOOKUP($A12,'PY1 Data(H)'!$A$1:$A$288,'PY1 Data(H)'!$A$1:$BR$288))</f>
        <v>0</v>
      </c>
      <c r="R12" s="130" cm="1">
        <f t="array" ref="R12">_xlfn.XLOOKUP(R$1,'PY1 Data(H)'!$A$1:$BR$1,_xlfn.XLOOKUP($A12,'PY1 Data(H)'!$A$1:$A$288,'PY1 Data(H)'!$A$1:$BR$288))</f>
        <v>0</v>
      </c>
      <c r="S12" s="130" cm="1">
        <f t="array" ref="S12">_xlfn.XLOOKUP(S$1,'PY1 Data(H)'!$A$1:$BR$1,_xlfn.XLOOKUP($A12,'PY1 Data(H)'!$A$1:$A$288,'PY1 Data(H)'!$A$1:$BR$288))</f>
        <v>0</v>
      </c>
      <c r="T12" s="130" cm="1">
        <f t="array" ref="T12">_xlfn.XLOOKUP(T$1,'PY1 Data(H)'!$A$1:$BR$1,_xlfn.XLOOKUP($A12,'PY1 Data(H)'!$A$1:$A$288,'PY1 Data(H)'!$A$1:$BR$288))</f>
        <v>0</v>
      </c>
      <c r="U12" s="130" cm="1">
        <f t="array" ref="U12">_xlfn.XLOOKUP(U$1,'PY1 Data(H)'!$A$1:$BR$1,_xlfn.XLOOKUP($A12,'PY1 Data(H)'!$A$1:$A$288,'PY1 Data(H)'!$A$1:$BR$288))</f>
        <v>0</v>
      </c>
      <c r="V12" s="130" cm="1">
        <f t="array" ref="V12">_xlfn.XLOOKUP(V$1,'PY1 Data(H)'!$A$1:$BR$1,_xlfn.XLOOKUP($A12,'PY1 Data(H)'!$A$1:$A$288,'PY1 Data(H)'!$A$1:$BR$288))</f>
        <v>0</v>
      </c>
      <c r="W12" s="130" cm="1">
        <f t="array" ref="W12">_xlfn.XLOOKUP(W$1,'PY1 Data(H)'!$A$1:$BR$1,_xlfn.XLOOKUP($A12,'PY1 Data(H)'!$A$1:$A$288,'PY1 Data(H)'!$A$1:$BR$288))</f>
        <v>0</v>
      </c>
      <c r="X12" s="130" cm="1">
        <f t="array" ref="X12">_xlfn.XLOOKUP(X$1,'PY1 Data(H)'!$A$1:$BR$1,_xlfn.XLOOKUP($A12,'PY1 Data(H)'!$A$1:$A$288,'PY1 Data(H)'!$A$1:$BR$288))</f>
        <v>0</v>
      </c>
      <c r="Y12" s="130" cm="1">
        <f t="array" ref="Y12">_xlfn.XLOOKUP(Y$1,'PY1 Data(H)'!$A$1:$BR$1,_xlfn.XLOOKUP($A12,'PY1 Data(H)'!$A$1:$A$288,'PY1 Data(H)'!$A$1:$BR$288))</f>
        <v>0</v>
      </c>
      <c r="Z12" s="130" cm="1">
        <f t="array" ref="Z12">_xlfn.XLOOKUP(Z$1,'PY1 Data(H)'!$A$1:$BR$1,_xlfn.XLOOKUP($A12,'PY1 Data(H)'!$A$1:$A$288,'PY1 Data(H)'!$A$1:$BR$288))</f>
        <v>0</v>
      </c>
      <c r="AA12" s="130" cm="1">
        <f t="array" ref="AA12">_xlfn.XLOOKUP(AA$1,'PY1 Data(H)'!$A$1:$BR$1,_xlfn.XLOOKUP($A12,'PY1 Data(H)'!$A$1:$A$288,'PY1 Data(H)'!$A$1:$BR$288))</f>
        <v>0</v>
      </c>
      <c r="AB12" s="130" cm="1">
        <f t="array" ref="AB12">_xlfn.XLOOKUP(AB$1,'PY1 Data(H)'!$A$1:$BR$1,_xlfn.XLOOKUP($A12,'PY1 Data(H)'!$A$1:$A$288,'PY1 Data(H)'!$A$1:$BR$288))</f>
        <v>0</v>
      </c>
      <c r="AC12" s="130" cm="1">
        <f t="array" ref="AC12">_xlfn.XLOOKUP(AC$1,'PY1 Data(H)'!$A$1:$BR$1,_xlfn.XLOOKUP($A12,'PY1 Data(H)'!$A$1:$A$288,'PY1 Data(H)'!$A$1:$BR$288))</f>
        <v>0</v>
      </c>
      <c r="AD12" s="130" cm="1">
        <f t="array" ref="AD12">_xlfn.XLOOKUP(AD$1,'PY1 Data(H)'!$A$1:$BR$1,_xlfn.XLOOKUP($A12,'PY1 Data(H)'!$A$1:$A$288,'PY1 Data(H)'!$A$1:$BR$288))</f>
        <v>0</v>
      </c>
      <c r="AE12" s="130" cm="1">
        <f t="array" ref="AE12">_xlfn.XLOOKUP(AE$1,'PY1 Data(H)'!$A$1:$BR$1,_xlfn.XLOOKUP($A12,'PY1 Data(H)'!$A$1:$A$288,'PY1 Data(H)'!$A$1:$BR$288))</f>
        <v>0</v>
      </c>
      <c r="AF12" s="130" cm="1">
        <f t="array" ref="AF12">_xlfn.XLOOKUP(AF$1,'PY1 Data(H)'!$A$1:$BR$1,_xlfn.XLOOKUP($A12,'PY1 Data(H)'!$A$1:$A$288,'PY1 Data(H)'!$A$1:$BR$288))</f>
        <v>0</v>
      </c>
      <c r="AG12" s="130" cm="1">
        <f t="array" ref="AG12">_xlfn.XLOOKUP(AG$1,'PY1 Data(H)'!$A$1:$BR$1,_xlfn.XLOOKUP($A12,'PY1 Data(H)'!$A$1:$A$288,'PY1 Data(H)'!$A$1:$BR$288))</f>
        <v>0</v>
      </c>
      <c r="AH12" s="130" cm="1">
        <f t="array" ref="AH12">_xlfn.XLOOKUP(AH$1,'PY1 Data(H)'!$A$1:$BR$1,_xlfn.XLOOKUP($A12,'PY1 Data(H)'!$A$1:$A$288,'PY1 Data(H)'!$A$1:$BR$288))</f>
        <v>0</v>
      </c>
      <c r="AI12" s="130" cm="1">
        <f t="array" ref="AI12">_xlfn.XLOOKUP(AI$1,'PY1 Data(H)'!$A$1:$BR$1,_xlfn.XLOOKUP($A12,'PY1 Data(H)'!$A$1:$A$288,'PY1 Data(H)'!$A$1:$BR$288))</f>
        <v>0</v>
      </c>
      <c r="AJ12" s="130" cm="1">
        <f t="array" ref="AJ12">_xlfn.XLOOKUP(AJ$1,'PY1 Data(H)'!$A$1:$BR$1,_xlfn.XLOOKUP($A12,'PY1 Data(H)'!$A$1:$A$288,'PY1 Data(H)'!$A$1:$BR$288))</f>
        <v>0</v>
      </c>
      <c r="AK12" s="130" cm="1">
        <f t="array" ref="AK12">_xlfn.XLOOKUP(AK$1,'PY1 Data(H)'!$A$1:$BR$1,_xlfn.XLOOKUP($A12,'PY1 Data(H)'!$A$1:$A$288,'PY1 Data(H)'!$A$1:$BR$288))</f>
        <v>0</v>
      </c>
      <c r="AL12" s="130" cm="1">
        <f t="array" ref="AL12">_xlfn.XLOOKUP(AL$1,'PY1 Data(H)'!$A$1:$BR$1,_xlfn.XLOOKUP($A12,'PY1 Data(H)'!$A$1:$A$288,'PY1 Data(H)'!$A$1:$BR$288))</f>
        <v>0</v>
      </c>
      <c r="AM12" s="130" cm="1">
        <f t="array" ref="AM12">_xlfn.XLOOKUP(AM$1,'PY1 Data(H)'!$A$1:$BR$1,_xlfn.XLOOKUP($A12,'PY1 Data(H)'!$A$1:$A$288,'PY1 Data(H)'!$A$1:$BR$288))</f>
        <v>0</v>
      </c>
      <c r="AN12" s="130" cm="1">
        <f t="array" ref="AN12">_xlfn.XLOOKUP(AN$1,'PY1 Data(H)'!$A$1:$BR$1,_xlfn.XLOOKUP($A12,'PY1 Data(H)'!$A$1:$A$288,'PY1 Data(H)'!$A$1:$BR$288))</f>
        <v>0</v>
      </c>
      <c r="AO12" s="130" cm="1">
        <f t="array" ref="AO12">_xlfn.XLOOKUP(AO$1,'PY1 Data(H)'!$A$1:$BR$1,_xlfn.XLOOKUP($A12,'PY1 Data(H)'!$A$1:$A$288,'PY1 Data(H)'!$A$1:$BR$288))</f>
        <v>0</v>
      </c>
      <c r="AP12" s="130" cm="1">
        <f t="array" ref="AP12">_xlfn.XLOOKUP(AP$1,'PY1 Data(H)'!$A$1:$BR$1,_xlfn.XLOOKUP($A12,'PY1 Data(H)'!$A$1:$A$288,'PY1 Data(H)'!$A$1:$BR$288))</f>
        <v>0</v>
      </c>
      <c r="AQ12" s="130" cm="1">
        <f t="array" ref="AQ12">_xlfn.XLOOKUP(AQ$1,'PY1 Data(H)'!$A$1:$BR$1,_xlfn.XLOOKUP($A12,'PY1 Data(H)'!$A$1:$A$288,'PY1 Data(H)'!$A$1:$BR$288))</f>
        <v>0</v>
      </c>
      <c r="AR12" s="130" cm="1">
        <f t="array" ref="AR12">_xlfn.XLOOKUP(AR$1,'PY1 Data(H)'!$A$1:$BR$1,_xlfn.XLOOKUP($A12,'PY1 Data(H)'!$A$1:$A$288,'PY1 Data(H)'!$A$1:$BR$288))</f>
        <v>0</v>
      </c>
      <c r="AS12" s="130" cm="1">
        <f t="array" ref="AS12">_xlfn.XLOOKUP(AS$1,'PY1 Data(H)'!$A$1:$BR$1,_xlfn.XLOOKUP($A12,'PY1 Data(H)'!$A$1:$A$288,'PY1 Data(H)'!$A$1:$BR$288))</f>
        <v>0</v>
      </c>
    </row>
    <row r="13" spans="1:45" x14ac:dyDescent="0.3">
      <c r="A13">
        <v>631</v>
      </c>
      <c r="D13" s="130" cm="1">
        <f t="array" ref="D13">_xlfn.XLOOKUP(D$1,'PY1 Data(H)'!$A$1:$BR$1,_xlfn.XLOOKUP($A13,'PY1 Data(H)'!$A$1:$A$288,'PY1 Data(H)'!$A$1:$BR$288))</f>
        <v>0</v>
      </c>
      <c r="E13" s="130" cm="1">
        <f t="array" ref="E13">_xlfn.XLOOKUP(E$1,'PY1 Data(H)'!$A$1:$BR$1,_xlfn.XLOOKUP($A13,'PY1 Data(H)'!$A$1:$A$288,'PY1 Data(H)'!$A$1:$BR$288))</f>
        <v>0</v>
      </c>
      <c r="F13" s="130" cm="1">
        <f t="array" ref="F13">_xlfn.XLOOKUP(F$1,'PY1 Data(H)'!$A$1:$BR$1,_xlfn.XLOOKUP($A13,'PY1 Data(H)'!$A$1:$A$288,'PY1 Data(H)'!$A$1:$BR$288))</f>
        <v>0</v>
      </c>
      <c r="G13" s="130" cm="1">
        <f t="array" ref="G13">_xlfn.XLOOKUP(G$1,'PY1 Data(H)'!$A$1:$BR$1,_xlfn.XLOOKUP($A13,'PY1 Data(H)'!$A$1:$A$288,'PY1 Data(H)'!$A$1:$BR$288))</f>
        <v>0</v>
      </c>
      <c r="H13" s="130" cm="1">
        <f t="array" ref="H13">_xlfn.XLOOKUP(H$1,'PY1 Data(H)'!$A$1:$BR$1,_xlfn.XLOOKUP($A13,'PY1 Data(H)'!$A$1:$A$288,'PY1 Data(H)'!$A$1:$BR$288))</f>
        <v>0</v>
      </c>
      <c r="I13" s="130" cm="1">
        <f t="array" ref="I13">_xlfn.XLOOKUP(I$1,'PY1 Data(H)'!$A$1:$BR$1,_xlfn.XLOOKUP($A13,'PY1 Data(H)'!$A$1:$A$288,'PY1 Data(H)'!$A$1:$BR$288))</f>
        <v>0</v>
      </c>
      <c r="J13" s="130" cm="1">
        <f t="array" ref="J13">_xlfn.XLOOKUP(J$1,'PY1 Data(H)'!$A$1:$BR$1,_xlfn.XLOOKUP($A13,'PY1 Data(H)'!$A$1:$A$288,'PY1 Data(H)'!$A$1:$BR$288))</f>
        <v>0</v>
      </c>
      <c r="K13" s="130" cm="1">
        <f t="array" ref="K13">_xlfn.XLOOKUP(K$1,'PY1 Data(H)'!$A$1:$BR$1,_xlfn.XLOOKUP($A13,'PY1 Data(H)'!$A$1:$A$288,'PY1 Data(H)'!$A$1:$BR$288))</f>
        <v>0</v>
      </c>
      <c r="L13" s="130" cm="1">
        <f t="array" ref="L13">_xlfn.XLOOKUP(L$1,'PY1 Data(H)'!$A$1:$BR$1,_xlfn.XLOOKUP($A13,'PY1 Data(H)'!$A$1:$A$288,'PY1 Data(H)'!$A$1:$BR$288))</f>
        <v>0</v>
      </c>
      <c r="M13" s="130" cm="1">
        <f t="array" ref="M13">_xlfn.XLOOKUP(M$1,'PY1 Data(H)'!$A$1:$BR$1,_xlfn.XLOOKUP($A13,'PY1 Data(H)'!$A$1:$A$288,'PY1 Data(H)'!$A$1:$BR$288))</f>
        <v>0</v>
      </c>
      <c r="N13" s="130" cm="1">
        <f t="array" ref="N13">_xlfn.XLOOKUP(N$1,'PY1 Data(H)'!$A$1:$BR$1,_xlfn.XLOOKUP($A13,'PY1 Data(H)'!$A$1:$A$288,'PY1 Data(H)'!$A$1:$BR$288))</f>
        <v>0</v>
      </c>
      <c r="O13" s="130" cm="1">
        <f t="array" ref="O13">_xlfn.XLOOKUP(O$1,'PY1 Data(H)'!$A$1:$BR$1,_xlfn.XLOOKUP($A13,'PY1 Data(H)'!$A$1:$A$288,'PY1 Data(H)'!$A$1:$BR$288))</f>
        <v>0</v>
      </c>
      <c r="P13" s="130" cm="1">
        <f t="array" ref="P13">_xlfn.XLOOKUP(P$1,'PY1 Data(H)'!$A$1:$BR$1,_xlfn.XLOOKUP($A13,'PY1 Data(H)'!$A$1:$A$288,'PY1 Data(H)'!$A$1:$BR$288))</f>
        <v>0</v>
      </c>
      <c r="Q13" s="130" cm="1">
        <f t="array" ref="Q13">_xlfn.XLOOKUP(Q$1,'PY1 Data(H)'!$A$1:$BR$1,_xlfn.XLOOKUP($A13,'PY1 Data(H)'!$A$1:$A$288,'PY1 Data(H)'!$A$1:$BR$288))</f>
        <v>0</v>
      </c>
      <c r="R13" s="130" cm="1">
        <f t="array" ref="R13">_xlfn.XLOOKUP(R$1,'PY1 Data(H)'!$A$1:$BR$1,_xlfn.XLOOKUP($A13,'PY1 Data(H)'!$A$1:$A$288,'PY1 Data(H)'!$A$1:$BR$288))</f>
        <v>0</v>
      </c>
      <c r="S13" s="130" cm="1">
        <f t="array" ref="S13">_xlfn.XLOOKUP(S$1,'PY1 Data(H)'!$A$1:$BR$1,_xlfn.XLOOKUP($A13,'PY1 Data(H)'!$A$1:$A$288,'PY1 Data(H)'!$A$1:$BR$288))</f>
        <v>0</v>
      </c>
      <c r="T13" s="130" cm="1">
        <f t="array" ref="T13">_xlfn.XLOOKUP(T$1,'PY1 Data(H)'!$A$1:$BR$1,_xlfn.XLOOKUP($A13,'PY1 Data(H)'!$A$1:$A$288,'PY1 Data(H)'!$A$1:$BR$288))</f>
        <v>0</v>
      </c>
      <c r="U13" s="130" cm="1">
        <f t="array" ref="U13">_xlfn.XLOOKUP(U$1,'PY1 Data(H)'!$A$1:$BR$1,_xlfn.XLOOKUP($A13,'PY1 Data(H)'!$A$1:$A$288,'PY1 Data(H)'!$A$1:$BR$288))</f>
        <v>0</v>
      </c>
      <c r="V13" s="130" cm="1">
        <f t="array" ref="V13">_xlfn.XLOOKUP(V$1,'PY1 Data(H)'!$A$1:$BR$1,_xlfn.XLOOKUP($A13,'PY1 Data(H)'!$A$1:$A$288,'PY1 Data(H)'!$A$1:$BR$288))</f>
        <v>0</v>
      </c>
      <c r="W13" s="130" cm="1">
        <f t="array" ref="W13">_xlfn.XLOOKUP(W$1,'PY1 Data(H)'!$A$1:$BR$1,_xlfn.XLOOKUP($A13,'PY1 Data(H)'!$A$1:$A$288,'PY1 Data(H)'!$A$1:$BR$288))</f>
        <v>0</v>
      </c>
      <c r="X13" s="130" cm="1">
        <f t="array" ref="X13">_xlfn.XLOOKUP(X$1,'PY1 Data(H)'!$A$1:$BR$1,_xlfn.XLOOKUP($A13,'PY1 Data(H)'!$A$1:$A$288,'PY1 Data(H)'!$A$1:$BR$288))</f>
        <v>0</v>
      </c>
      <c r="Y13" s="130" cm="1">
        <f t="array" ref="Y13">_xlfn.XLOOKUP(Y$1,'PY1 Data(H)'!$A$1:$BR$1,_xlfn.XLOOKUP($A13,'PY1 Data(H)'!$A$1:$A$288,'PY1 Data(H)'!$A$1:$BR$288))</f>
        <v>0</v>
      </c>
      <c r="Z13" s="130" cm="1">
        <f t="array" ref="Z13">_xlfn.XLOOKUP(Z$1,'PY1 Data(H)'!$A$1:$BR$1,_xlfn.XLOOKUP($A13,'PY1 Data(H)'!$A$1:$A$288,'PY1 Data(H)'!$A$1:$BR$288))</f>
        <v>0</v>
      </c>
      <c r="AA13" s="130" cm="1">
        <f t="array" ref="AA13">_xlfn.XLOOKUP(AA$1,'PY1 Data(H)'!$A$1:$BR$1,_xlfn.XLOOKUP($A13,'PY1 Data(H)'!$A$1:$A$288,'PY1 Data(H)'!$A$1:$BR$288))</f>
        <v>0</v>
      </c>
      <c r="AB13" s="130" cm="1">
        <f t="array" ref="AB13">_xlfn.XLOOKUP(AB$1,'PY1 Data(H)'!$A$1:$BR$1,_xlfn.XLOOKUP($A13,'PY1 Data(H)'!$A$1:$A$288,'PY1 Data(H)'!$A$1:$BR$288))</f>
        <v>0</v>
      </c>
      <c r="AC13" s="130" cm="1">
        <f t="array" ref="AC13">_xlfn.XLOOKUP(AC$1,'PY1 Data(H)'!$A$1:$BR$1,_xlfn.XLOOKUP($A13,'PY1 Data(H)'!$A$1:$A$288,'PY1 Data(H)'!$A$1:$BR$288))</f>
        <v>0</v>
      </c>
      <c r="AD13" s="130" cm="1">
        <f t="array" ref="AD13">_xlfn.XLOOKUP(AD$1,'PY1 Data(H)'!$A$1:$BR$1,_xlfn.XLOOKUP($A13,'PY1 Data(H)'!$A$1:$A$288,'PY1 Data(H)'!$A$1:$BR$288))</f>
        <v>0</v>
      </c>
      <c r="AE13" s="130" cm="1">
        <f t="array" ref="AE13">_xlfn.XLOOKUP(AE$1,'PY1 Data(H)'!$A$1:$BR$1,_xlfn.XLOOKUP($A13,'PY1 Data(H)'!$A$1:$A$288,'PY1 Data(H)'!$A$1:$BR$288))</f>
        <v>0</v>
      </c>
      <c r="AF13" s="130" cm="1">
        <f t="array" ref="AF13">_xlfn.XLOOKUP(AF$1,'PY1 Data(H)'!$A$1:$BR$1,_xlfn.XLOOKUP($A13,'PY1 Data(H)'!$A$1:$A$288,'PY1 Data(H)'!$A$1:$BR$288))</f>
        <v>0</v>
      </c>
      <c r="AG13" s="130" cm="1">
        <f t="array" ref="AG13">_xlfn.XLOOKUP(AG$1,'PY1 Data(H)'!$A$1:$BR$1,_xlfn.XLOOKUP($A13,'PY1 Data(H)'!$A$1:$A$288,'PY1 Data(H)'!$A$1:$BR$288))</f>
        <v>0</v>
      </c>
      <c r="AH13" s="130" cm="1">
        <f t="array" ref="AH13">_xlfn.XLOOKUP(AH$1,'PY1 Data(H)'!$A$1:$BR$1,_xlfn.XLOOKUP($A13,'PY1 Data(H)'!$A$1:$A$288,'PY1 Data(H)'!$A$1:$BR$288))</f>
        <v>0</v>
      </c>
      <c r="AI13" s="130" cm="1">
        <f t="array" ref="AI13">_xlfn.XLOOKUP(AI$1,'PY1 Data(H)'!$A$1:$BR$1,_xlfn.XLOOKUP($A13,'PY1 Data(H)'!$A$1:$A$288,'PY1 Data(H)'!$A$1:$BR$288))</f>
        <v>0</v>
      </c>
      <c r="AJ13" s="130" cm="1">
        <f t="array" ref="AJ13">_xlfn.XLOOKUP(AJ$1,'PY1 Data(H)'!$A$1:$BR$1,_xlfn.XLOOKUP($A13,'PY1 Data(H)'!$A$1:$A$288,'PY1 Data(H)'!$A$1:$BR$288))</f>
        <v>0</v>
      </c>
      <c r="AK13" s="130" cm="1">
        <f t="array" ref="AK13">_xlfn.XLOOKUP(AK$1,'PY1 Data(H)'!$A$1:$BR$1,_xlfn.XLOOKUP($A13,'PY1 Data(H)'!$A$1:$A$288,'PY1 Data(H)'!$A$1:$BR$288))</f>
        <v>0</v>
      </c>
      <c r="AL13" s="130" cm="1">
        <f t="array" ref="AL13">_xlfn.XLOOKUP(AL$1,'PY1 Data(H)'!$A$1:$BR$1,_xlfn.XLOOKUP($A13,'PY1 Data(H)'!$A$1:$A$288,'PY1 Data(H)'!$A$1:$BR$288))</f>
        <v>0</v>
      </c>
      <c r="AM13" s="130" cm="1">
        <f t="array" ref="AM13">_xlfn.XLOOKUP(AM$1,'PY1 Data(H)'!$A$1:$BR$1,_xlfn.XLOOKUP($A13,'PY1 Data(H)'!$A$1:$A$288,'PY1 Data(H)'!$A$1:$BR$288))</f>
        <v>0</v>
      </c>
      <c r="AN13" s="130" cm="1">
        <f t="array" ref="AN13">_xlfn.XLOOKUP(AN$1,'PY1 Data(H)'!$A$1:$BR$1,_xlfn.XLOOKUP($A13,'PY1 Data(H)'!$A$1:$A$288,'PY1 Data(H)'!$A$1:$BR$288))</f>
        <v>0</v>
      </c>
      <c r="AO13" s="130" cm="1">
        <f t="array" ref="AO13">_xlfn.XLOOKUP(AO$1,'PY1 Data(H)'!$A$1:$BR$1,_xlfn.XLOOKUP($A13,'PY1 Data(H)'!$A$1:$A$288,'PY1 Data(H)'!$A$1:$BR$288))</f>
        <v>0</v>
      </c>
      <c r="AP13" s="130" cm="1">
        <f t="array" ref="AP13">_xlfn.XLOOKUP(AP$1,'PY1 Data(H)'!$A$1:$BR$1,_xlfn.XLOOKUP($A13,'PY1 Data(H)'!$A$1:$A$288,'PY1 Data(H)'!$A$1:$BR$288))</f>
        <v>0</v>
      </c>
      <c r="AQ13" s="130" cm="1">
        <f t="array" ref="AQ13">_xlfn.XLOOKUP(AQ$1,'PY1 Data(H)'!$A$1:$BR$1,_xlfn.XLOOKUP($A13,'PY1 Data(H)'!$A$1:$A$288,'PY1 Data(H)'!$A$1:$BR$288))</f>
        <v>0</v>
      </c>
      <c r="AR13" s="130" cm="1">
        <f t="array" ref="AR13">_xlfn.XLOOKUP(AR$1,'PY1 Data(H)'!$A$1:$BR$1,_xlfn.XLOOKUP($A13,'PY1 Data(H)'!$A$1:$A$288,'PY1 Data(H)'!$A$1:$BR$288))</f>
        <v>0</v>
      </c>
      <c r="AS13" s="130" cm="1">
        <f t="array" ref="AS13">_xlfn.XLOOKUP(AS$1,'PY1 Data(H)'!$A$1:$BR$1,_xlfn.XLOOKUP($A13,'PY1 Data(H)'!$A$1:$A$288,'PY1 Data(H)'!$A$1:$BR$288))</f>
        <v>0</v>
      </c>
    </row>
    <row r="14" spans="1:45" x14ac:dyDescent="0.3">
      <c r="A14">
        <v>338</v>
      </c>
      <c r="D14" s="130" cm="1">
        <f t="array" ref="D14">_xlfn.XLOOKUP(D$1,'PY1 Data(H)'!$A$1:$BR$1,_xlfn.XLOOKUP($A14,'PY1 Data(H)'!$A$1:$A$288,'PY1 Data(H)'!$A$1:$BR$288))</f>
        <v>0</v>
      </c>
      <c r="E14" s="130" cm="1">
        <f t="array" ref="E14">_xlfn.XLOOKUP(E$1,'PY1 Data(H)'!$A$1:$BR$1,_xlfn.XLOOKUP($A14,'PY1 Data(H)'!$A$1:$A$288,'PY1 Data(H)'!$A$1:$BR$288))</f>
        <v>0</v>
      </c>
      <c r="F14" s="130" cm="1">
        <f t="array" ref="F14">_xlfn.XLOOKUP(F$1,'PY1 Data(H)'!$A$1:$BR$1,_xlfn.XLOOKUP($A14,'PY1 Data(H)'!$A$1:$A$288,'PY1 Data(H)'!$A$1:$BR$288))</f>
        <v>1356772</v>
      </c>
      <c r="G14" s="130" cm="1">
        <f t="array" ref="G14">_xlfn.XLOOKUP(G$1,'PY1 Data(H)'!$A$1:$BR$1,_xlfn.XLOOKUP($A14,'PY1 Data(H)'!$A$1:$A$288,'PY1 Data(H)'!$A$1:$BR$288))</f>
        <v>0</v>
      </c>
      <c r="H14" s="130" cm="1">
        <f t="array" ref="H14">_xlfn.XLOOKUP(H$1,'PY1 Data(H)'!$A$1:$BR$1,_xlfn.XLOOKUP($A14,'PY1 Data(H)'!$A$1:$A$288,'PY1 Data(H)'!$A$1:$BR$288))</f>
        <v>0</v>
      </c>
      <c r="I14" s="130" cm="1">
        <f t="array" ref="I14">_xlfn.XLOOKUP(I$1,'PY1 Data(H)'!$A$1:$BR$1,_xlfn.XLOOKUP($A14,'PY1 Data(H)'!$A$1:$A$288,'PY1 Data(H)'!$A$1:$BR$288))</f>
        <v>14296</v>
      </c>
      <c r="J14" s="130" cm="1">
        <f t="array" ref="J14">_xlfn.XLOOKUP(J$1,'PY1 Data(H)'!$A$1:$BR$1,_xlfn.XLOOKUP($A14,'PY1 Data(H)'!$A$1:$A$288,'PY1 Data(H)'!$A$1:$BR$288))</f>
        <v>3512583</v>
      </c>
      <c r="K14" s="130" cm="1">
        <f t="array" ref="K14">_xlfn.XLOOKUP(K$1,'PY1 Data(H)'!$A$1:$BR$1,_xlfn.XLOOKUP($A14,'PY1 Data(H)'!$A$1:$A$288,'PY1 Data(H)'!$A$1:$BR$288))</f>
        <v>0</v>
      </c>
      <c r="L14" s="130" cm="1">
        <f t="array" ref="L14">_xlfn.XLOOKUP(L$1,'PY1 Data(H)'!$A$1:$BR$1,_xlfn.XLOOKUP($A14,'PY1 Data(H)'!$A$1:$A$288,'PY1 Data(H)'!$A$1:$BR$288))</f>
        <v>0</v>
      </c>
      <c r="M14" s="130" cm="1">
        <f t="array" ref="M14">_xlfn.XLOOKUP(M$1,'PY1 Data(H)'!$A$1:$BR$1,_xlfn.XLOOKUP($A14,'PY1 Data(H)'!$A$1:$A$288,'PY1 Data(H)'!$A$1:$BR$288))</f>
        <v>0</v>
      </c>
      <c r="N14" s="130" cm="1">
        <f t="array" ref="N14">_xlfn.XLOOKUP(N$1,'PY1 Data(H)'!$A$1:$BR$1,_xlfn.XLOOKUP($A14,'PY1 Data(H)'!$A$1:$A$288,'PY1 Data(H)'!$A$1:$BR$288))</f>
        <v>0</v>
      </c>
      <c r="O14" s="130" cm="1">
        <f t="array" ref="O14">_xlfn.XLOOKUP(O$1,'PY1 Data(H)'!$A$1:$BR$1,_xlfn.XLOOKUP($A14,'PY1 Data(H)'!$A$1:$A$288,'PY1 Data(H)'!$A$1:$BR$288))</f>
        <v>0</v>
      </c>
      <c r="P14" s="130" cm="1">
        <f t="array" ref="P14">_xlfn.XLOOKUP(P$1,'PY1 Data(H)'!$A$1:$BR$1,_xlfn.XLOOKUP($A14,'PY1 Data(H)'!$A$1:$A$288,'PY1 Data(H)'!$A$1:$BR$288))</f>
        <v>23</v>
      </c>
      <c r="Q14" s="130" cm="1">
        <f t="array" ref="Q14">_xlfn.XLOOKUP(Q$1,'PY1 Data(H)'!$A$1:$BR$1,_xlfn.XLOOKUP($A14,'PY1 Data(H)'!$A$1:$A$288,'PY1 Data(H)'!$A$1:$BR$288))</f>
        <v>0</v>
      </c>
      <c r="R14" s="130" cm="1">
        <f t="array" ref="R14">_xlfn.XLOOKUP(R$1,'PY1 Data(H)'!$A$1:$BR$1,_xlfn.XLOOKUP($A14,'PY1 Data(H)'!$A$1:$A$288,'PY1 Data(H)'!$A$1:$BR$288))</f>
        <v>12198</v>
      </c>
      <c r="S14" s="130" cm="1">
        <f t="array" ref="S14">_xlfn.XLOOKUP(S$1,'PY1 Data(H)'!$A$1:$BR$1,_xlfn.XLOOKUP($A14,'PY1 Data(H)'!$A$1:$A$288,'PY1 Data(H)'!$A$1:$BR$288))</f>
        <v>289877</v>
      </c>
      <c r="T14" s="130" cm="1">
        <f t="array" ref="T14">_xlfn.XLOOKUP(T$1,'PY1 Data(H)'!$A$1:$BR$1,_xlfn.XLOOKUP($A14,'PY1 Data(H)'!$A$1:$A$288,'PY1 Data(H)'!$A$1:$BR$288))</f>
        <v>0</v>
      </c>
      <c r="U14" s="130" cm="1">
        <f t="array" ref="U14">_xlfn.XLOOKUP(U$1,'PY1 Data(H)'!$A$1:$BR$1,_xlfn.XLOOKUP($A14,'PY1 Data(H)'!$A$1:$A$288,'PY1 Data(H)'!$A$1:$BR$288))</f>
        <v>62891</v>
      </c>
      <c r="V14" s="130" cm="1">
        <f t="array" ref="V14">_xlfn.XLOOKUP(V$1,'PY1 Data(H)'!$A$1:$BR$1,_xlfn.XLOOKUP($A14,'PY1 Data(H)'!$A$1:$A$288,'PY1 Data(H)'!$A$1:$BR$288))</f>
        <v>0</v>
      </c>
      <c r="W14" s="130" cm="1">
        <f t="array" ref="W14">_xlfn.XLOOKUP(W$1,'PY1 Data(H)'!$A$1:$BR$1,_xlfn.XLOOKUP($A14,'PY1 Data(H)'!$A$1:$A$288,'PY1 Data(H)'!$A$1:$BR$288))</f>
        <v>604467</v>
      </c>
      <c r="X14" s="130" cm="1">
        <f t="array" ref="X14">_xlfn.XLOOKUP(X$1,'PY1 Data(H)'!$A$1:$BR$1,_xlfn.XLOOKUP($A14,'PY1 Data(H)'!$A$1:$A$288,'PY1 Data(H)'!$A$1:$BR$288))</f>
        <v>268864</v>
      </c>
      <c r="Y14" s="130" cm="1">
        <f t="array" ref="Y14">_xlfn.XLOOKUP(Y$1,'PY1 Data(H)'!$A$1:$BR$1,_xlfn.XLOOKUP($A14,'PY1 Data(H)'!$A$1:$A$288,'PY1 Data(H)'!$A$1:$BR$288))</f>
        <v>0</v>
      </c>
      <c r="Z14" s="130" cm="1">
        <f t="array" ref="Z14">_xlfn.XLOOKUP(Z$1,'PY1 Data(H)'!$A$1:$BR$1,_xlfn.XLOOKUP($A14,'PY1 Data(H)'!$A$1:$A$288,'PY1 Data(H)'!$A$1:$BR$288))</f>
        <v>725</v>
      </c>
      <c r="AA14" s="130" cm="1">
        <f t="array" ref="AA14">_xlfn.XLOOKUP(AA$1,'PY1 Data(H)'!$A$1:$BR$1,_xlfn.XLOOKUP($A14,'PY1 Data(H)'!$A$1:$A$288,'PY1 Data(H)'!$A$1:$BR$288))</f>
        <v>3015</v>
      </c>
      <c r="AB14" s="130" cm="1">
        <f t="array" ref="AB14">_xlfn.XLOOKUP(AB$1,'PY1 Data(H)'!$A$1:$BR$1,_xlfn.XLOOKUP($A14,'PY1 Data(H)'!$A$1:$A$288,'PY1 Data(H)'!$A$1:$BR$288))</f>
        <v>121763</v>
      </c>
      <c r="AC14" s="130" cm="1">
        <f t="array" ref="AC14">_xlfn.XLOOKUP(AC$1,'PY1 Data(H)'!$A$1:$BR$1,_xlfn.XLOOKUP($A14,'PY1 Data(H)'!$A$1:$A$288,'PY1 Data(H)'!$A$1:$BR$288))</f>
        <v>112700744</v>
      </c>
      <c r="AD14" s="130" cm="1">
        <f t="array" ref="AD14">_xlfn.XLOOKUP(AD$1,'PY1 Data(H)'!$A$1:$BR$1,_xlfn.XLOOKUP($A14,'PY1 Data(H)'!$A$1:$A$288,'PY1 Data(H)'!$A$1:$BR$288))</f>
        <v>0</v>
      </c>
      <c r="AE14" s="130" cm="1">
        <f t="array" ref="AE14">_xlfn.XLOOKUP(AE$1,'PY1 Data(H)'!$A$1:$BR$1,_xlfn.XLOOKUP($A14,'PY1 Data(H)'!$A$1:$A$288,'PY1 Data(H)'!$A$1:$BR$288))</f>
        <v>0</v>
      </c>
      <c r="AF14" s="130" cm="1">
        <f t="array" ref="AF14">_xlfn.XLOOKUP(AF$1,'PY1 Data(H)'!$A$1:$BR$1,_xlfn.XLOOKUP($A14,'PY1 Data(H)'!$A$1:$A$288,'PY1 Data(H)'!$A$1:$BR$288))</f>
        <v>0</v>
      </c>
      <c r="AG14" s="130" cm="1">
        <f t="array" ref="AG14">_xlfn.XLOOKUP(AG$1,'PY1 Data(H)'!$A$1:$BR$1,_xlfn.XLOOKUP($A14,'PY1 Data(H)'!$A$1:$A$288,'PY1 Data(H)'!$A$1:$BR$288))</f>
        <v>1665108</v>
      </c>
      <c r="AH14" s="130" cm="1">
        <f t="array" ref="AH14">_xlfn.XLOOKUP(AH$1,'PY1 Data(H)'!$A$1:$BR$1,_xlfn.XLOOKUP($A14,'PY1 Data(H)'!$A$1:$A$288,'PY1 Data(H)'!$A$1:$BR$288))</f>
        <v>34452</v>
      </c>
      <c r="AI14" s="130" cm="1">
        <f t="array" ref="AI14">_xlfn.XLOOKUP(AI$1,'PY1 Data(H)'!$A$1:$BR$1,_xlfn.XLOOKUP($A14,'PY1 Data(H)'!$A$1:$A$288,'PY1 Data(H)'!$A$1:$BR$288))</f>
        <v>16964150</v>
      </c>
      <c r="AJ14" s="130" cm="1">
        <f t="array" ref="AJ14">_xlfn.XLOOKUP(AJ$1,'PY1 Data(H)'!$A$1:$BR$1,_xlfn.XLOOKUP($A14,'PY1 Data(H)'!$A$1:$A$288,'PY1 Data(H)'!$A$1:$BR$288))</f>
        <v>1398</v>
      </c>
      <c r="AK14" s="130" cm="1">
        <f t="array" ref="AK14">_xlfn.XLOOKUP(AK$1,'PY1 Data(H)'!$A$1:$BR$1,_xlfn.XLOOKUP($A14,'PY1 Data(H)'!$A$1:$A$288,'PY1 Data(H)'!$A$1:$BR$288))</f>
        <v>917</v>
      </c>
      <c r="AL14" s="130" cm="1">
        <f t="array" ref="AL14">_xlfn.XLOOKUP(AL$1,'PY1 Data(H)'!$A$1:$BR$1,_xlfn.XLOOKUP($A14,'PY1 Data(H)'!$A$1:$A$288,'PY1 Data(H)'!$A$1:$BR$288))</f>
        <v>600</v>
      </c>
      <c r="AM14" s="130" cm="1">
        <f t="array" ref="AM14">_xlfn.XLOOKUP(AM$1,'PY1 Data(H)'!$A$1:$BR$1,_xlfn.XLOOKUP($A14,'PY1 Data(H)'!$A$1:$A$288,'PY1 Data(H)'!$A$1:$BR$288))</f>
        <v>600</v>
      </c>
      <c r="AN14" s="130" cm="1">
        <f t="array" ref="AN14">_xlfn.XLOOKUP(AN$1,'PY1 Data(H)'!$A$1:$BR$1,_xlfn.XLOOKUP($A14,'PY1 Data(H)'!$A$1:$A$288,'PY1 Data(H)'!$A$1:$BR$288))</f>
        <v>506</v>
      </c>
      <c r="AO14" s="130" cm="1">
        <f t="array" ref="AO14">_xlfn.XLOOKUP(AO$1,'PY1 Data(H)'!$A$1:$BR$1,_xlfn.XLOOKUP($A14,'PY1 Data(H)'!$A$1:$A$288,'PY1 Data(H)'!$A$1:$BR$288))</f>
        <v>446</v>
      </c>
      <c r="AP14" s="130" cm="1">
        <f t="array" ref="AP14">_xlfn.XLOOKUP(AP$1,'PY1 Data(H)'!$A$1:$BR$1,_xlfn.XLOOKUP($A14,'PY1 Data(H)'!$A$1:$A$288,'PY1 Data(H)'!$A$1:$BR$288))</f>
        <v>822294</v>
      </c>
      <c r="AQ14" s="130" cm="1">
        <f t="array" ref="AQ14">_xlfn.XLOOKUP(AQ$1,'PY1 Data(H)'!$A$1:$BR$1,_xlfn.XLOOKUP($A14,'PY1 Data(H)'!$A$1:$A$288,'PY1 Data(H)'!$A$1:$BR$288))</f>
        <v>0</v>
      </c>
      <c r="AR14" s="130" cm="1">
        <f t="array" ref="AR14">_xlfn.XLOOKUP(AR$1,'PY1 Data(H)'!$A$1:$BR$1,_xlfn.XLOOKUP($A14,'PY1 Data(H)'!$A$1:$A$288,'PY1 Data(H)'!$A$1:$BR$288))</f>
        <v>0</v>
      </c>
      <c r="AS14" s="130" cm="1">
        <f t="array" ref="AS14">_xlfn.XLOOKUP(AS$1,'PY1 Data(H)'!$A$1:$BR$1,_xlfn.XLOOKUP($A14,'PY1 Data(H)'!$A$1:$A$288,'PY1 Data(H)'!$A$1:$BR$288))</f>
        <v>0</v>
      </c>
    </row>
    <row r="15" spans="1:45" x14ac:dyDescent="0.3">
      <c r="A15">
        <v>335</v>
      </c>
      <c r="D15" s="130" cm="1">
        <f t="array" ref="D15">_xlfn.XLOOKUP(D$1,'PY1 Data(H)'!$A$1:$BR$1,_xlfn.XLOOKUP($A15,'PY1 Data(H)'!$A$1:$A$288,'PY1 Data(H)'!$A$1:$BR$288))</f>
        <v>0</v>
      </c>
      <c r="E15" s="130" cm="1">
        <f t="array" ref="E15">_xlfn.XLOOKUP(E$1,'PY1 Data(H)'!$A$1:$BR$1,_xlfn.XLOOKUP($A15,'PY1 Data(H)'!$A$1:$A$288,'PY1 Data(H)'!$A$1:$BR$288))</f>
        <v>0</v>
      </c>
      <c r="F15" s="130" cm="1">
        <f t="array" ref="F15">_xlfn.XLOOKUP(F$1,'PY1 Data(H)'!$A$1:$BR$1,_xlfn.XLOOKUP($A15,'PY1 Data(H)'!$A$1:$A$288,'PY1 Data(H)'!$A$1:$BR$288))</f>
        <v>0</v>
      </c>
      <c r="G15" s="130" cm="1">
        <f t="array" ref="G15">_xlfn.XLOOKUP(G$1,'PY1 Data(H)'!$A$1:$BR$1,_xlfn.XLOOKUP($A15,'PY1 Data(H)'!$A$1:$A$288,'PY1 Data(H)'!$A$1:$BR$288))</f>
        <v>0</v>
      </c>
      <c r="H15" s="130" cm="1">
        <f t="array" ref="H15">_xlfn.XLOOKUP(H$1,'PY1 Data(H)'!$A$1:$BR$1,_xlfn.XLOOKUP($A15,'PY1 Data(H)'!$A$1:$A$288,'PY1 Data(H)'!$A$1:$BR$288))</f>
        <v>0</v>
      </c>
      <c r="I15" s="130" cm="1">
        <f t="array" ref="I15">_xlfn.XLOOKUP(I$1,'PY1 Data(H)'!$A$1:$BR$1,_xlfn.XLOOKUP($A15,'PY1 Data(H)'!$A$1:$A$288,'PY1 Data(H)'!$A$1:$BR$288))</f>
        <v>0</v>
      </c>
      <c r="J15" s="130" cm="1">
        <f t="array" ref="J15">_xlfn.XLOOKUP(J$1,'PY1 Data(H)'!$A$1:$BR$1,_xlfn.XLOOKUP($A15,'PY1 Data(H)'!$A$1:$A$288,'PY1 Data(H)'!$A$1:$BR$288))</f>
        <v>0</v>
      </c>
      <c r="K15" s="130" cm="1">
        <f t="array" ref="K15">_xlfn.XLOOKUP(K$1,'PY1 Data(H)'!$A$1:$BR$1,_xlfn.XLOOKUP($A15,'PY1 Data(H)'!$A$1:$A$288,'PY1 Data(H)'!$A$1:$BR$288))</f>
        <v>0</v>
      </c>
      <c r="L15" s="130" cm="1">
        <f t="array" ref="L15">_xlfn.XLOOKUP(L$1,'PY1 Data(H)'!$A$1:$BR$1,_xlfn.XLOOKUP($A15,'PY1 Data(H)'!$A$1:$A$288,'PY1 Data(H)'!$A$1:$BR$288))</f>
        <v>0</v>
      </c>
      <c r="M15" s="130" cm="1">
        <f t="array" ref="M15">_xlfn.XLOOKUP(M$1,'PY1 Data(H)'!$A$1:$BR$1,_xlfn.XLOOKUP($A15,'PY1 Data(H)'!$A$1:$A$288,'PY1 Data(H)'!$A$1:$BR$288))</f>
        <v>0</v>
      </c>
      <c r="N15" s="130" cm="1">
        <f t="array" ref="N15">_xlfn.XLOOKUP(N$1,'PY1 Data(H)'!$A$1:$BR$1,_xlfn.XLOOKUP($A15,'PY1 Data(H)'!$A$1:$A$288,'PY1 Data(H)'!$A$1:$BR$288))</f>
        <v>0</v>
      </c>
      <c r="O15" s="130" cm="1">
        <f t="array" ref="O15">_xlfn.XLOOKUP(O$1,'PY1 Data(H)'!$A$1:$BR$1,_xlfn.XLOOKUP($A15,'PY1 Data(H)'!$A$1:$A$288,'PY1 Data(H)'!$A$1:$BR$288))</f>
        <v>0</v>
      </c>
      <c r="P15" s="130" cm="1">
        <f t="array" ref="P15">_xlfn.XLOOKUP(P$1,'PY1 Data(H)'!$A$1:$BR$1,_xlfn.XLOOKUP($A15,'PY1 Data(H)'!$A$1:$A$288,'PY1 Data(H)'!$A$1:$BR$288))</f>
        <v>0</v>
      </c>
      <c r="Q15" s="130" cm="1">
        <f t="array" ref="Q15">_xlfn.XLOOKUP(Q$1,'PY1 Data(H)'!$A$1:$BR$1,_xlfn.XLOOKUP($A15,'PY1 Data(H)'!$A$1:$A$288,'PY1 Data(H)'!$A$1:$BR$288))</f>
        <v>0</v>
      </c>
      <c r="R15" s="130" cm="1">
        <f t="array" ref="R15">_xlfn.XLOOKUP(R$1,'PY1 Data(H)'!$A$1:$BR$1,_xlfn.XLOOKUP($A15,'PY1 Data(H)'!$A$1:$A$288,'PY1 Data(H)'!$A$1:$BR$288))</f>
        <v>12100</v>
      </c>
      <c r="S15" s="130" cm="1">
        <f t="array" ref="S15">_xlfn.XLOOKUP(S$1,'PY1 Data(H)'!$A$1:$BR$1,_xlfn.XLOOKUP($A15,'PY1 Data(H)'!$A$1:$A$288,'PY1 Data(H)'!$A$1:$BR$288))</f>
        <v>0</v>
      </c>
      <c r="T15" s="130" cm="1">
        <f t="array" ref="T15">_xlfn.XLOOKUP(T$1,'PY1 Data(H)'!$A$1:$BR$1,_xlfn.XLOOKUP($A15,'PY1 Data(H)'!$A$1:$A$288,'PY1 Data(H)'!$A$1:$BR$288))</f>
        <v>0</v>
      </c>
      <c r="U15" s="130" cm="1">
        <f t="array" ref="U15">_xlfn.XLOOKUP(U$1,'PY1 Data(H)'!$A$1:$BR$1,_xlfn.XLOOKUP($A15,'PY1 Data(H)'!$A$1:$A$288,'PY1 Data(H)'!$A$1:$BR$288))</f>
        <v>0</v>
      </c>
      <c r="V15" s="130" cm="1">
        <f t="array" ref="V15">_xlfn.XLOOKUP(V$1,'PY1 Data(H)'!$A$1:$BR$1,_xlfn.XLOOKUP($A15,'PY1 Data(H)'!$A$1:$A$288,'PY1 Data(H)'!$A$1:$BR$288))</f>
        <v>0</v>
      </c>
      <c r="W15" s="130" cm="1">
        <f t="array" ref="W15">_xlfn.XLOOKUP(W$1,'PY1 Data(H)'!$A$1:$BR$1,_xlfn.XLOOKUP($A15,'PY1 Data(H)'!$A$1:$A$288,'PY1 Data(H)'!$A$1:$BR$288))</f>
        <v>470000</v>
      </c>
      <c r="X15" s="130" cm="1">
        <f t="array" ref="X15">_xlfn.XLOOKUP(X$1,'PY1 Data(H)'!$A$1:$BR$1,_xlfn.XLOOKUP($A15,'PY1 Data(H)'!$A$1:$A$288,'PY1 Data(H)'!$A$1:$BR$288))</f>
        <v>0</v>
      </c>
      <c r="Y15" s="130" cm="1">
        <f t="array" ref="Y15">_xlfn.XLOOKUP(Y$1,'PY1 Data(H)'!$A$1:$BR$1,_xlfn.XLOOKUP($A15,'PY1 Data(H)'!$A$1:$A$288,'PY1 Data(H)'!$A$1:$BR$288))</f>
        <v>0</v>
      </c>
      <c r="Z15" s="130" cm="1">
        <f t="array" ref="Z15">_xlfn.XLOOKUP(Z$1,'PY1 Data(H)'!$A$1:$BR$1,_xlfn.XLOOKUP($A15,'PY1 Data(H)'!$A$1:$A$288,'PY1 Data(H)'!$A$1:$BR$288))</f>
        <v>0</v>
      </c>
      <c r="AA15" s="130" cm="1">
        <f t="array" ref="AA15">_xlfn.XLOOKUP(AA$1,'PY1 Data(H)'!$A$1:$BR$1,_xlfn.XLOOKUP($A15,'PY1 Data(H)'!$A$1:$A$288,'PY1 Data(H)'!$A$1:$BR$288))</f>
        <v>0</v>
      </c>
      <c r="AB15" s="130" cm="1">
        <f t="array" ref="AB15">_xlfn.XLOOKUP(AB$1,'PY1 Data(H)'!$A$1:$BR$1,_xlfn.XLOOKUP($A15,'PY1 Data(H)'!$A$1:$A$288,'PY1 Data(H)'!$A$1:$BR$288))</f>
        <v>0</v>
      </c>
      <c r="AC15" s="130" cm="1">
        <f t="array" ref="AC15">_xlfn.XLOOKUP(AC$1,'PY1 Data(H)'!$A$1:$BR$1,_xlfn.XLOOKUP($A15,'PY1 Data(H)'!$A$1:$A$288,'PY1 Data(H)'!$A$1:$BR$288))</f>
        <v>0</v>
      </c>
      <c r="AD15" s="130" cm="1">
        <f t="array" ref="AD15">_xlfn.XLOOKUP(AD$1,'PY1 Data(H)'!$A$1:$BR$1,_xlfn.XLOOKUP($A15,'PY1 Data(H)'!$A$1:$A$288,'PY1 Data(H)'!$A$1:$BR$288))</f>
        <v>0</v>
      </c>
      <c r="AE15" s="130" cm="1">
        <f t="array" ref="AE15">_xlfn.XLOOKUP(AE$1,'PY1 Data(H)'!$A$1:$BR$1,_xlfn.XLOOKUP($A15,'PY1 Data(H)'!$A$1:$A$288,'PY1 Data(H)'!$A$1:$BR$288))</f>
        <v>0</v>
      </c>
      <c r="AF15" s="130" cm="1">
        <f t="array" ref="AF15">_xlfn.XLOOKUP(AF$1,'PY1 Data(H)'!$A$1:$BR$1,_xlfn.XLOOKUP($A15,'PY1 Data(H)'!$A$1:$A$288,'PY1 Data(H)'!$A$1:$BR$288))</f>
        <v>0</v>
      </c>
      <c r="AG15" s="130" cm="1">
        <f t="array" ref="AG15">_xlfn.XLOOKUP(AG$1,'PY1 Data(H)'!$A$1:$BR$1,_xlfn.XLOOKUP($A15,'PY1 Data(H)'!$A$1:$A$288,'PY1 Data(H)'!$A$1:$BR$288))</f>
        <v>0</v>
      </c>
      <c r="AH15" s="130" cm="1">
        <f t="array" ref="AH15">_xlfn.XLOOKUP(AH$1,'PY1 Data(H)'!$A$1:$BR$1,_xlfn.XLOOKUP($A15,'PY1 Data(H)'!$A$1:$A$288,'PY1 Data(H)'!$A$1:$BR$288))</f>
        <v>0</v>
      </c>
      <c r="AI15" s="130" cm="1">
        <f t="array" ref="AI15">_xlfn.XLOOKUP(AI$1,'PY1 Data(H)'!$A$1:$BR$1,_xlfn.XLOOKUP($A15,'PY1 Data(H)'!$A$1:$A$288,'PY1 Data(H)'!$A$1:$BR$288))</f>
        <v>0</v>
      </c>
      <c r="AJ15" s="130" cm="1">
        <f t="array" ref="AJ15">_xlfn.XLOOKUP(AJ$1,'PY1 Data(H)'!$A$1:$BR$1,_xlfn.XLOOKUP($A15,'PY1 Data(H)'!$A$1:$A$288,'PY1 Data(H)'!$A$1:$BR$288))</f>
        <v>0</v>
      </c>
      <c r="AK15" s="130" cm="1">
        <f t="array" ref="AK15">_xlfn.XLOOKUP(AK$1,'PY1 Data(H)'!$A$1:$BR$1,_xlfn.XLOOKUP($A15,'PY1 Data(H)'!$A$1:$A$288,'PY1 Data(H)'!$A$1:$BR$288))</f>
        <v>0</v>
      </c>
      <c r="AL15" s="130" cm="1">
        <f t="array" ref="AL15">_xlfn.XLOOKUP(AL$1,'PY1 Data(H)'!$A$1:$BR$1,_xlfn.XLOOKUP($A15,'PY1 Data(H)'!$A$1:$A$288,'PY1 Data(H)'!$A$1:$BR$288))</f>
        <v>0</v>
      </c>
      <c r="AM15" s="130" cm="1">
        <f t="array" ref="AM15">_xlfn.XLOOKUP(AM$1,'PY1 Data(H)'!$A$1:$BR$1,_xlfn.XLOOKUP($A15,'PY1 Data(H)'!$A$1:$A$288,'PY1 Data(H)'!$A$1:$BR$288))</f>
        <v>0</v>
      </c>
      <c r="AN15" s="130" cm="1">
        <f t="array" ref="AN15">_xlfn.XLOOKUP(AN$1,'PY1 Data(H)'!$A$1:$BR$1,_xlfn.XLOOKUP($A15,'PY1 Data(H)'!$A$1:$A$288,'PY1 Data(H)'!$A$1:$BR$288))</f>
        <v>0</v>
      </c>
      <c r="AO15" s="130" cm="1">
        <f t="array" ref="AO15">_xlfn.XLOOKUP(AO$1,'PY1 Data(H)'!$A$1:$BR$1,_xlfn.XLOOKUP($A15,'PY1 Data(H)'!$A$1:$A$288,'PY1 Data(H)'!$A$1:$BR$288))</f>
        <v>0</v>
      </c>
      <c r="AP15" s="130" cm="1">
        <f t="array" ref="AP15">_xlfn.XLOOKUP(AP$1,'PY1 Data(H)'!$A$1:$BR$1,_xlfn.XLOOKUP($A15,'PY1 Data(H)'!$A$1:$A$288,'PY1 Data(H)'!$A$1:$BR$288))</f>
        <v>0</v>
      </c>
      <c r="AQ15" s="130" cm="1">
        <f t="array" ref="AQ15">_xlfn.XLOOKUP(AQ$1,'PY1 Data(H)'!$A$1:$BR$1,_xlfn.XLOOKUP($A15,'PY1 Data(H)'!$A$1:$A$288,'PY1 Data(H)'!$A$1:$BR$288))</f>
        <v>0</v>
      </c>
      <c r="AR15" s="130" cm="1">
        <f t="array" ref="AR15">_xlfn.XLOOKUP(AR$1,'PY1 Data(H)'!$A$1:$BR$1,_xlfn.XLOOKUP($A15,'PY1 Data(H)'!$A$1:$A$288,'PY1 Data(H)'!$A$1:$BR$288))</f>
        <v>0</v>
      </c>
      <c r="AS15" s="130" cm="1">
        <f t="array" ref="AS15">_xlfn.XLOOKUP(AS$1,'PY1 Data(H)'!$A$1:$BR$1,_xlfn.XLOOKUP($A15,'PY1 Data(H)'!$A$1:$A$288,'PY1 Data(H)'!$A$1:$BR$288))</f>
        <v>0</v>
      </c>
    </row>
    <row r="16" spans="1:45" x14ac:dyDescent="0.3">
      <c r="A16">
        <v>252</v>
      </c>
      <c r="D16" s="130" cm="1">
        <f t="array" ref="D16">_xlfn.XLOOKUP(D$1,'PY1 Data(H)'!$A$1:$BR$1,_xlfn.XLOOKUP($A16,'PY1 Data(H)'!$A$1:$A$288,'PY1 Data(H)'!$A$1:$BR$288))</f>
        <v>0</v>
      </c>
      <c r="E16" s="130" cm="1">
        <f t="array" ref="E16">_xlfn.XLOOKUP(E$1,'PY1 Data(H)'!$A$1:$BR$1,_xlfn.XLOOKUP($A16,'PY1 Data(H)'!$A$1:$A$288,'PY1 Data(H)'!$A$1:$BR$288))</f>
        <v>0</v>
      </c>
      <c r="F16" s="130" cm="1">
        <f t="array" ref="F16">_xlfn.XLOOKUP(F$1,'PY1 Data(H)'!$A$1:$BR$1,_xlfn.XLOOKUP($A16,'PY1 Data(H)'!$A$1:$A$288,'PY1 Data(H)'!$A$1:$BR$288))</f>
        <v>365</v>
      </c>
      <c r="G16" s="130" cm="1">
        <f t="array" ref="G16">_xlfn.XLOOKUP(G$1,'PY1 Data(H)'!$A$1:$BR$1,_xlfn.XLOOKUP($A16,'PY1 Data(H)'!$A$1:$A$288,'PY1 Data(H)'!$A$1:$BR$288))</f>
        <v>0</v>
      </c>
      <c r="H16" s="130" cm="1">
        <f t="array" ref="H16">_xlfn.XLOOKUP(H$1,'PY1 Data(H)'!$A$1:$BR$1,_xlfn.XLOOKUP($A16,'PY1 Data(H)'!$A$1:$A$288,'PY1 Data(H)'!$A$1:$BR$288))</f>
        <v>0</v>
      </c>
      <c r="I16" s="130" cm="1">
        <f t="array" ref="I16">_xlfn.XLOOKUP(I$1,'PY1 Data(H)'!$A$1:$BR$1,_xlfn.XLOOKUP($A16,'PY1 Data(H)'!$A$1:$A$288,'PY1 Data(H)'!$A$1:$BR$288))</f>
        <v>631718</v>
      </c>
      <c r="J16" s="130" cm="1">
        <f t="array" ref="J16">_xlfn.XLOOKUP(J$1,'PY1 Data(H)'!$A$1:$BR$1,_xlfn.XLOOKUP($A16,'PY1 Data(H)'!$A$1:$A$288,'PY1 Data(H)'!$A$1:$BR$288))</f>
        <v>299160</v>
      </c>
      <c r="K16" s="130" cm="1">
        <f t="array" ref="K16">_xlfn.XLOOKUP(K$1,'PY1 Data(H)'!$A$1:$BR$1,_xlfn.XLOOKUP($A16,'PY1 Data(H)'!$A$1:$A$288,'PY1 Data(H)'!$A$1:$BR$288))</f>
        <v>0</v>
      </c>
      <c r="L16" s="130" cm="1">
        <f t="array" ref="L16">_xlfn.XLOOKUP(L$1,'PY1 Data(H)'!$A$1:$BR$1,_xlfn.XLOOKUP($A16,'PY1 Data(H)'!$A$1:$A$288,'PY1 Data(H)'!$A$1:$BR$288))</f>
        <v>0</v>
      </c>
      <c r="M16" s="130" cm="1">
        <f t="array" ref="M16">_xlfn.XLOOKUP(M$1,'PY1 Data(H)'!$A$1:$BR$1,_xlfn.XLOOKUP($A16,'PY1 Data(H)'!$A$1:$A$288,'PY1 Data(H)'!$A$1:$BR$288))</f>
        <v>0</v>
      </c>
      <c r="N16" s="130" cm="1">
        <f t="array" ref="N16">_xlfn.XLOOKUP(N$1,'PY1 Data(H)'!$A$1:$BR$1,_xlfn.XLOOKUP($A16,'PY1 Data(H)'!$A$1:$A$288,'PY1 Data(H)'!$A$1:$BR$288))</f>
        <v>0</v>
      </c>
      <c r="O16" s="130" cm="1">
        <f t="array" ref="O16">_xlfn.XLOOKUP(O$1,'PY1 Data(H)'!$A$1:$BR$1,_xlfn.XLOOKUP($A16,'PY1 Data(H)'!$A$1:$A$288,'PY1 Data(H)'!$A$1:$BR$288))</f>
        <v>0</v>
      </c>
      <c r="P16" s="130" cm="1">
        <f t="array" ref="P16">_xlfn.XLOOKUP(P$1,'PY1 Data(H)'!$A$1:$BR$1,_xlfn.XLOOKUP($A16,'PY1 Data(H)'!$A$1:$A$288,'PY1 Data(H)'!$A$1:$BR$288))</f>
        <v>0</v>
      </c>
      <c r="Q16" s="130" cm="1">
        <f t="array" ref="Q16">_xlfn.XLOOKUP(Q$1,'PY1 Data(H)'!$A$1:$BR$1,_xlfn.XLOOKUP($A16,'PY1 Data(H)'!$A$1:$A$288,'PY1 Data(H)'!$A$1:$BR$288))</f>
        <v>33705</v>
      </c>
      <c r="R16" s="130" cm="1">
        <f t="array" ref="R16">_xlfn.XLOOKUP(R$1,'PY1 Data(H)'!$A$1:$BR$1,_xlfn.XLOOKUP($A16,'PY1 Data(H)'!$A$1:$A$288,'PY1 Data(H)'!$A$1:$BR$288))</f>
        <v>0</v>
      </c>
      <c r="S16" s="130" cm="1">
        <f t="array" ref="S16">_xlfn.XLOOKUP(S$1,'PY1 Data(H)'!$A$1:$BR$1,_xlfn.XLOOKUP($A16,'PY1 Data(H)'!$A$1:$A$288,'PY1 Data(H)'!$A$1:$BR$288))</f>
        <v>0</v>
      </c>
      <c r="T16" s="130" cm="1">
        <f t="array" ref="T16">_xlfn.XLOOKUP(T$1,'PY1 Data(H)'!$A$1:$BR$1,_xlfn.XLOOKUP($A16,'PY1 Data(H)'!$A$1:$A$288,'PY1 Data(H)'!$A$1:$BR$288))</f>
        <v>0</v>
      </c>
      <c r="U16" s="130" cm="1">
        <f t="array" ref="U16">_xlfn.XLOOKUP(U$1,'PY1 Data(H)'!$A$1:$BR$1,_xlfn.XLOOKUP($A16,'PY1 Data(H)'!$A$1:$A$288,'PY1 Data(H)'!$A$1:$BR$288))</f>
        <v>592</v>
      </c>
      <c r="V16" s="130" cm="1">
        <f t="array" ref="V16">_xlfn.XLOOKUP(V$1,'PY1 Data(H)'!$A$1:$BR$1,_xlfn.XLOOKUP($A16,'PY1 Data(H)'!$A$1:$A$288,'PY1 Data(H)'!$A$1:$BR$288))</f>
        <v>0</v>
      </c>
      <c r="W16" s="130" cm="1">
        <f t="array" ref="W16">_xlfn.XLOOKUP(W$1,'PY1 Data(H)'!$A$1:$BR$1,_xlfn.XLOOKUP($A16,'PY1 Data(H)'!$A$1:$A$288,'PY1 Data(H)'!$A$1:$BR$288))</f>
        <v>58489</v>
      </c>
      <c r="X16" s="130" cm="1">
        <f t="array" ref="X16">_xlfn.XLOOKUP(X$1,'PY1 Data(H)'!$A$1:$BR$1,_xlfn.XLOOKUP($A16,'PY1 Data(H)'!$A$1:$A$288,'PY1 Data(H)'!$A$1:$BR$288))</f>
        <v>2116989</v>
      </c>
      <c r="Y16" s="130" cm="1">
        <f t="array" ref="Y16">_xlfn.XLOOKUP(Y$1,'PY1 Data(H)'!$A$1:$BR$1,_xlfn.XLOOKUP($A16,'PY1 Data(H)'!$A$1:$A$288,'PY1 Data(H)'!$A$1:$BR$288))</f>
        <v>0</v>
      </c>
      <c r="Z16" s="130" cm="1">
        <f t="array" ref="Z16">_xlfn.XLOOKUP(Z$1,'PY1 Data(H)'!$A$1:$BR$1,_xlfn.XLOOKUP($A16,'PY1 Data(H)'!$A$1:$A$288,'PY1 Data(H)'!$A$1:$BR$288))</f>
        <v>48533</v>
      </c>
      <c r="AA16" s="130" cm="1">
        <f t="array" ref="AA16">_xlfn.XLOOKUP(AA$1,'PY1 Data(H)'!$A$1:$BR$1,_xlfn.XLOOKUP($A16,'PY1 Data(H)'!$A$1:$A$288,'PY1 Data(H)'!$A$1:$BR$288))</f>
        <v>0</v>
      </c>
      <c r="AB16" s="130" cm="1">
        <f t="array" ref="AB16">_xlfn.XLOOKUP(AB$1,'PY1 Data(H)'!$A$1:$BR$1,_xlfn.XLOOKUP($A16,'PY1 Data(H)'!$A$1:$A$288,'PY1 Data(H)'!$A$1:$BR$288))</f>
        <v>42266</v>
      </c>
      <c r="AC16" s="130" cm="1">
        <f t="array" ref="AC16">_xlfn.XLOOKUP(AC$1,'PY1 Data(H)'!$A$1:$BR$1,_xlfn.XLOOKUP($A16,'PY1 Data(H)'!$A$1:$A$288,'PY1 Data(H)'!$A$1:$BR$288))</f>
        <v>7118405</v>
      </c>
      <c r="AD16" s="130" cm="1">
        <f t="array" ref="AD16">_xlfn.XLOOKUP(AD$1,'PY1 Data(H)'!$A$1:$BR$1,_xlfn.XLOOKUP($A16,'PY1 Data(H)'!$A$1:$A$288,'PY1 Data(H)'!$A$1:$BR$288))</f>
        <v>0</v>
      </c>
      <c r="AE16" s="130" cm="1">
        <f t="array" ref="AE16">_xlfn.XLOOKUP(AE$1,'PY1 Data(H)'!$A$1:$BR$1,_xlfn.XLOOKUP($A16,'PY1 Data(H)'!$A$1:$A$288,'PY1 Data(H)'!$A$1:$BR$288))</f>
        <v>0</v>
      </c>
      <c r="AF16" s="130" cm="1">
        <f t="array" ref="AF16">_xlfn.XLOOKUP(AF$1,'PY1 Data(H)'!$A$1:$BR$1,_xlfn.XLOOKUP($A16,'PY1 Data(H)'!$A$1:$A$288,'PY1 Data(H)'!$A$1:$BR$288))</f>
        <v>0</v>
      </c>
      <c r="AG16" s="130" cm="1">
        <f t="array" ref="AG16">_xlfn.XLOOKUP(AG$1,'PY1 Data(H)'!$A$1:$BR$1,_xlfn.XLOOKUP($A16,'PY1 Data(H)'!$A$1:$A$288,'PY1 Data(H)'!$A$1:$BR$288))</f>
        <v>26583395</v>
      </c>
      <c r="AH16" s="130" cm="1">
        <f t="array" ref="AH16">_xlfn.XLOOKUP(AH$1,'PY1 Data(H)'!$A$1:$BR$1,_xlfn.XLOOKUP($A16,'PY1 Data(H)'!$A$1:$A$288,'PY1 Data(H)'!$A$1:$BR$288))</f>
        <v>0</v>
      </c>
      <c r="AI16" s="130" cm="1">
        <f t="array" ref="AI16">_xlfn.XLOOKUP(AI$1,'PY1 Data(H)'!$A$1:$BR$1,_xlfn.XLOOKUP($A16,'PY1 Data(H)'!$A$1:$A$288,'PY1 Data(H)'!$A$1:$BR$288))</f>
        <v>64051612</v>
      </c>
      <c r="AJ16" s="130" cm="1">
        <f t="array" ref="AJ16">_xlfn.XLOOKUP(AJ$1,'PY1 Data(H)'!$A$1:$BR$1,_xlfn.XLOOKUP($A16,'PY1 Data(H)'!$A$1:$A$288,'PY1 Data(H)'!$A$1:$BR$288))</f>
        <v>6096</v>
      </c>
      <c r="AK16" s="130" cm="1">
        <f t="array" ref="AK16">_xlfn.XLOOKUP(AK$1,'PY1 Data(H)'!$A$1:$BR$1,_xlfn.XLOOKUP($A16,'PY1 Data(H)'!$A$1:$A$288,'PY1 Data(H)'!$A$1:$BR$288))</f>
        <v>1423032</v>
      </c>
      <c r="AL16" s="130" cm="1">
        <f t="array" ref="AL16">_xlfn.XLOOKUP(AL$1,'PY1 Data(H)'!$A$1:$BR$1,_xlfn.XLOOKUP($A16,'PY1 Data(H)'!$A$1:$A$288,'PY1 Data(H)'!$A$1:$BR$288))</f>
        <v>557787</v>
      </c>
      <c r="AM16" s="130" cm="1">
        <f t="array" ref="AM16">_xlfn.XLOOKUP(AM$1,'PY1 Data(H)'!$A$1:$BR$1,_xlfn.XLOOKUP($A16,'PY1 Data(H)'!$A$1:$A$288,'PY1 Data(H)'!$A$1:$BR$288))</f>
        <v>73010</v>
      </c>
      <c r="AN16" s="130" cm="1">
        <f t="array" ref="AN16">_xlfn.XLOOKUP(AN$1,'PY1 Data(H)'!$A$1:$BR$1,_xlfn.XLOOKUP($A16,'PY1 Data(H)'!$A$1:$A$288,'PY1 Data(H)'!$A$1:$BR$288))</f>
        <v>2249</v>
      </c>
      <c r="AO16" s="130" cm="1">
        <f t="array" ref="AO16">_xlfn.XLOOKUP(AO$1,'PY1 Data(H)'!$A$1:$BR$1,_xlfn.XLOOKUP($A16,'PY1 Data(H)'!$A$1:$A$288,'PY1 Data(H)'!$A$1:$BR$288))</f>
        <v>113769</v>
      </c>
      <c r="AP16" s="130" cm="1">
        <f t="array" ref="AP16">_xlfn.XLOOKUP(AP$1,'PY1 Data(H)'!$A$1:$BR$1,_xlfn.XLOOKUP($A16,'PY1 Data(H)'!$A$1:$A$288,'PY1 Data(H)'!$A$1:$BR$288))</f>
        <v>1236101</v>
      </c>
      <c r="AQ16" s="130" cm="1">
        <f t="array" ref="AQ16">_xlfn.XLOOKUP(AQ$1,'PY1 Data(H)'!$A$1:$BR$1,_xlfn.XLOOKUP($A16,'PY1 Data(H)'!$A$1:$A$288,'PY1 Data(H)'!$A$1:$BR$288))</f>
        <v>0</v>
      </c>
      <c r="AR16" s="130" cm="1">
        <f t="array" ref="AR16">_xlfn.XLOOKUP(AR$1,'PY1 Data(H)'!$A$1:$BR$1,_xlfn.XLOOKUP($A16,'PY1 Data(H)'!$A$1:$A$288,'PY1 Data(H)'!$A$1:$BR$288))</f>
        <v>0</v>
      </c>
      <c r="AS16" s="130" cm="1">
        <f t="array" ref="AS16">_xlfn.XLOOKUP(AS$1,'PY1 Data(H)'!$A$1:$BR$1,_xlfn.XLOOKUP($A16,'PY1 Data(H)'!$A$1:$A$288,'PY1 Data(H)'!$A$1:$BR$288))</f>
        <v>0</v>
      </c>
    </row>
    <row r="17" spans="1:45" x14ac:dyDescent="0.3">
      <c r="A17">
        <v>253</v>
      </c>
      <c r="D17" s="130" cm="1">
        <f t="array" ref="D17">_xlfn.XLOOKUP(D$1,'PY1 Data(H)'!$A$1:$BR$1,_xlfn.XLOOKUP($A17,'PY1 Data(H)'!$A$1:$A$288,'PY1 Data(H)'!$A$1:$BR$288))</f>
        <v>0</v>
      </c>
      <c r="E17" s="130" cm="1">
        <f t="array" ref="E17">_xlfn.XLOOKUP(E$1,'PY1 Data(H)'!$A$1:$BR$1,_xlfn.XLOOKUP($A17,'PY1 Data(H)'!$A$1:$A$288,'PY1 Data(H)'!$A$1:$BR$288))</f>
        <v>0</v>
      </c>
      <c r="F17" s="130" cm="1">
        <f t="array" ref="F17">_xlfn.XLOOKUP(F$1,'PY1 Data(H)'!$A$1:$BR$1,_xlfn.XLOOKUP($A17,'PY1 Data(H)'!$A$1:$A$288,'PY1 Data(H)'!$A$1:$BR$288))</f>
        <v>673462</v>
      </c>
      <c r="G17" s="130" cm="1">
        <f t="array" ref="G17">_xlfn.XLOOKUP(G$1,'PY1 Data(H)'!$A$1:$BR$1,_xlfn.XLOOKUP($A17,'PY1 Data(H)'!$A$1:$A$288,'PY1 Data(H)'!$A$1:$BR$288))</f>
        <v>0</v>
      </c>
      <c r="H17" s="130" cm="1">
        <f t="array" ref="H17">_xlfn.XLOOKUP(H$1,'PY1 Data(H)'!$A$1:$BR$1,_xlfn.XLOOKUP($A17,'PY1 Data(H)'!$A$1:$A$288,'PY1 Data(H)'!$A$1:$BR$288))</f>
        <v>0</v>
      </c>
      <c r="I17" s="130" cm="1">
        <f t="array" ref="I17">_xlfn.XLOOKUP(I$1,'PY1 Data(H)'!$A$1:$BR$1,_xlfn.XLOOKUP($A17,'PY1 Data(H)'!$A$1:$A$288,'PY1 Data(H)'!$A$1:$BR$288))</f>
        <v>2786</v>
      </c>
      <c r="J17" s="130" cm="1">
        <f t="array" ref="J17">_xlfn.XLOOKUP(J$1,'PY1 Data(H)'!$A$1:$BR$1,_xlfn.XLOOKUP($A17,'PY1 Data(H)'!$A$1:$A$288,'PY1 Data(H)'!$A$1:$BR$288))</f>
        <v>26645</v>
      </c>
      <c r="K17" s="130" cm="1">
        <f t="array" ref="K17">_xlfn.XLOOKUP(K$1,'PY1 Data(H)'!$A$1:$BR$1,_xlfn.XLOOKUP($A17,'PY1 Data(H)'!$A$1:$A$288,'PY1 Data(H)'!$A$1:$BR$288))</f>
        <v>0</v>
      </c>
      <c r="L17" s="130" cm="1">
        <f t="array" ref="L17">_xlfn.XLOOKUP(L$1,'PY1 Data(H)'!$A$1:$BR$1,_xlfn.XLOOKUP($A17,'PY1 Data(H)'!$A$1:$A$288,'PY1 Data(H)'!$A$1:$BR$288))</f>
        <v>0</v>
      </c>
      <c r="M17" s="130" cm="1">
        <f t="array" ref="M17">_xlfn.XLOOKUP(M$1,'PY1 Data(H)'!$A$1:$BR$1,_xlfn.XLOOKUP($A17,'PY1 Data(H)'!$A$1:$A$288,'PY1 Data(H)'!$A$1:$BR$288))</f>
        <v>0</v>
      </c>
      <c r="N17" s="130" cm="1">
        <f t="array" ref="N17">_xlfn.XLOOKUP(N$1,'PY1 Data(H)'!$A$1:$BR$1,_xlfn.XLOOKUP($A17,'PY1 Data(H)'!$A$1:$A$288,'PY1 Data(H)'!$A$1:$BR$288))</f>
        <v>0</v>
      </c>
      <c r="O17" s="130" cm="1">
        <f t="array" ref="O17">_xlfn.XLOOKUP(O$1,'PY1 Data(H)'!$A$1:$BR$1,_xlfn.XLOOKUP($A17,'PY1 Data(H)'!$A$1:$A$288,'PY1 Data(H)'!$A$1:$BR$288))</f>
        <v>0</v>
      </c>
      <c r="P17" s="130" cm="1">
        <f t="array" ref="P17">_xlfn.XLOOKUP(P$1,'PY1 Data(H)'!$A$1:$BR$1,_xlfn.XLOOKUP($A17,'PY1 Data(H)'!$A$1:$A$288,'PY1 Data(H)'!$A$1:$BR$288))</f>
        <v>0</v>
      </c>
      <c r="Q17" s="130" cm="1">
        <f t="array" ref="Q17">_xlfn.XLOOKUP(Q$1,'PY1 Data(H)'!$A$1:$BR$1,_xlfn.XLOOKUP($A17,'PY1 Data(H)'!$A$1:$A$288,'PY1 Data(H)'!$A$1:$BR$288))</f>
        <v>16643</v>
      </c>
      <c r="R17" s="130" cm="1">
        <f t="array" ref="R17">_xlfn.XLOOKUP(R$1,'PY1 Data(H)'!$A$1:$BR$1,_xlfn.XLOOKUP($A17,'PY1 Data(H)'!$A$1:$A$288,'PY1 Data(H)'!$A$1:$BR$288))</f>
        <v>534</v>
      </c>
      <c r="S17" s="130" cm="1">
        <f t="array" ref="S17">_xlfn.XLOOKUP(S$1,'PY1 Data(H)'!$A$1:$BR$1,_xlfn.XLOOKUP($A17,'PY1 Data(H)'!$A$1:$A$288,'PY1 Data(H)'!$A$1:$BR$288))</f>
        <v>445191</v>
      </c>
      <c r="T17" s="130" cm="1">
        <f t="array" ref="T17">_xlfn.XLOOKUP(T$1,'PY1 Data(H)'!$A$1:$BR$1,_xlfn.XLOOKUP($A17,'PY1 Data(H)'!$A$1:$A$288,'PY1 Data(H)'!$A$1:$BR$288))</f>
        <v>0</v>
      </c>
      <c r="U17" s="130" cm="1">
        <f t="array" ref="U17">_xlfn.XLOOKUP(U$1,'PY1 Data(H)'!$A$1:$BR$1,_xlfn.XLOOKUP($A17,'PY1 Data(H)'!$A$1:$A$288,'PY1 Data(H)'!$A$1:$BR$288))</f>
        <v>0</v>
      </c>
      <c r="V17" s="130" cm="1">
        <f t="array" ref="V17">_xlfn.XLOOKUP(V$1,'PY1 Data(H)'!$A$1:$BR$1,_xlfn.XLOOKUP($A17,'PY1 Data(H)'!$A$1:$A$288,'PY1 Data(H)'!$A$1:$BR$288))</f>
        <v>0</v>
      </c>
      <c r="W17" s="130" cm="1">
        <f t="array" ref="W17">_xlfn.XLOOKUP(W$1,'PY1 Data(H)'!$A$1:$BR$1,_xlfn.XLOOKUP($A17,'PY1 Data(H)'!$A$1:$A$288,'PY1 Data(H)'!$A$1:$BR$288))</f>
        <v>44069</v>
      </c>
      <c r="X17" s="130" cm="1">
        <f t="array" ref="X17">_xlfn.XLOOKUP(X$1,'PY1 Data(H)'!$A$1:$BR$1,_xlfn.XLOOKUP($A17,'PY1 Data(H)'!$A$1:$A$288,'PY1 Data(H)'!$A$1:$BR$288))</f>
        <v>4327</v>
      </c>
      <c r="Y17" s="130" cm="1">
        <f t="array" ref="Y17">_xlfn.XLOOKUP(Y$1,'PY1 Data(H)'!$A$1:$BR$1,_xlfn.XLOOKUP($A17,'PY1 Data(H)'!$A$1:$A$288,'PY1 Data(H)'!$A$1:$BR$288))</f>
        <v>0</v>
      </c>
      <c r="Z17" s="130" cm="1">
        <f t="array" ref="Z17">_xlfn.XLOOKUP(Z$1,'PY1 Data(H)'!$A$1:$BR$1,_xlfn.XLOOKUP($A17,'PY1 Data(H)'!$A$1:$A$288,'PY1 Data(H)'!$A$1:$BR$288))</f>
        <v>1461</v>
      </c>
      <c r="AA17" s="130" cm="1">
        <f t="array" ref="AA17">_xlfn.XLOOKUP(AA$1,'PY1 Data(H)'!$A$1:$BR$1,_xlfn.XLOOKUP($A17,'PY1 Data(H)'!$A$1:$A$288,'PY1 Data(H)'!$A$1:$BR$288))</f>
        <v>0</v>
      </c>
      <c r="AB17" s="130" cm="1">
        <f t="array" ref="AB17">_xlfn.XLOOKUP(AB$1,'PY1 Data(H)'!$A$1:$BR$1,_xlfn.XLOOKUP($A17,'PY1 Data(H)'!$A$1:$A$288,'PY1 Data(H)'!$A$1:$BR$288))</f>
        <v>1724</v>
      </c>
      <c r="AC17" s="130" cm="1">
        <f t="array" ref="AC17">_xlfn.XLOOKUP(AC$1,'PY1 Data(H)'!$A$1:$BR$1,_xlfn.XLOOKUP($A17,'PY1 Data(H)'!$A$1:$A$288,'PY1 Data(H)'!$A$1:$BR$288))</f>
        <v>12825577</v>
      </c>
      <c r="AD17" s="130" cm="1">
        <f t="array" ref="AD17">_xlfn.XLOOKUP(AD$1,'PY1 Data(H)'!$A$1:$BR$1,_xlfn.XLOOKUP($A17,'PY1 Data(H)'!$A$1:$A$288,'PY1 Data(H)'!$A$1:$BR$288))</f>
        <v>0</v>
      </c>
      <c r="AE17" s="130" cm="1">
        <f t="array" ref="AE17">_xlfn.XLOOKUP(AE$1,'PY1 Data(H)'!$A$1:$BR$1,_xlfn.XLOOKUP($A17,'PY1 Data(H)'!$A$1:$A$288,'PY1 Data(H)'!$A$1:$BR$288))</f>
        <v>202</v>
      </c>
      <c r="AF17" s="130" cm="1">
        <f t="array" ref="AF17">_xlfn.XLOOKUP(AF$1,'PY1 Data(H)'!$A$1:$BR$1,_xlfn.XLOOKUP($A17,'PY1 Data(H)'!$A$1:$A$288,'PY1 Data(H)'!$A$1:$BR$288))</f>
        <v>0</v>
      </c>
      <c r="AG17" s="130" cm="1">
        <f t="array" ref="AG17">_xlfn.XLOOKUP(AG$1,'PY1 Data(H)'!$A$1:$BR$1,_xlfn.XLOOKUP($A17,'PY1 Data(H)'!$A$1:$A$288,'PY1 Data(H)'!$A$1:$BR$288))</f>
        <v>2264028</v>
      </c>
      <c r="AH17" s="130" cm="1">
        <f t="array" ref="AH17">_xlfn.XLOOKUP(AH$1,'PY1 Data(H)'!$A$1:$BR$1,_xlfn.XLOOKUP($A17,'PY1 Data(H)'!$A$1:$A$288,'PY1 Data(H)'!$A$1:$BR$288))</f>
        <v>1608036</v>
      </c>
      <c r="AI17" s="130" cm="1">
        <f t="array" ref="AI17">_xlfn.XLOOKUP(AI$1,'PY1 Data(H)'!$A$1:$BR$1,_xlfn.XLOOKUP($A17,'PY1 Data(H)'!$A$1:$A$288,'PY1 Data(H)'!$A$1:$BR$288))</f>
        <v>517983413</v>
      </c>
      <c r="AJ17" s="130" cm="1">
        <f t="array" ref="AJ17">_xlfn.XLOOKUP(AJ$1,'PY1 Data(H)'!$A$1:$BR$1,_xlfn.XLOOKUP($A17,'PY1 Data(H)'!$A$1:$A$288,'PY1 Data(H)'!$A$1:$BR$288))</f>
        <v>0</v>
      </c>
      <c r="AK17" s="130" cm="1">
        <f t="array" ref="AK17">_xlfn.XLOOKUP(AK$1,'PY1 Data(H)'!$A$1:$BR$1,_xlfn.XLOOKUP($A17,'PY1 Data(H)'!$A$1:$A$288,'PY1 Data(H)'!$A$1:$BR$288))</f>
        <v>5938</v>
      </c>
      <c r="AL17" s="130" cm="1">
        <f t="array" ref="AL17">_xlfn.XLOOKUP(AL$1,'PY1 Data(H)'!$A$1:$BR$1,_xlfn.XLOOKUP($A17,'PY1 Data(H)'!$A$1:$A$288,'PY1 Data(H)'!$A$1:$BR$288))</f>
        <v>21098</v>
      </c>
      <c r="AM17" s="130" cm="1">
        <f t="array" ref="AM17">_xlfn.XLOOKUP(AM$1,'PY1 Data(H)'!$A$1:$BR$1,_xlfn.XLOOKUP($A17,'PY1 Data(H)'!$A$1:$A$288,'PY1 Data(H)'!$A$1:$BR$288))</f>
        <v>123211</v>
      </c>
      <c r="AN17" s="130" cm="1">
        <f t="array" ref="AN17">_xlfn.XLOOKUP(AN$1,'PY1 Data(H)'!$A$1:$BR$1,_xlfn.XLOOKUP($A17,'PY1 Data(H)'!$A$1:$A$288,'PY1 Data(H)'!$A$1:$BR$288))</f>
        <v>14</v>
      </c>
      <c r="AO17" s="130" cm="1">
        <f t="array" ref="AO17">_xlfn.XLOOKUP(AO$1,'PY1 Data(H)'!$A$1:$BR$1,_xlfn.XLOOKUP($A17,'PY1 Data(H)'!$A$1:$A$288,'PY1 Data(H)'!$A$1:$BR$288))</f>
        <v>793</v>
      </c>
      <c r="AP17" s="130" cm="1">
        <f t="array" ref="AP17">_xlfn.XLOOKUP(AP$1,'PY1 Data(H)'!$A$1:$BR$1,_xlfn.XLOOKUP($A17,'PY1 Data(H)'!$A$1:$A$288,'PY1 Data(H)'!$A$1:$BR$288))</f>
        <v>1295795</v>
      </c>
      <c r="AQ17" s="130" cm="1">
        <f t="array" ref="AQ17">_xlfn.XLOOKUP(AQ$1,'PY1 Data(H)'!$A$1:$BR$1,_xlfn.XLOOKUP($A17,'PY1 Data(H)'!$A$1:$A$288,'PY1 Data(H)'!$A$1:$BR$288))</f>
        <v>0</v>
      </c>
      <c r="AR17" s="130" cm="1">
        <f t="array" ref="AR17">_xlfn.XLOOKUP(AR$1,'PY1 Data(H)'!$A$1:$BR$1,_xlfn.XLOOKUP($A17,'PY1 Data(H)'!$A$1:$A$288,'PY1 Data(H)'!$A$1:$BR$288))</f>
        <v>0</v>
      </c>
      <c r="AS17" s="130" cm="1">
        <f t="array" ref="AS17">_xlfn.XLOOKUP(AS$1,'PY1 Data(H)'!$A$1:$BR$1,_xlfn.XLOOKUP($A17,'PY1 Data(H)'!$A$1:$A$288,'PY1 Data(H)'!$A$1:$BR$288))</f>
        <v>115600</v>
      </c>
    </row>
    <row r="18" spans="1:45" x14ac:dyDescent="0.3">
      <c r="A18">
        <v>254</v>
      </c>
      <c r="D18" s="130" cm="1">
        <f t="array" ref="D18">_xlfn.XLOOKUP(D$1,'PY1 Data(H)'!$A$1:$BR$1,_xlfn.XLOOKUP($A18,'PY1 Data(H)'!$A$1:$A$288,'PY1 Data(H)'!$A$1:$BR$288))</f>
        <v>0</v>
      </c>
      <c r="E18" s="130" cm="1">
        <f t="array" ref="E18">_xlfn.XLOOKUP(E$1,'PY1 Data(H)'!$A$1:$BR$1,_xlfn.XLOOKUP($A18,'PY1 Data(H)'!$A$1:$A$288,'PY1 Data(H)'!$A$1:$BR$288))</f>
        <v>0</v>
      </c>
      <c r="F18" s="130" cm="1">
        <f t="array" ref="F18">_xlfn.XLOOKUP(F$1,'PY1 Data(H)'!$A$1:$BR$1,_xlfn.XLOOKUP($A18,'PY1 Data(H)'!$A$1:$A$288,'PY1 Data(H)'!$A$1:$BR$288))</f>
        <v>221798</v>
      </c>
      <c r="G18" s="130" cm="1">
        <f t="array" ref="G18">_xlfn.XLOOKUP(G$1,'PY1 Data(H)'!$A$1:$BR$1,_xlfn.XLOOKUP($A18,'PY1 Data(H)'!$A$1:$A$288,'PY1 Data(H)'!$A$1:$BR$288))</f>
        <v>0</v>
      </c>
      <c r="H18" s="130" cm="1">
        <f t="array" ref="H18">_xlfn.XLOOKUP(H$1,'PY1 Data(H)'!$A$1:$BR$1,_xlfn.XLOOKUP($A18,'PY1 Data(H)'!$A$1:$A$288,'PY1 Data(H)'!$A$1:$BR$288))</f>
        <v>0</v>
      </c>
      <c r="I18" s="130" cm="1">
        <f t="array" ref="I18">_xlfn.XLOOKUP(I$1,'PY1 Data(H)'!$A$1:$BR$1,_xlfn.XLOOKUP($A18,'PY1 Data(H)'!$A$1:$A$288,'PY1 Data(H)'!$A$1:$BR$288))</f>
        <v>191105</v>
      </c>
      <c r="J18" s="130" cm="1">
        <f t="array" ref="J18">_xlfn.XLOOKUP(J$1,'PY1 Data(H)'!$A$1:$BR$1,_xlfn.XLOOKUP($A18,'PY1 Data(H)'!$A$1:$A$288,'PY1 Data(H)'!$A$1:$BR$288))</f>
        <v>-1117240</v>
      </c>
      <c r="K18" s="130" cm="1">
        <f t="array" ref="K18">_xlfn.XLOOKUP(K$1,'PY1 Data(H)'!$A$1:$BR$1,_xlfn.XLOOKUP($A18,'PY1 Data(H)'!$A$1:$A$288,'PY1 Data(H)'!$A$1:$BR$288))</f>
        <v>0</v>
      </c>
      <c r="L18" s="130" cm="1">
        <f t="array" ref="L18">_xlfn.XLOOKUP(L$1,'PY1 Data(H)'!$A$1:$BR$1,_xlfn.XLOOKUP($A18,'PY1 Data(H)'!$A$1:$A$288,'PY1 Data(H)'!$A$1:$BR$288))</f>
        <v>0</v>
      </c>
      <c r="M18" s="130" cm="1">
        <f t="array" ref="M18">_xlfn.XLOOKUP(M$1,'PY1 Data(H)'!$A$1:$BR$1,_xlfn.XLOOKUP($A18,'PY1 Data(H)'!$A$1:$A$288,'PY1 Data(H)'!$A$1:$BR$288))</f>
        <v>0</v>
      </c>
      <c r="N18" s="130" cm="1">
        <f t="array" ref="N18">_xlfn.XLOOKUP(N$1,'PY1 Data(H)'!$A$1:$BR$1,_xlfn.XLOOKUP($A18,'PY1 Data(H)'!$A$1:$A$288,'PY1 Data(H)'!$A$1:$BR$288))</f>
        <v>0</v>
      </c>
      <c r="O18" s="130" cm="1">
        <f t="array" ref="O18">_xlfn.XLOOKUP(O$1,'PY1 Data(H)'!$A$1:$BR$1,_xlfn.XLOOKUP($A18,'PY1 Data(H)'!$A$1:$A$288,'PY1 Data(H)'!$A$1:$BR$288))</f>
        <v>0</v>
      </c>
      <c r="P18" s="130" cm="1">
        <f t="array" ref="P18">_xlfn.XLOOKUP(P$1,'PY1 Data(H)'!$A$1:$BR$1,_xlfn.XLOOKUP($A18,'PY1 Data(H)'!$A$1:$A$288,'PY1 Data(H)'!$A$1:$BR$288))</f>
        <v>337706</v>
      </c>
      <c r="Q18" s="130" cm="1">
        <f t="array" ref="Q18">_xlfn.XLOOKUP(Q$1,'PY1 Data(H)'!$A$1:$BR$1,_xlfn.XLOOKUP($A18,'PY1 Data(H)'!$A$1:$A$288,'PY1 Data(H)'!$A$1:$BR$288))</f>
        <v>26577</v>
      </c>
      <c r="R18" s="130" cm="1">
        <f t="array" ref="R18">_xlfn.XLOOKUP(R$1,'PY1 Data(H)'!$A$1:$BR$1,_xlfn.XLOOKUP($A18,'PY1 Data(H)'!$A$1:$A$288,'PY1 Data(H)'!$A$1:$BR$288))</f>
        <v>149549</v>
      </c>
      <c r="S18" s="130" cm="1">
        <f t="array" ref="S18">_xlfn.XLOOKUP(S$1,'PY1 Data(H)'!$A$1:$BR$1,_xlfn.XLOOKUP($A18,'PY1 Data(H)'!$A$1:$A$288,'PY1 Data(H)'!$A$1:$BR$288))</f>
        <v>7024753</v>
      </c>
      <c r="T18" s="130" cm="1">
        <f t="array" ref="T18">_xlfn.XLOOKUP(T$1,'PY1 Data(H)'!$A$1:$BR$1,_xlfn.XLOOKUP($A18,'PY1 Data(H)'!$A$1:$A$288,'PY1 Data(H)'!$A$1:$BR$288))</f>
        <v>0</v>
      </c>
      <c r="U18" s="130" cm="1">
        <f t="array" ref="U18">_xlfn.XLOOKUP(U$1,'PY1 Data(H)'!$A$1:$BR$1,_xlfn.XLOOKUP($A18,'PY1 Data(H)'!$A$1:$A$288,'PY1 Data(H)'!$A$1:$BR$288))</f>
        <v>87262</v>
      </c>
      <c r="V18" s="130" cm="1">
        <f t="array" ref="V18">_xlfn.XLOOKUP(V$1,'PY1 Data(H)'!$A$1:$BR$1,_xlfn.XLOOKUP($A18,'PY1 Data(H)'!$A$1:$A$288,'PY1 Data(H)'!$A$1:$BR$288))</f>
        <v>0</v>
      </c>
      <c r="W18" s="130" cm="1">
        <f t="array" ref="W18">_xlfn.XLOOKUP(W$1,'PY1 Data(H)'!$A$1:$BR$1,_xlfn.XLOOKUP($A18,'PY1 Data(H)'!$A$1:$A$288,'PY1 Data(H)'!$A$1:$BR$288))</f>
        <v>100323</v>
      </c>
      <c r="X18" s="130" cm="1">
        <f t="array" ref="X18">_xlfn.XLOOKUP(X$1,'PY1 Data(H)'!$A$1:$BR$1,_xlfn.XLOOKUP($A18,'PY1 Data(H)'!$A$1:$A$288,'PY1 Data(H)'!$A$1:$BR$288))</f>
        <v>136757</v>
      </c>
      <c r="Y18" s="130" cm="1">
        <f t="array" ref="Y18">_xlfn.XLOOKUP(Y$1,'PY1 Data(H)'!$A$1:$BR$1,_xlfn.XLOOKUP($A18,'PY1 Data(H)'!$A$1:$A$288,'PY1 Data(H)'!$A$1:$BR$288))</f>
        <v>0</v>
      </c>
      <c r="Z18" s="130" cm="1">
        <f t="array" ref="Z18">_xlfn.XLOOKUP(Z$1,'PY1 Data(H)'!$A$1:$BR$1,_xlfn.XLOOKUP($A18,'PY1 Data(H)'!$A$1:$A$288,'PY1 Data(H)'!$A$1:$BR$288))</f>
        <v>73116</v>
      </c>
      <c r="AA18" s="130" cm="1">
        <f t="array" ref="AA18">_xlfn.XLOOKUP(AA$1,'PY1 Data(H)'!$A$1:$BR$1,_xlfn.XLOOKUP($A18,'PY1 Data(H)'!$A$1:$A$288,'PY1 Data(H)'!$A$1:$BR$288))</f>
        <v>185124</v>
      </c>
      <c r="AB18" s="130" cm="1">
        <f t="array" ref="AB18">_xlfn.XLOOKUP(AB$1,'PY1 Data(H)'!$A$1:$BR$1,_xlfn.XLOOKUP($A18,'PY1 Data(H)'!$A$1:$A$288,'PY1 Data(H)'!$A$1:$BR$288))</f>
        <v>105629</v>
      </c>
      <c r="AC18" s="130" cm="1">
        <f t="array" ref="AC18">_xlfn.XLOOKUP(AC$1,'PY1 Data(H)'!$A$1:$BR$1,_xlfn.XLOOKUP($A18,'PY1 Data(H)'!$A$1:$A$288,'PY1 Data(H)'!$A$1:$BR$288))</f>
        <v>-86325043</v>
      </c>
      <c r="AD18" s="130" cm="1">
        <f t="array" ref="AD18">_xlfn.XLOOKUP(AD$1,'PY1 Data(H)'!$A$1:$BR$1,_xlfn.XLOOKUP($A18,'PY1 Data(H)'!$A$1:$A$288,'PY1 Data(H)'!$A$1:$BR$288))</f>
        <v>0</v>
      </c>
      <c r="AE18" s="130" cm="1">
        <f t="array" ref="AE18">_xlfn.XLOOKUP(AE$1,'PY1 Data(H)'!$A$1:$BR$1,_xlfn.XLOOKUP($A18,'PY1 Data(H)'!$A$1:$A$288,'PY1 Data(H)'!$A$1:$BR$288))</f>
        <v>118795</v>
      </c>
      <c r="AF18" s="130" cm="1">
        <f t="array" ref="AF18">_xlfn.XLOOKUP(AF$1,'PY1 Data(H)'!$A$1:$BR$1,_xlfn.XLOOKUP($A18,'PY1 Data(H)'!$A$1:$A$288,'PY1 Data(H)'!$A$1:$BR$288))</f>
        <v>0</v>
      </c>
      <c r="AG18" s="130" cm="1">
        <f t="array" ref="AG18">_xlfn.XLOOKUP(AG$1,'PY1 Data(H)'!$A$1:$BR$1,_xlfn.XLOOKUP($A18,'PY1 Data(H)'!$A$1:$A$288,'PY1 Data(H)'!$A$1:$BR$288))</f>
        <v>10785447</v>
      </c>
      <c r="AH18" s="130" cm="1">
        <f t="array" ref="AH18">_xlfn.XLOOKUP(AH$1,'PY1 Data(H)'!$A$1:$BR$1,_xlfn.XLOOKUP($A18,'PY1 Data(H)'!$A$1:$A$288,'PY1 Data(H)'!$A$1:$BR$288))</f>
        <v>2268006</v>
      </c>
      <c r="AI18" s="130" cm="1">
        <f t="array" ref="AI18">_xlfn.XLOOKUP(AI$1,'PY1 Data(H)'!$A$1:$BR$1,_xlfn.XLOOKUP($A18,'PY1 Data(H)'!$A$1:$A$288,'PY1 Data(H)'!$A$1:$BR$288))</f>
        <v>11760920</v>
      </c>
      <c r="AJ18" s="130" cm="1">
        <f t="array" ref="AJ18">_xlfn.XLOOKUP(AJ$1,'PY1 Data(H)'!$A$1:$BR$1,_xlfn.XLOOKUP($A18,'PY1 Data(H)'!$A$1:$A$288,'PY1 Data(H)'!$A$1:$BR$288))</f>
        <v>748302</v>
      </c>
      <c r="AK18" s="130" cm="1">
        <f t="array" ref="AK18">_xlfn.XLOOKUP(AK$1,'PY1 Data(H)'!$A$1:$BR$1,_xlfn.XLOOKUP($A18,'PY1 Data(H)'!$A$1:$A$288,'PY1 Data(H)'!$A$1:$BR$288))</f>
        <v>1152944</v>
      </c>
      <c r="AL18" s="130" cm="1">
        <f t="array" ref="AL18">_xlfn.XLOOKUP(AL$1,'PY1 Data(H)'!$A$1:$BR$1,_xlfn.XLOOKUP($A18,'PY1 Data(H)'!$A$1:$A$288,'PY1 Data(H)'!$A$1:$BR$288))</f>
        <v>51166</v>
      </c>
      <c r="AM18" s="130" cm="1">
        <f t="array" ref="AM18">_xlfn.XLOOKUP(AM$1,'PY1 Data(H)'!$A$1:$BR$1,_xlfn.XLOOKUP($A18,'PY1 Data(H)'!$A$1:$A$288,'PY1 Data(H)'!$A$1:$BR$288))</f>
        <v>175283</v>
      </c>
      <c r="AN18" s="130" cm="1">
        <f t="array" ref="AN18">_xlfn.XLOOKUP(AN$1,'PY1 Data(H)'!$A$1:$BR$1,_xlfn.XLOOKUP($A18,'PY1 Data(H)'!$A$1:$A$288,'PY1 Data(H)'!$A$1:$BR$288))</f>
        <v>36741</v>
      </c>
      <c r="AO18" s="130" cm="1">
        <f t="array" ref="AO18">_xlfn.XLOOKUP(AO$1,'PY1 Data(H)'!$A$1:$BR$1,_xlfn.XLOOKUP($A18,'PY1 Data(H)'!$A$1:$A$288,'PY1 Data(H)'!$A$1:$BR$288))</f>
        <v>85674</v>
      </c>
      <c r="AP18" s="130" cm="1">
        <f t="array" ref="AP18">_xlfn.XLOOKUP(AP$1,'PY1 Data(H)'!$A$1:$BR$1,_xlfn.XLOOKUP($A18,'PY1 Data(H)'!$A$1:$A$288,'PY1 Data(H)'!$A$1:$BR$288))</f>
        <v>0</v>
      </c>
      <c r="AQ18" s="130" cm="1">
        <f t="array" ref="AQ18">_xlfn.XLOOKUP(AQ$1,'PY1 Data(H)'!$A$1:$BR$1,_xlfn.XLOOKUP($A18,'PY1 Data(H)'!$A$1:$A$288,'PY1 Data(H)'!$A$1:$BR$288))</f>
        <v>0</v>
      </c>
      <c r="AR18" s="130" cm="1">
        <f t="array" ref="AR18">_xlfn.XLOOKUP(AR$1,'PY1 Data(H)'!$A$1:$BR$1,_xlfn.XLOOKUP($A18,'PY1 Data(H)'!$A$1:$A$288,'PY1 Data(H)'!$A$1:$BR$288))</f>
        <v>0</v>
      </c>
      <c r="AS18" s="130" cm="1">
        <f t="array" ref="AS18">_xlfn.XLOOKUP(AS$1,'PY1 Data(H)'!$A$1:$BR$1,_xlfn.XLOOKUP($A18,'PY1 Data(H)'!$A$1:$A$288,'PY1 Data(H)'!$A$1:$BR$288))</f>
        <v>174243</v>
      </c>
    </row>
    <row r="19" spans="1:45" x14ac:dyDescent="0.3">
      <c r="D19" s="130" cm="1">
        <f t="array" ref="D19">_xlfn.XLOOKUP(D$1,'PY1 Data(H)'!$A$1:$BR$1,_xlfn.XLOOKUP($A19,'PY1 Data(H)'!$A$1:$A$288,'PY1 Data(H)'!$A$1:$BR$288))</f>
        <v>0</v>
      </c>
      <c r="E19" s="130" cm="1">
        <f t="array" ref="E19">_xlfn.XLOOKUP(E$1,'PY1 Data(H)'!$A$1:$BR$1,_xlfn.XLOOKUP($A19,'PY1 Data(H)'!$A$1:$A$288,'PY1 Data(H)'!$A$1:$BR$288))</f>
        <v>0</v>
      </c>
      <c r="F19" s="130" cm="1">
        <f t="array" ref="F19">_xlfn.XLOOKUP(F$1,'PY1 Data(H)'!$A$1:$BR$1,_xlfn.XLOOKUP($A19,'PY1 Data(H)'!$A$1:$A$288,'PY1 Data(H)'!$A$1:$BR$288))</f>
        <v>0</v>
      </c>
      <c r="G19" s="130" cm="1">
        <f t="array" ref="G19">_xlfn.XLOOKUP(G$1,'PY1 Data(H)'!$A$1:$BR$1,_xlfn.XLOOKUP($A19,'PY1 Data(H)'!$A$1:$A$288,'PY1 Data(H)'!$A$1:$BR$288))</f>
        <v>0</v>
      </c>
      <c r="H19" s="130" cm="1">
        <f t="array" ref="H19">_xlfn.XLOOKUP(H$1,'PY1 Data(H)'!$A$1:$BR$1,_xlfn.XLOOKUP($A19,'PY1 Data(H)'!$A$1:$A$288,'PY1 Data(H)'!$A$1:$BR$288))</f>
        <v>0</v>
      </c>
      <c r="I19" s="130" cm="1">
        <f t="array" ref="I19">_xlfn.XLOOKUP(I$1,'PY1 Data(H)'!$A$1:$BR$1,_xlfn.XLOOKUP($A19,'PY1 Data(H)'!$A$1:$A$288,'PY1 Data(H)'!$A$1:$BR$288))</f>
        <v>0</v>
      </c>
      <c r="J19" s="130" cm="1">
        <f t="array" ref="J19">_xlfn.XLOOKUP(J$1,'PY1 Data(H)'!$A$1:$BR$1,_xlfn.XLOOKUP($A19,'PY1 Data(H)'!$A$1:$A$288,'PY1 Data(H)'!$A$1:$BR$288))</f>
        <v>0</v>
      </c>
      <c r="K19" s="130" cm="1">
        <f t="array" ref="K19">_xlfn.XLOOKUP(K$1,'PY1 Data(H)'!$A$1:$BR$1,_xlfn.XLOOKUP($A19,'PY1 Data(H)'!$A$1:$A$288,'PY1 Data(H)'!$A$1:$BR$288))</f>
        <v>0</v>
      </c>
      <c r="L19" s="130" cm="1">
        <f t="array" ref="L19">_xlfn.XLOOKUP(L$1,'PY1 Data(H)'!$A$1:$BR$1,_xlfn.XLOOKUP($A19,'PY1 Data(H)'!$A$1:$A$288,'PY1 Data(H)'!$A$1:$BR$288))</f>
        <v>0</v>
      </c>
      <c r="M19" s="130" cm="1">
        <f t="array" ref="M19">_xlfn.XLOOKUP(M$1,'PY1 Data(H)'!$A$1:$BR$1,_xlfn.XLOOKUP($A19,'PY1 Data(H)'!$A$1:$A$288,'PY1 Data(H)'!$A$1:$BR$288))</f>
        <v>0</v>
      </c>
      <c r="N19" s="130" cm="1">
        <f t="array" ref="N19">_xlfn.XLOOKUP(N$1,'PY1 Data(H)'!$A$1:$BR$1,_xlfn.XLOOKUP($A19,'PY1 Data(H)'!$A$1:$A$288,'PY1 Data(H)'!$A$1:$BR$288))</f>
        <v>0</v>
      </c>
      <c r="O19" s="130" cm="1">
        <f t="array" ref="O19">_xlfn.XLOOKUP(O$1,'PY1 Data(H)'!$A$1:$BR$1,_xlfn.XLOOKUP($A19,'PY1 Data(H)'!$A$1:$A$288,'PY1 Data(H)'!$A$1:$BR$288))</f>
        <v>0</v>
      </c>
      <c r="P19" s="130" cm="1">
        <f t="array" ref="P19">_xlfn.XLOOKUP(P$1,'PY1 Data(H)'!$A$1:$BR$1,_xlfn.XLOOKUP($A19,'PY1 Data(H)'!$A$1:$A$288,'PY1 Data(H)'!$A$1:$BR$288))</f>
        <v>0</v>
      </c>
      <c r="Q19" s="130" cm="1">
        <f t="array" ref="Q19">_xlfn.XLOOKUP(Q$1,'PY1 Data(H)'!$A$1:$BR$1,_xlfn.XLOOKUP($A19,'PY1 Data(H)'!$A$1:$A$288,'PY1 Data(H)'!$A$1:$BR$288))</f>
        <v>0</v>
      </c>
      <c r="R19" s="130" cm="1">
        <f t="array" ref="R19">_xlfn.XLOOKUP(R$1,'PY1 Data(H)'!$A$1:$BR$1,_xlfn.XLOOKUP($A19,'PY1 Data(H)'!$A$1:$A$288,'PY1 Data(H)'!$A$1:$BR$288))</f>
        <v>0</v>
      </c>
      <c r="S19" s="130" cm="1">
        <f t="array" ref="S19">_xlfn.XLOOKUP(S$1,'PY1 Data(H)'!$A$1:$BR$1,_xlfn.XLOOKUP($A19,'PY1 Data(H)'!$A$1:$A$288,'PY1 Data(H)'!$A$1:$BR$288))</f>
        <v>0</v>
      </c>
      <c r="T19" s="130" cm="1">
        <f t="array" ref="T19">_xlfn.XLOOKUP(T$1,'PY1 Data(H)'!$A$1:$BR$1,_xlfn.XLOOKUP($A19,'PY1 Data(H)'!$A$1:$A$288,'PY1 Data(H)'!$A$1:$BR$288))</f>
        <v>0</v>
      </c>
      <c r="U19" s="130" cm="1">
        <f t="array" ref="U19">_xlfn.XLOOKUP(U$1,'PY1 Data(H)'!$A$1:$BR$1,_xlfn.XLOOKUP($A19,'PY1 Data(H)'!$A$1:$A$288,'PY1 Data(H)'!$A$1:$BR$288))</f>
        <v>0</v>
      </c>
      <c r="V19" s="130" cm="1">
        <f t="array" ref="V19">_xlfn.XLOOKUP(V$1,'PY1 Data(H)'!$A$1:$BR$1,_xlfn.XLOOKUP($A19,'PY1 Data(H)'!$A$1:$A$288,'PY1 Data(H)'!$A$1:$BR$288))</f>
        <v>0</v>
      </c>
      <c r="W19" s="130" cm="1">
        <f t="array" ref="W19">_xlfn.XLOOKUP(W$1,'PY1 Data(H)'!$A$1:$BR$1,_xlfn.XLOOKUP($A19,'PY1 Data(H)'!$A$1:$A$288,'PY1 Data(H)'!$A$1:$BR$288))</f>
        <v>0</v>
      </c>
      <c r="X19" s="130" cm="1">
        <f t="array" ref="X19">_xlfn.XLOOKUP(X$1,'PY1 Data(H)'!$A$1:$BR$1,_xlfn.XLOOKUP($A19,'PY1 Data(H)'!$A$1:$A$288,'PY1 Data(H)'!$A$1:$BR$288))</f>
        <v>0</v>
      </c>
      <c r="Y19" s="130" cm="1">
        <f t="array" ref="Y19">_xlfn.XLOOKUP(Y$1,'PY1 Data(H)'!$A$1:$BR$1,_xlfn.XLOOKUP($A19,'PY1 Data(H)'!$A$1:$A$288,'PY1 Data(H)'!$A$1:$BR$288))</f>
        <v>0</v>
      </c>
      <c r="Z19" s="130" cm="1">
        <f t="array" ref="Z19">_xlfn.XLOOKUP(Z$1,'PY1 Data(H)'!$A$1:$BR$1,_xlfn.XLOOKUP($A19,'PY1 Data(H)'!$A$1:$A$288,'PY1 Data(H)'!$A$1:$BR$288))</f>
        <v>0</v>
      </c>
      <c r="AA19" s="130" cm="1">
        <f t="array" ref="AA19">_xlfn.XLOOKUP(AA$1,'PY1 Data(H)'!$A$1:$BR$1,_xlfn.XLOOKUP($A19,'PY1 Data(H)'!$A$1:$A$288,'PY1 Data(H)'!$A$1:$BR$288))</f>
        <v>0</v>
      </c>
      <c r="AB19" s="130" cm="1">
        <f t="array" ref="AB19">_xlfn.XLOOKUP(AB$1,'PY1 Data(H)'!$A$1:$BR$1,_xlfn.XLOOKUP($A19,'PY1 Data(H)'!$A$1:$A$288,'PY1 Data(H)'!$A$1:$BR$288))</f>
        <v>0</v>
      </c>
      <c r="AC19" s="130" cm="1">
        <f t="array" ref="AC19">_xlfn.XLOOKUP(AC$1,'PY1 Data(H)'!$A$1:$BR$1,_xlfn.XLOOKUP($A19,'PY1 Data(H)'!$A$1:$A$288,'PY1 Data(H)'!$A$1:$BR$288))</f>
        <v>0</v>
      </c>
      <c r="AD19" s="130" cm="1">
        <f t="array" ref="AD19">_xlfn.XLOOKUP(AD$1,'PY1 Data(H)'!$A$1:$BR$1,_xlfn.XLOOKUP($A19,'PY1 Data(H)'!$A$1:$A$288,'PY1 Data(H)'!$A$1:$BR$288))</f>
        <v>0</v>
      </c>
      <c r="AE19" s="130" cm="1">
        <f t="array" ref="AE19">_xlfn.XLOOKUP(AE$1,'PY1 Data(H)'!$A$1:$BR$1,_xlfn.XLOOKUP($A19,'PY1 Data(H)'!$A$1:$A$288,'PY1 Data(H)'!$A$1:$BR$288))</f>
        <v>0</v>
      </c>
      <c r="AF19" s="130" cm="1">
        <f t="array" ref="AF19">_xlfn.XLOOKUP(AF$1,'PY1 Data(H)'!$A$1:$BR$1,_xlfn.XLOOKUP($A19,'PY1 Data(H)'!$A$1:$A$288,'PY1 Data(H)'!$A$1:$BR$288))</f>
        <v>0</v>
      </c>
      <c r="AG19" s="130" cm="1">
        <f t="array" ref="AG19">_xlfn.XLOOKUP(AG$1,'PY1 Data(H)'!$A$1:$BR$1,_xlfn.XLOOKUP($A19,'PY1 Data(H)'!$A$1:$A$288,'PY1 Data(H)'!$A$1:$BR$288))</f>
        <v>0</v>
      </c>
      <c r="AH19" s="130" cm="1">
        <f t="array" ref="AH19">_xlfn.XLOOKUP(AH$1,'PY1 Data(H)'!$A$1:$BR$1,_xlfn.XLOOKUP($A19,'PY1 Data(H)'!$A$1:$A$288,'PY1 Data(H)'!$A$1:$BR$288))</f>
        <v>0</v>
      </c>
      <c r="AI19" s="130" cm="1">
        <f t="array" ref="AI19">_xlfn.XLOOKUP(AI$1,'PY1 Data(H)'!$A$1:$BR$1,_xlfn.XLOOKUP($A19,'PY1 Data(H)'!$A$1:$A$288,'PY1 Data(H)'!$A$1:$BR$288))</f>
        <v>0</v>
      </c>
      <c r="AJ19" s="130" cm="1">
        <f t="array" ref="AJ19">_xlfn.XLOOKUP(AJ$1,'PY1 Data(H)'!$A$1:$BR$1,_xlfn.XLOOKUP($A19,'PY1 Data(H)'!$A$1:$A$288,'PY1 Data(H)'!$A$1:$BR$288))</f>
        <v>0</v>
      </c>
      <c r="AK19" s="130" cm="1">
        <f t="array" ref="AK19">_xlfn.XLOOKUP(AK$1,'PY1 Data(H)'!$A$1:$BR$1,_xlfn.XLOOKUP($A19,'PY1 Data(H)'!$A$1:$A$288,'PY1 Data(H)'!$A$1:$BR$288))</f>
        <v>0</v>
      </c>
      <c r="AL19" s="130" cm="1">
        <f t="array" ref="AL19">_xlfn.XLOOKUP(AL$1,'PY1 Data(H)'!$A$1:$BR$1,_xlfn.XLOOKUP($A19,'PY1 Data(H)'!$A$1:$A$288,'PY1 Data(H)'!$A$1:$BR$288))</f>
        <v>0</v>
      </c>
      <c r="AM19" s="130" cm="1">
        <f t="array" ref="AM19">_xlfn.XLOOKUP(AM$1,'PY1 Data(H)'!$A$1:$BR$1,_xlfn.XLOOKUP($A19,'PY1 Data(H)'!$A$1:$A$288,'PY1 Data(H)'!$A$1:$BR$288))</f>
        <v>0</v>
      </c>
      <c r="AN19" s="130" cm="1">
        <f t="array" ref="AN19">_xlfn.XLOOKUP(AN$1,'PY1 Data(H)'!$A$1:$BR$1,_xlfn.XLOOKUP($A19,'PY1 Data(H)'!$A$1:$A$288,'PY1 Data(H)'!$A$1:$BR$288))</f>
        <v>0</v>
      </c>
      <c r="AO19" s="130" cm="1">
        <f t="array" ref="AO19">_xlfn.XLOOKUP(AO$1,'PY1 Data(H)'!$A$1:$BR$1,_xlfn.XLOOKUP($A19,'PY1 Data(H)'!$A$1:$A$288,'PY1 Data(H)'!$A$1:$BR$288))</f>
        <v>0</v>
      </c>
      <c r="AP19" s="130" cm="1">
        <f t="array" ref="AP19">_xlfn.XLOOKUP(AP$1,'PY1 Data(H)'!$A$1:$BR$1,_xlfn.XLOOKUP($A19,'PY1 Data(H)'!$A$1:$A$288,'PY1 Data(H)'!$A$1:$BR$288))</f>
        <v>0</v>
      </c>
      <c r="AQ19" s="130" cm="1">
        <f t="array" ref="AQ19">_xlfn.XLOOKUP(AQ$1,'PY1 Data(H)'!$A$1:$BR$1,_xlfn.XLOOKUP($A19,'PY1 Data(H)'!$A$1:$A$288,'PY1 Data(H)'!$A$1:$BR$288))</f>
        <v>0</v>
      </c>
      <c r="AR19" s="130" cm="1">
        <f t="array" ref="AR19">_xlfn.XLOOKUP(AR$1,'PY1 Data(H)'!$A$1:$BR$1,_xlfn.XLOOKUP($A19,'PY1 Data(H)'!$A$1:$A$288,'PY1 Data(H)'!$A$1:$BR$288))</f>
        <v>0</v>
      </c>
      <c r="AS19" s="130" cm="1">
        <f t="array" ref="AS19">_xlfn.XLOOKUP(AS$1,'PY1 Data(H)'!$A$1:$BR$1,_xlfn.XLOOKUP($A19,'PY1 Data(H)'!$A$1:$A$288,'PY1 Data(H)'!$A$1:$BR$288))</f>
        <v>0</v>
      </c>
    </row>
    <row r="20" spans="1:45" x14ac:dyDescent="0.3">
      <c r="A20">
        <v>502</v>
      </c>
      <c r="D20" s="130" cm="1">
        <f t="array" ref="D20">_xlfn.XLOOKUP(D$1,'PY1 Data(H)'!$A$1:$BR$1,_xlfn.XLOOKUP($A20,'PY1 Data(H)'!$A$1:$A$288,'PY1 Data(H)'!$A$1:$BR$288))</f>
        <v>153926</v>
      </c>
      <c r="E20" s="130" cm="1">
        <f t="array" ref="E20">_xlfn.XLOOKUP(E$1,'PY1 Data(H)'!$A$1:$BR$1,_xlfn.XLOOKUP($A20,'PY1 Data(H)'!$A$1:$A$288,'PY1 Data(H)'!$A$1:$BR$288))</f>
        <v>0</v>
      </c>
      <c r="F20" s="130" cm="1">
        <f t="array" ref="F20">_xlfn.XLOOKUP(F$1,'PY1 Data(H)'!$A$1:$BR$1,_xlfn.XLOOKUP($A20,'PY1 Data(H)'!$A$1:$A$288,'PY1 Data(H)'!$A$1:$BR$288))</f>
        <v>0</v>
      </c>
      <c r="G20" s="130" cm="1">
        <f t="array" ref="G20">_xlfn.XLOOKUP(G$1,'PY1 Data(H)'!$A$1:$BR$1,_xlfn.XLOOKUP($A20,'PY1 Data(H)'!$A$1:$A$288,'PY1 Data(H)'!$A$1:$BR$288))</f>
        <v>3542161</v>
      </c>
      <c r="H20" s="130" cm="1">
        <f t="array" ref="H20">_xlfn.XLOOKUP(H$1,'PY1 Data(H)'!$A$1:$BR$1,_xlfn.XLOOKUP($A20,'PY1 Data(H)'!$A$1:$A$288,'PY1 Data(H)'!$A$1:$BR$288))</f>
        <v>50972</v>
      </c>
      <c r="I20" s="130" cm="1">
        <f t="array" ref="I20">_xlfn.XLOOKUP(I$1,'PY1 Data(H)'!$A$1:$BR$1,_xlfn.XLOOKUP($A20,'PY1 Data(H)'!$A$1:$A$288,'PY1 Data(H)'!$A$1:$BR$288))</f>
        <v>0</v>
      </c>
      <c r="J20" s="130" cm="1">
        <f t="array" ref="J20">_xlfn.XLOOKUP(J$1,'PY1 Data(H)'!$A$1:$BR$1,_xlfn.XLOOKUP($A20,'PY1 Data(H)'!$A$1:$A$288,'PY1 Data(H)'!$A$1:$BR$288))</f>
        <v>0</v>
      </c>
      <c r="K20" s="130" cm="1">
        <f t="array" ref="K20">_xlfn.XLOOKUP(K$1,'PY1 Data(H)'!$A$1:$BR$1,_xlfn.XLOOKUP($A20,'PY1 Data(H)'!$A$1:$A$288,'PY1 Data(H)'!$A$1:$BR$288))</f>
        <v>227789</v>
      </c>
      <c r="L20" s="130" cm="1">
        <f t="array" ref="L20">_xlfn.XLOOKUP(L$1,'PY1 Data(H)'!$A$1:$BR$1,_xlfn.XLOOKUP($A20,'PY1 Data(H)'!$A$1:$A$288,'PY1 Data(H)'!$A$1:$BR$288))</f>
        <v>12474671</v>
      </c>
      <c r="M20" s="130" cm="1">
        <f t="array" ref="M20">_xlfn.XLOOKUP(M$1,'PY1 Data(H)'!$A$1:$BR$1,_xlfn.XLOOKUP($A20,'PY1 Data(H)'!$A$1:$A$288,'PY1 Data(H)'!$A$1:$BR$288))</f>
        <v>0</v>
      </c>
      <c r="N20" s="130" cm="1">
        <f t="array" ref="N20">_xlfn.XLOOKUP(N$1,'PY1 Data(H)'!$A$1:$BR$1,_xlfn.XLOOKUP($A20,'PY1 Data(H)'!$A$1:$A$288,'PY1 Data(H)'!$A$1:$BR$288))</f>
        <v>169095</v>
      </c>
      <c r="O20" s="130" cm="1">
        <f t="array" ref="O20">_xlfn.XLOOKUP(O$1,'PY1 Data(H)'!$A$1:$BR$1,_xlfn.XLOOKUP($A20,'PY1 Data(H)'!$A$1:$A$288,'PY1 Data(H)'!$A$1:$BR$288))</f>
        <v>137425165</v>
      </c>
      <c r="P20" s="130" cm="1">
        <f t="array" ref="P20">_xlfn.XLOOKUP(P$1,'PY1 Data(H)'!$A$1:$BR$1,_xlfn.XLOOKUP($A20,'PY1 Data(H)'!$A$1:$A$288,'PY1 Data(H)'!$A$1:$BR$288))</f>
        <v>0</v>
      </c>
      <c r="Q20" s="130" cm="1">
        <f t="array" ref="Q20">_xlfn.XLOOKUP(Q$1,'PY1 Data(H)'!$A$1:$BR$1,_xlfn.XLOOKUP($A20,'PY1 Data(H)'!$A$1:$A$288,'PY1 Data(H)'!$A$1:$BR$288))</f>
        <v>0</v>
      </c>
      <c r="R20" s="130" cm="1">
        <f t="array" ref="R20">_xlfn.XLOOKUP(R$1,'PY1 Data(H)'!$A$1:$BR$1,_xlfn.XLOOKUP($A20,'PY1 Data(H)'!$A$1:$A$288,'PY1 Data(H)'!$A$1:$BR$288))</f>
        <v>0</v>
      </c>
      <c r="S20" s="130" cm="1">
        <f t="array" ref="S20">_xlfn.XLOOKUP(S$1,'PY1 Data(H)'!$A$1:$BR$1,_xlfn.XLOOKUP($A20,'PY1 Data(H)'!$A$1:$A$288,'PY1 Data(H)'!$A$1:$BR$288))</f>
        <v>0</v>
      </c>
      <c r="T20" s="130" cm="1">
        <f t="array" ref="T20">_xlfn.XLOOKUP(T$1,'PY1 Data(H)'!$A$1:$BR$1,_xlfn.XLOOKUP($A20,'PY1 Data(H)'!$A$1:$A$288,'PY1 Data(H)'!$A$1:$BR$288))</f>
        <v>0</v>
      </c>
      <c r="U20" s="130" cm="1">
        <f t="array" ref="U20">_xlfn.XLOOKUP(U$1,'PY1 Data(H)'!$A$1:$BR$1,_xlfn.XLOOKUP($A20,'PY1 Data(H)'!$A$1:$A$288,'PY1 Data(H)'!$A$1:$BR$288))</f>
        <v>0</v>
      </c>
      <c r="V20" s="130" cm="1">
        <f t="array" ref="V20">_xlfn.XLOOKUP(V$1,'PY1 Data(H)'!$A$1:$BR$1,_xlfn.XLOOKUP($A20,'PY1 Data(H)'!$A$1:$A$288,'PY1 Data(H)'!$A$1:$BR$288))</f>
        <v>0</v>
      </c>
      <c r="W20" s="130" cm="1">
        <f t="array" ref="W20">_xlfn.XLOOKUP(W$1,'PY1 Data(H)'!$A$1:$BR$1,_xlfn.XLOOKUP($A20,'PY1 Data(H)'!$A$1:$A$288,'PY1 Data(H)'!$A$1:$BR$288))</f>
        <v>0</v>
      </c>
      <c r="X20" s="130" cm="1">
        <f t="array" ref="X20">_xlfn.XLOOKUP(X$1,'PY1 Data(H)'!$A$1:$BR$1,_xlfn.XLOOKUP($A20,'PY1 Data(H)'!$A$1:$A$288,'PY1 Data(H)'!$A$1:$BR$288))</f>
        <v>0</v>
      </c>
      <c r="Y20" s="130" cm="1">
        <f t="array" ref="Y20">_xlfn.XLOOKUP(Y$1,'PY1 Data(H)'!$A$1:$BR$1,_xlfn.XLOOKUP($A20,'PY1 Data(H)'!$A$1:$A$288,'PY1 Data(H)'!$A$1:$BR$288))</f>
        <v>0</v>
      </c>
      <c r="Z20" s="130" cm="1">
        <f t="array" ref="Z20">_xlfn.XLOOKUP(Z$1,'PY1 Data(H)'!$A$1:$BR$1,_xlfn.XLOOKUP($A20,'PY1 Data(H)'!$A$1:$A$288,'PY1 Data(H)'!$A$1:$BR$288))</f>
        <v>0</v>
      </c>
      <c r="AA20" s="130" cm="1">
        <f t="array" ref="AA20">_xlfn.XLOOKUP(AA$1,'PY1 Data(H)'!$A$1:$BR$1,_xlfn.XLOOKUP($A20,'PY1 Data(H)'!$A$1:$A$288,'PY1 Data(H)'!$A$1:$BR$288))</f>
        <v>0</v>
      </c>
      <c r="AB20" s="130" cm="1">
        <f t="array" ref="AB20">_xlfn.XLOOKUP(AB$1,'PY1 Data(H)'!$A$1:$BR$1,_xlfn.XLOOKUP($A20,'PY1 Data(H)'!$A$1:$A$288,'PY1 Data(H)'!$A$1:$BR$288))</f>
        <v>0</v>
      </c>
      <c r="AC20" s="130" cm="1">
        <f t="array" ref="AC20">_xlfn.XLOOKUP(AC$1,'PY1 Data(H)'!$A$1:$BR$1,_xlfn.XLOOKUP($A20,'PY1 Data(H)'!$A$1:$A$288,'PY1 Data(H)'!$A$1:$BR$288))</f>
        <v>0</v>
      </c>
      <c r="AD20" s="130" cm="1">
        <f t="array" ref="AD20">_xlfn.XLOOKUP(AD$1,'PY1 Data(H)'!$A$1:$BR$1,_xlfn.XLOOKUP($A20,'PY1 Data(H)'!$A$1:$A$288,'PY1 Data(H)'!$A$1:$BR$288))</f>
        <v>237992</v>
      </c>
      <c r="AE20" s="130" cm="1">
        <f t="array" ref="AE20">_xlfn.XLOOKUP(AE$1,'PY1 Data(H)'!$A$1:$BR$1,_xlfn.XLOOKUP($A20,'PY1 Data(H)'!$A$1:$A$288,'PY1 Data(H)'!$A$1:$BR$288))</f>
        <v>0</v>
      </c>
      <c r="AF20" s="130" cm="1">
        <f t="array" ref="AF20">_xlfn.XLOOKUP(AF$1,'PY1 Data(H)'!$A$1:$BR$1,_xlfn.XLOOKUP($A20,'PY1 Data(H)'!$A$1:$A$288,'PY1 Data(H)'!$A$1:$BR$288))</f>
        <v>0</v>
      </c>
      <c r="AG20" s="130" cm="1">
        <f t="array" ref="AG20">_xlfn.XLOOKUP(AG$1,'PY1 Data(H)'!$A$1:$BR$1,_xlfn.XLOOKUP($A20,'PY1 Data(H)'!$A$1:$A$288,'PY1 Data(H)'!$A$1:$BR$288))</f>
        <v>868065</v>
      </c>
      <c r="AH20" s="130" cm="1">
        <f t="array" ref="AH20">_xlfn.XLOOKUP(AH$1,'PY1 Data(H)'!$A$1:$BR$1,_xlfn.XLOOKUP($A20,'PY1 Data(H)'!$A$1:$A$288,'PY1 Data(H)'!$A$1:$BR$288))</f>
        <v>0</v>
      </c>
      <c r="AI20" s="130" cm="1">
        <f t="array" ref="AI20">_xlfn.XLOOKUP(AI$1,'PY1 Data(H)'!$A$1:$BR$1,_xlfn.XLOOKUP($A20,'PY1 Data(H)'!$A$1:$A$288,'PY1 Data(H)'!$A$1:$BR$288))</f>
        <v>1643175</v>
      </c>
      <c r="AJ20" s="130" cm="1">
        <f t="array" ref="AJ20">_xlfn.XLOOKUP(AJ$1,'PY1 Data(H)'!$A$1:$BR$1,_xlfn.XLOOKUP($A20,'PY1 Data(H)'!$A$1:$A$288,'PY1 Data(H)'!$A$1:$BR$288))</f>
        <v>0</v>
      </c>
      <c r="AK20" s="130" cm="1">
        <f t="array" ref="AK20">_xlfn.XLOOKUP(AK$1,'PY1 Data(H)'!$A$1:$BR$1,_xlfn.XLOOKUP($A20,'PY1 Data(H)'!$A$1:$A$288,'PY1 Data(H)'!$A$1:$BR$288))</f>
        <v>0</v>
      </c>
      <c r="AL20" s="130" cm="1">
        <f t="array" ref="AL20">_xlfn.XLOOKUP(AL$1,'PY1 Data(H)'!$A$1:$BR$1,_xlfn.XLOOKUP($A20,'PY1 Data(H)'!$A$1:$A$288,'PY1 Data(H)'!$A$1:$BR$288))</f>
        <v>0</v>
      </c>
      <c r="AM20" s="130" cm="1">
        <f t="array" ref="AM20">_xlfn.XLOOKUP(AM$1,'PY1 Data(H)'!$A$1:$BR$1,_xlfn.XLOOKUP($A20,'PY1 Data(H)'!$A$1:$A$288,'PY1 Data(H)'!$A$1:$BR$288))</f>
        <v>0</v>
      </c>
      <c r="AN20" s="130" cm="1">
        <f t="array" ref="AN20">_xlfn.XLOOKUP(AN$1,'PY1 Data(H)'!$A$1:$BR$1,_xlfn.XLOOKUP($A20,'PY1 Data(H)'!$A$1:$A$288,'PY1 Data(H)'!$A$1:$BR$288))</f>
        <v>0</v>
      </c>
      <c r="AO20" s="130" cm="1">
        <f t="array" ref="AO20">_xlfn.XLOOKUP(AO$1,'PY1 Data(H)'!$A$1:$BR$1,_xlfn.XLOOKUP($A20,'PY1 Data(H)'!$A$1:$A$288,'PY1 Data(H)'!$A$1:$BR$288))</f>
        <v>0</v>
      </c>
      <c r="AP20" s="130" cm="1">
        <f t="array" ref="AP20">_xlfn.XLOOKUP(AP$1,'PY1 Data(H)'!$A$1:$BR$1,_xlfn.XLOOKUP($A20,'PY1 Data(H)'!$A$1:$A$288,'PY1 Data(H)'!$A$1:$BR$288))</f>
        <v>0</v>
      </c>
      <c r="AQ20" s="130" cm="1">
        <f t="array" ref="AQ20">_xlfn.XLOOKUP(AQ$1,'PY1 Data(H)'!$A$1:$BR$1,_xlfn.XLOOKUP($A20,'PY1 Data(H)'!$A$1:$A$288,'PY1 Data(H)'!$A$1:$BR$288))</f>
        <v>5292240</v>
      </c>
      <c r="AR20" s="130" cm="1">
        <f t="array" ref="AR20">_xlfn.XLOOKUP(AR$1,'PY1 Data(H)'!$A$1:$BR$1,_xlfn.XLOOKUP($A20,'PY1 Data(H)'!$A$1:$A$288,'PY1 Data(H)'!$A$1:$BR$288))</f>
        <v>234204</v>
      </c>
      <c r="AS20" s="130" cm="1">
        <f t="array" ref="AS20">_xlfn.XLOOKUP(AS$1,'PY1 Data(H)'!$A$1:$BR$1,_xlfn.XLOOKUP($A20,'PY1 Data(H)'!$A$1:$A$288,'PY1 Data(H)'!$A$1:$BR$288))</f>
        <v>0</v>
      </c>
    </row>
    <row r="21" spans="1:45" x14ac:dyDescent="0.3">
      <c r="A21">
        <v>503</v>
      </c>
      <c r="D21" s="130" cm="1">
        <f t="array" ref="D21">_xlfn.XLOOKUP(D$1,'PY1 Data(H)'!$A$1:$BR$1,_xlfn.XLOOKUP($A21,'PY1 Data(H)'!$A$1:$A$288,'PY1 Data(H)'!$A$1:$BR$288))</f>
        <v>0</v>
      </c>
      <c r="E21" s="130" cm="1">
        <f t="array" ref="E21">_xlfn.XLOOKUP(E$1,'PY1 Data(H)'!$A$1:$BR$1,_xlfn.XLOOKUP($A21,'PY1 Data(H)'!$A$1:$A$288,'PY1 Data(H)'!$A$1:$BR$288))</f>
        <v>0</v>
      </c>
      <c r="F21" s="130" cm="1">
        <f t="array" ref="F21">_xlfn.XLOOKUP(F$1,'PY1 Data(H)'!$A$1:$BR$1,_xlfn.XLOOKUP($A21,'PY1 Data(H)'!$A$1:$A$288,'PY1 Data(H)'!$A$1:$BR$288))</f>
        <v>0</v>
      </c>
      <c r="G21" s="130" cm="1">
        <f t="array" ref="G21">_xlfn.XLOOKUP(G$1,'PY1 Data(H)'!$A$1:$BR$1,_xlfn.XLOOKUP($A21,'PY1 Data(H)'!$A$1:$A$288,'PY1 Data(H)'!$A$1:$BR$288))</f>
        <v>17566</v>
      </c>
      <c r="H21" s="130" cm="1">
        <f t="array" ref="H21">_xlfn.XLOOKUP(H$1,'PY1 Data(H)'!$A$1:$BR$1,_xlfn.XLOOKUP($A21,'PY1 Data(H)'!$A$1:$A$288,'PY1 Data(H)'!$A$1:$BR$288))</f>
        <v>0</v>
      </c>
      <c r="I21" s="130" cm="1">
        <f t="array" ref="I21">_xlfn.XLOOKUP(I$1,'PY1 Data(H)'!$A$1:$BR$1,_xlfn.XLOOKUP($A21,'PY1 Data(H)'!$A$1:$A$288,'PY1 Data(H)'!$A$1:$BR$288))</f>
        <v>0</v>
      </c>
      <c r="J21" s="130" cm="1">
        <f t="array" ref="J21">_xlfn.XLOOKUP(J$1,'PY1 Data(H)'!$A$1:$BR$1,_xlfn.XLOOKUP($A21,'PY1 Data(H)'!$A$1:$A$288,'PY1 Data(H)'!$A$1:$BR$288))</f>
        <v>0</v>
      </c>
      <c r="K21" s="130" cm="1">
        <f t="array" ref="K21">_xlfn.XLOOKUP(K$1,'PY1 Data(H)'!$A$1:$BR$1,_xlfn.XLOOKUP($A21,'PY1 Data(H)'!$A$1:$A$288,'PY1 Data(H)'!$A$1:$BR$288))</f>
        <v>0</v>
      </c>
      <c r="L21" s="130" cm="1">
        <f t="array" ref="L21">_xlfn.XLOOKUP(L$1,'PY1 Data(H)'!$A$1:$BR$1,_xlfn.XLOOKUP($A21,'PY1 Data(H)'!$A$1:$A$288,'PY1 Data(H)'!$A$1:$BR$288))</f>
        <v>24102367</v>
      </c>
      <c r="M21" s="130" cm="1">
        <f t="array" ref="M21">_xlfn.XLOOKUP(M$1,'PY1 Data(H)'!$A$1:$BR$1,_xlfn.XLOOKUP($A21,'PY1 Data(H)'!$A$1:$A$288,'PY1 Data(H)'!$A$1:$BR$288))</f>
        <v>0</v>
      </c>
      <c r="N21" s="130" cm="1">
        <f t="array" ref="N21">_xlfn.XLOOKUP(N$1,'PY1 Data(H)'!$A$1:$BR$1,_xlfn.XLOOKUP($A21,'PY1 Data(H)'!$A$1:$A$288,'PY1 Data(H)'!$A$1:$BR$288))</f>
        <v>0</v>
      </c>
      <c r="O21" s="130" cm="1">
        <f t="array" ref="O21">_xlfn.XLOOKUP(O$1,'PY1 Data(H)'!$A$1:$BR$1,_xlfn.XLOOKUP($A21,'PY1 Data(H)'!$A$1:$A$288,'PY1 Data(H)'!$A$1:$BR$288))</f>
        <v>0</v>
      </c>
      <c r="P21" s="130" cm="1">
        <f t="array" ref="P21">_xlfn.XLOOKUP(P$1,'PY1 Data(H)'!$A$1:$BR$1,_xlfn.XLOOKUP($A21,'PY1 Data(H)'!$A$1:$A$288,'PY1 Data(H)'!$A$1:$BR$288))</f>
        <v>0</v>
      </c>
      <c r="Q21" s="130" cm="1">
        <f t="array" ref="Q21">_xlfn.XLOOKUP(Q$1,'PY1 Data(H)'!$A$1:$BR$1,_xlfn.XLOOKUP($A21,'PY1 Data(H)'!$A$1:$A$288,'PY1 Data(H)'!$A$1:$BR$288))</f>
        <v>0</v>
      </c>
      <c r="R21" s="130" cm="1">
        <f t="array" ref="R21">_xlfn.XLOOKUP(R$1,'PY1 Data(H)'!$A$1:$BR$1,_xlfn.XLOOKUP($A21,'PY1 Data(H)'!$A$1:$A$288,'PY1 Data(H)'!$A$1:$BR$288))</f>
        <v>0</v>
      </c>
      <c r="S21" s="130" cm="1">
        <f t="array" ref="S21">_xlfn.XLOOKUP(S$1,'PY1 Data(H)'!$A$1:$BR$1,_xlfn.XLOOKUP($A21,'PY1 Data(H)'!$A$1:$A$288,'PY1 Data(H)'!$A$1:$BR$288))</f>
        <v>0</v>
      </c>
      <c r="T21" s="130" cm="1">
        <f t="array" ref="T21">_xlfn.XLOOKUP(T$1,'PY1 Data(H)'!$A$1:$BR$1,_xlfn.XLOOKUP($A21,'PY1 Data(H)'!$A$1:$A$288,'PY1 Data(H)'!$A$1:$BR$288))</f>
        <v>0</v>
      </c>
      <c r="U21" s="130" cm="1">
        <f t="array" ref="U21">_xlfn.XLOOKUP(U$1,'PY1 Data(H)'!$A$1:$BR$1,_xlfn.XLOOKUP($A21,'PY1 Data(H)'!$A$1:$A$288,'PY1 Data(H)'!$A$1:$BR$288))</f>
        <v>0</v>
      </c>
      <c r="V21" s="130" cm="1">
        <f t="array" ref="V21">_xlfn.XLOOKUP(V$1,'PY1 Data(H)'!$A$1:$BR$1,_xlfn.XLOOKUP($A21,'PY1 Data(H)'!$A$1:$A$288,'PY1 Data(H)'!$A$1:$BR$288))</f>
        <v>0</v>
      </c>
      <c r="W21" s="130" cm="1">
        <f t="array" ref="W21">_xlfn.XLOOKUP(W$1,'PY1 Data(H)'!$A$1:$BR$1,_xlfn.XLOOKUP($A21,'PY1 Data(H)'!$A$1:$A$288,'PY1 Data(H)'!$A$1:$BR$288))</f>
        <v>0</v>
      </c>
      <c r="X21" s="130" cm="1">
        <f t="array" ref="X21">_xlfn.XLOOKUP(X$1,'PY1 Data(H)'!$A$1:$BR$1,_xlfn.XLOOKUP($A21,'PY1 Data(H)'!$A$1:$A$288,'PY1 Data(H)'!$A$1:$BR$288))</f>
        <v>0</v>
      </c>
      <c r="Y21" s="130" cm="1">
        <f t="array" ref="Y21">_xlfn.XLOOKUP(Y$1,'PY1 Data(H)'!$A$1:$BR$1,_xlfn.XLOOKUP($A21,'PY1 Data(H)'!$A$1:$A$288,'PY1 Data(H)'!$A$1:$BR$288))</f>
        <v>0</v>
      </c>
      <c r="Z21" s="130" cm="1">
        <f t="array" ref="Z21">_xlfn.XLOOKUP(Z$1,'PY1 Data(H)'!$A$1:$BR$1,_xlfn.XLOOKUP($A21,'PY1 Data(H)'!$A$1:$A$288,'PY1 Data(H)'!$A$1:$BR$288))</f>
        <v>0</v>
      </c>
      <c r="AA21" s="130" cm="1">
        <f t="array" ref="AA21">_xlfn.XLOOKUP(AA$1,'PY1 Data(H)'!$A$1:$BR$1,_xlfn.XLOOKUP($A21,'PY1 Data(H)'!$A$1:$A$288,'PY1 Data(H)'!$A$1:$BR$288))</f>
        <v>0</v>
      </c>
      <c r="AB21" s="130" cm="1">
        <f t="array" ref="AB21">_xlfn.XLOOKUP(AB$1,'PY1 Data(H)'!$A$1:$BR$1,_xlfn.XLOOKUP($A21,'PY1 Data(H)'!$A$1:$A$288,'PY1 Data(H)'!$A$1:$BR$288))</f>
        <v>0</v>
      </c>
      <c r="AC21" s="130" cm="1">
        <f t="array" ref="AC21">_xlfn.XLOOKUP(AC$1,'PY1 Data(H)'!$A$1:$BR$1,_xlfn.XLOOKUP($A21,'PY1 Data(H)'!$A$1:$A$288,'PY1 Data(H)'!$A$1:$BR$288))</f>
        <v>0</v>
      </c>
      <c r="AD21" s="130" cm="1">
        <f t="array" ref="AD21">_xlfn.XLOOKUP(AD$1,'PY1 Data(H)'!$A$1:$BR$1,_xlfn.XLOOKUP($A21,'PY1 Data(H)'!$A$1:$A$288,'PY1 Data(H)'!$A$1:$BR$288))</f>
        <v>0</v>
      </c>
      <c r="AE21" s="130" cm="1">
        <f t="array" ref="AE21">_xlfn.XLOOKUP(AE$1,'PY1 Data(H)'!$A$1:$BR$1,_xlfn.XLOOKUP($A21,'PY1 Data(H)'!$A$1:$A$288,'PY1 Data(H)'!$A$1:$BR$288))</f>
        <v>0</v>
      </c>
      <c r="AF21" s="130" cm="1">
        <f t="array" ref="AF21">_xlfn.XLOOKUP(AF$1,'PY1 Data(H)'!$A$1:$BR$1,_xlfn.XLOOKUP($A21,'PY1 Data(H)'!$A$1:$A$288,'PY1 Data(H)'!$A$1:$BR$288))</f>
        <v>0</v>
      </c>
      <c r="AG21" s="130" cm="1">
        <f t="array" ref="AG21">_xlfn.XLOOKUP(AG$1,'PY1 Data(H)'!$A$1:$BR$1,_xlfn.XLOOKUP($A21,'PY1 Data(H)'!$A$1:$A$288,'PY1 Data(H)'!$A$1:$BR$288))</f>
        <v>3450</v>
      </c>
      <c r="AH21" s="130" cm="1">
        <f t="array" ref="AH21">_xlfn.XLOOKUP(AH$1,'PY1 Data(H)'!$A$1:$BR$1,_xlfn.XLOOKUP($A21,'PY1 Data(H)'!$A$1:$A$288,'PY1 Data(H)'!$A$1:$BR$288))</f>
        <v>0</v>
      </c>
      <c r="AI21" s="130" cm="1">
        <f t="array" ref="AI21">_xlfn.XLOOKUP(AI$1,'PY1 Data(H)'!$A$1:$BR$1,_xlfn.XLOOKUP($A21,'PY1 Data(H)'!$A$1:$A$288,'PY1 Data(H)'!$A$1:$BR$288))</f>
        <v>0</v>
      </c>
      <c r="AJ21" s="130" cm="1">
        <f t="array" ref="AJ21">_xlfn.XLOOKUP(AJ$1,'PY1 Data(H)'!$A$1:$BR$1,_xlfn.XLOOKUP($A21,'PY1 Data(H)'!$A$1:$A$288,'PY1 Data(H)'!$A$1:$BR$288))</f>
        <v>0</v>
      </c>
      <c r="AK21" s="130" cm="1">
        <f t="array" ref="AK21">_xlfn.XLOOKUP(AK$1,'PY1 Data(H)'!$A$1:$BR$1,_xlfn.XLOOKUP($A21,'PY1 Data(H)'!$A$1:$A$288,'PY1 Data(H)'!$A$1:$BR$288))</f>
        <v>0</v>
      </c>
      <c r="AL21" s="130" cm="1">
        <f t="array" ref="AL21">_xlfn.XLOOKUP(AL$1,'PY1 Data(H)'!$A$1:$BR$1,_xlfn.XLOOKUP($A21,'PY1 Data(H)'!$A$1:$A$288,'PY1 Data(H)'!$A$1:$BR$288))</f>
        <v>0</v>
      </c>
      <c r="AM21" s="130" cm="1">
        <f t="array" ref="AM21">_xlfn.XLOOKUP(AM$1,'PY1 Data(H)'!$A$1:$BR$1,_xlfn.XLOOKUP($A21,'PY1 Data(H)'!$A$1:$A$288,'PY1 Data(H)'!$A$1:$BR$288))</f>
        <v>0</v>
      </c>
      <c r="AN21" s="130" cm="1">
        <f t="array" ref="AN21">_xlfn.XLOOKUP(AN$1,'PY1 Data(H)'!$A$1:$BR$1,_xlfn.XLOOKUP($A21,'PY1 Data(H)'!$A$1:$A$288,'PY1 Data(H)'!$A$1:$BR$288))</f>
        <v>0</v>
      </c>
      <c r="AO21" s="130" cm="1">
        <f t="array" ref="AO21">_xlfn.XLOOKUP(AO$1,'PY1 Data(H)'!$A$1:$BR$1,_xlfn.XLOOKUP($A21,'PY1 Data(H)'!$A$1:$A$288,'PY1 Data(H)'!$A$1:$BR$288))</f>
        <v>0</v>
      </c>
      <c r="AP21" s="130" cm="1">
        <f t="array" ref="AP21">_xlfn.XLOOKUP(AP$1,'PY1 Data(H)'!$A$1:$BR$1,_xlfn.XLOOKUP($A21,'PY1 Data(H)'!$A$1:$A$288,'PY1 Data(H)'!$A$1:$BR$288))</f>
        <v>0</v>
      </c>
      <c r="AQ21" s="130" cm="1">
        <f t="array" ref="AQ21">_xlfn.XLOOKUP(AQ$1,'PY1 Data(H)'!$A$1:$BR$1,_xlfn.XLOOKUP($A21,'PY1 Data(H)'!$A$1:$A$288,'PY1 Data(H)'!$A$1:$BR$288))</f>
        <v>0</v>
      </c>
      <c r="AR21" s="130" cm="1">
        <f t="array" ref="AR21">_xlfn.XLOOKUP(AR$1,'PY1 Data(H)'!$A$1:$BR$1,_xlfn.XLOOKUP($A21,'PY1 Data(H)'!$A$1:$A$288,'PY1 Data(H)'!$A$1:$BR$288))</f>
        <v>0</v>
      </c>
      <c r="AS21" s="130" cm="1">
        <f t="array" ref="AS21">_xlfn.XLOOKUP(AS$1,'PY1 Data(H)'!$A$1:$BR$1,_xlfn.XLOOKUP($A21,'PY1 Data(H)'!$A$1:$A$288,'PY1 Data(H)'!$A$1:$BR$288))</f>
        <v>0</v>
      </c>
    </row>
    <row r="22" spans="1:45" x14ac:dyDescent="0.3">
      <c r="D22" s="130" cm="1">
        <f t="array" ref="D22">_xlfn.XLOOKUP(D$1,'PY1 Data(H)'!$A$1:$BR$1,_xlfn.XLOOKUP($A22,'PY1 Data(H)'!$A$1:$A$288,'PY1 Data(H)'!$A$1:$BR$288))</f>
        <v>0</v>
      </c>
      <c r="E22" s="130" cm="1">
        <f t="array" ref="E22">_xlfn.XLOOKUP(E$1,'PY1 Data(H)'!$A$1:$BR$1,_xlfn.XLOOKUP($A22,'PY1 Data(H)'!$A$1:$A$288,'PY1 Data(H)'!$A$1:$BR$288))</f>
        <v>0</v>
      </c>
      <c r="F22" s="130" cm="1">
        <f t="array" ref="F22">_xlfn.XLOOKUP(F$1,'PY1 Data(H)'!$A$1:$BR$1,_xlfn.XLOOKUP($A22,'PY1 Data(H)'!$A$1:$A$288,'PY1 Data(H)'!$A$1:$BR$288))</f>
        <v>0</v>
      </c>
      <c r="G22" s="130" cm="1">
        <f t="array" ref="G22">_xlfn.XLOOKUP(G$1,'PY1 Data(H)'!$A$1:$BR$1,_xlfn.XLOOKUP($A22,'PY1 Data(H)'!$A$1:$A$288,'PY1 Data(H)'!$A$1:$BR$288))</f>
        <v>0</v>
      </c>
      <c r="H22" s="130" cm="1">
        <f t="array" ref="H22">_xlfn.XLOOKUP(H$1,'PY1 Data(H)'!$A$1:$BR$1,_xlfn.XLOOKUP($A22,'PY1 Data(H)'!$A$1:$A$288,'PY1 Data(H)'!$A$1:$BR$288))</f>
        <v>0</v>
      </c>
      <c r="I22" s="130" cm="1">
        <f t="array" ref="I22">_xlfn.XLOOKUP(I$1,'PY1 Data(H)'!$A$1:$BR$1,_xlfn.XLOOKUP($A22,'PY1 Data(H)'!$A$1:$A$288,'PY1 Data(H)'!$A$1:$BR$288))</f>
        <v>0</v>
      </c>
      <c r="J22" s="130" cm="1">
        <f t="array" ref="J22">_xlfn.XLOOKUP(J$1,'PY1 Data(H)'!$A$1:$BR$1,_xlfn.XLOOKUP($A22,'PY1 Data(H)'!$A$1:$A$288,'PY1 Data(H)'!$A$1:$BR$288))</f>
        <v>0</v>
      </c>
      <c r="K22" s="130" cm="1">
        <f t="array" ref="K22">_xlfn.XLOOKUP(K$1,'PY1 Data(H)'!$A$1:$BR$1,_xlfn.XLOOKUP($A22,'PY1 Data(H)'!$A$1:$A$288,'PY1 Data(H)'!$A$1:$BR$288))</f>
        <v>0</v>
      </c>
      <c r="L22" s="130" cm="1">
        <f t="array" ref="L22">_xlfn.XLOOKUP(L$1,'PY1 Data(H)'!$A$1:$BR$1,_xlfn.XLOOKUP($A22,'PY1 Data(H)'!$A$1:$A$288,'PY1 Data(H)'!$A$1:$BR$288))</f>
        <v>0</v>
      </c>
      <c r="M22" s="130" cm="1">
        <f t="array" ref="M22">_xlfn.XLOOKUP(M$1,'PY1 Data(H)'!$A$1:$BR$1,_xlfn.XLOOKUP($A22,'PY1 Data(H)'!$A$1:$A$288,'PY1 Data(H)'!$A$1:$BR$288))</f>
        <v>0</v>
      </c>
      <c r="N22" s="130" cm="1">
        <f t="array" ref="N22">_xlfn.XLOOKUP(N$1,'PY1 Data(H)'!$A$1:$BR$1,_xlfn.XLOOKUP($A22,'PY1 Data(H)'!$A$1:$A$288,'PY1 Data(H)'!$A$1:$BR$288))</f>
        <v>0</v>
      </c>
      <c r="O22" s="130" cm="1">
        <f t="array" ref="O22">_xlfn.XLOOKUP(O$1,'PY1 Data(H)'!$A$1:$BR$1,_xlfn.XLOOKUP($A22,'PY1 Data(H)'!$A$1:$A$288,'PY1 Data(H)'!$A$1:$BR$288))</f>
        <v>0</v>
      </c>
      <c r="P22" s="130" cm="1">
        <f t="array" ref="P22">_xlfn.XLOOKUP(P$1,'PY1 Data(H)'!$A$1:$BR$1,_xlfn.XLOOKUP($A22,'PY1 Data(H)'!$A$1:$A$288,'PY1 Data(H)'!$A$1:$BR$288))</f>
        <v>0</v>
      </c>
      <c r="Q22" s="130" cm="1">
        <f t="array" ref="Q22">_xlfn.XLOOKUP(Q$1,'PY1 Data(H)'!$A$1:$BR$1,_xlfn.XLOOKUP($A22,'PY1 Data(H)'!$A$1:$A$288,'PY1 Data(H)'!$A$1:$BR$288))</f>
        <v>0</v>
      </c>
      <c r="R22" s="130" cm="1">
        <f t="array" ref="R22">_xlfn.XLOOKUP(R$1,'PY1 Data(H)'!$A$1:$BR$1,_xlfn.XLOOKUP($A22,'PY1 Data(H)'!$A$1:$A$288,'PY1 Data(H)'!$A$1:$BR$288))</f>
        <v>0</v>
      </c>
      <c r="S22" s="130" cm="1">
        <f t="array" ref="S22">_xlfn.XLOOKUP(S$1,'PY1 Data(H)'!$A$1:$BR$1,_xlfn.XLOOKUP($A22,'PY1 Data(H)'!$A$1:$A$288,'PY1 Data(H)'!$A$1:$BR$288))</f>
        <v>0</v>
      </c>
      <c r="T22" s="130" cm="1">
        <f t="array" ref="T22">_xlfn.XLOOKUP(T$1,'PY1 Data(H)'!$A$1:$BR$1,_xlfn.XLOOKUP($A22,'PY1 Data(H)'!$A$1:$A$288,'PY1 Data(H)'!$A$1:$BR$288))</f>
        <v>0</v>
      </c>
      <c r="U22" s="130" cm="1">
        <f t="array" ref="U22">_xlfn.XLOOKUP(U$1,'PY1 Data(H)'!$A$1:$BR$1,_xlfn.XLOOKUP($A22,'PY1 Data(H)'!$A$1:$A$288,'PY1 Data(H)'!$A$1:$BR$288))</f>
        <v>0</v>
      </c>
      <c r="V22" s="130" cm="1">
        <f t="array" ref="V22">_xlfn.XLOOKUP(V$1,'PY1 Data(H)'!$A$1:$BR$1,_xlfn.XLOOKUP($A22,'PY1 Data(H)'!$A$1:$A$288,'PY1 Data(H)'!$A$1:$BR$288))</f>
        <v>0</v>
      </c>
      <c r="W22" s="130" cm="1">
        <f t="array" ref="W22">_xlfn.XLOOKUP(W$1,'PY1 Data(H)'!$A$1:$BR$1,_xlfn.XLOOKUP($A22,'PY1 Data(H)'!$A$1:$A$288,'PY1 Data(H)'!$A$1:$BR$288))</f>
        <v>0</v>
      </c>
      <c r="X22" s="130" cm="1">
        <f t="array" ref="X22">_xlfn.XLOOKUP(X$1,'PY1 Data(H)'!$A$1:$BR$1,_xlfn.XLOOKUP($A22,'PY1 Data(H)'!$A$1:$A$288,'PY1 Data(H)'!$A$1:$BR$288))</f>
        <v>0</v>
      </c>
      <c r="Y22" s="130" cm="1">
        <f t="array" ref="Y22">_xlfn.XLOOKUP(Y$1,'PY1 Data(H)'!$A$1:$BR$1,_xlfn.XLOOKUP($A22,'PY1 Data(H)'!$A$1:$A$288,'PY1 Data(H)'!$A$1:$BR$288))</f>
        <v>0</v>
      </c>
      <c r="Z22" s="130" cm="1">
        <f t="array" ref="Z22">_xlfn.XLOOKUP(Z$1,'PY1 Data(H)'!$A$1:$BR$1,_xlfn.XLOOKUP($A22,'PY1 Data(H)'!$A$1:$A$288,'PY1 Data(H)'!$A$1:$BR$288))</f>
        <v>0</v>
      </c>
      <c r="AA22" s="130" cm="1">
        <f t="array" ref="AA22">_xlfn.XLOOKUP(AA$1,'PY1 Data(H)'!$A$1:$BR$1,_xlfn.XLOOKUP($A22,'PY1 Data(H)'!$A$1:$A$288,'PY1 Data(H)'!$A$1:$BR$288))</f>
        <v>0</v>
      </c>
      <c r="AB22" s="130" cm="1">
        <f t="array" ref="AB22">_xlfn.XLOOKUP(AB$1,'PY1 Data(H)'!$A$1:$BR$1,_xlfn.XLOOKUP($A22,'PY1 Data(H)'!$A$1:$A$288,'PY1 Data(H)'!$A$1:$BR$288))</f>
        <v>0</v>
      </c>
      <c r="AC22" s="130" cm="1">
        <f t="array" ref="AC22">_xlfn.XLOOKUP(AC$1,'PY1 Data(H)'!$A$1:$BR$1,_xlfn.XLOOKUP($A22,'PY1 Data(H)'!$A$1:$A$288,'PY1 Data(H)'!$A$1:$BR$288))</f>
        <v>0</v>
      </c>
      <c r="AD22" s="130" cm="1">
        <f t="array" ref="AD22">_xlfn.XLOOKUP(AD$1,'PY1 Data(H)'!$A$1:$BR$1,_xlfn.XLOOKUP($A22,'PY1 Data(H)'!$A$1:$A$288,'PY1 Data(H)'!$A$1:$BR$288))</f>
        <v>0</v>
      </c>
      <c r="AE22" s="130" cm="1">
        <f t="array" ref="AE22">_xlfn.XLOOKUP(AE$1,'PY1 Data(H)'!$A$1:$BR$1,_xlfn.XLOOKUP($A22,'PY1 Data(H)'!$A$1:$A$288,'PY1 Data(H)'!$A$1:$BR$288))</f>
        <v>0</v>
      </c>
      <c r="AF22" s="130" cm="1">
        <f t="array" ref="AF22">_xlfn.XLOOKUP(AF$1,'PY1 Data(H)'!$A$1:$BR$1,_xlfn.XLOOKUP($A22,'PY1 Data(H)'!$A$1:$A$288,'PY1 Data(H)'!$A$1:$BR$288))</f>
        <v>0</v>
      </c>
      <c r="AG22" s="130" cm="1">
        <f t="array" ref="AG22">_xlfn.XLOOKUP(AG$1,'PY1 Data(H)'!$A$1:$BR$1,_xlfn.XLOOKUP($A22,'PY1 Data(H)'!$A$1:$A$288,'PY1 Data(H)'!$A$1:$BR$288))</f>
        <v>0</v>
      </c>
      <c r="AH22" s="130" cm="1">
        <f t="array" ref="AH22">_xlfn.XLOOKUP(AH$1,'PY1 Data(H)'!$A$1:$BR$1,_xlfn.XLOOKUP($A22,'PY1 Data(H)'!$A$1:$A$288,'PY1 Data(H)'!$A$1:$BR$288))</f>
        <v>0</v>
      </c>
      <c r="AI22" s="130" cm="1">
        <f t="array" ref="AI22">_xlfn.XLOOKUP(AI$1,'PY1 Data(H)'!$A$1:$BR$1,_xlfn.XLOOKUP($A22,'PY1 Data(H)'!$A$1:$A$288,'PY1 Data(H)'!$A$1:$BR$288))</f>
        <v>0</v>
      </c>
      <c r="AJ22" s="130" cm="1">
        <f t="array" ref="AJ22">_xlfn.XLOOKUP(AJ$1,'PY1 Data(H)'!$A$1:$BR$1,_xlfn.XLOOKUP($A22,'PY1 Data(H)'!$A$1:$A$288,'PY1 Data(H)'!$A$1:$BR$288))</f>
        <v>0</v>
      </c>
      <c r="AK22" s="130" cm="1">
        <f t="array" ref="AK22">_xlfn.XLOOKUP(AK$1,'PY1 Data(H)'!$A$1:$BR$1,_xlfn.XLOOKUP($A22,'PY1 Data(H)'!$A$1:$A$288,'PY1 Data(H)'!$A$1:$BR$288))</f>
        <v>0</v>
      </c>
      <c r="AL22" s="130" cm="1">
        <f t="array" ref="AL22">_xlfn.XLOOKUP(AL$1,'PY1 Data(H)'!$A$1:$BR$1,_xlfn.XLOOKUP($A22,'PY1 Data(H)'!$A$1:$A$288,'PY1 Data(H)'!$A$1:$BR$288))</f>
        <v>0</v>
      </c>
      <c r="AM22" s="130" cm="1">
        <f t="array" ref="AM22">_xlfn.XLOOKUP(AM$1,'PY1 Data(H)'!$A$1:$BR$1,_xlfn.XLOOKUP($A22,'PY1 Data(H)'!$A$1:$A$288,'PY1 Data(H)'!$A$1:$BR$288))</f>
        <v>0</v>
      </c>
      <c r="AN22" s="130" cm="1">
        <f t="array" ref="AN22">_xlfn.XLOOKUP(AN$1,'PY1 Data(H)'!$A$1:$BR$1,_xlfn.XLOOKUP($A22,'PY1 Data(H)'!$A$1:$A$288,'PY1 Data(H)'!$A$1:$BR$288))</f>
        <v>0</v>
      </c>
      <c r="AO22" s="130" cm="1">
        <f t="array" ref="AO22">_xlfn.XLOOKUP(AO$1,'PY1 Data(H)'!$A$1:$BR$1,_xlfn.XLOOKUP($A22,'PY1 Data(H)'!$A$1:$A$288,'PY1 Data(H)'!$A$1:$BR$288))</f>
        <v>0</v>
      </c>
      <c r="AP22" s="130" cm="1">
        <f t="array" ref="AP22">_xlfn.XLOOKUP(AP$1,'PY1 Data(H)'!$A$1:$BR$1,_xlfn.XLOOKUP($A22,'PY1 Data(H)'!$A$1:$A$288,'PY1 Data(H)'!$A$1:$BR$288))</f>
        <v>0</v>
      </c>
      <c r="AQ22" s="130" cm="1">
        <f t="array" ref="AQ22">_xlfn.XLOOKUP(AQ$1,'PY1 Data(H)'!$A$1:$BR$1,_xlfn.XLOOKUP($A22,'PY1 Data(H)'!$A$1:$A$288,'PY1 Data(H)'!$A$1:$BR$288))</f>
        <v>0</v>
      </c>
      <c r="AR22" s="130" cm="1">
        <f t="array" ref="AR22">_xlfn.XLOOKUP(AR$1,'PY1 Data(H)'!$A$1:$BR$1,_xlfn.XLOOKUP($A22,'PY1 Data(H)'!$A$1:$A$288,'PY1 Data(H)'!$A$1:$BR$288))</f>
        <v>0</v>
      </c>
      <c r="AS22" s="130" cm="1">
        <f t="array" ref="AS22">_xlfn.XLOOKUP(AS$1,'PY1 Data(H)'!$A$1:$BR$1,_xlfn.XLOOKUP($A22,'PY1 Data(H)'!$A$1:$A$288,'PY1 Data(H)'!$A$1:$BR$288))</f>
        <v>0</v>
      </c>
    </row>
    <row r="23" spans="1:45" x14ac:dyDescent="0.3">
      <c r="A23">
        <v>388</v>
      </c>
      <c r="D23" s="130" cm="1">
        <f t="array" ref="D23">_xlfn.XLOOKUP(D$1,'PY1 Data(H)'!$A$1:$BR$1,_xlfn.XLOOKUP($A23,'PY1 Data(H)'!$A$1:$A$288,'PY1 Data(H)'!$A$1:$BR$288))</f>
        <v>0</v>
      </c>
      <c r="E23" s="130" cm="1">
        <f t="array" ref="E23">_xlfn.XLOOKUP(E$1,'PY1 Data(H)'!$A$1:$BR$1,_xlfn.XLOOKUP($A23,'PY1 Data(H)'!$A$1:$A$288,'PY1 Data(H)'!$A$1:$BR$288))</f>
        <v>0</v>
      </c>
      <c r="F23" s="130" cm="1">
        <f t="array" ref="F23">_xlfn.XLOOKUP(F$1,'PY1 Data(H)'!$A$1:$BR$1,_xlfn.XLOOKUP($A23,'PY1 Data(H)'!$A$1:$A$288,'PY1 Data(H)'!$A$1:$BR$288))</f>
        <v>9416881</v>
      </c>
      <c r="G23" s="130" cm="1">
        <f t="array" ref="G23">_xlfn.XLOOKUP(G$1,'PY1 Data(H)'!$A$1:$BR$1,_xlfn.XLOOKUP($A23,'PY1 Data(H)'!$A$1:$A$288,'PY1 Data(H)'!$A$1:$BR$288))</f>
        <v>0</v>
      </c>
      <c r="H23" s="130" cm="1">
        <f t="array" ref="H23">_xlfn.XLOOKUP(H$1,'PY1 Data(H)'!$A$1:$BR$1,_xlfn.XLOOKUP($A23,'PY1 Data(H)'!$A$1:$A$288,'PY1 Data(H)'!$A$1:$BR$288))</f>
        <v>0</v>
      </c>
      <c r="I23" s="130" cm="1">
        <f t="array" ref="I23">_xlfn.XLOOKUP(I$1,'PY1 Data(H)'!$A$1:$BR$1,_xlfn.XLOOKUP($A23,'PY1 Data(H)'!$A$1:$A$288,'PY1 Data(H)'!$A$1:$BR$288))</f>
        <v>399561</v>
      </c>
      <c r="J23" s="130" cm="1">
        <f t="array" ref="J23">_xlfn.XLOOKUP(J$1,'PY1 Data(H)'!$A$1:$BR$1,_xlfn.XLOOKUP($A23,'PY1 Data(H)'!$A$1:$A$288,'PY1 Data(H)'!$A$1:$BR$288))</f>
        <v>2751509</v>
      </c>
      <c r="K23" s="130" cm="1">
        <f t="array" ref="K23">_xlfn.XLOOKUP(K$1,'PY1 Data(H)'!$A$1:$BR$1,_xlfn.XLOOKUP($A23,'PY1 Data(H)'!$A$1:$A$288,'PY1 Data(H)'!$A$1:$BR$288))</f>
        <v>0</v>
      </c>
      <c r="L23" s="130" cm="1">
        <f t="array" ref="L23">_xlfn.XLOOKUP(L$1,'PY1 Data(H)'!$A$1:$BR$1,_xlfn.XLOOKUP($A23,'PY1 Data(H)'!$A$1:$A$288,'PY1 Data(H)'!$A$1:$BR$288))</f>
        <v>0</v>
      </c>
      <c r="M23" s="130" cm="1">
        <f t="array" ref="M23">_xlfn.XLOOKUP(M$1,'PY1 Data(H)'!$A$1:$BR$1,_xlfn.XLOOKUP($A23,'PY1 Data(H)'!$A$1:$A$288,'PY1 Data(H)'!$A$1:$BR$288))</f>
        <v>0</v>
      </c>
      <c r="N23" s="130" cm="1">
        <f t="array" ref="N23">_xlfn.XLOOKUP(N$1,'PY1 Data(H)'!$A$1:$BR$1,_xlfn.XLOOKUP($A23,'PY1 Data(H)'!$A$1:$A$288,'PY1 Data(H)'!$A$1:$BR$288))</f>
        <v>0</v>
      </c>
      <c r="O23" s="130" cm="1">
        <f t="array" ref="O23">_xlfn.XLOOKUP(O$1,'PY1 Data(H)'!$A$1:$BR$1,_xlfn.XLOOKUP($A23,'PY1 Data(H)'!$A$1:$A$288,'PY1 Data(H)'!$A$1:$BR$288))</f>
        <v>0</v>
      </c>
      <c r="P23" s="130" cm="1">
        <f t="array" ref="P23">_xlfn.XLOOKUP(P$1,'PY1 Data(H)'!$A$1:$BR$1,_xlfn.XLOOKUP($A23,'PY1 Data(H)'!$A$1:$A$288,'PY1 Data(H)'!$A$1:$BR$288))</f>
        <v>16980</v>
      </c>
      <c r="Q23" s="130" cm="1">
        <f t="array" ref="Q23">_xlfn.XLOOKUP(Q$1,'PY1 Data(H)'!$A$1:$BR$1,_xlfn.XLOOKUP($A23,'PY1 Data(H)'!$A$1:$A$288,'PY1 Data(H)'!$A$1:$BR$288))</f>
        <v>0</v>
      </c>
      <c r="R23" s="130" cm="1">
        <f t="array" ref="R23">_xlfn.XLOOKUP(R$1,'PY1 Data(H)'!$A$1:$BR$1,_xlfn.XLOOKUP($A23,'PY1 Data(H)'!$A$1:$A$288,'PY1 Data(H)'!$A$1:$BR$288))</f>
        <v>55359</v>
      </c>
      <c r="S23" s="130" cm="1">
        <f t="array" ref="S23">_xlfn.XLOOKUP(S$1,'PY1 Data(H)'!$A$1:$BR$1,_xlfn.XLOOKUP($A23,'PY1 Data(H)'!$A$1:$A$288,'PY1 Data(H)'!$A$1:$BR$288))</f>
        <v>1988771</v>
      </c>
      <c r="T23" s="130" cm="1">
        <f t="array" ref="T23">_xlfn.XLOOKUP(T$1,'PY1 Data(H)'!$A$1:$BR$1,_xlfn.XLOOKUP($A23,'PY1 Data(H)'!$A$1:$A$288,'PY1 Data(H)'!$A$1:$BR$288))</f>
        <v>0</v>
      </c>
      <c r="U23" s="130" cm="1">
        <f t="array" ref="U23">_xlfn.XLOOKUP(U$1,'PY1 Data(H)'!$A$1:$BR$1,_xlfn.XLOOKUP($A23,'PY1 Data(H)'!$A$1:$A$288,'PY1 Data(H)'!$A$1:$BR$288))</f>
        <v>188597</v>
      </c>
      <c r="V23" s="130" cm="1">
        <f t="array" ref="V23">_xlfn.XLOOKUP(V$1,'PY1 Data(H)'!$A$1:$BR$1,_xlfn.XLOOKUP($A23,'PY1 Data(H)'!$A$1:$A$288,'PY1 Data(H)'!$A$1:$BR$288))</f>
        <v>0</v>
      </c>
      <c r="W23" s="130" cm="1">
        <f t="array" ref="W23">_xlfn.XLOOKUP(W$1,'PY1 Data(H)'!$A$1:$BR$1,_xlfn.XLOOKUP($A23,'PY1 Data(H)'!$A$1:$A$288,'PY1 Data(H)'!$A$1:$BR$288))</f>
        <v>10332</v>
      </c>
      <c r="X23" s="130" cm="1">
        <f t="array" ref="X23">_xlfn.XLOOKUP(X$1,'PY1 Data(H)'!$A$1:$BR$1,_xlfn.XLOOKUP($A23,'PY1 Data(H)'!$A$1:$A$288,'PY1 Data(H)'!$A$1:$BR$288))</f>
        <v>225835</v>
      </c>
      <c r="Y23" s="130" cm="1">
        <f t="array" ref="Y23">_xlfn.XLOOKUP(Y$1,'PY1 Data(H)'!$A$1:$BR$1,_xlfn.XLOOKUP($A23,'PY1 Data(H)'!$A$1:$A$288,'PY1 Data(H)'!$A$1:$BR$288))</f>
        <v>0</v>
      </c>
      <c r="Z23" s="130" cm="1">
        <f t="array" ref="Z23">_xlfn.XLOOKUP(Z$1,'PY1 Data(H)'!$A$1:$BR$1,_xlfn.XLOOKUP($A23,'PY1 Data(H)'!$A$1:$A$288,'PY1 Data(H)'!$A$1:$BR$288))</f>
        <v>98820</v>
      </c>
      <c r="AA23" s="130" cm="1">
        <f t="array" ref="AA23">_xlfn.XLOOKUP(AA$1,'PY1 Data(H)'!$A$1:$BR$1,_xlfn.XLOOKUP($A23,'PY1 Data(H)'!$A$1:$A$288,'PY1 Data(H)'!$A$1:$BR$288))</f>
        <v>52376</v>
      </c>
      <c r="AB23" s="130" cm="1">
        <f t="array" ref="AB23">_xlfn.XLOOKUP(AB$1,'PY1 Data(H)'!$A$1:$BR$1,_xlfn.XLOOKUP($A23,'PY1 Data(H)'!$A$1:$A$288,'PY1 Data(H)'!$A$1:$BR$288))</f>
        <v>551247</v>
      </c>
      <c r="AC23" s="130" cm="1">
        <f t="array" ref="AC23">_xlfn.XLOOKUP(AC$1,'PY1 Data(H)'!$A$1:$BR$1,_xlfn.XLOOKUP($A23,'PY1 Data(H)'!$A$1:$A$288,'PY1 Data(H)'!$A$1:$BR$288))</f>
        <v>71014690</v>
      </c>
      <c r="AD23" s="130" cm="1">
        <f t="array" ref="AD23">_xlfn.XLOOKUP(AD$1,'PY1 Data(H)'!$A$1:$BR$1,_xlfn.XLOOKUP($A23,'PY1 Data(H)'!$A$1:$A$288,'PY1 Data(H)'!$A$1:$BR$288))</f>
        <v>0</v>
      </c>
      <c r="AE23" s="130" cm="1">
        <f t="array" ref="AE23">_xlfn.XLOOKUP(AE$1,'PY1 Data(H)'!$A$1:$BR$1,_xlfn.XLOOKUP($A23,'PY1 Data(H)'!$A$1:$A$288,'PY1 Data(H)'!$A$1:$BR$288))</f>
        <v>11520</v>
      </c>
      <c r="AF23" s="130" cm="1">
        <f t="array" ref="AF23">_xlfn.XLOOKUP(AF$1,'PY1 Data(H)'!$A$1:$BR$1,_xlfn.XLOOKUP($A23,'PY1 Data(H)'!$A$1:$A$288,'PY1 Data(H)'!$A$1:$BR$288))</f>
        <v>0</v>
      </c>
      <c r="AG23" s="130" cm="1">
        <f t="array" ref="AG23">_xlfn.XLOOKUP(AG$1,'PY1 Data(H)'!$A$1:$BR$1,_xlfn.XLOOKUP($A23,'PY1 Data(H)'!$A$1:$A$288,'PY1 Data(H)'!$A$1:$BR$288))</f>
        <v>8540335</v>
      </c>
      <c r="AH23" s="130" cm="1">
        <f t="array" ref="AH23">_xlfn.XLOOKUP(AH$1,'PY1 Data(H)'!$A$1:$BR$1,_xlfn.XLOOKUP($A23,'PY1 Data(H)'!$A$1:$A$288,'PY1 Data(H)'!$A$1:$BR$288))</f>
        <v>3157714</v>
      </c>
      <c r="AI23" s="130" cm="1">
        <f t="array" ref="AI23">_xlfn.XLOOKUP(AI$1,'PY1 Data(H)'!$A$1:$BR$1,_xlfn.XLOOKUP($A23,'PY1 Data(H)'!$A$1:$A$288,'PY1 Data(H)'!$A$1:$BR$288))</f>
        <v>65024650</v>
      </c>
      <c r="AJ23" s="130" cm="1">
        <f t="array" ref="AJ23">_xlfn.XLOOKUP(AJ$1,'PY1 Data(H)'!$A$1:$BR$1,_xlfn.XLOOKUP($A23,'PY1 Data(H)'!$A$1:$A$288,'PY1 Data(H)'!$A$1:$BR$288))</f>
        <v>67263</v>
      </c>
      <c r="AK23" s="130" cm="1">
        <f t="array" ref="AK23">_xlfn.XLOOKUP(AK$1,'PY1 Data(H)'!$A$1:$BR$1,_xlfn.XLOOKUP($A23,'PY1 Data(H)'!$A$1:$A$288,'PY1 Data(H)'!$A$1:$BR$288))</f>
        <v>130943</v>
      </c>
      <c r="AL23" s="130" cm="1">
        <f t="array" ref="AL23">_xlfn.XLOOKUP(AL$1,'PY1 Data(H)'!$A$1:$BR$1,_xlfn.XLOOKUP($A23,'PY1 Data(H)'!$A$1:$A$288,'PY1 Data(H)'!$A$1:$BR$288))</f>
        <v>52641</v>
      </c>
      <c r="AM23" s="130" cm="1">
        <f t="array" ref="AM23">_xlfn.XLOOKUP(AM$1,'PY1 Data(H)'!$A$1:$BR$1,_xlfn.XLOOKUP($A23,'PY1 Data(H)'!$A$1:$A$288,'PY1 Data(H)'!$A$1:$BR$288))</f>
        <v>69255</v>
      </c>
      <c r="AN23" s="130" cm="1">
        <f t="array" ref="AN23">_xlfn.XLOOKUP(AN$1,'PY1 Data(H)'!$A$1:$BR$1,_xlfn.XLOOKUP($A23,'PY1 Data(H)'!$A$1:$A$288,'PY1 Data(H)'!$A$1:$BR$288))</f>
        <v>4935</v>
      </c>
      <c r="AO23" s="130" cm="1">
        <f t="array" ref="AO23">_xlfn.XLOOKUP(AO$1,'PY1 Data(H)'!$A$1:$BR$1,_xlfn.XLOOKUP($A23,'PY1 Data(H)'!$A$1:$A$288,'PY1 Data(H)'!$A$1:$BR$288))</f>
        <v>33736</v>
      </c>
      <c r="AP23" s="130" cm="1">
        <f t="array" ref="AP23">_xlfn.XLOOKUP(AP$1,'PY1 Data(H)'!$A$1:$BR$1,_xlfn.XLOOKUP($A23,'PY1 Data(H)'!$A$1:$A$288,'PY1 Data(H)'!$A$1:$BR$288))</f>
        <v>2458668</v>
      </c>
      <c r="AQ23" s="130" cm="1">
        <f t="array" ref="AQ23">_xlfn.XLOOKUP(AQ$1,'PY1 Data(H)'!$A$1:$BR$1,_xlfn.XLOOKUP($A23,'PY1 Data(H)'!$A$1:$A$288,'PY1 Data(H)'!$A$1:$BR$288))</f>
        <v>0</v>
      </c>
      <c r="AR23" s="130" cm="1">
        <f t="array" ref="AR23">_xlfn.XLOOKUP(AR$1,'PY1 Data(H)'!$A$1:$BR$1,_xlfn.XLOOKUP($A23,'PY1 Data(H)'!$A$1:$A$288,'PY1 Data(H)'!$A$1:$BR$288))</f>
        <v>0</v>
      </c>
      <c r="AS23" s="130" cm="1">
        <f t="array" ref="AS23">_xlfn.XLOOKUP(AS$1,'PY1 Data(H)'!$A$1:$BR$1,_xlfn.XLOOKUP($A23,'PY1 Data(H)'!$A$1:$A$288,'PY1 Data(H)'!$A$1:$BR$288))</f>
        <v>66446</v>
      </c>
    </row>
    <row r="24" spans="1:45" x14ac:dyDescent="0.3">
      <c r="A24">
        <v>339</v>
      </c>
      <c r="D24" s="130" cm="1">
        <f t="array" ref="D24">_xlfn.XLOOKUP(D$1,'PY1 Data(H)'!$A$1:$BR$1,_xlfn.XLOOKUP($A24,'PY1 Data(H)'!$A$1:$A$288,'PY1 Data(H)'!$A$1:$BR$288))</f>
        <v>0</v>
      </c>
      <c r="E24" s="130" cm="1">
        <f t="array" ref="E24">_xlfn.XLOOKUP(E$1,'PY1 Data(H)'!$A$1:$BR$1,_xlfn.XLOOKUP($A24,'PY1 Data(H)'!$A$1:$A$288,'PY1 Data(H)'!$A$1:$BR$288))</f>
        <v>0</v>
      </c>
      <c r="F24" s="130" cm="1">
        <f t="array" ref="F24">_xlfn.XLOOKUP(F$1,'PY1 Data(H)'!$A$1:$BR$1,_xlfn.XLOOKUP($A24,'PY1 Data(H)'!$A$1:$A$288,'PY1 Data(H)'!$A$1:$BR$288))</f>
        <v>9112795</v>
      </c>
      <c r="G24" s="130" cm="1">
        <f t="array" ref="G24">_xlfn.XLOOKUP(G$1,'PY1 Data(H)'!$A$1:$BR$1,_xlfn.XLOOKUP($A24,'PY1 Data(H)'!$A$1:$A$288,'PY1 Data(H)'!$A$1:$BR$288))</f>
        <v>0</v>
      </c>
      <c r="H24" s="130" cm="1">
        <f t="array" ref="H24">_xlfn.XLOOKUP(H$1,'PY1 Data(H)'!$A$1:$BR$1,_xlfn.XLOOKUP($A24,'PY1 Data(H)'!$A$1:$A$288,'PY1 Data(H)'!$A$1:$BR$288))</f>
        <v>0</v>
      </c>
      <c r="I24" s="130" cm="1">
        <f t="array" ref="I24">_xlfn.XLOOKUP(I$1,'PY1 Data(H)'!$A$1:$BR$1,_xlfn.XLOOKUP($A24,'PY1 Data(H)'!$A$1:$A$288,'PY1 Data(H)'!$A$1:$BR$288))</f>
        <v>550</v>
      </c>
      <c r="J24" s="130" cm="1">
        <f t="array" ref="J24">_xlfn.XLOOKUP(J$1,'PY1 Data(H)'!$A$1:$BR$1,_xlfn.XLOOKUP($A24,'PY1 Data(H)'!$A$1:$A$288,'PY1 Data(H)'!$A$1:$BR$288))</f>
        <v>0</v>
      </c>
      <c r="K24" s="130" cm="1">
        <f t="array" ref="K24">_xlfn.XLOOKUP(K$1,'PY1 Data(H)'!$A$1:$BR$1,_xlfn.XLOOKUP($A24,'PY1 Data(H)'!$A$1:$A$288,'PY1 Data(H)'!$A$1:$BR$288))</f>
        <v>0</v>
      </c>
      <c r="L24" s="130" cm="1">
        <f t="array" ref="L24">_xlfn.XLOOKUP(L$1,'PY1 Data(H)'!$A$1:$BR$1,_xlfn.XLOOKUP($A24,'PY1 Data(H)'!$A$1:$A$288,'PY1 Data(H)'!$A$1:$BR$288))</f>
        <v>0</v>
      </c>
      <c r="M24" s="130" cm="1">
        <f t="array" ref="M24">_xlfn.XLOOKUP(M$1,'PY1 Data(H)'!$A$1:$BR$1,_xlfn.XLOOKUP($A24,'PY1 Data(H)'!$A$1:$A$288,'PY1 Data(H)'!$A$1:$BR$288))</f>
        <v>0</v>
      </c>
      <c r="N24" s="130" cm="1">
        <f t="array" ref="N24">_xlfn.XLOOKUP(N$1,'PY1 Data(H)'!$A$1:$BR$1,_xlfn.XLOOKUP($A24,'PY1 Data(H)'!$A$1:$A$288,'PY1 Data(H)'!$A$1:$BR$288))</f>
        <v>0</v>
      </c>
      <c r="O24" s="130" cm="1">
        <f t="array" ref="O24">_xlfn.XLOOKUP(O$1,'PY1 Data(H)'!$A$1:$BR$1,_xlfn.XLOOKUP($A24,'PY1 Data(H)'!$A$1:$A$288,'PY1 Data(H)'!$A$1:$BR$288))</f>
        <v>0</v>
      </c>
      <c r="P24" s="130" cm="1">
        <f t="array" ref="P24">_xlfn.XLOOKUP(P$1,'PY1 Data(H)'!$A$1:$BR$1,_xlfn.XLOOKUP($A24,'PY1 Data(H)'!$A$1:$A$288,'PY1 Data(H)'!$A$1:$BR$288))</f>
        <v>0</v>
      </c>
      <c r="Q24" s="130" cm="1">
        <f t="array" ref="Q24">_xlfn.XLOOKUP(Q$1,'PY1 Data(H)'!$A$1:$BR$1,_xlfn.XLOOKUP($A24,'PY1 Data(H)'!$A$1:$A$288,'PY1 Data(H)'!$A$1:$BR$288))</f>
        <v>0</v>
      </c>
      <c r="R24" s="130" cm="1">
        <f t="array" ref="R24">_xlfn.XLOOKUP(R$1,'PY1 Data(H)'!$A$1:$BR$1,_xlfn.XLOOKUP($A24,'PY1 Data(H)'!$A$1:$A$288,'PY1 Data(H)'!$A$1:$BR$288))</f>
        <v>0</v>
      </c>
      <c r="S24" s="130" cm="1">
        <f t="array" ref="S24">_xlfn.XLOOKUP(S$1,'PY1 Data(H)'!$A$1:$BR$1,_xlfn.XLOOKUP($A24,'PY1 Data(H)'!$A$1:$A$288,'PY1 Data(H)'!$A$1:$BR$288))</f>
        <v>0</v>
      </c>
      <c r="T24" s="130" cm="1">
        <f t="array" ref="T24">_xlfn.XLOOKUP(T$1,'PY1 Data(H)'!$A$1:$BR$1,_xlfn.XLOOKUP($A24,'PY1 Data(H)'!$A$1:$A$288,'PY1 Data(H)'!$A$1:$BR$288))</f>
        <v>0</v>
      </c>
      <c r="U24" s="130" cm="1">
        <f t="array" ref="U24">_xlfn.XLOOKUP(U$1,'PY1 Data(H)'!$A$1:$BR$1,_xlfn.XLOOKUP($A24,'PY1 Data(H)'!$A$1:$A$288,'PY1 Data(H)'!$A$1:$BR$288))</f>
        <v>0</v>
      </c>
      <c r="V24" s="130" cm="1">
        <f t="array" ref="V24">_xlfn.XLOOKUP(V$1,'PY1 Data(H)'!$A$1:$BR$1,_xlfn.XLOOKUP($A24,'PY1 Data(H)'!$A$1:$A$288,'PY1 Data(H)'!$A$1:$BR$288))</f>
        <v>0</v>
      </c>
      <c r="W24" s="130" cm="1">
        <f t="array" ref="W24">_xlfn.XLOOKUP(W$1,'PY1 Data(H)'!$A$1:$BR$1,_xlfn.XLOOKUP($A24,'PY1 Data(H)'!$A$1:$A$288,'PY1 Data(H)'!$A$1:$BR$288))</f>
        <v>0</v>
      </c>
      <c r="X24" s="130" cm="1">
        <f t="array" ref="X24">_xlfn.XLOOKUP(X$1,'PY1 Data(H)'!$A$1:$BR$1,_xlfn.XLOOKUP($A24,'PY1 Data(H)'!$A$1:$A$288,'PY1 Data(H)'!$A$1:$BR$288))</f>
        <v>5925</v>
      </c>
      <c r="Y24" s="130" cm="1">
        <f t="array" ref="Y24">_xlfn.XLOOKUP(Y$1,'PY1 Data(H)'!$A$1:$BR$1,_xlfn.XLOOKUP($A24,'PY1 Data(H)'!$A$1:$A$288,'PY1 Data(H)'!$A$1:$BR$288))</f>
        <v>0</v>
      </c>
      <c r="Z24" s="130" cm="1">
        <f t="array" ref="Z24">_xlfn.XLOOKUP(Z$1,'PY1 Data(H)'!$A$1:$BR$1,_xlfn.XLOOKUP($A24,'PY1 Data(H)'!$A$1:$A$288,'PY1 Data(H)'!$A$1:$BR$288))</f>
        <v>2375</v>
      </c>
      <c r="AA24" s="130" cm="1">
        <f t="array" ref="AA24">_xlfn.XLOOKUP(AA$1,'PY1 Data(H)'!$A$1:$BR$1,_xlfn.XLOOKUP($A24,'PY1 Data(H)'!$A$1:$A$288,'PY1 Data(H)'!$A$1:$BR$288))</f>
        <v>0</v>
      </c>
      <c r="AB24" s="130" cm="1">
        <f t="array" ref="AB24">_xlfn.XLOOKUP(AB$1,'PY1 Data(H)'!$A$1:$BR$1,_xlfn.XLOOKUP($A24,'PY1 Data(H)'!$A$1:$A$288,'PY1 Data(H)'!$A$1:$BR$288))</f>
        <v>255549</v>
      </c>
      <c r="AC24" s="130" cm="1">
        <f t="array" ref="AC24">_xlfn.XLOOKUP(AC$1,'PY1 Data(H)'!$A$1:$BR$1,_xlfn.XLOOKUP($A24,'PY1 Data(H)'!$A$1:$A$288,'PY1 Data(H)'!$A$1:$BR$288))</f>
        <v>49050811</v>
      </c>
      <c r="AD24" s="130" cm="1">
        <f t="array" ref="AD24">_xlfn.XLOOKUP(AD$1,'PY1 Data(H)'!$A$1:$BR$1,_xlfn.XLOOKUP($A24,'PY1 Data(H)'!$A$1:$A$288,'PY1 Data(H)'!$A$1:$BR$288))</f>
        <v>0</v>
      </c>
      <c r="AE24" s="130" cm="1">
        <f t="array" ref="AE24">_xlfn.XLOOKUP(AE$1,'PY1 Data(H)'!$A$1:$BR$1,_xlfn.XLOOKUP($A24,'PY1 Data(H)'!$A$1:$A$288,'PY1 Data(H)'!$A$1:$BR$288))</f>
        <v>0</v>
      </c>
      <c r="AF24" s="130" cm="1">
        <f t="array" ref="AF24">_xlfn.XLOOKUP(AF$1,'PY1 Data(H)'!$A$1:$BR$1,_xlfn.XLOOKUP($A24,'PY1 Data(H)'!$A$1:$A$288,'PY1 Data(H)'!$A$1:$BR$288))</f>
        <v>0</v>
      </c>
      <c r="AG24" s="130" cm="1">
        <f t="array" ref="AG24">_xlfn.XLOOKUP(AG$1,'PY1 Data(H)'!$A$1:$BR$1,_xlfn.XLOOKUP($A24,'PY1 Data(H)'!$A$1:$A$288,'PY1 Data(H)'!$A$1:$BR$288))</f>
        <v>235254</v>
      </c>
      <c r="AH24" s="130" cm="1">
        <f t="array" ref="AH24">_xlfn.XLOOKUP(AH$1,'PY1 Data(H)'!$A$1:$BR$1,_xlfn.XLOOKUP($A24,'PY1 Data(H)'!$A$1:$A$288,'PY1 Data(H)'!$A$1:$BR$288))</f>
        <v>282813</v>
      </c>
      <c r="AI24" s="130" cm="1">
        <f t="array" ref="AI24">_xlfn.XLOOKUP(AI$1,'PY1 Data(H)'!$A$1:$BR$1,_xlfn.XLOOKUP($A24,'PY1 Data(H)'!$A$1:$A$288,'PY1 Data(H)'!$A$1:$BR$288))</f>
        <v>95329</v>
      </c>
      <c r="AJ24" s="130" cm="1">
        <f t="array" ref="AJ24">_xlfn.XLOOKUP(AJ$1,'PY1 Data(H)'!$A$1:$BR$1,_xlfn.XLOOKUP($A24,'PY1 Data(H)'!$A$1:$A$288,'PY1 Data(H)'!$A$1:$BR$288))</f>
        <v>11701</v>
      </c>
      <c r="AK24" s="130" cm="1">
        <f t="array" ref="AK24">_xlfn.XLOOKUP(AK$1,'PY1 Data(H)'!$A$1:$BR$1,_xlfn.XLOOKUP($A24,'PY1 Data(H)'!$A$1:$A$288,'PY1 Data(H)'!$A$1:$BR$288))</f>
        <v>0</v>
      </c>
      <c r="AL24" s="130" cm="1">
        <f t="array" ref="AL24">_xlfn.XLOOKUP(AL$1,'PY1 Data(H)'!$A$1:$BR$1,_xlfn.XLOOKUP($A24,'PY1 Data(H)'!$A$1:$A$288,'PY1 Data(H)'!$A$1:$BR$288))</f>
        <v>0</v>
      </c>
      <c r="AM24" s="130" cm="1">
        <f t="array" ref="AM24">_xlfn.XLOOKUP(AM$1,'PY1 Data(H)'!$A$1:$BR$1,_xlfn.XLOOKUP($A24,'PY1 Data(H)'!$A$1:$A$288,'PY1 Data(H)'!$A$1:$BR$288))</f>
        <v>101224</v>
      </c>
      <c r="AN24" s="130" cm="1">
        <f t="array" ref="AN24">_xlfn.XLOOKUP(AN$1,'PY1 Data(H)'!$A$1:$BR$1,_xlfn.XLOOKUP($A24,'PY1 Data(H)'!$A$1:$A$288,'PY1 Data(H)'!$A$1:$BR$288))</f>
        <v>0</v>
      </c>
      <c r="AO24" s="130" cm="1">
        <f t="array" ref="AO24">_xlfn.XLOOKUP(AO$1,'PY1 Data(H)'!$A$1:$BR$1,_xlfn.XLOOKUP($A24,'PY1 Data(H)'!$A$1:$A$288,'PY1 Data(H)'!$A$1:$BR$288))</f>
        <v>0</v>
      </c>
      <c r="AP24" s="130" cm="1">
        <f t="array" ref="AP24">_xlfn.XLOOKUP(AP$1,'PY1 Data(H)'!$A$1:$BR$1,_xlfn.XLOOKUP($A24,'PY1 Data(H)'!$A$1:$A$288,'PY1 Data(H)'!$A$1:$BR$288))</f>
        <v>2693855</v>
      </c>
      <c r="AQ24" s="130" cm="1">
        <f t="array" ref="AQ24">_xlfn.XLOOKUP(AQ$1,'PY1 Data(H)'!$A$1:$BR$1,_xlfn.XLOOKUP($A24,'PY1 Data(H)'!$A$1:$A$288,'PY1 Data(H)'!$A$1:$BR$288))</f>
        <v>0</v>
      </c>
      <c r="AR24" s="130" cm="1">
        <f t="array" ref="AR24">_xlfn.XLOOKUP(AR$1,'PY1 Data(H)'!$A$1:$BR$1,_xlfn.XLOOKUP($A24,'PY1 Data(H)'!$A$1:$A$288,'PY1 Data(H)'!$A$1:$BR$288))</f>
        <v>0</v>
      </c>
      <c r="AS24" s="130" cm="1">
        <f t="array" ref="AS24">_xlfn.XLOOKUP(AS$1,'PY1 Data(H)'!$A$1:$BR$1,_xlfn.XLOOKUP($A24,'PY1 Data(H)'!$A$1:$A$288,'PY1 Data(H)'!$A$1:$BR$288))</f>
        <v>0</v>
      </c>
    </row>
    <row r="25" spans="1:45" x14ac:dyDescent="0.3">
      <c r="A25">
        <v>504</v>
      </c>
      <c r="D25" s="130" cm="1">
        <f t="array" ref="D25">_xlfn.XLOOKUP(D$1,'PY1 Data(H)'!$A$1:$BR$1,_xlfn.XLOOKUP($A25,'PY1 Data(H)'!$A$1:$A$288,'PY1 Data(H)'!$A$1:$BR$288))</f>
        <v>0</v>
      </c>
      <c r="E25" s="130" cm="1">
        <f t="array" ref="E25">_xlfn.XLOOKUP(E$1,'PY1 Data(H)'!$A$1:$BR$1,_xlfn.XLOOKUP($A25,'PY1 Data(H)'!$A$1:$A$288,'PY1 Data(H)'!$A$1:$BR$288))</f>
        <v>0</v>
      </c>
      <c r="F25" s="130" cm="1">
        <f t="array" ref="F25">_xlfn.XLOOKUP(F$1,'PY1 Data(H)'!$A$1:$BR$1,_xlfn.XLOOKUP($A25,'PY1 Data(H)'!$A$1:$A$288,'PY1 Data(H)'!$A$1:$BR$288))</f>
        <v>0</v>
      </c>
      <c r="G25" s="130" cm="1">
        <f t="array" ref="G25">_xlfn.XLOOKUP(G$1,'PY1 Data(H)'!$A$1:$BR$1,_xlfn.XLOOKUP($A25,'PY1 Data(H)'!$A$1:$A$288,'PY1 Data(H)'!$A$1:$BR$288))</f>
        <v>0</v>
      </c>
      <c r="H25" s="130" cm="1">
        <f t="array" ref="H25">_xlfn.XLOOKUP(H$1,'PY1 Data(H)'!$A$1:$BR$1,_xlfn.XLOOKUP($A25,'PY1 Data(H)'!$A$1:$A$288,'PY1 Data(H)'!$A$1:$BR$288))</f>
        <v>0</v>
      </c>
      <c r="I25" s="130" cm="1">
        <f t="array" ref="I25">_xlfn.XLOOKUP(I$1,'PY1 Data(H)'!$A$1:$BR$1,_xlfn.XLOOKUP($A25,'PY1 Data(H)'!$A$1:$A$288,'PY1 Data(H)'!$A$1:$BR$288))</f>
        <v>0</v>
      </c>
      <c r="J25" s="130" cm="1">
        <f t="array" ref="J25">_xlfn.XLOOKUP(J$1,'PY1 Data(H)'!$A$1:$BR$1,_xlfn.XLOOKUP($A25,'PY1 Data(H)'!$A$1:$A$288,'PY1 Data(H)'!$A$1:$BR$288))</f>
        <v>0</v>
      </c>
      <c r="K25" s="130" cm="1">
        <f t="array" ref="K25">_xlfn.XLOOKUP(K$1,'PY1 Data(H)'!$A$1:$BR$1,_xlfn.XLOOKUP($A25,'PY1 Data(H)'!$A$1:$A$288,'PY1 Data(H)'!$A$1:$BR$288))</f>
        <v>0</v>
      </c>
      <c r="L25" s="130" cm="1">
        <f t="array" ref="L25">_xlfn.XLOOKUP(L$1,'PY1 Data(H)'!$A$1:$BR$1,_xlfn.XLOOKUP($A25,'PY1 Data(H)'!$A$1:$A$288,'PY1 Data(H)'!$A$1:$BR$288))</f>
        <v>0</v>
      </c>
      <c r="M25" s="130" cm="1">
        <f t="array" ref="M25">_xlfn.XLOOKUP(M$1,'PY1 Data(H)'!$A$1:$BR$1,_xlfn.XLOOKUP($A25,'PY1 Data(H)'!$A$1:$A$288,'PY1 Data(H)'!$A$1:$BR$288))</f>
        <v>0</v>
      </c>
      <c r="N25" s="130" cm="1">
        <f t="array" ref="N25">_xlfn.XLOOKUP(N$1,'PY1 Data(H)'!$A$1:$BR$1,_xlfn.XLOOKUP($A25,'PY1 Data(H)'!$A$1:$A$288,'PY1 Data(H)'!$A$1:$BR$288))</f>
        <v>0</v>
      </c>
      <c r="O25" s="130" cm="1">
        <f t="array" ref="O25">_xlfn.XLOOKUP(O$1,'PY1 Data(H)'!$A$1:$BR$1,_xlfn.XLOOKUP($A25,'PY1 Data(H)'!$A$1:$A$288,'PY1 Data(H)'!$A$1:$BR$288))</f>
        <v>0</v>
      </c>
      <c r="P25" s="130" cm="1">
        <f t="array" ref="P25">_xlfn.XLOOKUP(P$1,'PY1 Data(H)'!$A$1:$BR$1,_xlfn.XLOOKUP($A25,'PY1 Data(H)'!$A$1:$A$288,'PY1 Data(H)'!$A$1:$BR$288))</f>
        <v>0</v>
      </c>
      <c r="Q25" s="130" cm="1">
        <f t="array" ref="Q25">_xlfn.XLOOKUP(Q$1,'PY1 Data(H)'!$A$1:$BR$1,_xlfn.XLOOKUP($A25,'PY1 Data(H)'!$A$1:$A$288,'PY1 Data(H)'!$A$1:$BR$288))</f>
        <v>0</v>
      </c>
      <c r="R25" s="130" cm="1">
        <f t="array" ref="R25">_xlfn.XLOOKUP(R$1,'PY1 Data(H)'!$A$1:$BR$1,_xlfn.XLOOKUP($A25,'PY1 Data(H)'!$A$1:$A$288,'PY1 Data(H)'!$A$1:$BR$288))</f>
        <v>0</v>
      </c>
      <c r="S25" s="130" cm="1">
        <f t="array" ref="S25">_xlfn.XLOOKUP(S$1,'PY1 Data(H)'!$A$1:$BR$1,_xlfn.XLOOKUP($A25,'PY1 Data(H)'!$A$1:$A$288,'PY1 Data(H)'!$A$1:$BR$288))</f>
        <v>0</v>
      </c>
      <c r="T25" s="130" cm="1">
        <f t="array" ref="T25">_xlfn.XLOOKUP(T$1,'PY1 Data(H)'!$A$1:$BR$1,_xlfn.XLOOKUP($A25,'PY1 Data(H)'!$A$1:$A$288,'PY1 Data(H)'!$A$1:$BR$288))</f>
        <v>0</v>
      </c>
      <c r="U25" s="130" cm="1">
        <f t="array" ref="U25">_xlfn.XLOOKUP(U$1,'PY1 Data(H)'!$A$1:$BR$1,_xlfn.XLOOKUP($A25,'PY1 Data(H)'!$A$1:$A$288,'PY1 Data(H)'!$A$1:$BR$288))</f>
        <v>210722</v>
      </c>
      <c r="V25" s="130" cm="1">
        <f t="array" ref="V25">_xlfn.XLOOKUP(V$1,'PY1 Data(H)'!$A$1:$BR$1,_xlfn.XLOOKUP($A25,'PY1 Data(H)'!$A$1:$A$288,'PY1 Data(H)'!$A$1:$BR$288))</f>
        <v>0</v>
      </c>
      <c r="W25" s="130" cm="1">
        <f t="array" ref="W25">_xlfn.XLOOKUP(W$1,'PY1 Data(H)'!$A$1:$BR$1,_xlfn.XLOOKUP($A25,'PY1 Data(H)'!$A$1:$A$288,'PY1 Data(H)'!$A$1:$BR$288))</f>
        <v>0</v>
      </c>
      <c r="X25" s="130" cm="1">
        <f t="array" ref="X25">_xlfn.XLOOKUP(X$1,'PY1 Data(H)'!$A$1:$BR$1,_xlfn.XLOOKUP($A25,'PY1 Data(H)'!$A$1:$A$288,'PY1 Data(H)'!$A$1:$BR$288))</f>
        <v>0</v>
      </c>
      <c r="Y25" s="130" cm="1">
        <f t="array" ref="Y25">_xlfn.XLOOKUP(Y$1,'PY1 Data(H)'!$A$1:$BR$1,_xlfn.XLOOKUP($A25,'PY1 Data(H)'!$A$1:$A$288,'PY1 Data(H)'!$A$1:$BR$288))</f>
        <v>0</v>
      </c>
      <c r="Z25" s="130" cm="1">
        <f t="array" ref="Z25">_xlfn.XLOOKUP(Z$1,'PY1 Data(H)'!$A$1:$BR$1,_xlfn.XLOOKUP($A25,'PY1 Data(H)'!$A$1:$A$288,'PY1 Data(H)'!$A$1:$BR$288))</f>
        <v>0</v>
      </c>
      <c r="AA25" s="130" cm="1">
        <f t="array" ref="AA25">_xlfn.XLOOKUP(AA$1,'PY1 Data(H)'!$A$1:$BR$1,_xlfn.XLOOKUP($A25,'PY1 Data(H)'!$A$1:$A$288,'PY1 Data(H)'!$A$1:$BR$288))</f>
        <v>0</v>
      </c>
      <c r="AB25" s="130" cm="1">
        <f t="array" ref="AB25">_xlfn.XLOOKUP(AB$1,'PY1 Data(H)'!$A$1:$BR$1,_xlfn.XLOOKUP($A25,'PY1 Data(H)'!$A$1:$A$288,'PY1 Data(H)'!$A$1:$BR$288))</f>
        <v>0</v>
      </c>
      <c r="AC25" s="130" cm="1">
        <f t="array" ref="AC25">_xlfn.XLOOKUP(AC$1,'PY1 Data(H)'!$A$1:$BR$1,_xlfn.XLOOKUP($A25,'PY1 Data(H)'!$A$1:$A$288,'PY1 Data(H)'!$A$1:$BR$288))</f>
        <v>2411101</v>
      </c>
      <c r="AD25" s="130" cm="1">
        <f t="array" ref="AD25">_xlfn.XLOOKUP(AD$1,'PY1 Data(H)'!$A$1:$BR$1,_xlfn.XLOOKUP($A25,'PY1 Data(H)'!$A$1:$A$288,'PY1 Data(H)'!$A$1:$BR$288))</f>
        <v>0</v>
      </c>
      <c r="AE25" s="130" cm="1">
        <f t="array" ref="AE25">_xlfn.XLOOKUP(AE$1,'PY1 Data(H)'!$A$1:$BR$1,_xlfn.XLOOKUP($A25,'PY1 Data(H)'!$A$1:$A$288,'PY1 Data(H)'!$A$1:$BR$288))</f>
        <v>0</v>
      </c>
      <c r="AF25" s="130" cm="1">
        <f t="array" ref="AF25">_xlfn.XLOOKUP(AF$1,'PY1 Data(H)'!$A$1:$BR$1,_xlfn.XLOOKUP($A25,'PY1 Data(H)'!$A$1:$A$288,'PY1 Data(H)'!$A$1:$BR$288))</f>
        <v>0</v>
      </c>
      <c r="AG25" s="130" cm="1">
        <f t="array" ref="AG25">_xlfn.XLOOKUP(AG$1,'PY1 Data(H)'!$A$1:$BR$1,_xlfn.XLOOKUP($A25,'PY1 Data(H)'!$A$1:$A$288,'PY1 Data(H)'!$A$1:$BR$288))</f>
        <v>5402996</v>
      </c>
      <c r="AH25" s="130" cm="1">
        <f t="array" ref="AH25">_xlfn.XLOOKUP(AH$1,'PY1 Data(H)'!$A$1:$BR$1,_xlfn.XLOOKUP($A25,'PY1 Data(H)'!$A$1:$A$288,'PY1 Data(H)'!$A$1:$BR$288))</f>
        <v>0</v>
      </c>
      <c r="AI25" s="130" cm="1">
        <f t="array" ref="AI25">_xlfn.XLOOKUP(AI$1,'PY1 Data(H)'!$A$1:$BR$1,_xlfn.XLOOKUP($A25,'PY1 Data(H)'!$A$1:$A$288,'PY1 Data(H)'!$A$1:$BR$288))</f>
        <v>8584787</v>
      </c>
      <c r="AJ25" s="130" cm="1">
        <f t="array" ref="AJ25">_xlfn.XLOOKUP(AJ$1,'PY1 Data(H)'!$A$1:$BR$1,_xlfn.XLOOKUP($A25,'PY1 Data(H)'!$A$1:$A$288,'PY1 Data(H)'!$A$1:$BR$288))</f>
        <v>0</v>
      </c>
      <c r="AK25" s="130" cm="1">
        <f t="array" ref="AK25">_xlfn.XLOOKUP(AK$1,'PY1 Data(H)'!$A$1:$BR$1,_xlfn.XLOOKUP($A25,'PY1 Data(H)'!$A$1:$A$288,'PY1 Data(H)'!$A$1:$BR$288))</f>
        <v>1818</v>
      </c>
      <c r="AL25" s="130" cm="1">
        <f t="array" ref="AL25">_xlfn.XLOOKUP(AL$1,'PY1 Data(H)'!$A$1:$BR$1,_xlfn.XLOOKUP($A25,'PY1 Data(H)'!$A$1:$A$288,'PY1 Data(H)'!$A$1:$BR$288))</f>
        <v>29957</v>
      </c>
      <c r="AM25" s="130" cm="1">
        <f t="array" ref="AM25">_xlfn.XLOOKUP(AM$1,'PY1 Data(H)'!$A$1:$BR$1,_xlfn.XLOOKUP($A25,'PY1 Data(H)'!$A$1:$A$288,'PY1 Data(H)'!$A$1:$BR$288))</f>
        <v>0</v>
      </c>
      <c r="AN25" s="130" cm="1">
        <f t="array" ref="AN25">_xlfn.XLOOKUP(AN$1,'PY1 Data(H)'!$A$1:$BR$1,_xlfn.XLOOKUP($A25,'PY1 Data(H)'!$A$1:$A$288,'PY1 Data(H)'!$A$1:$BR$288))</f>
        <v>1290</v>
      </c>
      <c r="AO25" s="130" cm="1">
        <f t="array" ref="AO25">_xlfn.XLOOKUP(AO$1,'PY1 Data(H)'!$A$1:$BR$1,_xlfn.XLOOKUP($A25,'PY1 Data(H)'!$A$1:$A$288,'PY1 Data(H)'!$A$1:$BR$288))</f>
        <v>50</v>
      </c>
      <c r="AP25" s="130" cm="1">
        <f t="array" ref="AP25">_xlfn.XLOOKUP(AP$1,'PY1 Data(H)'!$A$1:$BR$1,_xlfn.XLOOKUP($A25,'PY1 Data(H)'!$A$1:$A$288,'PY1 Data(H)'!$A$1:$BR$288))</f>
        <v>0</v>
      </c>
      <c r="AQ25" s="130" cm="1">
        <f t="array" ref="AQ25">_xlfn.XLOOKUP(AQ$1,'PY1 Data(H)'!$A$1:$BR$1,_xlfn.XLOOKUP($A25,'PY1 Data(H)'!$A$1:$A$288,'PY1 Data(H)'!$A$1:$BR$288))</f>
        <v>0</v>
      </c>
      <c r="AR25" s="130" cm="1">
        <f t="array" ref="AR25">_xlfn.XLOOKUP(AR$1,'PY1 Data(H)'!$A$1:$BR$1,_xlfn.XLOOKUP($A25,'PY1 Data(H)'!$A$1:$A$288,'PY1 Data(H)'!$A$1:$BR$288))</f>
        <v>0</v>
      </c>
      <c r="AS25" s="130" cm="1">
        <f t="array" ref="AS25">_xlfn.XLOOKUP(AS$1,'PY1 Data(H)'!$A$1:$BR$1,_xlfn.XLOOKUP($A25,'PY1 Data(H)'!$A$1:$A$288,'PY1 Data(H)'!$A$1:$BR$288))</f>
        <v>80000</v>
      </c>
    </row>
    <row r="26" spans="1:45" x14ac:dyDescent="0.3">
      <c r="A26">
        <v>505</v>
      </c>
      <c r="D26" s="130" cm="1">
        <f t="array" ref="D26">_xlfn.XLOOKUP(D$1,'PY1 Data(H)'!$A$1:$BR$1,_xlfn.XLOOKUP($A26,'PY1 Data(H)'!$A$1:$A$288,'PY1 Data(H)'!$A$1:$BR$288))</f>
        <v>0</v>
      </c>
      <c r="E26" s="130" cm="1">
        <f t="array" ref="E26">_xlfn.XLOOKUP(E$1,'PY1 Data(H)'!$A$1:$BR$1,_xlfn.XLOOKUP($A26,'PY1 Data(H)'!$A$1:$A$288,'PY1 Data(H)'!$A$1:$BR$288))</f>
        <v>0</v>
      </c>
      <c r="F26" s="130" cm="1">
        <f t="array" ref="F26">_xlfn.XLOOKUP(F$1,'PY1 Data(H)'!$A$1:$BR$1,_xlfn.XLOOKUP($A26,'PY1 Data(H)'!$A$1:$A$288,'PY1 Data(H)'!$A$1:$BR$288))</f>
        <v>0</v>
      </c>
      <c r="G26" s="130" cm="1">
        <f t="array" ref="G26">_xlfn.XLOOKUP(G$1,'PY1 Data(H)'!$A$1:$BR$1,_xlfn.XLOOKUP($A26,'PY1 Data(H)'!$A$1:$A$288,'PY1 Data(H)'!$A$1:$BR$288))</f>
        <v>0</v>
      </c>
      <c r="H26" s="130" cm="1">
        <f t="array" ref="H26">_xlfn.XLOOKUP(H$1,'PY1 Data(H)'!$A$1:$BR$1,_xlfn.XLOOKUP($A26,'PY1 Data(H)'!$A$1:$A$288,'PY1 Data(H)'!$A$1:$BR$288))</f>
        <v>0</v>
      </c>
      <c r="I26" s="130" cm="1">
        <f t="array" ref="I26">_xlfn.XLOOKUP(I$1,'PY1 Data(H)'!$A$1:$BR$1,_xlfn.XLOOKUP($A26,'PY1 Data(H)'!$A$1:$A$288,'PY1 Data(H)'!$A$1:$BR$288))</f>
        <v>0</v>
      </c>
      <c r="J26" s="130" cm="1">
        <f t="array" ref="J26">_xlfn.XLOOKUP(J$1,'PY1 Data(H)'!$A$1:$BR$1,_xlfn.XLOOKUP($A26,'PY1 Data(H)'!$A$1:$A$288,'PY1 Data(H)'!$A$1:$BR$288))</f>
        <v>0</v>
      </c>
      <c r="K26" s="130" cm="1">
        <f t="array" ref="K26">_xlfn.XLOOKUP(K$1,'PY1 Data(H)'!$A$1:$BR$1,_xlfn.XLOOKUP($A26,'PY1 Data(H)'!$A$1:$A$288,'PY1 Data(H)'!$A$1:$BR$288))</f>
        <v>0</v>
      </c>
      <c r="L26" s="130" cm="1">
        <f t="array" ref="L26">_xlfn.XLOOKUP(L$1,'PY1 Data(H)'!$A$1:$BR$1,_xlfn.XLOOKUP($A26,'PY1 Data(H)'!$A$1:$A$288,'PY1 Data(H)'!$A$1:$BR$288))</f>
        <v>0</v>
      </c>
      <c r="M26" s="130" cm="1">
        <f t="array" ref="M26">_xlfn.XLOOKUP(M$1,'PY1 Data(H)'!$A$1:$BR$1,_xlfn.XLOOKUP($A26,'PY1 Data(H)'!$A$1:$A$288,'PY1 Data(H)'!$A$1:$BR$288))</f>
        <v>0</v>
      </c>
      <c r="N26" s="130" cm="1">
        <f t="array" ref="N26">_xlfn.XLOOKUP(N$1,'PY1 Data(H)'!$A$1:$BR$1,_xlfn.XLOOKUP($A26,'PY1 Data(H)'!$A$1:$A$288,'PY1 Data(H)'!$A$1:$BR$288))</f>
        <v>0</v>
      </c>
      <c r="O26" s="130" cm="1">
        <f t="array" ref="O26">_xlfn.XLOOKUP(O$1,'PY1 Data(H)'!$A$1:$BR$1,_xlfn.XLOOKUP($A26,'PY1 Data(H)'!$A$1:$A$288,'PY1 Data(H)'!$A$1:$BR$288))</f>
        <v>0</v>
      </c>
      <c r="P26" s="130" cm="1">
        <f t="array" ref="P26">_xlfn.XLOOKUP(P$1,'PY1 Data(H)'!$A$1:$BR$1,_xlfn.XLOOKUP($A26,'PY1 Data(H)'!$A$1:$A$288,'PY1 Data(H)'!$A$1:$BR$288))</f>
        <v>0</v>
      </c>
      <c r="Q26" s="130" cm="1">
        <f t="array" ref="Q26">_xlfn.XLOOKUP(Q$1,'PY1 Data(H)'!$A$1:$BR$1,_xlfn.XLOOKUP($A26,'PY1 Data(H)'!$A$1:$A$288,'PY1 Data(H)'!$A$1:$BR$288))</f>
        <v>0</v>
      </c>
      <c r="R26" s="130" cm="1">
        <f t="array" ref="R26">_xlfn.XLOOKUP(R$1,'PY1 Data(H)'!$A$1:$BR$1,_xlfn.XLOOKUP($A26,'PY1 Data(H)'!$A$1:$A$288,'PY1 Data(H)'!$A$1:$BR$288))</f>
        <v>0</v>
      </c>
      <c r="S26" s="130" cm="1">
        <f t="array" ref="S26">_xlfn.XLOOKUP(S$1,'PY1 Data(H)'!$A$1:$BR$1,_xlfn.XLOOKUP($A26,'PY1 Data(H)'!$A$1:$A$288,'PY1 Data(H)'!$A$1:$BR$288))</f>
        <v>22582</v>
      </c>
      <c r="T26" s="130" cm="1">
        <f t="array" ref="T26">_xlfn.XLOOKUP(T$1,'PY1 Data(H)'!$A$1:$BR$1,_xlfn.XLOOKUP($A26,'PY1 Data(H)'!$A$1:$A$288,'PY1 Data(H)'!$A$1:$BR$288))</f>
        <v>0</v>
      </c>
      <c r="U26" s="130" cm="1">
        <f t="array" ref="U26">_xlfn.XLOOKUP(U$1,'PY1 Data(H)'!$A$1:$BR$1,_xlfn.XLOOKUP($A26,'PY1 Data(H)'!$A$1:$A$288,'PY1 Data(H)'!$A$1:$BR$288))</f>
        <v>0</v>
      </c>
      <c r="V26" s="130" cm="1">
        <f t="array" ref="V26">_xlfn.XLOOKUP(V$1,'PY1 Data(H)'!$A$1:$BR$1,_xlfn.XLOOKUP($A26,'PY1 Data(H)'!$A$1:$A$288,'PY1 Data(H)'!$A$1:$BR$288))</f>
        <v>0</v>
      </c>
      <c r="W26" s="130" cm="1">
        <f t="array" ref="W26">_xlfn.XLOOKUP(W$1,'PY1 Data(H)'!$A$1:$BR$1,_xlfn.XLOOKUP($A26,'PY1 Data(H)'!$A$1:$A$288,'PY1 Data(H)'!$A$1:$BR$288))</f>
        <v>0</v>
      </c>
      <c r="X26" s="130" cm="1">
        <f t="array" ref="X26">_xlfn.XLOOKUP(X$1,'PY1 Data(H)'!$A$1:$BR$1,_xlfn.XLOOKUP($A26,'PY1 Data(H)'!$A$1:$A$288,'PY1 Data(H)'!$A$1:$BR$288))</f>
        <v>0</v>
      </c>
      <c r="Y26" s="130" cm="1">
        <f t="array" ref="Y26">_xlfn.XLOOKUP(Y$1,'PY1 Data(H)'!$A$1:$BR$1,_xlfn.XLOOKUP($A26,'PY1 Data(H)'!$A$1:$A$288,'PY1 Data(H)'!$A$1:$BR$288))</f>
        <v>0</v>
      </c>
      <c r="Z26" s="130" cm="1">
        <f t="array" ref="Z26">_xlfn.XLOOKUP(Z$1,'PY1 Data(H)'!$A$1:$BR$1,_xlfn.XLOOKUP($A26,'PY1 Data(H)'!$A$1:$A$288,'PY1 Data(H)'!$A$1:$BR$288))</f>
        <v>0</v>
      </c>
      <c r="AA26" s="130" cm="1">
        <f t="array" ref="AA26">_xlfn.XLOOKUP(AA$1,'PY1 Data(H)'!$A$1:$BR$1,_xlfn.XLOOKUP($A26,'PY1 Data(H)'!$A$1:$A$288,'PY1 Data(H)'!$A$1:$BR$288))</f>
        <v>0</v>
      </c>
      <c r="AB26" s="130" cm="1">
        <f t="array" ref="AB26">_xlfn.XLOOKUP(AB$1,'PY1 Data(H)'!$A$1:$BR$1,_xlfn.XLOOKUP($A26,'PY1 Data(H)'!$A$1:$A$288,'PY1 Data(H)'!$A$1:$BR$288))</f>
        <v>0</v>
      </c>
      <c r="AC26" s="130" cm="1">
        <f t="array" ref="AC26">_xlfn.XLOOKUP(AC$1,'PY1 Data(H)'!$A$1:$BR$1,_xlfn.XLOOKUP($A26,'PY1 Data(H)'!$A$1:$A$288,'PY1 Data(H)'!$A$1:$BR$288))</f>
        <v>0</v>
      </c>
      <c r="AD26" s="130" cm="1">
        <f t="array" ref="AD26">_xlfn.XLOOKUP(AD$1,'PY1 Data(H)'!$A$1:$BR$1,_xlfn.XLOOKUP($A26,'PY1 Data(H)'!$A$1:$A$288,'PY1 Data(H)'!$A$1:$BR$288))</f>
        <v>0</v>
      </c>
      <c r="AE26" s="130" cm="1">
        <f t="array" ref="AE26">_xlfn.XLOOKUP(AE$1,'PY1 Data(H)'!$A$1:$BR$1,_xlfn.XLOOKUP($A26,'PY1 Data(H)'!$A$1:$A$288,'PY1 Data(H)'!$A$1:$BR$288))</f>
        <v>0</v>
      </c>
      <c r="AF26" s="130" cm="1">
        <f t="array" ref="AF26">_xlfn.XLOOKUP(AF$1,'PY1 Data(H)'!$A$1:$BR$1,_xlfn.XLOOKUP($A26,'PY1 Data(H)'!$A$1:$A$288,'PY1 Data(H)'!$A$1:$BR$288))</f>
        <v>0</v>
      </c>
      <c r="AG26" s="130" cm="1">
        <f t="array" ref="AG26">_xlfn.XLOOKUP(AG$1,'PY1 Data(H)'!$A$1:$BR$1,_xlfn.XLOOKUP($A26,'PY1 Data(H)'!$A$1:$A$288,'PY1 Data(H)'!$A$1:$BR$288))</f>
        <v>3935944</v>
      </c>
      <c r="AH26" s="130" cm="1">
        <f t="array" ref="AH26">_xlfn.XLOOKUP(AH$1,'PY1 Data(H)'!$A$1:$BR$1,_xlfn.XLOOKUP($A26,'PY1 Data(H)'!$A$1:$A$288,'PY1 Data(H)'!$A$1:$BR$288))</f>
        <v>0</v>
      </c>
      <c r="AI26" s="130" cm="1">
        <f t="array" ref="AI26">_xlfn.XLOOKUP(AI$1,'PY1 Data(H)'!$A$1:$BR$1,_xlfn.XLOOKUP($A26,'PY1 Data(H)'!$A$1:$A$288,'PY1 Data(H)'!$A$1:$BR$288))</f>
        <v>176873</v>
      </c>
      <c r="AJ26" s="130" cm="1">
        <f t="array" ref="AJ26">_xlfn.XLOOKUP(AJ$1,'PY1 Data(H)'!$A$1:$BR$1,_xlfn.XLOOKUP($A26,'PY1 Data(H)'!$A$1:$A$288,'PY1 Data(H)'!$A$1:$BR$288))</f>
        <v>0</v>
      </c>
      <c r="AK26" s="130" cm="1">
        <f t="array" ref="AK26">_xlfn.XLOOKUP(AK$1,'PY1 Data(H)'!$A$1:$BR$1,_xlfn.XLOOKUP($A26,'PY1 Data(H)'!$A$1:$A$288,'PY1 Data(H)'!$A$1:$BR$288))</f>
        <v>0</v>
      </c>
      <c r="AL26" s="130" cm="1">
        <f t="array" ref="AL26">_xlfn.XLOOKUP(AL$1,'PY1 Data(H)'!$A$1:$BR$1,_xlfn.XLOOKUP($A26,'PY1 Data(H)'!$A$1:$A$288,'PY1 Data(H)'!$A$1:$BR$288))</f>
        <v>0</v>
      </c>
      <c r="AM26" s="130" cm="1">
        <f t="array" ref="AM26">_xlfn.XLOOKUP(AM$1,'PY1 Data(H)'!$A$1:$BR$1,_xlfn.XLOOKUP($A26,'PY1 Data(H)'!$A$1:$A$288,'PY1 Data(H)'!$A$1:$BR$288))</f>
        <v>0</v>
      </c>
      <c r="AN26" s="130" cm="1">
        <f t="array" ref="AN26">_xlfn.XLOOKUP(AN$1,'PY1 Data(H)'!$A$1:$BR$1,_xlfn.XLOOKUP($A26,'PY1 Data(H)'!$A$1:$A$288,'PY1 Data(H)'!$A$1:$BR$288))</f>
        <v>0</v>
      </c>
      <c r="AO26" s="130" cm="1">
        <f t="array" ref="AO26">_xlfn.XLOOKUP(AO$1,'PY1 Data(H)'!$A$1:$BR$1,_xlfn.XLOOKUP($A26,'PY1 Data(H)'!$A$1:$A$288,'PY1 Data(H)'!$A$1:$BR$288))</f>
        <v>0</v>
      </c>
      <c r="AP26" s="130" cm="1">
        <f t="array" ref="AP26">_xlfn.XLOOKUP(AP$1,'PY1 Data(H)'!$A$1:$BR$1,_xlfn.XLOOKUP($A26,'PY1 Data(H)'!$A$1:$A$288,'PY1 Data(H)'!$A$1:$BR$288))</f>
        <v>0</v>
      </c>
      <c r="AQ26" s="130" cm="1">
        <f t="array" ref="AQ26">_xlfn.XLOOKUP(AQ$1,'PY1 Data(H)'!$A$1:$BR$1,_xlfn.XLOOKUP($A26,'PY1 Data(H)'!$A$1:$A$288,'PY1 Data(H)'!$A$1:$BR$288))</f>
        <v>0</v>
      </c>
      <c r="AR26" s="130" cm="1">
        <f t="array" ref="AR26">_xlfn.XLOOKUP(AR$1,'PY1 Data(H)'!$A$1:$BR$1,_xlfn.XLOOKUP($A26,'PY1 Data(H)'!$A$1:$A$288,'PY1 Data(H)'!$A$1:$BR$288))</f>
        <v>0</v>
      </c>
      <c r="AS26" s="130" cm="1">
        <f t="array" ref="AS26">_xlfn.XLOOKUP(AS$1,'PY1 Data(H)'!$A$1:$BR$1,_xlfn.XLOOKUP($A26,'PY1 Data(H)'!$A$1:$A$288,'PY1 Data(H)'!$A$1:$BR$288))</f>
        <v>0</v>
      </c>
    </row>
    <row r="27" spans="1:45" x14ac:dyDescent="0.3">
      <c r="A27">
        <v>341</v>
      </c>
      <c r="D27" s="130" cm="1">
        <f t="array" ref="D27">_xlfn.XLOOKUP(D$1,'PY1 Data(H)'!$A$1:$BR$1,_xlfn.XLOOKUP($A27,'PY1 Data(H)'!$A$1:$A$288,'PY1 Data(H)'!$A$1:$BR$288))</f>
        <v>0</v>
      </c>
      <c r="E27" s="130" cm="1">
        <f t="array" ref="E27">_xlfn.XLOOKUP(E$1,'PY1 Data(H)'!$A$1:$BR$1,_xlfn.XLOOKUP($A27,'PY1 Data(H)'!$A$1:$A$288,'PY1 Data(H)'!$A$1:$BR$288))</f>
        <v>0</v>
      </c>
      <c r="F27" s="130" cm="1">
        <f t="array" ref="F27">_xlfn.XLOOKUP(F$1,'PY1 Data(H)'!$A$1:$BR$1,_xlfn.XLOOKUP($A27,'PY1 Data(H)'!$A$1:$A$288,'PY1 Data(H)'!$A$1:$BR$288))</f>
        <v>321500</v>
      </c>
      <c r="G27" s="130" cm="1">
        <f t="array" ref="G27">_xlfn.XLOOKUP(G$1,'PY1 Data(H)'!$A$1:$BR$1,_xlfn.XLOOKUP($A27,'PY1 Data(H)'!$A$1:$A$288,'PY1 Data(H)'!$A$1:$BR$288))</f>
        <v>0</v>
      </c>
      <c r="H27" s="130" cm="1">
        <f t="array" ref="H27">_xlfn.XLOOKUP(H$1,'PY1 Data(H)'!$A$1:$BR$1,_xlfn.XLOOKUP($A27,'PY1 Data(H)'!$A$1:$A$288,'PY1 Data(H)'!$A$1:$BR$288))</f>
        <v>0</v>
      </c>
      <c r="I27" s="130" cm="1">
        <f t="array" ref="I27">_xlfn.XLOOKUP(I$1,'PY1 Data(H)'!$A$1:$BR$1,_xlfn.XLOOKUP($A27,'PY1 Data(H)'!$A$1:$A$288,'PY1 Data(H)'!$A$1:$BR$288))</f>
        <v>353024</v>
      </c>
      <c r="J27" s="130" cm="1">
        <f t="array" ref="J27">_xlfn.XLOOKUP(J$1,'PY1 Data(H)'!$A$1:$BR$1,_xlfn.XLOOKUP($A27,'PY1 Data(H)'!$A$1:$A$288,'PY1 Data(H)'!$A$1:$BR$288))</f>
        <v>2691679</v>
      </c>
      <c r="K27" s="130" cm="1">
        <f t="array" ref="K27">_xlfn.XLOOKUP(K$1,'PY1 Data(H)'!$A$1:$BR$1,_xlfn.XLOOKUP($A27,'PY1 Data(H)'!$A$1:$A$288,'PY1 Data(H)'!$A$1:$BR$288))</f>
        <v>0</v>
      </c>
      <c r="L27" s="130" cm="1">
        <f t="array" ref="L27">_xlfn.XLOOKUP(L$1,'PY1 Data(H)'!$A$1:$BR$1,_xlfn.XLOOKUP($A27,'PY1 Data(H)'!$A$1:$A$288,'PY1 Data(H)'!$A$1:$BR$288))</f>
        <v>0</v>
      </c>
      <c r="M27" s="130" cm="1">
        <f t="array" ref="M27">_xlfn.XLOOKUP(M$1,'PY1 Data(H)'!$A$1:$BR$1,_xlfn.XLOOKUP($A27,'PY1 Data(H)'!$A$1:$A$288,'PY1 Data(H)'!$A$1:$BR$288))</f>
        <v>0</v>
      </c>
      <c r="N27" s="130" cm="1">
        <f t="array" ref="N27">_xlfn.XLOOKUP(N$1,'PY1 Data(H)'!$A$1:$BR$1,_xlfn.XLOOKUP($A27,'PY1 Data(H)'!$A$1:$A$288,'PY1 Data(H)'!$A$1:$BR$288))</f>
        <v>0</v>
      </c>
      <c r="O27" s="130" cm="1">
        <f t="array" ref="O27">_xlfn.XLOOKUP(O$1,'PY1 Data(H)'!$A$1:$BR$1,_xlfn.XLOOKUP($A27,'PY1 Data(H)'!$A$1:$A$288,'PY1 Data(H)'!$A$1:$BR$288))</f>
        <v>0</v>
      </c>
      <c r="P27" s="130" cm="1">
        <f t="array" ref="P27">_xlfn.XLOOKUP(P$1,'PY1 Data(H)'!$A$1:$BR$1,_xlfn.XLOOKUP($A27,'PY1 Data(H)'!$A$1:$A$288,'PY1 Data(H)'!$A$1:$BR$288))</f>
        <v>30225</v>
      </c>
      <c r="Q27" s="130" cm="1">
        <f t="array" ref="Q27">_xlfn.XLOOKUP(Q$1,'PY1 Data(H)'!$A$1:$BR$1,_xlfn.XLOOKUP($A27,'PY1 Data(H)'!$A$1:$A$288,'PY1 Data(H)'!$A$1:$BR$288))</f>
        <v>7</v>
      </c>
      <c r="R27" s="130" cm="1">
        <f t="array" ref="R27">_xlfn.XLOOKUP(R$1,'PY1 Data(H)'!$A$1:$BR$1,_xlfn.XLOOKUP($A27,'PY1 Data(H)'!$A$1:$A$288,'PY1 Data(H)'!$A$1:$BR$288))</f>
        <v>68687</v>
      </c>
      <c r="S27" s="130" cm="1">
        <f t="array" ref="S27">_xlfn.XLOOKUP(S$1,'PY1 Data(H)'!$A$1:$BR$1,_xlfn.XLOOKUP($A27,'PY1 Data(H)'!$A$1:$A$288,'PY1 Data(H)'!$A$1:$BR$288))</f>
        <v>3248650</v>
      </c>
      <c r="T27" s="130" cm="1">
        <f t="array" ref="T27">_xlfn.XLOOKUP(T$1,'PY1 Data(H)'!$A$1:$BR$1,_xlfn.XLOOKUP($A27,'PY1 Data(H)'!$A$1:$A$288,'PY1 Data(H)'!$A$1:$BR$288))</f>
        <v>0</v>
      </c>
      <c r="U27" s="130" cm="1">
        <f t="array" ref="U27">_xlfn.XLOOKUP(U$1,'PY1 Data(H)'!$A$1:$BR$1,_xlfn.XLOOKUP($A27,'PY1 Data(H)'!$A$1:$A$288,'PY1 Data(H)'!$A$1:$BR$288))</f>
        <v>11</v>
      </c>
      <c r="V27" s="130" cm="1">
        <f t="array" ref="V27">_xlfn.XLOOKUP(V$1,'PY1 Data(H)'!$A$1:$BR$1,_xlfn.XLOOKUP($A27,'PY1 Data(H)'!$A$1:$A$288,'PY1 Data(H)'!$A$1:$BR$288))</f>
        <v>0</v>
      </c>
      <c r="W27" s="130" cm="1">
        <f t="array" ref="W27">_xlfn.XLOOKUP(W$1,'PY1 Data(H)'!$A$1:$BR$1,_xlfn.XLOOKUP($A27,'PY1 Data(H)'!$A$1:$A$288,'PY1 Data(H)'!$A$1:$BR$288))</f>
        <v>141</v>
      </c>
      <c r="X27" s="130" cm="1">
        <f t="array" ref="X27">_xlfn.XLOOKUP(X$1,'PY1 Data(H)'!$A$1:$BR$1,_xlfn.XLOOKUP($A27,'PY1 Data(H)'!$A$1:$A$288,'PY1 Data(H)'!$A$1:$BR$288))</f>
        <v>350575</v>
      </c>
      <c r="Y27" s="130" cm="1">
        <f t="array" ref="Y27">_xlfn.XLOOKUP(Y$1,'PY1 Data(H)'!$A$1:$BR$1,_xlfn.XLOOKUP($A27,'PY1 Data(H)'!$A$1:$A$288,'PY1 Data(H)'!$A$1:$BR$288))</f>
        <v>0</v>
      </c>
      <c r="Z27" s="130" cm="1">
        <f t="array" ref="Z27">_xlfn.XLOOKUP(Z$1,'PY1 Data(H)'!$A$1:$BR$1,_xlfn.XLOOKUP($A27,'PY1 Data(H)'!$A$1:$A$288,'PY1 Data(H)'!$A$1:$BR$288))</f>
        <v>124000</v>
      </c>
      <c r="AA27" s="130" cm="1">
        <f t="array" ref="AA27">_xlfn.XLOOKUP(AA$1,'PY1 Data(H)'!$A$1:$BR$1,_xlfn.XLOOKUP($A27,'PY1 Data(H)'!$A$1:$A$288,'PY1 Data(H)'!$A$1:$BR$288))</f>
        <v>75020</v>
      </c>
      <c r="AB27" s="130" cm="1">
        <f t="array" ref="AB27">_xlfn.XLOOKUP(AB$1,'PY1 Data(H)'!$A$1:$BR$1,_xlfn.XLOOKUP($A27,'PY1 Data(H)'!$A$1:$A$288,'PY1 Data(H)'!$A$1:$BR$288))</f>
        <v>312639</v>
      </c>
      <c r="AC27" s="130" cm="1">
        <f t="array" ref="AC27">_xlfn.XLOOKUP(AC$1,'PY1 Data(H)'!$A$1:$BR$1,_xlfn.XLOOKUP($A27,'PY1 Data(H)'!$A$1:$A$288,'PY1 Data(H)'!$A$1:$BR$288))</f>
        <v>16145730</v>
      </c>
      <c r="AD27" s="130" cm="1">
        <f t="array" ref="AD27">_xlfn.XLOOKUP(AD$1,'PY1 Data(H)'!$A$1:$BR$1,_xlfn.XLOOKUP($A27,'PY1 Data(H)'!$A$1:$A$288,'PY1 Data(H)'!$A$1:$BR$288))</f>
        <v>0</v>
      </c>
      <c r="AE27" s="130" cm="1">
        <f t="array" ref="AE27">_xlfn.XLOOKUP(AE$1,'PY1 Data(H)'!$A$1:$BR$1,_xlfn.XLOOKUP($A27,'PY1 Data(H)'!$A$1:$A$288,'PY1 Data(H)'!$A$1:$BR$288))</f>
        <v>16541</v>
      </c>
      <c r="AF27" s="130" cm="1">
        <f t="array" ref="AF27">_xlfn.XLOOKUP(AF$1,'PY1 Data(H)'!$A$1:$BR$1,_xlfn.XLOOKUP($A27,'PY1 Data(H)'!$A$1:$A$288,'PY1 Data(H)'!$A$1:$BR$288))</f>
        <v>0</v>
      </c>
      <c r="AG27" s="130" cm="1">
        <f t="array" ref="AG27">_xlfn.XLOOKUP(AG$1,'PY1 Data(H)'!$A$1:$BR$1,_xlfn.XLOOKUP($A27,'PY1 Data(H)'!$A$1:$A$288,'PY1 Data(H)'!$A$1:$BR$288))</f>
        <v>4268936</v>
      </c>
      <c r="AH27" s="130" cm="1">
        <f t="array" ref="AH27">_xlfn.XLOOKUP(AH$1,'PY1 Data(H)'!$A$1:$BR$1,_xlfn.XLOOKUP($A27,'PY1 Data(H)'!$A$1:$A$288,'PY1 Data(H)'!$A$1:$BR$288))</f>
        <v>2342003</v>
      </c>
      <c r="AI27" s="130" cm="1">
        <f t="array" ref="AI27">_xlfn.XLOOKUP(AI$1,'PY1 Data(H)'!$A$1:$BR$1,_xlfn.XLOOKUP($A27,'PY1 Data(H)'!$A$1:$A$288,'PY1 Data(H)'!$A$1:$BR$288))</f>
        <v>179456547</v>
      </c>
      <c r="AJ27" s="130" cm="1">
        <f t="array" ref="AJ27">_xlfn.XLOOKUP(AJ$1,'PY1 Data(H)'!$A$1:$BR$1,_xlfn.XLOOKUP($A27,'PY1 Data(H)'!$A$1:$A$288,'PY1 Data(H)'!$A$1:$BR$288))</f>
        <v>66996</v>
      </c>
      <c r="AK27" s="130" cm="1">
        <f t="array" ref="AK27">_xlfn.XLOOKUP(AK$1,'PY1 Data(H)'!$A$1:$BR$1,_xlfn.XLOOKUP($A27,'PY1 Data(H)'!$A$1:$A$288,'PY1 Data(H)'!$A$1:$BR$288))</f>
        <v>220607</v>
      </c>
      <c r="AL27" s="130" cm="1">
        <f t="array" ref="AL27">_xlfn.XLOOKUP(AL$1,'PY1 Data(H)'!$A$1:$BR$1,_xlfn.XLOOKUP($A27,'PY1 Data(H)'!$A$1:$A$288,'PY1 Data(H)'!$A$1:$BR$288))</f>
        <v>7776</v>
      </c>
      <c r="AM27" s="130" cm="1">
        <f t="array" ref="AM27">_xlfn.XLOOKUP(AM$1,'PY1 Data(H)'!$A$1:$BR$1,_xlfn.XLOOKUP($A27,'PY1 Data(H)'!$A$1:$A$288,'PY1 Data(H)'!$A$1:$BR$288))</f>
        <v>30</v>
      </c>
      <c r="AN27" s="130" cm="1">
        <f t="array" ref="AN27">_xlfn.XLOOKUP(AN$1,'PY1 Data(H)'!$A$1:$BR$1,_xlfn.XLOOKUP($A27,'PY1 Data(H)'!$A$1:$A$288,'PY1 Data(H)'!$A$1:$BR$288))</f>
        <v>7628</v>
      </c>
      <c r="AO27" s="130" cm="1">
        <f t="array" ref="AO27">_xlfn.XLOOKUP(AO$1,'PY1 Data(H)'!$A$1:$BR$1,_xlfn.XLOOKUP($A27,'PY1 Data(H)'!$A$1:$A$288,'PY1 Data(H)'!$A$1:$BR$288))</f>
        <v>52179</v>
      </c>
      <c r="AP27" s="130" cm="1">
        <f t="array" ref="AP27">_xlfn.XLOOKUP(AP$1,'PY1 Data(H)'!$A$1:$BR$1,_xlfn.XLOOKUP($A27,'PY1 Data(H)'!$A$1:$A$288,'PY1 Data(H)'!$A$1:$BR$288))</f>
        <v>9932</v>
      </c>
      <c r="AQ27" s="130" cm="1">
        <f t="array" ref="AQ27">_xlfn.XLOOKUP(AQ$1,'PY1 Data(H)'!$A$1:$BR$1,_xlfn.XLOOKUP($A27,'PY1 Data(H)'!$A$1:$A$288,'PY1 Data(H)'!$A$1:$BR$288))</f>
        <v>0</v>
      </c>
      <c r="AR27" s="130" cm="1">
        <f t="array" ref="AR27">_xlfn.XLOOKUP(AR$1,'PY1 Data(H)'!$A$1:$BR$1,_xlfn.XLOOKUP($A27,'PY1 Data(H)'!$A$1:$A$288,'PY1 Data(H)'!$A$1:$BR$288))</f>
        <v>0</v>
      </c>
      <c r="AS27" s="130" cm="1">
        <f t="array" ref="AS27">_xlfn.XLOOKUP(AS$1,'PY1 Data(H)'!$A$1:$BR$1,_xlfn.XLOOKUP($A27,'PY1 Data(H)'!$A$1:$A$288,'PY1 Data(H)'!$A$1:$BR$288))</f>
        <v>75</v>
      </c>
    </row>
    <row r="28" spans="1:45" x14ac:dyDescent="0.3">
      <c r="A28">
        <v>386</v>
      </c>
      <c r="D28" s="130" cm="1">
        <f t="array" ref="D28">_xlfn.XLOOKUP(D$1,'PY1 Data(H)'!$A$1:$BR$1,_xlfn.XLOOKUP($A28,'PY1 Data(H)'!$A$1:$A$288,'PY1 Data(H)'!$A$1:$BR$288))</f>
        <v>0</v>
      </c>
      <c r="E28" s="130" cm="1">
        <f t="array" ref="E28">_xlfn.XLOOKUP(E$1,'PY1 Data(H)'!$A$1:$BR$1,_xlfn.XLOOKUP($A28,'PY1 Data(H)'!$A$1:$A$288,'PY1 Data(H)'!$A$1:$BR$288))</f>
        <v>0</v>
      </c>
      <c r="F28" s="130" cm="1">
        <f t="array" ref="F28">_xlfn.XLOOKUP(F$1,'PY1 Data(H)'!$A$1:$BR$1,_xlfn.XLOOKUP($A28,'PY1 Data(H)'!$A$1:$A$288,'PY1 Data(H)'!$A$1:$BR$288))</f>
        <v>0</v>
      </c>
      <c r="G28" s="130" cm="1">
        <f t="array" ref="G28">_xlfn.XLOOKUP(G$1,'PY1 Data(H)'!$A$1:$BR$1,_xlfn.XLOOKUP($A28,'PY1 Data(H)'!$A$1:$A$288,'PY1 Data(H)'!$A$1:$BR$288))</f>
        <v>0</v>
      </c>
      <c r="H28" s="130" cm="1">
        <f t="array" ref="H28">_xlfn.XLOOKUP(H$1,'PY1 Data(H)'!$A$1:$BR$1,_xlfn.XLOOKUP($A28,'PY1 Data(H)'!$A$1:$A$288,'PY1 Data(H)'!$A$1:$BR$288))</f>
        <v>0</v>
      </c>
      <c r="I28" s="130" cm="1">
        <f t="array" ref="I28">_xlfn.XLOOKUP(I$1,'PY1 Data(H)'!$A$1:$BR$1,_xlfn.XLOOKUP($A28,'PY1 Data(H)'!$A$1:$A$288,'PY1 Data(H)'!$A$1:$BR$288))</f>
        <v>0</v>
      </c>
      <c r="J28" s="130" cm="1">
        <f t="array" ref="J28">_xlfn.XLOOKUP(J$1,'PY1 Data(H)'!$A$1:$BR$1,_xlfn.XLOOKUP($A28,'PY1 Data(H)'!$A$1:$A$288,'PY1 Data(H)'!$A$1:$BR$288))</f>
        <v>0</v>
      </c>
      <c r="K28" s="130" cm="1">
        <f t="array" ref="K28">_xlfn.XLOOKUP(K$1,'PY1 Data(H)'!$A$1:$BR$1,_xlfn.XLOOKUP($A28,'PY1 Data(H)'!$A$1:$A$288,'PY1 Data(H)'!$A$1:$BR$288))</f>
        <v>0</v>
      </c>
      <c r="L28" s="130" cm="1">
        <f t="array" ref="L28">_xlfn.XLOOKUP(L$1,'PY1 Data(H)'!$A$1:$BR$1,_xlfn.XLOOKUP($A28,'PY1 Data(H)'!$A$1:$A$288,'PY1 Data(H)'!$A$1:$BR$288))</f>
        <v>0</v>
      </c>
      <c r="M28" s="130" cm="1">
        <f t="array" ref="M28">_xlfn.XLOOKUP(M$1,'PY1 Data(H)'!$A$1:$BR$1,_xlfn.XLOOKUP($A28,'PY1 Data(H)'!$A$1:$A$288,'PY1 Data(H)'!$A$1:$BR$288))</f>
        <v>0</v>
      </c>
      <c r="N28" s="130" cm="1">
        <f t="array" ref="N28">_xlfn.XLOOKUP(N$1,'PY1 Data(H)'!$A$1:$BR$1,_xlfn.XLOOKUP($A28,'PY1 Data(H)'!$A$1:$A$288,'PY1 Data(H)'!$A$1:$BR$288))</f>
        <v>0</v>
      </c>
      <c r="O28" s="130" cm="1">
        <f t="array" ref="O28">_xlfn.XLOOKUP(O$1,'PY1 Data(H)'!$A$1:$BR$1,_xlfn.XLOOKUP($A28,'PY1 Data(H)'!$A$1:$A$288,'PY1 Data(H)'!$A$1:$BR$288))</f>
        <v>0</v>
      </c>
      <c r="P28" s="130" cm="1">
        <f t="array" ref="P28">_xlfn.XLOOKUP(P$1,'PY1 Data(H)'!$A$1:$BR$1,_xlfn.XLOOKUP($A28,'PY1 Data(H)'!$A$1:$A$288,'PY1 Data(H)'!$A$1:$BR$288))</f>
        <v>0</v>
      </c>
      <c r="Q28" s="130" cm="1">
        <f t="array" ref="Q28">_xlfn.XLOOKUP(Q$1,'PY1 Data(H)'!$A$1:$BR$1,_xlfn.XLOOKUP($A28,'PY1 Data(H)'!$A$1:$A$288,'PY1 Data(H)'!$A$1:$BR$288))</f>
        <v>0</v>
      </c>
      <c r="R28" s="130" cm="1">
        <f t="array" ref="R28">_xlfn.XLOOKUP(R$1,'PY1 Data(H)'!$A$1:$BR$1,_xlfn.XLOOKUP($A28,'PY1 Data(H)'!$A$1:$A$288,'PY1 Data(H)'!$A$1:$BR$288))</f>
        <v>0</v>
      </c>
      <c r="S28" s="130" cm="1">
        <f t="array" ref="S28">_xlfn.XLOOKUP(S$1,'PY1 Data(H)'!$A$1:$BR$1,_xlfn.XLOOKUP($A28,'PY1 Data(H)'!$A$1:$A$288,'PY1 Data(H)'!$A$1:$BR$288))</f>
        <v>0</v>
      </c>
      <c r="T28" s="130" cm="1">
        <f t="array" ref="T28">_xlfn.XLOOKUP(T$1,'PY1 Data(H)'!$A$1:$BR$1,_xlfn.XLOOKUP($A28,'PY1 Data(H)'!$A$1:$A$288,'PY1 Data(H)'!$A$1:$BR$288))</f>
        <v>0</v>
      </c>
      <c r="U28" s="130" cm="1">
        <f t="array" ref="U28">_xlfn.XLOOKUP(U$1,'PY1 Data(H)'!$A$1:$BR$1,_xlfn.XLOOKUP($A28,'PY1 Data(H)'!$A$1:$A$288,'PY1 Data(H)'!$A$1:$BR$288))</f>
        <v>0</v>
      </c>
      <c r="V28" s="130" cm="1">
        <f t="array" ref="V28">_xlfn.XLOOKUP(V$1,'PY1 Data(H)'!$A$1:$BR$1,_xlfn.XLOOKUP($A28,'PY1 Data(H)'!$A$1:$A$288,'PY1 Data(H)'!$A$1:$BR$288))</f>
        <v>0</v>
      </c>
      <c r="W28" s="130" cm="1">
        <f t="array" ref="W28">_xlfn.XLOOKUP(W$1,'PY1 Data(H)'!$A$1:$BR$1,_xlfn.XLOOKUP($A28,'PY1 Data(H)'!$A$1:$A$288,'PY1 Data(H)'!$A$1:$BR$288))</f>
        <v>0</v>
      </c>
      <c r="X28" s="130" cm="1">
        <f t="array" ref="X28">_xlfn.XLOOKUP(X$1,'PY1 Data(H)'!$A$1:$BR$1,_xlfn.XLOOKUP($A28,'PY1 Data(H)'!$A$1:$A$288,'PY1 Data(H)'!$A$1:$BR$288))</f>
        <v>0</v>
      </c>
      <c r="Y28" s="130" cm="1">
        <f t="array" ref="Y28">_xlfn.XLOOKUP(Y$1,'PY1 Data(H)'!$A$1:$BR$1,_xlfn.XLOOKUP($A28,'PY1 Data(H)'!$A$1:$A$288,'PY1 Data(H)'!$A$1:$BR$288))</f>
        <v>0</v>
      </c>
      <c r="Z28" s="130" cm="1">
        <f t="array" ref="Z28">_xlfn.XLOOKUP(Z$1,'PY1 Data(H)'!$A$1:$BR$1,_xlfn.XLOOKUP($A28,'PY1 Data(H)'!$A$1:$A$288,'PY1 Data(H)'!$A$1:$BR$288))</f>
        <v>0</v>
      </c>
      <c r="AA28" s="130" cm="1">
        <f t="array" ref="AA28">_xlfn.XLOOKUP(AA$1,'PY1 Data(H)'!$A$1:$BR$1,_xlfn.XLOOKUP($A28,'PY1 Data(H)'!$A$1:$A$288,'PY1 Data(H)'!$A$1:$BR$288))</f>
        <v>0</v>
      </c>
      <c r="AB28" s="130" cm="1">
        <f t="array" ref="AB28">_xlfn.XLOOKUP(AB$1,'PY1 Data(H)'!$A$1:$BR$1,_xlfn.XLOOKUP($A28,'PY1 Data(H)'!$A$1:$A$288,'PY1 Data(H)'!$A$1:$BR$288))</f>
        <v>0</v>
      </c>
      <c r="AC28" s="130" cm="1">
        <f t="array" ref="AC28">_xlfn.XLOOKUP(AC$1,'PY1 Data(H)'!$A$1:$BR$1,_xlfn.XLOOKUP($A28,'PY1 Data(H)'!$A$1:$A$288,'PY1 Data(H)'!$A$1:$BR$288))</f>
        <v>0</v>
      </c>
      <c r="AD28" s="130" cm="1">
        <f t="array" ref="AD28">_xlfn.XLOOKUP(AD$1,'PY1 Data(H)'!$A$1:$BR$1,_xlfn.XLOOKUP($A28,'PY1 Data(H)'!$A$1:$A$288,'PY1 Data(H)'!$A$1:$BR$288))</f>
        <v>0</v>
      </c>
      <c r="AE28" s="130" cm="1">
        <f t="array" ref="AE28">_xlfn.XLOOKUP(AE$1,'PY1 Data(H)'!$A$1:$BR$1,_xlfn.XLOOKUP($A28,'PY1 Data(H)'!$A$1:$A$288,'PY1 Data(H)'!$A$1:$BR$288))</f>
        <v>0</v>
      </c>
      <c r="AF28" s="130" cm="1">
        <f t="array" ref="AF28">_xlfn.XLOOKUP(AF$1,'PY1 Data(H)'!$A$1:$BR$1,_xlfn.XLOOKUP($A28,'PY1 Data(H)'!$A$1:$A$288,'PY1 Data(H)'!$A$1:$BR$288))</f>
        <v>0</v>
      </c>
      <c r="AG28" s="130" cm="1">
        <f t="array" ref="AG28">_xlfn.XLOOKUP(AG$1,'PY1 Data(H)'!$A$1:$BR$1,_xlfn.XLOOKUP($A28,'PY1 Data(H)'!$A$1:$A$288,'PY1 Data(H)'!$A$1:$BR$288))</f>
        <v>0</v>
      </c>
      <c r="AH28" s="130" cm="1">
        <f t="array" ref="AH28">_xlfn.XLOOKUP(AH$1,'PY1 Data(H)'!$A$1:$BR$1,_xlfn.XLOOKUP($A28,'PY1 Data(H)'!$A$1:$A$288,'PY1 Data(H)'!$A$1:$BR$288))</f>
        <v>0</v>
      </c>
      <c r="AI28" s="130" cm="1">
        <f t="array" ref="AI28">_xlfn.XLOOKUP(AI$1,'PY1 Data(H)'!$A$1:$BR$1,_xlfn.XLOOKUP($A28,'PY1 Data(H)'!$A$1:$A$288,'PY1 Data(H)'!$A$1:$BR$288))</f>
        <v>0</v>
      </c>
      <c r="AJ28" s="130" cm="1">
        <f t="array" ref="AJ28">_xlfn.XLOOKUP(AJ$1,'PY1 Data(H)'!$A$1:$BR$1,_xlfn.XLOOKUP($A28,'PY1 Data(H)'!$A$1:$A$288,'PY1 Data(H)'!$A$1:$BR$288))</f>
        <v>0</v>
      </c>
      <c r="AK28" s="130" cm="1">
        <f t="array" ref="AK28">_xlfn.XLOOKUP(AK$1,'PY1 Data(H)'!$A$1:$BR$1,_xlfn.XLOOKUP($A28,'PY1 Data(H)'!$A$1:$A$288,'PY1 Data(H)'!$A$1:$BR$288))</f>
        <v>0</v>
      </c>
      <c r="AL28" s="130" cm="1">
        <f t="array" ref="AL28">_xlfn.XLOOKUP(AL$1,'PY1 Data(H)'!$A$1:$BR$1,_xlfn.XLOOKUP($A28,'PY1 Data(H)'!$A$1:$A$288,'PY1 Data(H)'!$A$1:$BR$288))</f>
        <v>0</v>
      </c>
      <c r="AM28" s="130" cm="1">
        <f t="array" ref="AM28">_xlfn.XLOOKUP(AM$1,'PY1 Data(H)'!$A$1:$BR$1,_xlfn.XLOOKUP($A28,'PY1 Data(H)'!$A$1:$A$288,'PY1 Data(H)'!$A$1:$BR$288))</f>
        <v>0</v>
      </c>
      <c r="AN28" s="130" cm="1">
        <f t="array" ref="AN28">_xlfn.XLOOKUP(AN$1,'PY1 Data(H)'!$A$1:$BR$1,_xlfn.XLOOKUP($A28,'PY1 Data(H)'!$A$1:$A$288,'PY1 Data(H)'!$A$1:$BR$288))</f>
        <v>0</v>
      </c>
      <c r="AO28" s="130" cm="1">
        <f t="array" ref="AO28">_xlfn.XLOOKUP(AO$1,'PY1 Data(H)'!$A$1:$BR$1,_xlfn.XLOOKUP($A28,'PY1 Data(H)'!$A$1:$A$288,'PY1 Data(H)'!$A$1:$BR$288))</f>
        <v>0</v>
      </c>
      <c r="AP28" s="130" cm="1">
        <f t="array" ref="AP28">_xlfn.XLOOKUP(AP$1,'PY1 Data(H)'!$A$1:$BR$1,_xlfn.XLOOKUP($A28,'PY1 Data(H)'!$A$1:$A$288,'PY1 Data(H)'!$A$1:$BR$288))</f>
        <v>0</v>
      </c>
      <c r="AQ28" s="130" cm="1">
        <f t="array" ref="AQ28">_xlfn.XLOOKUP(AQ$1,'PY1 Data(H)'!$A$1:$BR$1,_xlfn.XLOOKUP($A28,'PY1 Data(H)'!$A$1:$A$288,'PY1 Data(H)'!$A$1:$BR$288))</f>
        <v>0</v>
      </c>
      <c r="AR28" s="130" cm="1">
        <f t="array" ref="AR28">_xlfn.XLOOKUP(AR$1,'PY1 Data(H)'!$A$1:$BR$1,_xlfn.XLOOKUP($A28,'PY1 Data(H)'!$A$1:$A$288,'PY1 Data(H)'!$A$1:$BR$288))</f>
        <v>0</v>
      </c>
      <c r="AS28" s="130" cm="1">
        <f t="array" ref="AS28">_xlfn.XLOOKUP(AS$1,'PY1 Data(H)'!$A$1:$BR$1,_xlfn.XLOOKUP($A28,'PY1 Data(H)'!$A$1:$A$288,'PY1 Data(H)'!$A$1:$BR$288))</f>
        <v>0</v>
      </c>
    </row>
    <row r="29" spans="1:45" x14ac:dyDescent="0.3">
      <c r="A29">
        <v>387</v>
      </c>
      <c r="D29" s="130" cm="1">
        <f t="array" ref="D29">_xlfn.XLOOKUP(D$1,'PY1 Data(H)'!$A$1:$BR$1,_xlfn.XLOOKUP($A29,'PY1 Data(H)'!$A$1:$A$288,'PY1 Data(H)'!$A$1:$BR$288))</f>
        <v>0</v>
      </c>
      <c r="E29" s="130" cm="1">
        <f t="array" ref="E29">_xlfn.XLOOKUP(E$1,'PY1 Data(H)'!$A$1:$BR$1,_xlfn.XLOOKUP($A29,'PY1 Data(H)'!$A$1:$A$288,'PY1 Data(H)'!$A$1:$BR$288))</f>
        <v>0</v>
      </c>
      <c r="F29" s="130" cm="1">
        <f t="array" ref="F29">_xlfn.XLOOKUP(F$1,'PY1 Data(H)'!$A$1:$BR$1,_xlfn.XLOOKUP($A29,'PY1 Data(H)'!$A$1:$A$288,'PY1 Data(H)'!$A$1:$BR$288))</f>
        <v>0</v>
      </c>
      <c r="G29" s="130" cm="1">
        <f t="array" ref="G29">_xlfn.XLOOKUP(G$1,'PY1 Data(H)'!$A$1:$BR$1,_xlfn.XLOOKUP($A29,'PY1 Data(H)'!$A$1:$A$288,'PY1 Data(H)'!$A$1:$BR$288))</f>
        <v>0</v>
      </c>
      <c r="H29" s="130" cm="1">
        <f t="array" ref="H29">_xlfn.XLOOKUP(H$1,'PY1 Data(H)'!$A$1:$BR$1,_xlfn.XLOOKUP($A29,'PY1 Data(H)'!$A$1:$A$288,'PY1 Data(H)'!$A$1:$BR$288))</f>
        <v>0</v>
      </c>
      <c r="I29" s="130" cm="1">
        <f t="array" ref="I29">_xlfn.XLOOKUP(I$1,'PY1 Data(H)'!$A$1:$BR$1,_xlfn.XLOOKUP($A29,'PY1 Data(H)'!$A$1:$A$288,'PY1 Data(H)'!$A$1:$BR$288))</f>
        <v>0</v>
      </c>
      <c r="J29" s="130" cm="1">
        <f t="array" ref="J29">_xlfn.XLOOKUP(J$1,'PY1 Data(H)'!$A$1:$BR$1,_xlfn.XLOOKUP($A29,'PY1 Data(H)'!$A$1:$A$288,'PY1 Data(H)'!$A$1:$BR$288))</f>
        <v>0</v>
      </c>
      <c r="K29" s="130" cm="1">
        <f t="array" ref="K29">_xlfn.XLOOKUP(K$1,'PY1 Data(H)'!$A$1:$BR$1,_xlfn.XLOOKUP($A29,'PY1 Data(H)'!$A$1:$A$288,'PY1 Data(H)'!$A$1:$BR$288))</f>
        <v>0</v>
      </c>
      <c r="L29" s="130" cm="1">
        <f t="array" ref="L29">_xlfn.XLOOKUP(L$1,'PY1 Data(H)'!$A$1:$BR$1,_xlfn.XLOOKUP($A29,'PY1 Data(H)'!$A$1:$A$288,'PY1 Data(H)'!$A$1:$BR$288))</f>
        <v>0</v>
      </c>
      <c r="M29" s="130" cm="1">
        <f t="array" ref="M29">_xlfn.XLOOKUP(M$1,'PY1 Data(H)'!$A$1:$BR$1,_xlfn.XLOOKUP($A29,'PY1 Data(H)'!$A$1:$A$288,'PY1 Data(H)'!$A$1:$BR$288))</f>
        <v>0</v>
      </c>
      <c r="N29" s="130" cm="1">
        <f t="array" ref="N29">_xlfn.XLOOKUP(N$1,'PY1 Data(H)'!$A$1:$BR$1,_xlfn.XLOOKUP($A29,'PY1 Data(H)'!$A$1:$A$288,'PY1 Data(H)'!$A$1:$BR$288))</f>
        <v>0</v>
      </c>
      <c r="O29" s="130" cm="1">
        <f t="array" ref="O29">_xlfn.XLOOKUP(O$1,'PY1 Data(H)'!$A$1:$BR$1,_xlfn.XLOOKUP($A29,'PY1 Data(H)'!$A$1:$A$288,'PY1 Data(H)'!$A$1:$BR$288))</f>
        <v>0</v>
      </c>
      <c r="P29" s="130" cm="1">
        <f t="array" ref="P29">_xlfn.XLOOKUP(P$1,'PY1 Data(H)'!$A$1:$BR$1,_xlfn.XLOOKUP($A29,'PY1 Data(H)'!$A$1:$A$288,'PY1 Data(H)'!$A$1:$BR$288))</f>
        <v>0</v>
      </c>
      <c r="Q29" s="130" cm="1">
        <f t="array" ref="Q29">_xlfn.XLOOKUP(Q$1,'PY1 Data(H)'!$A$1:$BR$1,_xlfn.XLOOKUP($A29,'PY1 Data(H)'!$A$1:$A$288,'PY1 Data(H)'!$A$1:$BR$288))</f>
        <v>0</v>
      </c>
      <c r="R29" s="130" cm="1">
        <f t="array" ref="R29">_xlfn.XLOOKUP(R$1,'PY1 Data(H)'!$A$1:$BR$1,_xlfn.XLOOKUP($A29,'PY1 Data(H)'!$A$1:$A$288,'PY1 Data(H)'!$A$1:$BR$288))</f>
        <v>0</v>
      </c>
      <c r="S29" s="130" cm="1">
        <f t="array" ref="S29">_xlfn.XLOOKUP(S$1,'PY1 Data(H)'!$A$1:$BR$1,_xlfn.XLOOKUP($A29,'PY1 Data(H)'!$A$1:$A$288,'PY1 Data(H)'!$A$1:$BR$288))</f>
        <v>0</v>
      </c>
      <c r="T29" s="130" cm="1">
        <f t="array" ref="T29">_xlfn.XLOOKUP(T$1,'PY1 Data(H)'!$A$1:$BR$1,_xlfn.XLOOKUP($A29,'PY1 Data(H)'!$A$1:$A$288,'PY1 Data(H)'!$A$1:$BR$288))</f>
        <v>0</v>
      </c>
      <c r="U29" s="130" cm="1">
        <f t="array" ref="U29">_xlfn.XLOOKUP(U$1,'PY1 Data(H)'!$A$1:$BR$1,_xlfn.XLOOKUP($A29,'PY1 Data(H)'!$A$1:$A$288,'PY1 Data(H)'!$A$1:$BR$288))</f>
        <v>0</v>
      </c>
      <c r="V29" s="130" cm="1">
        <f t="array" ref="V29">_xlfn.XLOOKUP(V$1,'PY1 Data(H)'!$A$1:$BR$1,_xlfn.XLOOKUP($A29,'PY1 Data(H)'!$A$1:$A$288,'PY1 Data(H)'!$A$1:$BR$288))</f>
        <v>0</v>
      </c>
      <c r="W29" s="130" cm="1">
        <f t="array" ref="W29">_xlfn.XLOOKUP(W$1,'PY1 Data(H)'!$A$1:$BR$1,_xlfn.XLOOKUP($A29,'PY1 Data(H)'!$A$1:$A$288,'PY1 Data(H)'!$A$1:$BR$288))</f>
        <v>0</v>
      </c>
      <c r="X29" s="130" cm="1">
        <f t="array" ref="X29">_xlfn.XLOOKUP(X$1,'PY1 Data(H)'!$A$1:$BR$1,_xlfn.XLOOKUP($A29,'PY1 Data(H)'!$A$1:$A$288,'PY1 Data(H)'!$A$1:$BR$288))</f>
        <v>0</v>
      </c>
      <c r="Y29" s="130" cm="1">
        <f t="array" ref="Y29">_xlfn.XLOOKUP(Y$1,'PY1 Data(H)'!$A$1:$BR$1,_xlfn.XLOOKUP($A29,'PY1 Data(H)'!$A$1:$A$288,'PY1 Data(H)'!$A$1:$BR$288))</f>
        <v>0</v>
      </c>
      <c r="Z29" s="130" cm="1">
        <f t="array" ref="Z29">_xlfn.XLOOKUP(Z$1,'PY1 Data(H)'!$A$1:$BR$1,_xlfn.XLOOKUP($A29,'PY1 Data(H)'!$A$1:$A$288,'PY1 Data(H)'!$A$1:$BR$288))</f>
        <v>0</v>
      </c>
      <c r="AA29" s="130" cm="1">
        <f t="array" ref="AA29">_xlfn.XLOOKUP(AA$1,'PY1 Data(H)'!$A$1:$BR$1,_xlfn.XLOOKUP($A29,'PY1 Data(H)'!$A$1:$A$288,'PY1 Data(H)'!$A$1:$BR$288))</f>
        <v>0</v>
      </c>
      <c r="AB29" s="130" cm="1">
        <f t="array" ref="AB29">_xlfn.XLOOKUP(AB$1,'PY1 Data(H)'!$A$1:$BR$1,_xlfn.XLOOKUP($A29,'PY1 Data(H)'!$A$1:$A$288,'PY1 Data(H)'!$A$1:$BR$288))</f>
        <v>0</v>
      </c>
      <c r="AC29" s="130" cm="1">
        <f t="array" ref="AC29">_xlfn.XLOOKUP(AC$1,'PY1 Data(H)'!$A$1:$BR$1,_xlfn.XLOOKUP($A29,'PY1 Data(H)'!$A$1:$A$288,'PY1 Data(H)'!$A$1:$BR$288))</f>
        <v>0</v>
      </c>
      <c r="AD29" s="130" cm="1">
        <f t="array" ref="AD29">_xlfn.XLOOKUP(AD$1,'PY1 Data(H)'!$A$1:$BR$1,_xlfn.XLOOKUP($A29,'PY1 Data(H)'!$A$1:$A$288,'PY1 Data(H)'!$A$1:$BR$288))</f>
        <v>0</v>
      </c>
      <c r="AE29" s="130" cm="1">
        <f t="array" ref="AE29">_xlfn.XLOOKUP(AE$1,'PY1 Data(H)'!$A$1:$BR$1,_xlfn.XLOOKUP($A29,'PY1 Data(H)'!$A$1:$A$288,'PY1 Data(H)'!$A$1:$BR$288))</f>
        <v>0</v>
      </c>
      <c r="AF29" s="130" cm="1">
        <f t="array" ref="AF29">_xlfn.XLOOKUP(AF$1,'PY1 Data(H)'!$A$1:$BR$1,_xlfn.XLOOKUP($A29,'PY1 Data(H)'!$A$1:$A$288,'PY1 Data(H)'!$A$1:$BR$288))</f>
        <v>0</v>
      </c>
      <c r="AG29" s="130" cm="1">
        <f t="array" ref="AG29">_xlfn.XLOOKUP(AG$1,'PY1 Data(H)'!$A$1:$BR$1,_xlfn.XLOOKUP($A29,'PY1 Data(H)'!$A$1:$A$288,'PY1 Data(H)'!$A$1:$BR$288))</f>
        <v>0</v>
      </c>
      <c r="AH29" s="130" cm="1">
        <f t="array" ref="AH29">_xlfn.XLOOKUP(AH$1,'PY1 Data(H)'!$A$1:$BR$1,_xlfn.XLOOKUP($A29,'PY1 Data(H)'!$A$1:$A$288,'PY1 Data(H)'!$A$1:$BR$288))</f>
        <v>0</v>
      </c>
      <c r="AI29" s="130" cm="1">
        <f t="array" ref="AI29">_xlfn.XLOOKUP(AI$1,'PY1 Data(H)'!$A$1:$BR$1,_xlfn.XLOOKUP($A29,'PY1 Data(H)'!$A$1:$A$288,'PY1 Data(H)'!$A$1:$BR$288))</f>
        <v>12430760</v>
      </c>
      <c r="AJ29" s="130" cm="1">
        <f t="array" ref="AJ29">_xlfn.XLOOKUP(AJ$1,'PY1 Data(H)'!$A$1:$BR$1,_xlfn.XLOOKUP($A29,'PY1 Data(H)'!$A$1:$A$288,'PY1 Data(H)'!$A$1:$BR$288))</f>
        <v>0</v>
      </c>
      <c r="AK29" s="130" cm="1">
        <f t="array" ref="AK29">_xlfn.XLOOKUP(AK$1,'PY1 Data(H)'!$A$1:$BR$1,_xlfn.XLOOKUP($A29,'PY1 Data(H)'!$A$1:$A$288,'PY1 Data(H)'!$A$1:$BR$288))</f>
        <v>0</v>
      </c>
      <c r="AL29" s="130" cm="1">
        <f t="array" ref="AL29">_xlfn.XLOOKUP(AL$1,'PY1 Data(H)'!$A$1:$BR$1,_xlfn.XLOOKUP($A29,'PY1 Data(H)'!$A$1:$A$288,'PY1 Data(H)'!$A$1:$BR$288))</f>
        <v>0</v>
      </c>
      <c r="AM29" s="130" cm="1">
        <f t="array" ref="AM29">_xlfn.XLOOKUP(AM$1,'PY1 Data(H)'!$A$1:$BR$1,_xlfn.XLOOKUP($A29,'PY1 Data(H)'!$A$1:$A$288,'PY1 Data(H)'!$A$1:$BR$288))</f>
        <v>0</v>
      </c>
      <c r="AN29" s="130" cm="1">
        <f t="array" ref="AN29">_xlfn.XLOOKUP(AN$1,'PY1 Data(H)'!$A$1:$BR$1,_xlfn.XLOOKUP($A29,'PY1 Data(H)'!$A$1:$A$288,'PY1 Data(H)'!$A$1:$BR$288))</f>
        <v>0</v>
      </c>
      <c r="AO29" s="130" cm="1">
        <f t="array" ref="AO29">_xlfn.XLOOKUP(AO$1,'PY1 Data(H)'!$A$1:$BR$1,_xlfn.XLOOKUP($A29,'PY1 Data(H)'!$A$1:$A$288,'PY1 Data(H)'!$A$1:$BR$288))</f>
        <v>0</v>
      </c>
      <c r="AP29" s="130" cm="1">
        <f t="array" ref="AP29">_xlfn.XLOOKUP(AP$1,'PY1 Data(H)'!$A$1:$BR$1,_xlfn.XLOOKUP($A29,'PY1 Data(H)'!$A$1:$A$288,'PY1 Data(H)'!$A$1:$BR$288))</f>
        <v>0</v>
      </c>
      <c r="AQ29" s="130" cm="1">
        <f t="array" ref="AQ29">_xlfn.XLOOKUP(AQ$1,'PY1 Data(H)'!$A$1:$BR$1,_xlfn.XLOOKUP($A29,'PY1 Data(H)'!$A$1:$A$288,'PY1 Data(H)'!$A$1:$BR$288))</f>
        <v>0</v>
      </c>
      <c r="AR29" s="130" cm="1">
        <f t="array" ref="AR29">_xlfn.XLOOKUP(AR$1,'PY1 Data(H)'!$A$1:$BR$1,_xlfn.XLOOKUP($A29,'PY1 Data(H)'!$A$1:$A$288,'PY1 Data(H)'!$A$1:$BR$288))</f>
        <v>0</v>
      </c>
      <c r="AS29" s="130" cm="1">
        <f t="array" ref="AS29">_xlfn.XLOOKUP(AS$1,'PY1 Data(H)'!$A$1:$BR$1,_xlfn.XLOOKUP($A29,'PY1 Data(H)'!$A$1:$A$288,'PY1 Data(H)'!$A$1:$BR$288))</f>
        <v>0</v>
      </c>
    </row>
    <row r="30" spans="1:45" x14ac:dyDescent="0.3">
      <c r="A30">
        <v>389</v>
      </c>
      <c r="D30" s="130" cm="1">
        <f t="array" ref="D30">_xlfn.XLOOKUP(D$1,'PY1 Data(H)'!$A$1:$BR$1,_xlfn.XLOOKUP($A30,'PY1 Data(H)'!$A$1:$A$288,'PY1 Data(H)'!$A$1:$BR$288))</f>
        <v>0</v>
      </c>
      <c r="E30" s="130" cm="1">
        <f t="array" ref="E30">_xlfn.XLOOKUP(E$1,'PY1 Data(H)'!$A$1:$BR$1,_xlfn.XLOOKUP($A30,'PY1 Data(H)'!$A$1:$A$288,'PY1 Data(H)'!$A$1:$BR$288))</f>
        <v>0</v>
      </c>
      <c r="F30" s="130" cm="1">
        <f t="array" ref="F30">_xlfn.XLOOKUP(F$1,'PY1 Data(H)'!$A$1:$BR$1,_xlfn.XLOOKUP($A30,'PY1 Data(H)'!$A$1:$A$288,'PY1 Data(H)'!$A$1:$BR$288))</f>
        <v>0</v>
      </c>
      <c r="G30" s="130" cm="1">
        <f t="array" ref="G30">_xlfn.XLOOKUP(G$1,'PY1 Data(H)'!$A$1:$BR$1,_xlfn.XLOOKUP($A30,'PY1 Data(H)'!$A$1:$A$288,'PY1 Data(H)'!$A$1:$BR$288))</f>
        <v>0</v>
      </c>
      <c r="H30" s="130" cm="1">
        <f t="array" ref="H30">_xlfn.XLOOKUP(H$1,'PY1 Data(H)'!$A$1:$BR$1,_xlfn.XLOOKUP($A30,'PY1 Data(H)'!$A$1:$A$288,'PY1 Data(H)'!$A$1:$BR$288))</f>
        <v>0</v>
      </c>
      <c r="I30" s="130" cm="1">
        <f t="array" ref="I30">_xlfn.XLOOKUP(I$1,'PY1 Data(H)'!$A$1:$BR$1,_xlfn.XLOOKUP($A30,'PY1 Data(H)'!$A$1:$A$288,'PY1 Data(H)'!$A$1:$BR$288))</f>
        <v>0</v>
      </c>
      <c r="J30" s="130" cm="1">
        <f t="array" ref="J30">_xlfn.XLOOKUP(J$1,'PY1 Data(H)'!$A$1:$BR$1,_xlfn.XLOOKUP($A30,'PY1 Data(H)'!$A$1:$A$288,'PY1 Data(H)'!$A$1:$BR$288))</f>
        <v>0</v>
      </c>
      <c r="K30" s="130" cm="1">
        <f t="array" ref="K30">_xlfn.XLOOKUP(K$1,'PY1 Data(H)'!$A$1:$BR$1,_xlfn.XLOOKUP($A30,'PY1 Data(H)'!$A$1:$A$288,'PY1 Data(H)'!$A$1:$BR$288))</f>
        <v>0</v>
      </c>
      <c r="L30" s="130" cm="1">
        <f t="array" ref="L30">_xlfn.XLOOKUP(L$1,'PY1 Data(H)'!$A$1:$BR$1,_xlfn.XLOOKUP($A30,'PY1 Data(H)'!$A$1:$A$288,'PY1 Data(H)'!$A$1:$BR$288))</f>
        <v>0</v>
      </c>
      <c r="M30" s="130" cm="1">
        <f t="array" ref="M30">_xlfn.XLOOKUP(M$1,'PY1 Data(H)'!$A$1:$BR$1,_xlfn.XLOOKUP($A30,'PY1 Data(H)'!$A$1:$A$288,'PY1 Data(H)'!$A$1:$BR$288))</f>
        <v>0</v>
      </c>
      <c r="N30" s="130" cm="1">
        <f t="array" ref="N30">_xlfn.XLOOKUP(N$1,'PY1 Data(H)'!$A$1:$BR$1,_xlfn.XLOOKUP($A30,'PY1 Data(H)'!$A$1:$A$288,'PY1 Data(H)'!$A$1:$BR$288))</f>
        <v>0</v>
      </c>
      <c r="O30" s="130" cm="1">
        <f t="array" ref="O30">_xlfn.XLOOKUP(O$1,'PY1 Data(H)'!$A$1:$BR$1,_xlfn.XLOOKUP($A30,'PY1 Data(H)'!$A$1:$A$288,'PY1 Data(H)'!$A$1:$BR$288))</f>
        <v>0</v>
      </c>
      <c r="P30" s="130" cm="1">
        <f t="array" ref="P30">_xlfn.XLOOKUP(P$1,'PY1 Data(H)'!$A$1:$BR$1,_xlfn.XLOOKUP($A30,'PY1 Data(H)'!$A$1:$A$288,'PY1 Data(H)'!$A$1:$BR$288))</f>
        <v>0</v>
      </c>
      <c r="Q30" s="130" cm="1">
        <f t="array" ref="Q30">_xlfn.XLOOKUP(Q$1,'PY1 Data(H)'!$A$1:$BR$1,_xlfn.XLOOKUP($A30,'PY1 Data(H)'!$A$1:$A$288,'PY1 Data(H)'!$A$1:$BR$288))</f>
        <v>0</v>
      </c>
      <c r="R30" s="130" cm="1">
        <f t="array" ref="R30">_xlfn.XLOOKUP(R$1,'PY1 Data(H)'!$A$1:$BR$1,_xlfn.XLOOKUP($A30,'PY1 Data(H)'!$A$1:$A$288,'PY1 Data(H)'!$A$1:$BR$288))</f>
        <v>0</v>
      </c>
      <c r="S30" s="130" cm="1">
        <f t="array" ref="S30">_xlfn.XLOOKUP(S$1,'PY1 Data(H)'!$A$1:$BR$1,_xlfn.XLOOKUP($A30,'PY1 Data(H)'!$A$1:$A$288,'PY1 Data(H)'!$A$1:$BR$288))</f>
        <v>0</v>
      </c>
      <c r="T30" s="130" cm="1">
        <f t="array" ref="T30">_xlfn.XLOOKUP(T$1,'PY1 Data(H)'!$A$1:$BR$1,_xlfn.XLOOKUP($A30,'PY1 Data(H)'!$A$1:$A$288,'PY1 Data(H)'!$A$1:$BR$288))</f>
        <v>0</v>
      </c>
      <c r="U30" s="130" cm="1">
        <f t="array" ref="U30">_xlfn.XLOOKUP(U$1,'PY1 Data(H)'!$A$1:$BR$1,_xlfn.XLOOKUP($A30,'PY1 Data(H)'!$A$1:$A$288,'PY1 Data(H)'!$A$1:$BR$288))</f>
        <v>0</v>
      </c>
      <c r="V30" s="130" cm="1">
        <f t="array" ref="V30">_xlfn.XLOOKUP(V$1,'PY1 Data(H)'!$A$1:$BR$1,_xlfn.XLOOKUP($A30,'PY1 Data(H)'!$A$1:$A$288,'PY1 Data(H)'!$A$1:$BR$288))</f>
        <v>0</v>
      </c>
      <c r="W30" s="130" cm="1">
        <f t="array" ref="W30">_xlfn.XLOOKUP(W$1,'PY1 Data(H)'!$A$1:$BR$1,_xlfn.XLOOKUP($A30,'PY1 Data(H)'!$A$1:$A$288,'PY1 Data(H)'!$A$1:$BR$288))</f>
        <v>0</v>
      </c>
      <c r="X30" s="130" cm="1">
        <f t="array" ref="X30">_xlfn.XLOOKUP(X$1,'PY1 Data(H)'!$A$1:$BR$1,_xlfn.XLOOKUP($A30,'PY1 Data(H)'!$A$1:$A$288,'PY1 Data(H)'!$A$1:$BR$288))</f>
        <v>0</v>
      </c>
      <c r="Y30" s="130" cm="1">
        <f t="array" ref="Y30">_xlfn.XLOOKUP(Y$1,'PY1 Data(H)'!$A$1:$BR$1,_xlfn.XLOOKUP($A30,'PY1 Data(H)'!$A$1:$A$288,'PY1 Data(H)'!$A$1:$BR$288))</f>
        <v>0</v>
      </c>
      <c r="Z30" s="130" cm="1">
        <f t="array" ref="Z30">_xlfn.XLOOKUP(Z$1,'PY1 Data(H)'!$A$1:$BR$1,_xlfn.XLOOKUP($A30,'PY1 Data(H)'!$A$1:$A$288,'PY1 Data(H)'!$A$1:$BR$288))</f>
        <v>0</v>
      </c>
      <c r="AA30" s="130" cm="1">
        <f t="array" ref="AA30">_xlfn.XLOOKUP(AA$1,'PY1 Data(H)'!$A$1:$BR$1,_xlfn.XLOOKUP($A30,'PY1 Data(H)'!$A$1:$A$288,'PY1 Data(H)'!$A$1:$BR$288))</f>
        <v>0</v>
      </c>
      <c r="AB30" s="130" cm="1">
        <f t="array" ref="AB30">_xlfn.XLOOKUP(AB$1,'PY1 Data(H)'!$A$1:$BR$1,_xlfn.XLOOKUP($A30,'PY1 Data(H)'!$A$1:$A$288,'PY1 Data(H)'!$A$1:$BR$288))</f>
        <v>0</v>
      </c>
      <c r="AC30" s="130" cm="1">
        <f t="array" ref="AC30">_xlfn.XLOOKUP(AC$1,'PY1 Data(H)'!$A$1:$BR$1,_xlfn.XLOOKUP($A30,'PY1 Data(H)'!$A$1:$A$288,'PY1 Data(H)'!$A$1:$BR$288))</f>
        <v>0</v>
      </c>
      <c r="AD30" s="130" cm="1">
        <f t="array" ref="AD30">_xlfn.XLOOKUP(AD$1,'PY1 Data(H)'!$A$1:$BR$1,_xlfn.XLOOKUP($A30,'PY1 Data(H)'!$A$1:$A$288,'PY1 Data(H)'!$A$1:$BR$288))</f>
        <v>0</v>
      </c>
      <c r="AE30" s="130" cm="1">
        <f t="array" ref="AE30">_xlfn.XLOOKUP(AE$1,'PY1 Data(H)'!$A$1:$BR$1,_xlfn.XLOOKUP($A30,'PY1 Data(H)'!$A$1:$A$288,'PY1 Data(H)'!$A$1:$BR$288))</f>
        <v>0</v>
      </c>
      <c r="AF30" s="130" cm="1">
        <f t="array" ref="AF30">_xlfn.XLOOKUP(AF$1,'PY1 Data(H)'!$A$1:$BR$1,_xlfn.XLOOKUP($A30,'PY1 Data(H)'!$A$1:$A$288,'PY1 Data(H)'!$A$1:$BR$288))</f>
        <v>0</v>
      </c>
      <c r="AG30" s="130" cm="1">
        <f t="array" ref="AG30">_xlfn.XLOOKUP(AG$1,'PY1 Data(H)'!$A$1:$BR$1,_xlfn.XLOOKUP($A30,'PY1 Data(H)'!$A$1:$A$288,'PY1 Data(H)'!$A$1:$BR$288))</f>
        <v>0</v>
      </c>
      <c r="AH30" s="130" cm="1">
        <f t="array" ref="AH30">_xlfn.XLOOKUP(AH$1,'PY1 Data(H)'!$A$1:$BR$1,_xlfn.XLOOKUP($A30,'PY1 Data(H)'!$A$1:$A$288,'PY1 Data(H)'!$A$1:$BR$288))</f>
        <v>0</v>
      </c>
      <c r="AI30" s="130" cm="1">
        <f t="array" ref="AI30">_xlfn.XLOOKUP(AI$1,'PY1 Data(H)'!$A$1:$BR$1,_xlfn.XLOOKUP($A30,'PY1 Data(H)'!$A$1:$A$288,'PY1 Data(H)'!$A$1:$BR$288))</f>
        <v>-1743000</v>
      </c>
      <c r="AJ30" s="130" cm="1">
        <f t="array" ref="AJ30">_xlfn.XLOOKUP(AJ$1,'PY1 Data(H)'!$A$1:$BR$1,_xlfn.XLOOKUP($A30,'PY1 Data(H)'!$A$1:$A$288,'PY1 Data(H)'!$A$1:$BR$288))</f>
        <v>0</v>
      </c>
      <c r="AK30" s="130" cm="1">
        <f t="array" ref="AK30">_xlfn.XLOOKUP(AK$1,'PY1 Data(H)'!$A$1:$BR$1,_xlfn.XLOOKUP($A30,'PY1 Data(H)'!$A$1:$A$288,'PY1 Data(H)'!$A$1:$BR$288))</f>
        <v>0</v>
      </c>
      <c r="AL30" s="130" cm="1">
        <f t="array" ref="AL30">_xlfn.XLOOKUP(AL$1,'PY1 Data(H)'!$A$1:$BR$1,_xlfn.XLOOKUP($A30,'PY1 Data(H)'!$A$1:$A$288,'PY1 Data(H)'!$A$1:$BR$288))</f>
        <v>0</v>
      </c>
      <c r="AM30" s="130" cm="1">
        <f t="array" ref="AM30">_xlfn.XLOOKUP(AM$1,'PY1 Data(H)'!$A$1:$BR$1,_xlfn.XLOOKUP($A30,'PY1 Data(H)'!$A$1:$A$288,'PY1 Data(H)'!$A$1:$BR$288))</f>
        <v>0</v>
      </c>
      <c r="AN30" s="130" cm="1">
        <f t="array" ref="AN30">_xlfn.XLOOKUP(AN$1,'PY1 Data(H)'!$A$1:$BR$1,_xlfn.XLOOKUP($A30,'PY1 Data(H)'!$A$1:$A$288,'PY1 Data(H)'!$A$1:$BR$288))</f>
        <v>0</v>
      </c>
      <c r="AO30" s="130" cm="1">
        <f t="array" ref="AO30">_xlfn.XLOOKUP(AO$1,'PY1 Data(H)'!$A$1:$BR$1,_xlfn.XLOOKUP($A30,'PY1 Data(H)'!$A$1:$A$288,'PY1 Data(H)'!$A$1:$BR$288))</f>
        <v>0</v>
      </c>
      <c r="AP30" s="130" cm="1">
        <f t="array" ref="AP30">_xlfn.XLOOKUP(AP$1,'PY1 Data(H)'!$A$1:$BR$1,_xlfn.XLOOKUP($A30,'PY1 Data(H)'!$A$1:$A$288,'PY1 Data(H)'!$A$1:$BR$288))</f>
        <v>0</v>
      </c>
      <c r="AQ30" s="130" cm="1">
        <f t="array" ref="AQ30">_xlfn.XLOOKUP(AQ$1,'PY1 Data(H)'!$A$1:$BR$1,_xlfn.XLOOKUP($A30,'PY1 Data(H)'!$A$1:$A$288,'PY1 Data(H)'!$A$1:$BR$288))</f>
        <v>0</v>
      </c>
      <c r="AR30" s="130" cm="1">
        <f t="array" ref="AR30">_xlfn.XLOOKUP(AR$1,'PY1 Data(H)'!$A$1:$BR$1,_xlfn.XLOOKUP($A30,'PY1 Data(H)'!$A$1:$A$288,'PY1 Data(H)'!$A$1:$BR$288))</f>
        <v>0</v>
      </c>
      <c r="AS30" s="130" cm="1">
        <f t="array" ref="AS30">_xlfn.XLOOKUP(AS$1,'PY1 Data(H)'!$A$1:$BR$1,_xlfn.XLOOKUP($A30,'PY1 Data(H)'!$A$1:$A$288,'PY1 Data(H)'!$A$1:$BR$288))</f>
        <v>0</v>
      </c>
    </row>
    <row r="31" spans="1:45" x14ac:dyDescent="0.3">
      <c r="A31">
        <v>255</v>
      </c>
      <c r="D31" s="130" cm="1">
        <f t="array" ref="D31">_xlfn.XLOOKUP(D$1,'PY1 Data(H)'!$A$1:$BR$1,_xlfn.XLOOKUP($A31,'PY1 Data(H)'!$A$1:$A$288,'PY1 Data(H)'!$A$1:$BR$288))</f>
        <v>0</v>
      </c>
      <c r="E31" s="130" cm="1">
        <f t="array" ref="E31">_xlfn.XLOOKUP(E$1,'PY1 Data(H)'!$A$1:$BR$1,_xlfn.XLOOKUP($A31,'PY1 Data(H)'!$A$1:$A$288,'PY1 Data(H)'!$A$1:$BR$288))</f>
        <v>0</v>
      </c>
      <c r="F31" s="130" cm="1">
        <f t="array" ref="F31">_xlfn.XLOOKUP(F$1,'PY1 Data(H)'!$A$1:$BR$1,_xlfn.XLOOKUP($A31,'PY1 Data(H)'!$A$1:$A$288,'PY1 Data(H)'!$A$1:$BR$288))</f>
        <v>17414</v>
      </c>
      <c r="G31" s="130" cm="1">
        <f t="array" ref="G31">_xlfn.XLOOKUP(G$1,'PY1 Data(H)'!$A$1:$BR$1,_xlfn.XLOOKUP($A31,'PY1 Data(H)'!$A$1:$A$288,'PY1 Data(H)'!$A$1:$BR$288))</f>
        <v>0</v>
      </c>
      <c r="H31" s="130" cm="1">
        <f t="array" ref="H31">_xlfn.XLOOKUP(H$1,'PY1 Data(H)'!$A$1:$BR$1,_xlfn.XLOOKUP($A31,'PY1 Data(H)'!$A$1:$A$288,'PY1 Data(H)'!$A$1:$BR$288))</f>
        <v>0</v>
      </c>
      <c r="I31" s="130" cm="1">
        <f t="array" ref="I31">_xlfn.XLOOKUP(I$1,'PY1 Data(H)'!$A$1:$BR$1,_xlfn.XLOOKUP($A31,'PY1 Data(H)'!$A$1:$A$288,'PY1 Data(H)'!$A$1:$BR$288))</f>
        <v>-45987</v>
      </c>
      <c r="J31" s="130" cm="1">
        <f t="array" ref="J31">_xlfn.XLOOKUP(J$1,'PY1 Data(H)'!$A$1:$BR$1,_xlfn.XLOOKUP($A31,'PY1 Data(H)'!$A$1:$A$288,'PY1 Data(H)'!$A$1:$BR$288))</f>
        <v>-59830</v>
      </c>
      <c r="K31" s="130" cm="1">
        <f t="array" ref="K31">_xlfn.XLOOKUP(K$1,'PY1 Data(H)'!$A$1:$BR$1,_xlfn.XLOOKUP($A31,'PY1 Data(H)'!$A$1:$A$288,'PY1 Data(H)'!$A$1:$BR$288))</f>
        <v>0</v>
      </c>
      <c r="L31" s="130" cm="1">
        <f t="array" ref="L31">_xlfn.XLOOKUP(L$1,'PY1 Data(H)'!$A$1:$BR$1,_xlfn.XLOOKUP($A31,'PY1 Data(H)'!$A$1:$A$288,'PY1 Data(H)'!$A$1:$BR$288))</f>
        <v>0</v>
      </c>
      <c r="M31" s="130" cm="1">
        <f t="array" ref="M31">_xlfn.XLOOKUP(M$1,'PY1 Data(H)'!$A$1:$BR$1,_xlfn.XLOOKUP($A31,'PY1 Data(H)'!$A$1:$A$288,'PY1 Data(H)'!$A$1:$BR$288))</f>
        <v>0</v>
      </c>
      <c r="N31" s="130" cm="1">
        <f t="array" ref="N31">_xlfn.XLOOKUP(N$1,'PY1 Data(H)'!$A$1:$BR$1,_xlfn.XLOOKUP($A31,'PY1 Data(H)'!$A$1:$A$288,'PY1 Data(H)'!$A$1:$BR$288))</f>
        <v>0</v>
      </c>
      <c r="O31" s="130" cm="1">
        <f t="array" ref="O31">_xlfn.XLOOKUP(O$1,'PY1 Data(H)'!$A$1:$BR$1,_xlfn.XLOOKUP($A31,'PY1 Data(H)'!$A$1:$A$288,'PY1 Data(H)'!$A$1:$BR$288))</f>
        <v>0</v>
      </c>
      <c r="P31" s="130" cm="1">
        <f t="array" ref="P31">_xlfn.XLOOKUP(P$1,'PY1 Data(H)'!$A$1:$BR$1,_xlfn.XLOOKUP($A31,'PY1 Data(H)'!$A$1:$A$288,'PY1 Data(H)'!$A$1:$BR$288))</f>
        <v>13245</v>
      </c>
      <c r="Q31" s="130" cm="1">
        <f t="array" ref="Q31">_xlfn.XLOOKUP(Q$1,'PY1 Data(H)'!$A$1:$BR$1,_xlfn.XLOOKUP($A31,'PY1 Data(H)'!$A$1:$A$288,'PY1 Data(H)'!$A$1:$BR$288))</f>
        <v>7</v>
      </c>
      <c r="R31" s="130" cm="1">
        <f t="array" ref="R31">_xlfn.XLOOKUP(R$1,'PY1 Data(H)'!$A$1:$BR$1,_xlfn.XLOOKUP($A31,'PY1 Data(H)'!$A$1:$A$288,'PY1 Data(H)'!$A$1:$BR$288))</f>
        <v>13328</v>
      </c>
      <c r="S31" s="130" cm="1">
        <f t="array" ref="S31">_xlfn.XLOOKUP(S$1,'PY1 Data(H)'!$A$1:$BR$1,_xlfn.XLOOKUP($A31,'PY1 Data(H)'!$A$1:$A$288,'PY1 Data(H)'!$A$1:$BR$288))</f>
        <v>1282461</v>
      </c>
      <c r="T31" s="130" cm="1">
        <f t="array" ref="T31">_xlfn.XLOOKUP(T$1,'PY1 Data(H)'!$A$1:$BR$1,_xlfn.XLOOKUP($A31,'PY1 Data(H)'!$A$1:$A$288,'PY1 Data(H)'!$A$1:$BR$288))</f>
        <v>0</v>
      </c>
      <c r="U31" s="130" cm="1">
        <f t="array" ref="U31">_xlfn.XLOOKUP(U$1,'PY1 Data(H)'!$A$1:$BR$1,_xlfn.XLOOKUP($A31,'PY1 Data(H)'!$A$1:$A$288,'PY1 Data(H)'!$A$1:$BR$288))</f>
        <v>22136</v>
      </c>
      <c r="V31" s="130" cm="1">
        <f t="array" ref="V31">_xlfn.XLOOKUP(V$1,'PY1 Data(H)'!$A$1:$BR$1,_xlfn.XLOOKUP($A31,'PY1 Data(H)'!$A$1:$A$288,'PY1 Data(H)'!$A$1:$BR$288))</f>
        <v>0</v>
      </c>
      <c r="W31" s="130" cm="1">
        <f t="array" ref="W31">_xlfn.XLOOKUP(W$1,'PY1 Data(H)'!$A$1:$BR$1,_xlfn.XLOOKUP($A31,'PY1 Data(H)'!$A$1:$A$288,'PY1 Data(H)'!$A$1:$BR$288))</f>
        <v>-10191</v>
      </c>
      <c r="X31" s="130" cm="1">
        <f t="array" ref="X31">_xlfn.XLOOKUP(X$1,'PY1 Data(H)'!$A$1:$BR$1,_xlfn.XLOOKUP($A31,'PY1 Data(H)'!$A$1:$A$288,'PY1 Data(H)'!$A$1:$BR$288))</f>
        <v>130665</v>
      </c>
      <c r="Y31" s="130" cm="1">
        <f t="array" ref="Y31">_xlfn.XLOOKUP(Y$1,'PY1 Data(H)'!$A$1:$BR$1,_xlfn.XLOOKUP($A31,'PY1 Data(H)'!$A$1:$A$288,'PY1 Data(H)'!$A$1:$BR$288))</f>
        <v>0</v>
      </c>
      <c r="Z31" s="130" cm="1">
        <f t="array" ref="Z31">_xlfn.XLOOKUP(Z$1,'PY1 Data(H)'!$A$1:$BR$1,_xlfn.XLOOKUP($A31,'PY1 Data(H)'!$A$1:$A$288,'PY1 Data(H)'!$A$1:$BR$288))</f>
        <v>27555</v>
      </c>
      <c r="AA31" s="130" cm="1">
        <f t="array" ref="AA31">_xlfn.XLOOKUP(AA$1,'PY1 Data(H)'!$A$1:$BR$1,_xlfn.XLOOKUP($A31,'PY1 Data(H)'!$A$1:$A$288,'PY1 Data(H)'!$A$1:$BR$288))</f>
        <v>22644</v>
      </c>
      <c r="AB31" s="130" cm="1">
        <f t="array" ref="AB31">_xlfn.XLOOKUP(AB$1,'PY1 Data(H)'!$A$1:$BR$1,_xlfn.XLOOKUP($A31,'PY1 Data(H)'!$A$1:$A$288,'PY1 Data(H)'!$A$1:$BR$288))</f>
        <v>16941</v>
      </c>
      <c r="AC31" s="130" cm="1">
        <f t="array" ref="AC31">_xlfn.XLOOKUP(AC$1,'PY1 Data(H)'!$A$1:$BR$1,_xlfn.XLOOKUP($A31,'PY1 Data(H)'!$A$1:$A$288,'PY1 Data(H)'!$A$1:$BR$288))</f>
        <v>-3407048</v>
      </c>
      <c r="AD31" s="130" cm="1">
        <f t="array" ref="AD31">_xlfn.XLOOKUP(AD$1,'PY1 Data(H)'!$A$1:$BR$1,_xlfn.XLOOKUP($A31,'PY1 Data(H)'!$A$1:$A$288,'PY1 Data(H)'!$A$1:$BR$288))</f>
        <v>0</v>
      </c>
      <c r="AE31" s="130" cm="1">
        <f t="array" ref="AE31">_xlfn.XLOOKUP(AE$1,'PY1 Data(H)'!$A$1:$BR$1,_xlfn.XLOOKUP($A31,'PY1 Data(H)'!$A$1:$A$288,'PY1 Data(H)'!$A$1:$BR$288))</f>
        <v>5021</v>
      </c>
      <c r="AF31" s="130" cm="1">
        <f t="array" ref="AF31">_xlfn.XLOOKUP(AF$1,'PY1 Data(H)'!$A$1:$BR$1,_xlfn.XLOOKUP($A31,'PY1 Data(H)'!$A$1:$A$288,'PY1 Data(H)'!$A$1:$BR$288))</f>
        <v>0</v>
      </c>
      <c r="AG31" s="130" cm="1">
        <f t="array" ref="AG31">_xlfn.XLOOKUP(AG$1,'PY1 Data(H)'!$A$1:$BR$1,_xlfn.XLOOKUP($A31,'PY1 Data(H)'!$A$1:$A$288,'PY1 Data(H)'!$A$1:$BR$288))</f>
        <v>5302795</v>
      </c>
      <c r="AH31" s="130" cm="1">
        <f t="array" ref="AH31">_xlfn.XLOOKUP(AH$1,'PY1 Data(H)'!$A$1:$BR$1,_xlfn.XLOOKUP($A31,'PY1 Data(H)'!$A$1:$A$288,'PY1 Data(H)'!$A$1:$BR$288))</f>
        <v>-532898</v>
      </c>
      <c r="AI31" s="130" cm="1">
        <f t="array" ref="AI31">_xlfn.XLOOKUP(AI$1,'PY1 Data(H)'!$A$1:$BR$1,_xlfn.XLOOKUP($A31,'PY1 Data(H)'!$A$1:$A$288,'PY1 Data(H)'!$A$1:$BR$288))</f>
        <v>109115126</v>
      </c>
      <c r="AJ31" s="130" cm="1">
        <f t="array" ref="AJ31">_xlfn.XLOOKUP(AJ$1,'PY1 Data(H)'!$A$1:$BR$1,_xlfn.XLOOKUP($A31,'PY1 Data(H)'!$A$1:$A$288,'PY1 Data(H)'!$A$1:$BR$288))</f>
        <v>11434</v>
      </c>
      <c r="AK31" s="130" cm="1">
        <f t="array" ref="AK31">_xlfn.XLOOKUP(AK$1,'PY1 Data(H)'!$A$1:$BR$1,_xlfn.XLOOKUP($A31,'PY1 Data(H)'!$A$1:$A$288,'PY1 Data(H)'!$A$1:$BR$288))</f>
        <v>91482</v>
      </c>
      <c r="AL31" s="130" cm="1">
        <f t="array" ref="AL31">_xlfn.XLOOKUP(AL$1,'PY1 Data(H)'!$A$1:$BR$1,_xlfn.XLOOKUP($A31,'PY1 Data(H)'!$A$1:$A$288,'PY1 Data(H)'!$A$1:$BR$288))</f>
        <v>-14908</v>
      </c>
      <c r="AM31" s="130" cm="1">
        <f t="array" ref="AM31">_xlfn.XLOOKUP(AM$1,'PY1 Data(H)'!$A$1:$BR$1,_xlfn.XLOOKUP($A31,'PY1 Data(H)'!$A$1:$A$288,'PY1 Data(H)'!$A$1:$BR$288))</f>
        <v>31999</v>
      </c>
      <c r="AN31" s="130" cm="1">
        <f t="array" ref="AN31">_xlfn.XLOOKUP(AN$1,'PY1 Data(H)'!$A$1:$BR$1,_xlfn.XLOOKUP($A31,'PY1 Data(H)'!$A$1:$A$288,'PY1 Data(H)'!$A$1:$BR$288))</f>
        <v>3983</v>
      </c>
      <c r="AO31" s="130" cm="1">
        <f t="array" ref="AO31">_xlfn.XLOOKUP(AO$1,'PY1 Data(H)'!$A$1:$BR$1,_xlfn.XLOOKUP($A31,'PY1 Data(H)'!$A$1:$A$288,'PY1 Data(H)'!$A$1:$BR$288))</f>
        <v>18493</v>
      </c>
      <c r="AP31" s="130" cm="1">
        <f t="array" ref="AP31">_xlfn.XLOOKUP(AP$1,'PY1 Data(H)'!$A$1:$BR$1,_xlfn.XLOOKUP($A31,'PY1 Data(H)'!$A$1:$A$288,'PY1 Data(H)'!$A$1:$BR$288))</f>
        <v>245119</v>
      </c>
      <c r="AQ31" s="130" cm="1">
        <f t="array" ref="AQ31">_xlfn.XLOOKUP(AQ$1,'PY1 Data(H)'!$A$1:$BR$1,_xlfn.XLOOKUP($A31,'PY1 Data(H)'!$A$1:$A$288,'PY1 Data(H)'!$A$1:$BR$288))</f>
        <v>0</v>
      </c>
      <c r="AR31" s="130" cm="1">
        <f t="array" ref="AR31">_xlfn.XLOOKUP(AR$1,'PY1 Data(H)'!$A$1:$BR$1,_xlfn.XLOOKUP($A31,'PY1 Data(H)'!$A$1:$A$288,'PY1 Data(H)'!$A$1:$BR$288))</f>
        <v>0</v>
      </c>
      <c r="AS31" s="130" cm="1">
        <f t="array" ref="AS31">_xlfn.XLOOKUP(AS$1,'PY1 Data(H)'!$A$1:$BR$1,_xlfn.XLOOKUP($A31,'PY1 Data(H)'!$A$1:$A$288,'PY1 Data(H)'!$A$1:$BR$288))</f>
        <v>13629</v>
      </c>
    </row>
    <row r="32" spans="1:45" x14ac:dyDescent="0.3">
      <c r="A32">
        <v>376</v>
      </c>
      <c r="D32" s="130" cm="1">
        <f t="array" ref="D32">_xlfn.XLOOKUP(D$1,'PY1 Data(H)'!$A$1:$BR$1,_xlfn.XLOOKUP($A32,'PY1 Data(H)'!$A$1:$A$288,'PY1 Data(H)'!$A$1:$BR$288))</f>
        <v>0</v>
      </c>
      <c r="E32" s="130" cm="1">
        <f t="array" ref="E32">_xlfn.XLOOKUP(E$1,'PY1 Data(H)'!$A$1:$BR$1,_xlfn.XLOOKUP($A32,'PY1 Data(H)'!$A$1:$A$288,'PY1 Data(H)'!$A$1:$BR$288))</f>
        <v>0</v>
      </c>
      <c r="F32" s="130" cm="1">
        <f t="array" ref="F32">_xlfn.XLOOKUP(F$1,'PY1 Data(H)'!$A$1:$BR$1,_xlfn.XLOOKUP($A32,'PY1 Data(H)'!$A$1:$A$288,'PY1 Data(H)'!$A$1:$BR$288))</f>
        <v>0</v>
      </c>
      <c r="G32" s="130" cm="1">
        <f t="array" ref="G32">_xlfn.XLOOKUP(G$1,'PY1 Data(H)'!$A$1:$BR$1,_xlfn.XLOOKUP($A32,'PY1 Data(H)'!$A$1:$A$288,'PY1 Data(H)'!$A$1:$BR$288))</f>
        <v>0</v>
      </c>
      <c r="H32" s="130" cm="1">
        <f t="array" ref="H32">_xlfn.XLOOKUP(H$1,'PY1 Data(H)'!$A$1:$BR$1,_xlfn.XLOOKUP($A32,'PY1 Data(H)'!$A$1:$A$288,'PY1 Data(H)'!$A$1:$BR$288))</f>
        <v>0</v>
      </c>
      <c r="I32" s="130" cm="1">
        <f t="array" ref="I32">_xlfn.XLOOKUP(I$1,'PY1 Data(H)'!$A$1:$BR$1,_xlfn.XLOOKUP($A32,'PY1 Data(H)'!$A$1:$A$288,'PY1 Data(H)'!$A$1:$BR$288))</f>
        <v>0</v>
      </c>
      <c r="J32" s="130" cm="1">
        <f t="array" ref="J32">_xlfn.XLOOKUP(J$1,'PY1 Data(H)'!$A$1:$BR$1,_xlfn.XLOOKUP($A32,'PY1 Data(H)'!$A$1:$A$288,'PY1 Data(H)'!$A$1:$BR$288))</f>
        <v>0</v>
      </c>
      <c r="K32" s="130" cm="1">
        <f t="array" ref="K32">_xlfn.XLOOKUP(K$1,'PY1 Data(H)'!$A$1:$BR$1,_xlfn.XLOOKUP($A32,'PY1 Data(H)'!$A$1:$A$288,'PY1 Data(H)'!$A$1:$BR$288))</f>
        <v>0</v>
      </c>
      <c r="L32" s="130" cm="1">
        <f t="array" ref="L32">_xlfn.XLOOKUP(L$1,'PY1 Data(H)'!$A$1:$BR$1,_xlfn.XLOOKUP($A32,'PY1 Data(H)'!$A$1:$A$288,'PY1 Data(H)'!$A$1:$BR$288))</f>
        <v>0</v>
      </c>
      <c r="M32" s="130" cm="1">
        <f t="array" ref="M32">_xlfn.XLOOKUP(M$1,'PY1 Data(H)'!$A$1:$BR$1,_xlfn.XLOOKUP($A32,'PY1 Data(H)'!$A$1:$A$288,'PY1 Data(H)'!$A$1:$BR$288))</f>
        <v>0</v>
      </c>
      <c r="N32" s="130" cm="1">
        <f t="array" ref="N32">_xlfn.XLOOKUP(N$1,'PY1 Data(H)'!$A$1:$BR$1,_xlfn.XLOOKUP($A32,'PY1 Data(H)'!$A$1:$A$288,'PY1 Data(H)'!$A$1:$BR$288))</f>
        <v>0</v>
      </c>
      <c r="O32" s="130" cm="1">
        <f t="array" ref="O32">_xlfn.XLOOKUP(O$1,'PY1 Data(H)'!$A$1:$BR$1,_xlfn.XLOOKUP($A32,'PY1 Data(H)'!$A$1:$A$288,'PY1 Data(H)'!$A$1:$BR$288))</f>
        <v>0</v>
      </c>
      <c r="P32" s="130" cm="1">
        <f t="array" ref="P32">_xlfn.XLOOKUP(P$1,'PY1 Data(H)'!$A$1:$BR$1,_xlfn.XLOOKUP($A32,'PY1 Data(H)'!$A$1:$A$288,'PY1 Data(H)'!$A$1:$BR$288))</f>
        <v>4</v>
      </c>
      <c r="Q32" s="130" cm="1">
        <f t="array" ref="Q32">_xlfn.XLOOKUP(Q$1,'PY1 Data(H)'!$A$1:$BR$1,_xlfn.XLOOKUP($A32,'PY1 Data(H)'!$A$1:$A$288,'PY1 Data(H)'!$A$1:$BR$288))</f>
        <v>0</v>
      </c>
      <c r="R32" s="130" cm="1">
        <f t="array" ref="R32">_xlfn.XLOOKUP(R$1,'PY1 Data(H)'!$A$1:$BR$1,_xlfn.XLOOKUP($A32,'PY1 Data(H)'!$A$1:$A$288,'PY1 Data(H)'!$A$1:$BR$288))</f>
        <v>0</v>
      </c>
      <c r="S32" s="130" cm="1">
        <f t="array" ref="S32">_xlfn.XLOOKUP(S$1,'PY1 Data(H)'!$A$1:$BR$1,_xlfn.XLOOKUP($A32,'PY1 Data(H)'!$A$1:$A$288,'PY1 Data(H)'!$A$1:$BR$288))</f>
        <v>0</v>
      </c>
      <c r="T32" s="130" cm="1">
        <f t="array" ref="T32">_xlfn.XLOOKUP(T$1,'PY1 Data(H)'!$A$1:$BR$1,_xlfn.XLOOKUP($A32,'PY1 Data(H)'!$A$1:$A$288,'PY1 Data(H)'!$A$1:$BR$288))</f>
        <v>0</v>
      </c>
      <c r="U32" s="130" cm="1">
        <f t="array" ref="U32">_xlfn.XLOOKUP(U$1,'PY1 Data(H)'!$A$1:$BR$1,_xlfn.XLOOKUP($A32,'PY1 Data(H)'!$A$1:$A$288,'PY1 Data(H)'!$A$1:$BR$288))</f>
        <v>0</v>
      </c>
      <c r="V32" s="130" cm="1">
        <f t="array" ref="V32">_xlfn.XLOOKUP(V$1,'PY1 Data(H)'!$A$1:$BR$1,_xlfn.XLOOKUP($A32,'PY1 Data(H)'!$A$1:$A$288,'PY1 Data(H)'!$A$1:$BR$288))</f>
        <v>0</v>
      </c>
      <c r="W32" s="130" cm="1">
        <f t="array" ref="W32">_xlfn.XLOOKUP(W$1,'PY1 Data(H)'!$A$1:$BR$1,_xlfn.XLOOKUP($A32,'PY1 Data(H)'!$A$1:$A$288,'PY1 Data(H)'!$A$1:$BR$288))</f>
        <v>0</v>
      </c>
      <c r="X32" s="130" cm="1">
        <f t="array" ref="X32">_xlfn.XLOOKUP(X$1,'PY1 Data(H)'!$A$1:$BR$1,_xlfn.XLOOKUP($A32,'PY1 Data(H)'!$A$1:$A$288,'PY1 Data(H)'!$A$1:$BR$288))</f>
        <v>0</v>
      </c>
      <c r="Y32" s="130" cm="1">
        <f t="array" ref="Y32">_xlfn.XLOOKUP(Y$1,'PY1 Data(H)'!$A$1:$BR$1,_xlfn.XLOOKUP($A32,'PY1 Data(H)'!$A$1:$A$288,'PY1 Data(H)'!$A$1:$BR$288))</f>
        <v>0</v>
      </c>
      <c r="Z32" s="130" cm="1">
        <f t="array" ref="Z32">_xlfn.XLOOKUP(Z$1,'PY1 Data(H)'!$A$1:$BR$1,_xlfn.XLOOKUP($A32,'PY1 Data(H)'!$A$1:$A$288,'PY1 Data(H)'!$A$1:$BR$288))</f>
        <v>-7151</v>
      </c>
      <c r="AA32" s="130" cm="1">
        <f t="array" ref="AA32">_xlfn.XLOOKUP(AA$1,'PY1 Data(H)'!$A$1:$BR$1,_xlfn.XLOOKUP($A32,'PY1 Data(H)'!$A$1:$A$288,'PY1 Data(H)'!$A$1:$BR$288))</f>
        <v>0</v>
      </c>
      <c r="AB32" s="130" cm="1">
        <f t="array" ref="AB32">_xlfn.XLOOKUP(AB$1,'PY1 Data(H)'!$A$1:$BR$1,_xlfn.XLOOKUP($A32,'PY1 Data(H)'!$A$1:$A$288,'PY1 Data(H)'!$A$1:$BR$288))</f>
        <v>0</v>
      </c>
      <c r="AC32" s="130" cm="1">
        <f t="array" ref="AC32">_xlfn.XLOOKUP(AC$1,'PY1 Data(H)'!$A$1:$BR$1,_xlfn.XLOOKUP($A32,'PY1 Data(H)'!$A$1:$A$288,'PY1 Data(H)'!$A$1:$BR$288))</f>
        <v>0</v>
      </c>
      <c r="AD32" s="130" cm="1">
        <f t="array" ref="AD32">_xlfn.XLOOKUP(AD$1,'PY1 Data(H)'!$A$1:$BR$1,_xlfn.XLOOKUP($A32,'PY1 Data(H)'!$A$1:$A$288,'PY1 Data(H)'!$A$1:$BR$288))</f>
        <v>0</v>
      </c>
      <c r="AE32" s="130" cm="1">
        <f t="array" ref="AE32">_xlfn.XLOOKUP(AE$1,'PY1 Data(H)'!$A$1:$BR$1,_xlfn.XLOOKUP($A32,'PY1 Data(H)'!$A$1:$A$288,'PY1 Data(H)'!$A$1:$BR$288))</f>
        <v>0</v>
      </c>
      <c r="AF32" s="130" cm="1">
        <f t="array" ref="AF32">_xlfn.XLOOKUP(AF$1,'PY1 Data(H)'!$A$1:$BR$1,_xlfn.XLOOKUP($A32,'PY1 Data(H)'!$A$1:$A$288,'PY1 Data(H)'!$A$1:$BR$288))</f>
        <v>0</v>
      </c>
      <c r="AG32" s="130" cm="1">
        <f t="array" ref="AG32">_xlfn.XLOOKUP(AG$1,'PY1 Data(H)'!$A$1:$BR$1,_xlfn.XLOOKUP($A32,'PY1 Data(H)'!$A$1:$A$288,'PY1 Data(H)'!$A$1:$BR$288))</f>
        <v>0</v>
      </c>
      <c r="AH32" s="130" cm="1">
        <f t="array" ref="AH32">_xlfn.XLOOKUP(AH$1,'PY1 Data(H)'!$A$1:$BR$1,_xlfn.XLOOKUP($A32,'PY1 Data(H)'!$A$1:$A$288,'PY1 Data(H)'!$A$1:$BR$288))</f>
        <v>0</v>
      </c>
      <c r="AI32" s="130" cm="1">
        <f t="array" ref="AI32">_xlfn.XLOOKUP(AI$1,'PY1 Data(H)'!$A$1:$BR$1,_xlfn.XLOOKUP($A32,'PY1 Data(H)'!$A$1:$A$288,'PY1 Data(H)'!$A$1:$BR$288))</f>
        <v>0</v>
      </c>
      <c r="AJ32" s="130" cm="1">
        <f t="array" ref="AJ32">_xlfn.XLOOKUP(AJ$1,'PY1 Data(H)'!$A$1:$BR$1,_xlfn.XLOOKUP($A32,'PY1 Data(H)'!$A$1:$A$288,'PY1 Data(H)'!$A$1:$BR$288))</f>
        <v>0</v>
      </c>
      <c r="AK32" s="130" cm="1">
        <f t="array" ref="AK32">_xlfn.XLOOKUP(AK$1,'PY1 Data(H)'!$A$1:$BR$1,_xlfn.XLOOKUP($A32,'PY1 Data(H)'!$A$1:$A$288,'PY1 Data(H)'!$A$1:$BR$288))</f>
        <v>0</v>
      </c>
      <c r="AL32" s="130" cm="1">
        <f t="array" ref="AL32">_xlfn.XLOOKUP(AL$1,'PY1 Data(H)'!$A$1:$BR$1,_xlfn.XLOOKUP($A32,'PY1 Data(H)'!$A$1:$A$288,'PY1 Data(H)'!$A$1:$BR$288))</f>
        <v>0</v>
      </c>
      <c r="AM32" s="130" cm="1">
        <f t="array" ref="AM32">_xlfn.XLOOKUP(AM$1,'PY1 Data(H)'!$A$1:$BR$1,_xlfn.XLOOKUP($A32,'PY1 Data(H)'!$A$1:$A$288,'PY1 Data(H)'!$A$1:$BR$288))</f>
        <v>0</v>
      </c>
      <c r="AN32" s="130" cm="1">
        <f t="array" ref="AN32">_xlfn.XLOOKUP(AN$1,'PY1 Data(H)'!$A$1:$BR$1,_xlfn.XLOOKUP($A32,'PY1 Data(H)'!$A$1:$A$288,'PY1 Data(H)'!$A$1:$BR$288))</f>
        <v>0</v>
      </c>
      <c r="AO32" s="130" cm="1">
        <f t="array" ref="AO32">_xlfn.XLOOKUP(AO$1,'PY1 Data(H)'!$A$1:$BR$1,_xlfn.XLOOKUP($A32,'PY1 Data(H)'!$A$1:$A$288,'PY1 Data(H)'!$A$1:$BR$288))</f>
        <v>0</v>
      </c>
      <c r="AP32" s="130" cm="1">
        <f t="array" ref="AP32">_xlfn.XLOOKUP(AP$1,'PY1 Data(H)'!$A$1:$BR$1,_xlfn.XLOOKUP($A32,'PY1 Data(H)'!$A$1:$A$288,'PY1 Data(H)'!$A$1:$BR$288))</f>
        <v>0</v>
      </c>
      <c r="AQ32" s="130" cm="1">
        <f t="array" ref="AQ32">_xlfn.XLOOKUP(AQ$1,'PY1 Data(H)'!$A$1:$BR$1,_xlfn.XLOOKUP($A32,'PY1 Data(H)'!$A$1:$A$288,'PY1 Data(H)'!$A$1:$BR$288))</f>
        <v>0</v>
      </c>
      <c r="AR32" s="130" cm="1">
        <f t="array" ref="AR32">_xlfn.XLOOKUP(AR$1,'PY1 Data(H)'!$A$1:$BR$1,_xlfn.XLOOKUP($A32,'PY1 Data(H)'!$A$1:$A$288,'PY1 Data(H)'!$A$1:$BR$288))</f>
        <v>0</v>
      </c>
      <c r="AS32" s="130" cm="1">
        <f t="array" ref="AS32">_xlfn.XLOOKUP(AS$1,'PY1 Data(H)'!$A$1:$BR$1,_xlfn.XLOOKUP($A32,'PY1 Data(H)'!$A$1:$A$288,'PY1 Data(H)'!$A$1:$BR$288))</f>
        <v>0</v>
      </c>
    </row>
    <row r="33" spans="1:45" x14ac:dyDescent="0.3">
      <c r="D33" s="130" cm="1">
        <f t="array" ref="D33">_xlfn.XLOOKUP(D$1,'PY1 Data(H)'!$A$1:$BR$1,_xlfn.XLOOKUP($A33,'PY1 Data(H)'!$A$1:$A$288,'PY1 Data(H)'!$A$1:$BR$288))</f>
        <v>0</v>
      </c>
      <c r="E33" s="130" cm="1">
        <f t="array" ref="E33">_xlfn.XLOOKUP(E$1,'PY1 Data(H)'!$A$1:$BR$1,_xlfn.XLOOKUP($A33,'PY1 Data(H)'!$A$1:$A$288,'PY1 Data(H)'!$A$1:$BR$288))</f>
        <v>0</v>
      </c>
      <c r="F33" s="130" cm="1">
        <f t="array" ref="F33">_xlfn.XLOOKUP(F$1,'PY1 Data(H)'!$A$1:$BR$1,_xlfn.XLOOKUP($A33,'PY1 Data(H)'!$A$1:$A$288,'PY1 Data(H)'!$A$1:$BR$288))</f>
        <v>0</v>
      </c>
      <c r="G33" s="130" cm="1">
        <f t="array" ref="G33">_xlfn.XLOOKUP(G$1,'PY1 Data(H)'!$A$1:$BR$1,_xlfn.XLOOKUP($A33,'PY1 Data(H)'!$A$1:$A$288,'PY1 Data(H)'!$A$1:$BR$288))</f>
        <v>0</v>
      </c>
      <c r="H33" s="130" cm="1">
        <f t="array" ref="H33">_xlfn.XLOOKUP(H$1,'PY1 Data(H)'!$A$1:$BR$1,_xlfn.XLOOKUP($A33,'PY1 Data(H)'!$A$1:$A$288,'PY1 Data(H)'!$A$1:$BR$288))</f>
        <v>0</v>
      </c>
      <c r="I33" s="130" cm="1">
        <f t="array" ref="I33">_xlfn.XLOOKUP(I$1,'PY1 Data(H)'!$A$1:$BR$1,_xlfn.XLOOKUP($A33,'PY1 Data(H)'!$A$1:$A$288,'PY1 Data(H)'!$A$1:$BR$288))</f>
        <v>0</v>
      </c>
      <c r="J33" s="130" cm="1">
        <f t="array" ref="J33">_xlfn.XLOOKUP(J$1,'PY1 Data(H)'!$A$1:$BR$1,_xlfn.XLOOKUP($A33,'PY1 Data(H)'!$A$1:$A$288,'PY1 Data(H)'!$A$1:$BR$288))</f>
        <v>0</v>
      </c>
      <c r="K33" s="130" cm="1">
        <f t="array" ref="K33">_xlfn.XLOOKUP(K$1,'PY1 Data(H)'!$A$1:$BR$1,_xlfn.XLOOKUP($A33,'PY1 Data(H)'!$A$1:$A$288,'PY1 Data(H)'!$A$1:$BR$288))</f>
        <v>0</v>
      </c>
      <c r="L33" s="130" cm="1">
        <f t="array" ref="L33">_xlfn.XLOOKUP(L$1,'PY1 Data(H)'!$A$1:$BR$1,_xlfn.XLOOKUP($A33,'PY1 Data(H)'!$A$1:$A$288,'PY1 Data(H)'!$A$1:$BR$288))</f>
        <v>0</v>
      </c>
      <c r="M33" s="130" cm="1">
        <f t="array" ref="M33">_xlfn.XLOOKUP(M$1,'PY1 Data(H)'!$A$1:$BR$1,_xlfn.XLOOKUP($A33,'PY1 Data(H)'!$A$1:$A$288,'PY1 Data(H)'!$A$1:$BR$288))</f>
        <v>0</v>
      </c>
      <c r="N33" s="130" cm="1">
        <f t="array" ref="N33">_xlfn.XLOOKUP(N$1,'PY1 Data(H)'!$A$1:$BR$1,_xlfn.XLOOKUP($A33,'PY1 Data(H)'!$A$1:$A$288,'PY1 Data(H)'!$A$1:$BR$288))</f>
        <v>0</v>
      </c>
      <c r="O33" s="130" cm="1">
        <f t="array" ref="O33">_xlfn.XLOOKUP(O$1,'PY1 Data(H)'!$A$1:$BR$1,_xlfn.XLOOKUP($A33,'PY1 Data(H)'!$A$1:$A$288,'PY1 Data(H)'!$A$1:$BR$288))</f>
        <v>0</v>
      </c>
      <c r="P33" s="130" cm="1">
        <f t="array" ref="P33">_xlfn.XLOOKUP(P$1,'PY1 Data(H)'!$A$1:$BR$1,_xlfn.XLOOKUP($A33,'PY1 Data(H)'!$A$1:$A$288,'PY1 Data(H)'!$A$1:$BR$288))</f>
        <v>0</v>
      </c>
      <c r="Q33" s="130" cm="1">
        <f t="array" ref="Q33">_xlfn.XLOOKUP(Q$1,'PY1 Data(H)'!$A$1:$BR$1,_xlfn.XLOOKUP($A33,'PY1 Data(H)'!$A$1:$A$288,'PY1 Data(H)'!$A$1:$BR$288))</f>
        <v>0</v>
      </c>
      <c r="R33" s="130" cm="1">
        <f t="array" ref="R33">_xlfn.XLOOKUP(R$1,'PY1 Data(H)'!$A$1:$BR$1,_xlfn.XLOOKUP($A33,'PY1 Data(H)'!$A$1:$A$288,'PY1 Data(H)'!$A$1:$BR$288))</f>
        <v>0</v>
      </c>
      <c r="S33" s="130" cm="1">
        <f t="array" ref="S33">_xlfn.XLOOKUP(S$1,'PY1 Data(H)'!$A$1:$BR$1,_xlfn.XLOOKUP($A33,'PY1 Data(H)'!$A$1:$A$288,'PY1 Data(H)'!$A$1:$BR$288))</f>
        <v>0</v>
      </c>
      <c r="T33" s="130" cm="1">
        <f t="array" ref="T33">_xlfn.XLOOKUP(T$1,'PY1 Data(H)'!$A$1:$BR$1,_xlfn.XLOOKUP($A33,'PY1 Data(H)'!$A$1:$A$288,'PY1 Data(H)'!$A$1:$BR$288))</f>
        <v>0</v>
      </c>
      <c r="U33" s="130" cm="1">
        <f t="array" ref="U33">_xlfn.XLOOKUP(U$1,'PY1 Data(H)'!$A$1:$BR$1,_xlfn.XLOOKUP($A33,'PY1 Data(H)'!$A$1:$A$288,'PY1 Data(H)'!$A$1:$BR$288))</f>
        <v>0</v>
      </c>
      <c r="V33" s="130" cm="1">
        <f t="array" ref="V33">_xlfn.XLOOKUP(V$1,'PY1 Data(H)'!$A$1:$BR$1,_xlfn.XLOOKUP($A33,'PY1 Data(H)'!$A$1:$A$288,'PY1 Data(H)'!$A$1:$BR$288))</f>
        <v>0</v>
      </c>
      <c r="W33" s="130" cm="1">
        <f t="array" ref="W33">_xlfn.XLOOKUP(W$1,'PY1 Data(H)'!$A$1:$BR$1,_xlfn.XLOOKUP($A33,'PY1 Data(H)'!$A$1:$A$288,'PY1 Data(H)'!$A$1:$BR$288))</f>
        <v>0</v>
      </c>
      <c r="X33" s="130" cm="1">
        <f t="array" ref="X33">_xlfn.XLOOKUP(X$1,'PY1 Data(H)'!$A$1:$BR$1,_xlfn.XLOOKUP($A33,'PY1 Data(H)'!$A$1:$A$288,'PY1 Data(H)'!$A$1:$BR$288))</f>
        <v>0</v>
      </c>
      <c r="Y33" s="130" cm="1">
        <f t="array" ref="Y33">_xlfn.XLOOKUP(Y$1,'PY1 Data(H)'!$A$1:$BR$1,_xlfn.XLOOKUP($A33,'PY1 Data(H)'!$A$1:$A$288,'PY1 Data(H)'!$A$1:$BR$288))</f>
        <v>0</v>
      </c>
      <c r="Z33" s="130" cm="1">
        <f t="array" ref="Z33">_xlfn.XLOOKUP(Z$1,'PY1 Data(H)'!$A$1:$BR$1,_xlfn.XLOOKUP($A33,'PY1 Data(H)'!$A$1:$A$288,'PY1 Data(H)'!$A$1:$BR$288))</f>
        <v>0</v>
      </c>
      <c r="AA33" s="130" cm="1">
        <f t="array" ref="AA33">_xlfn.XLOOKUP(AA$1,'PY1 Data(H)'!$A$1:$BR$1,_xlfn.XLOOKUP($A33,'PY1 Data(H)'!$A$1:$A$288,'PY1 Data(H)'!$A$1:$BR$288))</f>
        <v>0</v>
      </c>
      <c r="AB33" s="130" cm="1">
        <f t="array" ref="AB33">_xlfn.XLOOKUP(AB$1,'PY1 Data(H)'!$A$1:$BR$1,_xlfn.XLOOKUP($A33,'PY1 Data(H)'!$A$1:$A$288,'PY1 Data(H)'!$A$1:$BR$288))</f>
        <v>0</v>
      </c>
      <c r="AC33" s="130" cm="1">
        <f t="array" ref="AC33">_xlfn.XLOOKUP(AC$1,'PY1 Data(H)'!$A$1:$BR$1,_xlfn.XLOOKUP($A33,'PY1 Data(H)'!$A$1:$A$288,'PY1 Data(H)'!$A$1:$BR$288))</f>
        <v>0</v>
      </c>
      <c r="AD33" s="130" cm="1">
        <f t="array" ref="AD33">_xlfn.XLOOKUP(AD$1,'PY1 Data(H)'!$A$1:$BR$1,_xlfn.XLOOKUP($A33,'PY1 Data(H)'!$A$1:$A$288,'PY1 Data(H)'!$A$1:$BR$288))</f>
        <v>0</v>
      </c>
      <c r="AE33" s="130" cm="1">
        <f t="array" ref="AE33">_xlfn.XLOOKUP(AE$1,'PY1 Data(H)'!$A$1:$BR$1,_xlfn.XLOOKUP($A33,'PY1 Data(H)'!$A$1:$A$288,'PY1 Data(H)'!$A$1:$BR$288))</f>
        <v>0</v>
      </c>
      <c r="AF33" s="130" cm="1">
        <f t="array" ref="AF33">_xlfn.XLOOKUP(AF$1,'PY1 Data(H)'!$A$1:$BR$1,_xlfn.XLOOKUP($A33,'PY1 Data(H)'!$A$1:$A$288,'PY1 Data(H)'!$A$1:$BR$288))</f>
        <v>0</v>
      </c>
      <c r="AG33" s="130" cm="1">
        <f t="array" ref="AG33">_xlfn.XLOOKUP(AG$1,'PY1 Data(H)'!$A$1:$BR$1,_xlfn.XLOOKUP($A33,'PY1 Data(H)'!$A$1:$A$288,'PY1 Data(H)'!$A$1:$BR$288))</f>
        <v>0</v>
      </c>
      <c r="AH33" s="130" cm="1">
        <f t="array" ref="AH33">_xlfn.XLOOKUP(AH$1,'PY1 Data(H)'!$A$1:$BR$1,_xlfn.XLOOKUP($A33,'PY1 Data(H)'!$A$1:$A$288,'PY1 Data(H)'!$A$1:$BR$288))</f>
        <v>0</v>
      </c>
      <c r="AI33" s="130" cm="1">
        <f t="array" ref="AI33">_xlfn.XLOOKUP(AI$1,'PY1 Data(H)'!$A$1:$BR$1,_xlfn.XLOOKUP($A33,'PY1 Data(H)'!$A$1:$A$288,'PY1 Data(H)'!$A$1:$BR$288))</f>
        <v>0</v>
      </c>
      <c r="AJ33" s="130" cm="1">
        <f t="array" ref="AJ33">_xlfn.XLOOKUP(AJ$1,'PY1 Data(H)'!$A$1:$BR$1,_xlfn.XLOOKUP($A33,'PY1 Data(H)'!$A$1:$A$288,'PY1 Data(H)'!$A$1:$BR$288))</f>
        <v>0</v>
      </c>
      <c r="AK33" s="130" cm="1">
        <f t="array" ref="AK33">_xlfn.XLOOKUP(AK$1,'PY1 Data(H)'!$A$1:$BR$1,_xlfn.XLOOKUP($A33,'PY1 Data(H)'!$A$1:$A$288,'PY1 Data(H)'!$A$1:$BR$288))</f>
        <v>0</v>
      </c>
      <c r="AL33" s="130" cm="1">
        <f t="array" ref="AL33">_xlfn.XLOOKUP(AL$1,'PY1 Data(H)'!$A$1:$BR$1,_xlfn.XLOOKUP($A33,'PY1 Data(H)'!$A$1:$A$288,'PY1 Data(H)'!$A$1:$BR$288))</f>
        <v>0</v>
      </c>
      <c r="AM33" s="130" cm="1">
        <f t="array" ref="AM33">_xlfn.XLOOKUP(AM$1,'PY1 Data(H)'!$A$1:$BR$1,_xlfn.XLOOKUP($A33,'PY1 Data(H)'!$A$1:$A$288,'PY1 Data(H)'!$A$1:$BR$288))</f>
        <v>0</v>
      </c>
      <c r="AN33" s="130" cm="1">
        <f t="array" ref="AN33">_xlfn.XLOOKUP(AN$1,'PY1 Data(H)'!$A$1:$BR$1,_xlfn.XLOOKUP($A33,'PY1 Data(H)'!$A$1:$A$288,'PY1 Data(H)'!$A$1:$BR$288))</f>
        <v>0</v>
      </c>
      <c r="AO33" s="130" cm="1">
        <f t="array" ref="AO33">_xlfn.XLOOKUP(AO$1,'PY1 Data(H)'!$A$1:$BR$1,_xlfn.XLOOKUP($A33,'PY1 Data(H)'!$A$1:$A$288,'PY1 Data(H)'!$A$1:$BR$288))</f>
        <v>0</v>
      </c>
      <c r="AP33" s="130" cm="1">
        <f t="array" ref="AP33">_xlfn.XLOOKUP(AP$1,'PY1 Data(H)'!$A$1:$BR$1,_xlfn.XLOOKUP($A33,'PY1 Data(H)'!$A$1:$A$288,'PY1 Data(H)'!$A$1:$BR$288))</f>
        <v>0</v>
      </c>
      <c r="AQ33" s="130" cm="1">
        <f t="array" ref="AQ33">_xlfn.XLOOKUP(AQ$1,'PY1 Data(H)'!$A$1:$BR$1,_xlfn.XLOOKUP($A33,'PY1 Data(H)'!$A$1:$A$288,'PY1 Data(H)'!$A$1:$BR$288))</f>
        <v>0</v>
      </c>
      <c r="AR33" s="130" cm="1">
        <f t="array" ref="AR33">_xlfn.XLOOKUP(AR$1,'PY1 Data(H)'!$A$1:$BR$1,_xlfn.XLOOKUP($A33,'PY1 Data(H)'!$A$1:$A$288,'PY1 Data(H)'!$A$1:$BR$288))</f>
        <v>0</v>
      </c>
      <c r="AS33" s="130" cm="1">
        <f t="array" ref="AS33">_xlfn.XLOOKUP(AS$1,'PY1 Data(H)'!$A$1:$BR$1,_xlfn.XLOOKUP($A33,'PY1 Data(H)'!$A$1:$A$288,'PY1 Data(H)'!$A$1:$BR$288))</f>
        <v>0</v>
      </c>
    </row>
    <row r="34" spans="1:45" x14ac:dyDescent="0.3">
      <c r="A34">
        <v>592</v>
      </c>
      <c r="D34" s="130" cm="1">
        <f t="array" ref="D34">_xlfn.XLOOKUP(D$1,'PY1 Data(H)'!$A$1:$BR$1,_xlfn.XLOOKUP($A34,'PY1 Data(H)'!$A$1:$A$288,'PY1 Data(H)'!$A$1:$BR$288))</f>
        <v>546850</v>
      </c>
      <c r="E34" s="130" cm="1">
        <f t="array" ref="E34">_xlfn.XLOOKUP(E$1,'PY1 Data(H)'!$A$1:$BR$1,_xlfn.XLOOKUP($A34,'PY1 Data(H)'!$A$1:$A$288,'PY1 Data(H)'!$A$1:$BR$288))</f>
        <v>0</v>
      </c>
      <c r="F34" s="130" cm="1">
        <f t="array" ref="F34">_xlfn.XLOOKUP(F$1,'PY1 Data(H)'!$A$1:$BR$1,_xlfn.XLOOKUP($A34,'PY1 Data(H)'!$A$1:$A$288,'PY1 Data(H)'!$A$1:$BR$288))</f>
        <v>0</v>
      </c>
      <c r="G34" s="130" cm="1">
        <f t="array" ref="G34">_xlfn.XLOOKUP(G$1,'PY1 Data(H)'!$A$1:$BR$1,_xlfn.XLOOKUP($A34,'PY1 Data(H)'!$A$1:$A$288,'PY1 Data(H)'!$A$1:$BR$288))</f>
        <v>-1360504</v>
      </c>
      <c r="H34" s="130" cm="1">
        <f t="array" ref="H34">_xlfn.XLOOKUP(H$1,'PY1 Data(H)'!$A$1:$BR$1,_xlfn.XLOOKUP($A34,'PY1 Data(H)'!$A$1:$A$288,'PY1 Data(H)'!$A$1:$BR$288))</f>
        <v>-135475</v>
      </c>
      <c r="I34" s="130" cm="1">
        <f t="array" ref="I34">_xlfn.XLOOKUP(I$1,'PY1 Data(H)'!$A$1:$BR$1,_xlfn.XLOOKUP($A34,'PY1 Data(H)'!$A$1:$A$288,'PY1 Data(H)'!$A$1:$BR$288))</f>
        <v>0</v>
      </c>
      <c r="J34" s="130" cm="1">
        <f t="array" ref="J34">_xlfn.XLOOKUP(J$1,'PY1 Data(H)'!$A$1:$BR$1,_xlfn.XLOOKUP($A34,'PY1 Data(H)'!$A$1:$A$288,'PY1 Data(H)'!$A$1:$BR$288))</f>
        <v>0</v>
      </c>
      <c r="K34" s="130" cm="1">
        <f t="array" ref="K34">_xlfn.XLOOKUP(K$1,'PY1 Data(H)'!$A$1:$BR$1,_xlfn.XLOOKUP($A34,'PY1 Data(H)'!$A$1:$A$288,'PY1 Data(H)'!$A$1:$BR$288))</f>
        <v>-1415821</v>
      </c>
      <c r="L34" s="130" cm="1">
        <f t="array" ref="L34">_xlfn.XLOOKUP(L$1,'PY1 Data(H)'!$A$1:$BR$1,_xlfn.XLOOKUP($A34,'PY1 Data(H)'!$A$1:$A$288,'PY1 Data(H)'!$A$1:$BR$288))</f>
        <v>-1075714</v>
      </c>
      <c r="M34" s="130" cm="1">
        <f t="array" ref="M34">_xlfn.XLOOKUP(M$1,'PY1 Data(H)'!$A$1:$BR$1,_xlfn.XLOOKUP($A34,'PY1 Data(H)'!$A$1:$A$288,'PY1 Data(H)'!$A$1:$BR$288))</f>
        <v>0</v>
      </c>
      <c r="N34" s="130" cm="1">
        <f t="array" ref="N34">_xlfn.XLOOKUP(N$1,'PY1 Data(H)'!$A$1:$BR$1,_xlfn.XLOOKUP($A34,'PY1 Data(H)'!$A$1:$A$288,'PY1 Data(H)'!$A$1:$BR$288))</f>
        <v>54396</v>
      </c>
      <c r="O34" s="130" cm="1">
        <f t="array" ref="O34">_xlfn.XLOOKUP(O$1,'PY1 Data(H)'!$A$1:$BR$1,_xlfn.XLOOKUP($A34,'PY1 Data(H)'!$A$1:$A$288,'PY1 Data(H)'!$A$1:$BR$288))</f>
        <v>194133</v>
      </c>
      <c r="P34" s="130" cm="1">
        <f t="array" ref="P34">_xlfn.XLOOKUP(P$1,'PY1 Data(H)'!$A$1:$BR$1,_xlfn.XLOOKUP($A34,'PY1 Data(H)'!$A$1:$A$288,'PY1 Data(H)'!$A$1:$BR$288))</f>
        <v>0</v>
      </c>
      <c r="Q34" s="130" cm="1">
        <f t="array" ref="Q34">_xlfn.XLOOKUP(Q$1,'PY1 Data(H)'!$A$1:$BR$1,_xlfn.XLOOKUP($A34,'PY1 Data(H)'!$A$1:$A$288,'PY1 Data(H)'!$A$1:$BR$288))</f>
        <v>0</v>
      </c>
      <c r="R34" s="130" cm="1">
        <f t="array" ref="R34">_xlfn.XLOOKUP(R$1,'PY1 Data(H)'!$A$1:$BR$1,_xlfn.XLOOKUP($A34,'PY1 Data(H)'!$A$1:$A$288,'PY1 Data(H)'!$A$1:$BR$288))</f>
        <v>0</v>
      </c>
      <c r="S34" s="130" cm="1">
        <f t="array" ref="S34">_xlfn.XLOOKUP(S$1,'PY1 Data(H)'!$A$1:$BR$1,_xlfn.XLOOKUP($A34,'PY1 Data(H)'!$A$1:$A$288,'PY1 Data(H)'!$A$1:$BR$288))</f>
        <v>0</v>
      </c>
      <c r="T34" s="130" cm="1">
        <f t="array" ref="T34">_xlfn.XLOOKUP(T$1,'PY1 Data(H)'!$A$1:$BR$1,_xlfn.XLOOKUP($A34,'PY1 Data(H)'!$A$1:$A$288,'PY1 Data(H)'!$A$1:$BR$288))</f>
        <v>0</v>
      </c>
      <c r="U34" s="130" cm="1">
        <f t="array" ref="U34">_xlfn.XLOOKUP(U$1,'PY1 Data(H)'!$A$1:$BR$1,_xlfn.XLOOKUP($A34,'PY1 Data(H)'!$A$1:$A$288,'PY1 Data(H)'!$A$1:$BR$288))</f>
        <v>0</v>
      </c>
      <c r="V34" s="130" cm="1">
        <f t="array" ref="V34">_xlfn.XLOOKUP(V$1,'PY1 Data(H)'!$A$1:$BR$1,_xlfn.XLOOKUP($A34,'PY1 Data(H)'!$A$1:$A$288,'PY1 Data(H)'!$A$1:$BR$288))</f>
        <v>193624</v>
      </c>
      <c r="W34" s="130" cm="1">
        <f t="array" ref="W34">_xlfn.XLOOKUP(W$1,'PY1 Data(H)'!$A$1:$BR$1,_xlfn.XLOOKUP($A34,'PY1 Data(H)'!$A$1:$A$288,'PY1 Data(H)'!$A$1:$BR$288))</f>
        <v>0</v>
      </c>
      <c r="X34" s="130" cm="1">
        <f t="array" ref="X34">_xlfn.XLOOKUP(X$1,'PY1 Data(H)'!$A$1:$BR$1,_xlfn.XLOOKUP($A34,'PY1 Data(H)'!$A$1:$A$288,'PY1 Data(H)'!$A$1:$BR$288))</f>
        <v>0</v>
      </c>
      <c r="Y34" s="130" cm="1">
        <f t="array" ref="Y34">_xlfn.XLOOKUP(Y$1,'PY1 Data(H)'!$A$1:$BR$1,_xlfn.XLOOKUP($A34,'PY1 Data(H)'!$A$1:$A$288,'PY1 Data(H)'!$A$1:$BR$288))</f>
        <v>0</v>
      </c>
      <c r="Z34" s="130" cm="1">
        <f t="array" ref="Z34">_xlfn.XLOOKUP(Z$1,'PY1 Data(H)'!$A$1:$BR$1,_xlfn.XLOOKUP($A34,'PY1 Data(H)'!$A$1:$A$288,'PY1 Data(H)'!$A$1:$BR$288))</f>
        <v>0</v>
      </c>
      <c r="AA34" s="130" cm="1">
        <f t="array" ref="AA34">_xlfn.XLOOKUP(AA$1,'PY1 Data(H)'!$A$1:$BR$1,_xlfn.XLOOKUP($A34,'PY1 Data(H)'!$A$1:$A$288,'PY1 Data(H)'!$A$1:$BR$288))</f>
        <v>0</v>
      </c>
      <c r="AB34" s="130" cm="1">
        <f t="array" ref="AB34">_xlfn.XLOOKUP(AB$1,'PY1 Data(H)'!$A$1:$BR$1,_xlfn.XLOOKUP($A34,'PY1 Data(H)'!$A$1:$A$288,'PY1 Data(H)'!$A$1:$BR$288))</f>
        <v>0</v>
      </c>
      <c r="AC34" s="130" cm="1">
        <f t="array" ref="AC34">_xlfn.XLOOKUP(AC$1,'PY1 Data(H)'!$A$1:$BR$1,_xlfn.XLOOKUP($A34,'PY1 Data(H)'!$A$1:$A$288,'PY1 Data(H)'!$A$1:$BR$288))</f>
        <v>0</v>
      </c>
      <c r="AD34" s="130" cm="1">
        <f t="array" ref="AD34">_xlfn.XLOOKUP(AD$1,'PY1 Data(H)'!$A$1:$BR$1,_xlfn.XLOOKUP($A34,'PY1 Data(H)'!$A$1:$A$288,'PY1 Data(H)'!$A$1:$BR$288))</f>
        <v>-627280</v>
      </c>
      <c r="AE34" s="130" cm="1">
        <f t="array" ref="AE34">_xlfn.XLOOKUP(AE$1,'PY1 Data(H)'!$A$1:$BR$1,_xlfn.XLOOKUP($A34,'PY1 Data(H)'!$A$1:$A$288,'PY1 Data(H)'!$A$1:$BR$288))</f>
        <v>0</v>
      </c>
      <c r="AF34" s="130" cm="1">
        <f t="array" ref="AF34">_xlfn.XLOOKUP(AF$1,'PY1 Data(H)'!$A$1:$BR$1,_xlfn.XLOOKUP($A34,'PY1 Data(H)'!$A$1:$A$288,'PY1 Data(H)'!$A$1:$BR$288))</f>
        <v>0</v>
      </c>
      <c r="AG34" s="130" cm="1">
        <f t="array" ref="AG34">_xlfn.XLOOKUP(AG$1,'PY1 Data(H)'!$A$1:$BR$1,_xlfn.XLOOKUP($A34,'PY1 Data(H)'!$A$1:$A$288,'PY1 Data(H)'!$A$1:$BR$288))</f>
        <v>-220185</v>
      </c>
      <c r="AH34" s="130" cm="1">
        <f t="array" ref="AH34">_xlfn.XLOOKUP(AH$1,'PY1 Data(H)'!$A$1:$BR$1,_xlfn.XLOOKUP($A34,'PY1 Data(H)'!$A$1:$A$288,'PY1 Data(H)'!$A$1:$BR$288))</f>
        <v>0</v>
      </c>
      <c r="AI34" s="130" cm="1">
        <f t="array" ref="AI34">_xlfn.XLOOKUP(AI$1,'PY1 Data(H)'!$A$1:$BR$1,_xlfn.XLOOKUP($A34,'PY1 Data(H)'!$A$1:$A$288,'PY1 Data(H)'!$A$1:$BR$288))</f>
        <v>123197</v>
      </c>
      <c r="AJ34" s="130" cm="1">
        <f t="array" ref="AJ34">_xlfn.XLOOKUP(AJ$1,'PY1 Data(H)'!$A$1:$BR$1,_xlfn.XLOOKUP($A34,'PY1 Data(H)'!$A$1:$A$288,'PY1 Data(H)'!$A$1:$BR$288))</f>
        <v>0</v>
      </c>
      <c r="AK34" s="130" cm="1">
        <f t="array" ref="AK34">_xlfn.XLOOKUP(AK$1,'PY1 Data(H)'!$A$1:$BR$1,_xlfn.XLOOKUP($A34,'PY1 Data(H)'!$A$1:$A$288,'PY1 Data(H)'!$A$1:$BR$288))</f>
        <v>0</v>
      </c>
      <c r="AL34" s="130" cm="1">
        <f t="array" ref="AL34">_xlfn.XLOOKUP(AL$1,'PY1 Data(H)'!$A$1:$BR$1,_xlfn.XLOOKUP($A34,'PY1 Data(H)'!$A$1:$A$288,'PY1 Data(H)'!$A$1:$BR$288))</f>
        <v>0</v>
      </c>
      <c r="AM34" s="130" cm="1">
        <f t="array" ref="AM34">_xlfn.XLOOKUP(AM$1,'PY1 Data(H)'!$A$1:$BR$1,_xlfn.XLOOKUP($A34,'PY1 Data(H)'!$A$1:$A$288,'PY1 Data(H)'!$A$1:$BR$288))</f>
        <v>0</v>
      </c>
      <c r="AN34" s="130" cm="1">
        <f t="array" ref="AN34">_xlfn.XLOOKUP(AN$1,'PY1 Data(H)'!$A$1:$BR$1,_xlfn.XLOOKUP($A34,'PY1 Data(H)'!$A$1:$A$288,'PY1 Data(H)'!$A$1:$BR$288))</f>
        <v>0</v>
      </c>
      <c r="AO34" s="130" cm="1">
        <f t="array" ref="AO34">_xlfn.XLOOKUP(AO$1,'PY1 Data(H)'!$A$1:$BR$1,_xlfn.XLOOKUP($A34,'PY1 Data(H)'!$A$1:$A$288,'PY1 Data(H)'!$A$1:$BR$288))</f>
        <v>0</v>
      </c>
      <c r="AP34" s="130" cm="1">
        <f t="array" ref="AP34">_xlfn.XLOOKUP(AP$1,'PY1 Data(H)'!$A$1:$BR$1,_xlfn.XLOOKUP($A34,'PY1 Data(H)'!$A$1:$A$288,'PY1 Data(H)'!$A$1:$BR$288))</f>
        <v>0</v>
      </c>
      <c r="AQ34" s="130" cm="1">
        <f t="array" ref="AQ34">_xlfn.XLOOKUP(AQ$1,'PY1 Data(H)'!$A$1:$BR$1,_xlfn.XLOOKUP($A34,'PY1 Data(H)'!$A$1:$A$288,'PY1 Data(H)'!$A$1:$BR$288))</f>
        <v>1440665</v>
      </c>
      <c r="AR34" s="130" cm="1">
        <f t="array" ref="AR34">_xlfn.XLOOKUP(AR$1,'PY1 Data(H)'!$A$1:$BR$1,_xlfn.XLOOKUP($A34,'PY1 Data(H)'!$A$1:$A$288,'PY1 Data(H)'!$A$1:$BR$288))</f>
        <v>104780</v>
      </c>
      <c r="AS34" s="130" cm="1">
        <f t="array" ref="AS34">_xlfn.XLOOKUP(AS$1,'PY1 Data(H)'!$A$1:$BR$1,_xlfn.XLOOKUP($A34,'PY1 Data(H)'!$A$1:$A$288,'PY1 Data(H)'!$A$1:$BR$288))</f>
        <v>0</v>
      </c>
    </row>
    <row r="35" spans="1:45" x14ac:dyDescent="0.3">
      <c r="A35">
        <v>591</v>
      </c>
      <c r="D35" s="130" cm="1">
        <f t="array" ref="D35">_xlfn.XLOOKUP(D$1,'PY1 Data(H)'!$A$1:$BR$1,_xlfn.XLOOKUP($A35,'PY1 Data(H)'!$A$1:$A$288,'PY1 Data(H)'!$A$1:$BR$288))</f>
        <v>1677477</v>
      </c>
      <c r="E35" s="130" cm="1">
        <f t="array" ref="E35">_xlfn.XLOOKUP(E$1,'PY1 Data(H)'!$A$1:$BR$1,_xlfn.XLOOKUP($A35,'PY1 Data(H)'!$A$1:$A$288,'PY1 Data(H)'!$A$1:$BR$288))</f>
        <v>0</v>
      </c>
      <c r="F35" s="130" cm="1">
        <f t="array" ref="F35">_xlfn.XLOOKUP(F$1,'PY1 Data(H)'!$A$1:$BR$1,_xlfn.XLOOKUP($A35,'PY1 Data(H)'!$A$1:$A$288,'PY1 Data(H)'!$A$1:$BR$288))</f>
        <v>0</v>
      </c>
      <c r="G35" s="130" cm="1">
        <f t="array" ref="G35">_xlfn.XLOOKUP(G$1,'PY1 Data(H)'!$A$1:$BR$1,_xlfn.XLOOKUP($A35,'PY1 Data(H)'!$A$1:$A$288,'PY1 Data(H)'!$A$1:$BR$288))</f>
        <v>5280133</v>
      </c>
      <c r="H35" s="130" cm="1">
        <f t="array" ref="H35">_xlfn.XLOOKUP(H$1,'PY1 Data(H)'!$A$1:$BR$1,_xlfn.XLOOKUP($A35,'PY1 Data(H)'!$A$1:$A$288,'PY1 Data(H)'!$A$1:$BR$288))</f>
        <v>160475</v>
      </c>
      <c r="I35" s="130" cm="1">
        <f t="array" ref="I35">_xlfn.XLOOKUP(I$1,'PY1 Data(H)'!$A$1:$BR$1,_xlfn.XLOOKUP($A35,'PY1 Data(H)'!$A$1:$A$288,'PY1 Data(H)'!$A$1:$BR$288))</f>
        <v>0</v>
      </c>
      <c r="J35" s="130" cm="1">
        <f t="array" ref="J35">_xlfn.XLOOKUP(J$1,'PY1 Data(H)'!$A$1:$BR$1,_xlfn.XLOOKUP($A35,'PY1 Data(H)'!$A$1:$A$288,'PY1 Data(H)'!$A$1:$BR$288))</f>
        <v>0</v>
      </c>
      <c r="K35" s="130" cm="1">
        <f t="array" ref="K35">_xlfn.XLOOKUP(K$1,'PY1 Data(H)'!$A$1:$BR$1,_xlfn.XLOOKUP($A35,'PY1 Data(H)'!$A$1:$A$288,'PY1 Data(H)'!$A$1:$BR$288))</f>
        <v>10311491</v>
      </c>
      <c r="L35" s="130" cm="1">
        <f t="array" ref="L35">_xlfn.XLOOKUP(L$1,'PY1 Data(H)'!$A$1:$BR$1,_xlfn.XLOOKUP($A35,'PY1 Data(H)'!$A$1:$A$288,'PY1 Data(H)'!$A$1:$BR$288))</f>
        <v>17776900</v>
      </c>
      <c r="M35" s="130" cm="1">
        <f t="array" ref="M35">_xlfn.XLOOKUP(M$1,'PY1 Data(H)'!$A$1:$BR$1,_xlfn.XLOOKUP($A35,'PY1 Data(H)'!$A$1:$A$288,'PY1 Data(H)'!$A$1:$BR$288))</f>
        <v>0</v>
      </c>
      <c r="N35" s="130" cm="1">
        <f t="array" ref="N35">_xlfn.XLOOKUP(N$1,'PY1 Data(H)'!$A$1:$BR$1,_xlfn.XLOOKUP($A35,'PY1 Data(H)'!$A$1:$A$288,'PY1 Data(H)'!$A$1:$BR$288))</f>
        <v>496606</v>
      </c>
      <c r="O35" s="130" cm="1">
        <f t="array" ref="O35">_xlfn.XLOOKUP(O$1,'PY1 Data(H)'!$A$1:$BR$1,_xlfn.XLOOKUP($A35,'PY1 Data(H)'!$A$1:$A$288,'PY1 Data(H)'!$A$1:$BR$288))</f>
        <v>11724917</v>
      </c>
      <c r="P35" s="130" cm="1">
        <f t="array" ref="P35">_xlfn.XLOOKUP(P$1,'PY1 Data(H)'!$A$1:$BR$1,_xlfn.XLOOKUP($A35,'PY1 Data(H)'!$A$1:$A$288,'PY1 Data(H)'!$A$1:$BR$288))</f>
        <v>0</v>
      </c>
      <c r="Q35" s="130" cm="1">
        <f t="array" ref="Q35">_xlfn.XLOOKUP(Q$1,'PY1 Data(H)'!$A$1:$BR$1,_xlfn.XLOOKUP($A35,'PY1 Data(H)'!$A$1:$A$288,'PY1 Data(H)'!$A$1:$BR$288))</f>
        <v>0</v>
      </c>
      <c r="R35" s="130" cm="1">
        <f t="array" ref="R35">_xlfn.XLOOKUP(R$1,'PY1 Data(H)'!$A$1:$BR$1,_xlfn.XLOOKUP($A35,'PY1 Data(H)'!$A$1:$A$288,'PY1 Data(H)'!$A$1:$BR$288))</f>
        <v>0</v>
      </c>
      <c r="S35" s="130" cm="1">
        <f t="array" ref="S35">_xlfn.XLOOKUP(S$1,'PY1 Data(H)'!$A$1:$BR$1,_xlfn.XLOOKUP($A35,'PY1 Data(H)'!$A$1:$A$288,'PY1 Data(H)'!$A$1:$BR$288))</f>
        <v>0</v>
      </c>
      <c r="T35" s="130" cm="1">
        <f t="array" ref="T35">_xlfn.XLOOKUP(T$1,'PY1 Data(H)'!$A$1:$BR$1,_xlfn.XLOOKUP($A35,'PY1 Data(H)'!$A$1:$A$288,'PY1 Data(H)'!$A$1:$BR$288))</f>
        <v>0</v>
      </c>
      <c r="U35" s="130" cm="1">
        <f t="array" ref="U35">_xlfn.XLOOKUP(U$1,'PY1 Data(H)'!$A$1:$BR$1,_xlfn.XLOOKUP($A35,'PY1 Data(H)'!$A$1:$A$288,'PY1 Data(H)'!$A$1:$BR$288))</f>
        <v>0</v>
      </c>
      <c r="V35" s="130" cm="1">
        <f t="array" ref="V35">_xlfn.XLOOKUP(V$1,'PY1 Data(H)'!$A$1:$BR$1,_xlfn.XLOOKUP($A35,'PY1 Data(H)'!$A$1:$A$288,'PY1 Data(H)'!$A$1:$BR$288))</f>
        <v>2641616</v>
      </c>
      <c r="W35" s="130" cm="1">
        <f t="array" ref="W35">_xlfn.XLOOKUP(W$1,'PY1 Data(H)'!$A$1:$BR$1,_xlfn.XLOOKUP($A35,'PY1 Data(H)'!$A$1:$A$288,'PY1 Data(H)'!$A$1:$BR$288))</f>
        <v>0</v>
      </c>
      <c r="X35" s="130" cm="1">
        <f t="array" ref="X35">_xlfn.XLOOKUP(X$1,'PY1 Data(H)'!$A$1:$BR$1,_xlfn.XLOOKUP($A35,'PY1 Data(H)'!$A$1:$A$288,'PY1 Data(H)'!$A$1:$BR$288))</f>
        <v>0</v>
      </c>
      <c r="Y35" s="130" cm="1">
        <f t="array" ref="Y35">_xlfn.XLOOKUP(Y$1,'PY1 Data(H)'!$A$1:$BR$1,_xlfn.XLOOKUP($A35,'PY1 Data(H)'!$A$1:$A$288,'PY1 Data(H)'!$A$1:$BR$288))</f>
        <v>0</v>
      </c>
      <c r="Z35" s="130" cm="1">
        <f t="array" ref="Z35">_xlfn.XLOOKUP(Z$1,'PY1 Data(H)'!$A$1:$BR$1,_xlfn.XLOOKUP($A35,'PY1 Data(H)'!$A$1:$A$288,'PY1 Data(H)'!$A$1:$BR$288))</f>
        <v>0</v>
      </c>
      <c r="AA35" s="130" cm="1">
        <f t="array" ref="AA35">_xlfn.XLOOKUP(AA$1,'PY1 Data(H)'!$A$1:$BR$1,_xlfn.XLOOKUP($A35,'PY1 Data(H)'!$A$1:$A$288,'PY1 Data(H)'!$A$1:$BR$288))</f>
        <v>0</v>
      </c>
      <c r="AB35" s="130" cm="1">
        <f t="array" ref="AB35">_xlfn.XLOOKUP(AB$1,'PY1 Data(H)'!$A$1:$BR$1,_xlfn.XLOOKUP($A35,'PY1 Data(H)'!$A$1:$A$288,'PY1 Data(H)'!$A$1:$BR$288))</f>
        <v>0</v>
      </c>
      <c r="AC35" s="130" cm="1">
        <f t="array" ref="AC35">_xlfn.XLOOKUP(AC$1,'PY1 Data(H)'!$A$1:$BR$1,_xlfn.XLOOKUP($A35,'PY1 Data(H)'!$A$1:$A$288,'PY1 Data(H)'!$A$1:$BR$288))</f>
        <v>0</v>
      </c>
      <c r="AD35" s="130" cm="1">
        <f t="array" ref="AD35">_xlfn.XLOOKUP(AD$1,'PY1 Data(H)'!$A$1:$BR$1,_xlfn.XLOOKUP($A35,'PY1 Data(H)'!$A$1:$A$288,'PY1 Data(H)'!$A$1:$BR$288))</f>
        <v>733233</v>
      </c>
      <c r="AE35" s="130" cm="1">
        <f t="array" ref="AE35">_xlfn.XLOOKUP(AE$1,'PY1 Data(H)'!$A$1:$BR$1,_xlfn.XLOOKUP($A35,'PY1 Data(H)'!$A$1:$A$288,'PY1 Data(H)'!$A$1:$BR$288))</f>
        <v>0</v>
      </c>
      <c r="AF35" s="130" cm="1">
        <f t="array" ref="AF35">_xlfn.XLOOKUP(AF$1,'PY1 Data(H)'!$A$1:$BR$1,_xlfn.XLOOKUP($A35,'PY1 Data(H)'!$A$1:$A$288,'PY1 Data(H)'!$A$1:$BR$288))</f>
        <v>0</v>
      </c>
      <c r="AG35" s="130" cm="1">
        <f t="array" ref="AG35">_xlfn.XLOOKUP(AG$1,'PY1 Data(H)'!$A$1:$BR$1,_xlfn.XLOOKUP($A35,'PY1 Data(H)'!$A$1:$A$288,'PY1 Data(H)'!$A$1:$BR$288))</f>
        <v>844462</v>
      </c>
      <c r="AH35" s="130" cm="1">
        <f t="array" ref="AH35">_xlfn.XLOOKUP(AH$1,'PY1 Data(H)'!$A$1:$BR$1,_xlfn.XLOOKUP($A35,'PY1 Data(H)'!$A$1:$A$288,'PY1 Data(H)'!$A$1:$BR$288))</f>
        <v>0</v>
      </c>
      <c r="AI35" s="130" cm="1">
        <f t="array" ref="AI35">_xlfn.XLOOKUP(AI$1,'PY1 Data(H)'!$A$1:$BR$1,_xlfn.XLOOKUP($A35,'PY1 Data(H)'!$A$1:$A$288,'PY1 Data(H)'!$A$1:$BR$288))</f>
        <v>26648058</v>
      </c>
      <c r="AJ35" s="130" cm="1">
        <f t="array" ref="AJ35">_xlfn.XLOOKUP(AJ$1,'PY1 Data(H)'!$A$1:$BR$1,_xlfn.XLOOKUP($A35,'PY1 Data(H)'!$A$1:$A$288,'PY1 Data(H)'!$A$1:$BR$288))</f>
        <v>0</v>
      </c>
      <c r="AK35" s="130" cm="1">
        <f t="array" ref="AK35">_xlfn.XLOOKUP(AK$1,'PY1 Data(H)'!$A$1:$BR$1,_xlfn.XLOOKUP($A35,'PY1 Data(H)'!$A$1:$A$288,'PY1 Data(H)'!$A$1:$BR$288))</f>
        <v>0</v>
      </c>
      <c r="AL35" s="130" cm="1">
        <f t="array" ref="AL35">_xlfn.XLOOKUP(AL$1,'PY1 Data(H)'!$A$1:$BR$1,_xlfn.XLOOKUP($A35,'PY1 Data(H)'!$A$1:$A$288,'PY1 Data(H)'!$A$1:$BR$288))</f>
        <v>0</v>
      </c>
      <c r="AM35" s="130" cm="1">
        <f t="array" ref="AM35">_xlfn.XLOOKUP(AM$1,'PY1 Data(H)'!$A$1:$BR$1,_xlfn.XLOOKUP($A35,'PY1 Data(H)'!$A$1:$A$288,'PY1 Data(H)'!$A$1:$BR$288))</f>
        <v>0</v>
      </c>
      <c r="AN35" s="130" cm="1">
        <f t="array" ref="AN35">_xlfn.XLOOKUP(AN$1,'PY1 Data(H)'!$A$1:$BR$1,_xlfn.XLOOKUP($A35,'PY1 Data(H)'!$A$1:$A$288,'PY1 Data(H)'!$A$1:$BR$288))</f>
        <v>0</v>
      </c>
      <c r="AO35" s="130" cm="1">
        <f t="array" ref="AO35">_xlfn.XLOOKUP(AO$1,'PY1 Data(H)'!$A$1:$BR$1,_xlfn.XLOOKUP($A35,'PY1 Data(H)'!$A$1:$A$288,'PY1 Data(H)'!$A$1:$BR$288))</f>
        <v>0</v>
      </c>
      <c r="AP35" s="130" cm="1">
        <f t="array" ref="AP35">_xlfn.XLOOKUP(AP$1,'PY1 Data(H)'!$A$1:$BR$1,_xlfn.XLOOKUP($A35,'PY1 Data(H)'!$A$1:$A$288,'PY1 Data(H)'!$A$1:$BR$288))</f>
        <v>0</v>
      </c>
      <c r="AQ35" s="130" cm="1">
        <f t="array" ref="AQ35">_xlfn.XLOOKUP(AQ$1,'PY1 Data(H)'!$A$1:$BR$1,_xlfn.XLOOKUP($A35,'PY1 Data(H)'!$A$1:$A$288,'PY1 Data(H)'!$A$1:$BR$288))</f>
        <v>5441475</v>
      </c>
      <c r="AR35" s="130" cm="1">
        <f t="array" ref="AR35">_xlfn.XLOOKUP(AR$1,'PY1 Data(H)'!$A$1:$BR$1,_xlfn.XLOOKUP($A35,'PY1 Data(H)'!$A$1:$A$288,'PY1 Data(H)'!$A$1:$BR$288))</f>
        <v>1576989</v>
      </c>
      <c r="AS35" s="130" cm="1">
        <f t="array" ref="AS35">_xlfn.XLOOKUP(AS$1,'PY1 Data(H)'!$A$1:$BR$1,_xlfn.XLOOKUP($A35,'PY1 Data(H)'!$A$1:$A$288,'PY1 Data(H)'!$A$1:$BR$288))</f>
        <v>0</v>
      </c>
    </row>
    <row r="36" spans="1:45" x14ac:dyDescent="0.3">
      <c r="D36" s="130" cm="1">
        <f t="array" ref="D36">_xlfn.XLOOKUP(D$1,'PY1 Data(H)'!$A$1:$BR$1,_xlfn.XLOOKUP($A36,'PY1 Data(H)'!$A$1:$A$288,'PY1 Data(H)'!$A$1:$BR$288))</f>
        <v>0</v>
      </c>
      <c r="E36" s="130" cm="1">
        <f t="array" ref="E36">_xlfn.XLOOKUP(E$1,'PY1 Data(H)'!$A$1:$BR$1,_xlfn.XLOOKUP($A36,'PY1 Data(H)'!$A$1:$A$288,'PY1 Data(H)'!$A$1:$BR$288))</f>
        <v>0</v>
      </c>
      <c r="F36" s="130" cm="1">
        <f t="array" ref="F36">_xlfn.XLOOKUP(F$1,'PY1 Data(H)'!$A$1:$BR$1,_xlfn.XLOOKUP($A36,'PY1 Data(H)'!$A$1:$A$288,'PY1 Data(H)'!$A$1:$BR$288))</f>
        <v>0</v>
      </c>
      <c r="G36" s="130" cm="1">
        <f t="array" ref="G36">_xlfn.XLOOKUP(G$1,'PY1 Data(H)'!$A$1:$BR$1,_xlfn.XLOOKUP($A36,'PY1 Data(H)'!$A$1:$A$288,'PY1 Data(H)'!$A$1:$BR$288))</f>
        <v>0</v>
      </c>
      <c r="H36" s="130" cm="1">
        <f t="array" ref="H36">_xlfn.XLOOKUP(H$1,'PY1 Data(H)'!$A$1:$BR$1,_xlfn.XLOOKUP($A36,'PY1 Data(H)'!$A$1:$A$288,'PY1 Data(H)'!$A$1:$BR$288))</f>
        <v>0</v>
      </c>
      <c r="I36" s="130" cm="1">
        <f t="array" ref="I36">_xlfn.XLOOKUP(I$1,'PY1 Data(H)'!$A$1:$BR$1,_xlfn.XLOOKUP($A36,'PY1 Data(H)'!$A$1:$A$288,'PY1 Data(H)'!$A$1:$BR$288))</f>
        <v>0</v>
      </c>
      <c r="J36" s="130" cm="1">
        <f t="array" ref="J36">_xlfn.XLOOKUP(J$1,'PY1 Data(H)'!$A$1:$BR$1,_xlfn.XLOOKUP($A36,'PY1 Data(H)'!$A$1:$A$288,'PY1 Data(H)'!$A$1:$BR$288))</f>
        <v>0</v>
      </c>
      <c r="K36" s="130" cm="1">
        <f t="array" ref="K36">_xlfn.XLOOKUP(K$1,'PY1 Data(H)'!$A$1:$BR$1,_xlfn.XLOOKUP($A36,'PY1 Data(H)'!$A$1:$A$288,'PY1 Data(H)'!$A$1:$BR$288))</f>
        <v>0</v>
      </c>
      <c r="L36" s="130" cm="1">
        <f t="array" ref="L36">_xlfn.XLOOKUP(L$1,'PY1 Data(H)'!$A$1:$BR$1,_xlfn.XLOOKUP($A36,'PY1 Data(H)'!$A$1:$A$288,'PY1 Data(H)'!$A$1:$BR$288))</f>
        <v>0</v>
      </c>
      <c r="M36" s="130" cm="1">
        <f t="array" ref="M36">_xlfn.XLOOKUP(M$1,'PY1 Data(H)'!$A$1:$BR$1,_xlfn.XLOOKUP($A36,'PY1 Data(H)'!$A$1:$A$288,'PY1 Data(H)'!$A$1:$BR$288))</f>
        <v>0</v>
      </c>
      <c r="N36" s="130" cm="1">
        <f t="array" ref="N36">_xlfn.XLOOKUP(N$1,'PY1 Data(H)'!$A$1:$BR$1,_xlfn.XLOOKUP($A36,'PY1 Data(H)'!$A$1:$A$288,'PY1 Data(H)'!$A$1:$BR$288))</f>
        <v>0</v>
      </c>
      <c r="O36" s="130" cm="1">
        <f t="array" ref="O36">_xlfn.XLOOKUP(O$1,'PY1 Data(H)'!$A$1:$BR$1,_xlfn.XLOOKUP($A36,'PY1 Data(H)'!$A$1:$A$288,'PY1 Data(H)'!$A$1:$BR$288))</f>
        <v>0</v>
      </c>
      <c r="P36" s="130" cm="1">
        <f t="array" ref="P36">_xlfn.XLOOKUP(P$1,'PY1 Data(H)'!$A$1:$BR$1,_xlfn.XLOOKUP($A36,'PY1 Data(H)'!$A$1:$A$288,'PY1 Data(H)'!$A$1:$BR$288))</f>
        <v>0</v>
      </c>
      <c r="Q36" s="130" cm="1">
        <f t="array" ref="Q36">_xlfn.XLOOKUP(Q$1,'PY1 Data(H)'!$A$1:$BR$1,_xlfn.XLOOKUP($A36,'PY1 Data(H)'!$A$1:$A$288,'PY1 Data(H)'!$A$1:$BR$288))</f>
        <v>0</v>
      </c>
      <c r="R36" s="130" cm="1">
        <f t="array" ref="R36">_xlfn.XLOOKUP(R$1,'PY1 Data(H)'!$A$1:$BR$1,_xlfn.XLOOKUP($A36,'PY1 Data(H)'!$A$1:$A$288,'PY1 Data(H)'!$A$1:$BR$288))</f>
        <v>0</v>
      </c>
      <c r="S36" s="130" cm="1">
        <f t="array" ref="S36">_xlfn.XLOOKUP(S$1,'PY1 Data(H)'!$A$1:$BR$1,_xlfn.XLOOKUP($A36,'PY1 Data(H)'!$A$1:$A$288,'PY1 Data(H)'!$A$1:$BR$288))</f>
        <v>0</v>
      </c>
      <c r="T36" s="130" cm="1">
        <f t="array" ref="T36">_xlfn.XLOOKUP(T$1,'PY1 Data(H)'!$A$1:$BR$1,_xlfn.XLOOKUP($A36,'PY1 Data(H)'!$A$1:$A$288,'PY1 Data(H)'!$A$1:$BR$288))</f>
        <v>0</v>
      </c>
      <c r="U36" s="130" cm="1">
        <f t="array" ref="U36">_xlfn.XLOOKUP(U$1,'PY1 Data(H)'!$A$1:$BR$1,_xlfn.XLOOKUP($A36,'PY1 Data(H)'!$A$1:$A$288,'PY1 Data(H)'!$A$1:$BR$288))</f>
        <v>0</v>
      </c>
      <c r="V36" s="130" cm="1">
        <f t="array" ref="V36">_xlfn.XLOOKUP(V$1,'PY1 Data(H)'!$A$1:$BR$1,_xlfn.XLOOKUP($A36,'PY1 Data(H)'!$A$1:$A$288,'PY1 Data(H)'!$A$1:$BR$288))</f>
        <v>0</v>
      </c>
      <c r="W36" s="130" cm="1">
        <f t="array" ref="W36">_xlfn.XLOOKUP(W$1,'PY1 Data(H)'!$A$1:$BR$1,_xlfn.XLOOKUP($A36,'PY1 Data(H)'!$A$1:$A$288,'PY1 Data(H)'!$A$1:$BR$288))</f>
        <v>0</v>
      </c>
      <c r="X36" s="130" cm="1">
        <f t="array" ref="X36">_xlfn.XLOOKUP(X$1,'PY1 Data(H)'!$A$1:$BR$1,_xlfn.XLOOKUP($A36,'PY1 Data(H)'!$A$1:$A$288,'PY1 Data(H)'!$A$1:$BR$288))</f>
        <v>0</v>
      </c>
      <c r="Y36" s="130" cm="1">
        <f t="array" ref="Y36">_xlfn.XLOOKUP(Y$1,'PY1 Data(H)'!$A$1:$BR$1,_xlfn.XLOOKUP($A36,'PY1 Data(H)'!$A$1:$A$288,'PY1 Data(H)'!$A$1:$BR$288))</f>
        <v>0</v>
      </c>
      <c r="Z36" s="130" cm="1">
        <f t="array" ref="Z36">_xlfn.XLOOKUP(Z$1,'PY1 Data(H)'!$A$1:$BR$1,_xlfn.XLOOKUP($A36,'PY1 Data(H)'!$A$1:$A$288,'PY1 Data(H)'!$A$1:$BR$288))</f>
        <v>0</v>
      </c>
      <c r="AA36" s="130" cm="1">
        <f t="array" ref="AA36">_xlfn.XLOOKUP(AA$1,'PY1 Data(H)'!$A$1:$BR$1,_xlfn.XLOOKUP($A36,'PY1 Data(H)'!$A$1:$A$288,'PY1 Data(H)'!$A$1:$BR$288))</f>
        <v>0</v>
      </c>
      <c r="AB36" s="130" cm="1">
        <f t="array" ref="AB36">_xlfn.XLOOKUP(AB$1,'PY1 Data(H)'!$A$1:$BR$1,_xlfn.XLOOKUP($A36,'PY1 Data(H)'!$A$1:$A$288,'PY1 Data(H)'!$A$1:$BR$288))</f>
        <v>0</v>
      </c>
      <c r="AC36" s="130" cm="1">
        <f t="array" ref="AC36">_xlfn.XLOOKUP(AC$1,'PY1 Data(H)'!$A$1:$BR$1,_xlfn.XLOOKUP($A36,'PY1 Data(H)'!$A$1:$A$288,'PY1 Data(H)'!$A$1:$BR$288))</f>
        <v>0</v>
      </c>
      <c r="AD36" s="130" cm="1">
        <f t="array" ref="AD36">_xlfn.XLOOKUP(AD$1,'PY1 Data(H)'!$A$1:$BR$1,_xlfn.XLOOKUP($A36,'PY1 Data(H)'!$A$1:$A$288,'PY1 Data(H)'!$A$1:$BR$288))</f>
        <v>0</v>
      </c>
      <c r="AE36" s="130" cm="1">
        <f t="array" ref="AE36">_xlfn.XLOOKUP(AE$1,'PY1 Data(H)'!$A$1:$BR$1,_xlfn.XLOOKUP($A36,'PY1 Data(H)'!$A$1:$A$288,'PY1 Data(H)'!$A$1:$BR$288))</f>
        <v>0</v>
      </c>
      <c r="AF36" s="130" cm="1">
        <f t="array" ref="AF36">_xlfn.XLOOKUP(AF$1,'PY1 Data(H)'!$A$1:$BR$1,_xlfn.XLOOKUP($A36,'PY1 Data(H)'!$A$1:$A$288,'PY1 Data(H)'!$A$1:$BR$288))</f>
        <v>0</v>
      </c>
      <c r="AG36" s="130" cm="1">
        <f t="array" ref="AG36">_xlfn.XLOOKUP(AG$1,'PY1 Data(H)'!$A$1:$BR$1,_xlfn.XLOOKUP($A36,'PY1 Data(H)'!$A$1:$A$288,'PY1 Data(H)'!$A$1:$BR$288))</f>
        <v>0</v>
      </c>
      <c r="AH36" s="130" cm="1">
        <f t="array" ref="AH36">_xlfn.XLOOKUP(AH$1,'PY1 Data(H)'!$A$1:$BR$1,_xlfn.XLOOKUP($A36,'PY1 Data(H)'!$A$1:$A$288,'PY1 Data(H)'!$A$1:$BR$288))</f>
        <v>0</v>
      </c>
      <c r="AI36" s="130" cm="1">
        <f t="array" ref="AI36">_xlfn.XLOOKUP(AI$1,'PY1 Data(H)'!$A$1:$BR$1,_xlfn.XLOOKUP($A36,'PY1 Data(H)'!$A$1:$A$288,'PY1 Data(H)'!$A$1:$BR$288))</f>
        <v>0</v>
      </c>
      <c r="AJ36" s="130" cm="1">
        <f t="array" ref="AJ36">_xlfn.XLOOKUP(AJ$1,'PY1 Data(H)'!$A$1:$BR$1,_xlfn.XLOOKUP($A36,'PY1 Data(H)'!$A$1:$A$288,'PY1 Data(H)'!$A$1:$BR$288))</f>
        <v>0</v>
      </c>
      <c r="AK36" s="130" cm="1">
        <f t="array" ref="AK36">_xlfn.XLOOKUP(AK$1,'PY1 Data(H)'!$A$1:$BR$1,_xlfn.XLOOKUP($A36,'PY1 Data(H)'!$A$1:$A$288,'PY1 Data(H)'!$A$1:$BR$288))</f>
        <v>0</v>
      </c>
      <c r="AL36" s="130" cm="1">
        <f t="array" ref="AL36">_xlfn.XLOOKUP(AL$1,'PY1 Data(H)'!$A$1:$BR$1,_xlfn.XLOOKUP($A36,'PY1 Data(H)'!$A$1:$A$288,'PY1 Data(H)'!$A$1:$BR$288))</f>
        <v>0</v>
      </c>
      <c r="AM36" s="130" cm="1">
        <f t="array" ref="AM36">_xlfn.XLOOKUP(AM$1,'PY1 Data(H)'!$A$1:$BR$1,_xlfn.XLOOKUP($A36,'PY1 Data(H)'!$A$1:$A$288,'PY1 Data(H)'!$A$1:$BR$288))</f>
        <v>0</v>
      </c>
      <c r="AN36" s="130" cm="1">
        <f t="array" ref="AN36">_xlfn.XLOOKUP(AN$1,'PY1 Data(H)'!$A$1:$BR$1,_xlfn.XLOOKUP($A36,'PY1 Data(H)'!$A$1:$A$288,'PY1 Data(H)'!$A$1:$BR$288))</f>
        <v>0</v>
      </c>
      <c r="AO36" s="130" cm="1">
        <f t="array" ref="AO36">_xlfn.XLOOKUP(AO$1,'PY1 Data(H)'!$A$1:$BR$1,_xlfn.XLOOKUP($A36,'PY1 Data(H)'!$A$1:$A$288,'PY1 Data(H)'!$A$1:$BR$288))</f>
        <v>0</v>
      </c>
      <c r="AP36" s="130" cm="1">
        <f t="array" ref="AP36">_xlfn.XLOOKUP(AP$1,'PY1 Data(H)'!$A$1:$BR$1,_xlfn.XLOOKUP($A36,'PY1 Data(H)'!$A$1:$A$288,'PY1 Data(H)'!$A$1:$BR$288))</f>
        <v>0</v>
      </c>
      <c r="AQ36" s="130" cm="1">
        <f t="array" ref="AQ36">_xlfn.XLOOKUP(AQ$1,'PY1 Data(H)'!$A$1:$BR$1,_xlfn.XLOOKUP($A36,'PY1 Data(H)'!$A$1:$A$288,'PY1 Data(H)'!$A$1:$BR$288))</f>
        <v>0</v>
      </c>
      <c r="AR36" s="130" cm="1">
        <f t="array" ref="AR36">_xlfn.XLOOKUP(AR$1,'PY1 Data(H)'!$A$1:$BR$1,_xlfn.XLOOKUP($A36,'PY1 Data(H)'!$A$1:$A$288,'PY1 Data(H)'!$A$1:$BR$288))</f>
        <v>0</v>
      </c>
      <c r="AS36" s="130" cm="1">
        <f t="array" ref="AS36">_xlfn.XLOOKUP(AS$1,'PY1 Data(H)'!$A$1:$BR$1,_xlfn.XLOOKUP($A36,'PY1 Data(H)'!$A$1:$A$288,'PY1 Data(H)'!$A$1:$BR$288))</f>
        <v>0</v>
      </c>
    </row>
    <row r="37" spans="1:45" x14ac:dyDescent="0.3">
      <c r="A37">
        <v>506</v>
      </c>
      <c r="D37" s="130" cm="1">
        <f t="array" ref="D37">_xlfn.XLOOKUP(D$1,'PY1 Data(H)'!$A$1:$BR$1,_xlfn.XLOOKUP($A37,'PY1 Data(H)'!$A$1:$A$288,'PY1 Data(H)'!$A$1:$BR$288))</f>
        <v>0</v>
      </c>
      <c r="E37" s="130" cm="1">
        <f t="array" ref="E37">_xlfn.XLOOKUP(E$1,'PY1 Data(H)'!$A$1:$BR$1,_xlfn.XLOOKUP($A37,'PY1 Data(H)'!$A$1:$A$288,'PY1 Data(H)'!$A$1:$BR$288))</f>
        <v>0</v>
      </c>
      <c r="F37" s="130" cm="1">
        <f t="array" ref="F37">_xlfn.XLOOKUP(F$1,'PY1 Data(H)'!$A$1:$BR$1,_xlfn.XLOOKUP($A37,'PY1 Data(H)'!$A$1:$A$288,'PY1 Data(H)'!$A$1:$BR$288))</f>
        <v>1578570</v>
      </c>
      <c r="G37" s="130" cm="1">
        <f t="array" ref="G37">_xlfn.XLOOKUP(G$1,'PY1 Data(H)'!$A$1:$BR$1,_xlfn.XLOOKUP($A37,'PY1 Data(H)'!$A$1:$A$288,'PY1 Data(H)'!$A$1:$BR$288))</f>
        <v>0</v>
      </c>
      <c r="H37" s="130" cm="1">
        <f t="array" ref="H37">_xlfn.XLOOKUP(H$1,'PY1 Data(H)'!$A$1:$BR$1,_xlfn.XLOOKUP($A37,'PY1 Data(H)'!$A$1:$A$288,'PY1 Data(H)'!$A$1:$BR$288))</f>
        <v>0</v>
      </c>
      <c r="I37" s="130" cm="1">
        <f t="array" ref="I37">_xlfn.XLOOKUP(I$1,'PY1 Data(H)'!$A$1:$BR$1,_xlfn.XLOOKUP($A37,'PY1 Data(H)'!$A$1:$A$288,'PY1 Data(H)'!$A$1:$BR$288))</f>
        <v>199107</v>
      </c>
      <c r="J37" s="130" cm="1">
        <f t="array" ref="J37">_xlfn.XLOOKUP(J$1,'PY1 Data(H)'!$A$1:$BR$1,_xlfn.XLOOKUP($A37,'PY1 Data(H)'!$A$1:$A$288,'PY1 Data(H)'!$A$1:$BR$288))</f>
        <v>1557653</v>
      </c>
      <c r="K37" s="130" cm="1">
        <f t="array" ref="K37">_xlfn.XLOOKUP(K$1,'PY1 Data(H)'!$A$1:$BR$1,_xlfn.XLOOKUP($A37,'PY1 Data(H)'!$A$1:$A$288,'PY1 Data(H)'!$A$1:$BR$288))</f>
        <v>0</v>
      </c>
      <c r="L37" s="130" cm="1">
        <f t="array" ref="L37">_xlfn.XLOOKUP(L$1,'PY1 Data(H)'!$A$1:$BR$1,_xlfn.XLOOKUP($A37,'PY1 Data(H)'!$A$1:$A$288,'PY1 Data(H)'!$A$1:$BR$288))</f>
        <v>0</v>
      </c>
      <c r="M37" s="130" cm="1">
        <f t="array" ref="M37">_xlfn.XLOOKUP(M$1,'PY1 Data(H)'!$A$1:$BR$1,_xlfn.XLOOKUP($A37,'PY1 Data(H)'!$A$1:$A$288,'PY1 Data(H)'!$A$1:$BR$288))</f>
        <v>0</v>
      </c>
      <c r="N37" s="130" cm="1">
        <f t="array" ref="N37">_xlfn.XLOOKUP(N$1,'PY1 Data(H)'!$A$1:$BR$1,_xlfn.XLOOKUP($A37,'PY1 Data(H)'!$A$1:$A$288,'PY1 Data(H)'!$A$1:$BR$288))</f>
        <v>0</v>
      </c>
      <c r="O37" s="130" cm="1">
        <f t="array" ref="O37">_xlfn.XLOOKUP(O$1,'PY1 Data(H)'!$A$1:$BR$1,_xlfn.XLOOKUP($A37,'PY1 Data(H)'!$A$1:$A$288,'PY1 Data(H)'!$A$1:$BR$288))</f>
        <v>0</v>
      </c>
      <c r="P37" s="130" cm="1">
        <f t="array" ref="P37">_xlfn.XLOOKUP(P$1,'PY1 Data(H)'!$A$1:$BR$1,_xlfn.XLOOKUP($A37,'PY1 Data(H)'!$A$1:$A$288,'PY1 Data(H)'!$A$1:$BR$288))</f>
        <v>337729</v>
      </c>
      <c r="Q37" s="130" cm="1">
        <f t="array" ref="Q37">_xlfn.XLOOKUP(Q$1,'PY1 Data(H)'!$A$1:$BR$1,_xlfn.XLOOKUP($A37,'PY1 Data(H)'!$A$1:$A$288,'PY1 Data(H)'!$A$1:$BR$288))</f>
        <v>26577</v>
      </c>
      <c r="R37" s="130" cm="1">
        <f t="array" ref="R37">_xlfn.XLOOKUP(R$1,'PY1 Data(H)'!$A$1:$BR$1,_xlfn.XLOOKUP($A37,'PY1 Data(H)'!$A$1:$A$288,'PY1 Data(H)'!$A$1:$BR$288))</f>
        <v>159345</v>
      </c>
      <c r="S37" s="130" cm="1">
        <f t="array" ref="S37">_xlfn.XLOOKUP(S$1,'PY1 Data(H)'!$A$1:$BR$1,_xlfn.XLOOKUP($A37,'PY1 Data(H)'!$A$1:$A$288,'PY1 Data(H)'!$A$1:$BR$288))</f>
        <v>7430347</v>
      </c>
      <c r="T37" s="130" cm="1">
        <f t="array" ref="T37">_xlfn.XLOOKUP(T$1,'PY1 Data(H)'!$A$1:$BR$1,_xlfn.XLOOKUP($A37,'PY1 Data(H)'!$A$1:$A$288,'PY1 Data(H)'!$A$1:$BR$288))</f>
        <v>0</v>
      </c>
      <c r="U37" s="130" cm="1">
        <f t="array" ref="U37">_xlfn.XLOOKUP(U$1,'PY1 Data(H)'!$A$1:$BR$1,_xlfn.XLOOKUP($A37,'PY1 Data(H)'!$A$1:$A$288,'PY1 Data(H)'!$A$1:$BR$288))</f>
        <v>114095</v>
      </c>
      <c r="V37" s="130" cm="1">
        <f t="array" ref="V37">_xlfn.XLOOKUP(V$1,'PY1 Data(H)'!$A$1:$BR$1,_xlfn.XLOOKUP($A37,'PY1 Data(H)'!$A$1:$A$288,'PY1 Data(H)'!$A$1:$BR$288))</f>
        <v>0</v>
      </c>
      <c r="W37" s="130" cm="1">
        <f t="array" ref="W37">_xlfn.XLOOKUP(W$1,'PY1 Data(H)'!$A$1:$BR$1,_xlfn.XLOOKUP($A37,'PY1 Data(H)'!$A$1:$A$288,'PY1 Data(H)'!$A$1:$BR$288))</f>
        <v>132834</v>
      </c>
      <c r="X37" s="130" cm="1">
        <f t="array" ref="X37">_xlfn.XLOOKUP(X$1,'PY1 Data(H)'!$A$1:$BR$1,_xlfn.XLOOKUP($A37,'PY1 Data(H)'!$A$1:$A$288,'PY1 Data(H)'!$A$1:$BR$288))</f>
        <v>138572</v>
      </c>
      <c r="Y37" s="130" cm="1">
        <f t="array" ref="Y37">_xlfn.XLOOKUP(Y$1,'PY1 Data(H)'!$A$1:$BR$1,_xlfn.XLOOKUP($A37,'PY1 Data(H)'!$A$1:$A$288,'PY1 Data(H)'!$A$1:$BR$288))</f>
        <v>0</v>
      </c>
      <c r="Z37" s="130" cm="1">
        <f t="array" ref="Z37">_xlfn.XLOOKUP(Z$1,'PY1 Data(H)'!$A$1:$BR$1,_xlfn.XLOOKUP($A37,'PY1 Data(H)'!$A$1:$A$288,'PY1 Data(H)'!$A$1:$BR$288))</f>
        <v>68422</v>
      </c>
      <c r="AA37" s="130" cm="1">
        <f t="array" ref="AA37">_xlfn.XLOOKUP(AA$1,'PY1 Data(H)'!$A$1:$BR$1,_xlfn.XLOOKUP($A37,'PY1 Data(H)'!$A$1:$A$288,'PY1 Data(H)'!$A$1:$BR$288))</f>
        <v>188110</v>
      </c>
      <c r="AB37" s="130" cm="1">
        <f t="array" ref="AB37">_xlfn.XLOOKUP(AB$1,'PY1 Data(H)'!$A$1:$BR$1,_xlfn.XLOOKUP($A37,'PY1 Data(H)'!$A$1:$A$288,'PY1 Data(H)'!$A$1:$BR$288))</f>
        <v>177496</v>
      </c>
      <c r="AC37" s="130" cm="1">
        <f t="array" ref="AC37">_xlfn.XLOOKUP(AC$1,'PY1 Data(H)'!$A$1:$BR$1,_xlfn.XLOOKUP($A37,'PY1 Data(H)'!$A$1:$A$288,'PY1 Data(H)'!$A$1:$BR$288))</f>
        <v>7775588</v>
      </c>
      <c r="AD37" s="130" cm="1">
        <f t="array" ref="AD37">_xlfn.XLOOKUP(AD$1,'PY1 Data(H)'!$A$1:$BR$1,_xlfn.XLOOKUP($A37,'PY1 Data(H)'!$A$1:$A$288,'PY1 Data(H)'!$A$1:$BR$288))</f>
        <v>0</v>
      </c>
      <c r="AE37" s="130" cm="1">
        <f t="array" ref="AE37">_xlfn.XLOOKUP(AE$1,'PY1 Data(H)'!$A$1:$BR$1,_xlfn.XLOOKUP($A37,'PY1 Data(H)'!$A$1:$A$288,'PY1 Data(H)'!$A$1:$BR$288))</f>
        <v>118721</v>
      </c>
      <c r="AF37" s="130" cm="1">
        <f t="array" ref="AF37">_xlfn.XLOOKUP(AF$1,'PY1 Data(H)'!$A$1:$BR$1,_xlfn.XLOOKUP($A37,'PY1 Data(H)'!$A$1:$A$288,'PY1 Data(H)'!$A$1:$BR$288))</f>
        <v>0</v>
      </c>
      <c r="AG37" s="130" cm="1">
        <f t="array" ref="AG37">_xlfn.XLOOKUP(AG$1,'PY1 Data(H)'!$A$1:$BR$1,_xlfn.XLOOKUP($A37,'PY1 Data(H)'!$A$1:$A$288,'PY1 Data(H)'!$A$1:$BR$288))</f>
        <v>12210727</v>
      </c>
      <c r="AH37" s="130" cm="1">
        <f t="array" ref="AH37">_xlfn.XLOOKUP(AH$1,'PY1 Data(H)'!$A$1:$BR$1,_xlfn.XLOOKUP($A37,'PY1 Data(H)'!$A$1:$A$288,'PY1 Data(H)'!$A$1:$BR$288))</f>
        <v>2300037</v>
      </c>
      <c r="AI37" s="130" cm="1">
        <f t="array" ref="AI37">_xlfn.XLOOKUP(AI$1,'PY1 Data(H)'!$A$1:$BR$1,_xlfn.XLOOKUP($A37,'PY1 Data(H)'!$A$1:$A$288,'PY1 Data(H)'!$A$1:$BR$288))</f>
        <v>14497643</v>
      </c>
      <c r="AJ37" s="130" cm="1">
        <f t="array" ref="AJ37">_xlfn.XLOOKUP(AJ$1,'PY1 Data(H)'!$A$1:$BR$1,_xlfn.XLOOKUP($A37,'PY1 Data(H)'!$A$1:$A$288,'PY1 Data(H)'!$A$1:$BR$288))</f>
        <v>747743</v>
      </c>
      <c r="AK37" s="130" cm="1">
        <f t="array" ref="AK37">_xlfn.XLOOKUP(AK$1,'PY1 Data(H)'!$A$1:$BR$1,_xlfn.XLOOKUP($A37,'PY1 Data(H)'!$A$1:$A$288,'PY1 Data(H)'!$A$1:$BR$288))</f>
        <v>1150913</v>
      </c>
      <c r="AL37" s="130" cm="1">
        <f t="array" ref="AL37">_xlfn.XLOOKUP(AL$1,'PY1 Data(H)'!$A$1:$BR$1,_xlfn.XLOOKUP($A37,'PY1 Data(H)'!$A$1:$A$288,'PY1 Data(H)'!$A$1:$BR$288))</f>
        <v>46016</v>
      </c>
      <c r="AM37" s="130" cm="1">
        <f t="array" ref="AM37">_xlfn.XLOOKUP(AM$1,'PY1 Data(H)'!$A$1:$BR$1,_xlfn.XLOOKUP($A37,'PY1 Data(H)'!$A$1:$A$288,'PY1 Data(H)'!$A$1:$BR$288))</f>
        <v>174422</v>
      </c>
      <c r="AN37" s="130" cm="1">
        <f t="array" ref="AN37">_xlfn.XLOOKUP(AN$1,'PY1 Data(H)'!$A$1:$BR$1,_xlfn.XLOOKUP($A37,'PY1 Data(H)'!$A$1:$A$288,'PY1 Data(H)'!$A$1:$BR$288))</f>
        <v>36678</v>
      </c>
      <c r="AO37" s="130" cm="1">
        <f t="array" ref="AO37">_xlfn.XLOOKUP(AO$1,'PY1 Data(H)'!$A$1:$BR$1,_xlfn.XLOOKUP($A37,'PY1 Data(H)'!$A$1:$A$288,'PY1 Data(H)'!$A$1:$BR$288))</f>
        <v>81319</v>
      </c>
      <c r="AP37" s="130" cm="1">
        <f t="array" ref="AP37">_xlfn.XLOOKUP(AP$1,'PY1 Data(H)'!$A$1:$BR$1,_xlfn.XLOOKUP($A37,'PY1 Data(H)'!$A$1:$A$288,'PY1 Data(H)'!$A$1:$BR$288))</f>
        <v>927454</v>
      </c>
      <c r="AQ37" s="130" cm="1">
        <f t="array" ref="AQ37">_xlfn.XLOOKUP(AQ$1,'PY1 Data(H)'!$A$1:$BR$1,_xlfn.XLOOKUP($A37,'PY1 Data(H)'!$A$1:$A$288,'PY1 Data(H)'!$A$1:$BR$288))</f>
        <v>0</v>
      </c>
      <c r="AR37" s="130" cm="1">
        <f t="array" ref="AR37">_xlfn.XLOOKUP(AR$1,'PY1 Data(H)'!$A$1:$BR$1,_xlfn.XLOOKUP($A37,'PY1 Data(H)'!$A$1:$A$288,'PY1 Data(H)'!$A$1:$BR$288))</f>
        <v>0</v>
      </c>
      <c r="AS37" s="130" cm="1">
        <f t="array" ref="AS37">_xlfn.XLOOKUP(AS$1,'PY1 Data(H)'!$A$1:$BR$1,_xlfn.XLOOKUP($A37,'PY1 Data(H)'!$A$1:$A$288,'PY1 Data(H)'!$A$1:$BR$288))</f>
        <v>174243</v>
      </c>
    </row>
    <row r="38" spans="1:45" x14ac:dyDescent="0.3">
      <c r="A38">
        <v>536</v>
      </c>
      <c r="D38" s="130" cm="1">
        <f t="array" ref="D38">_xlfn.XLOOKUP(D$1,'PY1 Data(H)'!$A$1:$BR$1,_xlfn.XLOOKUP($A38,'PY1 Data(H)'!$A$1:$A$288,'PY1 Data(H)'!$A$1:$BR$288))</f>
        <v>0</v>
      </c>
      <c r="E38" s="130" cm="1">
        <f t="array" ref="E38">_xlfn.XLOOKUP(E$1,'PY1 Data(H)'!$A$1:$BR$1,_xlfn.XLOOKUP($A38,'PY1 Data(H)'!$A$1:$A$288,'PY1 Data(H)'!$A$1:$BR$288))</f>
        <v>0</v>
      </c>
      <c r="F38" s="130" cm="1">
        <f t="array" ref="F38">_xlfn.XLOOKUP(F$1,'PY1 Data(H)'!$A$1:$BR$1,_xlfn.XLOOKUP($A38,'PY1 Data(H)'!$A$1:$A$288,'PY1 Data(H)'!$A$1:$BR$288))</f>
        <v>0</v>
      </c>
      <c r="G38" s="130" cm="1">
        <f t="array" ref="G38">_xlfn.XLOOKUP(G$1,'PY1 Data(H)'!$A$1:$BR$1,_xlfn.XLOOKUP($A38,'PY1 Data(H)'!$A$1:$A$288,'PY1 Data(H)'!$A$1:$BR$288))</f>
        <v>0</v>
      </c>
      <c r="H38" s="130" cm="1">
        <f t="array" ref="H38">_xlfn.XLOOKUP(H$1,'PY1 Data(H)'!$A$1:$BR$1,_xlfn.XLOOKUP($A38,'PY1 Data(H)'!$A$1:$A$288,'PY1 Data(H)'!$A$1:$BR$288))</f>
        <v>0</v>
      </c>
      <c r="I38" s="130" cm="1">
        <f t="array" ref="I38">_xlfn.XLOOKUP(I$1,'PY1 Data(H)'!$A$1:$BR$1,_xlfn.XLOOKUP($A38,'PY1 Data(H)'!$A$1:$A$288,'PY1 Data(H)'!$A$1:$BR$288))</f>
        <v>4000</v>
      </c>
      <c r="J38" s="130" cm="1">
        <f t="array" ref="J38">_xlfn.XLOOKUP(J$1,'PY1 Data(H)'!$A$1:$BR$1,_xlfn.XLOOKUP($A38,'PY1 Data(H)'!$A$1:$A$288,'PY1 Data(H)'!$A$1:$BR$288))</f>
        <v>0</v>
      </c>
      <c r="K38" s="130" cm="1">
        <f t="array" ref="K38">_xlfn.XLOOKUP(K$1,'PY1 Data(H)'!$A$1:$BR$1,_xlfn.XLOOKUP($A38,'PY1 Data(H)'!$A$1:$A$288,'PY1 Data(H)'!$A$1:$BR$288))</f>
        <v>0</v>
      </c>
      <c r="L38" s="130" cm="1">
        <f t="array" ref="L38">_xlfn.XLOOKUP(L$1,'PY1 Data(H)'!$A$1:$BR$1,_xlfn.XLOOKUP($A38,'PY1 Data(H)'!$A$1:$A$288,'PY1 Data(H)'!$A$1:$BR$288))</f>
        <v>0</v>
      </c>
      <c r="M38" s="130" cm="1">
        <f t="array" ref="M38">_xlfn.XLOOKUP(M$1,'PY1 Data(H)'!$A$1:$BR$1,_xlfn.XLOOKUP($A38,'PY1 Data(H)'!$A$1:$A$288,'PY1 Data(H)'!$A$1:$BR$288))</f>
        <v>0</v>
      </c>
      <c r="N38" s="130" cm="1">
        <f t="array" ref="N38">_xlfn.XLOOKUP(N$1,'PY1 Data(H)'!$A$1:$BR$1,_xlfn.XLOOKUP($A38,'PY1 Data(H)'!$A$1:$A$288,'PY1 Data(H)'!$A$1:$BR$288))</f>
        <v>0</v>
      </c>
      <c r="O38" s="130" cm="1">
        <f t="array" ref="O38">_xlfn.XLOOKUP(O$1,'PY1 Data(H)'!$A$1:$BR$1,_xlfn.XLOOKUP($A38,'PY1 Data(H)'!$A$1:$A$288,'PY1 Data(H)'!$A$1:$BR$288))</f>
        <v>0</v>
      </c>
      <c r="P38" s="130" cm="1">
        <f t="array" ref="P38">_xlfn.XLOOKUP(P$1,'PY1 Data(H)'!$A$1:$BR$1,_xlfn.XLOOKUP($A38,'PY1 Data(H)'!$A$1:$A$288,'PY1 Data(H)'!$A$1:$BR$288))</f>
        <v>0</v>
      </c>
      <c r="Q38" s="130" cm="1">
        <f t="array" ref="Q38">_xlfn.XLOOKUP(Q$1,'PY1 Data(H)'!$A$1:$BR$1,_xlfn.XLOOKUP($A38,'PY1 Data(H)'!$A$1:$A$288,'PY1 Data(H)'!$A$1:$BR$288))</f>
        <v>16643</v>
      </c>
      <c r="R38" s="130" cm="1">
        <f t="array" ref="R38">_xlfn.XLOOKUP(R$1,'PY1 Data(H)'!$A$1:$BR$1,_xlfn.XLOOKUP($A38,'PY1 Data(H)'!$A$1:$A$288,'PY1 Data(H)'!$A$1:$BR$288))</f>
        <v>0</v>
      </c>
      <c r="S38" s="130" cm="1">
        <f t="array" ref="S38">_xlfn.XLOOKUP(S$1,'PY1 Data(H)'!$A$1:$BR$1,_xlfn.XLOOKUP($A38,'PY1 Data(H)'!$A$1:$A$288,'PY1 Data(H)'!$A$1:$BR$288))</f>
        <v>0</v>
      </c>
      <c r="T38" s="130" cm="1">
        <f t="array" ref="T38">_xlfn.XLOOKUP(T$1,'PY1 Data(H)'!$A$1:$BR$1,_xlfn.XLOOKUP($A38,'PY1 Data(H)'!$A$1:$A$288,'PY1 Data(H)'!$A$1:$BR$288))</f>
        <v>0</v>
      </c>
      <c r="U38" s="130" cm="1">
        <f t="array" ref="U38">_xlfn.XLOOKUP(U$1,'PY1 Data(H)'!$A$1:$BR$1,_xlfn.XLOOKUP($A38,'PY1 Data(H)'!$A$1:$A$288,'PY1 Data(H)'!$A$1:$BR$288))</f>
        <v>0</v>
      </c>
      <c r="V38" s="130" cm="1">
        <f t="array" ref="V38">_xlfn.XLOOKUP(V$1,'PY1 Data(H)'!$A$1:$BR$1,_xlfn.XLOOKUP($A38,'PY1 Data(H)'!$A$1:$A$288,'PY1 Data(H)'!$A$1:$BR$288))</f>
        <v>0</v>
      </c>
      <c r="W38" s="130" cm="1">
        <f t="array" ref="W38">_xlfn.XLOOKUP(W$1,'PY1 Data(H)'!$A$1:$BR$1,_xlfn.XLOOKUP($A38,'PY1 Data(H)'!$A$1:$A$288,'PY1 Data(H)'!$A$1:$BR$288))</f>
        <v>0</v>
      </c>
      <c r="X38" s="130" cm="1">
        <f t="array" ref="X38">_xlfn.XLOOKUP(X$1,'PY1 Data(H)'!$A$1:$BR$1,_xlfn.XLOOKUP($A38,'PY1 Data(H)'!$A$1:$A$288,'PY1 Data(H)'!$A$1:$BR$288))</f>
        <v>0</v>
      </c>
      <c r="Y38" s="130" cm="1">
        <f t="array" ref="Y38">_xlfn.XLOOKUP(Y$1,'PY1 Data(H)'!$A$1:$BR$1,_xlfn.XLOOKUP($A38,'PY1 Data(H)'!$A$1:$A$288,'PY1 Data(H)'!$A$1:$BR$288))</f>
        <v>0</v>
      </c>
      <c r="Z38" s="130" cm="1">
        <f t="array" ref="Z38">_xlfn.XLOOKUP(Z$1,'PY1 Data(H)'!$A$1:$BR$1,_xlfn.XLOOKUP($A38,'PY1 Data(H)'!$A$1:$A$288,'PY1 Data(H)'!$A$1:$BR$288))</f>
        <v>0</v>
      </c>
      <c r="AA38" s="130" cm="1">
        <f t="array" ref="AA38">_xlfn.XLOOKUP(AA$1,'PY1 Data(H)'!$A$1:$BR$1,_xlfn.XLOOKUP($A38,'PY1 Data(H)'!$A$1:$A$288,'PY1 Data(H)'!$A$1:$BR$288))</f>
        <v>0</v>
      </c>
      <c r="AB38" s="130" cm="1">
        <f t="array" ref="AB38">_xlfn.XLOOKUP(AB$1,'PY1 Data(H)'!$A$1:$BR$1,_xlfn.XLOOKUP($A38,'PY1 Data(H)'!$A$1:$A$288,'PY1 Data(H)'!$A$1:$BR$288))</f>
        <v>0</v>
      </c>
      <c r="AC38" s="130" cm="1">
        <f t="array" ref="AC38">_xlfn.XLOOKUP(AC$1,'PY1 Data(H)'!$A$1:$BR$1,_xlfn.XLOOKUP($A38,'PY1 Data(H)'!$A$1:$A$288,'PY1 Data(H)'!$A$1:$BR$288))</f>
        <v>0</v>
      </c>
      <c r="AD38" s="130" cm="1">
        <f t="array" ref="AD38">_xlfn.XLOOKUP(AD$1,'PY1 Data(H)'!$A$1:$BR$1,_xlfn.XLOOKUP($A38,'PY1 Data(H)'!$A$1:$A$288,'PY1 Data(H)'!$A$1:$BR$288))</f>
        <v>0</v>
      </c>
      <c r="AE38" s="130" cm="1">
        <f t="array" ref="AE38">_xlfn.XLOOKUP(AE$1,'PY1 Data(H)'!$A$1:$BR$1,_xlfn.XLOOKUP($A38,'PY1 Data(H)'!$A$1:$A$288,'PY1 Data(H)'!$A$1:$BR$288))</f>
        <v>0</v>
      </c>
      <c r="AF38" s="130" cm="1">
        <f t="array" ref="AF38">_xlfn.XLOOKUP(AF$1,'PY1 Data(H)'!$A$1:$BR$1,_xlfn.XLOOKUP($A38,'PY1 Data(H)'!$A$1:$A$288,'PY1 Data(H)'!$A$1:$BR$288))</f>
        <v>0</v>
      </c>
      <c r="AG38" s="130" cm="1">
        <f t="array" ref="AG38">_xlfn.XLOOKUP(AG$1,'PY1 Data(H)'!$A$1:$BR$1,_xlfn.XLOOKUP($A38,'PY1 Data(H)'!$A$1:$A$288,'PY1 Data(H)'!$A$1:$BR$288))</f>
        <v>400041</v>
      </c>
      <c r="AH38" s="130" cm="1">
        <f t="array" ref="AH38">_xlfn.XLOOKUP(AH$1,'PY1 Data(H)'!$A$1:$BR$1,_xlfn.XLOOKUP($A38,'PY1 Data(H)'!$A$1:$A$288,'PY1 Data(H)'!$A$1:$BR$288))</f>
        <v>1590491</v>
      </c>
      <c r="AI38" s="130" cm="1">
        <f t="array" ref="AI38">_xlfn.XLOOKUP(AI$1,'PY1 Data(H)'!$A$1:$BR$1,_xlfn.XLOOKUP($A38,'PY1 Data(H)'!$A$1:$A$288,'PY1 Data(H)'!$A$1:$BR$288))</f>
        <v>0</v>
      </c>
      <c r="AJ38" s="130" cm="1">
        <f t="array" ref="AJ38">_xlfn.XLOOKUP(AJ$1,'PY1 Data(H)'!$A$1:$BR$1,_xlfn.XLOOKUP($A38,'PY1 Data(H)'!$A$1:$A$288,'PY1 Data(H)'!$A$1:$BR$288))</f>
        <v>0</v>
      </c>
      <c r="AK38" s="130" cm="1">
        <f t="array" ref="AK38">_xlfn.XLOOKUP(AK$1,'PY1 Data(H)'!$A$1:$BR$1,_xlfn.XLOOKUP($A38,'PY1 Data(H)'!$A$1:$A$288,'PY1 Data(H)'!$A$1:$BR$288))</f>
        <v>0</v>
      </c>
      <c r="AL38" s="130" cm="1">
        <f t="array" ref="AL38">_xlfn.XLOOKUP(AL$1,'PY1 Data(H)'!$A$1:$BR$1,_xlfn.XLOOKUP($A38,'PY1 Data(H)'!$A$1:$A$288,'PY1 Data(H)'!$A$1:$BR$288))</f>
        <v>21098</v>
      </c>
      <c r="AM38" s="130" cm="1">
        <f t="array" ref="AM38">_xlfn.XLOOKUP(AM$1,'PY1 Data(H)'!$A$1:$BR$1,_xlfn.XLOOKUP($A38,'PY1 Data(H)'!$A$1:$A$288,'PY1 Data(H)'!$A$1:$BR$288))</f>
        <v>100000</v>
      </c>
      <c r="AN38" s="130" cm="1">
        <f t="array" ref="AN38">_xlfn.XLOOKUP(AN$1,'PY1 Data(H)'!$A$1:$BR$1,_xlfn.XLOOKUP($A38,'PY1 Data(H)'!$A$1:$A$288,'PY1 Data(H)'!$A$1:$BR$288))</f>
        <v>0</v>
      </c>
      <c r="AO38" s="130" cm="1">
        <f t="array" ref="AO38">_xlfn.XLOOKUP(AO$1,'PY1 Data(H)'!$A$1:$BR$1,_xlfn.XLOOKUP($A38,'PY1 Data(H)'!$A$1:$A$288,'PY1 Data(H)'!$A$1:$BR$288))</f>
        <v>0</v>
      </c>
      <c r="AP38" s="130" cm="1">
        <f t="array" ref="AP38">_xlfn.XLOOKUP(AP$1,'PY1 Data(H)'!$A$1:$BR$1,_xlfn.XLOOKUP($A38,'PY1 Data(H)'!$A$1:$A$288,'PY1 Data(H)'!$A$1:$BR$288))</f>
        <v>0</v>
      </c>
      <c r="AQ38" s="130" cm="1">
        <f t="array" ref="AQ38">_xlfn.XLOOKUP(AQ$1,'PY1 Data(H)'!$A$1:$BR$1,_xlfn.XLOOKUP($A38,'PY1 Data(H)'!$A$1:$A$288,'PY1 Data(H)'!$A$1:$BR$288))</f>
        <v>0</v>
      </c>
      <c r="AR38" s="130" cm="1">
        <f t="array" ref="AR38">_xlfn.XLOOKUP(AR$1,'PY1 Data(H)'!$A$1:$BR$1,_xlfn.XLOOKUP($A38,'PY1 Data(H)'!$A$1:$A$288,'PY1 Data(H)'!$A$1:$BR$288))</f>
        <v>0</v>
      </c>
      <c r="AS38" s="130" cm="1">
        <f t="array" ref="AS38">_xlfn.XLOOKUP(AS$1,'PY1 Data(H)'!$A$1:$BR$1,_xlfn.XLOOKUP($A38,'PY1 Data(H)'!$A$1:$A$288,'PY1 Data(H)'!$A$1:$BR$288))</f>
        <v>15600</v>
      </c>
    </row>
    <row r="39" spans="1:45" x14ac:dyDescent="0.3">
      <c r="A39">
        <v>586</v>
      </c>
      <c r="D39" s="130" cm="1">
        <f t="array" ref="D39">_xlfn.XLOOKUP(D$1,'PY1 Data(H)'!$A$1:$BR$1,_xlfn.XLOOKUP($A39,'PY1 Data(H)'!$A$1:$A$288,'PY1 Data(H)'!$A$1:$BR$288))</f>
        <v>0</v>
      </c>
      <c r="E39" s="130" cm="1">
        <f t="array" ref="E39">_xlfn.XLOOKUP(E$1,'PY1 Data(H)'!$A$1:$BR$1,_xlfn.XLOOKUP($A39,'PY1 Data(H)'!$A$1:$A$288,'PY1 Data(H)'!$A$1:$BR$288))</f>
        <v>0</v>
      </c>
      <c r="F39" s="130" cm="1">
        <f t="array" ref="F39">_xlfn.XLOOKUP(F$1,'PY1 Data(H)'!$A$1:$BR$1,_xlfn.XLOOKUP($A39,'PY1 Data(H)'!$A$1:$A$288,'PY1 Data(H)'!$A$1:$BR$288))</f>
        <v>0</v>
      </c>
      <c r="G39" s="130" cm="1">
        <f t="array" ref="G39">_xlfn.XLOOKUP(G$1,'PY1 Data(H)'!$A$1:$BR$1,_xlfn.XLOOKUP($A39,'PY1 Data(H)'!$A$1:$A$288,'PY1 Data(H)'!$A$1:$BR$288))</f>
        <v>0</v>
      </c>
      <c r="H39" s="130" cm="1">
        <f t="array" ref="H39">_xlfn.XLOOKUP(H$1,'PY1 Data(H)'!$A$1:$BR$1,_xlfn.XLOOKUP($A39,'PY1 Data(H)'!$A$1:$A$288,'PY1 Data(H)'!$A$1:$BR$288))</f>
        <v>0</v>
      </c>
      <c r="I39" s="130" cm="1">
        <f t="array" ref="I39">_xlfn.XLOOKUP(I$1,'PY1 Data(H)'!$A$1:$BR$1,_xlfn.XLOOKUP($A39,'PY1 Data(H)'!$A$1:$A$288,'PY1 Data(H)'!$A$1:$BR$288))</f>
        <v>0</v>
      </c>
      <c r="J39" s="130" cm="1">
        <f t="array" ref="J39">_xlfn.XLOOKUP(J$1,'PY1 Data(H)'!$A$1:$BR$1,_xlfn.XLOOKUP($A39,'PY1 Data(H)'!$A$1:$A$288,'PY1 Data(H)'!$A$1:$BR$288))</f>
        <v>0</v>
      </c>
      <c r="K39" s="130" cm="1">
        <f t="array" ref="K39">_xlfn.XLOOKUP(K$1,'PY1 Data(H)'!$A$1:$BR$1,_xlfn.XLOOKUP($A39,'PY1 Data(H)'!$A$1:$A$288,'PY1 Data(H)'!$A$1:$BR$288))</f>
        <v>0</v>
      </c>
      <c r="L39" s="130" cm="1">
        <f t="array" ref="L39">_xlfn.XLOOKUP(L$1,'PY1 Data(H)'!$A$1:$BR$1,_xlfn.XLOOKUP($A39,'PY1 Data(H)'!$A$1:$A$288,'PY1 Data(H)'!$A$1:$BR$288))</f>
        <v>0</v>
      </c>
      <c r="M39" s="130" cm="1">
        <f t="array" ref="M39">_xlfn.XLOOKUP(M$1,'PY1 Data(H)'!$A$1:$BR$1,_xlfn.XLOOKUP($A39,'PY1 Data(H)'!$A$1:$A$288,'PY1 Data(H)'!$A$1:$BR$288))</f>
        <v>0</v>
      </c>
      <c r="N39" s="130" cm="1">
        <f t="array" ref="N39">_xlfn.XLOOKUP(N$1,'PY1 Data(H)'!$A$1:$BR$1,_xlfn.XLOOKUP($A39,'PY1 Data(H)'!$A$1:$A$288,'PY1 Data(H)'!$A$1:$BR$288))</f>
        <v>0</v>
      </c>
      <c r="O39" s="130" cm="1">
        <f t="array" ref="O39">_xlfn.XLOOKUP(O$1,'PY1 Data(H)'!$A$1:$BR$1,_xlfn.XLOOKUP($A39,'PY1 Data(H)'!$A$1:$A$288,'PY1 Data(H)'!$A$1:$BR$288))</f>
        <v>0</v>
      </c>
      <c r="P39" s="130" cm="1">
        <f t="array" ref="P39">_xlfn.XLOOKUP(P$1,'PY1 Data(H)'!$A$1:$BR$1,_xlfn.XLOOKUP($A39,'PY1 Data(H)'!$A$1:$A$288,'PY1 Data(H)'!$A$1:$BR$288))</f>
        <v>0</v>
      </c>
      <c r="Q39" s="130" cm="1">
        <f t="array" ref="Q39">_xlfn.XLOOKUP(Q$1,'PY1 Data(H)'!$A$1:$BR$1,_xlfn.XLOOKUP($A39,'PY1 Data(H)'!$A$1:$A$288,'PY1 Data(H)'!$A$1:$BR$288))</f>
        <v>0</v>
      </c>
      <c r="R39" s="130" cm="1">
        <f t="array" ref="R39">_xlfn.XLOOKUP(R$1,'PY1 Data(H)'!$A$1:$BR$1,_xlfn.XLOOKUP($A39,'PY1 Data(H)'!$A$1:$A$288,'PY1 Data(H)'!$A$1:$BR$288))</f>
        <v>0</v>
      </c>
      <c r="S39" s="130" cm="1">
        <f t="array" ref="S39">_xlfn.XLOOKUP(S$1,'PY1 Data(H)'!$A$1:$BR$1,_xlfn.XLOOKUP($A39,'PY1 Data(H)'!$A$1:$A$288,'PY1 Data(H)'!$A$1:$BR$288))</f>
        <v>0</v>
      </c>
      <c r="T39" s="130" cm="1">
        <f t="array" ref="T39">_xlfn.XLOOKUP(T$1,'PY1 Data(H)'!$A$1:$BR$1,_xlfn.XLOOKUP($A39,'PY1 Data(H)'!$A$1:$A$288,'PY1 Data(H)'!$A$1:$BR$288))</f>
        <v>0</v>
      </c>
      <c r="U39" s="130" cm="1">
        <f t="array" ref="U39">_xlfn.XLOOKUP(U$1,'PY1 Data(H)'!$A$1:$BR$1,_xlfn.XLOOKUP($A39,'PY1 Data(H)'!$A$1:$A$288,'PY1 Data(H)'!$A$1:$BR$288))</f>
        <v>0</v>
      </c>
      <c r="V39" s="130" cm="1">
        <f t="array" ref="V39">_xlfn.XLOOKUP(V$1,'PY1 Data(H)'!$A$1:$BR$1,_xlfn.XLOOKUP($A39,'PY1 Data(H)'!$A$1:$A$288,'PY1 Data(H)'!$A$1:$BR$288))</f>
        <v>0</v>
      </c>
      <c r="W39" s="130" cm="1">
        <f t="array" ref="W39">_xlfn.XLOOKUP(W$1,'PY1 Data(H)'!$A$1:$BR$1,_xlfn.XLOOKUP($A39,'PY1 Data(H)'!$A$1:$A$288,'PY1 Data(H)'!$A$1:$BR$288))</f>
        <v>0</v>
      </c>
      <c r="X39" s="130" cm="1">
        <f t="array" ref="X39">_xlfn.XLOOKUP(X$1,'PY1 Data(H)'!$A$1:$BR$1,_xlfn.XLOOKUP($A39,'PY1 Data(H)'!$A$1:$A$288,'PY1 Data(H)'!$A$1:$BR$288))</f>
        <v>0</v>
      </c>
      <c r="Y39" s="130" cm="1">
        <f t="array" ref="Y39">_xlfn.XLOOKUP(Y$1,'PY1 Data(H)'!$A$1:$BR$1,_xlfn.XLOOKUP($A39,'PY1 Data(H)'!$A$1:$A$288,'PY1 Data(H)'!$A$1:$BR$288))</f>
        <v>0</v>
      </c>
      <c r="Z39" s="130" cm="1">
        <f t="array" ref="Z39">_xlfn.XLOOKUP(Z$1,'PY1 Data(H)'!$A$1:$BR$1,_xlfn.XLOOKUP($A39,'PY1 Data(H)'!$A$1:$A$288,'PY1 Data(H)'!$A$1:$BR$288))</f>
        <v>0</v>
      </c>
      <c r="AA39" s="130" cm="1">
        <f t="array" ref="AA39">_xlfn.XLOOKUP(AA$1,'PY1 Data(H)'!$A$1:$BR$1,_xlfn.XLOOKUP($A39,'PY1 Data(H)'!$A$1:$A$288,'PY1 Data(H)'!$A$1:$BR$288))</f>
        <v>0</v>
      </c>
      <c r="AB39" s="130" cm="1">
        <f t="array" ref="AB39">_xlfn.XLOOKUP(AB$1,'PY1 Data(H)'!$A$1:$BR$1,_xlfn.XLOOKUP($A39,'PY1 Data(H)'!$A$1:$A$288,'PY1 Data(H)'!$A$1:$BR$288))</f>
        <v>0</v>
      </c>
      <c r="AC39" s="130" cm="1">
        <f t="array" ref="AC39">_xlfn.XLOOKUP(AC$1,'PY1 Data(H)'!$A$1:$BR$1,_xlfn.XLOOKUP($A39,'PY1 Data(H)'!$A$1:$A$288,'PY1 Data(H)'!$A$1:$BR$288))</f>
        <v>0</v>
      </c>
      <c r="AD39" s="130" cm="1">
        <f t="array" ref="AD39">_xlfn.XLOOKUP(AD$1,'PY1 Data(H)'!$A$1:$BR$1,_xlfn.XLOOKUP($A39,'PY1 Data(H)'!$A$1:$A$288,'PY1 Data(H)'!$A$1:$BR$288))</f>
        <v>0</v>
      </c>
      <c r="AE39" s="130" cm="1">
        <f t="array" ref="AE39">_xlfn.XLOOKUP(AE$1,'PY1 Data(H)'!$A$1:$BR$1,_xlfn.XLOOKUP($A39,'PY1 Data(H)'!$A$1:$A$288,'PY1 Data(H)'!$A$1:$BR$288))</f>
        <v>0</v>
      </c>
      <c r="AF39" s="130" cm="1">
        <f t="array" ref="AF39">_xlfn.XLOOKUP(AF$1,'PY1 Data(H)'!$A$1:$BR$1,_xlfn.XLOOKUP($A39,'PY1 Data(H)'!$A$1:$A$288,'PY1 Data(H)'!$A$1:$BR$288))</f>
        <v>0</v>
      </c>
      <c r="AG39" s="130" cm="1">
        <f t="array" ref="AG39">_xlfn.XLOOKUP(AG$1,'PY1 Data(H)'!$A$1:$BR$1,_xlfn.XLOOKUP($A39,'PY1 Data(H)'!$A$1:$A$288,'PY1 Data(H)'!$A$1:$BR$288))</f>
        <v>0</v>
      </c>
      <c r="AH39" s="130" cm="1">
        <f t="array" ref="AH39">_xlfn.XLOOKUP(AH$1,'PY1 Data(H)'!$A$1:$BR$1,_xlfn.XLOOKUP($A39,'PY1 Data(H)'!$A$1:$A$288,'PY1 Data(H)'!$A$1:$BR$288))</f>
        <v>0</v>
      </c>
      <c r="AI39" s="130" cm="1">
        <f t="array" ref="AI39">_xlfn.XLOOKUP(AI$1,'PY1 Data(H)'!$A$1:$BR$1,_xlfn.XLOOKUP($A39,'PY1 Data(H)'!$A$1:$A$288,'PY1 Data(H)'!$A$1:$BR$288))</f>
        <v>0</v>
      </c>
      <c r="AJ39" s="130" cm="1">
        <f t="array" ref="AJ39">_xlfn.XLOOKUP(AJ$1,'PY1 Data(H)'!$A$1:$BR$1,_xlfn.XLOOKUP($A39,'PY1 Data(H)'!$A$1:$A$288,'PY1 Data(H)'!$A$1:$BR$288))</f>
        <v>0</v>
      </c>
      <c r="AK39" s="130" cm="1">
        <f t="array" ref="AK39">_xlfn.XLOOKUP(AK$1,'PY1 Data(H)'!$A$1:$BR$1,_xlfn.XLOOKUP($A39,'PY1 Data(H)'!$A$1:$A$288,'PY1 Data(H)'!$A$1:$BR$288))</f>
        <v>0</v>
      </c>
      <c r="AL39" s="130" cm="1">
        <f t="array" ref="AL39">_xlfn.XLOOKUP(AL$1,'PY1 Data(H)'!$A$1:$BR$1,_xlfn.XLOOKUP($A39,'PY1 Data(H)'!$A$1:$A$288,'PY1 Data(H)'!$A$1:$BR$288))</f>
        <v>0</v>
      </c>
      <c r="AM39" s="130" cm="1">
        <f t="array" ref="AM39">_xlfn.XLOOKUP(AM$1,'PY1 Data(H)'!$A$1:$BR$1,_xlfn.XLOOKUP($A39,'PY1 Data(H)'!$A$1:$A$288,'PY1 Data(H)'!$A$1:$BR$288))</f>
        <v>0</v>
      </c>
      <c r="AN39" s="130" cm="1">
        <f t="array" ref="AN39">_xlfn.XLOOKUP(AN$1,'PY1 Data(H)'!$A$1:$BR$1,_xlfn.XLOOKUP($A39,'PY1 Data(H)'!$A$1:$A$288,'PY1 Data(H)'!$A$1:$BR$288))</f>
        <v>0</v>
      </c>
      <c r="AO39" s="130" cm="1">
        <f t="array" ref="AO39">_xlfn.XLOOKUP(AO$1,'PY1 Data(H)'!$A$1:$BR$1,_xlfn.XLOOKUP($A39,'PY1 Data(H)'!$A$1:$A$288,'PY1 Data(H)'!$A$1:$BR$288))</f>
        <v>0</v>
      </c>
      <c r="AP39" s="130" cm="1">
        <f t="array" ref="AP39">_xlfn.XLOOKUP(AP$1,'PY1 Data(H)'!$A$1:$BR$1,_xlfn.XLOOKUP($A39,'PY1 Data(H)'!$A$1:$A$288,'PY1 Data(H)'!$A$1:$BR$288))</f>
        <v>0</v>
      </c>
      <c r="AQ39" s="130" cm="1">
        <f t="array" ref="AQ39">_xlfn.XLOOKUP(AQ$1,'PY1 Data(H)'!$A$1:$BR$1,_xlfn.XLOOKUP($A39,'PY1 Data(H)'!$A$1:$A$288,'PY1 Data(H)'!$A$1:$BR$288))</f>
        <v>0</v>
      </c>
      <c r="AR39" s="130" cm="1">
        <f t="array" ref="AR39">_xlfn.XLOOKUP(AR$1,'PY1 Data(H)'!$A$1:$BR$1,_xlfn.XLOOKUP($A39,'PY1 Data(H)'!$A$1:$A$288,'PY1 Data(H)'!$A$1:$BR$288))</f>
        <v>0</v>
      </c>
      <c r="AS39" s="130" cm="1">
        <f t="array" ref="AS39">_xlfn.XLOOKUP(AS$1,'PY1 Data(H)'!$A$1:$BR$1,_xlfn.XLOOKUP($A39,'PY1 Data(H)'!$A$1:$A$288,'PY1 Data(H)'!$A$1:$BR$288))</f>
        <v>0</v>
      </c>
    </row>
    <row r="40" spans="1:45" x14ac:dyDescent="0.3">
      <c r="A40">
        <v>379</v>
      </c>
      <c r="D40" s="130" cm="1">
        <f t="array" ref="D40">_xlfn.XLOOKUP(D$1,'PY1 Data(H)'!$A$1:$BR$1,_xlfn.XLOOKUP($A40,'PY1 Data(H)'!$A$1:$A$288,'PY1 Data(H)'!$A$1:$BR$288))</f>
        <v>0</v>
      </c>
      <c r="E40" s="130" cm="1">
        <f t="array" ref="E40">_xlfn.XLOOKUP(E$1,'PY1 Data(H)'!$A$1:$BR$1,_xlfn.XLOOKUP($A40,'PY1 Data(H)'!$A$1:$A$288,'PY1 Data(H)'!$A$1:$BR$288))</f>
        <v>0</v>
      </c>
      <c r="F40" s="130" cm="1">
        <f t="array" ref="F40">_xlfn.XLOOKUP(F$1,'PY1 Data(H)'!$A$1:$BR$1,_xlfn.XLOOKUP($A40,'PY1 Data(H)'!$A$1:$A$288,'PY1 Data(H)'!$A$1:$BR$288))</f>
        <v>2252032</v>
      </c>
      <c r="G40" s="130" cm="1">
        <f t="array" ref="G40">_xlfn.XLOOKUP(G$1,'PY1 Data(H)'!$A$1:$BR$1,_xlfn.XLOOKUP($A40,'PY1 Data(H)'!$A$1:$A$288,'PY1 Data(H)'!$A$1:$BR$288))</f>
        <v>0</v>
      </c>
      <c r="H40" s="130" cm="1">
        <f t="array" ref="H40">_xlfn.XLOOKUP(H$1,'PY1 Data(H)'!$A$1:$BR$1,_xlfn.XLOOKUP($A40,'PY1 Data(H)'!$A$1:$A$288,'PY1 Data(H)'!$A$1:$BR$288))</f>
        <v>0</v>
      </c>
      <c r="I40" s="130" cm="1">
        <f t="array" ref="I40">_xlfn.XLOOKUP(I$1,'PY1 Data(H)'!$A$1:$BR$1,_xlfn.XLOOKUP($A40,'PY1 Data(H)'!$A$1:$A$288,'PY1 Data(H)'!$A$1:$BR$288))</f>
        <v>207900</v>
      </c>
      <c r="J40" s="130" cm="1">
        <f t="array" ref="J40">_xlfn.XLOOKUP(J$1,'PY1 Data(H)'!$A$1:$BR$1,_xlfn.XLOOKUP($A40,'PY1 Data(H)'!$A$1:$A$288,'PY1 Data(H)'!$A$1:$BR$288))</f>
        <v>1584298</v>
      </c>
      <c r="K40" s="130" cm="1">
        <f t="array" ref="K40">_xlfn.XLOOKUP(K$1,'PY1 Data(H)'!$A$1:$BR$1,_xlfn.XLOOKUP($A40,'PY1 Data(H)'!$A$1:$A$288,'PY1 Data(H)'!$A$1:$BR$288))</f>
        <v>0</v>
      </c>
      <c r="L40" s="130" cm="1">
        <f t="array" ref="L40">_xlfn.XLOOKUP(L$1,'PY1 Data(H)'!$A$1:$BR$1,_xlfn.XLOOKUP($A40,'PY1 Data(H)'!$A$1:$A$288,'PY1 Data(H)'!$A$1:$BR$288))</f>
        <v>0</v>
      </c>
      <c r="M40" s="130" cm="1">
        <f t="array" ref="M40">_xlfn.XLOOKUP(M$1,'PY1 Data(H)'!$A$1:$BR$1,_xlfn.XLOOKUP($A40,'PY1 Data(H)'!$A$1:$A$288,'PY1 Data(H)'!$A$1:$BR$288))</f>
        <v>0</v>
      </c>
      <c r="N40" s="130" cm="1">
        <f t="array" ref="N40">_xlfn.XLOOKUP(N$1,'PY1 Data(H)'!$A$1:$BR$1,_xlfn.XLOOKUP($A40,'PY1 Data(H)'!$A$1:$A$288,'PY1 Data(H)'!$A$1:$BR$288))</f>
        <v>0</v>
      </c>
      <c r="O40" s="130" cm="1">
        <f t="array" ref="O40">_xlfn.XLOOKUP(O$1,'PY1 Data(H)'!$A$1:$BR$1,_xlfn.XLOOKUP($A40,'PY1 Data(H)'!$A$1:$A$288,'PY1 Data(H)'!$A$1:$BR$288))</f>
        <v>0</v>
      </c>
      <c r="P40" s="130" cm="1">
        <f t="array" ref="P40">_xlfn.XLOOKUP(P$1,'PY1 Data(H)'!$A$1:$BR$1,_xlfn.XLOOKUP($A40,'PY1 Data(H)'!$A$1:$A$288,'PY1 Data(H)'!$A$1:$BR$288))</f>
        <v>337729</v>
      </c>
      <c r="Q40" s="130" cm="1">
        <f t="array" ref="Q40">_xlfn.XLOOKUP(Q$1,'PY1 Data(H)'!$A$1:$BR$1,_xlfn.XLOOKUP($A40,'PY1 Data(H)'!$A$1:$A$288,'PY1 Data(H)'!$A$1:$BR$288))</f>
        <v>43220</v>
      </c>
      <c r="R40" s="130" cm="1">
        <f t="array" ref="R40">_xlfn.XLOOKUP(R$1,'PY1 Data(H)'!$A$1:$BR$1,_xlfn.XLOOKUP($A40,'PY1 Data(H)'!$A$1:$A$288,'PY1 Data(H)'!$A$1:$BR$288))</f>
        <v>162072</v>
      </c>
      <c r="S40" s="130" cm="1">
        <f t="array" ref="S40">_xlfn.XLOOKUP(S$1,'PY1 Data(H)'!$A$1:$BR$1,_xlfn.XLOOKUP($A40,'PY1 Data(H)'!$A$1:$A$288,'PY1 Data(H)'!$A$1:$BR$288))</f>
        <v>7759821</v>
      </c>
      <c r="T40" s="130" cm="1">
        <f t="array" ref="T40">_xlfn.XLOOKUP(T$1,'PY1 Data(H)'!$A$1:$BR$1,_xlfn.XLOOKUP($A40,'PY1 Data(H)'!$A$1:$A$288,'PY1 Data(H)'!$A$1:$BR$288))</f>
        <v>0</v>
      </c>
      <c r="U40" s="130" cm="1">
        <f t="array" ref="U40">_xlfn.XLOOKUP(U$1,'PY1 Data(H)'!$A$1:$BR$1,_xlfn.XLOOKUP($A40,'PY1 Data(H)'!$A$1:$A$288,'PY1 Data(H)'!$A$1:$BR$288))</f>
        <v>114095</v>
      </c>
      <c r="V40" s="130" cm="1">
        <f t="array" ref="V40">_xlfn.XLOOKUP(V$1,'PY1 Data(H)'!$A$1:$BR$1,_xlfn.XLOOKUP($A40,'PY1 Data(H)'!$A$1:$A$288,'PY1 Data(H)'!$A$1:$BR$288))</f>
        <v>0</v>
      </c>
      <c r="W40" s="130" cm="1">
        <f t="array" ref="W40">_xlfn.XLOOKUP(W$1,'PY1 Data(H)'!$A$1:$BR$1,_xlfn.XLOOKUP($A40,'PY1 Data(H)'!$A$1:$A$288,'PY1 Data(H)'!$A$1:$BR$288))</f>
        <v>188461</v>
      </c>
      <c r="X40" s="130" cm="1">
        <f t="array" ref="X40">_xlfn.XLOOKUP(X$1,'PY1 Data(H)'!$A$1:$BR$1,_xlfn.XLOOKUP($A40,'PY1 Data(H)'!$A$1:$A$288,'PY1 Data(H)'!$A$1:$BR$288))</f>
        <v>332834</v>
      </c>
      <c r="Y40" s="130" cm="1">
        <f t="array" ref="Y40">_xlfn.XLOOKUP(Y$1,'PY1 Data(H)'!$A$1:$BR$1,_xlfn.XLOOKUP($A40,'PY1 Data(H)'!$A$1:$A$288,'PY1 Data(H)'!$A$1:$BR$288))</f>
        <v>0</v>
      </c>
      <c r="Z40" s="130" cm="1">
        <f t="array" ref="Z40">_xlfn.XLOOKUP(Z$1,'PY1 Data(H)'!$A$1:$BR$1,_xlfn.XLOOKUP($A40,'PY1 Data(H)'!$A$1:$A$288,'PY1 Data(H)'!$A$1:$BR$288))</f>
        <v>73853</v>
      </c>
      <c r="AA40" s="130" cm="1">
        <f t="array" ref="AA40">_xlfn.XLOOKUP(AA$1,'PY1 Data(H)'!$A$1:$BR$1,_xlfn.XLOOKUP($A40,'PY1 Data(H)'!$A$1:$A$288,'PY1 Data(H)'!$A$1:$BR$288))</f>
        <v>188139</v>
      </c>
      <c r="AB40" s="130" cm="1">
        <f t="array" ref="AB40">_xlfn.XLOOKUP(AB$1,'PY1 Data(H)'!$A$1:$BR$1,_xlfn.XLOOKUP($A40,'PY1 Data(H)'!$A$1:$A$288,'PY1 Data(H)'!$A$1:$BR$288))</f>
        <v>177496</v>
      </c>
      <c r="AC40" s="130" cm="1">
        <f t="array" ref="AC40">_xlfn.XLOOKUP(AC$1,'PY1 Data(H)'!$A$1:$BR$1,_xlfn.XLOOKUP($A40,'PY1 Data(H)'!$A$1:$A$288,'PY1 Data(H)'!$A$1:$BR$288))</f>
        <v>20272332</v>
      </c>
      <c r="AD40" s="130" cm="1">
        <f t="array" ref="AD40">_xlfn.XLOOKUP(AD$1,'PY1 Data(H)'!$A$1:$BR$1,_xlfn.XLOOKUP($A40,'PY1 Data(H)'!$A$1:$A$288,'PY1 Data(H)'!$A$1:$BR$288))</f>
        <v>0</v>
      </c>
      <c r="AE40" s="130" cm="1">
        <f t="array" ref="AE40">_xlfn.XLOOKUP(AE$1,'PY1 Data(H)'!$A$1:$BR$1,_xlfn.XLOOKUP($A40,'PY1 Data(H)'!$A$1:$A$288,'PY1 Data(H)'!$A$1:$BR$288))</f>
        <v>118986</v>
      </c>
      <c r="AF40" s="130" cm="1">
        <f t="array" ref="AF40">_xlfn.XLOOKUP(AF$1,'PY1 Data(H)'!$A$1:$BR$1,_xlfn.XLOOKUP($A40,'PY1 Data(H)'!$A$1:$A$288,'PY1 Data(H)'!$A$1:$BR$288))</f>
        <v>0</v>
      </c>
      <c r="AG40" s="130" cm="1">
        <f t="array" ref="AG40">_xlfn.XLOOKUP(AG$1,'PY1 Data(H)'!$A$1:$BR$1,_xlfn.XLOOKUP($A40,'PY1 Data(H)'!$A$1:$A$288,'PY1 Data(H)'!$A$1:$BR$288))</f>
        <v>13708454</v>
      </c>
      <c r="AH40" s="130" cm="1">
        <f t="array" ref="AH40">_xlfn.XLOOKUP(AH$1,'PY1 Data(H)'!$A$1:$BR$1,_xlfn.XLOOKUP($A40,'PY1 Data(H)'!$A$1:$A$288,'PY1 Data(H)'!$A$1:$BR$288))</f>
        <v>3910494</v>
      </c>
      <c r="AI40" s="130" cm="1">
        <f t="array" ref="AI40">_xlfn.XLOOKUP(AI$1,'PY1 Data(H)'!$A$1:$BR$1,_xlfn.XLOOKUP($A40,'PY1 Data(H)'!$A$1:$A$288,'PY1 Data(H)'!$A$1:$BR$288))</f>
        <v>40952272</v>
      </c>
      <c r="AJ40" s="130" cm="1">
        <f t="array" ref="AJ40">_xlfn.XLOOKUP(AJ$1,'PY1 Data(H)'!$A$1:$BR$1,_xlfn.XLOOKUP($A40,'PY1 Data(H)'!$A$1:$A$288,'PY1 Data(H)'!$A$1:$BR$288))</f>
        <v>748937</v>
      </c>
      <c r="AK40" s="130" cm="1">
        <f t="array" ref="AK40">_xlfn.XLOOKUP(AK$1,'PY1 Data(H)'!$A$1:$BR$1,_xlfn.XLOOKUP($A40,'PY1 Data(H)'!$A$1:$A$288,'PY1 Data(H)'!$A$1:$BR$288))</f>
        <v>1159799</v>
      </c>
      <c r="AL40" s="130" cm="1">
        <f t="array" ref="AL40">_xlfn.XLOOKUP(AL$1,'PY1 Data(H)'!$A$1:$BR$1,_xlfn.XLOOKUP($A40,'PY1 Data(H)'!$A$1:$A$288,'PY1 Data(H)'!$A$1:$BR$288))</f>
        <v>72864</v>
      </c>
      <c r="AM40" s="130" cm="1">
        <f t="array" ref="AM40">_xlfn.XLOOKUP(AM$1,'PY1 Data(H)'!$A$1:$BR$1,_xlfn.XLOOKUP($A40,'PY1 Data(H)'!$A$1:$A$288,'PY1 Data(H)'!$A$1:$BR$288))</f>
        <v>299694</v>
      </c>
      <c r="AN40" s="130" cm="1">
        <f t="array" ref="AN40">_xlfn.XLOOKUP(AN$1,'PY1 Data(H)'!$A$1:$BR$1,_xlfn.XLOOKUP($A40,'PY1 Data(H)'!$A$1:$A$288,'PY1 Data(H)'!$A$1:$BR$288))</f>
        <v>37261</v>
      </c>
      <c r="AO40" s="130" cm="1">
        <f t="array" ref="AO40">_xlfn.XLOOKUP(AO$1,'PY1 Data(H)'!$A$1:$BR$1,_xlfn.XLOOKUP($A40,'PY1 Data(H)'!$A$1:$A$288,'PY1 Data(H)'!$A$1:$BR$288))</f>
        <v>86913</v>
      </c>
      <c r="AP40" s="130" cm="1">
        <f t="array" ref="AP40">_xlfn.XLOOKUP(AP$1,'PY1 Data(H)'!$A$1:$BR$1,_xlfn.XLOOKUP($A40,'PY1 Data(H)'!$A$1:$A$288,'PY1 Data(H)'!$A$1:$BR$288))</f>
        <v>1726697</v>
      </c>
      <c r="AQ40" s="130" cm="1">
        <f t="array" ref="AQ40">_xlfn.XLOOKUP(AQ$1,'PY1 Data(H)'!$A$1:$BR$1,_xlfn.XLOOKUP($A40,'PY1 Data(H)'!$A$1:$A$288,'PY1 Data(H)'!$A$1:$BR$288))</f>
        <v>0</v>
      </c>
      <c r="AR40" s="130" cm="1">
        <f t="array" ref="AR40">_xlfn.XLOOKUP(AR$1,'PY1 Data(H)'!$A$1:$BR$1,_xlfn.XLOOKUP($A40,'PY1 Data(H)'!$A$1:$A$288,'PY1 Data(H)'!$A$1:$BR$288))</f>
        <v>0</v>
      </c>
      <c r="AS40" s="130" cm="1">
        <f t="array" ref="AS40">_xlfn.XLOOKUP(AS$1,'PY1 Data(H)'!$A$1:$BR$1,_xlfn.XLOOKUP($A40,'PY1 Data(H)'!$A$1:$A$288,'PY1 Data(H)'!$A$1:$BR$288))</f>
        <v>289843</v>
      </c>
    </row>
    <row r="41" spans="1:45" x14ac:dyDescent="0.3">
      <c r="A41">
        <v>4</v>
      </c>
      <c r="D41" s="130" cm="1">
        <f t="array" ref="D41">_xlfn.XLOOKUP(D$1,'PY1 Data(H)'!$A$1:$BR$1,_xlfn.XLOOKUP($A41,'PY1 Data(H)'!$A$1:$A$288,'PY1 Data(H)'!$A$1:$BR$288))</f>
        <v>0</v>
      </c>
      <c r="E41" s="130" cm="1">
        <f t="array" ref="E41">_xlfn.XLOOKUP(E$1,'PY1 Data(H)'!$A$1:$BR$1,_xlfn.XLOOKUP($A41,'PY1 Data(H)'!$A$1:$A$288,'PY1 Data(H)'!$A$1:$BR$288))</f>
        <v>0</v>
      </c>
      <c r="F41" s="130" cm="1">
        <f t="array" ref="F41">_xlfn.XLOOKUP(F$1,'PY1 Data(H)'!$A$1:$BR$1,_xlfn.XLOOKUP($A41,'PY1 Data(H)'!$A$1:$A$288,'PY1 Data(H)'!$A$1:$BR$288))</f>
        <v>1356772</v>
      </c>
      <c r="G41" s="130" cm="1">
        <f t="array" ref="G41">_xlfn.XLOOKUP(G$1,'PY1 Data(H)'!$A$1:$BR$1,_xlfn.XLOOKUP($A41,'PY1 Data(H)'!$A$1:$A$288,'PY1 Data(H)'!$A$1:$BR$288))</f>
        <v>0</v>
      </c>
      <c r="H41" s="130" cm="1">
        <f t="array" ref="H41">_xlfn.XLOOKUP(H$1,'PY1 Data(H)'!$A$1:$BR$1,_xlfn.XLOOKUP($A41,'PY1 Data(H)'!$A$1:$A$288,'PY1 Data(H)'!$A$1:$BR$288))</f>
        <v>0</v>
      </c>
      <c r="I41" s="130" cm="1">
        <f t="array" ref="I41">_xlfn.XLOOKUP(I$1,'PY1 Data(H)'!$A$1:$BR$1,_xlfn.XLOOKUP($A41,'PY1 Data(H)'!$A$1:$A$288,'PY1 Data(H)'!$A$1:$BR$288))</f>
        <v>14296</v>
      </c>
      <c r="J41" s="130" cm="1">
        <f t="array" ref="J41">_xlfn.XLOOKUP(J$1,'PY1 Data(H)'!$A$1:$BR$1,_xlfn.XLOOKUP($A41,'PY1 Data(H)'!$A$1:$A$288,'PY1 Data(H)'!$A$1:$BR$288))</f>
        <v>205866</v>
      </c>
      <c r="K41" s="130" cm="1">
        <f t="array" ref="K41">_xlfn.XLOOKUP(K$1,'PY1 Data(H)'!$A$1:$BR$1,_xlfn.XLOOKUP($A41,'PY1 Data(H)'!$A$1:$A$288,'PY1 Data(H)'!$A$1:$BR$288))</f>
        <v>0</v>
      </c>
      <c r="L41" s="130" cm="1">
        <f t="array" ref="L41">_xlfn.XLOOKUP(L$1,'PY1 Data(H)'!$A$1:$BR$1,_xlfn.XLOOKUP($A41,'PY1 Data(H)'!$A$1:$A$288,'PY1 Data(H)'!$A$1:$BR$288))</f>
        <v>0</v>
      </c>
      <c r="M41" s="130" cm="1">
        <f t="array" ref="M41">_xlfn.XLOOKUP(M$1,'PY1 Data(H)'!$A$1:$BR$1,_xlfn.XLOOKUP($A41,'PY1 Data(H)'!$A$1:$A$288,'PY1 Data(H)'!$A$1:$BR$288))</f>
        <v>0</v>
      </c>
      <c r="N41" s="130" cm="1">
        <f t="array" ref="N41">_xlfn.XLOOKUP(N$1,'PY1 Data(H)'!$A$1:$BR$1,_xlfn.XLOOKUP($A41,'PY1 Data(H)'!$A$1:$A$288,'PY1 Data(H)'!$A$1:$BR$288))</f>
        <v>0</v>
      </c>
      <c r="O41" s="130" cm="1">
        <f t="array" ref="O41">_xlfn.XLOOKUP(O$1,'PY1 Data(H)'!$A$1:$BR$1,_xlfn.XLOOKUP($A41,'PY1 Data(H)'!$A$1:$A$288,'PY1 Data(H)'!$A$1:$BR$288))</f>
        <v>0</v>
      </c>
      <c r="P41" s="130" cm="1">
        <f t="array" ref="P41">_xlfn.XLOOKUP(P$1,'PY1 Data(H)'!$A$1:$BR$1,_xlfn.XLOOKUP($A41,'PY1 Data(H)'!$A$1:$A$288,'PY1 Data(H)'!$A$1:$BR$288))</f>
        <v>23</v>
      </c>
      <c r="Q41" s="130" cm="1">
        <f t="array" ref="Q41">_xlfn.XLOOKUP(Q$1,'PY1 Data(H)'!$A$1:$BR$1,_xlfn.XLOOKUP($A41,'PY1 Data(H)'!$A$1:$A$288,'PY1 Data(H)'!$A$1:$BR$288))</f>
        <v>0</v>
      </c>
      <c r="R41" s="130" cm="1">
        <f t="array" ref="R41">_xlfn.XLOOKUP(R$1,'PY1 Data(H)'!$A$1:$BR$1,_xlfn.XLOOKUP($A41,'PY1 Data(H)'!$A$1:$A$288,'PY1 Data(H)'!$A$1:$BR$288))</f>
        <v>12198</v>
      </c>
      <c r="S41" s="130" cm="1">
        <f t="array" ref="S41">_xlfn.XLOOKUP(S$1,'PY1 Data(H)'!$A$1:$BR$1,_xlfn.XLOOKUP($A41,'PY1 Data(H)'!$A$1:$A$288,'PY1 Data(H)'!$A$1:$BR$288))</f>
        <v>289877</v>
      </c>
      <c r="T41" s="130" cm="1">
        <f t="array" ref="T41">_xlfn.XLOOKUP(T$1,'PY1 Data(H)'!$A$1:$BR$1,_xlfn.XLOOKUP($A41,'PY1 Data(H)'!$A$1:$A$288,'PY1 Data(H)'!$A$1:$BR$288))</f>
        <v>0</v>
      </c>
      <c r="U41" s="130" cm="1">
        <f t="array" ref="U41">_xlfn.XLOOKUP(U$1,'PY1 Data(H)'!$A$1:$BR$1,_xlfn.XLOOKUP($A41,'PY1 Data(H)'!$A$1:$A$288,'PY1 Data(H)'!$A$1:$BR$288))</f>
        <v>138</v>
      </c>
      <c r="V41" s="130" cm="1">
        <f t="array" ref="V41">_xlfn.XLOOKUP(V$1,'PY1 Data(H)'!$A$1:$BR$1,_xlfn.XLOOKUP($A41,'PY1 Data(H)'!$A$1:$A$288,'PY1 Data(H)'!$A$1:$BR$288))</f>
        <v>0</v>
      </c>
      <c r="W41" s="130" cm="1">
        <f t="array" ref="W41">_xlfn.XLOOKUP(W$1,'PY1 Data(H)'!$A$1:$BR$1,_xlfn.XLOOKUP($A41,'PY1 Data(H)'!$A$1:$A$288,'PY1 Data(H)'!$A$1:$BR$288))</f>
        <v>0</v>
      </c>
      <c r="X41" s="130" cm="1">
        <f t="array" ref="X41">_xlfn.XLOOKUP(X$1,'PY1 Data(H)'!$A$1:$BR$1,_xlfn.XLOOKUP($A41,'PY1 Data(H)'!$A$1:$A$288,'PY1 Data(H)'!$A$1:$BR$288))</f>
        <v>268864</v>
      </c>
      <c r="Y41" s="130" cm="1">
        <f t="array" ref="Y41">_xlfn.XLOOKUP(Y$1,'PY1 Data(H)'!$A$1:$BR$1,_xlfn.XLOOKUP($A41,'PY1 Data(H)'!$A$1:$A$288,'PY1 Data(H)'!$A$1:$BR$288))</f>
        <v>0</v>
      </c>
      <c r="Z41" s="130" cm="1">
        <f t="array" ref="Z41">_xlfn.XLOOKUP(Z$1,'PY1 Data(H)'!$A$1:$BR$1,_xlfn.XLOOKUP($A41,'PY1 Data(H)'!$A$1:$A$288,'PY1 Data(H)'!$A$1:$BR$288))</f>
        <v>725</v>
      </c>
      <c r="AA41" s="130" cm="1">
        <f t="array" ref="AA41">_xlfn.XLOOKUP(AA$1,'PY1 Data(H)'!$A$1:$BR$1,_xlfn.XLOOKUP($A41,'PY1 Data(H)'!$A$1:$A$288,'PY1 Data(H)'!$A$1:$BR$288))</f>
        <v>3015</v>
      </c>
      <c r="AB41" s="130" cm="1">
        <f t="array" ref="AB41">_xlfn.XLOOKUP(AB$1,'PY1 Data(H)'!$A$1:$BR$1,_xlfn.XLOOKUP($A41,'PY1 Data(H)'!$A$1:$A$288,'PY1 Data(H)'!$A$1:$BR$288))</f>
        <v>13557</v>
      </c>
      <c r="AC41" s="130" cm="1">
        <f t="array" ref="AC41">_xlfn.XLOOKUP(AC$1,'PY1 Data(H)'!$A$1:$BR$1,_xlfn.XLOOKUP($A41,'PY1 Data(H)'!$A$1:$A$288,'PY1 Data(H)'!$A$1:$BR$288))</f>
        <v>8688995</v>
      </c>
      <c r="AD41" s="130" cm="1">
        <f t="array" ref="AD41">_xlfn.XLOOKUP(AD$1,'PY1 Data(H)'!$A$1:$BR$1,_xlfn.XLOOKUP($A41,'PY1 Data(H)'!$A$1:$A$288,'PY1 Data(H)'!$A$1:$BR$288))</f>
        <v>0</v>
      </c>
      <c r="AE41" s="130" cm="1">
        <f t="array" ref="AE41">_xlfn.XLOOKUP(AE$1,'PY1 Data(H)'!$A$1:$BR$1,_xlfn.XLOOKUP($A41,'PY1 Data(H)'!$A$1:$A$288,'PY1 Data(H)'!$A$1:$BR$288))</f>
        <v>0</v>
      </c>
      <c r="AF41" s="130" cm="1">
        <f t="array" ref="AF41">_xlfn.XLOOKUP(AF$1,'PY1 Data(H)'!$A$1:$BR$1,_xlfn.XLOOKUP($A41,'PY1 Data(H)'!$A$1:$A$288,'PY1 Data(H)'!$A$1:$BR$288))</f>
        <v>0</v>
      </c>
      <c r="AG41" s="130" cm="1">
        <f t="array" ref="AG41">_xlfn.XLOOKUP(AG$1,'PY1 Data(H)'!$A$1:$BR$1,_xlfn.XLOOKUP($A41,'PY1 Data(H)'!$A$1:$A$288,'PY1 Data(H)'!$A$1:$BR$288))</f>
        <v>478430</v>
      </c>
      <c r="AH41" s="130" cm="1">
        <f t="array" ref="AH41">_xlfn.XLOOKUP(AH$1,'PY1 Data(H)'!$A$1:$BR$1,_xlfn.XLOOKUP($A41,'PY1 Data(H)'!$A$1:$A$288,'PY1 Data(H)'!$A$1:$BR$288))</f>
        <v>15686</v>
      </c>
      <c r="AI41" s="130" cm="1">
        <f t="array" ref="AI41">_xlfn.XLOOKUP(AI$1,'PY1 Data(H)'!$A$1:$BR$1,_xlfn.XLOOKUP($A41,'PY1 Data(H)'!$A$1:$A$288,'PY1 Data(H)'!$A$1:$BR$288))</f>
        <v>479292</v>
      </c>
      <c r="AJ41" s="130" cm="1">
        <f t="array" ref="AJ41">_xlfn.XLOOKUP(AJ$1,'PY1 Data(H)'!$A$1:$BR$1,_xlfn.XLOOKUP($A41,'PY1 Data(H)'!$A$1:$A$288,'PY1 Data(H)'!$A$1:$BR$288))</f>
        <v>1398</v>
      </c>
      <c r="AK41" s="130" cm="1">
        <f t="array" ref="AK41">_xlfn.XLOOKUP(AK$1,'PY1 Data(H)'!$A$1:$BR$1,_xlfn.XLOOKUP($A41,'PY1 Data(H)'!$A$1:$A$288,'PY1 Data(H)'!$A$1:$BR$288))</f>
        <v>917</v>
      </c>
      <c r="AL41" s="130" cm="1">
        <f t="array" ref="AL41">_xlfn.XLOOKUP(AL$1,'PY1 Data(H)'!$A$1:$BR$1,_xlfn.XLOOKUP($A41,'PY1 Data(H)'!$A$1:$A$288,'PY1 Data(H)'!$A$1:$BR$288))</f>
        <v>0</v>
      </c>
      <c r="AM41" s="130" cm="1">
        <f t="array" ref="AM41">_xlfn.XLOOKUP(AM$1,'PY1 Data(H)'!$A$1:$BR$1,_xlfn.XLOOKUP($A41,'PY1 Data(H)'!$A$1:$A$288,'PY1 Data(H)'!$A$1:$BR$288))</f>
        <v>0</v>
      </c>
      <c r="AN41" s="130" cm="1">
        <f t="array" ref="AN41">_xlfn.XLOOKUP(AN$1,'PY1 Data(H)'!$A$1:$BR$1,_xlfn.XLOOKUP($A41,'PY1 Data(H)'!$A$1:$A$288,'PY1 Data(H)'!$A$1:$BR$288))</f>
        <v>506</v>
      </c>
      <c r="AO41" s="130" cm="1">
        <f t="array" ref="AO41">_xlfn.XLOOKUP(AO$1,'PY1 Data(H)'!$A$1:$BR$1,_xlfn.XLOOKUP($A41,'PY1 Data(H)'!$A$1:$A$288,'PY1 Data(H)'!$A$1:$BR$288))</f>
        <v>446</v>
      </c>
      <c r="AP41" s="130" cm="1">
        <f t="array" ref="AP41">_xlfn.XLOOKUP(AP$1,'PY1 Data(H)'!$A$1:$BR$1,_xlfn.XLOOKUP($A41,'PY1 Data(H)'!$A$1:$A$288,'PY1 Data(H)'!$A$1:$BR$288))</f>
        <v>26824</v>
      </c>
      <c r="AQ41" s="130" cm="1">
        <f t="array" ref="AQ41">_xlfn.XLOOKUP(AQ$1,'PY1 Data(H)'!$A$1:$BR$1,_xlfn.XLOOKUP($A41,'PY1 Data(H)'!$A$1:$A$288,'PY1 Data(H)'!$A$1:$BR$288))</f>
        <v>0</v>
      </c>
      <c r="AR41" s="130" cm="1">
        <f t="array" ref="AR41">_xlfn.XLOOKUP(AR$1,'PY1 Data(H)'!$A$1:$BR$1,_xlfn.XLOOKUP($A41,'PY1 Data(H)'!$A$1:$A$288,'PY1 Data(H)'!$A$1:$BR$288))</f>
        <v>0</v>
      </c>
      <c r="AS41" s="130" cm="1">
        <f t="array" ref="AS41">_xlfn.XLOOKUP(AS$1,'PY1 Data(H)'!$A$1:$BR$1,_xlfn.XLOOKUP($A41,'PY1 Data(H)'!$A$1:$A$288,'PY1 Data(H)'!$A$1:$BR$288))</f>
        <v>0</v>
      </c>
    </row>
    <row r="42" spans="1:45" x14ac:dyDescent="0.3">
      <c r="A42">
        <v>5</v>
      </c>
      <c r="D42" s="130" cm="1">
        <f t="array" ref="D42">_xlfn.XLOOKUP(D$1,'PY1 Data(H)'!$A$1:$BR$1,_xlfn.XLOOKUP($A42,'PY1 Data(H)'!$A$1:$A$288,'PY1 Data(H)'!$A$1:$BR$288))</f>
        <v>0</v>
      </c>
      <c r="E42" s="130" cm="1">
        <f t="array" ref="E42">_xlfn.XLOOKUP(E$1,'PY1 Data(H)'!$A$1:$BR$1,_xlfn.XLOOKUP($A42,'PY1 Data(H)'!$A$1:$A$288,'PY1 Data(H)'!$A$1:$BR$288))</f>
        <v>0</v>
      </c>
      <c r="F42" s="130" cm="1">
        <f t="array" ref="F42">_xlfn.XLOOKUP(F$1,'PY1 Data(H)'!$A$1:$BR$1,_xlfn.XLOOKUP($A42,'PY1 Data(H)'!$A$1:$A$288,'PY1 Data(H)'!$A$1:$BR$288))</f>
        <v>0</v>
      </c>
      <c r="G42" s="130" cm="1">
        <f t="array" ref="G42">_xlfn.XLOOKUP(G$1,'PY1 Data(H)'!$A$1:$BR$1,_xlfn.XLOOKUP($A42,'PY1 Data(H)'!$A$1:$A$288,'PY1 Data(H)'!$A$1:$BR$288))</f>
        <v>0</v>
      </c>
      <c r="H42" s="130" cm="1">
        <f t="array" ref="H42">_xlfn.XLOOKUP(H$1,'PY1 Data(H)'!$A$1:$BR$1,_xlfn.XLOOKUP($A42,'PY1 Data(H)'!$A$1:$A$288,'PY1 Data(H)'!$A$1:$BR$288))</f>
        <v>0</v>
      </c>
      <c r="I42" s="130" cm="1">
        <f t="array" ref="I42">_xlfn.XLOOKUP(I$1,'PY1 Data(H)'!$A$1:$BR$1,_xlfn.XLOOKUP($A42,'PY1 Data(H)'!$A$1:$A$288,'PY1 Data(H)'!$A$1:$BR$288))</f>
        <v>0</v>
      </c>
      <c r="J42" s="130" cm="1">
        <f t="array" ref="J42">_xlfn.XLOOKUP(J$1,'PY1 Data(H)'!$A$1:$BR$1,_xlfn.XLOOKUP($A42,'PY1 Data(H)'!$A$1:$A$288,'PY1 Data(H)'!$A$1:$BR$288))</f>
        <v>0</v>
      </c>
      <c r="K42" s="130" cm="1">
        <f t="array" ref="K42">_xlfn.XLOOKUP(K$1,'PY1 Data(H)'!$A$1:$BR$1,_xlfn.XLOOKUP($A42,'PY1 Data(H)'!$A$1:$A$288,'PY1 Data(H)'!$A$1:$BR$288))</f>
        <v>0</v>
      </c>
      <c r="L42" s="130" cm="1">
        <f t="array" ref="L42">_xlfn.XLOOKUP(L$1,'PY1 Data(H)'!$A$1:$BR$1,_xlfn.XLOOKUP($A42,'PY1 Data(H)'!$A$1:$A$288,'PY1 Data(H)'!$A$1:$BR$288))</f>
        <v>0</v>
      </c>
      <c r="M42" s="130" cm="1">
        <f t="array" ref="M42">_xlfn.XLOOKUP(M$1,'PY1 Data(H)'!$A$1:$BR$1,_xlfn.XLOOKUP($A42,'PY1 Data(H)'!$A$1:$A$288,'PY1 Data(H)'!$A$1:$BR$288))</f>
        <v>0</v>
      </c>
      <c r="N42" s="130" cm="1">
        <f t="array" ref="N42">_xlfn.XLOOKUP(N$1,'PY1 Data(H)'!$A$1:$BR$1,_xlfn.XLOOKUP($A42,'PY1 Data(H)'!$A$1:$A$288,'PY1 Data(H)'!$A$1:$BR$288))</f>
        <v>0</v>
      </c>
      <c r="O42" s="130" cm="1">
        <f t="array" ref="O42">_xlfn.XLOOKUP(O$1,'PY1 Data(H)'!$A$1:$BR$1,_xlfn.XLOOKUP($A42,'PY1 Data(H)'!$A$1:$A$288,'PY1 Data(H)'!$A$1:$BR$288))</f>
        <v>0</v>
      </c>
      <c r="P42" s="130" cm="1">
        <f t="array" ref="P42">_xlfn.XLOOKUP(P$1,'PY1 Data(H)'!$A$1:$BR$1,_xlfn.XLOOKUP($A42,'PY1 Data(H)'!$A$1:$A$288,'PY1 Data(H)'!$A$1:$BR$288))</f>
        <v>0</v>
      </c>
      <c r="Q42" s="130" cm="1">
        <f t="array" ref="Q42">_xlfn.XLOOKUP(Q$1,'PY1 Data(H)'!$A$1:$BR$1,_xlfn.XLOOKUP($A42,'PY1 Data(H)'!$A$1:$A$288,'PY1 Data(H)'!$A$1:$BR$288))</f>
        <v>0</v>
      </c>
      <c r="R42" s="130" cm="1">
        <f t="array" ref="R42">_xlfn.XLOOKUP(R$1,'PY1 Data(H)'!$A$1:$BR$1,_xlfn.XLOOKUP($A42,'PY1 Data(H)'!$A$1:$A$288,'PY1 Data(H)'!$A$1:$BR$288))</f>
        <v>0</v>
      </c>
      <c r="S42" s="130" cm="1">
        <f t="array" ref="S42">_xlfn.XLOOKUP(S$1,'PY1 Data(H)'!$A$1:$BR$1,_xlfn.XLOOKUP($A42,'PY1 Data(H)'!$A$1:$A$288,'PY1 Data(H)'!$A$1:$BR$288))</f>
        <v>0</v>
      </c>
      <c r="T42" s="130" cm="1">
        <f t="array" ref="T42">_xlfn.XLOOKUP(T$1,'PY1 Data(H)'!$A$1:$BR$1,_xlfn.XLOOKUP($A42,'PY1 Data(H)'!$A$1:$A$288,'PY1 Data(H)'!$A$1:$BR$288))</f>
        <v>0</v>
      </c>
      <c r="U42" s="130" cm="1">
        <f t="array" ref="U42">_xlfn.XLOOKUP(U$1,'PY1 Data(H)'!$A$1:$BR$1,_xlfn.XLOOKUP($A42,'PY1 Data(H)'!$A$1:$A$288,'PY1 Data(H)'!$A$1:$BR$288))</f>
        <v>0</v>
      </c>
      <c r="V42" s="130" cm="1">
        <f t="array" ref="V42">_xlfn.XLOOKUP(V$1,'PY1 Data(H)'!$A$1:$BR$1,_xlfn.XLOOKUP($A42,'PY1 Data(H)'!$A$1:$A$288,'PY1 Data(H)'!$A$1:$BR$288))</f>
        <v>0</v>
      </c>
      <c r="W42" s="130" cm="1">
        <f t="array" ref="W42">_xlfn.XLOOKUP(W$1,'PY1 Data(H)'!$A$1:$BR$1,_xlfn.XLOOKUP($A42,'PY1 Data(H)'!$A$1:$A$288,'PY1 Data(H)'!$A$1:$BR$288))</f>
        <v>0</v>
      </c>
      <c r="X42" s="130" cm="1">
        <f t="array" ref="X42">_xlfn.XLOOKUP(X$1,'PY1 Data(H)'!$A$1:$BR$1,_xlfn.XLOOKUP($A42,'PY1 Data(H)'!$A$1:$A$288,'PY1 Data(H)'!$A$1:$BR$288))</f>
        <v>0</v>
      </c>
      <c r="Y42" s="130" cm="1">
        <f t="array" ref="Y42">_xlfn.XLOOKUP(Y$1,'PY1 Data(H)'!$A$1:$BR$1,_xlfn.XLOOKUP($A42,'PY1 Data(H)'!$A$1:$A$288,'PY1 Data(H)'!$A$1:$BR$288))</f>
        <v>0</v>
      </c>
      <c r="Z42" s="130" cm="1">
        <f t="array" ref="Z42">_xlfn.XLOOKUP(Z$1,'PY1 Data(H)'!$A$1:$BR$1,_xlfn.XLOOKUP($A42,'PY1 Data(H)'!$A$1:$A$288,'PY1 Data(H)'!$A$1:$BR$288))</f>
        <v>0</v>
      </c>
      <c r="AA42" s="130" cm="1">
        <f t="array" ref="AA42">_xlfn.XLOOKUP(AA$1,'PY1 Data(H)'!$A$1:$BR$1,_xlfn.XLOOKUP($A42,'PY1 Data(H)'!$A$1:$A$288,'PY1 Data(H)'!$A$1:$BR$288))</f>
        <v>0</v>
      </c>
      <c r="AB42" s="130" cm="1">
        <f t="array" ref="AB42">_xlfn.XLOOKUP(AB$1,'PY1 Data(H)'!$A$1:$BR$1,_xlfn.XLOOKUP($A42,'PY1 Data(H)'!$A$1:$A$288,'PY1 Data(H)'!$A$1:$BR$288))</f>
        <v>0</v>
      </c>
      <c r="AC42" s="130" cm="1">
        <f t="array" ref="AC42">_xlfn.XLOOKUP(AC$1,'PY1 Data(H)'!$A$1:$BR$1,_xlfn.XLOOKUP($A42,'PY1 Data(H)'!$A$1:$A$288,'PY1 Data(H)'!$A$1:$BR$288))</f>
        <v>0</v>
      </c>
      <c r="AD42" s="130" cm="1">
        <f t="array" ref="AD42">_xlfn.XLOOKUP(AD$1,'PY1 Data(H)'!$A$1:$BR$1,_xlfn.XLOOKUP($A42,'PY1 Data(H)'!$A$1:$A$288,'PY1 Data(H)'!$A$1:$BR$288))</f>
        <v>0</v>
      </c>
      <c r="AE42" s="130" cm="1">
        <f t="array" ref="AE42">_xlfn.XLOOKUP(AE$1,'PY1 Data(H)'!$A$1:$BR$1,_xlfn.XLOOKUP($A42,'PY1 Data(H)'!$A$1:$A$288,'PY1 Data(H)'!$A$1:$BR$288))</f>
        <v>0</v>
      </c>
      <c r="AF42" s="130" cm="1">
        <f t="array" ref="AF42">_xlfn.XLOOKUP(AF$1,'PY1 Data(H)'!$A$1:$BR$1,_xlfn.XLOOKUP($A42,'PY1 Data(H)'!$A$1:$A$288,'PY1 Data(H)'!$A$1:$BR$288))</f>
        <v>0</v>
      </c>
      <c r="AG42" s="130" cm="1">
        <f t="array" ref="AG42">_xlfn.XLOOKUP(AG$1,'PY1 Data(H)'!$A$1:$BR$1,_xlfn.XLOOKUP($A42,'PY1 Data(H)'!$A$1:$A$288,'PY1 Data(H)'!$A$1:$BR$288))</f>
        <v>0</v>
      </c>
      <c r="AH42" s="130" cm="1">
        <f t="array" ref="AH42">_xlfn.XLOOKUP(AH$1,'PY1 Data(H)'!$A$1:$BR$1,_xlfn.XLOOKUP($A42,'PY1 Data(H)'!$A$1:$A$288,'PY1 Data(H)'!$A$1:$BR$288))</f>
        <v>0</v>
      </c>
      <c r="AI42" s="130" cm="1">
        <f t="array" ref="AI42">_xlfn.XLOOKUP(AI$1,'PY1 Data(H)'!$A$1:$BR$1,_xlfn.XLOOKUP($A42,'PY1 Data(H)'!$A$1:$A$288,'PY1 Data(H)'!$A$1:$BR$288))</f>
        <v>0</v>
      </c>
      <c r="AJ42" s="130" cm="1">
        <f t="array" ref="AJ42">_xlfn.XLOOKUP(AJ$1,'PY1 Data(H)'!$A$1:$BR$1,_xlfn.XLOOKUP($A42,'PY1 Data(H)'!$A$1:$A$288,'PY1 Data(H)'!$A$1:$BR$288))</f>
        <v>0</v>
      </c>
      <c r="AK42" s="130" cm="1">
        <f t="array" ref="AK42">_xlfn.XLOOKUP(AK$1,'PY1 Data(H)'!$A$1:$BR$1,_xlfn.XLOOKUP($A42,'PY1 Data(H)'!$A$1:$A$288,'PY1 Data(H)'!$A$1:$BR$288))</f>
        <v>0</v>
      </c>
      <c r="AL42" s="130" cm="1">
        <f t="array" ref="AL42">_xlfn.XLOOKUP(AL$1,'PY1 Data(H)'!$A$1:$BR$1,_xlfn.XLOOKUP($A42,'PY1 Data(H)'!$A$1:$A$288,'PY1 Data(H)'!$A$1:$BR$288))</f>
        <v>600</v>
      </c>
      <c r="AM42" s="130" cm="1">
        <f t="array" ref="AM42">_xlfn.XLOOKUP(AM$1,'PY1 Data(H)'!$A$1:$BR$1,_xlfn.XLOOKUP($A42,'PY1 Data(H)'!$A$1:$A$288,'PY1 Data(H)'!$A$1:$BR$288))</f>
        <v>600</v>
      </c>
      <c r="AN42" s="130" cm="1">
        <f t="array" ref="AN42">_xlfn.XLOOKUP(AN$1,'PY1 Data(H)'!$A$1:$BR$1,_xlfn.XLOOKUP($A42,'PY1 Data(H)'!$A$1:$A$288,'PY1 Data(H)'!$A$1:$BR$288))</f>
        <v>0</v>
      </c>
      <c r="AO42" s="130" cm="1">
        <f t="array" ref="AO42">_xlfn.XLOOKUP(AO$1,'PY1 Data(H)'!$A$1:$BR$1,_xlfn.XLOOKUP($A42,'PY1 Data(H)'!$A$1:$A$288,'PY1 Data(H)'!$A$1:$BR$288))</f>
        <v>0</v>
      </c>
      <c r="AP42" s="130" cm="1">
        <f t="array" ref="AP42">_xlfn.XLOOKUP(AP$1,'PY1 Data(H)'!$A$1:$BR$1,_xlfn.XLOOKUP($A42,'PY1 Data(H)'!$A$1:$A$288,'PY1 Data(H)'!$A$1:$BR$288))</f>
        <v>0</v>
      </c>
      <c r="AQ42" s="130" cm="1">
        <f t="array" ref="AQ42">_xlfn.XLOOKUP(AQ$1,'PY1 Data(H)'!$A$1:$BR$1,_xlfn.XLOOKUP($A42,'PY1 Data(H)'!$A$1:$A$288,'PY1 Data(H)'!$A$1:$BR$288))</f>
        <v>0</v>
      </c>
      <c r="AR42" s="130" cm="1">
        <f t="array" ref="AR42">_xlfn.XLOOKUP(AR$1,'PY1 Data(H)'!$A$1:$BR$1,_xlfn.XLOOKUP($A42,'PY1 Data(H)'!$A$1:$A$288,'PY1 Data(H)'!$A$1:$BR$288))</f>
        <v>0</v>
      </c>
      <c r="AS42" s="130" cm="1">
        <f t="array" ref="AS42">_xlfn.XLOOKUP(AS$1,'PY1 Data(H)'!$A$1:$BR$1,_xlfn.XLOOKUP($A42,'PY1 Data(H)'!$A$1:$A$288,'PY1 Data(H)'!$A$1:$BR$288))</f>
        <v>0</v>
      </c>
    </row>
    <row r="43" spans="1:45" x14ac:dyDescent="0.3">
      <c r="A43">
        <v>380</v>
      </c>
      <c r="D43" s="130" cm="1">
        <f t="array" ref="D43">_xlfn.XLOOKUP(D$1,'PY1 Data(H)'!$A$1:$BR$1,_xlfn.XLOOKUP($A43,'PY1 Data(H)'!$A$1:$A$288,'PY1 Data(H)'!$A$1:$BR$288))</f>
        <v>0</v>
      </c>
      <c r="E43" s="130" cm="1">
        <f t="array" ref="E43">_xlfn.XLOOKUP(E$1,'PY1 Data(H)'!$A$1:$BR$1,_xlfn.XLOOKUP($A43,'PY1 Data(H)'!$A$1:$A$288,'PY1 Data(H)'!$A$1:$BR$288))</f>
        <v>0</v>
      </c>
      <c r="F43" s="130" cm="1">
        <f t="array" ref="F43">_xlfn.XLOOKUP(F$1,'PY1 Data(H)'!$A$1:$BR$1,_xlfn.XLOOKUP($A43,'PY1 Data(H)'!$A$1:$A$288,'PY1 Data(H)'!$A$1:$BR$288))</f>
        <v>0</v>
      </c>
      <c r="G43" s="130" cm="1">
        <f t="array" ref="G43">_xlfn.XLOOKUP(G$1,'PY1 Data(H)'!$A$1:$BR$1,_xlfn.XLOOKUP($A43,'PY1 Data(H)'!$A$1:$A$288,'PY1 Data(H)'!$A$1:$BR$288))</f>
        <v>0</v>
      </c>
      <c r="H43" s="130" cm="1">
        <f t="array" ref="H43">_xlfn.XLOOKUP(H$1,'PY1 Data(H)'!$A$1:$BR$1,_xlfn.XLOOKUP($A43,'PY1 Data(H)'!$A$1:$A$288,'PY1 Data(H)'!$A$1:$BR$288))</f>
        <v>0</v>
      </c>
      <c r="I43" s="130" cm="1">
        <f t="array" ref="I43">_xlfn.XLOOKUP(I$1,'PY1 Data(H)'!$A$1:$BR$1,_xlfn.XLOOKUP($A43,'PY1 Data(H)'!$A$1:$A$288,'PY1 Data(H)'!$A$1:$BR$288))</f>
        <v>1861</v>
      </c>
      <c r="J43" s="130" cm="1">
        <f t="array" ref="J43">_xlfn.XLOOKUP(J$1,'PY1 Data(H)'!$A$1:$BR$1,_xlfn.XLOOKUP($A43,'PY1 Data(H)'!$A$1:$A$288,'PY1 Data(H)'!$A$1:$BR$288))</f>
        <v>0</v>
      </c>
      <c r="K43" s="130" cm="1">
        <f t="array" ref="K43">_xlfn.XLOOKUP(K$1,'PY1 Data(H)'!$A$1:$BR$1,_xlfn.XLOOKUP($A43,'PY1 Data(H)'!$A$1:$A$288,'PY1 Data(H)'!$A$1:$BR$288))</f>
        <v>0</v>
      </c>
      <c r="L43" s="130" cm="1">
        <f t="array" ref="L43">_xlfn.XLOOKUP(L$1,'PY1 Data(H)'!$A$1:$BR$1,_xlfn.XLOOKUP($A43,'PY1 Data(H)'!$A$1:$A$288,'PY1 Data(H)'!$A$1:$BR$288))</f>
        <v>0</v>
      </c>
      <c r="M43" s="130" cm="1">
        <f t="array" ref="M43">_xlfn.XLOOKUP(M$1,'PY1 Data(H)'!$A$1:$BR$1,_xlfn.XLOOKUP($A43,'PY1 Data(H)'!$A$1:$A$288,'PY1 Data(H)'!$A$1:$BR$288))</f>
        <v>0</v>
      </c>
      <c r="N43" s="130" cm="1">
        <f t="array" ref="N43">_xlfn.XLOOKUP(N$1,'PY1 Data(H)'!$A$1:$BR$1,_xlfn.XLOOKUP($A43,'PY1 Data(H)'!$A$1:$A$288,'PY1 Data(H)'!$A$1:$BR$288))</f>
        <v>0</v>
      </c>
      <c r="O43" s="130" cm="1">
        <f t="array" ref="O43">_xlfn.XLOOKUP(O$1,'PY1 Data(H)'!$A$1:$BR$1,_xlfn.XLOOKUP($A43,'PY1 Data(H)'!$A$1:$A$288,'PY1 Data(H)'!$A$1:$BR$288))</f>
        <v>0</v>
      </c>
      <c r="P43" s="130" cm="1">
        <f t="array" ref="P43">_xlfn.XLOOKUP(P$1,'PY1 Data(H)'!$A$1:$BR$1,_xlfn.XLOOKUP($A43,'PY1 Data(H)'!$A$1:$A$288,'PY1 Data(H)'!$A$1:$BR$288))</f>
        <v>0</v>
      </c>
      <c r="Q43" s="130" cm="1">
        <f t="array" ref="Q43">_xlfn.XLOOKUP(Q$1,'PY1 Data(H)'!$A$1:$BR$1,_xlfn.XLOOKUP($A43,'PY1 Data(H)'!$A$1:$A$288,'PY1 Data(H)'!$A$1:$BR$288))</f>
        <v>0</v>
      </c>
      <c r="R43" s="130" cm="1">
        <f t="array" ref="R43">_xlfn.XLOOKUP(R$1,'PY1 Data(H)'!$A$1:$BR$1,_xlfn.XLOOKUP($A43,'PY1 Data(H)'!$A$1:$A$288,'PY1 Data(H)'!$A$1:$BR$288))</f>
        <v>2083</v>
      </c>
      <c r="S43" s="130" cm="1">
        <f t="array" ref="S43">_xlfn.XLOOKUP(S$1,'PY1 Data(H)'!$A$1:$BR$1,_xlfn.XLOOKUP($A43,'PY1 Data(H)'!$A$1:$A$288,'PY1 Data(H)'!$A$1:$BR$288))</f>
        <v>8950</v>
      </c>
      <c r="T43" s="130" cm="1">
        <f t="array" ref="T43">_xlfn.XLOOKUP(T$1,'PY1 Data(H)'!$A$1:$BR$1,_xlfn.XLOOKUP($A43,'PY1 Data(H)'!$A$1:$A$288,'PY1 Data(H)'!$A$1:$BR$288))</f>
        <v>0</v>
      </c>
      <c r="U43" s="130" cm="1">
        <f t="array" ref="U43">_xlfn.XLOOKUP(U$1,'PY1 Data(H)'!$A$1:$BR$1,_xlfn.XLOOKUP($A43,'PY1 Data(H)'!$A$1:$A$288,'PY1 Data(H)'!$A$1:$BR$288))</f>
        <v>0</v>
      </c>
      <c r="V43" s="130" cm="1">
        <f t="array" ref="V43">_xlfn.XLOOKUP(V$1,'PY1 Data(H)'!$A$1:$BR$1,_xlfn.XLOOKUP($A43,'PY1 Data(H)'!$A$1:$A$288,'PY1 Data(H)'!$A$1:$BR$288))</f>
        <v>0</v>
      </c>
      <c r="W43" s="130" cm="1">
        <f t="array" ref="W43">_xlfn.XLOOKUP(W$1,'PY1 Data(H)'!$A$1:$BR$1,_xlfn.XLOOKUP($A43,'PY1 Data(H)'!$A$1:$A$288,'PY1 Data(H)'!$A$1:$BR$288))</f>
        <v>0</v>
      </c>
      <c r="X43" s="130" cm="1">
        <f t="array" ref="X43">_xlfn.XLOOKUP(X$1,'PY1 Data(H)'!$A$1:$BR$1,_xlfn.XLOOKUP($A43,'PY1 Data(H)'!$A$1:$A$288,'PY1 Data(H)'!$A$1:$BR$288))</f>
        <v>4845</v>
      </c>
      <c r="Y43" s="130" cm="1">
        <f t="array" ref="Y43">_xlfn.XLOOKUP(Y$1,'PY1 Data(H)'!$A$1:$BR$1,_xlfn.XLOOKUP($A43,'PY1 Data(H)'!$A$1:$A$288,'PY1 Data(H)'!$A$1:$BR$288))</f>
        <v>0</v>
      </c>
      <c r="Z43" s="130" cm="1">
        <f t="array" ref="Z43">_xlfn.XLOOKUP(Z$1,'PY1 Data(H)'!$A$1:$BR$1,_xlfn.XLOOKUP($A43,'PY1 Data(H)'!$A$1:$A$288,'PY1 Data(H)'!$A$1:$BR$288))</f>
        <v>0</v>
      </c>
      <c r="AA43" s="130" cm="1">
        <f t="array" ref="AA43">_xlfn.XLOOKUP(AA$1,'PY1 Data(H)'!$A$1:$BR$1,_xlfn.XLOOKUP($A43,'PY1 Data(H)'!$A$1:$A$288,'PY1 Data(H)'!$A$1:$BR$288))</f>
        <v>0</v>
      </c>
      <c r="AB43" s="130" cm="1">
        <f t="array" ref="AB43">_xlfn.XLOOKUP(AB$1,'PY1 Data(H)'!$A$1:$BR$1,_xlfn.XLOOKUP($A43,'PY1 Data(H)'!$A$1:$A$288,'PY1 Data(H)'!$A$1:$BR$288))</f>
        <v>0</v>
      </c>
      <c r="AC43" s="130" cm="1">
        <f t="array" ref="AC43">_xlfn.XLOOKUP(AC$1,'PY1 Data(H)'!$A$1:$BR$1,_xlfn.XLOOKUP($A43,'PY1 Data(H)'!$A$1:$A$288,'PY1 Data(H)'!$A$1:$BR$288))</f>
        <v>2410046</v>
      </c>
      <c r="AD43" s="130" cm="1">
        <f t="array" ref="AD43">_xlfn.XLOOKUP(AD$1,'PY1 Data(H)'!$A$1:$BR$1,_xlfn.XLOOKUP($A43,'PY1 Data(H)'!$A$1:$A$288,'PY1 Data(H)'!$A$1:$BR$288))</f>
        <v>0</v>
      </c>
      <c r="AE43" s="130" cm="1">
        <f t="array" ref="AE43">_xlfn.XLOOKUP(AE$1,'PY1 Data(H)'!$A$1:$BR$1,_xlfn.XLOOKUP($A43,'PY1 Data(H)'!$A$1:$A$288,'PY1 Data(H)'!$A$1:$BR$288))</f>
        <v>63</v>
      </c>
      <c r="AF43" s="130" cm="1">
        <f t="array" ref="AF43">_xlfn.XLOOKUP(AF$1,'PY1 Data(H)'!$A$1:$BR$1,_xlfn.XLOOKUP($A43,'PY1 Data(H)'!$A$1:$A$288,'PY1 Data(H)'!$A$1:$BR$288))</f>
        <v>0</v>
      </c>
      <c r="AG43" s="130" cm="1">
        <f t="array" ref="AG43">_xlfn.XLOOKUP(AG$1,'PY1 Data(H)'!$A$1:$BR$1,_xlfn.XLOOKUP($A43,'PY1 Data(H)'!$A$1:$A$288,'PY1 Data(H)'!$A$1:$BR$288))</f>
        <v>0</v>
      </c>
      <c r="AH43" s="130" cm="1">
        <f t="array" ref="AH43">_xlfn.XLOOKUP(AH$1,'PY1 Data(H)'!$A$1:$BR$1,_xlfn.XLOOKUP($A43,'PY1 Data(H)'!$A$1:$A$288,'PY1 Data(H)'!$A$1:$BR$288))</f>
        <v>2421</v>
      </c>
      <c r="AI43" s="130" cm="1">
        <f t="array" ref="AI43">_xlfn.XLOOKUP(AI$1,'PY1 Data(H)'!$A$1:$BR$1,_xlfn.XLOOKUP($A43,'PY1 Data(H)'!$A$1:$A$288,'PY1 Data(H)'!$A$1:$BR$288))</f>
        <v>0</v>
      </c>
      <c r="AJ43" s="130" cm="1">
        <f t="array" ref="AJ43">_xlfn.XLOOKUP(AJ$1,'PY1 Data(H)'!$A$1:$BR$1,_xlfn.XLOOKUP($A43,'PY1 Data(H)'!$A$1:$A$288,'PY1 Data(H)'!$A$1:$BR$288))</f>
        <v>1194</v>
      </c>
      <c r="AK43" s="130" cm="1">
        <f t="array" ref="AK43">_xlfn.XLOOKUP(AK$1,'PY1 Data(H)'!$A$1:$BR$1,_xlfn.XLOOKUP($A43,'PY1 Data(H)'!$A$1:$A$288,'PY1 Data(H)'!$A$1:$BR$288))</f>
        <v>2948</v>
      </c>
      <c r="AL43" s="130" cm="1">
        <f t="array" ref="AL43">_xlfn.XLOOKUP(AL$1,'PY1 Data(H)'!$A$1:$BR$1,_xlfn.XLOOKUP($A43,'PY1 Data(H)'!$A$1:$A$288,'PY1 Data(H)'!$A$1:$BR$288))</f>
        <v>0</v>
      </c>
      <c r="AM43" s="130" cm="1">
        <f t="array" ref="AM43">_xlfn.XLOOKUP(AM$1,'PY1 Data(H)'!$A$1:$BR$1,_xlfn.XLOOKUP($A43,'PY1 Data(H)'!$A$1:$A$288,'PY1 Data(H)'!$A$1:$BR$288))</f>
        <v>0</v>
      </c>
      <c r="AN43" s="130" cm="1">
        <f t="array" ref="AN43">_xlfn.XLOOKUP(AN$1,'PY1 Data(H)'!$A$1:$BR$1,_xlfn.XLOOKUP($A43,'PY1 Data(H)'!$A$1:$A$288,'PY1 Data(H)'!$A$1:$BR$288))</f>
        <v>569</v>
      </c>
      <c r="AO43" s="130" cm="1">
        <f t="array" ref="AO43">_xlfn.XLOOKUP(AO$1,'PY1 Data(H)'!$A$1:$BR$1,_xlfn.XLOOKUP($A43,'PY1 Data(H)'!$A$1:$A$288,'PY1 Data(H)'!$A$1:$BR$288))</f>
        <v>4801</v>
      </c>
      <c r="AP43" s="130" cm="1">
        <f t="array" ref="AP43">_xlfn.XLOOKUP(AP$1,'PY1 Data(H)'!$A$1:$BR$1,_xlfn.XLOOKUP($A43,'PY1 Data(H)'!$A$1:$A$288,'PY1 Data(H)'!$A$1:$BR$288))</f>
        <v>0</v>
      </c>
      <c r="AQ43" s="130" cm="1">
        <f t="array" ref="AQ43">_xlfn.XLOOKUP(AQ$1,'PY1 Data(H)'!$A$1:$BR$1,_xlfn.XLOOKUP($A43,'PY1 Data(H)'!$A$1:$A$288,'PY1 Data(H)'!$A$1:$BR$288))</f>
        <v>0</v>
      </c>
      <c r="AR43" s="130" cm="1">
        <f t="array" ref="AR43">_xlfn.XLOOKUP(AR$1,'PY1 Data(H)'!$A$1:$BR$1,_xlfn.XLOOKUP($A43,'PY1 Data(H)'!$A$1:$A$288,'PY1 Data(H)'!$A$1:$BR$288))</f>
        <v>0</v>
      </c>
      <c r="AS43" s="130" cm="1">
        <f t="array" ref="AS43">_xlfn.XLOOKUP(AS$1,'PY1 Data(H)'!$A$1:$BR$1,_xlfn.XLOOKUP($A43,'PY1 Data(H)'!$A$1:$A$288,'PY1 Data(H)'!$A$1:$BR$288))</f>
        <v>0</v>
      </c>
    </row>
    <row r="44" spans="1:45" x14ac:dyDescent="0.3">
      <c r="A44">
        <v>391</v>
      </c>
      <c r="D44" s="130" cm="1">
        <f t="array" ref="D44">_xlfn.XLOOKUP(D$1,'PY1 Data(H)'!$A$1:$BR$1,_xlfn.XLOOKUP($A44,'PY1 Data(H)'!$A$1:$A$288,'PY1 Data(H)'!$A$1:$BR$288))</f>
        <v>0</v>
      </c>
      <c r="E44" s="130" cm="1">
        <f t="array" ref="E44">_xlfn.XLOOKUP(E$1,'PY1 Data(H)'!$A$1:$BR$1,_xlfn.XLOOKUP($A44,'PY1 Data(H)'!$A$1:$A$288,'PY1 Data(H)'!$A$1:$BR$288))</f>
        <v>0</v>
      </c>
      <c r="F44" s="130" cm="1">
        <f t="array" ref="F44">_xlfn.XLOOKUP(F$1,'PY1 Data(H)'!$A$1:$BR$1,_xlfn.XLOOKUP($A44,'PY1 Data(H)'!$A$1:$A$288,'PY1 Data(H)'!$A$1:$BR$288))</f>
        <v>673462</v>
      </c>
      <c r="G44" s="130" cm="1">
        <f t="array" ref="G44">_xlfn.XLOOKUP(G$1,'PY1 Data(H)'!$A$1:$BR$1,_xlfn.XLOOKUP($A44,'PY1 Data(H)'!$A$1:$A$288,'PY1 Data(H)'!$A$1:$BR$288))</f>
        <v>0</v>
      </c>
      <c r="H44" s="130" cm="1">
        <f t="array" ref="H44">_xlfn.XLOOKUP(H$1,'PY1 Data(H)'!$A$1:$BR$1,_xlfn.XLOOKUP($A44,'PY1 Data(H)'!$A$1:$A$288,'PY1 Data(H)'!$A$1:$BR$288))</f>
        <v>0</v>
      </c>
      <c r="I44" s="130" cm="1">
        <f t="array" ref="I44">_xlfn.XLOOKUP(I$1,'PY1 Data(H)'!$A$1:$BR$1,_xlfn.XLOOKUP($A44,'PY1 Data(H)'!$A$1:$A$288,'PY1 Data(H)'!$A$1:$BR$288))</f>
        <v>2786</v>
      </c>
      <c r="J44" s="130" cm="1">
        <f t="array" ref="J44">_xlfn.XLOOKUP(J$1,'PY1 Data(H)'!$A$1:$BR$1,_xlfn.XLOOKUP($A44,'PY1 Data(H)'!$A$1:$A$288,'PY1 Data(H)'!$A$1:$BR$288))</f>
        <v>26645</v>
      </c>
      <c r="K44" s="130" cm="1">
        <f t="array" ref="K44">_xlfn.XLOOKUP(K$1,'PY1 Data(H)'!$A$1:$BR$1,_xlfn.XLOOKUP($A44,'PY1 Data(H)'!$A$1:$A$288,'PY1 Data(H)'!$A$1:$BR$288))</f>
        <v>0</v>
      </c>
      <c r="L44" s="130" cm="1">
        <f t="array" ref="L44">_xlfn.XLOOKUP(L$1,'PY1 Data(H)'!$A$1:$BR$1,_xlfn.XLOOKUP($A44,'PY1 Data(H)'!$A$1:$A$288,'PY1 Data(H)'!$A$1:$BR$288))</f>
        <v>0</v>
      </c>
      <c r="M44" s="130" cm="1">
        <f t="array" ref="M44">_xlfn.XLOOKUP(M$1,'PY1 Data(H)'!$A$1:$BR$1,_xlfn.XLOOKUP($A44,'PY1 Data(H)'!$A$1:$A$288,'PY1 Data(H)'!$A$1:$BR$288))</f>
        <v>0</v>
      </c>
      <c r="N44" s="130" cm="1">
        <f t="array" ref="N44">_xlfn.XLOOKUP(N$1,'PY1 Data(H)'!$A$1:$BR$1,_xlfn.XLOOKUP($A44,'PY1 Data(H)'!$A$1:$A$288,'PY1 Data(H)'!$A$1:$BR$288))</f>
        <v>0</v>
      </c>
      <c r="O44" s="130" cm="1">
        <f t="array" ref="O44">_xlfn.XLOOKUP(O$1,'PY1 Data(H)'!$A$1:$BR$1,_xlfn.XLOOKUP($A44,'PY1 Data(H)'!$A$1:$A$288,'PY1 Data(H)'!$A$1:$BR$288))</f>
        <v>0</v>
      </c>
      <c r="P44" s="130" cm="1">
        <f t="array" ref="P44">_xlfn.XLOOKUP(P$1,'PY1 Data(H)'!$A$1:$BR$1,_xlfn.XLOOKUP($A44,'PY1 Data(H)'!$A$1:$A$288,'PY1 Data(H)'!$A$1:$BR$288))</f>
        <v>0</v>
      </c>
      <c r="Q44" s="130" cm="1">
        <f t="array" ref="Q44">_xlfn.XLOOKUP(Q$1,'PY1 Data(H)'!$A$1:$BR$1,_xlfn.XLOOKUP($A44,'PY1 Data(H)'!$A$1:$A$288,'PY1 Data(H)'!$A$1:$BR$288))</f>
        <v>0</v>
      </c>
      <c r="R44" s="130" cm="1">
        <f t="array" ref="R44">_xlfn.XLOOKUP(R$1,'PY1 Data(H)'!$A$1:$BR$1,_xlfn.XLOOKUP($A44,'PY1 Data(H)'!$A$1:$A$288,'PY1 Data(H)'!$A$1:$BR$288))</f>
        <v>534</v>
      </c>
      <c r="S44" s="130" cm="1">
        <f t="array" ref="S44">_xlfn.XLOOKUP(S$1,'PY1 Data(H)'!$A$1:$BR$1,_xlfn.XLOOKUP($A44,'PY1 Data(H)'!$A$1:$A$288,'PY1 Data(H)'!$A$1:$BR$288))</f>
        <v>432023</v>
      </c>
      <c r="T44" s="130" cm="1">
        <f t="array" ref="T44">_xlfn.XLOOKUP(T$1,'PY1 Data(H)'!$A$1:$BR$1,_xlfn.XLOOKUP($A44,'PY1 Data(H)'!$A$1:$A$288,'PY1 Data(H)'!$A$1:$BR$288))</f>
        <v>0</v>
      </c>
      <c r="U44" s="130" cm="1">
        <f t="array" ref="U44">_xlfn.XLOOKUP(U$1,'PY1 Data(H)'!$A$1:$BR$1,_xlfn.XLOOKUP($A44,'PY1 Data(H)'!$A$1:$A$288,'PY1 Data(H)'!$A$1:$BR$288))</f>
        <v>0</v>
      </c>
      <c r="V44" s="130" cm="1">
        <f t="array" ref="V44">_xlfn.XLOOKUP(V$1,'PY1 Data(H)'!$A$1:$BR$1,_xlfn.XLOOKUP($A44,'PY1 Data(H)'!$A$1:$A$288,'PY1 Data(H)'!$A$1:$BR$288))</f>
        <v>0</v>
      </c>
      <c r="W44" s="130" cm="1">
        <f t="array" ref="W44">_xlfn.XLOOKUP(W$1,'PY1 Data(H)'!$A$1:$BR$1,_xlfn.XLOOKUP($A44,'PY1 Data(H)'!$A$1:$A$288,'PY1 Data(H)'!$A$1:$BR$288))</f>
        <v>44069</v>
      </c>
      <c r="X44" s="130" cm="1">
        <f t="array" ref="X44">_xlfn.XLOOKUP(X$1,'PY1 Data(H)'!$A$1:$BR$1,_xlfn.XLOOKUP($A44,'PY1 Data(H)'!$A$1:$A$288,'PY1 Data(H)'!$A$1:$BR$288))</f>
        <v>4327</v>
      </c>
      <c r="Y44" s="130" cm="1">
        <f t="array" ref="Y44">_xlfn.XLOOKUP(Y$1,'PY1 Data(H)'!$A$1:$BR$1,_xlfn.XLOOKUP($A44,'PY1 Data(H)'!$A$1:$A$288,'PY1 Data(H)'!$A$1:$BR$288))</f>
        <v>0</v>
      </c>
      <c r="Z44" s="130" cm="1">
        <f t="array" ref="Z44">_xlfn.XLOOKUP(Z$1,'PY1 Data(H)'!$A$1:$BR$1,_xlfn.XLOOKUP($A44,'PY1 Data(H)'!$A$1:$A$288,'PY1 Data(H)'!$A$1:$BR$288))</f>
        <v>1461</v>
      </c>
      <c r="AA44" s="130" cm="1">
        <f t="array" ref="AA44">_xlfn.XLOOKUP(AA$1,'PY1 Data(H)'!$A$1:$BR$1,_xlfn.XLOOKUP($A44,'PY1 Data(H)'!$A$1:$A$288,'PY1 Data(H)'!$A$1:$BR$288))</f>
        <v>0</v>
      </c>
      <c r="AB44" s="130" cm="1">
        <f t="array" ref="AB44">_xlfn.XLOOKUP(AB$1,'PY1 Data(H)'!$A$1:$BR$1,_xlfn.XLOOKUP($A44,'PY1 Data(H)'!$A$1:$A$288,'PY1 Data(H)'!$A$1:$BR$288))</f>
        <v>0</v>
      </c>
      <c r="AC44" s="130" cm="1">
        <f t="array" ref="AC44">_xlfn.XLOOKUP(AC$1,'PY1 Data(H)'!$A$1:$BR$1,_xlfn.XLOOKUP($A44,'PY1 Data(H)'!$A$1:$A$288,'PY1 Data(H)'!$A$1:$BR$288))</f>
        <v>12825577</v>
      </c>
      <c r="AD44" s="130" cm="1">
        <f t="array" ref="AD44">_xlfn.XLOOKUP(AD$1,'PY1 Data(H)'!$A$1:$BR$1,_xlfn.XLOOKUP($A44,'PY1 Data(H)'!$A$1:$A$288,'PY1 Data(H)'!$A$1:$BR$288))</f>
        <v>0</v>
      </c>
      <c r="AE44" s="130" cm="1">
        <f t="array" ref="AE44">_xlfn.XLOOKUP(AE$1,'PY1 Data(H)'!$A$1:$BR$1,_xlfn.XLOOKUP($A44,'PY1 Data(H)'!$A$1:$A$288,'PY1 Data(H)'!$A$1:$BR$288))</f>
        <v>0</v>
      </c>
      <c r="AF44" s="130" cm="1">
        <f t="array" ref="AF44">_xlfn.XLOOKUP(AF$1,'PY1 Data(H)'!$A$1:$BR$1,_xlfn.XLOOKUP($A44,'PY1 Data(H)'!$A$1:$A$288,'PY1 Data(H)'!$A$1:$BR$288))</f>
        <v>0</v>
      </c>
      <c r="AG44" s="130" cm="1">
        <f t="array" ref="AG44">_xlfn.XLOOKUP(AG$1,'PY1 Data(H)'!$A$1:$BR$1,_xlfn.XLOOKUP($A44,'PY1 Data(H)'!$A$1:$A$288,'PY1 Data(H)'!$A$1:$BR$288))</f>
        <v>1097686</v>
      </c>
      <c r="AH44" s="130" cm="1">
        <f t="array" ref="AH44">_xlfn.XLOOKUP(AH$1,'PY1 Data(H)'!$A$1:$BR$1,_xlfn.XLOOKUP($A44,'PY1 Data(H)'!$A$1:$A$288,'PY1 Data(H)'!$A$1:$BR$288))</f>
        <v>17545</v>
      </c>
      <c r="AI44" s="130" cm="1">
        <f t="array" ref="AI44">_xlfn.XLOOKUP(AI$1,'PY1 Data(H)'!$A$1:$BR$1,_xlfn.XLOOKUP($A44,'PY1 Data(H)'!$A$1:$A$288,'PY1 Data(H)'!$A$1:$BR$288))</f>
        <v>26314599</v>
      </c>
      <c r="AJ44" s="130" cm="1">
        <f t="array" ref="AJ44">_xlfn.XLOOKUP(AJ$1,'PY1 Data(H)'!$A$1:$BR$1,_xlfn.XLOOKUP($A44,'PY1 Data(H)'!$A$1:$A$288,'PY1 Data(H)'!$A$1:$BR$288))</f>
        <v>0</v>
      </c>
      <c r="AK44" s="130" cm="1">
        <f t="array" ref="AK44">_xlfn.XLOOKUP(AK$1,'PY1 Data(H)'!$A$1:$BR$1,_xlfn.XLOOKUP($A44,'PY1 Data(H)'!$A$1:$A$288,'PY1 Data(H)'!$A$1:$BR$288))</f>
        <v>5938</v>
      </c>
      <c r="AL44" s="130" cm="1">
        <f t="array" ref="AL44">_xlfn.XLOOKUP(AL$1,'PY1 Data(H)'!$A$1:$BR$1,_xlfn.XLOOKUP($A44,'PY1 Data(H)'!$A$1:$A$288,'PY1 Data(H)'!$A$1:$BR$288))</f>
        <v>0</v>
      </c>
      <c r="AM44" s="130" cm="1">
        <f t="array" ref="AM44">_xlfn.XLOOKUP(AM$1,'PY1 Data(H)'!$A$1:$BR$1,_xlfn.XLOOKUP($A44,'PY1 Data(H)'!$A$1:$A$288,'PY1 Data(H)'!$A$1:$BR$288))</f>
        <v>23211</v>
      </c>
      <c r="AN44" s="130" cm="1">
        <f t="array" ref="AN44">_xlfn.XLOOKUP(AN$1,'PY1 Data(H)'!$A$1:$BR$1,_xlfn.XLOOKUP($A44,'PY1 Data(H)'!$A$1:$A$288,'PY1 Data(H)'!$A$1:$BR$288))</f>
        <v>14</v>
      </c>
      <c r="AO44" s="130" cm="1">
        <f t="array" ref="AO44">_xlfn.XLOOKUP(AO$1,'PY1 Data(H)'!$A$1:$BR$1,_xlfn.XLOOKUP($A44,'PY1 Data(H)'!$A$1:$A$288,'PY1 Data(H)'!$A$1:$BR$288))</f>
        <v>793</v>
      </c>
      <c r="AP44" s="130" cm="1">
        <f t="array" ref="AP44">_xlfn.XLOOKUP(AP$1,'PY1 Data(H)'!$A$1:$BR$1,_xlfn.XLOOKUP($A44,'PY1 Data(H)'!$A$1:$A$288,'PY1 Data(H)'!$A$1:$BR$288))</f>
        <v>799246</v>
      </c>
      <c r="AQ44" s="130" cm="1">
        <f t="array" ref="AQ44">_xlfn.XLOOKUP(AQ$1,'PY1 Data(H)'!$A$1:$BR$1,_xlfn.XLOOKUP($A44,'PY1 Data(H)'!$A$1:$A$288,'PY1 Data(H)'!$A$1:$BR$288))</f>
        <v>0</v>
      </c>
      <c r="AR44" s="130" cm="1">
        <f t="array" ref="AR44">_xlfn.XLOOKUP(AR$1,'PY1 Data(H)'!$A$1:$BR$1,_xlfn.XLOOKUP($A44,'PY1 Data(H)'!$A$1:$A$288,'PY1 Data(H)'!$A$1:$BR$288))</f>
        <v>0</v>
      </c>
      <c r="AS44" s="130" cm="1">
        <f t="array" ref="AS44">_xlfn.XLOOKUP(AS$1,'PY1 Data(H)'!$A$1:$BR$1,_xlfn.XLOOKUP($A44,'PY1 Data(H)'!$A$1:$A$288,'PY1 Data(H)'!$A$1:$BR$288))</f>
        <v>100000</v>
      </c>
    </row>
    <row r="45" spans="1:45" x14ac:dyDescent="0.3">
      <c r="A45">
        <v>7</v>
      </c>
      <c r="D45" s="130" cm="1">
        <f t="array" ref="D45">_xlfn.XLOOKUP(D$1,'PY1 Data(H)'!$A$1:$BR$1,_xlfn.XLOOKUP($A45,'PY1 Data(H)'!$A$1:$A$288,'PY1 Data(H)'!$A$1:$BR$288))</f>
        <v>0</v>
      </c>
      <c r="E45" s="130" cm="1">
        <f t="array" ref="E45">_xlfn.XLOOKUP(E$1,'PY1 Data(H)'!$A$1:$BR$1,_xlfn.XLOOKUP($A45,'PY1 Data(H)'!$A$1:$A$288,'PY1 Data(H)'!$A$1:$BR$288))</f>
        <v>0</v>
      </c>
      <c r="F45" s="130" cm="1">
        <f t="array" ref="F45">_xlfn.XLOOKUP(F$1,'PY1 Data(H)'!$A$1:$BR$1,_xlfn.XLOOKUP($A45,'PY1 Data(H)'!$A$1:$A$288,'PY1 Data(H)'!$A$1:$BR$288))</f>
        <v>0</v>
      </c>
      <c r="G45" s="130" cm="1">
        <f t="array" ref="G45">_xlfn.XLOOKUP(G$1,'PY1 Data(H)'!$A$1:$BR$1,_xlfn.XLOOKUP($A45,'PY1 Data(H)'!$A$1:$A$288,'PY1 Data(H)'!$A$1:$BR$288))</f>
        <v>0</v>
      </c>
      <c r="H45" s="130" cm="1">
        <f t="array" ref="H45">_xlfn.XLOOKUP(H$1,'PY1 Data(H)'!$A$1:$BR$1,_xlfn.XLOOKUP($A45,'PY1 Data(H)'!$A$1:$A$288,'PY1 Data(H)'!$A$1:$BR$288))</f>
        <v>0</v>
      </c>
      <c r="I45" s="130" cm="1">
        <f t="array" ref="I45">_xlfn.XLOOKUP(I$1,'PY1 Data(H)'!$A$1:$BR$1,_xlfn.XLOOKUP($A45,'PY1 Data(H)'!$A$1:$A$288,'PY1 Data(H)'!$A$1:$BR$288))</f>
        <v>146</v>
      </c>
      <c r="J45" s="130" cm="1">
        <f t="array" ref="J45">_xlfn.XLOOKUP(J$1,'PY1 Data(H)'!$A$1:$BR$1,_xlfn.XLOOKUP($A45,'PY1 Data(H)'!$A$1:$A$288,'PY1 Data(H)'!$A$1:$BR$288))</f>
        <v>0</v>
      </c>
      <c r="K45" s="130" cm="1">
        <f t="array" ref="K45">_xlfn.XLOOKUP(K$1,'PY1 Data(H)'!$A$1:$BR$1,_xlfn.XLOOKUP($A45,'PY1 Data(H)'!$A$1:$A$288,'PY1 Data(H)'!$A$1:$BR$288))</f>
        <v>0</v>
      </c>
      <c r="L45" s="130" cm="1">
        <f t="array" ref="L45">_xlfn.XLOOKUP(L$1,'PY1 Data(H)'!$A$1:$BR$1,_xlfn.XLOOKUP($A45,'PY1 Data(H)'!$A$1:$A$288,'PY1 Data(H)'!$A$1:$BR$288))</f>
        <v>0</v>
      </c>
      <c r="M45" s="130" cm="1">
        <f t="array" ref="M45">_xlfn.XLOOKUP(M$1,'PY1 Data(H)'!$A$1:$BR$1,_xlfn.XLOOKUP($A45,'PY1 Data(H)'!$A$1:$A$288,'PY1 Data(H)'!$A$1:$BR$288))</f>
        <v>0</v>
      </c>
      <c r="N45" s="130" cm="1">
        <f t="array" ref="N45">_xlfn.XLOOKUP(N$1,'PY1 Data(H)'!$A$1:$BR$1,_xlfn.XLOOKUP($A45,'PY1 Data(H)'!$A$1:$A$288,'PY1 Data(H)'!$A$1:$BR$288))</f>
        <v>0</v>
      </c>
      <c r="O45" s="130" cm="1">
        <f t="array" ref="O45">_xlfn.XLOOKUP(O$1,'PY1 Data(H)'!$A$1:$BR$1,_xlfn.XLOOKUP($A45,'PY1 Data(H)'!$A$1:$A$288,'PY1 Data(H)'!$A$1:$BR$288))</f>
        <v>0</v>
      </c>
      <c r="P45" s="130" cm="1">
        <f t="array" ref="P45">_xlfn.XLOOKUP(P$1,'PY1 Data(H)'!$A$1:$BR$1,_xlfn.XLOOKUP($A45,'PY1 Data(H)'!$A$1:$A$288,'PY1 Data(H)'!$A$1:$BR$288))</f>
        <v>0</v>
      </c>
      <c r="Q45" s="130" cm="1">
        <f t="array" ref="Q45">_xlfn.XLOOKUP(Q$1,'PY1 Data(H)'!$A$1:$BR$1,_xlfn.XLOOKUP($A45,'PY1 Data(H)'!$A$1:$A$288,'PY1 Data(H)'!$A$1:$BR$288))</f>
        <v>0</v>
      </c>
      <c r="R45" s="130" cm="1">
        <f t="array" ref="R45">_xlfn.XLOOKUP(R$1,'PY1 Data(H)'!$A$1:$BR$1,_xlfn.XLOOKUP($A45,'PY1 Data(H)'!$A$1:$A$288,'PY1 Data(H)'!$A$1:$BR$288))</f>
        <v>110</v>
      </c>
      <c r="S45" s="130" cm="1">
        <f t="array" ref="S45">_xlfn.XLOOKUP(S$1,'PY1 Data(H)'!$A$1:$BR$1,_xlfn.XLOOKUP($A45,'PY1 Data(H)'!$A$1:$A$288,'PY1 Data(H)'!$A$1:$BR$288))</f>
        <v>13168</v>
      </c>
      <c r="T45" s="130" cm="1">
        <f t="array" ref="T45">_xlfn.XLOOKUP(T$1,'PY1 Data(H)'!$A$1:$BR$1,_xlfn.XLOOKUP($A45,'PY1 Data(H)'!$A$1:$A$288,'PY1 Data(H)'!$A$1:$BR$288))</f>
        <v>0</v>
      </c>
      <c r="U45" s="130" cm="1">
        <f t="array" ref="U45">_xlfn.XLOOKUP(U$1,'PY1 Data(H)'!$A$1:$BR$1,_xlfn.XLOOKUP($A45,'PY1 Data(H)'!$A$1:$A$288,'PY1 Data(H)'!$A$1:$BR$288))</f>
        <v>0</v>
      </c>
      <c r="V45" s="130" cm="1">
        <f t="array" ref="V45">_xlfn.XLOOKUP(V$1,'PY1 Data(H)'!$A$1:$BR$1,_xlfn.XLOOKUP($A45,'PY1 Data(H)'!$A$1:$A$288,'PY1 Data(H)'!$A$1:$BR$288))</f>
        <v>0</v>
      </c>
      <c r="W45" s="130" cm="1">
        <f t="array" ref="W45">_xlfn.XLOOKUP(W$1,'PY1 Data(H)'!$A$1:$BR$1,_xlfn.XLOOKUP($A45,'PY1 Data(H)'!$A$1:$A$288,'PY1 Data(H)'!$A$1:$BR$288))</f>
        <v>11558</v>
      </c>
      <c r="X45" s="130" cm="1">
        <f t="array" ref="X45">_xlfn.XLOOKUP(X$1,'PY1 Data(H)'!$A$1:$BR$1,_xlfn.XLOOKUP($A45,'PY1 Data(H)'!$A$1:$A$288,'PY1 Data(H)'!$A$1:$BR$288))</f>
        <v>0</v>
      </c>
      <c r="Y45" s="130" cm="1">
        <f t="array" ref="Y45">_xlfn.XLOOKUP(Y$1,'PY1 Data(H)'!$A$1:$BR$1,_xlfn.XLOOKUP($A45,'PY1 Data(H)'!$A$1:$A$288,'PY1 Data(H)'!$A$1:$BR$288))</f>
        <v>0</v>
      </c>
      <c r="Z45" s="130" cm="1">
        <f t="array" ref="Z45">_xlfn.XLOOKUP(Z$1,'PY1 Data(H)'!$A$1:$BR$1,_xlfn.XLOOKUP($A45,'PY1 Data(H)'!$A$1:$A$288,'PY1 Data(H)'!$A$1:$BR$288))</f>
        <v>5431</v>
      </c>
      <c r="AA45" s="130" cm="1">
        <f t="array" ref="AA45">_xlfn.XLOOKUP(AA$1,'PY1 Data(H)'!$A$1:$BR$1,_xlfn.XLOOKUP($A45,'PY1 Data(H)'!$A$1:$A$288,'PY1 Data(H)'!$A$1:$BR$288))</f>
        <v>0</v>
      </c>
      <c r="AB45" s="130" cm="1">
        <f t="array" ref="AB45">_xlfn.XLOOKUP(AB$1,'PY1 Data(H)'!$A$1:$BR$1,_xlfn.XLOOKUP($A45,'PY1 Data(H)'!$A$1:$A$288,'PY1 Data(H)'!$A$1:$BR$288))</f>
        <v>0</v>
      </c>
      <c r="AC45" s="130" cm="1">
        <f t="array" ref="AC45">_xlfn.XLOOKUP(AC$1,'PY1 Data(H)'!$A$1:$BR$1,_xlfn.XLOOKUP($A45,'PY1 Data(H)'!$A$1:$A$288,'PY1 Data(H)'!$A$1:$BR$288))</f>
        <v>0</v>
      </c>
      <c r="AD45" s="130" cm="1">
        <f t="array" ref="AD45">_xlfn.XLOOKUP(AD$1,'PY1 Data(H)'!$A$1:$BR$1,_xlfn.XLOOKUP($A45,'PY1 Data(H)'!$A$1:$A$288,'PY1 Data(H)'!$A$1:$BR$288))</f>
        <v>0</v>
      </c>
      <c r="AE45" s="130" cm="1">
        <f t="array" ref="AE45">_xlfn.XLOOKUP(AE$1,'PY1 Data(H)'!$A$1:$BR$1,_xlfn.XLOOKUP($A45,'PY1 Data(H)'!$A$1:$A$288,'PY1 Data(H)'!$A$1:$BR$288))</f>
        <v>0</v>
      </c>
      <c r="AF45" s="130" cm="1">
        <f t="array" ref="AF45">_xlfn.XLOOKUP(AF$1,'PY1 Data(H)'!$A$1:$BR$1,_xlfn.XLOOKUP($A45,'PY1 Data(H)'!$A$1:$A$288,'PY1 Data(H)'!$A$1:$BR$288))</f>
        <v>0</v>
      </c>
      <c r="AG45" s="130" cm="1">
        <f t="array" ref="AG45">_xlfn.XLOOKUP(AG$1,'PY1 Data(H)'!$A$1:$BR$1,_xlfn.XLOOKUP($A45,'PY1 Data(H)'!$A$1:$A$288,'PY1 Data(H)'!$A$1:$BR$288))</f>
        <v>0</v>
      </c>
      <c r="AH45" s="130" cm="1">
        <f t="array" ref="AH45">_xlfn.XLOOKUP(AH$1,'PY1 Data(H)'!$A$1:$BR$1,_xlfn.XLOOKUP($A45,'PY1 Data(H)'!$A$1:$A$288,'PY1 Data(H)'!$A$1:$BR$288))</f>
        <v>0</v>
      </c>
      <c r="AI45" s="130" cm="1">
        <f t="array" ref="AI45">_xlfn.XLOOKUP(AI$1,'PY1 Data(H)'!$A$1:$BR$1,_xlfn.XLOOKUP($A45,'PY1 Data(H)'!$A$1:$A$288,'PY1 Data(H)'!$A$1:$BR$288))</f>
        <v>140030</v>
      </c>
      <c r="AJ45" s="130" cm="1">
        <f t="array" ref="AJ45">_xlfn.XLOOKUP(AJ$1,'PY1 Data(H)'!$A$1:$BR$1,_xlfn.XLOOKUP($A45,'PY1 Data(H)'!$A$1:$A$288,'PY1 Data(H)'!$A$1:$BR$288))</f>
        <v>0</v>
      </c>
      <c r="AK45" s="130" cm="1">
        <f t="array" ref="AK45">_xlfn.XLOOKUP(AK$1,'PY1 Data(H)'!$A$1:$BR$1,_xlfn.XLOOKUP($A45,'PY1 Data(H)'!$A$1:$A$288,'PY1 Data(H)'!$A$1:$BR$288))</f>
        <v>0</v>
      </c>
      <c r="AL45" s="130" cm="1">
        <f t="array" ref="AL45">_xlfn.XLOOKUP(AL$1,'PY1 Data(H)'!$A$1:$BR$1,_xlfn.XLOOKUP($A45,'PY1 Data(H)'!$A$1:$A$288,'PY1 Data(H)'!$A$1:$BR$288))</f>
        <v>5750</v>
      </c>
      <c r="AM45" s="130" cm="1">
        <f t="array" ref="AM45">_xlfn.XLOOKUP(AM$1,'PY1 Data(H)'!$A$1:$BR$1,_xlfn.XLOOKUP($A45,'PY1 Data(H)'!$A$1:$A$288,'PY1 Data(H)'!$A$1:$BR$288))</f>
        <v>101461</v>
      </c>
      <c r="AN45" s="130" cm="1">
        <f t="array" ref="AN45">_xlfn.XLOOKUP(AN$1,'PY1 Data(H)'!$A$1:$BR$1,_xlfn.XLOOKUP($A45,'PY1 Data(H)'!$A$1:$A$288,'PY1 Data(H)'!$A$1:$BR$288))</f>
        <v>0</v>
      </c>
      <c r="AO45" s="130" cm="1">
        <f t="array" ref="AO45">_xlfn.XLOOKUP(AO$1,'PY1 Data(H)'!$A$1:$BR$1,_xlfn.XLOOKUP($A45,'PY1 Data(H)'!$A$1:$A$288,'PY1 Data(H)'!$A$1:$BR$288))</f>
        <v>0</v>
      </c>
      <c r="AP45" s="130" cm="1">
        <f t="array" ref="AP45">_xlfn.XLOOKUP(AP$1,'PY1 Data(H)'!$A$1:$BR$1,_xlfn.XLOOKUP($A45,'PY1 Data(H)'!$A$1:$A$288,'PY1 Data(H)'!$A$1:$BR$288))</f>
        <v>0</v>
      </c>
      <c r="AQ45" s="130" cm="1">
        <f t="array" ref="AQ45">_xlfn.XLOOKUP(AQ$1,'PY1 Data(H)'!$A$1:$BR$1,_xlfn.XLOOKUP($A45,'PY1 Data(H)'!$A$1:$A$288,'PY1 Data(H)'!$A$1:$BR$288))</f>
        <v>0</v>
      </c>
      <c r="AR45" s="130" cm="1">
        <f t="array" ref="AR45">_xlfn.XLOOKUP(AR$1,'PY1 Data(H)'!$A$1:$BR$1,_xlfn.XLOOKUP($A45,'PY1 Data(H)'!$A$1:$A$288,'PY1 Data(H)'!$A$1:$BR$288))</f>
        <v>0</v>
      </c>
      <c r="AS45" s="130" cm="1">
        <f t="array" ref="AS45">_xlfn.XLOOKUP(AS$1,'PY1 Data(H)'!$A$1:$BR$1,_xlfn.XLOOKUP($A45,'PY1 Data(H)'!$A$1:$A$288,'PY1 Data(H)'!$A$1:$BR$288))</f>
        <v>0</v>
      </c>
    </row>
    <row r="46" spans="1:45" x14ac:dyDescent="0.3">
      <c r="A46">
        <v>645</v>
      </c>
      <c r="D46" s="130" cm="1">
        <f t="array" ref="D46">_xlfn.XLOOKUP(D$1,'PY1 Data(H)'!$A$1:$BR$1,_xlfn.XLOOKUP($A46,'PY1 Data(H)'!$A$1:$A$288,'PY1 Data(H)'!$A$1:$BR$288))</f>
        <v>0</v>
      </c>
      <c r="E46" s="130" cm="1">
        <f t="array" ref="E46">_xlfn.XLOOKUP(E$1,'PY1 Data(H)'!$A$1:$BR$1,_xlfn.XLOOKUP($A46,'PY1 Data(H)'!$A$1:$A$288,'PY1 Data(H)'!$A$1:$BR$288))</f>
        <v>0</v>
      </c>
      <c r="F46" s="130" cm="1">
        <f t="array" ref="F46">_xlfn.XLOOKUP(F$1,'PY1 Data(H)'!$A$1:$BR$1,_xlfn.XLOOKUP($A46,'PY1 Data(H)'!$A$1:$A$288,'PY1 Data(H)'!$A$1:$BR$288))</f>
        <v>0</v>
      </c>
      <c r="G46" s="130" cm="1">
        <f t="array" ref="G46">_xlfn.XLOOKUP(G$1,'PY1 Data(H)'!$A$1:$BR$1,_xlfn.XLOOKUP($A46,'PY1 Data(H)'!$A$1:$A$288,'PY1 Data(H)'!$A$1:$BR$288))</f>
        <v>0</v>
      </c>
      <c r="H46" s="130" cm="1">
        <f t="array" ref="H46">_xlfn.XLOOKUP(H$1,'PY1 Data(H)'!$A$1:$BR$1,_xlfn.XLOOKUP($A46,'PY1 Data(H)'!$A$1:$A$288,'PY1 Data(H)'!$A$1:$BR$288))</f>
        <v>0</v>
      </c>
      <c r="I46" s="130" cm="1">
        <f t="array" ref="I46">_xlfn.XLOOKUP(I$1,'PY1 Data(H)'!$A$1:$BR$1,_xlfn.XLOOKUP($A46,'PY1 Data(H)'!$A$1:$A$288,'PY1 Data(H)'!$A$1:$BR$288))</f>
        <v>0</v>
      </c>
      <c r="J46" s="130" cm="1">
        <f t="array" ref="J46">_xlfn.XLOOKUP(J$1,'PY1 Data(H)'!$A$1:$BR$1,_xlfn.XLOOKUP($A46,'PY1 Data(H)'!$A$1:$A$288,'PY1 Data(H)'!$A$1:$BR$288))</f>
        <v>0</v>
      </c>
      <c r="K46" s="130" cm="1">
        <f t="array" ref="K46">_xlfn.XLOOKUP(K$1,'PY1 Data(H)'!$A$1:$BR$1,_xlfn.XLOOKUP($A46,'PY1 Data(H)'!$A$1:$A$288,'PY1 Data(H)'!$A$1:$BR$288))</f>
        <v>0</v>
      </c>
      <c r="L46" s="130" cm="1">
        <f t="array" ref="L46">_xlfn.XLOOKUP(L$1,'PY1 Data(H)'!$A$1:$BR$1,_xlfn.XLOOKUP($A46,'PY1 Data(H)'!$A$1:$A$288,'PY1 Data(H)'!$A$1:$BR$288))</f>
        <v>0</v>
      </c>
      <c r="M46" s="130" cm="1">
        <f t="array" ref="M46">_xlfn.XLOOKUP(M$1,'PY1 Data(H)'!$A$1:$BR$1,_xlfn.XLOOKUP($A46,'PY1 Data(H)'!$A$1:$A$288,'PY1 Data(H)'!$A$1:$BR$288))</f>
        <v>0</v>
      </c>
      <c r="N46" s="130" cm="1">
        <f t="array" ref="N46">_xlfn.XLOOKUP(N$1,'PY1 Data(H)'!$A$1:$BR$1,_xlfn.XLOOKUP($A46,'PY1 Data(H)'!$A$1:$A$288,'PY1 Data(H)'!$A$1:$BR$288))</f>
        <v>0</v>
      </c>
      <c r="O46" s="130" cm="1">
        <f t="array" ref="O46">_xlfn.XLOOKUP(O$1,'PY1 Data(H)'!$A$1:$BR$1,_xlfn.XLOOKUP($A46,'PY1 Data(H)'!$A$1:$A$288,'PY1 Data(H)'!$A$1:$BR$288))</f>
        <v>0</v>
      </c>
      <c r="P46" s="130" cm="1">
        <f t="array" ref="P46">_xlfn.XLOOKUP(P$1,'PY1 Data(H)'!$A$1:$BR$1,_xlfn.XLOOKUP($A46,'PY1 Data(H)'!$A$1:$A$288,'PY1 Data(H)'!$A$1:$BR$288))</f>
        <v>0</v>
      </c>
      <c r="Q46" s="130" cm="1">
        <f t="array" ref="Q46">_xlfn.XLOOKUP(Q$1,'PY1 Data(H)'!$A$1:$BR$1,_xlfn.XLOOKUP($A46,'PY1 Data(H)'!$A$1:$A$288,'PY1 Data(H)'!$A$1:$BR$288))</f>
        <v>16643</v>
      </c>
      <c r="R46" s="130" cm="1">
        <f t="array" ref="R46">_xlfn.XLOOKUP(R$1,'PY1 Data(H)'!$A$1:$BR$1,_xlfn.XLOOKUP($A46,'PY1 Data(H)'!$A$1:$A$288,'PY1 Data(H)'!$A$1:$BR$288))</f>
        <v>0</v>
      </c>
      <c r="S46" s="130" cm="1">
        <f t="array" ref="S46">_xlfn.XLOOKUP(S$1,'PY1 Data(H)'!$A$1:$BR$1,_xlfn.XLOOKUP($A46,'PY1 Data(H)'!$A$1:$A$288,'PY1 Data(H)'!$A$1:$BR$288))</f>
        <v>0</v>
      </c>
      <c r="T46" s="130" cm="1">
        <f t="array" ref="T46">_xlfn.XLOOKUP(T$1,'PY1 Data(H)'!$A$1:$BR$1,_xlfn.XLOOKUP($A46,'PY1 Data(H)'!$A$1:$A$288,'PY1 Data(H)'!$A$1:$BR$288))</f>
        <v>0</v>
      </c>
      <c r="U46" s="130" cm="1">
        <f t="array" ref="U46">_xlfn.XLOOKUP(U$1,'PY1 Data(H)'!$A$1:$BR$1,_xlfn.XLOOKUP($A46,'PY1 Data(H)'!$A$1:$A$288,'PY1 Data(H)'!$A$1:$BR$288))</f>
        <v>40000</v>
      </c>
      <c r="V46" s="130" cm="1">
        <f t="array" ref="V46">_xlfn.XLOOKUP(V$1,'PY1 Data(H)'!$A$1:$BR$1,_xlfn.XLOOKUP($A46,'PY1 Data(H)'!$A$1:$A$288,'PY1 Data(H)'!$A$1:$BR$288))</f>
        <v>0</v>
      </c>
      <c r="W46" s="130" cm="1">
        <f t="array" ref="W46">_xlfn.XLOOKUP(W$1,'PY1 Data(H)'!$A$1:$BR$1,_xlfn.XLOOKUP($A46,'PY1 Data(H)'!$A$1:$A$288,'PY1 Data(H)'!$A$1:$BR$288))</f>
        <v>21775</v>
      </c>
      <c r="X46" s="130" cm="1">
        <f t="array" ref="X46">_xlfn.XLOOKUP(X$1,'PY1 Data(H)'!$A$1:$BR$1,_xlfn.XLOOKUP($A46,'PY1 Data(H)'!$A$1:$A$288,'PY1 Data(H)'!$A$1:$BR$288))</f>
        <v>0</v>
      </c>
      <c r="Y46" s="130" cm="1">
        <f t="array" ref="Y46">_xlfn.XLOOKUP(Y$1,'PY1 Data(H)'!$A$1:$BR$1,_xlfn.XLOOKUP($A46,'PY1 Data(H)'!$A$1:$A$288,'PY1 Data(H)'!$A$1:$BR$288))</f>
        <v>0</v>
      </c>
      <c r="Z46" s="130" cm="1">
        <f t="array" ref="Z46">_xlfn.XLOOKUP(Z$1,'PY1 Data(H)'!$A$1:$BR$1,_xlfn.XLOOKUP($A46,'PY1 Data(H)'!$A$1:$A$288,'PY1 Data(H)'!$A$1:$BR$288))</f>
        <v>0</v>
      </c>
      <c r="AA46" s="130" cm="1">
        <f t="array" ref="AA46">_xlfn.XLOOKUP(AA$1,'PY1 Data(H)'!$A$1:$BR$1,_xlfn.XLOOKUP($A46,'PY1 Data(H)'!$A$1:$A$288,'PY1 Data(H)'!$A$1:$BR$288))</f>
        <v>0</v>
      </c>
      <c r="AB46" s="130" cm="1">
        <f t="array" ref="AB46">_xlfn.XLOOKUP(AB$1,'PY1 Data(H)'!$A$1:$BR$1,_xlfn.XLOOKUP($A46,'PY1 Data(H)'!$A$1:$A$288,'PY1 Data(H)'!$A$1:$BR$288))</f>
        <v>0</v>
      </c>
      <c r="AC46" s="130" cm="1">
        <f t="array" ref="AC46">_xlfn.XLOOKUP(AC$1,'PY1 Data(H)'!$A$1:$BR$1,_xlfn.XLOOKUP($A46,'PY1 Data(H)'!$A$1:$A$288,'PY1 Data(H)'!$A$1:$BR$288))</f>
        <v>0</v>
      </c>
      <c r="AD46" s="130" cm="1">
        <f t="array" ref="AD46">_xlfn.XLOOKUP(AD$1,'PY1 Data(H)'!$A$1:$BR$1,_xlfn.XLOOKUP($A46,'PY1 Data(H)'!$A$1:$A$288,'PY1 Data(H)'!$A$1:$BR$288))</f>
        <v>0</v>
      </c>
      <c r="AE46" s="130" cm="1">
        <f t="array" ref="AE46">_xlfn.XLOOKUP(AE$1,'PY1 Data(H)'!$A$1:$BR$1,_xlfn.XLOOKUP($A46,'PY1 Data(H)'!$A$1:$A$288,'PY1 Data(H)'!$A$1:$BR$288))</f>
        <v>0</v>
      </c>
      <c r="AF46" s="130" cm="1">
        <f t="array" ref="AF46">_xlfn.XLOOKUP(AF$1,'PY1 Data(H)'!$A$1:$BR$1,_xlfn.XLOOKUP($A46,'PY1 Data(H)'!$A$1:$A$288,'PY1 Data(H)'!$A$1:$BR$288))</f>
        <v>0</v>
      </c>
      <c r="AG46" s="130" cm="1">
        <f t="array" ref="AG46">_xlfn.XLOOKUP(AG$1,'PY1 Data(H)'!$A$1:$BR$1,_xlfn.XLOOKUP($A46,'PY1 Data(H)'!$A$1:$A$288,'PY1 Data(H)'!$A$1:$BR$288))</f>
        <v>67955</v>
      </c>
      <c r="AH46" s="130" cm="1">
        <f t="array" ref="AH46">_xlfn.XLOOKUP(AH$1,'PY1 Data(H)'!$A$1:$BR$1,_xlfn.XLOOKUP($A46,'PY1 Data(H)'!$A$1:$A$288,'PY1 Data(H)'!$A$1:$BR$288))</f>
        <v>1536537</v>
      </c>
      <c r="AI46" s="130" cm="1">
        <f t="array" ref="AI46">_xlfn.XLOOKUP(AI$1,'PY1 Data(H)'!$A$1:$BR$1,_xlfn.XLOOKUP($A46,'PY1 Data(H)'!$A$1:$A$288,'PY1 Data(H)'!$A$1:$BR$288))</f>
        <v>0</v>
      </c>
      <c r="AJ46" s="130" cm="1">
        <f t="array" ref="AJ46">_xlfn.XLOOKUP(AJ$1,'PY1 Data(H)'!$A$1:$BR$1,_xlfn.XLOOKUP($A46,'PY1 Data(H)'!$A$1:$A$288,'PY1 Data(H)'!$A$1:$BR$288))</f>
        <v>0</v>
      </c>
      <c r="AK46" s="130" cm="1">
        <f t="array" ref="AK46">_xlfn.XLOOKUP(AK$1,'PY1 Data(H)'!$A$1:$BR$1,_xlfn.XLOOKUP($A46,'PY1 Data(H)'!$A$1:$A$288,'PY1 Data(H)'!$A$1:$BR$288))</f>
        <v>0</v>
      </c>
      <c r="AL46" s="130" cm="1">
        <f t="array" ref="AL46">_xlfn.XLOOKUP(AL$1,'PY1 Data(H)'!$A$1:$BR$1,_xlfn.XLOOKUP($A46,'PY1 Data(H)'!$A$1:$A$288,'PY1 Data(H)'!$A$1:$BR$288))</f>
        <v>0</v>
      </c>
      <c r="AM46" s="130" cm="1">
        <f t="array" ref="AM46">_xlfn.XLOOKUP(AM$1,'PY1 Data(H)'!$A$1:$BR$1,_xlfn.XLOOKUP($A46,'PY1 Data(H)'!$A$1:$A$288,'PY1 Data(H)'!$A$1:$BR$288))</f>
        <v>0</v>
      </c>
      <c r="AN46" s="130" cm="1">
        <f t="array" ref="AN46">_xlfn.XLOOKUP(AN$1,'PY1 Data(H)'!$A$1:$BR$1,_xlfn.XLOOKUP($A46,'PY1 Data(H)'!$A$1:$A$288,'PY1 Data(H)'!$A$1:$BR$288))</f>
        <v>0</v>
      </c>
      <c r="AO46" s="130" cm="1">
        <f t="array" ref="AO46">_xlfn.XLOOKUP(AO$1,'PY1 Data(H)'!$A$1:$BR$1,_xlfn.XLOOKUP($A46,'PY1 Data(H)'!$A$1:$A$288,'PY1 Data(H)'!$A$1:$BR$288))</f>
        <v>0</v>
      </c>
      <c r="AP46" s="130" cm="1">
        <f t="array" ref="AP46">_xlfn.XLOOKUP(AP$1,'PY1 Data(H)'!$A$1:$BR$1,_xlfn.XLOOKUP($A46,'PY1 Data(H)'!$A$1:$A$288,'PY1 Data(H)'!$A$1:$BR$288))</f>
        <v>0</v>
      </c>
      <c r="AQ46" s="130" cm="1">
        <f t="array" ref="AQ46">_xlfn.XLOOKUP(AQ$1,'PY1 Data(H)'!$A$1:$BR$1,_xlfn.XLOOKUP($A46,'PY1 Data(H)'!$A$1:$A$288,'PY1 Data(H)'!$A$1:$BR$288))</f>
        <v>0</v>
      </c>
      <c r="AR46" s="130" cm="1">
        <f t="array" ref="AR46">_xlfn.XLOOKUP(AR$1,'PY1 Data(H)'!$A$1:$BR$1,_xlfn.XLOOKUP($A46,'PY1 Data(H)'!$A$1:$A$288,'PY1 Data(H)'!$A$1:$BR$288))</f>
        <v>0</v>
      </c>
      <c r="AS46" s="130" cm="1">
        <f t="array" ref="AS46">_xlfn.XLOOKUP(AS$1,'PY1 Data(H)'!$A$1:$BR$1,_xlfn.XLOOKUP($A46,'PY1 Data(H)'!$A$1:$A$288,'PY1 Data(H)'!$A$1:$BR$288))</f>
        <v>115600</v>
      </c>
    </row>
    <row r="47" spans="1:45" x14ac:dyDescent="0.3">
      <c r="A47">
        <v>646</v>
      </c>
      <c r="D47" s="130" cm="1">
        <f t="array" ref="D47">_xlfn.XLOOKUP(D$1,'PY1 Data(H)'!$A$1:$BR$1,_xlfn.XLOOKUP($A47,'PY1 Data(H)'!$A$1:$A$288,'PY1 Data(H)'!$A$1:$BR$288))</f>
        <v>0</v>
      </c>
      <c r="E47" s="130" cm="1">
        <f t="array" ref="E47">_xlfn.XLOOKUP(E$1,'PY1 Data(H)'!$A$1:$BR$1,_xlfn.XLOOKUP($A47,'PY1 Data(H)'!$A$1:$A$288,'PY1 Data(H)'!$A$1:$BR$288))</f>
        <v>0</v>
      </c>
      <c r="F47" s="130" cm="1">
        <f t="array" ref="F47">_xlfn.XLOOKUP(F$1,'PY1 Data(H)'!$A$1:$BR$1,_xlfn.XLOOKUP($A47,'PY1 Data(H)'!$A$1:$A$288,'PY1 Data(H)'!$A$1:$BR$288))</f>
        <v>221798</v>
      </c>
      <c r="G47" s="130" cm="1">
        <f t="array" ref="G47">_xlfn.XLOOKUP(G$1,'PY1 Data(H)'!$A$1:$BR$1,_xlfn.XLOOKUP($A47,'PY1 Data(H)'!$A$1:$A$288,'PY1 Data(H)'!$A$1:$BR$288))</f>
        <v>0</v>
      </c>
      <c r="H47" s="130" cm="1">
        <f t="array" ref="H47">_xlfn.XLOOKUP(H$1,'PY1 Data(H)'!$A$1:$BR$1,_xlfn.XLOOKUP($A47,'PY1 Data(H)'!$A$1:$A$288,'PY1 Data(H)'!$A$1:$BR$288))</f>
        <v>0</v>
      </c>
      <c r="I47" s="130" cm="1">
        <f t="array" ref="I47">_xlfn.XLOOKUP(I$1,'PY1 Data(H)'!$A$1:$BR$1,_xlfn.XLOOKUP($A47,'PY1 Data(H)'!$A$1:$A$288,'PY1 Data(H)'!$A$1:$BR$288))</f>
        <v>188811</v>
      </c>
      <c r="J47" s="130" cm="1">
        <f t="array" ref="J47">_xlfn.XLOOKUP(J$1,'PY1 Data(H)'!$A$1:$BR$1,_xlfn.XLOOKUP($A47,'PY1 Data(H)'!$A$1:$A$288,'PY1 Data(H)'!$A$1:$BR$288))</f>
        <v>1339812</v>
      </c>
      <c r="K47" s="130" cm="1">
        <f t="array" ref="K47">_xlfn.XLOOKUP(K$1,'PY1 Data(H)'!$A$1:$BR$1,_xlfn.XLOOKUP($A47,'PY1 Data(H)'!$A$1:$A$288,'PY1 Data(H)'!$A$1:$BR$288))</f>
        <v>0</v>
      </c>
      <c r="L47" s="130" cm="1">
        <f t="array" ref="L47">_xlfn.XLOOKUP(L$1,'PY1 Data(H)'!$A$1:$BR$1,_xlfn.XLOOKUP($A47,'PY1 Data(H)'!$A$1:$A$288,'PY1 Data(H)'!$A$1:$BR$288))</f>
        <v>0</v>
      </c>
      <c r="M47" s="130" cm="1">
        <f t="array" ref="M47">_xlfn.XLOOKUP(M$1,'PY1 Data(H)'!$A$1:$BR$1,_xlfn.XLOOKUP($A47,'PY1 Data(H)'!$A$1:$A$288,'PY1 Data(H)'!$A$1:$BR$288))</f>
        <v>0</v>
      </c>
      <c r="N47" s="130" cm="1">
        <f t="array" ref="N47">_xlfn.XLOOKUP(N$1,'PY1 Data(H)'!$A$1:$BR$1,_xlfn.XLOOKUP($A47,'PY1 Data(H)'!$A$1:$A$288,'PY1 Data(H)'!$A$1:$BR$288))</f>
        <v>0</v>
      </c>
      <c r="O47" s="130" cm="1">
        <f t="array" ref="O47">_xlfn.XLOOKUP(O$1,'PY1 Data(H)'!$A$1:$BR$1,_xlfn.XLOOKUP($A47,'PY1 Data(H)'!$A$1:$A$288,'PY1 Data(H)'!$A$1:$BR$288))</f>
        <v>0</v>
      </c>
      <c r="P47" s="130" cm="1">
        <f t="array" ref="P47">_xlfn.XLOOKUP(P$1,'PY1 Data(H)'!$A$1:$BR$1,_xlfn.XLOOKUP($A47,'PY1 Data(H)'!$A$1:$A$288,'PY1 Data(H)'!$A$1:$BR$288))</f>
        <v>337706</v>
      </c>
      <c r="Q47" s="130" cm="1">
        <f t="array" ref="Q47">_xlfn.XLOOKUP(Q$1,'PY1 Data(H)'!$A$1:$BR$1,_xlfn.XLOOKUP($A47,'PY1 Data(H)'!$A$1:$A$288,'PY1 Data(H)'!$A$1:$BR$288))</f>
        <v>26577</v>
      </c>
      <c r="R47" s="130" cm="1">
        <f t="array" ref="R47">_xlfn.XLOOKUP(R$1,'PY1 Data(H)'!$A$1:$BR$1,_xlfn.XLOOKUP($A47,'PY1 Data(H)'!$A$1:$A$288,'PY1 Data(H)'!$A$1:$BR$288))</f>
        <v>0</v>
      </c>
      <c r="S47" s="130" cm="1">
        <f t="array" ref="S47">_xlfn.XLOOKUP(S$1,'PY1 Data(H)'!$A$1:$BR$1,_xlfn.XLOOKUP($A47,'PY1 Data(H)'!$A$1:$A$288,'PY1 Data(H)'!$A$1:$BR$288))</f>
        <v>915803</v>
      </c>
      <c r="T47" s="130" cm="1">
        <f t="array" ref="T47">_xlfn.XLOOKUP(T$1,'PY1 Data(H)'!$A$1:$BR$1,_xlfn.XLOOKUP($A47,'PY1 Data(H)'!$A$1:$A$288,'PY1 Data(H)'!$A$1:$BR$288))</f>
        <v>0</v>
      </c>
      <c r="U47" s="130" cm="1">
        <f t="array" ref="U47">_xlfn.XLOOKUP(U$1,'PY1 Data(H)'!$A$1:$BR$1,_xlfn.XLOOKUP($A47,'PY1 Data(H)'!$A$1:$A$288,'PY1 Data(H)'!$A$1:$BR$288))</f>
        <v>73957</v>
      </c>
      <c r="V47" s="130" cm="1">
        <f t="array" ref="V47">_xlfn.XLOOKUP(V$1,'PY1 Data(H)'!$A$1:$BR$1,_xlfn.XLOOKUP($A47,'PY1 Data(H)'!$A$1:$A$288,'PY1 Data(H)'!$A$1:$BR$288))</f>
        <v>0</v>
      </c>
      <c r="W47" s="130" cm="1">
        <f t="array" ref="W47">_xlfn.XLOOKUP(W$1,'PY1 Data(H)'!$A$1:$BR$1,_xlfn.XLOOKUP($A47,'PY1 Data(H)'!$A$1:$A$288,'PY1 Data(H)'!$A$1:$BR$288))</f>
        <v>111059</v>
      </c>
      <c r="X47" s="130" cm="1">
        <f t="array" ref="X47">_xlfn.XLOOKUP(X$1,'PY1 Data(H)'!$A$1:$BR$1,_xlfn.XLOOKUP($A47,'PY1 Data(H)'!$A$1:$A$288,'PY1 Data(H)'!$A$1:$BR$288))</f>
        <v>54798</v>
      </c>
      <c r="Y47" s="130" cm="1">
        <f t="array" ref="Y47">_xlfn.XLOOKUP(Y$1,'PY1 Data(H)'!$A$1:$BR$1,_xlfn.XLOOKUP($A47,'PY1 Data(H)'!$A$1:$A$288,'PY1 Data(H)'!$A$1:$BR$288))</f>
        <v>0</v>
      </c>
      <c r="Z47" s="130" cm="1">
        <f t="array" ref="Z47">_xlfn.XLOOKUP(Z$1,'PY1 Data(H)'!$A$1:$BR$1,_xlfn.XLOOKUP($A47,'PY1 Data(H)'!$A$1:$A$288,'PY1 Data(H)'!$A$1:$BR$288))</f>
        <v>67685</v>
      </c>
      <c r="AA47" s="130" cm="1">
        <f t="array" ref="AA47">_xlfn.XLOOKUP(AA$1,'PY1 Data(H)'!$A$1:$BR$1,_xlfn.XLOOKUP($A47,'PY1 Data(H)'!$A$1:$A$288,'PY1 Data(H)'!$A$1:$BR$288))</f>
        <v>0</v>
      </c>
      <c r="AB47" s="130" cm="1">
        <f t="array" ref="AB47">_xlfn.XLOOKUP(AB$1,'PY1 Data(H)'!$A$1:$BR$1,_xlfn.XLOOKUP($A47,'PY1 Data(H)'!$A$1:$A$288,'PY1 Data(H)'!$A$1:$BR$288))</f>
        <v>162215</v>
      </c>
      <c r="AC47" s="130" cm="1">
        <f t="array" ref="AC47">_xlfn.XLOOKUP(AC$1,'PY1 Data(H)'!$A$1:$BR$1,_xlfn.XLOOKUP($A47,'PY1 Data(H)'!$A$1:$A$288,'PY1 Data(H)'!$A$1:$BR$288))</f>
        <v>-3652286</v>
      </c>
      <c r="AD47" s="130" cm="1">
        <f t="array" ref="AD47">_xlfn.XLOOKUP(AD$1,'PY1 Data(H)'!$A$1:$BR$1,_xlfn.XLOOKUP($A47,'PY1 Data(H)'!$A$1:$A$288,'PY1 Data(H)'!$A$1:$BR$288))</f>
        <v>0</v>
      </c>
      <c r="AE47" s="130" cm="1">
        <f t="array" ref="AE47">_xlfn.XLOOKUP(AE$1,'PY1 Data(H)'!$A$1:$BR$1,_xlfn.XLOOKUP($A47,'PY1 Data(H)'!$A$1:$A$288,'PY1 Data(H)'!$A$1:$BR$288))</f>
        <v>118721</v>
      </c>
      <c r="AF47" s="130" cm="1">
        <f t="array" ref="AF47">_xlfn.XLOOKUP(AF$1,'PY1 Data(H)'!$A$1:$BR$1,_xlfn.XLOOKUP($A47,'PY1 Data(H)'!$A$1:$A$288,'PY1 Data(H)'!$A$1:$BR$288))</f>
        <v>0</v>
      </c>
      <c r="AG47" s="130" cm="1">
        <f t="array" ref="AG47">_xlfn.XLOOKUP(AG$1,'PY1 Data(H)'!$A$1:$BR$1,_xlfn.XLOOKUP($A47,'PY1 Data(H)'!$A$1:$A$288,'PY1 Data(H)'!$A$1:$BR$288))</f>
        <v>11277364</v>
      </c>
      <c r="AH47" s="130" cm="1">
        <f t="array" ref="AH47">_xlfn.XLOOKUP(AH$1,'PY1 Data(H)'!$A$1:$BR$1,_xlfn.XLOOKUP($A47,'PY1 Data(H)'!$A$1:$A$288,'PY1 Data(H)'!$A$1:$BR$288))</f>
        <v>747814</v>
      </c>
      <c r="AI47" s="130" cm="1">
        <f t="array" ref="AI47">_xlfn.XLOOKUP(AI$1,'PY1 Data(H)'!$A$1:$BR$1,_xlfn.XLOOKUP($A47,'PY1 Data(H)'!$A$1:$A$288,'PY1 Data(H)'!$A$1:$BR$288))</f>
        <v>14018351</v>
      </c>
      <c r="AJ47" s="130" cm="1">
        <f t="array" ref="AJ47">_xlfn.XLOOKUP(AJ$1,'PY1 Data(H)'!$A$1:$BR$1,_xlfn.XLOOKUP($A47,'PY1 Data(H)'!$A$1:$A$288,'PY1 Data(H)'!$A$1:$BR$288))</f>
        <v>746345</v>
      </c>
      <c r="AK47" s="130" cm="1">
        <f t="array" ref="AK47">_xlfn.XLOOKUP(AK$1,'PY1 Data(H)'!$A$1:$BR$1,_xlfn.XLOOKUP($A47,'PY1 Data(H)'!$A$1:$A$288,'PY1 Data(H)'!$A$1:$BR$288))</f>
        <v>1149996</v>
      </c>
      <c r="AL47" s="130" cm="1">
        <f t="array" ref="AL47">_xlfn.XLOOKUP(AL$1,'PY1 Data(H)'!$A$1:$BR$1,_xlfn.XLOOKUP($A47,'PY1 Data(H)'!$A$1:$A$288,'PY1 Data(H)'!$A$1:$BR$288))</f>
        <v>45416</v>
      </c>
      <c r="AM47" s="130" cm="1">
        <f t="array" ref="AM47">_xlfn.XLOOKUP(AM$1,'PY1 Data(H)'!$A$1:$BR$1,_xlfn.XLOOKUP($A47,'PY1 Data(H)'!$A$1:$A$288,'PY1 Data(H)'!$A$1:$BR$288))</f>
        <v>39788</v>
      </c>
      <c r="AN47" s="130" cm="1">
        <f t="array" ref="AN47">_xlfn.XLOOKUP(AN$1,'PY1 Data(H)'!$A$1:$BR$1,_xlfn.XLOOKUP($A47,'PY1 Data(H)'!$A$1:$A$288,'PY1 Data(H)'!$A$1:$BR$288))</f>
        <v>36172</v>
      </c>
      <c r="AO47" s="130" cm="1">
        <f t="array" ref="AO47">_xlfn.XLOOKUP(AO$1,'PY1 Data(H)'!$A$1:$BR$1,_xlfn.XLOOKUP($A47,'PY1 Data(H)'!$A$1:$A$288,'PY1 Data(H)'!$A$1:$BR$288))</f>
        <v>80873</v>
      </c>
      <c r="AP47" s="130" cm="1">
        <f t="array" ref="AP47">_xlfn.XLOOKUP(AP$1,'PY1 Data(H)'!$A$1:$BR$1,_xlfn.XLOOKUP($A47,'PY1 Data(H)'!$A$1:$A$288,'PY1 Data(H)'!$A$1:$BR$288))</f>
        <v>0</v>
      </c>
      <c r="AQ47" s="130" cm="1">
        <f t="array" ref="AQ47">_xlfn.XLOOKUP(AQ$1,'PY1 Data(H)'!$A$1:$BR$1,_xlfn.XLOOKUP($A47,'PY1 Data(H)'!$A$1:$A$288,'PY1 Data(H)'!$A$1:$BR$288))</f>
        <v>0</v>
      </c>
      <c r="AR47" s="130" cm="1">
        <f t="array" ref="AR47">_xlfn.XLOOKUP(AR$1,'PY1 Data(H)'!$A$1:$BR$1,_xlfn.XLOOKUP($A47,'PY1 Data(H)'!$A$1:$A$288,'PY1 Data(H)'!$A$1:$BR$288))</f>
        <v>0</v>
      </c>
      <c r="AS47" s="130" cm="1">
        <f t="array" ref="AS47">_xlfn.XLOOKUP(AS$1,'PY1 Data(H)'!$A$1:$BR$1,_xlfn.XLOOKUP($A47,'PY1 Data(H)'!$A$1:$A$288,'PY1 Data(H)'!$A$1:$BR$288))</f>
        <v>174243</v>
      </c>
    </row>
    <row r="48" spans="1:45" x14ac:dyDescent="0.3">
      <c r="A48">
        <v>9</v>
      </c>
      <c r="D48" s="130" cm="1">
        <f t="array" ref="D48">_xlfn.XLOOKUP(D$1,'PY1 Data(H)'!$A$1:$BR$1,_xlfn.XLOOKUP($A48,'PY1 Data(H)'!$A$1:$A$288,'PY1 Data(H)'!$A$1:$BR$288))</f>
        <v>0</v>
      </c>
      <c r="E48" s="130" cm="1">
        <f t="array" ref="E48">_xlfn.XLOOKUP(E$1,'PY1 Data(H)'!$A$1:$BR$1,_xlfn.XLOOKUP($A48,'PY1 Data(H)'!$A$1:$A$288,'PY1 Data(H)'!$A$1:$BR$288))</f>
        <v>0</v>
      </c>
      <c r="F48" s="130" cm="1">
        <f t="array" ref="F48">_xlfn.XLOOKUP(F$1,'PY1 Data(H)'!$A$1:$BR$1,_xlfn.XLOOKUP($A48,'PY1 Data(H)'!$A$1:$A$288,'PY1 Data(H)'!$A$1:$BR$288))</f>
        <v>895260</v>
      </c>
      <c r="G48" s="130" cm="1">
        <f t="array" ref="G48">_xlfn.XLOOKUP(G$1,'PY1 Data(H)'!$A$1:$BR$1,_xlfn.XLOOKUP($A48,'PY1 Data(H)'!$A$1:$A$288,'PY1 Data(H)'!$A$1:$BR$288))</f>
        <v>0</v>
      </c>
      <c r="H48" s="130" cm="1">
        <f t="array" ref="H48">_xlfn.XLOOKUP(H$1,'PY1 Data(H)'!$A$1:$BR$1,_xlfn.XLOOKUP($A48,'PY1 Data(H)'!$A$1:$A$288,'PY1 Data(H)'!$A$1:$BR$288))</f>
        <v>0</v>
      </c>
      <c r="I48" s="130" cm="1">
        <f t="array" ref="I48">_xlfn.XLOOKUP(I$1,'PY1 Data(H)'!$A$1:$BR$1,_xlfn.XLOOKUP($A48,'PY1 Data(H)'!$A$1:$A$288,'PY1 Data(H)'!$A$1:$BR$288))</f>
        <v>191743</v>
      </c>
      <c r="J48" s="130" cm="1">
        <f t="array" ref="J48">_xlfn.XLOOKUP(J$1,'PY1 Data(H)'!$A$1:$BR$1,_xlfn.XLOOKUP($A48,'PY1 Data(H)'!$A$1:$A$288,'PY1 Data(H)'!$A$1:$BR$288))</f>
        <v>1378432</v>
      </c>
      <c r="K48" s="130" cm="1">
        <f t="array" ref="K48">_xlfn.XLOOKUP(K$1,'PY1 Data(H)'!$A$1:$BR$1,_xlfn.XLOOKUP($A48,'PY1 Data(H)'!$A$1:$A$288,'PY1 Data(H)'!$A$1:$BR$288))</f>
        <v>0</v>
      </c>
      <c r="L48" s="130" cm="1">
        <f t="array" ref="L48">_xlfn.XLOOKUP(L$1,'PY1 Data(H)'!$A$1:$BR$1,_xlfn.XLOOKUP($A48,'PY1 Data(H)'!$A$1:$A$288,'PY1 Data(H)'!$A$1:$BR$288))</f>
        <v>0</v>
      </c>
      <c r="M48" s="130" cm="1">
        <f t="array" ref="M48">_xlfn.XLOOKUP(M$1,'PY1 Data(H)'!$A$1:$BR$1,_xlfn.XLOOKUP($A48,'PY1 Data(H)'!$A$1:$A$288,'PY1 Data(H)'!$A$1:$BR$288))</f>
        <v>0</v>
      </c>
      <c r="N48" s="130" cm="1">
        <f t="array" ref="N48">_xlfn.XLOOKUP(N$1,'PY1 Data(H)'!$A$1:$BR$1,_xlfn.XLOOKUP($A48,'PY1 Data(H)'!$A$1:$A$288,'PY1 Data(H)'!$A$1:$BR$288))</f>
        <v>0</v>
      </c>
      <c r="O48" s="130" cm="1">
        <f t="array" ref="O48">_xlfn.XLOOKUP(O$1,'PY1 Data(H)'!$A$1:$BR$1,_xlfn.XLOOKUP($A48,'PY1 Data(H)'!$A$1:$A$288,'PY1 Data(H)'!$A$1:$BR$288))</f>
        <v>0</v>
      </c>
      <c r="P48" s="130" cm="1">
        <f t="array" ref="P48">_xlfn.XLOOKUP(P$1,'PY1 Data(H)'!$A$1:$BR$1,_xlfn.XLOOKUP($A48,'PY1 Data(H)'!$A$1:$A$288,'PY1 Data(H)'!$A$1:$BR$288))</f>
        <v>337706</v>
      </c>
      <c r="Q48" s="130" cm="1">
        <f t="array" ref="Q48">_xlfn.XLOOKUP(Q$1,'PY1 Data(H)'!$A$1:$BR$1,_xlfn.XLOOKUP($A48,'PY1 Data(H)'!$A$1:$A$288,'PY1 Data(H)'!$A$1:$BR$288))</f>
        <v>43220</v>
      </c>
      <c r="R48" s="130" cm="1">
        <f t="array" ref="R48">_xlfn.XLOOKUP(R$1,'PY1 Data(H)'!$A$1:$BR$1,_xlfn.XLOOKUP($A48,'PY1 Data(H)'!$A$1:$A$288,'PY1 Data(H)'!$A$1:$BR$288))</f>
        <v>147791</v>
      </c>
      <c r="S48" s="130" cm="1">
        <f t="array" ref="S48">_xlfn.XLOOKUP(S$1,'PY1 Data(H)'!$A$1:$BR$1,_xlfn.XLOOKUP($A48,'PY1 Data(H)'!$A$1:$A$288,'PY1 Data(H)'!$A$1:$BR$288))</f>
        <v>7460994</v>
      </c>
      <c r="T48" s="130" cm="1">
        <f t="array" ref="T48">_xlfn.XLOOKUP(T$1,'PY1 Data(H)'!$A$1:$BR$1,_xlfn.XLOOKUP($A48,'PY1 Data(H)'!$A$1:$A$288,'PY1 Data(H)'!$A$1:$BR$288))</f>
        <v>0</v>
      </c>
      <c r="U48" s="130" cm="1">
        <f t="array" ref="U48">_xlfn.XLOOKUP(U$1,'PY1 Data(H)'!$A$1:$BR$1,_xlfn.XLOOKUP($A48,'PY1 Data(H)'!$A$1:$A$288,'PY1 Data(H)'!$A$1:$BR$288))</f>
        <v>113957</v>
      </c>
      <c r="V48" s="130" cm="1">
        <f t="array" ref="V48">_xlfn.XLOOKUP(V$1,'PY1 Data(H)'!$A$1:$BR$1,_xlfn.XLOOKUP($A48,'PY1 Data(H)'!$A$1:$A$288,'PY1 Data(H)'!$A$1:$BR$288))</f>
        <v>0</v>
      </c>
      <c r="W48" s="130" cm="1">
        <f t="array" ref="W48">_xlfn.XLOOKUP(W$1,'PY1 Data(H)'!$A$1:$BR$1,_xlfn.XLOOKUP($A48,'PY1 Data(H)'!$A$1:$A$288,'PY1 Data(H)'!$A$1:$BR$288))</f>
        <v>188461</v>
      </c>
      <c r="X48" s="130" cm="1">
        <f t="array" ref="X48">_xlfn.XLOOKUP(X$1,'PY1 Data(H)'!$A$1:$BR$1,_xlfn.XLOOKUP($A48,'PY1 Data(H)'!$A$1:$A$288,'PY1 Data(H)'!$A$1:$BR$288))</f>
        <v>59125</v>
      </c>
      <c r="Y48" s="130" cm="1">
        <f t="array" ref="Y48">_xlfn.XLOOKUP(Y$1,'PY1 Data(H)'!$A$1:$BR$1,_xlfn.XLOOKUP($A48,'PY1 Data(H)'!$A$1:$A$288,'PY1 Data(H)'!$A$1:$BR$288))</f>
        <v>0</v>
      </c>
      <c r="Z48" s="130" cm="1">
        <f t="array" ref="Z48">_xlfn.XLOOKUP(Z$1,'PY1 Data(H)'!$A$1:$BR$1,_xlfn.XLOOKUP($A48,'PY1 Data(H)'!$A$1:$A$288,'PY1 Data(H)'!$A$1:$BR$288))</f>
        <v>73128</v>
      </c>
      <c r="AA48" s="130" cm="1">
        <f t="array" ref="AA48">_xlfn.XLOOKUP(AA$1,'PY1 Data(H)'!$A$1:$BR$1,_xlfn.XLOOKUP($A48,'PY1 Data(H)'!$A$1:$A$288,'PY1 Data(H)'!$A$1:$BR$288))</f>
        <v>185124</v>
      </c>
      <c r="AB48" s="130" cm="1">
        <f t="array" ref="AB48">_xlfn.XLOOKUP(AB$1,'PY1 Data(H)'!$A$1:$BR$1,_xlfn.XLOOKUP($A48,'PY1 Data(H)'!$A$1:$A$288,'PY1 Data(H)'!$A$1:$BR$288))</f>
        <v>163939</v>
      </c>
      <c r="AC48" s="130" cm="1">
        <f t="array" ref="AC48">_xlfn.XLOOKUP(AC$1,'PY1 Data(H)'!$A$1:$BR$1,_xlfn.XLOOKUP($A48,'PY1 Data(H)'!$A$1:$A$288,'PY1 Data(H)'!$A$1:$BR$288))</f>
        <v>9173291</v>
      </c>
      <c r="AD48" s="130" cm="1">
        <f t="array" ref="AD48">_xlfn.XLOOKUP(AD$1,'PY1 Data(H)'!$A$1:$BR$1,_xlfn.XLOOKUP($A48,'PY1 Data(H)'!$A$1:$A$288,'PY1 Data(H)'!$A$1:$BR$288))</f>
        <v>0</v>
      </c>
      <c r="AE48" s="130" cm="1">
        <f t="array" ref="AE48">_xlfn.XLOOKUP(AE$1,'PY1 Data(H)'!$A$1:$BR$1,_xlfn.XLOOKUP($A48,'PY1 Data(H)'!$A$1:$A$288,'PY1 Data(H)'!$A$1:$BR$288))</f>
        <v>118923</v>
      </c>
      <c r="AF48" s="130" cm="1">
        <f t="array" ref="AF48">_xlfn.XLOOKUP(AF$1,'PY1 Data(H)'!$A$1:$BR$1,_xlfn.XLOOKUP($A48,'PY1 Data(H)'!$A$1:$A$288,'PY1 Data(H)'!$A$1:$BR$288))</f>
        <v>0</v>
      </c>
      <c r="AG48" s="130" cm="1">
        <f t="array" ref="AG48">_xlfn.XLOOKUP(AG$1,'PY1 Data(H)'!$A$1:$BR$1,_xlfn.XLOOKUP($A48,'PY1 Data(H)'!$A$1:$A$288,'PY1 Data(H)'!$A$1:$BR$288))</f>
        <v>13230024</v>
      </c>
      <c r="AH48" s="130" cm="1">
        <f t="array" ref="AH48">_xlfn.XLOOKUP(AH$1,'PY1 Data(H)'!$A$1:$BR$1,_xlfn.XLOOKUP($A48,'PY1 Data(H)'!$A$1:$A$288,'PY1 Data(H)'!$A$1:$BR$288))</f>
        <v>3892387</v>
      </c>
      <c r="AI48" s="130" cm="1">
        <f t="array" ref="AI48">_xlfn.XLOOKUP(AI$1,'PY1 Data(H)'!$A$1:$BR$1,_xlfn.XLOOKUP($A48,'PY1 Data(H)'!$A$1:$A$288,'PY1 Data(H)'!$A$1:$BR$288))</f>
        <v>40472980</v>
      </c>
      <c r="AJ48" s="130" cm="1">
        <f t="array" ref="AJ48">_xlfn.XLOOKUP(AJ$1,'PY1 Data(H)'!$A$1:$BR$1,_xlfn.XLOOKUP($A48,'PY1 Data(H)'!$A$1:$A$288,'PY1 Data(H)'!$A$1:$BR$288))</f>
        <v>746345</v>
      </c>
      <c r="AK48" s="130" cm="1">
        <f t="array" ref="AK48">_xlfn.XLOOKUP(AK$1,'PY1 Data(H)'!$A$1:$BR$1,_xlfn.XLOOKUP($A48,'PY1 Data(H)'!$A$1:$A$288,'PY1 Data(H)'!$A$1:$BR$288))</f>
        <v>1155934</v>
      </c>
      <c r="AL48" s="130" cm="1">
        <f t="array" ref="AL48">_xlfn.XLOOKUP(AL$1,'PY1 Data(H)'!$A$1:$BR$1,_xlfn.XLOOKUP($A48,'PY1 Data(H)'!$A$1:$A$288,'PY1 Data(H)'!$A$1:$BR$288))</f>
        <v>72264</v>
      </c>
      <c r="AM48" s="130" cm="1">
        <f t="array" ref="AM48">_xlfn.XLOOKUP(AM$1,'PY1 Data(H)'!$A$1:$BR$1,_xlfn.XLOOKUP($A48,'PY1 Data(H)'!$A$1:$A$288,'PY1 Data(H)'!$A$1:$BR$288))</f>
        <v>299094</v>
      </c>
      <c r="AN48" s="130" cm="1">
        <f t="array" ref="AN48">_xlfn.XLOOKUP(AN$1,'PY1 Data(H)'!$A$1:$BR$1,_xlfn.XLOOKUP($A48,'PY1 Data(H)'!$A$1:$A$288,'PY1 Data(H)'!$A$1:$BR$288))</f>
        <v>36186</v>
      </c>
      <c r="AO48" s="130" cm="1">
        <f t="array" ref="AO48">_xlfn.XLOOKUP(AO$1,'PY1 Data(H)'!$A$1:$BR$1,_xlfn.XLOOKUP($A48,'PY1 Data(H)'!$A$1:$A$288,'PY1 Data(H)'!$A$1:$BR$288))</f>
        <v>81666</v>
      </c>
      <c r="AP48" s="130" cm="1">
        <f t="array" ref="AP48">_xlfn.XLOOKUP(AP$1,'PY1 Data(H)'!$A$1:$BR$1,_xlfn.XLOOKUP($A48,'PY1 Data(H)'!$A$1:$A$288,'PY1 Data(H)'!$A$1:$BR$288))</f>
        <v>1699873</v>
      </c>
      <c r="AQ48" s="130" cm="1">
        <f t="array" ref="AQ48">_xlfn.XLOOKUP(AQ$1,'PY1 Data(H)'!$A$1:$BR$1,_xlfn.XLOOKUP($A48,'PY1 Data(H)'!$A$1:$A$288,'PY1 Data(H)'!$A$1:$BR$288))</f>
        <v>0</v>
      </c>
      <c r="AR48" s="130" cm="1">
        <f t="array" ref="AR48">_xlfn.XLOOKUP(AR$1,'PY1 Data(H)'!$A$1:$BR$1,_xlfn.XLOOKUP($A48,'PY1 Data(H)'!$A$1:$A$288,'PY1 Data(H)'!$A$1:$BR$288))</f>
        <v>0</v>
      </c>
      <c r="AS48" s="130" cm="1">
        <f t="array" ref="AS48">_xlfn.XLOOKUP(AS$1,'PY1 Data(H)'!$A$1:$BR$1,_xlfn.XLOOKUP($A48,'PY1 Data(H)'!$A$1:$A$288,'PY1 Data(H)'!$A$1:$BR$288))</f>
        <v>289843</v>
      </c>
    </row>
    <row r="49" spans="1:45" x14ac:dyDescent="0.3">
      <c r="A49">
        <v>540</v>
      </c>
      <c r="D49" s="130" cm="1">
        <f t="array" ref="D49">_xlfn.XLOOKUP(D$1,'PY1 Data(H)'!$A$1:$BR$1,_xlfn.XLOOKUP($A49,'PY1 Data(H)'!$A$1:$A$288,'PY1 Data(H)'!$A$1:$BR$288))</f>
        <v>0</v>
      </c>
      <c r="E49" s="130" cm="1">
        <f t="array" ref="E49">_xlfn.XLOOKUP(E$1,'PY1 Data(H)'!$A$1:$BR$1,_xlfn.XLOOKUP($A49,'PY1 Data(H)'!$A$1:$A$288,'PY1 Data(H)'!$A$1:$BR$288))</f>
        <v>0</v>
      </c>
      <c r="F49" s="130" cm="1">
        <f t="array" ref="F49">_xlfn.XLOOKUP(F$1,'PY1 Data(H)'!$A$1:$BR$1,_xlfn.XLOOKUP($A49,'PY1 Data(H)'!$A$1:$A$288,'PY1 Data(H)'!$A$1:$BR$288))</f>
        <v>0</v>
      </c>
      <c r="G49" s="130" cm="1">
        <f t="array" ref="G49">_xlfn.XLOOKUP(G$1,'PY1 Data(H)'!$A$1:$BR$1,_xlfn.XLOOKUP($A49,'PY1 Data(H)'!$A$1:$A$288,'PY1 Data(H)'!$A$1:$BR$288))</f>
        <v>0</v>
      </c>
      <c r="H49" s="130" cm="1">
        <f t="array" ref="H49">_xlfn.XLOOKUP(H$1,'PY1 Data(H)'!$A$1:$BR$1,_xlfn.XLOOKUP($A49,'PY1 Data(H)'!$A$1:$A$288,'PY1 Data(H)'!$A$1:$BR$288))</f>
        <v>0</v>
      </c>
      <c r="I49" s="130" cm="1">
        <f t="array" ref="I49">_xlfn.XLOOKUP(I$1,'PY1 Data(H)'!$A$1:$BR$1,_xlfn.XLOOKUP($A49,'PY1 Data(H)'!$A$1:$A$288,'PY1 Data(H)'!$A$1:$BR$288))</f>
        <v>0</v>
      </c>
      <c r="J49" s="130" cm="1">
        <f t="array" ref="J49">_xlfn.XLOOKUP(J$1,'PY1 Data(H)'!$A$1:$BR$1,_xlfn.XLOOKUP($A49,'PY1 Data(H)'!$A$1:$A$288,'PY1 Data(H)'!$A$1:$BR$288))</f>
        <v>0</v>
      </c>
      <c r="K49" s="130" cm="1">
        <f t="array" ref="K49">_xlfn.XLOOKUP(K$1,'PY1 Data(H)'!$A$1:$BR$1,_xlfn.XLOOKUP($A49,'PY1 Data(H)'!$A$1:$A$288,'PY1 Data(H)'!$A$1:$BR$288))</f>
        <v>0</v>
      </c>
      <c r="L49" s="130" cm="1">
        <f t="array" ref="L49">_xlfn.XLOOKUP(L$1,'PY1 Data(H)'!$A$1:$BR$1,_xlfn.XLOOKUP($A49,'PY1 Data(H)'!$A$1:$A$288,'PY1 Data(H)'!$A$1:$BR$288))</f>
        <v>0</v>
      </c>
      <c r="M49" s="130" cm="1">
        <f t="array" ref="M49">_xlfn.XLOOKUP(M$1,'PY1 Data(H)'!$A$1:$BR$1,_xlfn.XLOOKUP($A49,'PY1 Data(H)'!$A$1:$A$288,'PY1 Data(H)'!$A$1:$BR$288))</f>
        <v>0</v>
      </c>
      <c r="N49" s="130" cm="1">
        <f t="array" ref="N49">_xlfn.XLOOKUP(N$1,'PY1 Data(H)'!$A$1:$BR$1,_xlfn.XLOOKUP($A49,'PY1 Data(H)'!$A$1:$A$288,'PY1 Data(H)'!$A$1:$BR$288))</f>
        <v>0</v>
      </c>
      <c r="O49" s="130" cm="1">
        <f t="array" ref="O49">_xlfn.XLOOKUP(O$1,'PY1 Data(H)'!$A$1:$BR$1,_xlfn.XLOOKUP($A49,'PY1 Data(H)'!$A$1:$A$288,'PY1 Data(H)'!$A$1:$BR$288))</f>
        <v>0</v>
      </c>
      <c r="P49" s="130" cm="1">
        <f t="array" ref="P49">_xlfn.XLOOKUP(P$1,'PY1 Data(H)'!$A$1:$BR$1,_xlfn.XLOOKUP($A49,'PY1 Data(H)'!$A$1:$A$288,'PY1 Data(H)'!$A$1:$BR$288))</f>
        <v>0</v>
      </c>
      <c r="Q49" s="130" cm="1">
        <f t="array" ref="Q49">_xlfn.XLOOKUP(Q$1,'PY1 Data(H)'!$A$1:$BR$1,_xlfn.XLOOKUP($A49,'PY1 Data(H)'!$A$1:$A$288,'PY1 Data(H)'!$A$1:$BR$288))</f>
        <v>0</v>
      </c>
      <c r="R49" s="130" cm="1">
        <f t="array" ref="R49">_xlfn.XLOOKUP(R$1,'PY1 Data(H)'!$A$1:$BR$1,_xlfn.XLOOKUP($A49,'PY1 Data(H)'!$A$1:$A$288,'PY1 Data(H)'!$A$1:$BR$288))</f>
        <v>0</v>
      </c>
      <c r="S49" s="130" cm="1">
        <f t="array" ref="S49">_xlfn.XLOOKUP(S$1,'PY1 Data(H)'!$A$1:$BR$1,_xlfn.XLOOKUP($A49,'PY1 Data(H)'!$A$1:$A$288,'PY1 Data(H)'!$A$1:$BR$288))</f>
        <v>6100000</v>
      </c>
      <c r="T49" s="130" cm="1">
        <f t="array" ref="T49">_xlfn.XLOOKUP(T$1,'PY1 Data(H)'!$A$1:$BR$1,_xlfn.XLOOKUP($A49,'PY1 Data(H)'!$A$1:$A$288,'PY1 Data(H)'!$A$1:$BR$288))</f>
        <v>0</v>
      </c>
      <c r="U49" s="130" cm="1">
        <f t="array" ref="U49">_xlfn.XLOOKUP(U$1,'PY1 Data(H)'!$A$1:$BR$1,_xlfn.XLOOKUP($A49,'PY1 Data(H)'!$A$1:$A$288,'PY1 Data(H)'!$A$1:$BR$288))</f>
        <v>40000</v>
      </c>
      <c r="V49" s="130" cm="1">
        <f t="array" ref="V49">_xlfn.XLOOKUP(V$1,'PY1 Data(H)'!$A$1:$BR$1,_xlfn.XLOOKUP($A49,'PY1 Data(H)'!$A$1:$A$288,'PY1 Data(H)'!$A$1:$BR$288))</f>
        <v>0</v>
      </c>
      <c r="W49" s="130" cm="1">
        <f t="array" ref="W49">_xlfn.XLOOKUP(W$1,'PY1 Data(H)'!$A$1:$BR$1,_xlfn.XLOOKUP($A49,'PY1 Data(H)'!$A$1:$A$288,'PY1 Data(H)'!$A$1:$BR$288))</f>
        <v>21775</v>
      </c>
      <c r="X49" s="130" cm="1">
        <f t="array" ref="X49">_xlfn.XLOOKUP(X$1,'PY1 Data(H)'!$A$1:$BR$1,_xlfn.XLOOKUP($A49,'PY1 Data(H)'!$A$1:$A$288,'PY1 Data(H)'!$A$1:$BR$288))</f>
        <v>0</v>
      </c>
      <c r="Y49" s="130" cm="1">
        <f t="array" ref="Y49">_xlfn.XLOOKUP(Y$1,'PY1 Data(H)'!$A$1:$BR$1,_xlfn.XLOOKUP($A49,'PY1 Data(H)'!$A$1:$A$288,'PY1 Data(H)'!$A$1:$BR$288))</f>
        <v>0</v>
      </c>
      <c r="Z49" s="130" cm="1">
        <f t="array" ref="Z49">_xlfn.XLOOKUP(Z$1,'PY1 Data(H)'!$A$1:$BR$1,_xlfn.XLOOKUP($A49,'PY1 Data(H)'!$A$1:$A$288,'PY1 Data(H)'!$A$1:$BR$288))</f>
        <v>0</v>
      </c>
      <c r="AA49" s="130" cm="1">
        <f t="array" ref="AA49">_xlfn.XLOOKUP(AA$1,'PY1 Data(H)'!$A$1:$BR$1,_xlfn.XLOOKUP($A49,'PY1 Data(H)'!$A$1:$A$288,'PY1 Data(H)'!$A$1:$BR$288))</f>
        <v>0</v>
      </c>
      <c r="AB49" s="130" cm="1">
        <f t="array" ref="AB49">_xlfn.XLOOKUP(AB$1,'PY1 Data(H)'!$A$1:$BR$1,_xlfn.XLOOKUP($A49,'PY1 Data(H)'!$A$1:$A$288,'PY1 Data(H)'!$A$1:$BR$288))</f>
        <v>0</v>
      </c>
      <c r="AC49" s="130" cm="1">
        <f t="array" ref="AC49">_xlfn.XLOOKUP(AC$1,'PY1 Data(H)'!$A$1:$BR$1,_xlfn.XLOOKUP($A49,'PY1 Data(H)'!$A$1:$A$288,'PY1 Data(H)'!$A$1:$BR$288))</f>
        <v>0</v>
      </c>
      <c r="AD49" s="130" cm="1">
        <f t="array" ref="AD49">_xlfn.XLOOKUP(AD$1,'PY1 Data(H)'!$A$1:$BR$1,_xlfn.XLOOKUP($A49,'PY1 Data(H)'!$A$1:$A$288,'PY1 Data(H)'!$A$1:$BR$288))</f>
        <v>0</v>
      </c>
      <c r="AE49" s="130" cm="1">
        <f t="array" ref="AE49">_xlfn.XLOOKUP(AE$1,'PY1 Data(H)'!$A$1:$BR$1,_xlfn.XLOOKUP($A49,'PY1 Data(H)'!$A$1:$A$288,'PY1 Data(H)'!$A$1:$BR$288))</f>
        <v>0</v>
      </c>
      <c r="AF49" s="130" cm="1">
        <f t="array" ref="AF49">_xlfn.XLOOKUP(AF$1,'PY1 Data(H)'!$A$1:$BR$1,_xlfn.XLOOKUP($A49,'PY1 Data(H)'!$A$1:$A$288,'PY1 Data(H)'!$A$1:$BR$288))</f>
        <v>0</v>
      </c>
      <c r="AG49" s="130" cm="1">
        <f t="array" ref="AG49">_xlfn.XLOOKUP(AG$1,'PY1 Data(H)'!$A$1:$BR$1,_xlfn.XLOOKUP($A49,'PY1 Data(H)'!$A$1:$A$288,'PY1 Data(H)'!$A$1:$BR$288))</f>
        <v>0</v>
      </c>
      <c r="AH49" s="130" cm="1">
        <f t="array" ref="AH49">_xlfn.XLOOKUP(AH$1,'PY1 Data(H)'!$A$1:$BR$1,_xlfn.XLOOKUP($A49,'PY1 Data(H)'!$A$1:$A$288,'PY1 Data(H)'!$A$1:$BR$288))</f>
        <v>1536537</v>
      </c>
      <c r="AI49" s="130" cm="1">
        <f t="array" ref="AI49">_xlfn.XLOOKUP(AI$1,'PY1 Data(H)'!$A$1:$BR$1,_xlfn.XLOOKUP($A49,'PY1 Data(H)'!$A$1:$A$288,'PY1 Data(H)'!$A$1:$BR$288))</f>
        <v>0</v>
      </c>
      <c r="AJ49" s="130" cm="1">
        <f t="array" ref="AJ49">_xlfn.XLOOKUP(AJ$1,'PY1 Data(H)'!$A$1:$BR$1,_xlfn.XLOOKUP($A49,'PY1 Data(H)'!$A$1:$A$288,'PY1 Data(H)'!$A$1:$BR$288))</f>
        <v>0</v>
      </c>
      <c r="AK49" s="130" cm="1">
        <f t="array" ref="AK49">_xlfn.XLOOKUP(AK$1,'PY1 Data(H)'!$A$1:$BR$1,_xlfn.XLOOKUP($A49,'PY1 Data(H)'!$A$1:$A$288,'PY1 Data(H)'!$A$1:$BR$288))</f>
        <v>0</v>
      </c>
      <c r="AL49" s="130" cm="1">
        <f t="array" ref="AL49">_xlfn.XLOOKUP(AL$1,'PY1 Data(H)'!$A$1:$BR$1,_xlfn.XLOOKUP($A49,'PY1 Data(H)'!$A$1:$A$288,'PY1 Data(H)'!$A$1:$BR$288))</f>
        <v>0</v>
      </c>
      <c r="AM49" s="130" cm="1">
        <f t="array" ref="AM49">_xlfn.XLOOKUP(AM$1,'PY1 Data(H)'!$A$1:$BR$1,_xlfn.XLOOKUP($A49,'PY1 Data(H)'!$A$1:$A$288,'PY1 Data(H)'!$A$1:$BR$288))</f>
        <v>0</v>
      </c>
      <c r="AN49" s="130" cm="1">
        <f t="array" ref="AN49">_xlfn.XLOOKUP(AN$1,'PY1 Data(H)'!$A$1:$BR$1,_xlfn.XLOOKUP($A49,'PY1 Data(H)'!$A$1:$A$288,'PY1 Data(H)'!$A$1:$BR$288))</f>
        <v>0</v>
      </c>
      <c r="AO49" s="130" cm="1">
        <f t="array" ref="AO49">_xlfn.XLOOKUP(AO$1,'PY1 Data(H)'!$A$1:$BR$1,_xlfn.XLOOKUP($A49,'PY1 Data(H)'!$A$1:$A$288,'PY1 Data(H)'!$A$1:$BR$288))</f>
        <v>0</v>
      </c>
      <c r="AP49" s="130" cm="1">
        <f t="array" ref="AP49">_xlfn.XLOOKUP(AP$1,'PY1 Data(H)'!$A$1:$BR$1,_xlfn.XLOOKUP($A49,'PY1 Data(H)'!$A$1:$A$288,'PY1 Data(H)'!$A$1:$BR$288))</f>
        <v>0</v>
      </c>
      <c r="AQ49" s="130" cm="1">
        <f t="array" ref="AQ49">_xlfn.XLOOKUP(AQ$1,'PY1 Data(H)'!$A$1:$BR$1,_xlfn.XLOOKUP($A49,'PY1 Data(H)'!$A$1:$A$288,'PY1 Data(H)'!$A$1:$BR$288))</f>
        <v>0</v>
      </c>
      <c r="AR49" s="130" cm="1">
        <f t="array" ref="AR49">_xlfn.XLOOKUP(AR$1,'PY1 Data(H)'!$A$1:$BR$1,_xlfn.XLOOKUP($A49,'PY1 Data(H)'!$A$1:$A$288,'PY1 Data(H)'!$A$1:$BR$288))</f>
        <v>0</v>
      </c>
      <c r="AS49" s="130" cm="1">
        <f t="array" ref="AS49">_xlfn.XLOOKUP(AS$1,'PY1 Data(H)'!$A$1:$BR$1,_xlfn.XLOOKUP($A49,'PY1 Data(H)'!$A$1:$A$288,'PY1 Data(H)'!$A$1:$BR$288))</f>
        <v>0</v>
      </c>
    </row>
    <row r="50" spans="1:45" x14ac:dyDescent="0.3">
      <c r="A50">
        <v>1052</v>
      </c>
      <c r="D50" s="130" t="e" cm="1">
        <f t="array" ref="D50">_xlfn.XLOOKUP(D$1,'PY1 Data(H)'!$A$1:$BR$1,_xlfn.XLOOKUP($A50,'PY1 Data(H)'!$A$1:$A$288,'PY1 Data(H)'!$A$1:$BR$288))</f>
        <v>#N/A</v>
      </c>
      <c r="E50" s="130" t="e" cm="1">
        <f t="array" ref="E50">_xlfn.XLOOKUP(E$1,'PY1 Data(H)'!$A$1:$BR$1,_xlfn.XLOOKUP($A50,'PY1 Data(H)'!$A$1:$A$288,'PY1 Data(H)'!$A$1:$BR$288))</f>
        <v>#N/A</v>
      </c>
      <c r="F50" s="130" t="e" cm="1">
        <f t="array" ref="F50">_xlfn.XLOOKUP(F$1,'PY1 Data(H)'!$A$1:$BR$1,_xlfn.XLOOKUP($A50,'PY1 Data(H)'!$A$1:$A$288,'PY1 Data(H)'!$A$1:$BR$288))</f>
        <v>#N/A</v>
      </c>
      <c r="G50" s="130" t="e" cm="1">
        <f t="array" ref="G50">_xlfn.XLOOKUP(G$1,'PY1 Data(H)'!$A$1:$BR$1,_xlfn.XLOOKUP($A50,'PY1 Data(H)'!$A$1:$A$288,'PY1 Data(H)'!$A$1:$BR$288))</f>
        <v>#N/A</v>
      </c>
      <c r="H50" s="130" t="e" cm="1">
        <f t="array" ref="H50">_xlfn.XLOOKUP(H$1,'PY1 Data(H)'!$A$1:$BR$1,_xlfn.XLOOKUP($A50,'PY1 Data(H)'!$A$1:$A$288,'PY1 Data(H)'!$A$1:$BR$288))</f>
        <v>#N/A</v>
      </c>
      <c r="I50" s="130" t="e" cm="1">
        <f t="array" ref="I50">_xlfn.XLOOKUP(I$1,'PY1 Data(H)'!$A$1:$BR$1,_xlfn.XLOOKUP($A50,'PY1 Data(H)'!$A$1:$A$288,'PY1 Data(H)'!$A$1:$BR$288))</f>
        <v>#N/A</v>
      </c>
      <c r="J50" s="130" t="e" cm="1">
        <f t="array" ref="J50">_xlfn.XLOOKUP(J$1,'PY1 Data(H)'!$A$1:$BR$1,_xlfn.XLOOKUP($A50,'PY1 Data(H)'!$A$1:$A$288,'PY1 Data(H)'!$A$1:$BR$288))</f>
        <v>#N/A</v>
      </c>
      <c r="K50" s="130" t="e" cm="1">
        <f t="array" ref="K50">_xlfn.XLOOKUP(K$1,'PY1 Data(H)'!$A$1:$BR$1,_xlfn.XLOOKUP($A50,'PY1 Data(H)'!$A$1:$A$288,'PY1 Data(H)'!$A$1:$BR$288))</f>
        <v>#N/A</v>
      </c>
      <c r="L50" s="130" t="e" cm="1">
        <f t="array" ref="L50">_xlfn.XLOOKUP(L$1,'PY1 Data(H)'!$A$1:$BR$1,_xlfn.XLOOKUP($A50,'PY1 Data(H)'!$A$1:$A$288,'PY1 Data(H)'!$A$1:$BR$288))</f>
        <v>#N/A</v>
      </c>
      <c r="M50" s="130" t="e" cm="1">
        <f t="array" ref="M50">_xlfn.XLOOKUP(M$1,'PY1 Data(H)'!$A$1:$BR$1,_xlfn.XLOOKUP($A50,'PY1 Data(H)'!$A$1:$A$288,'PY1 Data(H)'!$A$1:$BR$288))</f>
        <v>#N/A</v>
      </c>
      <c r="N50" s="130" t="e" cm="1">
        <f t="array" ref="N50">_xlfn.XLOOKUP(N$1,'PY1 Data(H)'!$A$1:$BR$1,_xlfn.XLOOKUP($A50,'PY1 Data(H)'!$A$1:$A$288,'PY1 Data(H)'!$A$1:$BR$288))</f>
        <v>#N/A</v>
      </c>
      <c r="O50" s="130" t="e" cm="1">
        <f t="array" ref="O50">_xlfn.XLOOKUP(O$1,'PY1 Data(H)'!$A$1:$BR$1,_xlfn.XLOOKUP($A50,'PY1 Data(H)'!$A$1:$A$288,'PY1 Data(H)'!$A$1:$BR$288))</f>
        <v>#N/A</v>
      </c>
      <c r="P50" s="130" t="e" cm="1">
        <f t="array" ref="P50">_xlfn.XLOOKUP(P$1,'PY1 Data(H)'!$A$1:$BR$1,_xlfn.XLOOKUP($A50,'PY1 Data(H)'!$A$1:$A$288,'PY1 Data(H)'!$A$1:$BR$288))</f>
        <v>#N/A</v>
      </c>
      <c r="Q50" s="130" t="e" cm="1">
        <f t="array" ref="Q50">_xlfn.XLOOKUP(Q$1,'PY1 Data(H)'!$A$1:$BR$1,_xlfn.XLOOKUP($A50,'PY1 Data(H)'!$A$1:$A$288,'PY1 Data(H)'!$A$1:$BR$288))</f>
        <v>#N/A</v>
      </c>
      <c r="R50" s="130" t="e" cm="1">
        <f t="array" ref="R50">_xlfn.XLOOKUP(R$1,'PY1 Data(H)'!$A$1:$BR$1,_xlfn.XLOOKUP($A50,'PY1 Data(H)'!$A$1:$A$288,'PY1 Data(H)'!$A$1:$BR$288))</f>
        <v>#N/A</v>
      </c>
      <c r="S50" s="130" t="e" cm="1">
        <f t="array" ref="S50">_xlfn.XLOOKUP(S$1,'PY1 Data(H)'!$A$1:$BR$1,_xlfn.XLOOKUP($A50,'PY1 Data(H)'!$A$1:$A$288,'PY1 Data(H)'!$A$1:$BR$288))</f>
        <v>#N/A</v>
      </c>
      <c r="T50" s="130" t="e" cm="1">
        <f t="array" ref="T50">_xlfn.XLOOKUP(T$1,'PY1 Data(H)'!$A$1:$BR$1,_xlfn.XLOOKUP($A50,'PY1 Data(H)'!$A$1:$A$288,'PY1 Data(H)'!$A$1:$BR$288))</f>
        <v>#N/A</v>
      </c>
      <c r="U50" s="130" t="e" cm="1">
        <f t="array" ref="U50">_xlfn.XLOOKUP(U$1,'PY1 Data(H)'!$A$1:$BR$1,_xlfn.XLOOKUP($A50,'PY1 Data(H)'!$A$1:$A$288,'PY1 Data(H)'!$A$1:$BR$288))</f>
        <v>#N/A</v>
      </c>
      <c r="V50" s="130" t="e" cm="1">
        <f t="array" ref="V50">_xlfn.XLOOKUP(V$1,'PY1 Data(H)'!$A$1:$BR$1,_xlfn.XLOOKUP($A50,'PY1 Data(H)'!$A$1:$A$288,'PY1 Data(H)'!$A$1:$BR$288))</f>
        <v>#N/A</v>
      </c>
      <c r="W50" s="130" t="e" cm="1">
        <f t="array" ref="W50">_xlfn.XLOOKUP(W$1,'PY1 Data(H)'!$A$1:$BR$1,_xlfn.XLOOKUP($A50,'PY1 Data(H)'!$A$1:$A$288,'PY1 Data(H)'!$A$1:$BR$288))</f>
        <v>#N/A</v>
      </c>
      <c r="X50" s="130" t="e" cm="1">
        <f t="array" ref="X50">_xlfn.XLOOKUP(X$1,'PY1 Data(H)'!$A$1:$BR$1,_xlfn.XLOOKUP($A50,'PY1 Data(H)'!$A$1:$A$288,'PY1 Data(H)'!$A$1:$BR$288))</f>
        <v>#N/A</v>
      </c>
      <c r="Y50" s="130" t="e" cm="1">
        <f t="array" ref="Y50">_xlfn.XLOOKUP(Y$1,'PY1 Data(H)'!$A$1:$BR$1,_xlfn.XLOOKUP($A50,'PY1 Data(H)'!$A$1:$A$288,'PY1 Data(H)'!$A$1:$BR$288))</f>
        <v>#N/A</v>
      </c>
      <c r="Z50" s="130" t="e" cm="1">
        <f t="array" ref="Z50">_xlfn.XLOOKUP(Z$1,'PY1 Data(H)'!$A$1:$BR$1,_xlfn.XLOOKUP($A50,'PY1 Data(H)'!$A$1:$A$288,'PY1 Data(H)'!$A$1:$BR$288))</f>
        <v>#N/A</v>
      </c>
      <c r="AA50" s="130" t="e" cm="1">
        <f t="array" ref="AA50">_xlfn.XLOOKUP(AA$1,'PY1 Data(H)'!$A$1:$BR$1,_xlfn.XLOOKUP($A50,'PY1 Data(H)'!$A$1:$A$288,'PY1 Data(H)'!$A$1:$BR$288))</f>
        <v>#N/A</v>
      </c>
      <c r="AB50" s="130" t="e" cm="1">
        <f t="array" ref="AB50">_xlfn.XLOOKUP(AB$1,'PY1 Data(H)'!$A$1:$BR$1,_xlfn.XLOOKUP($A50,'PY1 Data(H)'!$A$1:$A$288,'PY1 Data(H)'!$A$1:$BR$288))</f>
        <v>#N/A</v>
      </c>
      <c r="AC50" s="130" t="e" cm="1">
        <f t="array" ref="AC50">_xlfn.XLOOKUP(AC$1,'PY1 Data(H)'!$A$1:$BR$1,_xlfn.XLOOKUP($A50,'PY1 Data(H)'!$A$1:$A$288,'PY1 Data(H)'!$A$1:$BR$288))</f>
        <v>#N/A</v>
      </c>
      <c r="AD50" s="130" t="e" cm="1">
        <f t="array" ref="AD50">_xlfn.XLOOKUP(AD$1,'PY1 Data(H)'!$A$1:$BR$1,_xlfn.XLOOKUP($A50,'PY1 Data(H)'!$A$1:$A$288,'PY1 Data(H)'!$A$1:$BR$288))</f>
        <v>#N/A</v>
      </c>
      <c r="AE50" s="130" t="e" cm="1">
        <f t="array" ref="AE50">_xlfn.XLOOKUP(AE$1,'PY1 Data(H)'!$A$1:$BR$1,_xlfn.XLOOKUP($A50,'PY1 Data(H)'!$A$1:$A$288,'PY1 Data(H)'!$A$1:$BR$288))</f>
        <v>#N/A</v>
      </c>
      <c r="AF50" s="130" t="e" cm="1">
        <f t="array" ref="AF50">_xlfn.XLOOKUP(AF$1,'PY1 Data(H)'!$A$1:$BR$1,_xlfn.XLOOKUP($A50,'PY1 Data(H)'!$A$1:$A$288,'PY1 Data(H)'!$A$1:$BR$288))</f>
        <v>#N/A</v>
      </c>
      <c r="AG50" s="130" t="e" cm="1">
        <f t="array" ref="AG50">_xlfn.XLOOKUP(AG$1,'PY1 Data(H)'!$A$1:$BR$1,_xlfn.XLOOKUP($A50,'PY1 Data(H)'!$A$1:$A$288,'PY1 Data(H)'!$A$1:$BR$288))</f>
        <v>#N/A</v>
      </c>
      <c r="AH50" s="130" t="e" cm="1">
        <f t="array" ref="AH50">_xlfn.XLOOKUP(AH$1,'PY1 Data(H)'!$A$1:$BR$1,_xlfn.XLOOKUP($A50,'PY1 Data(H)'!$A$1:$A$288,'PY1 Data(H)'!$A$1:$BR$288))</f>
        <v>#N/A</v>
      </c>
      <c r="AI50" s="130" t="e" cm="1">
        <f t="array" ref="AI50">_xlfn.XLOOKUP(AI$1,'PY1 Data(H)'!$A$1:$BR$1,_xlfn.XLOOKUP($A50,'PY1 Data(H)'!$A$1:$A$288,'PY1 Data(H)'!$A$1:$BR$288))</f>
        <v>#N/A</v>
      </c>
      <c r="AJ50" s="130" t="e" cm="1">
        <f t="array" ref="AJ50">_xlfn.XLOOKUP(AJ$1,'PY1 Data(H)'!$A$1:$BR$1,_xlfn.XLOOKUP($A50,'PY1 Data(H)'!$A$1:$A$288,'PY1 Data(H)'!$A$1:$BR$288))</f>
        <v>#N/A</v>
      </c>
      <c r="AK50" s="130" t="e" cm="1">
        <f t="array" ref="AK50">_xlfn.XLOOKUP(AK$1,'PY1 Data(H)'!$A$1:$BR$1,_xlfn.XLOOKUP($A50,'PY1 Data(H)'!$A$1:$A$288,'PY1 Data(H)'!$A$1:$BR$288))</f>
        <v>#N/A</v>
      </c>
      <c r="AL50" s="130" t="e" cm="1">
        <f t="array" ref="AL50">_xlfn.XLOOKUP(AL$1,'PY1 Data(H)'!$A$1:$BR$1,_xlfn.XLOOKUP($A50,'PY1 Data(H)'!$A$1:$A$288,'PY1 Data(H)'!$A$1:$BR$288))</f>
        <v>#N/A</v>
      </c>
      <c r="AM50" s="130" t="e" cm="1">
        <f t="array" ref="AM50">_xlfn.XLOOKUP(AM$1,'PY1 Data(H)'!$A$1:$BR$1,_xlfn.XLOOKUP($A50,'PY1 Data(H)'!$A$1:$A$288,'PY1 Data(H)'!$A$1:$BR$288))</f>
        <v>#N/A</v>
      </c>
      <c r="AN50" s="130" t="e" cm="1">
        <f t="array" ref="AN50">_xlfn.XLOOKUP(AN$1,'PY1 Data(H)'!$A$1:$BR$1,_xlfn.XLOOKUP($A50,'PY1 Data(H)'!$A$1:$A$288,'PY1 Data(H)'!$A$1:$BR$288))</f>
        <v>#N/A</v>
      </c>
      <c r="AO50" s="130" t="e" cm="1">
        <f t="array" ref="AO50">_xlfn.XLOOKUP(AO$1,'PY1 Data(H)'!$A$1:$BR$1,_xlfn.XLOOKUP($A50,'PY1 Data(H)'!$A$1:$A$288,'PY1 Data(H)'!$A$1:$BR$288))</f>
        <v>#N/A</v>
      </c>
      <c r="AP50" s="130" t="e" cm="1">
        <f t="array" ref="AP50">_xlfn.XLOOKUP(AP$1,'PY1 Data(H)'!$A$1:$BR$1,_xlfn.XLOOKUP($A50,'PY1 Data(H)'!$A$1:$A$288,'PY1 Data(H)'!$A$1:$BR$288))</f>
        <v>#N/A</v>
      </c>
      <c r="AQ50" s="130" t="e" cm="1">
        <f t="array" ref="AQ50">_xlfn.XLOOKUP(AQ$1,'PY1 Data(H)'!$A$1:$BR$1,_xlfn.XLOOKUP($A50,'PY1 Data(H)'!$A$1:$A$288,'PY1 Data(H)'!$A$1:$BR$288))</f>
        <v>#N/A</v>
      </c>
      <c r="AR50" s="130" t="e" cm="1">
        <f t="array" ref="AR50">_xlfn.XLOOKUP(AR$1,'PY1 Data(H)'!$A$1:$BR$1,_xlfn.XLOOKUP($A50,'PY1 Data(H)'!$A$1:$A$288,'PY1 Data(H)'!$A$1:$BR$288))</f>
        <v>#N/A</v>
      </c>
      <c r="AS50" s="130" t="e" cm="1">
        <f t="array" ref="AS50">_xlfn.XLOOKUP(AS$1,'PY1 Data(H)'!$A$1:$BR$1,_xlfn.XLOOKUP($A50,'PY1 Data(H)'!$A$1:$A$288,'PY1 Data(H)'!$A$1:$BR$288))</f>
        <v>#N/A</v>
      </c>
    </row>
    <row r="51" spans="1:45" x14ac:dyDescent="0.3">
      <c r="D51" s="130" cm="1">
        <f t="array" ref="D51">_xlfn.XLOOKUP(D$1,'PY1 Data(H)'!$A$1:$BR$1,_xlfn.XLOOKUP($A51,'PY1 Data(H)'!$A$1:$A$288,'PY1 Data(H)'!$A$1:$BR$288))</f>
        <v>0</v>
      </c>
      <c r="E51" s="130" cm="1">
        <f t="array" ref="E51">_xlfn.XLOOKUP(E$1,'PY1 Data(H)'!$A$1:$BR$1,_xlfn.XLOOKUP($A51,'PY1 Data(H)'!$A$1:$A$288,'PY1 Data(H)'!$A$1:$BR$288))</f>
        <v>0</v>
      </c>
      <c r="F51" s="130" cm="1">
        <f t="array" ref="F51">_xlfn.XLOOKUP(F$1,'PY1 Data(H)'!$A$1:$BR$1,_xlfn.XLOOKUP($A51,'PY1 Data(H)'!$A$1:$A$288,'PY1 Data(H)'!$A$1:$BR$288))</f>
        <v>0</v>
      </c>
      <c r="G51" s="130" cm="1">
        <f t="array" ref="G51">_xlfn.XLOOKUP(G$1,'PY1 Data(H)'!$A$1:$BR$1,_xlfn.XLOOKUP($A51,'PY1 Data(H)'!$A$1:$A$288,'PY1 Data(H)'!$A$1:$BR$288))</f>
        <v>0</v>
      </c>
      <c r="H51" s="130" cm="1">
        <f t="array" ref="H51">_xlfn.XLOOKUP(H$1,'PY1 Data(H)'!$A$1:$BR$1,_xlfn.XLOOKUP($A51,'PY1 Data(H)'!$A$1:$A$288,'PY1 Data(H)'!$A$1:$BR$288))</f>
        <v>0</v>
      </c>
      <c r="I51" s="130" cm="1">
        <f t="array" ref="I51">_xlfn.XLOOKUP(I$1,'PY1 Data(H)'!$A$1:$BR$1,_xlfn.XLOOKUP($A51,'PY1 Data(H)'!$A$1:$A$288,'PY1 Data(H)'!$A$1:$BR$288))</f>
        <v>0</v>
      </c>
      <c r="J51" s="130" cm="1">
        <f t="array" ref="J51">_xlfn.XLOOKUP(J$1,'PY1 Data(H)'!$A$1:$BR$1,_xlfn.XLOOKUP($A51,'PY1 Data(H)'!$A$1:$A$288,'PY1 Data(H)'!$A$1:$BR$288))</f>
        <v>0</v>
      </c>
      <c r="K51" s="130" cm="1">
        <f t="array" ref="K51">_xlfn.XLOOKUP(K$1,'PY1 Data(H)'!$A$1:$BR$1,_xlfn.XLOOKUP($A51,'PY1 Data(H)'!$A$1:$A$288,'PY1 Data(H)'!$A$1:$BR$288))</f>
        <v>0</v>
      </c>
      <c r="L51" s="130" cm="1">
        <f t="array" ref="L51">_xlfn.XLOOKUP(L$1,'PY1 Data(H)'!$A$1:$BR$1,_xlfn.XLOOKUP($A51,'PY1 Data(H)'!$A$1:$A$288,'PY1 Data(H)'!$A$1:$BR$288))</f>
        <v>0</v>
      </c>
      <c r="M51" s="130" cm="1">
        <f t="array" ref="M51">_xlfn.XLOOKUP(M$1,'PY1 Data(H)'!$A$1:$BR$1,_xlfn.XLOOKUP($A51,'PY1 Data(H)'!$A$1:$A$288,'PY1 Data(H)'!$A$1:$BR$288))</f>
        <v>0</v>
      </c>
      <c r="N51" s="130" cm="1">
        <f t="array" ref="N51">_xlfn.XLOOKUP(N$1,'PY1 Data(H)'!$A$1:$BR$1,_xlfn.XLOOKUP($A51,'PY1 Data(H)'!$A$1:$A$288,'PY1 Data(H)'!$A$1:$BR$288))</f>
        <v>0</v>
      </c>
      <c r="O51" s="130" cm="1">
        <f t="array" ref="O51">_xlfn.XLOOKUP(O$1,'PY1 Data(H)'!$A$1:$BR$1,_xlfn.XLOOKUP($A51,'PY1 Data(H)'!$A$1:$A$288,'PY1 Data(H)'!$A$1:$BR$288))</f>
        <v>0</v>
      </c>
      <c r="P51" s="130" cm="1">
        <f t="array" ref="P51">_xlfn.XLOOKUP(P$1,'PY1 Data(H)'!$A$1:$BR$1,_xlfn.XLOOKUP($A51,'PY1 Data(H)'!$A$1:$A$288,'PY1 Data(H)'!$A$1:$BR$288))</f>
        <v>0</v>
      </c>
      <c r="Q51" s="130" cm="1">
        <f t="array" ref="Q51">_xlfn.XLOOKUP(Q$1,'PY1 Data(H)'!$A$1:$BR$1,_xlfn.XLOOKUP($A51,'PY1 Data(H)'!$A$1:$A$288,'PY1 Data(H)'!$A$1:$BR$288))</f>
        <v>0</v>
      </c>
      <c r="R51" s="130" cm="1">
        <f t="array" ref="R51">_xlfn.XLOOKUP(R$1,'PY1 Data(H)'!$A$1:$BR$1,_xlfn.XLOOKUP($A51,'PY1 Data(H)'!$A$1:$A$288,'PY1 Data(H)'!$A$1:$BR$288))</f>
        <v>0</v>
      </c>
      <c r="S51" s="130" cm="1">
        <f t="array" ref="S51">_xlfn.XLOOKUP(S$1,'PY1 Data(H)'!$A$1:$BR$1,_xlfn.XLOOKUP($A51,'PY1 Data(H)'!$A$1:$A$288,'PY1 Data(H)'!$A$1:$BR$288))</f>
        <v>0</v>
      </c>
      <c r="T51" s="130" cm="1">
        <f t="array" ref="T51">_xlfn.XLOOKUP(T$1,'PY1 Data(H)'!$A$1:$BR$1,_xlfn.XLOOKUP($A51,'PY1 Data(H)'!$A$1:$A$288,'PY1 Data(H)'!$A$1:$BR$288))</f>
        <v>0</v>
      </c>
      <c r="U51" s="130" cm="1">
        <f t="array" ref="U51">_xlfn.XLOOKUP(U$1,'PY1 Data(H)'!$A$1:$BR$1,_xlfn.XLOOKUP($A51,'PY1 Data(H)'!$A$1:$A$288,'PY1 Data(H)'!$A$1:$BR$288))</f>
        <v>0</v>
      </c>
      <c r="V51" s="130" cm="1">
        <f t="array" ref="V51">_xlfn.XLOOKUP(V$1,'PY1 Data(H)'!$A$1:$BR$1,_xlfn.XLOOKUP($A51,'PY1 Data(H)'!$A$1:$A$288,'PY1 Data(H)'!$A$1:$BR$288))</f>
        <v>0</v>
      </c>
      <c r="W51" s="130" cm="1">
        <f t="array" ref="W51">_xlfn.XLOOKUP(W$1,'PY1 Data(H)'!$A$1:$BR$1,_xlfn.XLOOKUP($A51,'PY1 Data(H)'!$A$1:$A$288,'PY1 Data(H)'!$A$1:$BR$288))</f>
        <v>0</v>
      </c>
      <c r="X51" s="130" cm="1">
        <f t="array" ref="X51">_xlfn.XLOOKUP(X$1,'PY1 Data(H)'!$A$1:$BR$1,_xlfn.XLOOKUP($A51,'PY1 Data(H)'!$A$1:$A$288,'PY1 Data(H)'!$A$1:$BR$288))</f>
        <v>0</v>
      </c>
      <c r="Y51" s="130" cm="1">
        <f t="array" ref="Y51">_xlfn.XLOOKUP(Y$1,'PY1 Data(H)'!$A$1:$BR$1,_xlfn.XLOOKUP($A51,'PY1 Data(H)'!$A$1:$A$288,'PY1 Data(H)'!$A$1:$BR$288))</f>
        <v>0</v>
      </c>
      <c r="Z51" s="130" cm="1">
        <f t="array" ref="Z51">_xlfn.XLOOKUP(Z$1,'PY1 Data(H)'!$A$1:$BR$1,_xlfn.XLOOKUP($A51,'PY1 Data(H)'!$A$1:$A$288,'PY1 Data(H)'!$A$1:$BR$288))</f>
        <v>0</v>
      </c>
      <c r="AA51" s="130" cm="1">
        <f t="array" ref="AA51">_xlfn.XLOOKUP(AA$1,'PY1 Data(H)'!$A$1:$BR$1,_xlfn.XLOOKUP($A51,'PY1 Data(H)'!$A$1:$A$288,'PY1 Data(H)'!$A$1:$BR$288))</f>
        <v>0</v>
      </c>
      <c r="AB51" s="130" cm="1">
        <f t="array" ref="AB51">_xlfn.XLOOKUP(AB$1,'PY1 Data(H)'!$A$1:$BR$1,_xlfn.XLOOKUP($A51,'PY1 Data(H)'!$A$1:$A$288,'PY1 Data(H)'!$A$1:$BR$288))</f>
        <v>0</v>
      </c>
      <c r="AC51" s="130" cm="1">
        <f t="array" ref="AC51">_xlfn.XLOOKUP(AC$1,'PY1 Data(H)'!$A$1:$BR$1,_xlfn.XLOOKUP($A51,'PY1 Data(H)'!$A$1:$A$288,'PY1 Data(H)'!$A$1:$BR$288))</f>
        <v>0</v>
      </c>
      <c r="AD51" s="130" cm="1">
        <f t="array" ref="AD51">_xlfn.XLOOKUP(AD$1,'PY1 Data(H)'!$A$1:$BR$1,_xlfn.XLOOKUP($A51,'PY1 Data(H)'!$A$1:$A$288,'PY1 Data(H)'!$A$1:$BR$288))</f>
        <v>0</v>
      </c>
      <c r="AE51" s="130" cm="1">
        <f t="array" ref="AE51">_xlfn.XLOOKUP(AE$1,'PY1 Data(H)'!$A$1:$BR$1,_xlfn.XLOOKUP($A51,'PY1 Data(H)'!$A$1:$A$288,'PY1 Data(H)'!$A$1:$BR$288))</f>
        <v>0</v>
      </c>
      <c r="AF51" s="130" cm="1">
        <f t="array" ref="AF51">_xlfn.XLOOKUP(AF$1,'PY1 Data(H)'!$A$1:$BR$1,_xlfn.XLOOKUP($A51,'PY1 Data(H)'!$A$1:$A$288,'PY1 Data(H)'!$A$1:$BR$288))</f>
        <v>0</v>
      </c>
      <c r="AG51" s="130" cm="1">
        <f t="array" ref="AG51">_xlfn.XLOOKUP(AG$1,'PY1 Data(H)'!$A$1:$BR$1,_xlfn.XLOOKUP($A51,'PY1 Data(H)'!$A$1:$A$288,'PY1 Data(H)'!$A$1:$BR$288))</f>
        <v>0</v>
      </c>
      <c r="AH51" s="130" cm="1">
        <f t="array" ref="AH51">_xlfn.XLOOKUP(AH$1,'PY1 Data(H)'!$A$1:$BR$1,_xlfn.XLOOKUP($A51,'PY1 Data(H)'!$A$1:$A$288,'PY1 Data(H)'!$A$1:$BR$288))</f>
        <v>0</v>
      </c>
      <c r="AI51" s="130" cm="1">
        <f t="array" ref="AI51">_xlfn.XLOOKUP(AI$1,'PY1 Data(H)'!$A$1:$BR$1,_xlfn.XLOOKUP($A51,'PY1 Data(H)'!$A$1:$A$288,'PY1 Data(H)'!$A$1:$BR$288))</f>
        <v>0</v>
      </c>
      <c r="AJ51" s="130" cm="1">
        <f t="array" ref="AJ51">_xlfn.XLOOKUP(AJ$1,'PY1 Data(H)'!$A$1:$BR$1,_xlfn.XLOOKUP($A51,'PY1 Data(H)'!$A$1:$A$288,'PY1 Data(H)'!$A$1:$BR$288))</f>
        <v>0</v>
      </c>
      <c r="AK51" s="130" cm="1">
        <f t="array" ref="AK51">_xlfn.XLOOKUP(AK$1,'PY1 Data(H)'!$A$1:$BR$1,_xlfn.XLOOKUP($A51,'PY1 Data(H)'!$A$1:$A$288,'PY1 Data(H)'!$A$1:$BR$288))</f>
        <v>0</v>
      </c>
      <c r="AL51" s="130" cm="1">
        <f t="array" ref="AL51">_xlfn.XLOOKUP(AL$1,'PY1 Data(H)'!$A$1:$BR$1,_xlfn.XLOOKUP($A51,'PY1 Data(H)'!$A$1:$A$288,'PY1 Data(H)'!$A$1:$BR$288))</f>
        <v>0</v>
      </c>
      <c r="AM51" s="130" cm="1">
        <f t="array" ref="AM51">_xlfn.XLOOKUP(AM$1,'PY1 Data(H)'!$A$1:$BR$1,_xlfn.XLOOKUP($A51,'PY1 Data(H)'!$A$1:$A$288,'PY1 Data(H)'!$A$1:$BR$288))</f>
        <v>0</v>
      </c>
      <c r="AN51" s="130" cm="1">
        <f t="array" ref="AN51">_xlfn.XLOOKUP(AN$1,'PY1 Data(H)'!$A$1:$BR$1,_xlfn.XLOOKUP($A51,'PY1 Data(H)'!$A$1:$A$288,'PY1 Data(H)'!$A$1:$BR$288))</f>
        <v>0</v>
      </c>
      <c r="AO51" s="130" cm="1">
        <f t="array" ref="AO51">_xlfn.XLOOKUP(AO$1,'PY1 Data(H)'!$A$1:$BR$1,_xlfn.XLOOKUP($A51,'PY1 Data(H)'!$A$1:$A$288,'PY1 Data(H)'!$A$1:$BR$288))</f>
        <v>0</v>
      </c>
      <c r="AP51" s="130" cm="1">
        <f t="array" ref="AP51">_xlfn.XLOOKUP(AP$1,'PY1 Data(H)'!$A$1:$BR$1,_xlfn.XLOOKUP($A51,'PY1 Data(H)'!$A$1:$A$288,'PY1 Data(H)'!$A$1:$BR$288))</f>
        <v>0</v>
      </c>
      <c r="AQ51" s="130" cm="1">
        <f t="array" ref="AQ51">_xlfn.XLOOKUP(AQ$1,'PY1 Data(H)'!$A$1:$BR$1,_xlfn.XLOOKUP($A51,'PY1 Data(H)'!$A$1:$A$288,'PY1 Data(H)'!$A$1:$BR$288))</f>
        <v>0</v>
      </c>
      <c r="AR51" s="130" cm="1">
        <f t="array" ref="AR51">_xlfn.XLOOKUP(AR$1,'PY1 Data(H)'!$A$1:$BR$1,_xlfn.XLOOKUP($A51,'PY1 Data(H)'!$A$1:$A$288,'PY1 Data(H)'!$A$1:$BR$288))</f>
        <v>0</v>
      </c>
      <c r="AS51" s="130" cm="1">
        <f t="array" ref="AS51">_xlfn.XLOOKUP(AS$1,'PY1 Data(H)'!$A$1:$BR$1,_xlfn.XLOOKUP($A51,'PY1 Data(H)'!$A$1:$A$288,'PY1 Data(H)'!$A$1:$BR$288))</f>
        <v>0</v>
      </c>
    </row>
    <row r="52" spans="1:45" x14ac:dyDescent="0.3">
      <c r="A52">
        <v>16</v>
      </c>
      <c r="D52" s="130" cm="1">
        <f t="array" ref="D52">_xlfn.XLOOKUP(D$1,'PY1 Data(H)'!$A$1:$BR$1,_xlfn.XLOOKUP($A52,'PY1 Data(H)'!$A$1:$A$288,'PY1 Data(H)'!$A$1:$BR$288))</f>
        <v>0</v>
      </c>
      <c r="E52" s="130" cm="1">
        <f t="array" ref="E52">_xlfn.XLOOKUP(E$1,'PY1 Data(H)'!$A$1:$BR$1,_xlfn.XLOOKUP($A52,'PY1 Data(H)'!$A$1:$A$288,'PY1 Data(H)'!$A$1:$BR$288))</f>
        <v>0</v>
      </c>
      <c r="F52" s="130" cm="1">
        <f t="array" ref="F52">_xlfn.XLOOKUP(F$1,'PY1 Data(H)'!$A$1:$BR$1,_xlfn.XLOOKUP($A52,'PY1 Data(H)'!$A$1:$A$288,'PY1 Data(H)'!$A$1:$BR$288))</f>
        <v>9434295</v>
      </c>
      <c r="G52" s="130" cm="1">
        <f t="array" ref="G52">_xlfn.XLOOKUP(G$1,'PY1 Data(H)'!$A$1:$BR$1,_xlfn.XLOOKUP($A52,'PY1 Data(H)'!$A$1:$A$288,'PY1 Data(H)'!$A$1:$BR$288))</f>
        <v>0</v>
      </c>
      <c r="H52" s="130" cm="1">
        <f t="array" ref="H52">_xlfn.XLOOKUP(H$1,'PY1 Data(H)'!$A$1:$BR$1,_xlfn.XLOOKUP($A52,'PY1 Data(H)'!$A$1:$A$288,'PY1 Data(H)'!$A$1:$BR$288))</f>
        <v>0</v>
      </c>
      <c r="I52" s="130" cm="1">
        <f t="array" ref="I52">_xlfn.XLOOKUP(I$1,'PY1 Data(H)'!$A$1:$BR$1,_xlfn.XLOOKUP($A52,'PY1 Data(H)'!$A$1:$A$288,'PY1 Data(H)'!$A$1:$BR$288))</f>
        <v>353063</v>
      </c>
      <c r="J52" s="130" cm="1">
        <f t="array" ref="J52">_xlfn.XLOOKUP(J$1,'PY1 Data(H)'!$A$1:$BR$1,_xlfn.XLOOKUP($A52,'PY1 Data(H)'!$A$1:$A$288,'PY1 Data(H)'!$A$1:$BR$288))</f>
        <v>2691679</v>
      </c>
      <c r="K52" s="130" cm="1">
        <f t="array" ref="K52">_xlfn.XLOOKUP(K$1,'PY1 Data(H)'!$A$1:$BR$1,_xlfn.XLOOKUP($A52,'PY1 Data(H)'!$A$1:$A$288,'PY1 Data(H)'!$A$1:$BR$288))</f>
        <v>0</v>
      </c>
      <c r="L52" s="130" cm="1">
        <f t="array" ref="L52">_xlfn.XLOOKUP(L$1,'PY1 Data(H)'!$A$1:$BR$1,_xlfn.XLOOKUP($A52,'PY1 Data(H)'!$A$1:$A$288,'PY1 Data(H)'!$A$1:$BR$288))</f>
        <v>0</v>
      </c>
      <c r="M52" s="130" cm="1">
        <f t="array" ref="M52">_xlfn.XLOOKUP(M$1,'PY1 Data(H)'!$A$1:$BR$1,_xlfn.XLOOKUP($A52,'PY1 Data(H)'!$A$1:$A$288,'PY1 Data(H)'!$A$1:$BR$288))</f>
        <v>0</v>
      </c>
      <c r="N52" s="130" cm="1">
        <f t="array" ref="N52">_xlfn.XLOOKUP(N$1,'PY1 Data(H)'!$A$1:$BR$1,_xlfn.XLOOKUP($A52,'PY1 Data(H)'!$A$1:$A$288,'PY1 Data(H)'!$A$1:$BR$288))</f>
        <v>0</v>
      </c>
      <c r="O52" s="130" cm="1">
        <f t="array" ref="O52">_xlfn.XLOOKUP(O$1,'PY1 Data(H)'!$A$1:$BR$1,_xlfn.XLOOKUP($A52,'PY1 Data(H)'!$A$1:$A$288,'PY1 Data(H)'!$A$1:$BR$288))</f>
        <v>0</v>
      </c>
      <c r="P52" s="130" cm="1">
        <f t="array" ref="P52">_xlfn.XLOOKUP(P$1,'PY1 Data(H)'!$A$1:$BR$1,_xlfn.XLOOKUP($A52,'PY1 Data(H)'!$A$1:$A$288,'PY1 Data(H)'!$A$1:$BR$288))</f>
        <v>30225</v>
      </c>
      <c r="Q52" s="130" cm="1">
        <f t="array" ref="Q52">_xlfn.XLOOKUP(Q$1,'PY1 Data(H)'!$A$1:$BR$1,_xlfn.XLOOKUP($A52,'PY1 Data(H)'!$A$1:$A$288,'PY1 Data(H)'!$A$1:$BR$288))</f>
        <v>7</v>
      </c>
      <c r="R52" s="130" cm="1">
        <f t="array" ref="R52">_xlfn.XLOOKUP(R$1,'PY1 Data(H)'!$A$1:$BR$1,_xlfn.XLOOKUP($A52,'PY1 Data(H)'!$A$1:$A$288,'PY1 Data(H)'!$A$1:$BR$288))</f>
        <v>66983</v>
      </c>
      <c r="S52" s="130" cm="1">
        <f t="array" ref="S52">_xlfn.XLOOKUP(S$1,'PY1 Data(H)'!$A$1:$BR$1,_xlfn.XLOOKUP($A52,'PY1 Data(H)'!$A$1:$A$288,'PY1 Data(H)'!$A$1:$BR$288))</f>
        <v>3264362</v>
      </c>
      <c r="T52" s="130" cm="1">
        <f t="array" ref="T52">_xlfn.XLOOKUP(T$1,'PY1 Data(H)'!$A$1:$BR$1,_xlfn.XLOOKUP($A52,'PY1 Data(H)'!$A$1:$A$288,'PY1 Data(H)'!$A$1:$BR$288))</f>
        <v>0</v>
      </c>
      <c r="U52" s="130" cm="1">
        <f t="array" ref="U52">_xlfn.XLOOKUP(U$1,'PY1 Data(H)'!$A$1:$BR$1,_xlfn.XLOOKUP($A52,'PY1 Data(H)'!$A$1:$A$288,'PY1 Data(H)'!$A$1:$BR$288))</f>
        <v>210733</v>
      </c>
      <c r="V52" s="130" cm="1">
        <f t="array" ref="V52">_xlfn.XLOOKUP(V$1,'PY1 Data(H)'!$A$1:$BR$1,_xlfn.XLOOKUP($A52,'PY1 Data(H)'!$A$1:$A$288,'PY1 Data(H)'!$A$1:$BR$288))</f>
        <v>0</v>
      </c>
      <c r="W52" s="130" cm="1">
        <f t="array" ref="W52">_xlfn.XLOOKUP(W$1,'PY1 Data(H)'!$A$1:$BR$1,_xlfn.XLOOKUP($A52,'PY1 Data(H)'!$A$1:$A$288,'PY1 Data(H)'!$A$1:$BR$288))</f>
        <v>141</v>
      </c>
      <c r="X52" s="130" cm="1">
        <f t="array" ref="X52">_xlfn.XLOOKUP(X$1,'PY1 Data(H)'!$A$1:$BR$1,_xlfn.XLOOKUP($A52,'PY1 Data(H)'!$A$1:$A$288,'PY1 Data(H)'!$A$1:$BR$288))</f>
        <v>359029</v>
      </c>
      <c r="Y52" s="130" cm="1">
        <f t="array" ref="Y52">_xlfn.XLOOKUP(Y$1,'PY1 Data(H)'!$A$1:$BR$1,_xlfn.XLOOKUP($A52,'PY1 Data(H)'!$A$1:$A$288,'PY1 Data(H)'!$A$1:$BR$288))</f>
        <v>0</v>
      </c>
      <c r="Z52" s="130" cm="1">
        <f t="array" ref="Z52">_xlfn.XLOOKUP(Z$1,'PY1 Data(H)'!$A$1:$BR$1,_xlfn.XLOOKUP($A52,'PY1 Data(H)'!$A$1:$A$288,'PY1 Data(H)'!$A$1:$BR$288))</f>
        <v>126375</v>
      </c>
      <c r="AA52" s="130" cm="1">
        <f t="array" ref="AA52">_xlfn.XLOOKUP(AA$1,'PY1 Data(H)'!$A$1:$BR$1,_xlfn.XLOOKUP($A52,'PY1 Data(H)'!$A$1:$A$288,'PY1 Data(H)'!$A$1:$BR$288))</f>
        <v>75020</v>
      </c>
      <c r="AB52" s="130" cm="1">
        <f t="array" ref="AB52">_xlfn.XLOOKUP(AB$1,'PY1 Data(H)'!$A$1:$BR$1,_xlfn.XLOOKUP($A52,'PY1 Data(H)'!$A$1:$A$288,'PY1 Data(H)'!$A$1:$BR$288))</f>
        <v>568188</v>
      </c>
      <c r="AC52" s="130" cm="1">
        <f t="array" ref="AC52">_xlfn.XLOOKUP(AC$1,'PY1 Data(H)'!$A$1:$BR$1,_xlfn.XLOOKUP($A52,'PY1 Data(H)'!$A$1:$A$288,'PY1 Data(H)'!$A$1:$BR$288))</f>
        <v>66291075</v>
      </c>
      <c r="AD52" s="130" cm="1">
        <f t="array" ref="AD52">_xlfn.XLOOKUP(AD$1,'PY1 Data(H)'!$A$1:$BR$1,_xlfn.XLOOKUP($A52,'PY1 Data(H)'!$A$1:$A$288,'PY1 Data(H)'!$A$1:$BR$288))</f>
        <v>0</v>
      </c>
      <c r="AE52" s="130" cm="1">
        <f t="array" ref="AE52">_xlfn.XLOOKUP(AE$1,'PY1 Data(H)'!$A$1:$BR$1,_xlfn.XLOOKUP($A52,'PY1 Data(H)'!$A$1:$A$288,'PY1 Data(H)'!$A$1:$BR$288))</f>
        <v>16526</v>
      </c>
      <c r="AF52" s="130" cm="1">
        <f t="array" ref="AF52">_xlfn.XLOOKUP(AF$1,'PY1 Data(H)'!$A$1:$BR$1,_xlfn.XLOOKUP($A52,'PY1 Data(H)'!$A$1:$A$288,'PY1 Data(H)'!$A$1:$BR$288))</f>
        <v>0</v>
      </c>
      <c r="AG52" s="130" cm="1">
        <f t="array" ref="AG52">_xlfn.XLOOKUP(AG$1,'PY1 Data(H)'!$A$1:$BR$1,_xlfn.XLOOKUP($A52,'PY1 Data(H)'!$A$1:$A$288,'PY1 Data(H)'!$A$1:$BR$288))</f>
        <v>9971518</v>
      </c>
      <c r="AH52" s="130" cm="1">
        <f t="array" ref="AH52">_xlfn.XLOOKUP(AH$1,'PY1 Data(H)'!$A$1:$BR$1,_xlfn.XLOOKUP($A52,'PY1 Data(H)'!$A$1:$A$288,'PY1 Data(H)'!$A$1:$BR$288))</f>
        <v>2625205</v>
      </c>
      <c r="AI52" s="130" cm="1">
        <f t="array" ref="AI52">_xlfn.XLOOKUP(AI$1,'PY1 Data(H)'!$A$1:$BR$1,_xlfn.XLOOKUP($A52,'PY1 Data(H)'!$A$1:$A$288,'PY1 Data(H)'!$A$1:$BR$288))</f>
        <v>16831644</v>
      </c>
      <c r="AJ52" s="130" cm="1">
        <f t="array" ref="AJ52">_xlfn.XLOOKUP(AJ$1,'PY1 Data(H)'!$A$1:$BR$1,_xlfn.XLOOKUP($A52,'PY1 Data(H)'!$A$1:$A$288,'PY1 Data(H)'!$A$1:$BR$288))</f>
        <v>79410</v>
      </c>
      <c r="AK52" s="130" cm="1">
        <f t="array" ref="AK52">_xlfn.XLOOKUP(AK$1,'PY1 Data(H)'!$A$1:$BR$1,_xlfn.XLOOKUP($A52,'PY1 Data(H)'!$A$1:$A$288,'PY1 Data(H)'!$A$1:$BR$288))</f>
        <v>225187</v>
      </c>
      <c r="AL52" s="130" cm="1">
        <f t="array" ref="AL52">_xlfn.XLOOKUP(AL$1,'PY1 Data(H)'!$A$1:$BR$1,_xlfn.XLOOKUP($A52,'PY1 Data(H)'!$A$1:$A$288,'PY1 Data(H)'!$A$1:$BR$288))</f>
        <v>37733</v>
      </c>
      <c r="AM52" s="130" cm="1">
        <f t="array" ref="AM52">_xlfn.XLOOKUP(AM$1,'PY1 Data(H)'!$A$1:$BR$1,_xlfn.XLOOKUP($A52,'PY1 Data(H)'!$A$1:$A$288,'PY1 Data(H)'!$A$1:$BR$288))</f>
        <v>101254</v>
      </c>
      <c r="AN52" s="130" cm="1">
        <f t="array" ref="AN52">_xlfn.XLOOKUP(AN$1,'PY1 Data(H)'!$A$1:$BR$1,_xlfn.XLOOKUP($A52,'PY1 Data(H)'!$A$1:$A$288,'PY1 Data(H)'!$A$1:$BR$288))</f>
        <v>9115</v>
      </c>
      <c r="AO52" s="130" cm="1">
        <f t="array" ref="AO52">_xlfn.XLOOKUP(AO$1,'PY1 Data(H)'!$A$1:$BR$1,_xlfn.XLOOKUP($A52,'PY1 Data(H)'!$A$1:$A$288,'PY1 Data(H)'!$A$1:$BR$288))</f>
        <v>52455</v>
      </c>
      <c r="AP52" s="130" cm="1">
        <f t="array" ref="AP52">_xlfn.XLOOKUP(AP$1,'PY1 Data(H)'!$A$1:$BR$1,_xlfn.XLOOKUP($A52,'PY1 Data(H)'!$A$1:$A$288,'PY1 Data(H)'!$A$1:$BR$288))</f>
        <v>2703787</v>
      </c>
      <c r="AQ52" s="130" cm="1">
        <f t="array" ref="AQ52">_xlfn.XLOOKUP(AQ$1,'PY1 Data(H)'!$A$1:$BR$1,_xlfn.XLOOKUP($A52,'PY1 Data(H)'!$A$1:$A$288,'PY1 Data(H)'!$A$1:$BR$288))</f>
        <v>0</v>
      </c>
      <c r="AR52" s="130" cm="1">
        <f t="array" ref="AR52">_xlfn.XLOOKUP(AR$1,'PY1 Data(H)'!$A$1:$BR$1,_xlfn.XLOOKUP($A52,'PY1 Data(H)'!$A$1:$A$288,'PY1 Data(H)'!$A$1:$BR$288))</f>
        <v>0</v>
      </c>
      <c r="AS52" s="130" cm="1">
        <f t="array" ref="AS52">_xlfn.XLOOKUP(AS$1,'PY1 Data(H)'!$A$1:$BR$1,_xlfn.XLOOKUP($A52,'PY1 Data(H)'!$A$1:$A$288,'PY1 Data(H)'!$A$1:$BR$288))</f>
        <v>80075</v>
      </c>
    </row>
    <row r="53" spans="1:45" x14ac:dyDescent="0.3">
      <c r="A53">
        <v>532</v>
      </c>
      <c r="D53" s="130" cm="1">
        <f t="array" ref="D53">_xlfn.XLOOKUP(D$1,'PY1 Data(H)'!$A$1:$BR$1,_xlfn.XLOOKUP($A53,'PY1 Data(H)'!$A$1:$A$288,'PY1 Data(H)'!$A$1:$BR$288))</f>
        <v>0</v>
      </c>
      <c r="E53" s="130" cm="1">
        <f t="array" ref="E53">_xlfn.XLOOKUP(E$1,'PY1 Data(H)'!$A$1:$BR$1,_xlfn.XLOOKUP($A53,'PY1 Data(H)'!$A$1:$A$288,'PY1 Data(H)'!$A$1:$BR$288))</f>
        <v>0</v>
      </c>
      <c r="F53" s="130" cm="1">
        <f t="array" ref="F53">_xlfn.XLOOKUP(F$1,'PY1 Data(H)'!$A$1:$BR$1,_xlfn.XLOOKUP($A53,'PY1 Data(H)'!$A$1:$A$288,'PY1 Data(H)'!$A$1:$BR$288))</f>
        <v>9416450</v>
      </c>
      <c r="G53" s="130" cm="1">
        <f t="array" ref="G53">_xlfn.XLOOKUP(G$1,'PY1 Data(H)'!$A$1:$BR$1,_xlfn.XLOOKUP($A53,'PY1 Data(H)'!$A$1:$A$288,'PY1 Data(H)'!$A$1:$BR$288))</f>
        <v>0</v>
      </c>
      <c r="H53" s="130" cm="1">
        <f t="array" ref="H53">_xlfn.XLOOKUP(H$1,'PY1 Data(H)'!$A$1:$BR$1,_xlfn.XLOOKUP($A53,'PY1 Data(H)'!$A$1:$A$288,'PY1 Data(H)'!$A$1:$BR$288))</f>
        <v>0</v>
      </c>
      <c r="I53" s="130" cm="1">
        <f t="array" ref="I53">_xlfn.XLOOKUP(I$1,'PY1 Data(H)'!$A$1:$BR$1,_xlfn.XLOOKUP($A53,'PY1 Data(H)'!$A$1:$A$288,'PY1 Data(H)'!$A$1:$BR$288))</f>
        <v>367805</v>
      </c>
      <c r="J53" s="130" cm="1">
        <f t="array" ref="J53">_xlfn.XLOOKUP(J$1,'PY1 Data(H)'!$A$1:$BR$1,_xlfn.XLOOKUP($A53,'PY1 Data(H)'!$A$1:$A$288,'PY1 Data(H)'!$A$1:$BR$288))</f>
        <v>2521530</v>
      </c>
      <c r="K53" s="130" cm="1">
        <f t="array" ref="K53">_xlfn.XLOOKUP(K$1,'PY1 Data(H)'!$A$1:$BR$1,_xlfn.XLOOKUP($A53,'PY1 Data(H)'!$A$1:$A$288,'PY1 Data(H)'!$A$1:$BR$288))</f>
        <v>0</v>
      </c>
      <c r="L53" s="130" cm="1">
        <f t="array" ref="L53">_xlfn.XLOOKUP(L$1,'PY1 Data(H)'!$A$1:$BR$1,_xlfn.XLOOKUP($A53,'PY1 Data(H)'!$A$1:$A$288,'PY1 Data(H)'!$A$1:$BR$288))</f>
        <v>0</v>
      </c>
      <c r="M53" s="130" cm="1">
        <f t="array" ref="M53">_xlfn.XLOOKUP(M$1,'PY1 Data(H)'!$A$1:$BR$1,_xlfn.XLOOKUP($A53,'PY1 Data(H)'!$A$1:$A$288,'PY1 Data(H)'!$A$1:$BR$288))</f>
        <v>0</v>
      </c>
      <c r="N53" s="130" cm="1">
        <f t="array" ref="N53">_xlfn.XLOOKUP(N$1,'PY1 Data(H)'!$A$1:$BR$1,_xlfn.XLOOKUP($A53,'PY1 Data(H)'!$A$1:$A$288,'PY1 Data(H)'!$A$1:$BR$288))</f>
        <v>0</v>
      </c>
      <c r="O53" s="130" cm="1">
        <f t="array" ref="O53">_xlfn.XLOOKUP(O$1,'PY1 Data(H)'!$A$1:$BR$1,_xlfn.XLOOKUP($A53,'PY1 Data(H)'!$A$1:$A$288,'PY1 Data(H)'!$A$1:$BR$288))</f>
        <v>0</v>
      </c>
      <c r="P53" s="130" cm="1">
        <f t="array" ref="P53">_xlfn.XLOOKUP(P$1,'PY1 Data(H)'!$A$1:$BR$1,_xlfn.XLOOKUP($A53,'PY1 Data(H)'!$A$1:$A$288,'PY1 Data(H)'!$A$1:$BR$288))</f>
        <v>16980</v>
      </c>
      <c r="Q53" s="130" cm="1">
        <f t="array" ref="Q53">_xlfn.XLOOKUP(Q$1,'PY1 Data(H)'!$A$1:$BR$1,_xlfn.XLOOKUP($A53,'PY1 Data(H)'!$A$1:$A$288,'PY1 Data(H)'!$A$1:$BR$288))</f>
        <v>0</v>
      </c>
      <c r="R53" s="130" cm="1">
        <f t="array" ref="R53">_xlfn.XLOOKUP(R$1,'PY1 Data(H)'!$A$1:$BR$1,_xlfn.XLOOKUP($A53,'PY1 Data(H)'!$A$1:$A$288,'PY1 Data(H)'!$A$1:$BR$288))</f>
        <v>55359</v>
      </c>
      <c r="S53" s="130" cm="1">
        <f t="array" ref="S53">_xlfn.XLOOKUP(S$1,'PY1 Data(H)'!$A$1:$BR$1,_xlfn.XLOOKUP($A53,'PY1 Data(H)'!$A$1:$A$288,'PY1 Data(H)'!$A$1:$BR$288))</f>
        <v>1988771</v>
      </c>
      <c r="T53" s="130" cm="1">
        <f t="array" ref="T53">_xlfn.XLOOKUP(T$1,'PY1 Data(H)'!$A$1:$BR$1,_xlfn.XLOOKUP($A53,'PY1 Data(H)'!$A$1:$A$288,'PY1 Data(H)'!$A$1:$BR$288))</f>
        <v>0</v>
      </c>
      <c r="U53" s="130" cm="1">
        <f t="array" ref="U53">_xlfn.XLOOKUP(U$1,'PY1 Data(H)'!$A$1:$BR$1,_xlfn.XLOOKUP($A53,'PY1 Data(H)'!$A$1:$A$288,'PY1 Data(H)'!$A$1:$BR$288))</f>
        <v>178747</v>
      </c>
      <c r="V53" s="130" cm="1">
        <f t="array" ref="V53">_xlfn.XLOOKUP(V$1,'PY1 Data(H)'!$A$1:$BR$1,_xlfn.XLOOKUP($A53,'PY1 Data(H)'!$A$1:$A$288,'PY1 Data(H)'!$A$1:$BR$288))</f>
        <v>0</v>
      </c>
      <c r="W53" s="130" cm="1">
        <f t="array" ref="W53">_xlfn.XLOOKUP(W$1,'PY1 Data(H)'!$A$1:$BR$1,_xlfn.XLOOKUP($A53,'PY1 Data(H)'!$A$1:$A$288,'PY1 Data(H)'!$A$1:$BR$288))</f>
        <v>10332</v>
      </c>
      <c r="X53" s="130" cm="1">
        <f t="array" ref="X53">_xlfn.XLOOKUP(X$1,'PY1 Data(H)'!$A$1:$BR$1,_xlfn.XLOOKUP($A53,'PY1 Data(H)'!$A$1:$A$288,'PY1 Data(H)'!$A$1:$BR$288))</f>
        <v>825239</v>
      </c>
      <c r="Y53" s="130" cm="1">
        <f t="array" ref="Y53">_xlfn.XLOOKUP(Y$1,'PY1 Data(H)'!$A$1:$BR$1,_xlfn.XLOOKUP($A53,'PY1 Data(H)'!$A$1:$A$288,'PY1 Data(H)'!$A$1:$BR$288))</f>
        <v>0</v>
      </c>
      <c r="Z53" s="130" cm="1">
        <f t="array" ref="Z53">_xlfn.XLOOKUP(Z$1,'PY1 Data(H)'!$A$1:$BR$1,_xlfn.XLOOKUP($A53,'PY1 Data(H)'!$A$1:$A$288,'PY1 Data(H)'!$A$1:$BR$288))</f>
        <v>103932</v>
      </c>
      <c r="AA53" s="130" cm="1">
        <f t="array" ref="AA53">_xlfn.XLOOKUP(AA$1,'PY1 Data(H)'!$A$1:$BR$1,_xlfn.XLOOKUP($A53,'PY1 Data(H)'!$A$1:$A$288,'PY1 Data(H)'!$A$1:$BR$288))</f>
        <v>52376</v>
      </c>
      <c r="AB53" s="130" cm="1">
        <f t="array" ref="AB53">_xlfn.XLOOKUP(AB$1,'PY1 Data(H)'!$A$1:$BR$1,_xlfn.XLOOKUP($A53,'PY1 Data(H)'!$A$1:$A$288,'PY1 Data(H)'!$A$1:$BR$288))</f>
        <v>522370</v>
      </c>
      <c r="AC53" s="130" cm="1">
        <f t="array" ref="AC53">_xlfn.XLOOKUP(AC$1,'PY1 Data(H)'!$A$1:$BR$1,_xlfn.XLOOKUP($A53,'PY1 Data(H)'!$A$1:$A$288,'PY1 Data(H)'!$A$1:$BR$288))</f>
        <v>63852259</v>
      </c>
      <c r="AD53" s="130" cm="1">
        <f t="array" ref="AD53">_xlfn.XLOOKUP(AD$1,'PY1 Data(H)'!$A$1:$BR$1,_xlfn.XLOOKUP($A53,'PY1 Data(H)'!$A$1:$A$288,'PY1 Data(H)'!$A$1:$BR$288))</f>
        <v>0</v>
      </c>
      <c r="AE53" s="130" cm="1">
        <f t="array" ref="AE53">_xlfn.XLOOKUP(AE$1,'PY1 Data(H)'!$A$1:$BR$1,_xlfn.XLOOKUP($A53,'PY1 Data(H)'!$A$1:$A$288,'PY1 Data(H)'!$A$1:$BR$288))</f>
        <v>11520</v>
      </c>
      <c r="AF53" s="130" cm="1">
        <f t="array" ref="AF53">_xlfn.XLOOKUP(AF$1,'PY1 Data(H)'!$A$1:$BR$1,_xlfn.XLOOKUP($A53,'PY1 Data(H)'!$A$1:$A$288,'PY1 Data(H)'!$A$1:$BR$288))</f>
        <v>0</v>
      </c>
      <c r="AG53" s="130" cm="1">
        <f t="array" ref="AG53">_xlfn.XLOOKUP(AG$1,'PY1 Data(H)'!$A$1:$BR$1,_xlfn.XLOOKUP($A53,'PY1 Data(H)'!$A$1:$A$288,'PY1 Data(H)'!$A$1:$BR$288))</f>
        <v>6552308</v>
      </c>
      <c r="AH53" s="130" cm="1">
        <f t="array" ref="AH53">_xlfn.XLOOKUP(AH$1,'PY1 Data(H)'!$A$1:$BR$1,_xlfn.XLOOKUP($A53,'PY1 Data(H)'!$A$1:$A$288,'PY1 Data(H)'!$A$1:$BR$288))</f>
        <v>3155634</v>
      </c>
      <c r="AI53" s="130" cm="1">
        <f t="array" ref="AI53">_xlfn.XLOOKUP(AI$1,'PY1 Data(H)'!$A$1:$BR$1,_xlfn.XLOOKUP($A53,'PY1 Data(H)'!$A$1:$A$288,'PY1 Data(H)'!$A$1:$BR$288))</f>
        <v>7990203</v>
      </c>
      <c r="AJ53" s="130" cm="1">
        <f t="array" ref="AJ53">_xlfn.XLOOKUP(AJ$1,'PY1 Data(H)'!$A$1:$BR$1,_xlfn.XLOOKUP($A53,'PY1 Data(H)'!$A$1:$A$288,'PY1 Data(H)'!$A$1:$BR$288))</f>
        <v>66985</v>
      </c>
      <c r="AK53" s="130" cm="1">
        <f t="array" ref="AK53">_xlfn.XLOOKUP(AK$1,'PY1 Data(H)'!$A$1:$BR$1,_xlfn.XLOOKUP($A53,'PY1 Data(H)'!$A$1:$A$288,'PY1 Data(H)'!$A$1:$BR$288))</f>
        <v>121875</v>
      </c>
      <c r="AL53" s="130" cm="1">
        <f t="array" ref="AL53">_xlfn.XLOOKUP(AL$1,'PY1 Data(H)'!$A$1:$BR$1,_xlfn.XLOOKUP($A53,'PY1 Data(H)'!$A$1:$A$288,'PY1 Data(H)'!$A$1:$BR$288))</f>
        <v>23863</v>
      </c>
      <c r="AM53" s="130" cm="1">
        <f t="array" ref="AM53">_xlfn.XLOOKUP(AM$1,'PY1 Data(H)'!$A$1:$BR$1,_xlfn.XLOOKUP($A53,'PY1 Data(H)'!$A$1:$A$288,'PY1 Data(H)'!$A$1:$BR$288))</f>
        <v>66717</v>
      </c>
      <c r="AN53" s="130" cm="1">
        <f t="array" ref="AN53">_xlfn.XLOOKUP(AN$1,'PY1 Data(H)'!$A$1:$BR$1,_xlfn.XLOOKUP($A53,'PY1 Data(H)'!$A$1:$A$288,'PY1 Data(H)'!$A$1:$BR$288))</f>
        <v>4431</v>
      </c>
      <c r="AO53" s="130" cm="1">
        <f t="array" ref="AO53">_xlfn.XLOOKUP(AO$1,'PY1 Data(H)'!$A$1:$BR$1,_xlfn.XLOOKUP($A53,'PY1 Data(H)'!$A$1:$A$288,'PY1 Data(H)'!$A$1:$BR$288))</f>
        <v>28007</v>
      </c>
      <c r="AP53" s="130" cm="1">
        <f t="array" ref="AP53">_xlfn.XLOOKUP(AP$1,'PY1 Data(H)'!$A$1:$BR$1,_xlfn.XLOOKUP($A53,'PY1 Data(H)'!$A$1:$A$288,'PY1 Data(H)'!$A$1:$BR$288))</f>
        <v>2261192</v>
      </c>
      <c r="AQ53" s="130" cm="1">
        <f t="array" ref="AQ53">_xlfn.XLOOKUP(AQ$1,'PY1 Data(H)'!$A$1:$BR$1,_xlfn.XLOOKUP($A53,'PY1 Data(H)'!$A$1:$A$288,'PY1 Data(H)'!$A$1:$BR$288))</f>
        <v>0</v>
      </c>
      <c r="AR53" s="130" cm="1">
        <f t="array" ref="AR53">_xlfn.XLOOKUP(AR$1,'PY1 Data(H)'!$A$1:$BR$1,_xlfn.XLOOKUP($A53,'PY1 Data(H)'!$A$1:$A$288,'PY1 Data(H)'!$A$1:$BR$288))</f>
        <v>0</v>
      </c>
      <c r="AS53" s="130" cm="1">
        <f t="array" ref="AS53">_xlfn.XLOOKUP(AS$1,'PY1 Data(H)'!$A$1:$BR$1,_xlfn.XLOOKUP($A53,'PY1 Data(H)'!$A$1:$A$288,'PY1 Data(H)'!$A$1:$BR$288))</f>
        <v>66446</v>
      </c>
    </row>
    <row r="54" spans="1:45" x14ac:dyDescent="0.3">
      <c r="A54">
        <v>17</v>
      </c>
      <c r="D54" s="130" cm="1">
        <f t="array" ref="D54">_xlfn.XLOOKUP(D$1,'PY1 Data(H)'!$A$1:$BR$1,_xlfn.XLOOKUP($A54,'PY1 Data(H)'!$A$1:$A$288,'PY1 Data(H)'!$A$1:$BR$288))</f>
        <v>0</v>
      </c>
      <c r="E54" s="130" cm="1">
        <f t="array" ref="E54">_xlfn.XLOOKUP(E$1,'PY1 Data(H)'!$A$1:$BR$1,_xlfn.XLOOKUP($A54,'PY1 Data(H)'!$A$1:$A$288,'PY1 Data(H)'!$A$1:$BR$288))</f>
        <v>0</v>
      </c>
      <c r="F54" s="130" cm="1">
        <f t="array" ref="F54">_xlfn.XLOOKUP(F$1,'PY1 Data(H)'!$A$1:$BR$1,_xlfn.XLOOKUP($A54,'PY1 Data(H)'!$A$1:$A$288,'PY1 Data(H)'!$A$1:$BR$288))</f>
        <v>0</v>
      </c>
      <c r="G54" s="130" cm="1">
        <f t="array" ref="G54">_xlfn.XLOOKUP(G$1,'PY1 Data(H)'!$A$1:$BR$1,_xlfn.XLOOKUP($A54,'PY1 Data(H)'!$A$1:$A$288,'PY1 Data(H)'!$A$1:$BR$288))</f>
        <v>0</v>
      </c>
      <c r="H54" s="130" cm="1">
        <f t="array" ref="H54">_xlfn.XLOOKUP(H$1,'PY1 Data(H)'!$A$1:$BR$1,_xlfn.XLOOKUP($A54,'PY1 Data(H)'!$A$1:$A$288,'PY1 Data(H)'!$A$1:$BR$288))</f>
        <v>0</v>
      </c>
      <c r="I54" s="130" cm="1">
        <f t="array" ref="I54">_xlfn.XLOOKUP(I$1,'PY1 Data(H)'!$A$1:$BR$1,_xlfn.XLOOKUP($A54,'PY1 Data(H)'!$A$1:$A$288,'PY1 Data(H)'!$A$1:$BR$288))</f>
        <v>0</v>
      </c>
      <c r="J54" s="130" cm="1">
        <f t="array" ref="J54">_xlfn.XLOOKUP(J$1,'PY1 Data(H)'!$A$1:$BR$1,_xlfn.XLOOKUP($A54,'PY1 Data(H)'!$A$1:$A$288,'PY1 Data(H)'!$A$1:$BR$288))</f>
        <v>0</v>
      </c>
      <c r="K54" s="130" cm="1">
        <f t="array" ref="K54">_xlfn.XLOOKUP(K$1,'PY1 Data(H)'!$A$1:$BR$1,_xlfn.XLOOKUP($A54,'PY1 Data(H)'!$A$1:$A$288,'PY1 Data(H)'!$A$1:$BR$288))</f>
        <v>0</v>
      </c>
      <c r="L54" s="130" cm="1">
        <f t="array" ref="L54">_xlfn.XLOOKUP(L$1,'PY1 Data(H)'!$A$1:$BR$1,_xlfn.XLOOKUP($A54,'PY1 Data(H)'!$A$1:$A$288,'PY1 Data(H)'!$A$1:$BR$288))</f>
        <v>0</v>
      </c>
      <c r="M54" s="130" cm="1">
        <f t="array" ref="M54">_xlfn.XLOOKUP(M$1,'PY1 Data(H)'!$A$1:$BR$1,_xlfn.XLOOKUP($A54,'PY1 Data(H)'!$A$1:$A$288,'PY1 Data(H)'!$A$1:$BR$288))</f>
        <v>0</v>
      </c>
      <c r="N54" s="130" cm="1">
        <f t="array" ref="N54">_xlfn.XLOOKUP(N$1,'PY1 Data(H)'!$A$1:$BR$1,_xlfn.XLOOKUP($A54,'PY1 Data(H)'!$A$1:$A$288,'PY1 Data(H)'!$A$1:$BR$288))</f>
        <v>0</v>
      </c>
      <c r="O54" s="130" cm="1">
        <f t="array" ref="O54">_xlfn.XLOOKUP(O$1,'PY1 Data(H)'!$A$1:$BR$1,_xlfn.XLOOKUP($A54,'PY1 Data(H)'!$A$1:$A$288,'PY1 Data(H)'!$A$1:$BR$288))</f>
        <v>0</v>
      </c>
      <c r="P54" s="130" cm="1">
        <f t="array" ref="P54">_xlfn.XLOOKUP(P$1,'PY1 Data(H)'!$A$1:$BR$1,_xlfn.XLOOKUP($A54,'PY1 Data(H)'!$A$1:$A$288,'PY1 Data(H)'!$A$1:$BR$288))</f>
        <v>0</v>
      </c>
      <c r="Q54" s="130" cm="1">
        <f t="array" ref="Q54">_xlfn.XLOOKUP(Q$1,'PY1 Data(H)'!$A$1:$BR$1,_xlfn.XLOOKUP($A54,'PY1 Data(H)'!$A$1:$A$288,'PY1 Data(H)'!$A$1:$BR$288))</f>
        <v>0</v>
      </c>
      <c r="R54" s="130" cm="1">
        <f t="array" ref="R54">_xlfn.XLOOKUP(R$1,'PY1 Data(H)'!$A$1:$BR$1,_xlfn.XLOOKUP($A54,'PY1 Data(H)'!$A$1:$A$288,'PY1 Data(H)'!$A$1:$BR$288))</f>
        <v>0</v>
      </c>
      <c r="S54" s="130" cm="1">
        <f t="array" ref="S54">_xlfn.XLOOKUP(S$1,'PY1 Data(H)'!$A$1:$BR$1,_xlfn.XLOOKUP($A54,'PY1 Data(H)'!$A$1:$A$288,'PY1 Data(H)'!$A$1:$BR$288))</f>
        <v>0</v>
      </c>
      <c r="T54" s="130" cm="1">
        <f t="array" ref="T54">_xlfn.XLOOKUP(T$1,'PY1 Data(H)'!$A$1:$BR$1,_xlfn.XLOOKUP($A54,'PY1 Data(H)'!$A$1:$A$288,'PY1 Data(H)'!$A$1:$BR$288))</f>
        <v>0</v>
      </c>
      <c r="U54" s="130" cm="1">
        <f t="array" ref="U54">_xlfn.XLOOKUP(U$1,'PY1 Data(H)'!$A$1:$BR$1,_xlfn.XLOOKUP($A54,'PY1 Data(H)'!$A$1:$A$288,'PY1 Data(H)'!$A$1:$BR$288))</f>
        <v>0</v>
      </c>
      <c r="V54" s="130" cm="1">
        <f t="array" ref="V54">_xlfn.XLOOKUP(V$1,'PY1 Data(H)'!$A$1:$BR$1,_xlfn.XLOOKUP($A54,'PY1 Data(H)'!$A$1:$A$288,'PY1 Data(H)'!$A$1:$BR$288))</f>
        <v>0</v>
      </c>
      <c r="W54" s="130" cm="1">
        <f t="array" ref="W54">_xlfn.XLOOKUP(W$1,'PY1 Data(H)'!$A$1:$BR$1,_xlfn.XLOOKUP($A54,'PY1 Data(H)'!$A$1:$A$288,'PY1 Data(H)'!$A$1:$BR$288))</f>
        <v>0</v>
      </c>
      <c r="X54" s="130" cm="1">
        <f t="array" ref="X54">_xlfn.XLOOKUP(X$1,'PY1 Data(H)'!$A$1:$BR$1,_xlfn.XLOOKUP($A54,'PY1 Data(H)'!$A$1:$A$288,'PY1 Data(H)'!$A$1:$BR$288))</f>
        <v>0</v>
      </c>
      <c r="Y54" s="130" cm="1">
        <f t="array" ref="Y54">_xlfn.XLOOKUP(Y$1,'PY1 Data(H)'!$A$1:$BR$1,_xlfn.XLOOKUP($A54,'PY1 Data(H)'!$A$1:$A$288,'PY1 Data(H)'!$A$1:$BR$288))</f>
        <v>0</v>
      </c>
      <c r="Z54" s="130" cm="1">
        <f t="array" ref="Z54">_xlfn.XLOOKUP(Z$1,'PY1 Data(H)'!$A$1:$BR$1,_xlfn.XLOOKUP($A54,'PY1 Data(H)'!$A$1:$A$288,'PY1 Data(H)'!$A$1:$BR$288))</f>
        <v>0</v>
      </c>
      <c r="AA54" s="130" cm="1">
        <f t="array" ref="AA54">_xlfn.XLOOKUP(AA$1,'PY1 Data(H)'!$A$1:$BR$1,_xlfn.XLOOKUP($A54,'PY1 Data(H)'!$A$1:$A$288,'PY1 Data(H)'!$A$1:$BR$288))</f>
        <v>0</v>
      </c>
      <c r="AB54" s="130" cm="1">
        <f t="array" ref="AB54">_xlfn.XLOOKUP(AB$1,'PY1 Data(H)'!$A$1:$BR$1,_xlfn.XLOOKUP($A54,'PY1 Data(H)'!$A$1:$A$288,'PY1 Data(H)'!$A$1:$BR$288))</f>
        <v>0</v>
      </c>
      <c r="AC54" s="130" cm="1">
        <f t="array" ref="AC54">_xlfn.XLOOKUP(AC$1,'PY1 Data(H)'!$A$1:$BR$1,_xlfn.XLOOKUP($A54,'PY1 Data(H)'!$A$1:$A$288,'PY1 Data(H)'!$A$1:$BR$288))</f>
        <v>0</v>
      </c>
      <c r="AD54" s="130" cm="1">
        <f t="array" ref="AD54">_xlfn.XLOOKUP(AD$1,'PY1 Data(H)'!$A$1:$BR$1,_xlfn.XLOOKUP($A54,'PY1 Data(H)'!$A$1:$A$288,'PY1 Data(H)'!$A$1:$BR$288))</f>
        <v>0</v>
      </c>
      <c r="AE54" s="130" cm="1">
        <f t="array" ref="AE54">_xlfn.XLOOKUP(AE$1,'PY1 Data(H)'!$A$1:$BR$1,_xlfn.XLOOKUP($A54,'PY1 Data(H)'!$A$1:$A$288,'PY1 Data(H)'!$A$1:$BR$288))</f>
        <v>0</v>
      </c>
      <c r="AF54" s="130" cm="1">
        <f t="array" ref="AF54">_xlfn.XLOOKUP(AF$1,'PY1 Data(H)'!$A$1:$BR$1,_xlfn.XLOOKUP($A54,'PY1 Data(H)'!$A$1:$A$288,'PY1 Data(H)'!$A$1:$BR$288))</f>
        <v>0</v>
      </c>
      <c r="AG54" s="130" cm="1">
        <f t="array" ref="AG54">_xlfn.XLOOKUP(AG$1,'PY1 Data(H)'!$A$1:$BR$1,_xlfn.XLOOKUP($A54,'PY1 Data(H)'!$A$1:$A$288,'PY1 Data(H)'!$A$1:$BR$288))</f>
        <v>0</v>
      </c>
      <c r="AH54" s="130" cm="1">
        <f t="array" ref="AH54">_xlfn.XLOOKUP(AH$1,'PY1 Data(H)'!$A$1:$BR$1,_xlfn.XLOOKUP($A54,'PY1 Data(H)'!$A$1:$A$288,'PY1 Data(H)'!$A$1:$BR$288))</f>
        <v>0</v>
      </c>
      <c r="AI54" s="130" cm="1">
        <f t="array" ref="AI54">_xlfn.XLOOKUP(AI$1,'PY1 Data(H)'!$A$1:$BR$1,_xlfn.XLOOKUP($A54,'PY1 Data(H)'!$A$1:$A$288,'PY1 Data(H)'!$A$1:$BR$288))</f>
        <v>0</v>
      </c>
      <c r="AJ54" s="130" cm="1">
        <f t="array" ref="AJ54">_xlfn.XLOOKUP(AJ$1,'PY1 Data(H)'!$A$1:$BR$1,_xlfn.XLOOKUP($A54,'PY1 Data(H)'!$A$1:$A$288,'PY1 Data(H)'!$A$1:$BR$288))</f>
        <v>0</v>
      </c>
      <c r="AK54" s="130" cm="1">
        <f t="array" ref="AK54">_xlfn.XLOOKUP(AK$1,'PY1 Data(H)'!$A$1:$BR$1,_xlfn.XLOOKUP($A54,'PY1 Data(H)'!$A$1:$A$288,'PY1 Data(H)'!$A$1:$BR$288))</f>
        <v>0</v>
      </c>
      <c r="AL54" s="130" cm="1">
        <f t="array" ref="AL54">_xlfn.XLOOKUP(AL$1,'PY1 Data(H)'!$A$1:$BR$1,_xlfn.XLOOKUP($A54,'PY1 Data(H)'!$A$1:$A$288,'PY1 Data(H)'!$A$1:$BR$288))</f>
        <v>0</v>
      </c>
      <c r="AM54" s="130" cm="1">
        <f t="array" ref="AM54">_xlfn.XLOOKUP(AM$1,'PY1 Data(H)'!$A$1:$BR$1,_xlfn.XLOOKUP($A54,'PY1 Data(H)'!$A$1:$A$288,'PY1 Data(H)'!$A$1:$BR$288))</f>
        <v>0</v>
      </c>
      <c r="AN54" s="130" cm="1">
        <f t="array" ref="AN54">_xlfn.XLOOKUP(AN$1,'PY1 Data(H)'!$A$1:$BR$1,_xlfn.XLOOKUP($A54,'PY1 Data(H)'!$A$1:$A$288,'PY1 Data(H)'!$A$1:$BR$288))</f>
        <v>0</v>
      </c>
      <c r="AO54" s="130" cm="1">
        <f t="array" ref="AO54">_xlfn.XLOOKUP(AO$1,'PY1 Data(H)'!$A$1:$BR$1,_xlfn.XLOOKUP($A54,'PY1 Data(H)'!$A$1:$A$288,'PY1 Data(H)'!$A$1:$BR$288))</f>
        <v>0</v>
      </c>
      <c r="AP54" s="130" cm="1">
        <f t="array" ref="AP54">_xlfn.XLOOKUP(AP$1,'PY1 Data(H)'!$A$1:$BR$1,_xlfn.XLOOKUP($A54,'PY1 Data(H)'!$A$1:$A$288,'PY1 Data(H)'!$A$1:$BR$288))</f>
        <v>0</v>
      </c>
      <c r="AQ54" s="130" cm="1">
        <f t="array" ref="AQ54">_xlfn.XLOOKUP(AQ$1,'PY1 Data(H)'!$A$1:$BR$1,_xlfn.XLOOKUP($A54,'PY1 Data(H)'!$A$1:$A$288,'PY1 Data(H)'!$A$1:$BR$288))</f>
        <v>0</v>
      </c>
      <c r="AR54" s="130" cm="1">
        <f t="array" ref="AR54">_xlfn.XLOOKUP(AR$1,'PY1 Data(H)'!$A$1:$BR$1,_xlfn.XLOOKUP($A54,'PY1 Data(H)'!$A$1:$A$288,'PY1 Data(H)'!$A$1:$BR$288))</f>
        <v>0</v>
      </c>
      <c r="AS54" s="130" cm="1">
        <f t="array" ref="AS54">_xlfn.XLOOKUP(AS$1,'PY1 Data(H)'!$A$1:$BR$1,_xlfn.XLOOKUP($A54,'PY1 Data(H)'!$A$1:$A$288,'PY1 Data(H)'!$A$1:$BR$288))</f>
        <v>0</v>
      </c>
    </row>
    <row r="55" spans="1:45" x14ac:dyDescent="0.3">
      <c r="A55">
        <v>20</v>
      </c>
      <c r="D55" s="130" cm="1">
        <f t="array" ref="D55">_xlfn.XLOOKUP(D$1,'PY1 Data(H)'!$A$1:$BR$1,_xlfn.XLOOKUP($A55,'PY1 Data(H)'!$A$1:$A$288,'PY1 Data(H)'!$A$1:$BR$288))</f>
        <v>0</v>
      </c>
      <c r="E55" s="130" cm="1">
        <f t="array" ref="E55">_xlfn.XLOOKUP(E$1,'PY1 Data(H)'!$A$1:$BR$1,_xlfn.XLOOKUP($A55,'PY1 Data(H)'!$A$1:$A$288,'PY1 Data(H)'!$A$1:$BR$288))</f>
        <v>0</v>
      </c>
      <c r="F55" s="130" cm="1">
        <f t="array" ref="F55">_xlfn.XLOOKUP(F$1,'PY1 Data(H)'!$A$1:$BR$1,_xlfn.XLOOKUP($A55,'PY1 Data(H)'!$A$1:$A$288,'PY1 Data(H)'!$A$1:$BR$288))</f>
        <v>0</v>
      </c>
      <c r="G55" s="130" cm="1">
        <f t="array" ref="G55">_xlfn.XLOOKUP(G$1,'PY1 Data(H)'!$A$1:$BR$1,_xlfn.XLOOKUP($A55,'PY1 Data(H)'!$A$1:$A$288,'PY1 Data(H)'!$A$1:$BR$288))</f>
        <v>0</v>
      </c>
      <c r="H55" s="130" cm="1">
        <f t="array" ref="H55">_xlfn.XLOOKUP(H$1,'PY1 Data(H)'!$A$1:$BR$1,_xlfn.XLOOKUP($A55,'PY1 Data(H)'!$A$1:$A$288,'PY1 Data(H)'!$A$1:$BR$288))</f>
        <v>0</v>
      </c>
      <c r="I55" s="130" cm="1">
        <f t="array" ref="I55">_xlfn.XLOOKUP(I$1,'PY1 Data(H)'!$A$1:$BR$1,_xlfn.XLOOKUP($A55,'PY1 Data(H)'!$A$1:$A$288,'PY1 Data(H)'!$A$1:$BR$288))</f>
        <v>0</v>
      </c>
      <c r="J55" s="130" cm="1">
        <f t="array" ref="J55">_xlfn.XLOOKUP(J$1,'PY1 Data(H)'!$A$1:$BR$1,_xlfn.XLOOKUP($A55,'PY1 Data(H)'!$A$1:$A$288,'PY1 Data(H)'!$A$1:$BR$288))</f>
        <v>0</v>
      </c>
      <c r="K55" s="130" cm="1">
        <f t="array" ref="K55">_xlfn.XLOOKUP(K$1,'PY1 Data(H)'!$A$1:$BR$1,_xlfn.XLOOKUP($A55,'PY1 Data(H)'!$A$1:$A$288,'PY1 Data(H)'!$A$1:$BR$288))</f>
        <v>0</v>
      </c>
      <c r="L55" s="130" cm="1">
        <f t="array" ref="L55">_xlfn.XLOOKUP(L$1,'PY1 Data(H)'!$A$1:$BR$1,_xlfn.XLOOKUP($A55,'PY1 Data(H)'!$A$1:$A$288,'PY1 Data(H)'!$A$1:$BR$288))</f>
        <v>0</v>
      </c>
      <c r="M55" s="130" cm="1">
        <f t="array" ref="M55">_xlfn.XLOOKUP(M$1,'PY1 Data(H)'!$A$1:$BR$1,_xlfn.XLOOKUP($A55,'PY1 Data(H)'!$A$1:$A$288,'PY1 Data(H)'!$A$1:$BR$288))</f>
        <v>0</v>
      </c>
      <c r="N55" s="130" cm="1">
        <f t="array" ref="N55">_xlfn.XLOOKUP(N$1,'PY1 Data(H)'!$A$1:$BR$1,_xlfn.XLOOKUP($A55,'PY1 Data(H)'!$A$1:$A$288,'PY1 Data(H)'!$A$1:$BR$288))</f>
        <v>0</v>
      </c>
      <c r="O55" s="130" cm="1">
        <f t="array" ref="O55">_xlfn.XLOOKUP(O$1,'PY1 Data(H)'!$A$1:$BR$1,_xlfn.XLOOKUP($A55,'PY1 Data(H)'!$A$1:$A$288,'PY1 Data(H)'!$A$1:$BR$288))</f>
        <v>0</v>
      </c>
      <c r="P55" s="130" cm="1">
        <f t="array" ref="P55">_xlfn.XLOOKUP(P$1,'PY1 Data(H)'!$A$1:$BR$1,_xlfn.XLOOKUP($A55,'PY1 Data(H)'!$A$1:$A$288,'PY1 Data(H)'!$A$1:$BR$288))</f>
        <v>0</v>
      </c>
      <c r="Q55" s="130" cm="1">
        <f t="array" ref="Q55">_xlfn.XLOOKUP(Q$1,'PY1 Data(H)'!$A$1:$BR$1,_xlfn.XLOOKUP($A55,'PY1 Data(H)'!$A$1:$A$288,'PY1 Data(H)'!$A$1:$BR$288))</f>
        <v>0</v>
      </c>
      <c r="R55" s="130" cm="1">
        <f t="array" ref="R55">_xlfn.XLOOKUP(R$1,'PY1 Data(H)'!$A$1:$BR$1,_xlfn.XLOOKUP($A55,'PY1 Data(H)'!$A$1:$A$288,'PY1 Data(H)'!$A$1:$BR$288))</f>
        <v>0</v>
      </c>
      <c r="S55" s="130" cm="1">
        <f t="array" ref="S55">_xlfn.XLOOKUP(S$1,'PY1 Data(H)'!$A$1:$BR$1,_xlfn.XLOOKUP($A55,'PY1 Data(H)'!$A$1:$A$288,'PY1 Data(H)'!$A$1:$BR$288))</f>
        <v>0</v>
      </c>
      <c r="T55" s="130" cm="1">
        <f t="array" ref="T55">_xlfn.XLOOKUP(T$1,'PY1 Data(H)'!$A$1:$BR$1,_xlfn.XLOOKUP($A55,'PY1 Data(H)'!$A$1:$A$288,'PY1 Data(H)'!$A$1:$BR$288))</f>
        <v>0</v>
      </c>
      <c r="U55" s="130" cm="1">
        <f t="array" ref="U55">_xlfn.XLOOKUP(U$1,'PY1 Data(H)'!$A$1:$BR$1,_xlfn.XLOOKUP($A55,'PY1 Data(H)'!$A$1:$A$288,'PY1 Data(H)'!$A$1:$BR$288))</f>
        <v>0</v>
      </c>
      <c r="V55" s="130" cm="1">
        <f t="array" ref="V55">_xlfn.XLOOKUP(V$1,'PY1 Data(H)'!$A$1:$BR$1,_xlfn.XLOOKUP($A55,'PY1 Data(H)'!$A$1:$A$288,'PY1 Data(H)'!$A$1:$BR$288))</f>
        <v>0</v>
      </c>
      <c r="W55" s="130" cm="1">
        <f t="array" ref="W55">_xlfn.XLOOKUP(W$1,'PY1 Data(H)'!$A$1:$BR$1,_xlfn.XLOOKUP($A55,'PY1 Data(H)'!$A$1:$A$288,'PY1 Data(H)'!$A$1:$BR$288))</f>
        <v>0</v>
      </c>
      <c r="X55" s="130" cm="1">
        <f t="array" ref="X55">_xlfn.XLOOKUP(X$1,'PY1 Data(H)'!$A$1:$BR$1,_xlfn.XLOOKUP($A55,'PY1 Data(H)'!$A$1:$A$288,'PY1 Data(H)'!$A$1:$BR$288))</f>
        <v>0</v>
      </c>
      <c r="Y55" s="130" cm="1">
        <f t="array" ref="Y55">_xlfn.XLOOKUP(Y$1,'PY1 Data(H)'!$A$1:$BR$1,_xlfn.XLOOKUP($A55,'PY1 Data(H)'!$A$1:$A$288,'PY1 Data(H)'!$A$1:$BR$288))</f>
        <v>0</v>
      </c>
      <c r="Z55" s="130" cm="1">
        <f t="array" ref="Z55">_xlfn.XLOOKUP(Z$1,'PY1 Data(H)'!$A$1:$BR$1,_xlfn.XLOOKUP($A55,'PY1 Data(H)'!$A$1:$A$288,'PY1 Data(H)'!$A$1:$BR$288))</f>
        <v>0</v>
      </c>
      <c r="AA55" s="130" cm="1">
        <f t="array" ref="AA55">_xlfn.XLOOKUP(AA$1,'PY1 Data(H)'!$A$1:$BR$1,_xlfn.XLOOKUP($A55,'PY1 Data(H)'!$A$1:$A$288,'PY1 Data(H)'!$A$1:$BR$288))</f>
        <v>0</v>
      </c>
      <c r="AB55" s="130" cm="1">
        <f t="array" ref="AB55">_xlfn.XLOOKUP(AB$1,'PY1 Data(H)'!$A$1:$BR$1,_xlfn.XLOOKUP($A55,'PY1 Data(H)'!$A$1:$A$288,'PY1 Data(H)'!$A$1:$BR$288))</f>
        <v>0</v>
      </c>
      <c r="AC55" s="130" cm="1">
        <f t="array" ref="AC55">_xlfn.XLOOKUP(AC$1,'PY1 Data(H)'!$A$1:$BR$1,_xlfn.XLOOKUP($A55,'PY1 Data(H)'!$A$1:$A$288,'PY1 Data(H)'!$A$1:$BR$288))</f>
        <v>0</v>
      </c>
      <c r="AD55" s="130" cm="1">
        <f t="array" ref="AD55">_xlfn.XLOOKUP(AD$1,'PY1 Data(H)'!$A$1:$BR$1,_xlfn.XLOOKUP($A55,'PY1 Data(H)'!$A$1:$A$288,'PY1 Data(H)'!$A$1:$BR$288))</f>
        <v>0</v>
      </c>
      <c r="AE55" s="130" cm="1">
        <f t="array" ref="AE55">_xlfn.XLOOKUP(AE$1,'PY1 Data(H)'!$A$1:$BR$1,_xlfn.XLOOKUP($A55,'PY1 Data(H)'!$A$1:$A$288,'PY1 Data(H)'!$A$1:$BR$288))</f>
        <v>0</v>
      </c>
      <c r="AF55" s="130" cm="1">
        <f t="array" ref="AF55">_xlfn.XLOOKUP(AF$1,'PY1 Data(H)'!$A$1:$BR$1,_xlfn.XLOOKUP($A55,'PY1 Data(H)'!$A$1:$A$288,'PY1 Data(H)'!$A$1:$BR$288))</f>
        <v>0</v>
      </c>
      <c r="AG55" s="130" cm="1">
        <f t="array" ref="AG55">_xlfn.XLOOKUP(AG$1,'PY1 Data(H)'!$A$1:$BR$1,_xlfn.XLOOKUP($A55,'PY1 Data(H)'!$A$1:$A$288,'PY1 Data(H)'!$A$1:$BR$288))</f>
        <v>976006</v>
      </c>
      <c r="AH55" s="130" cm="1">
        <f t="array" ref="AH55">_xlfn.XLOOKUP(AH$1,'PY1 Data(H)'!$A$1:$BR$1,_xlfn.XLOOKUP($A55,'PY1 Data(H)'!$A$1:$A$288,'PY1 Data(H)'!$A$1:$BR$288))</f>
        <v>0</v>
      </c>
      <c r="AI55" s="130" cm="1">
        <f t="array" ref="AI55">_xlfn.XLOOKUP(AI$1,'PY1 Data(H)'!$A$1:$BR$1,_xlfn.XLOOKUP($A55,'PY1 Data(H)'!$A$1:$A$288,'PY1 Data(H)'!$A$1:$BR$288))</f>
        <v>12564005</v>
      </c>
      <c r="AJ55" s="130" cm="1">
        <f t="array" ref="AJ55">_xlfn.XLOOKUP(AJ$1,'PY1 Data(H)'!$A$1:$BR$1,_xlfn.XLOOKUP($A55,'PY1 Data(H)'!$A$1:$A$288,'PY1 Data(H)'!$A$1:$BR$288))</f>
        <v>0</v>
      </c>
      <c r="AK55" s="130" cm="1">
        <f t="array" ref="AK55">_xlfn.XLOOKUP(AK$1,'PY1 Data(H)'!$A$1:$BR$1,_xlfn.XLOOKUP($A55,'PY1 Data(H)'!$A$1:$A$288,'PY1 Data(H)'!$A$1:$BR$288))</f>
        <v>0</v>
      </c>
      <c r="AL55" s="130" cm="1">
        <f t="array" ref="AL55">_xlfn.XLOOKUP(AL$1,'PY1 Data(H)'!$A$1:$BR$1,_xlfn.XLOOKUP($A55,'PY1 Data(H)'!$A$1:$A$288,'PY1 Data(H)'!$A$1:$BR$288))</f>
        <v>0</v>
      </c>
      <c r="AM55" s="130" cm="1">
        <f t="array" ref="AM55">_xlfn.XLOOKUP(AM$1,'PY1 Data(H)'!$A$1:$BR$1,_xlfn.XLOOKUP($A55,'PY1 Data(H)'!$A$1:$A$288,'PY1 Data(H)'!$A$1:$BR$288))</f>
        <v>0</v>
      </c>
      <c r="AN55" s="130" cm="1">
        <f t="array" ref="AN55">_xlfn.XLOOKUP(AN$1,'PY1 Data(H)'!$A$1:$BR$1,_xlfn.XLOOKUP($A55,'PY1 Data(H)'!$A$1:$A$288,'PY1 Data(H)'!$A$1:$BR$288))</f>
        <v>0</v>
      </c>
      <c r="AO55" s="130" cm="1">
        <f t="array" ref="AO55">_xlfn.XLOOKUP(AO$1,'PY1 Data(H)'!$A$1:$BR$1,_xlfn.XLOOKUP($A55,'PY1 Data(H)'!$A$1:$A$288,'PY1 Data(H)'!$A$1:$BR$288))</f>
        <v>0</v>
      </c>
      <c r="AP55" s="130" cm="1">
        <f t="array" ref="AP55">_xlfn.XLOOKUP(AP$1,'PY1 Data(H)'!$A$1:$BR$1,_xlfn.XLOOKUP($A55,'PY1 Data(H)'!$A$1:$A$288,'PY1 Data(H)'!$A$1:$BR$288))</f>
        <v>0</v>
      </c>
      <c r="AQ55" s="130" cm="1">
        <f t="array" ref="AQ55">_xlfn.XLOOKUP(AQ$1,'PY1 Data(H)'!$A$1:$BR$1,_xlfn.XLOOKUP($A55,'PY1 Data(H)'!$A$1:$A$288,'PY1 Data(H)'!$A$1:$BR$288))</f>
        <v>0</v>
      </c>
      <c r="AR55" s="130" cm="1">
        <f t="array" ref="AR55">_xlfn.XLOOKUP(AR$1,'PY1 Data(H)'!$A$1:$BR$1,_xlfn.XLOOKUP($A55,'PY1 Data(H)'!$A$1:$A$288,'PY1 Data(H)'!$A$1:$BR$288))</f>
        <v>0</v>
      </c>
      <c r="AS55" s="130" cm="1">
        <f t="array" ref="AS55">_xlfn.XLOOKUP(AS$1,'PY1 Data(H)'!$A$1:$BR$1,_xlfn.XLOOKUP($A55,'PY1 Data(H)'!$A$1:$A$288,'PY1 Data(H)'!$A$1:$BR$288))</f>
        <v>0</v>
      </c>
    </row>
    <row r="56" spans="1:45" x14ac:dyDescent="0.3">
      <c r="A56">
        <v>533</v>
      </c>
      <c r="D56" s="130" cm="1">
        <f t="array" ref="D56">_xlfn.XLOOKUP(D$1,'PY1 Data(H)'!$A$1:$BR$1,_xlfn.XLOOKUP($A56,'PY1 Data(H)'!$A$1:$A$288,'PY1 Data(H)'!$A$1:$BR$288))</f>
        <v>0</v>
      </c>
      <c r="E56" s="130" cm="1">
        <f t="array" ref="E56">_xlfn.XLOOKUP(E$1,'PY1 Data(H)'!$A$1:$BR$1,_xlfn.XLOOKUP($A56,'PY1 Data(H)'!$A$1:$A$288,'PY1 Data(H)'!$A$1:$BR$288))</f>
        <v>0</v>
      </c>
      <c r="F56" s="130" cm="1">
        <f t="array" ref="F56">_xlfn.XLOOKUP(F$1,'PY1 Data(H)'!$A$1:$BR$1,_xlfn.XLOOKUP($A56,'PY1 Data(H)'!$A$1:$A$288,'PY1 Data(H)'!$A$1:$BR$288))</f>
        <v>0</v>
      </c>
      <c r="G56" s="130" cm="1">
        <f t="array" ref="G56">_xlfn.XLOOKUP(G$1,'PY1 Data(H)'!$A$1:$BR$1,_xlfn.XLOOKUP($A56,'PY1 Data(H)'!$A$1:$A$288,'PY1 Data(H)'!$A$1:$BR$288))</f>
        <v>0</v>
      </c>
      <c r="H56" s="130" cm="1">
        <f t="array" ref="H56">_xlfn.XLOOKUP(H$1,'PY1 Data(H)'!$A$1:$BR$1,_xlfn.XLOOKUP($A56,'PY1 Data(H)'!$A$1:$A$288,'PY1 Data(H)'!$A$1:$BR$288))</f>
        <v>0</v>
      </c>
      <c r="I56" s="130" cm="1">
        <f t="array" ref="I56">_xlfn.XLOOKUP(I$1,'PY1 Data(H)'!$A$1:$BR$1,_xlfn.XLOOKUP($A56,'PY1 Data(H)'!$A$1:$A$288,'PY1 Data(H)'!$A$1:$BR$288))</f>
        <v>0</v>
      </c>
      <c r="J56" s="130" cm="1">
        <f t="array" ref="J56">_xlfn.XLOOKUP(J$1,'PY1 Data(H)'!$A$1:$BR$1,_xlfn.XLOOKUP($A56,'PY1 Data(H)'!$A$1:$A$288,'PY1 Data(H)'!$A$1:$BR$288))</f>
        <v>0</v>
      </c>
      <c r="K56" s="130" cm="1">
        <f t="array" ref="K56">_xlfn.XLOOKUP(K$1,'PY1 Data(H)'!$A$1:$BR$1,_xlfn.XLOOKUP($A56,'PY1 Data(H)'!$A$1:$A$288,'PY1 Data(H)'!$A$1:$BR$288))</f>
        <v>0</v>
      </c>
      <c r="L56" s="130" cm="1">
        <f t="array" ref="L56">_xlfn.XLOOKUP(L$1,'PY1 Data(H)'!$A$1:$BR$1,_xlfn.XLOOKUP($A56,'PY1 Data(H)'!$A$1:$A$288,'PY1 Data(H)'!$A$1:$BR$288))</f>
        <v>0</v>
      </c>
      <c r="M56" s="130" cm="1">
        <f t="array" ref="M56">_xlfn.XLOOKUP(M$1,'PY1 Data(H)'!$A$1:$BR$1,_xlfn.XLOOKUP($A56,'PY1 Data(H)'!$A$1:$A$288,'PY1 Data(H)'!$A$1:$BR$288))</f>
        <v>0</v>
      </c>
      <c r="N56" s="130" cm="1">
        <f t="array" ref="N56">_xlfn.XLOOKUP(N$1,'PY1 Data(H)'!$A$1:$BR$1,_xlfn.XLOOKUP($A56,'PY1 Data(H)'!$A$1:$A$288,'PY1 Data(H)'!$A$1:$BR$288))</f>
        <v>0</v>
      </c>
      <c r="O56" s="130" cm="1">
        <f t="array" ref="O56">_xlfn.XLOOKUP(O$1,'PY1 Data(H)'!$A$1:$BR$1,_xlfn.XLOOKUP($A56,'PY1 Data(H)'!$A$1:$A$288,'PY1 Data(H)'!$A$1:$BR$288))</f>
        <v>0</v>
      </c>
      <c r="P56" s="130" cm="1">
        <f t="array" ref="P56">_xlfn.XLOOKUP(P$1,'PY1 Data(H)'!$A$1:$BR$1,_xlfn.XLOOKUP($A56,'PY1 Data(H)'!$A$1:$A$288,'PY1 Data(H)'!$A$1:$BR$288))</f>
        <v>0</v>
      </c>
      <c r="Q56" s="130" cm="1">
        <f t="array" ref="Q56">_xlfn.XLOOKUP(Q$1,'PY1 Data(H)'!$A$1:$BR$1,_xlfn.XLOOKUP($A56,'PY1 Data(H)'!$A$1:$A$288,'PY1 Data(H)'!$A$1:$BR$288))</f>
        <v>0</v>
      </c>
      <c r="R56" s="130" cm="1">
        <f t="array" ref="R56">_xlfn.XLOOKUP(R$1,'PY1 Data(H)'!$A$1:$BR$1,_xlfn.XLOOKUP($A56,'PY1 Data(H)'!$A$1:$A$288,'PY1 Data(H)'!$A$1:$BR$288))</f>
        <v>0</v>
      </c>
      <c r="S56" s="130" cm="1">
        <f t="array" ref="S56">_xlfn.XLOOKUP(S$1,'PY1 Data(H)'!$A$1:$BR$1,_xlfn.XLOOKUP($A56,'PY1 Data(H)'!$A$1:$A$288,'PY1 Data(H)'!$A$1:$BR$288))</f>
        <v>0</v>
      </c>
      <c r="T56" s="130" cm="1">
        <f t="array" ref="T56">_xlfn.XLOOKUP(T$1,'PY1 Data(H)'!$A$1:$BR$1,_xlfn.XLOOKUP($A56,'PY1 Data(H)'!$A$1:$A$288,'PY1 Data(H)'!$A$1:$BR$288))</f>
        <v>0</v>
      </c>
      <c r="U56" s="130" cm="1">
        <f t="array" ref="U56">_xlfn.XLOOKUP(U$1,'PY1 Data(H)'!$A$1:$BR$1,_xlfn.XLOOKUP($A56,'PY1 Data(H)'!$A$1:$A$288,'PY1 Data(H)'!$A$1:$BR$288))</f>
        <v>0</v>
      </c>
      <c r="V56" s="130" cm="1">
        <f t="array" ref="V56">_xlfn.XLOOKUP(V$1,'PY1 Data(H)'!$A$1:$BR$1,_xlfn.XLOOKUP($A56,'PY1 Data(H)'!$A$1:$A$288,'PY1 Data(H)'!$A$1:$BR$288))</f>
        <v>0</v>
      </c>
      <c r="W56" s="130" cm="1">
        <f t="array" ref="W56">_xlfn.XLOOKUP(W$1,'PY1 Data(H)'!$A$1:$BR$1,_xlfn.XLOOKUP($A56,'PY1 Data(H)'!$A$1:$A$288,'PY1 Data(H)'!$A$1:$BR$288))</f>
        <v>0</v>
      </c>
      <c r="X56" s="130" cm="1">
        <f t="array" ref="X56">_xlfn.XLOOKUP(X$1,'PY1 Data(H)'!$A$1:$BR$1,_xlfn.XLOOKUP($A56,'PY1 Data(H)'!$A$1:$A$288,'PY1 Data(H)'!$A$1:$BR$288))</f>
        <v>0</v>
      </c>
      <c r="Y56" s="130" cm="1">
        <f t="array" ref="Y56">_xlfn.XLOOKUP(Y$1,'PY1 Data(H)'!$A$1:$BR$1,_xlfn.XLOOKUP($A56,'PY1 Data(H)'!$A$1:$A$288,'PY1 Data(H)'!$A$1:$BR$288))</f>
        <v>0</v>
      </c>
      <c r="Z56" s="130" cm="1">
        <f t="array" ref="Z56">_xlfn.XLOOKUP(Z$1,'PY1 Data(H)'!$A$1:$BR$1,_xlfn.XLOOKUP($A56,'PY1 Data(H)'!$A$1:$A$288,'PY1 Data(H)'!$A$1:$BR$288))</f>
        <v>0</v>
      </c>
      <c r="AA56" s="130" cm="1">
        <f t="array" ref="AA56">_xlfn.XLOOKUP(AA$1,'PY1 Data(H)'!$A$1:$BR$1,_xlfn.XLOOKUP($A56,'PY1 Data(H)'!$A$1:$A$288,'PY1 Data(H)'!$A$1:$BR$288))</f>
        <v>0</v>
      </c>
      <c r="AB56" s="130" cm="1">
        <f t="array" ref="AB56">_xlfn.XLOOKUP(AB$1,'PY1 Data(H)'!$A$1:$BR$1,_xlfn.XLOOKUP($A56,'PY1 Data(H)'!$A$1:$A$288,'PY1 Data(H)'!$A$1:$BR$288))</f>
        <v>0</v>
      </c>
      <c r="AC56" s="130" cm="1">
        <f t="array" ref="AC56">_xlfn.XLOOKUP(AC$1,'PY1 Data(H)'!$A$1:$BR$1,_xlfn.XLOOKUP($A56,'PY1 Data(H)'!$A$1:$A$288,'PY1 Data(H)'!$A$1:$BR$288))</f>
        <v>0</v>
      </c>
      <c r="AD56" s="130" cm="1">
        <f t="array" ref="AD56">_xlfn.XLOOKUP(AD$1,'PY1 Data(H)'!$A$1:$BR$1,_xlfn.XLOOKUP($A56,'PY1 Data(H)'!$A$1:$A$288,'PY1 Data(H)'!$A$1:$BR$288))</f>
        <v>0</v>
      </c>
      <c r="AE56" s="130" cm="1">
        <f t="array" ref="AE56">_xlfn.XLOOKUP(AE$1,'PY1 Data(H)'!$A$1:$BR$1,_xlfn.XLOOKUP($A56,'PY1 Data(H)'!$A$1:$A$288,'PY1 Data(H)'!$A$1:$BR$288))</f>
        <v>0</v>
      </c>
      <c r="AF56" s="130" cm="1">
        <f t="array" ref="AF56">_xlfn.XLOOKUP(AF$1,'PY1 Data(H)'!$A$1:$BR$1,_xlfn.XLOOKUP($A56,'PY1 Data(H)'!$A$1:$A$288,'PY1 Data(H)'!$A$1:$BR$288))</f>
        <v>0</v>
      </c>
      <c r="AG56" s="130" cm="1">
        <f t="array" ref="AG56">_xlfn.XLOOKUP(AG$1,'PY1 Data(H)'!$A$1:$BR$1,_xlfn.XLOOKUP($A56,'PY1 Data(H)'!$A$1:$A$288,'PY1 Data(H)'!$A$1:$BR$288))</f>
        <v>0</v>
      </c>
      <c r="AH56" s="130" cm="1">
        <f t="array" ref="AH56">_xlfn.XLOOKUP(AH$1,'PY1 Data(H)'!$A$1:$BR$1,_xlfn.XLOOKUP($A56,'PY1 Data(H)'!$A$1:$A$288,'PY1 Data(H)'!$A$1:$BR$288))</f>
        <v>0</v>
      </c>
      <c r="AI56" s="130" cm="1">
        <f t="array" ref="AI56">_xlfn.XLOOKUP(AI$1,'PY1 Data(H)'!$A$1:$BR$1,_xlfn.XLOOKUP($A56,'PY1 Data(H)'!$A$1:$A$288,'PY1 Data(H)'!$A$1:$BR$288))</f>
        <v>0</v>
      </c>
      <c r="AJ56" s="130" cm="1">
        <f t="array" ref="AJ56">_xlfn.XLOOKUP(AJ$1,'PY1 Data(H)'!$A$1:$BR$1,_xlfn.XLOOKUP($A56,'PY1 Data(H)'!$A$1:$A$288,'PY1 Data(H)'!$A$1:$BR$288))</f>
        <v>0</v>
      </c>
      <c r="AK56" s="130" cm="1">
        <f t="array" ref="AK56">_xlfn.XLOOKUP(AK$1,'PY1 Data(H)'!$A$1:$BR$1,_xlfn.XLOOKUP($A56,'PY1 Data(H)'!$A$1:$A$288,'PY1 Data(H)'!$A$1:$BR$288))</f>
        <v>0</v>
      </c>
      <c r="AL56" s="130" cm="1">
        <f t="array" ref="AL56">_xlfn.XLOOKUP(AL$1,'PY1 Data(H)'!$A$1:$BR$1,_xlfn.XLOOKUP($A56,'PY1 Data(H)'!$A$1:$A$288,'PY1 Data(H)'!$A$1:$BR$288))</f>
        <v>0</v>
      </c>
      <c r="AM56" s="130" cm="1">
        <f t="array" ref="AM56">_xlfn.XLOOKUP(AM$1,'PY1 Data(H)'!$A$1:$BR$1,_xlfn.XLOOKUP($A56,'PY1 Data(H)'!$A$1:$A$288,'PY1 Data(H)'!$A$1:$BR$288))</f>
        <v>0</v>
      </c>
      <c r="AN56" s="130" cm="1">
        <f t="array" ref="AN56">_xlfn.XLOOKUP(AN$1,'PY1 Data(H)'!$A$1:$BR$1,_xlfn.XLOOKUP($A56,'PY1 Data(H)'!$A$1:$A$288,'PY1 Data(H)'!$A$1:$BR$288))</f>
        <v>0</v>
      </c>
      <c r="AO56" s="130" cm="1">
        <f t="array" ref="AO56">_xlfn.XLOOKUP(AO$1,'PY1 Data(H)'!$A$1:$BR$1,_xlfn.XLOOKUP($A56,'PY1 Data(H)'!$A$1:$A$288,'PY1 Data(H)'!$A$1:$BR$288))</f>
        <v>0</v>
      </c>
      <c r="AP56" s="130" cm="1">
        <f t="array" ref="AP56">_xlfn.XLOOKUP(AP$1,'PY1 Data(H)'!$A$1:$BR$1,_xlfn.XLOOKUP($A56,'PY1 Data(H)'!$A$1:$A$288,'PY1 Data(H)'!$A$1:$BR$288))</f>
        <v>0</v>
      </c>
      <c r="AQ56" s="130" cm="1">
        <f t="array" ref="AQ56">_xlfn.XLOOKUP(AQ$1,'PY1 Data(H)'!$A$1:$BR$1,_xlfn.XLOOKUP($A56,'PY1 Data(H)'!$A$1:$A$288,'PY1 Data(H)'!$A$1:$BR$288))</f>
        <v>0</v>
      </c>
      <c r="AR56" s="130" cm="1">
        <f t="array" ref="AR56">_xlfn.XLOOKUP(AR$1,'PY1 Data(H)'!$A$1:$BR$1,_xlfn.XLOOKUP($A56,'PY1 Data(H)'!$A$1:$A$288,'PY1 Data(H)'!$A$1:$BR$288))</f>
        <v>0</v>
      </c>
      <c r="AS56" s="130" cm="1">
        <f t="array" ref="AS56">_xlfn.XLOOKUP(AS$1,'PY1 Data(H)'!$A$1:$BR$1,_xlfn.XLOOKUP($A56,'PY1 Data(H)'!$A$1:$A$288,'PY1 Data(H)'!$A$1:$BR$288))</f>
        <v>0</v>
      </c>
    </row>
    <row r="57" spans="1:45" x14ac:dyDescent="0.3">
      <c r="A57">
        <v>508</v>
      </c>
      <c r="D57" s="130" cm="1">
        <f t="array" ref="D57">_xlfn.XLOOKUP(D$1,'PY1 Data(H)'!$A$1:$BR$1,_xlfn.XLOOKUP($A57,'PY1 Data(H)'!$A$1:$A$288,'PY1 Data(H)'!$A$1:$BR$288))</f>
        <v>0</v>
      </c>
      <c r="E57" s="130" cm="1">
        <f t="array" ref="E57">_xlfn.XLOOKUP(E$1,'PY1 Data(H)'!$A$1:$BR$1,_xlfn.XLOOKUP($A57,'PY1 Data(H)'!$A$1:$A$288,'PY1 Data(H)'!$A$1:$BR$288))</f>
        <v>0</v>
      </c>
      <c r="F57" s="130" cm="1">
        <f t="array" ref="F57">_xlfn.XLOOKUP(F$1,'PY1 Data(H)'!$A$1:$BR$1,_xlfn.XLOOKUP($A57,'PY1 Data(H)'!$A$1:$A$288,'PY1 Data(H)'!$A$1:$BR$288))</f>
        <v>0</v>
      </c>
      <c r="G57" s="130" cm="1">
        <f t="array" ref="G57">_xlfn.XLOOKUP(G$1,'PY1 Data(H)'!$A$1:$BR$1,_xlfn.XLOOKUP($A57,'PY1 Data(H)'!$A$1:$A$288,'PY1 Data(H)'!$A$1:$BR$288))</f>
        <v>0</v>
      </c>
      <c r="H57" s="130" cm="1">
        <f t="array" ref="H57">_xlfn.XLOOKUP(H$1,'PY1 Data(H)'!$A$1:$BR$1,_xlfn.XLOOKUP($A57,'PY1 Data(H)'!$A$1:$A$288,'PY1 Data(H)'!$A$1:$BR$288))</f>
        <v>0</v>
      </c>
      <c r="I57" s="130" cm="1">
        <f t="array" ref="I57">_xlfn.XLOOKUP(I$1,'PY1 Data(H)'!$A$1:$BR$1,_xlfn.XLOOKUP($A57,'PY1 Data(H)'!$A$1:$A$288,'PY1 Data(H)'!$A$1:$BR$288))</f>
        <v>0</v>
      </c>
      <c r="J57" s="130" cm="1">
        <f t="array" ref="J57">_xlfn.XLOOKUP(J$1,'PY1 Data(H)'!$A$1:$BR$1,_xlfn.XLOOKUP($A57,'PY1 Data(H)'!$A$1:$A$288,'PY1 Data(H)'!$A$1:$BR$288))</f>
        <v>0</v>
      </c>
      <c r="K57" s="130" cm="1">
        <f t="array" ref="K57">_xlfn.XLOOKUP(K$1,'PY1 Data(H)'!$A$1:$BR$1,_xlfn.XLOOKUP($A57,'PY1 Data(H)'!$A$1:$A$288,'PY1 Data(H)'!$A$1:$BR$288))</f>
        <v>0</v>
      </c>
      <c r="L57" s="130" cm="1">
        <f t="array" ref="L57">_xlfn.XLOOKUP(L$1,'PY1 Data(H)'!$A$1:$BR$1,_xlfn.XLOOKUP($A57,'PY1 Data(H)'!$A$1:$A$288,'PY1 Data(H)'!$A$1:$BR$288))</f>
        <v>0</v>
      </c>
      <c r="M57" s="130" cm="1">
        <f t="array" ref="M57">_xlfn.XLOOKUP(M$1,'PY1 Data(H)'!$A$1:$BR$1,_xlfn.XLOOKUP($A57,'PY1 Data(H)'!$A$1:$A$288,'PY1 Data(H)'!$A$1:$BR$288))</f>
        <v>0</v>
      </c>
      <c r="N57" s="130" cm="1">
        <f t="array" ref="N57">_xlfn.XLOOKUP(N$1,'PY1 Data(H)'!$A$1:$BR$1,_xlfn.XLOOKUP($A57,'PY1 Data(H)'!$A$1:$A$288,'PY1 Data(H)'!$A$1:$BR$288))</f>
        <v>0</v>
      </c>
      <c r="O57" s="130" cm="1">
        <f t="array" ref="O57">_xlfn.XLOOKUP(O$1,'PY1 Data(H)'!$A$1:$BR$1,_xlfn.XLOOKUP($A57,'PY1 Data(H)'!$A$1:$A$288,'PY1 Data(H)'!$A$1:$BR$288))</f>
        <v>0</v>
      </c>
      <c r="P57" s="130" cm="1">
        <f t="array" ref="P57">_xlfn.XLOOKUP(P$1,'PY1 Data(H)'!$A$1:$BR$1,_xlfn.XLOOKUP($A57,'PY1 Data(H)'!$A$1:$A$288,'PY1 Data(H)'!$A$1:$BR$288))</f>
        <v>0</v>
      </c>
      <c r="Q57" s="130" cm="1">
        <f t="array" ref="Q57">_xlfn.XLOOKUP(Q$1,'PY1 Data(H)'!$A$1:$BR$1,_xlfn.XLOOKUP($A57,'PY1 Data(H)'!$A$1:$A$288,'PY1 Data(H)'!$A$1:$BR$288))</f>
        <v>0</v>
      </c>
      <c r="R57" s="130" cm="1">
        <f t="array" ref="R57">_xlfn.XLOOKUP(R$1,'PY1 Data(H)'!$A$1:$BR$1,_xlfn.XLOOKUP($A57,'PY1 Data(H)'!$A$1:$A$288,'PY1 Data(H)'!$A$1:$BR$288))</f>
        <v>0</v>
      </c>
      <c r="S57" s="130" cm="1">
        <f t="array" ref="S57">_xlfn.XLOOKUP(S$1,'PY1 Data(H)'!$A$1:$BR$1,_xlfn.XLOOKUP($A57,'PY1 Data(H)'!$A$1:$A$288,'PY1 Data(H)'!$A$1:$BR$288))</f>
        <v>0</v>
      </c>
      <c r="T57" s="130" cm="1">
        <f t="array" ref="T57">_xlfn.XLOOKUP(T$1,'PY1 Data(H)'!$A$1:$BR$1,_xlfn.XLOOKUP($A57,'PY1 Data(H)'!$A$1:$A$288,'PY1 Data(H)'!$A$1:$BR$288))</f>
        <v>0</v>
      </c>
      <c r="U57" s="130" cm="1">
        <f t="array" ref="U57">_xlfn.XLOOKUP(U$1,'PY1 Data(H)'!$A$1:$BR$1,_xlfn.XLOOKUP($A57,'PY1 Data(H)'!$A$1:$A$288,'PY1 Data(H)'!$A$1:$BR$288))</f>
        <v>0</v>
      </c>
      <c r="V57" s="130" cm="1">
        <f t="array" ref="V57">_xlfn.XLOOKUP(V$1,'PY1 Data(H)'!$A$1:$BR$1,_xlfn.XLOOKUP($A57,'PY1 Data(H)'!$A$1:$A$288,'PY1 Data(H)'!$A$1:$BR$288))</f>
        <v>0</v>
      </c>
      <c r="W57" s="130" cm="1">
        <f t="array" ref="W57">_xlfn.XLOOKUP(W$1,'PY1 Data(H)'!$A$1:$BR$1,_xlfn.XLOOKUP($A57,'PY1 Data(H)'!$A$1:$A$288,'PY1 Data(H)'!$A$1:$BR$288))</f>
        <v>0</v>
      </c>
      <c r="X57" s="130" cm="1">
        <f t="array" ref="X57">_xlfn.XLOOKUP(X$1,'PY1 Data(H)'!$A$1:$BR$1,_xlfn.XLOOKUP($A57,'PY1 Data(H)'!$A$1:$A$288,'PY1 Data(H)'!$A$1:$BR$288))</f>
        <v>0</v>
      </c>
      <c r="Y57" s="130" cm="1">
        <f t="array" ref="Y57">_xlfn.XLOOKUP(Y$1,'PY1 Data(H)'!$A$1:$BR$1,_xlfn.XLOOKUP($A57,'PY1 Data(H)'!$A$1:$A$288,'PY1 Data(H)'!$A$1:$BR$288))</f>
        <v>0</v>
      </c>
      <c r="Z57" s="130" cm="1">
        <f t="array" ref="Z57">_xlfn.XLOOKUP(Z$1,'PY1 Data(H)'!$A$1:$BR$1,_xlfn.XLOOKUP($A57,'PY1 Data(H)'!$A$1:$A$288,'PY1 Data(H)'!$A$1:$BR$288))</f>
        <v>0</v>
      </c>
      <c r="AA57" s="130" cm="1">
        <f t="array" ref="AA57">_xlfn.XLOOKUP(AA$1,'PY1 Data(H)'!$A$1:$BR$1,_xlfn.XLOOKUP($A57,'PY1 Data(H)'!$A$1:$A$288,'PY1 Data(H)'!$A$1:$BR$288))</f>
        <v>0</v>
      </c>
      <c r="AB57" s="130" cm="1">
        <f t="array" ref="AB57">_xlfn.XLOOKUP(AB$1,'PY1 Data(H)'!$A$1:$BR$1,_xlfn.XLOOKUP($A57,'PY1 Data(H)'!$A$1:$A$288,'PY1 Data(H)'!$A$1:$BR$288))</f>
        <v>0</v>
      </c>
      <c r="AC57" s="130" cm="1">
        <f t="array" ref="AC57">_xlfn.XLOOKUP(AC$1,'PY1 Data(H)'!$A$1:$BR$1,_xlfn.XLOOKUP($A57,'PY1 Data(H)'!$A$1:$A$288,'PY1 Data(H)'!$A$1:$BR$288))</f>
        <v>0</v>
      </c>
      <c r="AD57" s="130" cm="1">
        <f t="array" ref="AD57">_xlfn.XLOOKUP(AD$1,'PY1 Data(H)'!$A$1:$BR$1,_xlfn.XLOOKUP($A57,'PY1 Data(H)'!$A$1:$A$288,'PY1 Data(H)'!$A$1:$BR$288))</f>
        <v>0</v>
      </c>
      <c r="AE57" s="130" cm="1">
        <f t="array" ref="AE57">_xlfn.XLOOKUP(AE$1,'PY1 Data(H)'!$A$1:$BR$1,_xlfn.XLOOKUP($A57,'PY1 Data(H)'!$A$1:$A$288,'PY1 Data(H)'!$A$1:$BR$288))</f>
        <v>0</v>
      </c>
      <c r="AF57" s="130" cm="1">
        <f t="array" ref="AF57">_xlfn.XLOOKUP(AF$1,'PY1 Data(H)'!$A$1:$BR$1,_xlfn.XLOOKUP($A57,'PY1 Data(H)'!$A$1:$A$288,'PY1 Data(H)'!$A$1:$BR$288))</f>
        <v>0</v>
      </c>
      <c r="AG57" s="130" cm="1">
        <f t="array" ref="AG57">_xlfn.XLOOKUP(AG$1,'PY1 Data(H)'!$A$1:$BR$1,_xlfn.XLOOKUP($A57,'PY1 Data(H)'!$A$1:$A$288,'PY1 Data(H)'!$A$1:$BR$288))</f>
        <v>0</v>
      </c>
      <c r="AH57" s="130" cm="1">
        <f t="array" ref="AH57">_xlfn.XLOOKUP(AH$1,'PY1 Data(H)'!$A$1:$BR$1,_xlfn.XLOOKUP($A57,'PY1 Data(H)'!$A$1:$A$288,'PY1 Data(H)'!$A$1:$BR$288))</f>
        <v>0</v>
      </c>
      <c r="AI57" s="130" cm="1">
        <f t="array" ref="AI57">_xlfn.XLOOKUP(AI$1,'PY1 Data(H)'!$A$1:$BR$1,_xlfn.XLOOKUP($A57,'PY1 Data(H)'!$A$1:$A$288,'PY1 Data(H)'!$A$1:$BR$288))</f>
        <v>0</v>
      </c>
      <c r="AJ57" s="130" cm="1">
        <f t="array" ref="AJ57">_xlfn.XLOOKUP(AJ$1,'PY1 Data(H)'!$A$1:$BR$1,_xlfn.XLOOKUP($A57,'PY1 Data(H)'!$A$1:$A$288,'PY1 Data(H)'!$A$1:$BR$288))</f>
        <v>0</v>
      </c>
      <c r="AK57" s="130" cm="1">
        <f t="array" ref="AK57">_xlfn.XLOOKUP(AK$1,'PY1 Data(H)'!$A$1:$BR$1,_xlfn.XLOOKUP($A57,'PY1 Data(H)'!$A$1:$A$288,'PY1 Data(H)'!$A$1:$BR$288))</f>
        <v>0</v>
      </c>
      <c r="AL57" s="130" cm="1">
        <f t="array" ref="AL57">_xlfn.XLOOKUP(AL$1,'PY1 Data(H)'!$A$1:$BR$1,_xlfn.XLOOKUP($A57,'PY1 Data(H)'!$A$1:$A$288,'PY1 Data(H)'!$A$1:$BR$288))</f>
        <v>0</v>
      </c>
      <c r="AM57" s="130" cm="1">
        <f t="array" ref="AM57">_xlfn.XLOOKUP(AM$1,'PY1 Data(H)'!$A$1:$BR$1,_xlfn.XLOOKUP($A57,'PY1 Data(H)'!$A$1:$A$288,'PY1 Data(H)'!$A$1:$BR$288))</f>
        <v>0</v>
      </c>
      <c r="AN57" s="130" cm="1">
        <f t="array" ref="AN57">_xlfn.XLOOKUP(AN$1,'PY1 Data(H)'!$A$1:$BR$1,_xlfn.XLOOKUP($A57,'PY1 Data(H)'!$A$1:$A$288,'PY1 Data(H)'!$A$1:$BR$288))</f>
        <v>0</v>
      </c>
      <c r="AO57" s="130" cm="1">
        <f t="array" ref="AO57">_xlfn.XLOOKUP(AO$1,'PY1 Data(H)'!$A$1:$BR$1,_xlfn.XLOOKUP($A57,'PY1 Data(H)'!$A$1:$A$288,'PY1 Data(H)'!$A$1:$BR$288))</f>
        <v>0</v>
      </c>
      <c r="AP57" s="130" cm="1">
        <f t="array" ref="AP57">_xlfn.XLOOKUP(AP$1,'PY1 Data(H)'!$A$1:$BR$1,_xlfn.XLOOKUP($A57,'PY1 Data(H)'!$A$1:$A$288,'PY1 Data(H)'!$A$1:$BR$288))</f>
        <v>0</v>
      </c>
      <c r="AQ57" s="130" cm="1">
        <f t="array" ref="AQ57">_xlfn.XLOOKUP(AQ$1,'PY1 Data(H)'!$A$1:$BR$1,_xlfn.XLOOKUP($A57,'PY1 Data(H)'!$A$1:$A$288,'PY1 Data(H)'!$A$1:$BR$288))</f>
        <v>0</v>
      </c>
      <c r="AR57" s="130" cm="1">
        <f t="array" ref="AR57">_xlfn.XLOOKUP(AR$1,'PY1 Data(H)'!$A$1:$BR$1,_xlfn.XLOOKUP($A57,'PY1 Data(H)'!$A$1:$A$288,'PY1 Data(H)'!$A$1:$BR$288))</f>
        <v>0</v>
      </c>
      <c r="AS57" s="130" cm="1">
        <f t="array" ref="AS57">_xlfn.XLOOKUP(AS$1,'PY1 Data(H)'!$A$1:$BR$1,_xlfn.XLOOKUP($A57,'PY1 Data(H)'!$A$1:$A$288,'PY1 Data(H)'!$A$1:$BR$288))</f>
        <v>0</v>
      </c>
    </row>
    <row r="58" spans="1:45" x14ac:dyDescent="0.3">
      <c r="A58">
        <v>509</v>
      </c>
      <c r="D58" s="130" cm="1">
        <f t="array" ref="D58">_xlfn.XLOOKUP(D$1,'PY1 Data(H)'!$A$1:$BR$1,_xlfn.XLOOKUP($A58,'PY1 Data(H)'!$A$1:$A$288,'PY1 Data(H)'!$A$1:$BR$288))</f>
        <v>0</v>
      </c>
      <c r="E58" s="130" cm="1">
        <f t="array" ref="E58">_xlfn.XLOOKUP(E$1,'PY1 Data(H)'!$A$1:$BR$1,_xlfn.XLOOKUP($A58,'PY1 Data(H)'!$A$1:$A$288,'PY1 Data(H)'!$A$1:$BR$288))</f>
        <v>0</v>
      </c>
      <c r="F58" s="130" cm="1">
        <f t="array" ref="F58">_xlfn.XLOOKUP(F$1,'PY1 Data(H)'!$A$1:$BR$1,_xlfn.XLOOKUP($A58,'PY1 Data(H)'!$A$1:$A$288,'PY1 Data(H)'!$A$1:$BR$288))</f>
        <v>0</v>
      </c>
      <c r="G58" s="130" cm="1">
        <f t="array" ref="G58">_xlfn.XLOOKUP(G$1,'PY1 Data(H)'!$A$1:$BR$1,_xlfn.XLOOKUP($A58,'PY1 Data(H)'!$A$1:$A$288,'PY1 Data(H)'!$A$1:$BR$288))</f>
        <v>0</v>
      </c>
      <c r="H58" s="130" cm="1">
        <f t="array" ref="H58">_xlfn.XLOOKUP(H$1,'PY1 Data(H)'!$A$1:$BR$1,_xlfn.XLOOKUP($A58,'PY1 Data(H)'!$A$1:$A$288,'PY1 Data(H)'!$A$1:$BR$288))</f>
        <v>0</v>
      </c>
      <c r="I58" s="130" cm="1">
        <f t="array" ref="I58">_xlfn.XLOOKUP(I$1,'PY1 Data(H)'!$A$1:$BR$1,_xlfn.XLOOKUP($A58,'PY1 Data(H)'!$A$1:$A$288,'PY1 Data(H)'!$A$1:$BR$288))</f>
        <v>0</v>
      </c>
      <c r="J58" s="130" cm="1">
        <f t="array" ref="J58">_xlfn.XLOOKUP(J$1,'PY1 Data(H)'!$A$1:$BR$1,_xlfn.XLOOKUP($A58,'PY1 Data(H)'!$A$1:$A$288,'PY1 Data(H)'!$A$1:$BR$288))</f>
        <v>0</v>
      </c>
      <c r="K58" s="130" cm="1">
        <f t="array" ref="K58">_xlfn.XLOOKUP(K$1,'PY1 Data(H)'!$A$1:$BR$1,_xlfn.XLOOKUP($A58,'PY1 Data(H)'!$A$1:$A$288,'PY1 Data(H)'!$A$1:$BR$288))</f>
        <v>0</v>
      </c>
      <c r="L58" s="130" cm="1">
        <f t="array" ref="L58">_xlfn.XLOOKUP(L$1,'PY1 Data(H)'!$A$1:$BR$1,_xlfn.XLOOKUP($A58,'PY1 Data(H)'!$A$1:$A$288,'PY1 Data(H)'!$A$1:$BR$288))</f>
        <v>0</v>
      </c>
      <c r="M58" s="130" cm="1">
        <f t="array" ref="M58">_xlfn.XLOOKUP(M$1,'PY1 Data(H)'!$A$1:$BR$1,_xlfn.XLOOKUP($A58,'PY1 Data(H)'!$A$1:$A$288,'PY1 Data(H)'!$A$1:$BR$288))</f>
        <v>0</v>
      </c>
      <c r="N58" s="130" cm="1">
        <f t="array" ref="N58">_xlfn.XLOOKUP(N$1,'PY1 Data(H)'!$A$1:$BR$1,_xlfn.XLOOKUP($A58,'PY1 Data(H)'!$A$1:$A$288,'PY1 Data(H)'!$A$1:$BR$288))</f>
        <v>0</v>
      </c>
      <c r="O58" s="130" cm="1">
        <f t="array" ref="O58">_xlfn.XLOOKUP(O$1,'PY1 Data(H)'!$A$1:$BR$1,_xlfn.XLOOKUP($A58,'PY1 Data(H)'!$A$1:$A$288,'PY1 Data(H)'!$A$1:$BR$288))</f>
        <v>0</v>
      </c>
      <c r="P58" s="130" cm="1">
        <f t="array" ref="P58">_xlfn.XLOOKUP(P$1,'PY1 Data(H)'!$A$1:$BR$1,_xlfn.XLOOKUP($A58,'PY1 Data(H)'!$A$1:$A$288,'PY1 Data(H)'!$A$1:$BR$288))</f>
        <v>0</v>
      </c>
      <c r="Q58" s="130" cm="1">
        <f t="array" ref="Q58">_xlfn.XLOOKUP(Q$1,'PY1 Data(H)'!$A$1:$BR$1,_xlfn.XLOOKUP($A58,'PY1 Data(H)'!$A$1:$A$288,'PY1 Data(H)'!$A$1:$BR$288))</f>
        <v>0</v>
      </c>
      <c r="R58" s="130" cm="1">
        <f t="array" ref="R58">_xlfn.XLOOKUP(R$1,'PY1 Data(H)'!$A$1:$BR$1,_xlfn.XLOOKUP($A58,'PY1 Data(H)'!$A$1:$A$288,'PY1 Data(H)'!$A$1:$BR$288))</f>
        <v>0</v>
      </c>
      <c r="S58" s="130" cm="1">
        <f t="array" ref="S58">_xlfn.XLOOKUP(S$1,'PY1 Data(H)'!$A$1:$BR$1,_xlfn.XLOOKUP($A58,'PY1 Data(H)'!$A$1:$A$288,'PY1 Data(H)'!$A$1:$BR$288))</f>
        <v>0</v>
      </c>
      <c r="T58" s="130" cm="1">
        <f t="array" ref="T58">_xlfn.XLOOKUP(T$1,'PY1 Data(H)'!$A$1:$BR$1,_xlfn.XLOOKUP($A58,'PY1 Data(H)'!$A$1:$A$288,'PY1 Data(H)'!$A$1:$BR$288))</f>
        <v>0</v>
      </c>
      <c r="U58" s="130" cm="1">
        <f t="array" ref="U58">_xlfn.XLOOKUP(U$1,'PY1 Data(H)'!$A$1:$BR$1,_xlfn.XLOOKUP($A58,'PY1 Data(H)'!$A$1:$A$288,'PY1 Data(H)'!$A$1:$BR$288))</f>
        <v>0</v>
      </c>
      <c r="V58" s="130" cm="1">
        <f t="array" ref="V58">_xlfn.XLOOKUP(V$1,'PY1 Data(H)'!$A$1:$BR$1,_xlfn.XLOOKUP($A58,'PY1 Data(H)'!$A$1:$A$288,'PY1 Data(H)'!$A$1:$BR$288))</f>
        <v>0</v>
      </c>
      <c r="W58" s="130" cm="1">
        <f t="array" ref="W58">_xlfn.XLOOKUP(W$1,'PY1 Data(H)'!$A$1:$BR$1,_xlfn.XLOOKUP($A58,'PY1 Data(H)'!$A$1:$A$288,'PY1 Data(H)'!$A$1:$BR$288))</f>
        <v>0</v>
      </c>
      <c r="X58" s="130" cm="1">
        <f t="array" ref="X58">_xlfn.XLOOKUP(X$1,'PY1 Data(H)'!$A$1:$BR$1,_xlfn.XLOOKUP($A58,'PY1 Data(H)'!$A$1:$A$288,'PY1 Data(H)'!$A$1:$BR$288))</f>
        <v>0</v>
      </c>
      <c r="Y58" s="130" cm="1">
        <f t="array" ref="Y58">_xlfn.XLOOKUP(Y$1,'PY1 Data(H)'!$A$1:$BR$1,_xlfn.XLOOKUP($A58,'PY1 Data(H)'!$A$1:$A$288,'PY1 Data(H)'!$A$1:$BR$288))</f>
        <v>0</v>
      </c>
      <c r="Z58" s="130" cm="1">
        <f t="array" ref="Z58">_xlfn.XLOOKUP(Z$1,'PY1 Data(H)'!$A$1:$BR$1,_xlfn.XLOOKUP($A58,'PY1 Data(H)'!$A$1:$A$288,'PY1 Data(H)'!$A$1:$BR$288))</f>
        <v>0</v>
      </c>
      <c r="AA58" s="130" cm="1">
        <f t="array" ref="AA58">_xlfn.XLOOKUP(AA$1,'PY1 Data(H)'!$A$1:$BR$1,_xlfn.XLOOKUP($A58,'PY1 Data(H)'!$A$1:$A$288,'PY1 Data(H)'!$A$1:$BR$288))</f>
        <v>0</v>
      </c>
      <c r="AB58" s="130" cm="1">
        <f t="array" ref="AB58">_xlfn.XLOOKUP(AB$1,'PY1 Data(H)'!$A$1:$BR$1,_xlfn.XLOOKUP($A58,'PY1 Data(H)'!$A$1:$A$288,'PY1 Data(H)'!$A$1:$BR$288))</f>
        <v>0</v>
      </c>
      <c r="AC58" s="130" cm="1">
        <f t="array" ref="AC58">_xlfn.XLOOKUP(AC$1,'PY1 Data(H)'!$A$1:$BR$1,_xlfn.XLOOKUP($A58,'PY1 Data(H)'!$A$1:$A$288,'PY1 Data(H)'!$A$1:$BR$288))</f>
        <v>0</v>
      </c>
      <c r="AD58" s="130" cm="1">
        <f t="array" ref="AD58">_xlfn.XLOOKUP(AD$1,'PY1 Data(H)'!$A$1:$BR$1,_xlfn.XLOOKUP($A58,'PY1 Data(H)'!$A$1:$A$288,'PY1 Data(H)'!$A$1:$BR$288))</f>
        <v>0</v>
      </c>
      <c r="AE58" s="130" cm="1">
        <f t="array" ref="AE58">_xlfn.XLOOKUP(AE$1,'PY1 Data(H)'!$A$1:$BR$1,_xlfn.XLOOKUP($A58,'PY1 Data(H)'!$A$1:$A$288,'PY1 Data(H)'!$A$1:$BR$288))</f>
        <v>0</v>
      </c>
      <c r="AF58" s="130" cm="1">
        <f t="array" ref="AF58">_xlfn.XLOOKUP(AF$1,'PY1 Data(H)'!$A$1:$BR$1,_xlfn.XLOOKUP($A58,'PY1 Data(H)'!$A$1:$A$288,'PY1 Data(H)'!$A$1:$BR$288))</f>
        <v>0</v>
      </c>
      <c r="AG58" s="130" cm="1">
        <f t="array" ref="AG58">_xlfn.XLOOKUP(AG$1,'PY1 Data(H)'!$A$1:$BR$1,_xlfn.XLOOKUP($A58,'PY1 Data(H)'!$A$1:$A$288,'PY1 Data(H)'!$A$1:$BR$288))</f>
        <v>0</v>
      </c>
      <c r="AH58" s="130" cm="1">
        <f t="array" ref="AH58">_xlfn.XLOOKUP(AH$1,'PY1 Data(H)'!$A$1:$BR$1,_xlfn.XLOOKUP($A58,'PY1 Data(H)'!$A$1:$A$288,'PY1 Data(H)'!$A$1:$BR$288))</f>
        <v>0</v>
      </c>
      <c r="AI58" s="130" cm="1">
        <f t="array" ref="AI58">_xlfn.XLOOKUP(AI$1,'PY1 Data(H)'!$A$1:$BR$1,_xlfn.XLOOKUP($A58,'PY1 Data(H)'!$A$1:$A$288,'PY1 Data(H)'!$A$1:$BR$288))</f>
        <v>0</v>
      </c>
      <c r="AJ58" s="130" cm="1">
        <f t="array" ref="AJ58">_xlfn.XLOOKUP(AJ$1,'PY1 Data(H)'!$A$1:$BR$1,_xlfn.XLOOKUP($A58,'PY1 Data(H)'!$A$1:$A$288,'PY1 Data(H)'!$A$1:$BR$288))</f>
        <v>0</v>
      </c>
      <c r="AK58" s="130" cm="1">
        <f t="array" ref="AK58">_xlfn.XLOOKUP(AK$1,'PY1 Data(H)'!$A$1:$BR$1,_xlfn.XLOOKUP($A58,'PY1 Data(H)'!$A$1:$A$288,'PY1 Data(H)'!$A$1:$BR$288))</f>
        <v>0</v>
      </c>
      <c r="AL58" s="130" cm="1">
        <f t="array" ref="AL58">_xlfn.XLOOKUP(AL$1,'PY1 Data(H)'!$A$1:$BR$1,_xlfn.XLOOKUP($A58,'PY1 Data(H)'!$A$1:$A$288,'PY1 Data(H)'!$A$1:$BR$288))</f>
        <v>0</v>
      </c>
      <c r="AM58" s="130" cm="1">
        <f t="array" ref="AM58">_xlfn.XLOOKUP(AM$1,'PY1 Data(H)'!$A$1:$BR$1,_xlfn.XLOOKUP($A58,'PY1 Data(H)'!$A$1:$A$288,'PY1 Data(H)'!$A$1:$BR$288))</f>
        <v>0</v>
      </c>
      <c r="AN58" s="130" cm="1">
        <f t="array" ref="AN58">_xlfn.XLOOKUP(AN$1,'PY1 Data(H)'!$A$1:$BR$1,_xlfn.XLOOKUP($A58,'PY1 Data(H)'!$A$1:$A$288,'PY1 Data(H)'!$A$1:$BR$288))</f>
        <v>0</v>
      </c>
      <c r="AO58" s="130" cm="1">
        <f t="array" ref="AO58">_xlfn.XLOOKUP(AO$1,'PY1 Data(H)'!$A$1:$BR$1,_xlfn.XLOOKUP($A58,'PY1 Data(H)'!$A$1:$A$288,'PY1 Data(H)'!$A$1:$BR$288))</f>
        <v>0</v>
      </c>
      <c r="AP58" s="130" cm="1">
        <f t="array" ref="AP58">_xlfn.XLOOKUP(AP$1,'PY1 Data(H)'!$A$1:$BR$1,_xlfn.XLOOKUP($A58,'PY1 Data(H)'!$A$1:$A$288,'PY1 Data(H)'!$A$1:$BR$288))</f>
        <v>0</v>
      </c>
      <c r="AQ58" s="130" cm="1">
        <f t="array" ref="AQ58">_xlfn.XLOOKUP(AQ$1,'PY1 Data(H)'!$A$1:$BR$1,_xlfn.XLOOKUP($A58,'PY1 Data(H)'!$A$1:$A$288,'PY1 Data(H)'!$A$1:$BR$288))</f>
        <v>0</v>
      </c>
      <c r="AR58" s="130" cm="1">
        <f t="array" ref="AR58">_xlfn.XLOOKUP(AR$1,'PY1 Data(H)'!$A$1:$BR$1,_xlfn.XLOOKUP($A58,'PY1 Data(H)'!$A$1:$A$288,'PY1 Data(H)'!$A$1:$BR$288))</f>
        <v>0</v>
      </c>
      <c r="AS58" s="130" cm="1">
        <f t="array" ref="AS58">_xlfn.XLOOKUP(AS$1,'PY1 Data(H)'!$A$1:$BR$1,_xlfn.XLOOKUP($A58,'PY1 Data(H)'!$A$1:$A$288,'PY1 Data(H)'!$A$1:$BR$288))</f>
        <v>0</v>
      </c>
    </row>
    <row r="59" spans="1:45" x14ac:dyDescent="0.3">
      <c r="A59">
        <v>22</v>
      </c>
      <c r="D59" s="130" cm="1">
        <f t="array" ref="D59">_xlfn.XLOOKUP(D$1,'PY1 Data(H)'!$A$1:$BR$1,_xlfn.XLOOKUP($A59,'PY1 Data(H)'!$A$1:$A$288,'PY1 Data(H)'!$A$1:$BR$288))</f>
        <v>0</v>
      </c>
      <c r="E59" s="130" cm="1">
        <f t="array" ref="E59">_xlfn.XLOOKUP(E$1,'PY1 Data(H)'!$A$1:$BR$1,_xlfn.XLOOKUP($A59,'PY1 Data(H)'!$A$1:$A$288,'PY1 Data(H)'!$A$1:$BR$288))</f>
        <v>0</v>
      </c>
      <c r="F59" s="130" cm="1">
        <f t="array" ref="F59">_xlfn.XLOOKUP(F$1,'PY1 Data(H)'!$A$1:$BR$1,_xlfn.XLOOKUP($A59,'PY1 Data(H)'!$A$1:$A$288,'PY1 Data(H)'!$A$1:$BR$288))</f>
        <v>0</v>
      </c>
      <c r="G59" s="130" cm="1">
        <f t="array" ref="G59">_xlfn.XLOOKUP(G$1,'PY1 Data(H)'!$A$1:$BR$1,_xlfn.XLOOKUP($A59,'PY1 Data(H)'!$A$1:$A$288,'PY1 Data(H)'!$A$1:$BR$288))</f>
        <v>0</v>
      </c>
      <c r="H59" s="130" cm="1">
        <f t="array" ref="H59">_xlfn.XLOOKUP(H$1,'PY1 Data(H)'!$A$1:$BR$1,_xlfn.XLOOKUP($A59,'PY1 Data(H)'!$A$1:$A$288,'PY1 Data(H)'!$A$1:$BR$288))</f>
        <v>0</v>
      </c>
      <c r="I59" s="130" cm="1">
        <f t="array" ref="I59">_xlfn.XLOOKUP(I$1,'PY1 Data(H)'!$A$1:$BR$1,_xlfn.XLOOKUP($A59,'PY1 Data(H)'!$A$1:$A$288,'PY1 Data(H)'!$A$1:$BR$288))</f>
        <v>0</v>
      </c>
      <c r="J59" s="130" cm="1">
        <f t="array" ref="J59">_xlfn.XLOOKUP(J$1,'PY1 Data(H)'!$A$1:$BR$1,_xlfn.XLOOKUP($A59,'PY1 Data(H)'!$A$1:$A$288,'PY1 Data(H)'!$A$1:$BR$288))</f>
        <v>0</v>
      </c>
      <c r="K59" s="130" cm="1">
        <f t="array" ref="K59">_xlfn.XLOOKUP(K$1,'PY1 Data(H)'!$A$1:$BR$1,_xlfn.XLOOKUP($A59,'PY1 Data(H)'!$A$1:$A$288,'PY1 Data(H)'!$A$1:$BR$288))</f>
        <v>0</v>
      </c>
      <c r="L59" s="130" cm="1">
        <f t="array" ref="L59">_xlfn.XLOOKUP(L$1,'PY1 Data(H)'!$A$1:$BR$1,_xlfn.XLOOKUP($A59,'PY1 Data(H)'!$A$1:$A$288,'PY1 Data(H)'!$A$1:$BR$288))</f>
        <v>0</v>
      </c>
      <c r="M59" s="130" cm="1">
        <f t="array" ref="M59">_xlfn.XLOOKUP(M$1,'PY1 Data(H)'!$A$1:$BR$1,_xlfn.XLOOKUP($A59,'PY1 Data(H)'!$A$1:$A$288,'PY1 Data(H)'!$A$1:$BR$288))</f>
        <v>0</v>
      </c>
      <c r="N59" s="130" cm="1">
        <f t="array" ref="N59">_xlfn.XLOOKUP(N$1,'PY1 Data(H)'!$A$1:$BR$1,_xlfn.XLOOKUP($A59,'PY1 Data(H)'!$A$1:$A$288,'PY1 Data(H)'!$A$1:$BR$288))</f>
        <v>0</v>
      </c>
      <c r="O59" s="130" cm="1">
        <f t="array" ref="O59">_xlfn.XLOOKUP(O$1,'PY1 Data(H)'!$A$1:$BR$1,_xlfn.XLOOKUP($A59,'PY1 Data(H)'!$A$1:$A$288,'PY1 Data(H)'!$A$1:$BR$288))</f>
        <v>0</v>
      </c>
      <c r="P59" s="130" cm="1">
        <f t="array" ref="P59">_xlfn.XLOOKUP(P$1,'PY1 Data(H)'!$A$1:$BR$1,_xlfn.XLOOKUP($A59,'PY1 Data(H)'!$A$1:$A$288,'PY1 Data(H)'!$A$1:$BR$288))</f>
        <v>0</v>
      </c>
      <c r="Q59" s="130" cm="1">
        <f t="array" ref="Q59">_xlfn.XLOOKUP(Q$1,'PY1 Data(H)'!$A$1:$BR$1,_xlfn.XLOOKUP($A59,'PY1 Data(H)'!$A$1:$A$288,'PY1 Data(H)'!$A$1:$BR$288))</f>
        <v>0</v>
      </c>
      <c r="R59" s="130" cm="1">
        <f t="array" ref="R59">_xlfn.XLOOKUP(R$1,'PY1 Data(H)'!$A$1:$BR$1,_xlfn.XLOOKUP($A59,'PY1 Data(H)'!$A$1:$A$288,'PY1 Data(H)'!$A$1:$BR$288))</f>
        <v>0</v>
      </c>
      <c r="S59" s="130" cm="1">
        <f t="array" ref="S59">_xlfn.XLOOKUP(S$1,'PY1 Data(H)'!$A$1:$BR$1,_xlfn.XLOOKUP($A59,'PY1 Data(H)'!$A$1:$A$288,'PY1 Data(H)'!$A$1:$BR$288))</f>
        <v>0</v>
      </c>
      <c r="T59" s="130" cm="1">
        <f t="array" ref="T59">_xlfn.XLOOKUP(T$1,'PY1 Data(H)'!$A$1:$BR$1,_xlfn.XLOOKUP($A59,'PY1 Data(H)'!$A$1:$A$288,'PY1 Data(H)'!$A$1:$BR$288))</f>
        <v>0</v>
      </c>
      <c r="U59" s="130" cm="1">
        <f t="array" ref="U59">_xlfn.XLOOKUP(U$1,'PY1 Data(H)'!$A$1:$BR$1,_xlfn.XLOOKUP($A59,'PY1 Data(H)'!$A$1:$A$288,'PY1 Data(H)'!$A$1:$BR$288))</f>
        <v>0</v>
      </c>
      <c r="V59" s="130" cm="1">
        <f t="array" ref="V59">_xlfn.XLOOKUP(V$1,'PY1 Data(H)'!$A$1:$BR$1,_xlfn.XLOOKUP($A59,'PY1 Data(H)'!$A$1:$A$288,'PY1 Data(H)'!$A$1:$BR$288))</f>
        <v>0</v>
      </c>
      <c r="W59" s="130" cm="1">
        <f t="array" ref="W59">_xlfn.XLOOKUP(W$1,'PY1 Data(H)'!$A$1:$BR$1,_xlfn.XLOOKUP($A59,'PY1 Data(H)'!$A$1:$A$288,'PY1 Data(H)'!$A$1:$BR$288))</f>
        <v>0</v>
      </c>
      <c r="X59" s="130" cm="1">
        <f t="array" ref="X59">_xlfn.XLOOKUP(X$1,'PY1 Data(H)'!$A$1:$BR$1,_xlfn.XLOOKUP($A59,'PY1 Data(H)'!$A$1:$A$288,'PY1 Data(H)'!$A$1:$BR$288))</f>
        <v>0</v>
      </c>
      <c r="Y59" s="130" cm="1">
        <f t="array" ref="Y59">_xlfn.XLOOKUP(Y$1,'PY1 Data(H)'!$A$1:$BR$1,_xlfn.XLOOKUP($A59,'PY1 Data(H)'!$A$1:$A$288,'PY1 Data(H)'!$A$1:$BR$288))</f>
        <v>0</v>
      </c>
      <c r="Z59" s="130" cm="1">
        <f t="array" ref="Z59">_xlfn.XLOOKUP(Z$1,'PY1 Data(H)'!$A$1:$BR$1,_xlfn.XLOOKUP($A59,'PY1 Data(H)'!$A$1:$A$288,'PY1 Data(H)'!$A$1:$BR$288))</f>
        <v>0</v>
      </c>
      <c r="AA59" s="130" cm="1">
        <f t="array" ref="AA59">_xlfn.XLOOKUP(AA$1,'PY1 Data(H)'!$A$1:$BR$1,_xlfn.XLOOKUP($A59,'PY1 Data(H)'!$A$1:$A$288,'PY1 Data(H)'!$A$1:$BR$288))</f>
        <v>0</v>
      </c>
      <c r="AB59" s="130" cm="1">
        <f t="array" ref="AB59">_xlfn.XLOOKUP(AB$1,'PY1 Data(H)'!$A$1:$BR$1,_xlfn.XLOOKUP($A59,'PY1 Data(H)'!$A$1:$A$288,'PY1 Data(H)'!$A$1:$BR$288))</f>
        <v>0</v>
      </c>
      <c r="AC59" s="130" cm="1">
        <f t="array" ref="AC59">_xlfn.XLOOKUP(AC$1,'PY1 Data(H)'!$A$1:$BR$1,_xlfn.XLOOKUP($A59,'PY1 Data(H)'!$A$1:$A$288,'PY1 Data(H)'!$A$1:$BR$288))</f>
        <v>0</v>
      </c>
      <c r="AD59" s="130" cm="1">
        <f t="array" ref="AD59">_xlfn.XLOOKUP(AD$1,'PY1 Data(H)'!$A$1:$BR$1,_xlfn.XLOOKUP($A59,'PY1 Data(H)'!$A$1:$A$288,'PY1 Data(H)'!$A$1:$BR$288))</f>
        <v>0</v>
      </c>
      <c r="AE59" s="130" cm="1">
        <f t="array" ref="AE59">_xlfn.XLOOKUP(AE$1,'PY1 Data(H)'!$A$1:$BR$1,_xlfn.XLOOKUP($A59,'PY1 Data(H)'!$A$1:$A$288,'PY1 Data(H)'!$A$1:$BR$288))</f>
        <v>0</v>
      </c>
      <c r="AF59" s="130" cm="1">
        <f t="array" ref="AF59">_xlfn.XLOOKUP(AF$1,'PY1 Data(H)'!$A$1:$BR$1,_xlfn.XLOOKUP($A59,'PY1 Data(H)'!$A$1:$A$288,'PY1 Data(H)'!$A$1:$BR$288))</f>
        <v>0</v>
      </c>
      <c r="AG59" s="130" cm="1">
        <f t="array" ref="AG59">_xlfn.XLOOKUP(AG$1,'PY1 Data(H)'!$A$1:$BR$1,_xlfn.XLOOKUP($A59,'PY1 Data(H)'!$A$1:$A$288,'PY1 Data(H)'!$A$1:$BR$288))</f>
        <v>55201</v>
      </c>
      <c r="AH59" s="130" cm="1">
        <f t="array" ref="AH59">_xlfn.XLOOKUP(AH$1,'PY1 Data(H)'!$A$1:$BR$1,_xlfn.XLOOKUP($A59,'PY1 Data(H)'!$A$1:$A$288,'PY1 Data(H)'!$A$1:$BR$288))</f>
        <v>0</v>
      </c>
      <c r="AI59" s="130" cm="1">
        <f t="array" ref="AI59">_xlfn.XLOOKUP(AI$1,'PY1 Data(H)'!$A$1:$BR$1,_xlfn.XLOOKUP($A59,'PY1 Data(H)'!$A$1:$A$288,'PY1 Data(H)'!$A$1:$BR$288))</f>
        <v>0</v>
      </c>
      <c r="AJ59" s="130" cm="1">
        <f t="array" ref="AJ59">_xlfn.XLOOKUP(AJ$1,'PY1 Data(H)'!$A$1:$BR$1,_xlfn.XLOOKUP($A59,'PY1 Data(H)'!$A$1:$A$288,'PY1 Data(H)'!$A$1:$BR$288))</f>
        <v>0</v>
      </c>
      <c r="AK59" s="130" cm="1">
        <f t="array" ref="AK59">_xlfn.XLOOKUP(AK$1,'PY1 Data(H)'!$A$1:$BR$1,_xlfn.XLOOKUP($A59,'PY1 Data(H)'!$A$1:$A$288,'PY1 Data(H)'!$A$1:$BR$288))</f>
        <v>0</v>
      </c>
      <c r="AL59" s="130" cm="1">
        <f t="array" ref="AL59">_xlfn.XLOOKUP(AL$1,'PY1 Data(H)'!$A$1:$BR$1,_xlfn.XLOOKUP($A59,'PY1 Data(H)'!$A$1:$A$288,'PY1 Data(H)'!$A$1:$BR$288))</f>
        <v>0</v>
      </c>
      <c r="AM59" s="130" cm="1">
        <f t="array" ref="AM59">_xlfn.XLOOKUP(AM$1,'PY1 Data(H)'!$A$1:$BR$1,_xlfn.XLOOKUP($A59,'PY1 Data(H)'!$A$1:$A$288,'PY1 Data(H)'!$A$1:$BR$288))</f>
        <v>0</v>
      </c>
      <c r="AN59" s="130" cm="1">
        <f t="array" ref="AN59">_xlfn.XLOOKUP(AN$1,'PY1 Data(H)'!$A$1:$BR$1,_xlfn.XLOOKUP($A59,'PY1 Data(H)'!$A$1:$A$288,'PY1 Data(H)'!$A$1:$BR$288))</f>
        <v>0</v>
      </c>
      <c r="AO59" s="130" cm="1">
        <f t="array" ref="AO59">_xlfn.XLOOKUP(AO$1,'PY1 Data(H)'!$A$1:$BR$1,_xlfn.XLOOKUP($A59,'PY1 Data(H)'!$A$1:$A$288,'PY1 Data(H)'!$A$1:$BR$288))</f>
        <v>0</v>
      </c>
      <c r="AP59" s="130" cm="1">
        <f t="array" ref="AP59">_xlfn.XLOOKUP(AP$1,'PY1 Data(H)'!$A$1:$BR$1,_xlfn.XLOOKUP($A59,'PY1 Data(H)'!$A$1:$A$288,'PY1 Data(H)'!$A$1:$BR$288))</f>
        <v>0</v>
      </c>
      <c r="AQ59" s="130" cm="1">
        <f t="array" ref="AQ59">_xlfn.XLOOKUP(AQ$1,'PY1 Data(H)'!$A$1:$BR$1,_xlfn.XLOOKUP($A59,'PY1 Data(H)'!$A$1:$A$288,'PY1 Data(H)'!$A$1:$BR$288))</f>
        <v>0</v>
      </c>
      <c r="AR59" s="130" cm="1">
        <f t="array" ref="AR59">_xlfn.XLOOKUP(AR$1,'PY1 Data(H)'!$A$1:$BR$1,_xlfn.XLOOKUP($A59,'PY1 Data(H)'!$A$1:$A$288,'PY1 Data(H)'!$A$1:$BR$288))</f>
        <v>0</v>
      </c>
      <c r="AS59" s="130" cm="1">
        <f t="array" ref="AS59">_xlfn.XLOOKUP(AS$1,'PY1 Data(H)'!$A$1:$BR$1,_xlfn.XLOOKUP($A59,'PY1 Data(H)'!$A$1:$A$288,'PY1 Data(H)'!$A$1:$BR$288))</f>
        <v>0</v>
      </c>
    </row>
    <row r="60" spans="1:45" x14ac:dyDescent="0.3">
      <c r="A60">
        <v>23</v>
      </c>
      <c r="D60" s="130" cm="1">
        <f t="array" ref="D60">_xlfn.XLOOKUP(D$1,'PY1 Data(H)'!$A$1:$BR$1,_xlfn.XLOOKUP($A60,'PY1 Data(H)'!$A$1:$A$288,'PY1 Data(H)'!$A$1:$BR$288))</f>
        <v>0</v>
      </c>
      <c r="E60" s="130" cm="1">
        <f t="array" ref="E60">_xlfn.XLOOKUP(E$1,'PY1 Data(H)'!$A$1:$BR$1,_xlfn.XLOOKUP($A60,'PY1 Data(H)'!$A$1:$A$288,'PY1 Data(H)'!$A$1:$BR$288))</f>
        <v>0</v>
      </c>
      <c r="F60" s="130" cm="1">
        <f t="array" ref="F60">_xlfn.XLOOKUP(F$1,'PY1 Data(H)'!$A$1:$BR$1,_xlfn.XLOOKUP($A60,'PY1 Data(H)'!$A$1:$A$288,'PY1 Data(H)'!$A$1:$BR$288))</f>
        <v>17845</v>
      </c>
      <c r="G60" s="130" cm="1">
        <f t="array" ref="G60">_xlfn.XLOOKUP(G$1,'PY1 Data(H)'!$A$1:$BR$1,_xlfn.XLOOKUP($A60,'PY1 Data(H)'!$A$1:$A$288,'PY1 Data(H)'!$A$1:$BR$288))</f>
        <v>0</v>
      </c>
      <c r="H60" s="130" cm="1">
        <f t="array" ref="H60">_xlfn.XLOOKUP(H$1,'PY1 Data(H)'!$A$1:$BR$1,_xlfn.XLOOKUP($A60,'PY1 Data(H)'!$A$1:$A$288,'PY1 Data(H)'!$A$1:$BR$288))</f>
        <v>0</v>
      </c>
      <c r="I60" s="130" cm="1">
        <f t="array" ref="I60">_xlfn.XLOOKUP(I$1,'PY1 Data(H)'!$A$1:$BR$1,_xlfn.XLOOKUP($A60,'PY1 Data(H)'!$A$1:$A$288,'PY1 Data(H)'!$A$1:$BR$288))</f>
        <v>-14742</v>
      </c>
      <c r="J60" s="130" cm="1">
        <f t="array" ref="J60">_xlfn.XLOOKUP(J$1,'PY1 Data(H)'!$A$1:$BR$1,_xlfn.XLOOKUP($A60,'PY1 Data(H)'!$A$1:$A$288,'PY1 Data(H)'!$A$1:$BR$288))</f>
        <v>170149</v>
      </c>
      <c r="K60" s="130" cm="1">
        <f t="array" ref="K60">_xlfn.XLOOKUP(K$1,'PY1 Data(H)'!$A$1:$BR$1,_xlfn.XLOOKUP($A60,'PY1 Data(H)'!$A$1:$A$288,'PY1 Data(H)'!$A$1:$BR$288))</f>
        <v>0</v>
      </c>
      <c r="L60" s="130" cm="1">
        <f t="array" ref="L60">_xlfn.XLOOKUP(L$1,'PY1 Data(H)'!$A$1:$BR$1,_xlfn.XLOOKUP($A60,'PY1 Data(H)'!$A$1:$A$288,'PY1 Data(H)'!$A$1:$BR$288))</f>
        <v>0</v>
      </c>
      <c r="M60" s="130" cm="1">
        <f t="array" ref="M60">_xlfn.XLOOKUP(M$1,'PY1 Data(H)'!$A$1:$BR$1,_xlfn.XLOOKUP($A60,'PY1 Data(H)'!$A$1:$A$288,'PY1 Data(H)'!$A$1:$BR$288))</f>
        <v>0</v>
      </c>
      <c r="N60" s="130" cm="1">
        <f t="array" ref="N60">_xlfn.XLOOKUP(N$1,'PY1 Data(H)'!$A$1:$BR$1,_xlfn.XLOOKUP($A60,'PY1 Data(H)'!$A$1:$A$288,'PY1 Data(H)'!$A$1:$BR$288))</f>
        <v>0</v>
      </c>
      <c r="O60" s="130" cm="1">
        <f t="array" ref="O60">_xlfn.XLOOKUP(O$1,'PY1 Data(H)'!$A$1:$BR$1,_xlfn.XLOOKUP($A60,'PY1 Data(H)'!$A$1:$A$288,'PY1 Data(H)'!$A$1:$BR$288))</f>
        <v>0</v>
      </c>
      <c r="P60" s="130" cm="1">
        <f t="array" ref="P60">_xlfn.XLOOKUP(P$1,'PY1 Data(H)'!$A$1:$BR$1,_xlfn.XLOOKUP($A60,'PY1 Data(H)'!$A$1:$A$288,'PY1 Data(H)'!$A$1:$BR$288))</f>
        <v>13245</v>
      </c>
      <c r="Q60" s="130" cm="1">
        <f t="array" ref="Q60">_xlfn.XLOOKUP(Q$1,'PY1 Data(H)'!$A$1:$BR$1,_xlfn.XLOOKUP($A60,'PY1 Data(H)'!$A$1:$A$288,'PY1 Data(H)'!$A$1:$BR$288))</f>
        <v>7</v>
      </c>
      <c r="R60" s="130" cm="1">
        <f t="array" ref="R60">_xlfn.XLOOKUP(R$1,'PY1 Data(H)'!$A$1:$BR$1,_xlfn.XLOOKUP($A60,'PY1 Data(H)'!$A$1:$A$288,'PY1 Data(H)'!$A$1:$BR$288))</f>
        <v>11624</v>
      </c>
      <c r="S60" s="130" cm="1">
        <f t="array" ref="S60">_xlfn.XLOOKUP(S$1,'PY1 Data(H)'!$A$1:$BR$1,_xlfn.XLOOKUP($A60,'PY1 Data(H)'!$A$1:$A$288,'PY1 Data(H)'!$A$1:$BR$288))</f>
        <v>1275591</v>
      </c>
      <c r="T60" s="130" cm="1">
        <f t="array" ref="T60">_xlfn.XLOOKUP(T$1,'PY1 Data(H)'!$A$1:$BR$1,_xlfn.XLOOKUP($A60,'PY1 Data(H)'!$A$1:$A$288,'PY1 Data(H)'!$A$1:$BR$288))</f>
        <v>0</v>
      </c>
      <c r="U60" s="130" cm="1">
        <f t="array" ref="U60">_xlfn.XLOOKUP(U$1,'PY1 Data(H)'!$A$1:$BR$1,_xlfn.XLOOKUP($A60,'PY1 Data(H)'!$A$1:$A$288,'PY1 Data(H)'!$A$1:$BR$288))</f>
        <v>31986</v>
      </c>
      <c r="V60" s="130" cm="1">
        <f t="array" ref="V60">_xlfn.XLOOKUP(V$1,'PY1 Data(H)'!$A$1:$BR$1,_xlfn.XLOOKUP($A60,'PY1 Data(H)'!$A$1:$A$288,'PY1 Data(H)'!$A$1:$BR$288))</f>
        <v>0</v>
      </c>
      <c r="W60" s="130" cm="1">
        <f t="array" ref="W60">_xlfn.XLOOKUP(W$1,'PY1 Data(H)'!$A$1:$BR$1,_xlfn.XLOOKUP($A60,'PY1 Data(H)'!$A$1:$A$288,'PY1 Data(H)'!$A$1:$BR$288))</f>
        <v>-10191</v>
      </c>
      <c r="X60" s="130" cm="1">
        <f t="array" ref="X60">_xlfn.XLOOKUP(X$1,'PY1 Data(H)'!$A$1:$BR$1,_xlfn.XLOOKUP($A60,'PY1 Data(H)'!$A$1:$A$288,'PY1 Data(H)'!$A$1:$BR$288))</f>
        <v>-466210</v>
      </c>
      <c r="Y60" s="130" cm="1">
        <f t="array" ref="Y60">_xlfn.XLOOKUP(Y$1,'PY1 Data(H)'!$A$1:$BR$1,_xlfn.XLOOKUP($A60,'PY1 Data(H)'!$A$1:$A$288,'PY1 Data(H)'!$A$1:$BR$288))</f>
        <v>0</v>
      </c>
      <c r="Z60" s="130" cm="1">
        <f t="array" ref="Z60">_xlfn.XLOOKUP(Z$1,'PY1 Data(H)'!$A$1:$BR$1,_xlfn.XLOOKUP($A60,'PY1 Data(H)'!$A$1:$A$288,'PY1 Data(H)'!$A$1:$BR$288))</f>
        <v>22443</v>
      </c>
      <c r="AA60" s="130" cm="1">
        <f t="array" ref="AA60">_xlfn.XLOOKUP(AA$1,'PY1 Data(H)'!$A$1:$BR$1,_xlfn.XLOOKUP($A60,'PY1 Data(H)'!$A$1:$A$288,'PY1 Data(H)'!$A$1:$BR$288))</f>
        <v>22644</v>
      </c>
      <c r="AB60" s="130" cm="1">
        <f t="array" ref="AB60">_xlfn.XLOOKUP(AB$1,'PY1 Data(H)'!$A$1:$BR$1,_xlfn.XLOOKUP($A60,'PY1 Data(H)'!$A$1:$A$288,'PY1 Data(H)'!$A$1:$BR$288))</f>
        <v>45818</v>
      </c>
      <c r="AC60" s="130" cm="1">
        <f t="array" ref="AC60">_xlfn.XLOOKUP(AC$1,'PY1 Data(H)'!$A$1:$BR$1,_xlfn.XLOOKUP($A60,'PY1 Data(H)'!$A$1:$A$288,'PY1 Data(H)'!$A$1:$BR$288))</f>
        <v>2438816</v>
      </c>
      <c r="AD60" s="130" cm="1">
        <f t="array" ref="AD60">_xlfn.XLOOKUP(AD$1,'PY1 Data(H)'!$A$1:$BR$1,_xlfn.XLOOKUP($A60,'PY1 Data(H)'!$A$1:$A$288,'PY1 Data(H)'!$A$1:$BR$288))</f>
        <v>0</v>
      </c>
      <c r="AE60" s="130" cm="1">
        <f t="array" ref="AE60">_xlfn.XLOOKUP(AE$1,'PY1 Data(H)'!$A$1:$BR$1,_xlfn.XLOOKUP($A60,'PY1 Data(H)'!$A$1:$A$288,'PY1 Data(H)'!$A$1:$BR$288))</f>
        <v>5006</v>
      </c>
      <c r="AF60" s="130" cm="1">
        <f t="array" ref="AF60">_xlfn.XLOOKUP(AF$1,'PY1 Data(H)'!$A$1:$BR$1,_xlfn.XLOOKUP($A60,'PY1 Data(H)'!$A$1:$A$288,'PY1 Data(H)'!$A$1:$BR$288))</f>
        <v>0</v>
      </c>
      <c r="AG60" s="130" cm="1">
        <f t="array" ref="AG60">_xlfn.XLOOKUP(AG$1,'PY1 Data(H)'!$A$1:$BR$1,_xlfn.XLOOKUP($A60,'PY1 Data(H)'!$A$1:$A$288,'PY1 Data(H)'!$A$1:$BR$288))</f>
        <v>2498405</v>
      </c>
      <c r="AH60" s="130" cm="1">
        <f t="array" ref="AH60">_xlfn.XLOOKUP(AH$1,'PY1 Data(H)'!$A$1:$BR$1,_xlfn.XLOOKUP($A60,'PY1 Data(H)'!$A$1:$A$288,'PY1 Data(H)'!$A$1:$BR$288))</f>
        <v>-530429</v>
      </c>
      <c r="AI60" s="130" cm="1">
        <f t="array" ref="AI60">_xlfn.XLOOKUP(AI$1,'PY1 Data(H)'!$A$1:$BR$1,_xlfn.XLOOKUP($A60,'PY1 Data(H)'!$A$1:$A$288,'PY1 Data(H)'!$A$1:$BR$288))</f>
        <v>-3722564</v>
      </c>
      <c r="AJ60" s="130" cm="1">
        <f t="array" ref="AJ60">_xlfn.XLOOKUP(AJ$1,'PY1 Data(H)'!$A$1:$BR$1,_xlfn.XLOOKUP($A60,'PY1 Data(H)'!$A$1:$A$288,'PY1 Data(H)'!$A$1:$BR$288))</f>
        <v>12425</v>
      </c>
      <c r="AK60" s="130" cm="1">
        <f t="array" ref="AK60">_xlfn.XLOOKUP(AK$1,'PY1 Data(H)'!$A$1:$BR$1,_xlfn.XLOOKUP($A60,'PY1 Data(H)'!$A$1:$A$288,'PY1 Data(H)'!$A$1:$BR$288))</f>
        <v>103312</v>
      </c>
      <c r="AL60" s="130" cm="1">
        <f t="array" ref="AL60">_xlfn.XLOOKUP(AL$1,'PY1 Data(H)'!$A$1:$BR$1,_xlfn.XLOOKUP($A60,'PY1 Data(H)'!$A$1:$A$288,'PY1 Data(H)'!$A$1:$BR$288))</f>
        <v>13870</v>
      </c>
      <c r="AM60" s="130" cm="1">
        <f t="array" ref="AM60">_xlfn.XLOOKUP(AM$1,'PY1 Data(H)'!$A$1:$BR$1,_xlfn.XLOOKUP($A60,'PY1 Data(H)'!$A$1:$A$288,'PY1 Data(H)'!$A$1:$BR$288))</f>
        <v>34537</v>
      </c>
      <c r="AN60" s="130" cm="1">
        <f t="array" ref="AN60">_xlfn.XLOOKUP(AN$1,'PY1 Data(H)'!$A$1:$BR$1,_xlfn.XLOOKUP($A60,'PY1 Data(H)'!$A$1:$A$288,'PY1 Data(H)'!$A$1:$BR$288))</f>
        <v>4684</v>
      </c>
      <c r="AO60" s="130" cm="1">
        <f t="array" ref="AO60">_xlfn.XLOOKUP(AO$1,'PY1 Data(H)'!$A$1:$BR$1,_xlfn.XLOOKUP($A60,'PY1 Data(H)'!$A$1:$A$288,'PY1 Data(H)'!$A$1:$BR$288))</f>
        <v>24448</v>
      </c>
      <c r="AP60" s="130" cm="1">
        <f t="array" ref="AP60">_xlfn.XLOOKUP(AP$1,'PY1 Data(H)'!$A$1:$BR$1,_xlfn.XLOOKUP($A60,'PY1 Data(H)'!$A$1:$A$288,'PY1 Data(H)'!$A$1:$BR$288))</f>
        <v>442595</v>
      </c>
      <c r="AQ60" s="130" cm="1">
        <f t="array" ref="AQ60">_xlfn.XLOOKUP(AQ$1,'PY1 Data(H)'!$A$1:$BR$1,_xlfn.XLOOKUP($A60,'PY1 Data(H)'!$A$1:$A$288,'PY1 Data(H)'!$A$1:$BR$288))</f>
        <v>0</v>
      </c>
      <c r="AR60" s="130" cm="1">
        <f t="array" ref="AR60">_xlfn.XLOOKUP(AR$1,'PY1 Data(H)'!$A$1:$BR$1,_xlfn.XLOOKUP($A60,'PY1 Data(H)'!$A$1:$A$288,'PY1 Data(H)'!$A$1:$BR$288))</f>
        <v>0</v>
      </c>
      <c r="AS60" s="130" cm="1">
        <f t="array" ref="AS60">_xlfn.XLOOKUP(AS$1,'PY1 Data(H)'!$A$1:$BR$1,_xlfn.XLOOKUP($A60,'PY1 Data(H)'!$A$1:$A$288,'PY1 Data(H)'!$A$1:$BR$288))</f>
        <v>13629</v>
      </c>
    </row>
    <row r="61" spans="1:45" x14ac:dyDescent="0.3">
      <c r="A61">
        <v>507</v>
      </c>
      <c r="D61" s="130" cm="1">
        <f t="array" ref="D61">_xlfn.XLOOKUP(D$1,'PY1 Data(H)'!$A$1:$BR$1,_xlfn.XLOOKUP($A61,'PY1 Data(H)'!$A$1:$A$288,'PY1 Data(H)'!$A$1:$BR$288))</f>
        <v>0</v>
      </c>
      <c r="E61" s="130" cm="1">
        <f t="array" ref="E61">_xlfn.XLOOKUP(E$1,'PY1 Data(H)'!$A$1:$BR$1,_xlfn.XLOOKUP($A61,'PY1 Data(H)'!$A$1:$A$288,'PY1 Data(H)'!$A$1:$BR$288))</f>
        <v>0</v>
      </c>
      <c r="F61" s="130" cm="1">
        <f t="array" ref="F61">_xlfn.XLOOKUP(F$1,'PY1 Data(H)'!$A$1:$BR$1,_xlfn.XLOOKUP($A61,'PY1 Data(H)'!$A$1:$A$288,'PY1 Data(H)'!$A$1:$BR$288))</f>
        <v>0</v>
      </c>
      <c r="G61" s="130" cm="1">
        <f t="array" ref="G61">_xlfn.XLOOKUP(G$1,'PY1 Data(H)'!$A$1:$BR$1,_xlfn.XLOOKUP($A61,'PY1 Data(H)'!$A$1:$A$288,'PY1 Data(H)'!$A$1:$BR$288))</f>
        <v>0</v>
      </c>
      <c r="H61" s="130" cm="1">
        <f t="array" ref="H61">_xlfn.XLOOKUP(H$1,'PY1 Data(H)'!$A$1:$BR$1,_xlfn.XLOOKUP($A61,'PY1 Data(H)'!$A$1:$A$288,'PY1 Data(H)'!$A$1:$BR$288))</f>
        <v>0</v>
      </c>
      <c r="I61" s="130" cm="1">
        <f t="array" ref="I61">_xlfn.XLOOKUP(I$1,'PY1 Data(H)'!$A$1:$BR$1,_xlfn.XLOOKUP($A61,'PY1 Data(H)'!$A$1:$A$288,'PY1 Data(H)'!$A$1:$BR$288))</f>
        <v>0</v>
      </c>
      <c r="J61" s="130" cm="1">
        <f t="array" ref="J61">_xlfn.XLOOKUP(J$1,'PY1 Data(H)'!$A$1:$BR$1,_xlfn.XLOOKUP($A61,'PY1 Data(H)'!$A$1:$A$288,'PY1 Data(H)'!$A$1:$BR$288))</f>
        <v>0</v>
      </c>
      <c r="K61" s="130" cm="1">
        <f t="array" ref="K61">_xlfn.XLOOKUP(K$1,'PY1 Data(H)'!$A$1:$BR$1,_xlfn.XLOOKUP($A61,'PY1 Data(H)'!$A$1:$A$288,'PY1 Data(H)'!$A$1:$BR$288))</f>
        <v>0</v>
      </c>
      <c r="L61" s="130" cm="1">
        <f t="array" ref="L61">_xlfn.XLOOKUP(L$1,'PY1 Data(H)'!$A$1:$BR$1,_xlfn.XLOOKUP($A61,'PY1 Data(H)'!$A$1:$A$288,'PY1 Data(H)'!$A$1:$BR$288))</f>
        <v>0</v>
      </c>
      <c r="M61" s="130" cm="1">
        <f t="array" ref="M61">_xlfn.XLOOKUP(M$1,'PY1 Data(H)'!$A$1:$BR$1,_xlfn.XLOOKUP($A61,'PY1 Data(H)'!$A$1:$A$288,'PY1 Data(H)'!$A$1:$BR$288))</f>
        <v>0</v>
      </c>
      <c r="N61" s="130" cm="1">
        <f t="array" ref="N61">_xlfn.XLOOKUP(N$1,'PY1 Data(H)'!$A$1:$BR$1,_xlfn.XLOOKUP($A61,'PY1 Data(H)'!$A$1:$A$288,'PY1 Data(H)'!$A$1:$BR$288))</f>
        <v>0</v>
      </c>
      <c r="O61" s="130" cm="1">
        <f t="array" ref="O61">_xlfn.XLOOKUP(O$1,'PY1 Data(H)'!$A$1:$BR$1,_xlfn.XLOOKUP($A61,'PY1 Data(H)'!$A$1:$A$288,'PY1 Data(H)'!$A$1:$BR$288))</f>
        <v>0</v>
      </c>
      <c r="P61" s="130" cm="1">
        <f t="array" ref="P61">_xlfn.XLOOKUP(P$1,'PY1 Data(H)'!$A$1:$BR$1,_xlfn.XLOOKUP($A61,'PY1 Data(H)'!$A$1:$A$288,'PY1 Data(H)'!$A$1:$BR$288))</f>
        <v>4</v>
      </c>
      <c r="Q61" s="130" cm="1">
        <f t="array" ref="Q61">_xlfn.XLOOKUP(Q$1,'PY1 Data(H)'!$A$1:$BR$1,_xlfn.XLOOKUP($A61,'PY1 Data(H)'!$A$1:$A$288,'PY1 Data(H)'!$A$1:$BR$288))</f>
        <v>0</v>
      </c>
      <c r="R61" s="130" cm="1">
        <f t="array" ref="R61">_xlfn.XLOOKUP(R$1,'PY1 Data(H)'!$A$1:$BR$1,_xlfn.XLOOKUP($A61,'PY1 Data(H)'!$A$1:$A$288,'PY1 Data(H)'!$A$1:$BR$288))</f>
        <v>0</v>
      </c>
      <c r="S61" s="130" cm="1">
        <f t="array" ref="S61">_xlfn.XLOOKUP(S$1,'PY1 Data(H)'!$A$1:$BR$1,_xlfn.XLOOKUP($A61,'PY1 Data(H)'!$A$1:$A$288,'PY1 Data(H)'!$A$1:$BR$288))</f>
        <v>0</v>
      </c>
      <c r="T61" s="130" cm="1">
        <f t="array" ref="T61">_xlfn.XLOOKUP(T$1,'PY1 Data(H)'!$A$1:$BR$1,_xlfn.XLOOKUP($A61,'PY1 Data(H)'!$A$1:$A$288,'PY1 Data(H)'!$A$1:$BR$288))</f>
        <v>0</v>
      </c>
      <c r="U61" s="130" cm="1">
        <f t="array" ref="U61">_xlfn.XLOOKUP(U$1,'PY1 Data(H)'!$A$1:$BR$1,_xlfn.XLOOKUP($A61,'PY1 Data(H)'!$A$1:$A$288,'PY1 Data(H)'!$A$1:$BR$288))</f>
        <v>0</v>
      </c>
      <c r="V61" s="130" cm="1">
        <f t="array" ref="V61">_xlfn.XLOOKUP(V$1,'PY1 Data(H)'!$A$1:$BR$1,_xlfn.XLOOKUP($A61,'PY1 Data(H)'!$A$1:$A$288,'PY1 Data(H)'!$A$1:$BR$288))</f>
        <v>0</v>
      </c>
      <c r="W61" s="130" cm="1">
        <f t="array" ref="W61">_xlfn.XLOOKUP(W$1,'PY1 Data(H)'!$A$1:$BR$1,_xlfn.XLOOKUP($A61,'PY1 Data(H)'!$A$1:$A$288,'PY1 Data(H)'!$A$1:$BR$288))</f>
        <v>0</v>
      </c>
      <c r="X61" s="130" cm="1">
        <f t="array" ref="X61">_xlfn.XLOOKUP(X$1,'PY1 Data(H)'!$A$1:$BR$1,_xlfn.XLOOKUP($A61,'PY1 Data(H)'!$A$1:$A$288,'PY1 Data(H)'!$A$1:$BR$288))</f>
        <v>0</v>
      </c>
      <c r="Y61" s="130" cm="1">
        <f t="array" ref="Y61">_xlfn.XLOOKUP(Y$1,'PY1 Data(H)'!$A$1:$BR$1,_xlfn.XLOOKUP($A61,'PY1 Data(H)'!$A$1:$A$288,'PY1 Data(H)'!$A$1:$BR$288))</f>
        <v>0</v>
      </c>
      <c r="Z61" s="130" cm="1">
        <f t="array" ref="Z61">_xlfn.XLOOKUP(Z$1,'PY1 Data(H)'!$A$1:$BR$1,_xlfn.XLOOKUP($A61,'PY1 Data(H)'!$A$1:$A$288,'PY1 Data(H)'!$A$1:$BR$288))</f>
        <v>-8408</v>
      </c>
      <c r="AA61" s="130" cm="1">
        <f t="array" ref="AA61">_xlfn.XLOOKUP(AA$1,'PY1 Data(H)'!$A$1:$BR$1,_xlfn.XLOOKUP($A61,'PY1 Data(H)'!$A$1:$A$288,'PY1 Data(H)'!$A$1:$BR$288))</f>
        <v>0</v>
      </c>
      <c r="AB61" s="130" cm="1">
        <f t="array" ref="AB61">_xlfn.XLOOKUP(AB$1,'PY1 Data(H)'!$A$1:$BR$1,_xlfn.XLOOKUP($A61,'PY1 Data(H)'!$A$1:$A$288,'PY1 Data(H)'!$A$1:$BR$288))</f>
        <v>0</v>
      </c>
      <c r="AC61" s="130" cm="1">
        <f t="array" ref="AC61">_xlfn.XLOOKUP(AC$1,'PY1 Data(H)'!$A$1:$BR$1,_xlfn.XLOOKUP($A61,'PY1 Data(H)'!$A$1:$A$288,'PY1 Data(H)'!$A$1:$BR$288))</f>
        <v>0</v>
      </c>
      <c r="AD61" s="130" cm="1">
        <f t="array" ref="AD61">_xlfn.XLOOKUP(AD$1,'PY1 Data(H)'!$A$1:$BR$1,_xlfn.XLOOKUP($A61,'PY1 Data(H)'!$A$1:$A$288,'PY1 Data(H)'!$A$1:$BR$288))</f>
        <v>0</v>
      </c>
      <c r="AE61" s="130" cm="1">
        <f t="array" ref="AE61">_xlfn.XLOOKUP(AE$1,'PY1 Data(H)'!$A$1:$BR$1,_xlfn.XLOOKUP($A61,'PY1 Data(H)'!$A$1:$A$288,'PY1 Data(H)'!$A$1:$BR$288))</f>
        <v>0</v>
      </c>
      <c r="AF61" s="130" cm="1">
        <f t="array" ref="AF61">_xlfn.XLOOKUP(AF$1,'PY1 Data(H)'!$A$1:$BR$1,_xlfn.XLOOKUP($A61,'PY1 Data(H)'!$A$1:$A$288,'PY1 Data(H)'!$A$1:$BR$288))</f>
        <v>0</v>
      </c>
      <c r="AG61" s="130" cm="1">
        <f t="array" ref="AG61">_xlfn.XLOOKUP(AG$1,'PY1 Data(H)'!$A$1:$BR$1,_xlfn.XLOOKUP($A61,'PY1 Data(H)'!$A$1:$A$288,'PY1 Data(H)'!$A$1:$BR$288))</f>
        <v>0</v>
      </c>
      <c r="AH61" s="130" cm="1">
        <f t="array" ref="AH61">_xlfn.XLOOKUP(AH$1,'PY1 Data(H)'!$A$1:$BR$1,_xlfn.XLOOKUP($A61,'PY1 Data(H)'!$A$1:$A$288,'PY1 Data(H)'!$A$1:$BR$288))</f>
        <v>0</v>
      </c>
      <c r="AI61" s="130" cm="1">
        <f t="array" ref="AI61">_xlfn.XLOOKUP(AI$1,'PY1 Data(H)'!$A$1:$BR$1,_xlfn.XLOOKUP($A61,'PY1 Data(H)'!$A$1:$A$288,'PY1 Data(H)'!$A$1:$BR$288))</f>
        <v>2</v>
      </c>
      <c r="AJ61" s="130" cm="1">
        <f t="array" ref="AJ61">_xlfn.XLOOKUP(AJ$1,'PY1 Data(H)'!$A$1:$BR$1,_xlfn.XLOOKUP($A61,'PY1 Data(H)'!$A$1:$A$288,'PY1 Data(H)'!$A$1:$BR$288))</f>
        <v>0</v>
      </c>
      <c r="AK61" s="130" cm="1">
        <f t="array" ref="AK61">_xlfn.XLOOKUP(AK$1,'PY1 Data(H)'!$A$1:$BR$1,_xlfn.XLOOKUP($A61,'PY1 Data(H)'!$A$1:$A$288,'PY1 Data(H)'!$A$1:$BR$288))</f>
        <v>0</v>
      </c>
      <c r="AL61" s="130" cm="1">
        <f t="array" ref="AL61">_xlfn.XLOOKUP(AL$1,'PY1 Data(H)'!$A$1:$BR$1,_xlfn.XLOOKUP($A61,'PY1 Data(H)'!$A$1:$A$288,'PY1 Data(H)'!$A$1:$BR$288))</f>
        <v>0</v>
      </c>
      <c r="AM61" s="130" cm="1">
        <f t="array" ref="AM61">_xlfn.XLOOKUP(AM$1,'PY1 Data(H)'!$A$1:$BR$1,_xlfn.XLOOKUP($A61,'PY1 Data(H)'!$A$1:$A$288,'PY1 Data(H)'!$A$1:$BR$288))</f>
        <v>0</v>
      </c>
      <c r="AN61" s="130" cm="1">
        <f t="array" ref="AN61">_xlfn.XLOOKUP(AN$1,'PY1 Data(H)'!$A$1:$BR$1,_xlfn.XLOOKUP($A61,'PY1 Data(H)'!$A$1:$A$288,'PY1 Data(H)'!$A$1:$BR$288))</f>
        <v>0</v>
      </c>
      <c r="AO61" s="130" cm="1">
        <f t="array" ref="AO61">_xlfn.XLOOKUP(AO$1,'PY1 Data(H)'!$A$1:$BR$1,_xlfn.XLOOKUP($A61,'PY1 Data(H)'!$A$1:$A$288,'PY1 Data(H)'!$A$1:$BR$288))</f>
        <v>0</v>
      </c>
      <c r="AP61" s="130" cm="1">
        <f t="array" ref="AP61">_xlfn.XLOOKUP(AP$1,'PY1 Data(H)'!$A$1:$BR$1,_xlfn.XLOOKUP($A61,'PY1 Data(H)'!$A$1:$A$288,'PY1 Data(H)'!$A$1:$BR$288))</f>
        <v>0</v>
      </c>
      <c r="AQ61" s="130" cm="1">
        <f t="array" ref="AQ61">_xlfn.XLOOKUP(AQ$1,'PY1 Data(H)'!$A$1:$BR$1,_xlfn.XLOOKUP($A61,'PY1 Data(H)'!$A$1:$A$288,'PY1 Data(H)'!$A$1:$BR$288))</f>
        <v>0</v>
      </c>
      <c r="AR61" s="130" cm="1">
        <f t="array" ref="AR61">_xlfn.XLOOKUP(AR$1,'PY1 Data(H)'!$A$1:$BR$1,_xlfn.XLOOKUP($A61,'PY1 Data(H)'!$A$1:$A$288,'PY1 Data(H)'!$A$1:$BR$288))</f>
        <v>0</v>
      </c>
      <c r="AS61" s="130" cm="1">
        <f t="array" ref="AS61">_xlfn.XLOOKUP(AS$1,'PY1 Data(H)'!$A$1:$BR$1,_xlfn.XLOOKUP($A61,'PY1 Data(H)'!$A$1:$A$288,'PY1 Data(H)'!$A$1:$BR$288))</f>
        <v>0</v>
      </c>
    </row>
    <row r="62" spans="1:45" x14ac:dyDescent="0.3">
      <c r="A62">
        <v>647</v>
      </c>
      <c r="D62" s="130" cm="1">
        <f t="array" ref="D62">_xlfn.XLOOKUP(D$1,'PY1 Data(H)'!$A$1:$BR$1,_xlfn.XLOOKUP($A62,'PY1 Data(H)'!$A$1:$A$288,'PY1 Data(H)'!$A$1:$BR$288))</f>
        <v>0</v>
      </c>
      <c r="E62" s="130" cm="1">
        <f t="array" ref="E62">_xlfn.XLOOKUP(E$1,'PY1 Data(H)'!$A$1:$BR$1,_xlfn.XLOOKUP($A62,'PY1 Data(H)'!$A$1:$A$288,'PY1 Data(H)'!$A$1:$BR$288))</f>
        <v>0</v>
      </c>
      <c r="F62" s="130" cm="1">
        <f t="array" ref="F62">_xlfn.XLOOKUP(F$1,'PY1 Data(H)'!$A$1:$BR$1,_xlfn.XLOOKUP($A62,'PY1 Data(H)'!$A$1:$A$288,'PY1 Data(H)'!$A$1:$BR$288))</f>
        <v>0</v>
      </c>
      <c r="G62" s="130" cm="1">
        <f t="array" ref="G62">_xlfn.XLOOKUP(G$1,'PY1 Data(H)'!$A$1:$BR$1,_xlfn.XLOOKUP($A62,'PY1 Data(H)'!$A$1:$A$288,'PY1 Data(H)'!$A$1:$BR$288))</f>
        <v>0</v>
      </c>
      <c r="H62" s="130" cm="1">
        <f t="array" ref="H62">_xlfn.XLOOKUP(H$1,'PY1 Data(H)'!$A$1:$BR$1,_xlfn.XLOOKUP($A62,'PY1 Data(H)'!$A$1:$A$288,'PY1 Data(H)'!$A$1:$BR$288))</f>
        <v>0</v>
      </c>
      <c r="I62" s="130" cm="1">
        <f t="array" ref="I62">_xlfn.XLOOKUP(I$1,'PY1 Data(H)'!$A$1:$BR$1,_xlfn.XLOOKUP($A62,'PY1 Data(H)'!$A$1:$A$288,'PY1 Data(H)'!$A$1:$BR$288))</f>
        <v>0</v>
      </c>
      <c r="J62" s="130" cm="1">
        <f t="array" ref="J62">_xlfn.XLOOKUP(J$1,'PY1 Data(H)'!$A$1:$BR$1,_xlfn.XLOOKUP($A62,'PY1 Data(H)'!$A$1:$A$288,'PY1 Data(H)'!$A$1:$BR$288))</f>
        <v>0</v>
      </c>
      <c r="K62" s="130" cm="1">
        <f t="array" ref="K62">_xlfn.XLOOKUP(K$1,'PY1 Data(H)'!$A$1:$BR$1,_xlfn.XLOOKUP($A62,'PY1 Data(H)'!$A$1:$A$288,'PY1 Data(H)'!$A$1:$BR$288))</f>
        <v>0</v>
      </c>
      <c r="L62" s="130" cm="1">
        <f t="array" ref="L62">_xlfn.XLOOKUP(L$1,'PY1 Data(H)'!$A$1:$BR$1,_xlfn.XLOOKUP($A62,'PY1 Data(H)'!$A$1:$A$288,'PY1 Data(H)'!$A$1:$BR$288))</f>
        <v>0</v>
      </c>
      <c r="M62" s="130" cm="1">
        <f t="array" ref="M62">_xlfn.XLOOKUP(M$1,'PY1 Data(H)'!$A$1:$BR$1,_xlfn.XLOOKUP($A62,'PY1 Data(H)'!$A$1:$A$288,'PY1 Data(H)'!$A$1:$BR$288))</f>
        <v>0</v>
      </c>
      <c r="N62" s="130" cm="1">
        <f t="array" ref="N62">_xlfn.XLOOKUP(N$1,'PY1 Data(H)'!$A$1:$BR$1,_xlfn.XLOOKUP($A62,'PY1 Data(H)'!$A$1:$A$288,'PY1 Data(H)'!$A$1:$BR$288))</f>
        <v>0</v>
      </c>
      <c r="O62" s="130" cm="1">
        <f t="array" ref="O62">_xlfn.XLOOKUP(O$1,'PY1 Data(H)'!$A$1:$BR$1,_xlfn.XLOOKUP($A62,'PY1 Data(H)'!$A$1:$A$288,'PY1 Data(H)'!$A$1:$BR$288))</f>
        <v>0</v>
      </c>
      <c r="P62" s="130" cm="1">
        <f t="array" ref="P62">_xlfn.XLOOKUP(P$1,'PY1 Data(H)'!$A$1:$BR$1,_xlfn.XLOOKUP($A62,'PY1 Data(H)'!$A$1:$A$288,'PY1 Data(H)'!$A$1:$BR$288))</f>
        <v>0</v>
      </c>
      <c r="Q62" s="130" cm="1">
        <f t="array" ref="Q62">_xlfn.XLOOKUP(Q$1,'PY1 Data(H)'!$A$1:$BR$1,_xlfn.XLOOKUP($A62,'PY1 Data(H)'!$A$1:$A$288,'PY1 Data(H)'!$A$1:$BR$288))</f>
        <v>0</v>
      </c>
      <c r="R62" s="130" cm="1">
        <f t="array" ref="R62">_xlfn.XLOOKUP(R$1,'PY1 Data(H)'!$A$1:$BR$1,_xlfn.XLOOKUP($A62,'PY1 Data(H)'!$A$1:$A$288,'PY1 Data(H)'!$A$1:$BR$288))</f>
        <v>0</v>
      </c>
      <c r="S62" s="130" cm="1">
        <f t="array" ref="S62">_xlfn.XLOOKUP(S$1,'PY1 Data(H)'!$A$1:$BR$1,_xlfn.XLOOKUP($A62,'PY1 Data(H)'!$A$1:$A$288,'PY1 Data(H)'!$A$1:$BR$288))</f>
        <v>0</v>
      </c>
      <c r="T62" s="130" cm="1">
        <f t="array" ref="T62">_xlfn.XLOOKUP(T$1,'PY1 Data(H)'!$A$1:$BR$1,_xlfn.XLOOKUP($A62,'PY1 Data(H)'!$A$1:$A$288,'PY1 Data(H)'!$A$1:$BR$288))</f>
        <v>0</v>
      </c>
      <c r="U62" s="130" cm="1">
        <f t="array" ref="U62">_xlfn.XLOOKUP(U$1,'PY1 Data(H)'!$A$1:$BR$1,_xlfn.XLOOKUP($A62,'PY1 Data(H)'!$A$1:$A$288,'PY1 Data(H)'!$A$1:$BR$288))</f>
        <v>0</v>
      </c>
      <c r="V62" s="130" cm="1">
        <f t="array" ref="V62">_xlfn.XLOOKUP(V$1,'PY1 Data(H)'!$A$1:$BR$1,_xlfn.XLOOKUP($A62,'PY1 Data(H)'!$A$1:$A$288,'PY1 Data(H)'!$A$1:$BR$288))</f>
        <v>0</v>
      </c>
      <c r="W62" s="130" cm="1">
        <f t="array" ref="W62">_xlfn.XLOOKUP(W$1,'PY1 Data(H)'!$A$1:$BR$1,_xlfn.XLOOKUP($A62,'PY1 Data(H)'!$A$1:$A$288,'PY1 Data(H)'!$A$1:$BR$288))</f>
        <v>0</v>
      </c>
      <c r="X62" s="130" cm="1">
        <f t="array" ref="X62">_xlfn.XLOOKUP(X$1,'PY1 Data(H)'!$A$1:$BR$1,_xlfn.XLOOKUP($A62,'PY1 Data(H)'!$A$1:$A$288,'PY1 Data(H)'!$A$1:$BR$288))</f>
        <v>0</v>
      </c>
      <c r="Y62" s="130" cm="1">
        <f t="array" ref="Y62">_xlfn.XLOOKUP(Y$1,'PY1 Data(H)'!$A$1:$BR$1,_xlfn.XLOOKUP($A62,'PY1 Data(H)'!$A$1:$A$288,'PY1 Data(H)'!$A$1:$BR$288))</f>
        <v>0</v>
      </c>
      <c r="Z62" s="130" cm="1">
        <f t="array" ref="Z62">_xlfn.XLOOKUP(Z$1,'PY1 Data(H)'!$A$1:$BR$1,_xlfn.XLOOKUP($A62,'PY1 Data(H)'!$A$1:$A$288,'PY1 Data(H)'!$A$1:$BR$288))</f>
        <v>0</v>
      </c>
      <c r="AA62" s="130" cm="1">
        <f t="array" ref="AA62">_xlfn.XLOOKUP(AA$1,'PY1 Data(H)'!$A$1:$BR$1,_xlfn.XLOOKUP($A62,'PY1 Data(H)'!$A$1:$A$288,'PY1 Data(H)'!$A$1:$BR$288))</f>
        <v>0</v>
      </c>
      <c r="AB62" s="130" cm="1">
        <f t="array" ref="AB62">_xlfn.XLOOKUP(AB$1,'PY1 Data(H)'!$A$1:$BR$1,_xlfn.XLOOKUP($A62,'PY1 Data(H)'!$A$1:$A$288,'PY1 Data(H)'!$A$1:$BR$288))</f>
        <v>0</v>
      </c>
      <c r="AC62" s="130" cm="1">
        <f t="array" ref="AC62">_xlfn.XLOOKUP(AC$1,'PY1 Data(H)'!$A$1:$BR$1,_xlfn.XLOOKUP($A62,'PY1 Data(H)'!$A$1:$A$288,'PY1 Data(H)'!$A$1:$BR$288))</f>
        <v>0</v>
      </c>
      <c r="AD62" s="130" cm="1">
        <f t="array" ref="AD62">_xlfn.XLOOKUP(AD$1,'PY1 Data(H)'!$A$1:$BR$1,_xlfn.XLOOKUP($A62,'PY1 Data(H)'!$A$1:$A$288,'PY1 Data(H)'!$A$1:$BR$288))</f>
        <v>0</v>
      </c>
      <c r="AE62" s="130" cm="1">
        <f t="array" ref="AE62">_xlfn.XLOOKUP(AE$1,'PY1 Data(H)'!$A$1:$BR$1,_xlfn.XLOOKUP($A62,'PY1 Data(H)'!$A$1:$A$288,'PY1 Data(H)'!$A$1:$BR$288))</f>
        <v>0</v>
      </c>
      <c r="AF62" s="130" cm="1">
        <f t="array" ref="AF62">_xlfn.XLOOKUP(AF$1,'PY1 Data(H)'!$A$1:$BR$1,_xlfn.XLOOKUP($A62,'PY1 Data(H)'!$A$1:$A$288,'PY1 Data(H)'!$A$1:$BR$288))</f>
        <v>0</v>
      </c>
      <c r="AG62" s="130" cm="1">
        <f t="array" ref="AG62">_xlfn.XLOOKUP(AG$1,'PY1 Data(H)'!$A$1:$BR$1,_xlfn.XLOOKUP($A62,'PY1 Data(H)'!$A$1:$A$288,'PY1 Data(H)'!$A$1:$BR$288))</f>
        <v>0</v>
      </c>
      <c r="AH62" s="130" cm="1">
        <f t="array" ref="AH62">_xlfn.XLOOKUP(AH$1,'PY1 Data(H)'!$A$1:$BR$1,_xlfn.XLOOKUP($A62,'PY1 Data(H)'!$A$1:$A$288,'PY1 Data(H)'!$A$1:$BR$288))</f>
        <v>0</v>
      </c>
      <c r="AI62" s="130" cm="1">
        <f t="array" ref="AI62">_xlfn.XLOOKUP(AI$1,'PY1 Data(H)'!$A$1:$BR$1,_xlfn.XLOOKUP($A62,'PY1 Data(H)'!$A$1:$A$288,'PY1 Data(H)'!$A$1:$BR$288))</f>
        <v>0</v>
      </c>
      <c r="AJ62" s="130" cm="1">
        <f t="array" ref="AJ62">_xlfn.XLOOKUP(AJ$1,'PY1 Data(H)'!$A$1:$BR$1,_xlfn.XLOOKUP($A62,'PY1 Data(H)'!$A$1:$A$288,'PY1 Data(H)'!$A$1:$BR$288))</f>
        <v>0</v>
      </c>
      <c r="AK62" s="130" cm="1">
        <f t="array" ref="AK62">_xlfn.XLOOKUP(AK$1,'PY1 Data(H)'!$A$1:$BR$1,_xlfn.XLOOKUP($A62,'PY1 Data(H)'!$A$1:$A$288,'PY1 Data(H)'!$A$1:$BR$288))</f>
        <v>0</v>
      </c>
      <c r="AL62" s="130" cm="1">
        <f t="array" ref="AL62">_xlfn.XLOOKUP(AL$1,'PY1 Data(H)'!$A$1:$BR$1,_xlfn.XLOOKUP($A62,'PY1 Data(H)'!$A$1:$A$288,'PY1 Data(H)'!$A$1:$BR$288))</f>
        <v>0</v>
      </c>
      <c r="AM62" s="130" cm="1">
        <f t="array" ref="AM62">_xlfn.XLOOKUP(AM$1,'PY1 Data(H)'!$A$1:$BR$1,_xlfn.XLOOKUP($A62,'PY1 Data(H)'!$A$1:$A$288,'PY1 Data(H)'!$A$1:$BR$288))</f>
        <v>0</v>
      </c>
      <c r="AN62" s="130" cm="1">
        <f t="array" ref="AN62">_xlfn.XLOOKUP(AN$1,'PY1 Data(H)'!$A$1:$BR$1,_xlfn.XLOOKUP($A62,'PY1 Data(H)'!$A$1:$A$288,'PY1 Data(H)'!$A$1:$BR$288))</f>
        <v>0</v>
      </c>
      <c r="AO62" s="130" cm="1">
        <f t="array" ref="AO62">_xlfn.XLOOKUP(AO$1,'PY1 Data(H)'!$A$1:$BR$1,_xlfn.XLOOKUP($A62,'PY1 Data(H)'!$A$1:$A$288,'PY1 Data(H)'!$A$1:$BR$288))</f>
        <v>0</v>
      </c>
      <c r="AP62" s="130" cm="1">
        <f t="array" ref="AP62">_xlfn.XLOOKUP(AP$1,'PY1 Data(H)'!$A$1:$BR$1,_xlfn.XLOOKUP($A62,'PY1 Data(H)'!$A$1:$A$288,'PY1 Data(H)'!$A$1:$BR$288))</f>
        <v>0</v>
      </c>
      <c r="AQ62" s="130" cm="1">
        <f t="array" ref="AQ62">_xlfn.XLOOKUP(AQ$1,'PY1 Data(H)'!$A$1:$BR$1,_xlfn.XLOOKUP($A62,'PY1 Data(H)'!$A$1:$A$288,'PY1 Data(H)'!$A$1:$BR$288))</f>
        <v>0</v>
      </c>
      <c r="AR62" s="130" cm="1">
        <f t="array" ref="AR62">_xlfn.XLOOKUP(AR$1,'PY1 Data(H)'!$A$1:$BR$1,_xlfn.XLOOKUP($A62,'PY1 Data(H)'!$A$1:$A$288,'PY1 Data(H)'!$A$1:$BR$288))</f>
        <v>0</v>
      </c>
      <c r="AS62" s="130" cm="1">
        <f t="array" ref="AS62">_xlfn.XLOOKUP(AS$1,'PY1 Data(H)'!$A$1:$BR$1,_xlfn.XLOOKUP($A62,'PY1 Data(H)'!$A$1:$A$288,'PY1 Data(H)'!$A$1:$BR$288))</f>
        <v>0</v>
      </c>
    </row>
    <row r="63" spans="1:45" x14ac:dyDescent="0.3">
      <c r="D63" s="130" cm="1">
        <f t="array" ref="D63">_xlfn.XLOOKUP(D$1,'PY1 Data(H)'!$A$1:$BR$1,_xlfn.XLOOKUP($A63,'PY1 Data(H)'!$A$1:$A$288,'PY1 Data(H)'!$A$1:$BR$288))</f>
        <v>0</v>
      </c>
      <c r="E63" s="130" cm="1">
        <f t="array" ref="E63">_xlfn.XLOOKUP(E$1,'PY1 Data(H)'!$A$1:$BR$1,_xlfn.XLOOKUP($A63,'PY1 Data(H)'!$A$1:$A$288,'PY1 Data(H)'!$A$1:$BR$288))</f>
        <v>0</v>
      </c>
      <c r="F63" s="130" cm="1">
        <f t="array" ref="F63">_xlfn.XLOOKUP(F$1,'PY1 Data(H)'!$A$1:$BR$1,_xlfn.XLOOKUP($A63,'PY1 Data(H)'!$A$1:$A$288,'PY1 Data(H)'!$A$1:$BR$288))</f>
        <v>0</v>
      </c>
      <c r="G63" s="130" cm="1">
        <f t="array" ref="G63">_xlfn.XLOOKUP(G$1,'PY1 Data(H)'!$A$1:$BR$1,_xlfn.XLOOKUP($A63,'PY1 Data(H)'!$A$1:$A$288,'PY1 Data(H)'!$A$1:$BR$288))</f>
        <v>0</v>
      </c>
      <c r="H63" s="130" cm="1">
        <f t="array" ref="H63">_xlfn.XLOOKUP(H$1,'PY1 Data(H)'!$A$1:$BR$1,_xlfn.XLOOKUP($A63,'PY1 Data(H)'!$A$1:$A$288,'PY1 Data(H)'!$A$1:$BR$288))</f>
        <v>0</v>
      </c>
      <c r="I63" s="130" cm="1">
        <f t="array" ref="I63">_xlfn.XLOOKUP(I$1,'PY1 Data(H)'!$A$1:$BR$1,_xlfn.XLOOKUP($A63,'PY1 Data(H)'!$A$1:$A$288,'PY1 Data(H)'!$A$1:$BR$288))</f>
        <v>0</v>
      </c>
      <c r="J63" s="130" cm="1">
        <f t="array" ref="J63">_xlfn.XLOOKUP(J$1,'PY1 Data(H)'!$A$1:$BR$1,_xlfn.XLOOKUP($A63,'PY1 Data(H)'!$A$1:$A$288,'PY1 Data(H)'!$A$1:$BR$288))</f>
        <v>0</v>
      </c>
      <c r="K63" s="130" cm="1">
        <f t="array" ref="K63">_xlfn.XLOOKUP(K$1,'PY1 Data(H)'!$A$1:$BR$1,_xlfn.XLOOKUP($A63,'PY1 Data(H)'!$A$1:$A$288,'PY1 Data(H)'!$A$1:$BR$288))</f>
        <v>0</v>
      </c>
      <c r="L63" s="130" cm="1">
        <f t="array" ref="L63">_xlfn.XLOOKUP(L$1,'PY1 Data(H)'!$A$1:$BR$1,_xlfn.XLOOKUP($A63,'PY1 Data(H)'!$A$1:$A$288,'PY1 Data(H)'!$A$1:$BR$288))</f>
        <v>0</v>
      </c>
      <c r="M63" s="130" cm="1">
        <f t="array" ref="M63">_xlfn.XLOOKUP(M$1,'PY1 Data(H)'!$A$1:$BR$1,_xlfn.XLOOKUP($A63,'PY1 Data(H)'!$A$1:$A$288,'PY1 Data(H)'!$A$1:$BR$288))</f>
        <v>0</v>
      </c>
      <c r="N63" s="130" cm="1">
        <f t="array" ref="N63">_xlfn.XLOOKUP(N$1,'PY1 Data(H)'!$A$1:$BR$1,_xlfn.XLOOKUP($A63,'PY1 Data(H)'!$A$1:$A$288,'PY1 Data(H)'!$A$1:$BR$288))</f>
        <v>0</v>
      </c>
      <c r="O63" s="130" cm="1">
        <f t="array" ref="O63">_xlfn.XLOOKUP(O$1,'PY1 Data(H)'!$A$1:$BR$1,_xlfn.XLOOKUP($A63,'PY1 Data(H)'!$A$1:$A$288,'PY1 Data(H)'!$A$1:$BR$288))</f>
        <v>0</v>
      </c>
      <c r="P63" s="130" cm="1">
        <f t="array" ref="P63">_xlfn.XLOOKUP(P$1,'PY1 Data(H)'!$A$1:$BR$1,_xlfn.XLOOKUP($A63,'PY1 Data(H)'!$A$1:$A$288,'PY1 Data(H)'!$A$1:$BR$288))</f>
        <v>0</v>
      </c>
      <c r="Q63" s="130" cm="1">
        <f t="array" ref="Q63">_xlfn.XLOOKUP(Q$1,'PY1 Data(H)'!$A$1:$BR$1,_xlfn.XLOOKUP($A63,'PY1 Data(H)'!$A$1:$A$288,'PY1 Data(H)'!$A$1:$BR$288))</f>
        <v>0</v>
      </c>
      <c r="R63" s="130" cm="1">
        <f t="array" ref="R63">_xlfn.XLOOKUP(R$1,'PY1 Data(H)'!$A$1:$BR$1,_xlfn.XLOOKUP($A63,'PY1 Data(H)'!$A$1:$A$288,'PY1 Data(H)'!$A$1:$BR$288))</f>
        <v>0</v>
      </c>
      <c r="S63" s="130" cm="1">
        <f t="array" ref="S63">_xlfn.XLOOKUP(S$1,'PY1 Data(H)'!$A$1:$BR$1,_xlfn.XLOOKUP($A63,'PY1 Data(H)'!$A$1:$A$288,'PY1 Data(H)'!$A$1:$BR$288))</f>
        <v>0</v>
      </c>
      <c r="T63" s="130" cm="1">
        <f t="array" ref="T63">_xlfn.XLOOKUP(T$1,'PY1 Data(H)'!$A$1:$BR$1,_xlfn.XLOOKUP($A63,'PY1 Data(H)'!$A$1:$A$288,'PY1 Data(H)'!$A$1:$BR$288))</f>
        <v>0</v>
      </c>
      <c r="U63" s="130" cm="1">
        <f t="array" ref="U63">_xlfn.XLOOKUP(U$1,'PY1 Data(H)'!$A$1:$BR$1,_xlfn.XLOOKUP($A63,'PY1 Data(H)'!$A$1:$A$288,'PY1 Data(H)'!$A$1:$BR$288))</f>
        <v>0</v>
      </c>
      <c r="V63" s="130" cm="1">
        <f t="array" ref="V63">_xlfn.XLOOKUP(V$1,'PY1 Data(H)'!$A$1:$BR$1,_xlfn.XLOOKUP($A63,'PY1 Data(H)'!$A$1:$A$288,'PY1 Data(H)'!$A$1:$BR$288))</f>
        <v>0</v>
      </c>
      <c r="W63" s="130" cm="1">
        <f t="array" ref="W63">_xlfn.XLOOKUP(W$1,'PY1 Data(H)'!$A$1:$BR$1,_xlfn.XLOOKUP($A63,'PY1 Data(H)'!$A$1:$A$288,'PY1 Data(H)'!$A$1:$BR$288))</f>
        <v>0</v>
      </c>
      <c r="X63" s="130" cm="1">
        <f t="array" ref="X63">_xlfn.XLOOKUP(X$1,'PY1 Data(H)'!$A$1:$BR$1,_xlfn.XLOOKUP($A63,'PY1 Data(H)'!$A$1:$A$288,'PY1 Data(H)'!$A$1:$BR$288))</f>
        <v>0</v>
      </c>
      <c r="Y63" s="130" cm="1">
        <f t="array" ref="Y63">_xlfn.XLOOKUP(Y$1,'PY1 Data(H)'!$A$1:$BR$1,_xlfn.XLOOKUP($A63,'PY1 Data(H)'!$A$1:$A$288,'PY1 Data(H)'!$A$1:$BR$288))</f>
        <v>0</v>
      </c>
      <c r="Z63" s="130" cm="1">
        <f t="array" ref="Z63">_xlfn.XLOOKUP(Z$1,'PY1 Data(H)'!$A$1:$BR$1,_xlfn.XLOOKUP($A63,'PY1 Data(H)'!$A$1:$A$288,'PY1 Data(H)'!$A$1:$BR$288))</f>
        <v>0</v>
      </c>
      <c r="AA63" s="130" cm="1">
        <f t="array" ref="AA63">_xlfn.XLOOKUP(AA$1,'PY1 Data(H)'!$A$1:$BR$1,_xlfn.XLOOKUP($A63,'PY1 Data(H)'!$A$1:$A$288,'PY1 Data(H)'!$A$1:$BR$288))</f>
        <v>0</v>
      </c>
      <c r="AB63" s="130" cm="1">
        <f t="array" ref="AB63">_xlfn.XLOOKUP(AB$1,'PY1 Data(H)'!$A$1:$BR$1,_xlfn.XLOOKUP($A63,'PY1 Data(H)'!$A$1:$A$288,'PY1 Data(H)'!$A$1:$BR$288))</f>
        <v>0</v>
      </c>
      <c r="AC63" s="130" cm="1">
        <f t="array" ref="AC63">_xlfn.XLOOKUP(AC$1,'PY1 Data(H)'!$A$1:$BR$1,_xlfn.XLOOKUP($A63,'PY1 Data(H)'!$A$1:$A$288,'PY1 Data(H)'!$A$1:$BR$288))</f>
        <v>0</v>
      </c>
      <c r="AD63" s="130" cm="1">
        <f t="array" ref="AD63">_xlfn.XLOOKUP(AD$1,'PY1 Data(H)'!$A$1:$BR$1,_xlfn.XLOOKUP($A63,'PY1 Data(H)'!$A$1:$A$288,'PY1 Data(H)'!$A$1:$BR$288))</f>
        <v>0</v>
      </c>
      <c r="AE63" s="130" cm="1">
        <f t="array" ref="AE63">_xlfn.XLOOKUP(AE$1,'PY1 Data(H)'!$A$1:$BR$1,_xlfn.XLOOKUP($A63,'PY1 Data(H)'!$A$1:$A$288,'PY1 Data(H)'!$A$1:$BR$288))</f>
        <v>0</v>
      </c>
      <c r="AF63" s="130" cm="1">
        <f t="array" ref="AF63">_xlfn.XLOOKUP(AF$1,'PY1 Data(H)'!$A$1:$BR$1,_xlfn.XLOOKUP($A63,'PY1 Data(H)'!$A$1:$A$288,'PY1 Data(H)'!$A$1:$BR$288))</f>
        <v>0</v>
      </c>
      <c r="AG63" s="130" cm="1">
        <f t="array" ref="AG63">_xlfn.XLOOKUP(AG$1,'PY1 Data(H)'!$A$1:$BR$1,_xlfn.XLOOKUP($A63,'PY1 Data(H)'!$A$1:$A$288,'PY1 Data(H)'!$A$1:$BR$288))</f>
        <v>0</v>
      </c>
      <c r="AH63" s="130" cm="1">
        <f t="array" ref="AH63">_xlfn.XLOOKUP(AH$1,'PY1 Data(H)'!$A$1:$BR$1,_xlfn.XLOOKUP($A63,'PY1 Data(H)'!$A$1:$A$288,'PY1 Data(H)'!$A$1:$BR$288))</f>
        <v>0</v>
      </c>
      <c r="AI63" s="130" cm="1">
        <f t="array" ref="AI63">_xlfn.XLOOKUP(AI$1,'PY1 Data(H)'!$A$1:$BR$1,_xlfn.XLOOKUP($A63,'PY1 Data(H)'!$A$1:$A$288,'PY1 Data(H)'!$A$1:$BR$288))</f>
        <v>0</v>
      </c>
      <c r="AJ63" s="130" cm="1">
        <f t="array" ref="AJ63">_xlfn.XLOOKUP(AJ$1,'PY1 Data(H)'!$A$1:$BR$1,_xlfn.XLOOKUP($A63,'PY1 Data(H)'!$A$1:$A$288,'PY1 Data(H)'!$A$1:$BR$288))</f>
        <v>0</v>
      </c>
      <c r="AK63" s="130" cm="1">
        <f t="array" ref="AK63">_xlfn.XLOOKUP(AK$1,'PY1 Data(H)'!$A$1:$BR$1,_xlfn.XLOOKUP($A63,'PY1 Data(H)'!$A$1:$A$288,'PY1 Data(H)'!$A$1:$BR$288))</f>
        <v>0</v>
      </c>
      <c r="AL63" s="130" cm="1">
        <f t="array" ref="AL63">_xlfn.XLOOKUP(AL$1,'PY1 Data(H)'!$A$1:$BR$1,_xlfn.XLOOKUP($A63,'PY1 Data(H)'!$A$1:$A$288,'PY1 Data(H)'!$A$1:$BR$288))</f>
        <v>0</v>
      </c>
      <c r="AM63" s="130" cm="1">
        <f t="array" ref="AM63">_xlfn.XLOOKUP(AM$1,'PY1 Data(H)'!$A$1:$BR$1,_xlfn.XLOOKUP($A63,'PY1 Data(H)'!$A$1:$A$288,'PY1 Data(H)'!$A$1:$BR$288))</f>
        <v>0</v>
      </c>
      <c r="AN63" s="130" cm="1">
        <f t="array" ref="AN63">_xlfn.XLOOKUP(AN$1,'PY1 Data(H)'!$A$1:$BR$1,_xlfn.XLOOKUP($A63,'PY1 Data(H)'!$A$1:$A$288,'PY1 Data(H)'!$A$1:$BR$288))</f>
        <v>0</v>
      </c>
      <c r="AO63" s="130" cm="1">
        <f t="array" ref="AO63">_xlfn.XLOOKUP(AO$1,'PY1 Data(H)'!$A$1:$BR$1,_xlfn.XLOOKUP($A63,'PY1 Data(H)'!$A$1:$A$288,'PY1 Data(H)'!$A$1:$BR$288))</f>
        <v>0</v>
      </c>
      <c r="AP63" s="130" cm="1">
        <f t="array" ref="AP63">_xlfn.XLOOKUP(AP$1,'PY1 Data(H)'!$A$1:$BR$1,_xlfn.XLOOKUP($A63,'PY1 Data(H)'!$A$1:$A$288,'PY1 Data(H)'!$A$1:$BR$288))</f>
        <v>0</v>
      </c>
      <c r="AQ63" s="130" cm="1">
        <f t="array" ref="AQ63">_xlfn.XLOOKUP(AQ$1,'PY1 Data(H)'!$A$1:$BR$1,_xlfn.XLOOKUP($A63,'PY1 Data(H)'!$A$1:$A$288,'PY1 Data(H)'!$A$1:$BR$288))</f>
        <v>0</v>
      </c>
      <c r="AR63" s="130" cm="1">
        <f t="array" ref="AR63">_xlfn.XLOOKUP(AR$1,'PY1 Data(H)'!$A$1:$BR$1,_xlfn.XLOOKUP($A63,'PY1 Data(H)'!$A$1:$A$288,'PY1 Data(H)'!$A$1:$BR$288))</f>
        <v>0</v>
      </c>
      <c r="AS63" s="130" cm="1">
        <f t="array" ref="AS63">_xlfn.XLOOKUP(AS$1,'PY1 Data(H)'!$A$1:$BR$1,_xlfn.XLOOKUP($A63,'PY1 Data(H)'!$A$1:$A$288,'PY1 Data(H)'!$A$1:$BR$288))</f>
        <v>0</v>
      </c>
    </row>
    <row r="64" spans="1:45" x14ac:dyDescent="0.3">
      <c r="A64">
        <v>534</v>
      </c>
      <c r="D64" s="130" cm="1">
        <f t="array" ref="D64">_xlfn.XLOOKUP(D$1,'PY1 Data(H)'!$A$1:$BR$1,_xlfn.XLOOKUP($A64,'PY1 Data(H)'!$A$1:$A$288,'PY1 Data(H)'!$A$1:$BR$288))</f>
        <v>0</v>
      </c>
      <c r="E64" s="130" cm="1">
        <f t="array" ref="E64">_xlfn.XLOOKUP(E$1,'PY1 Data(H)'!$A$1:$BR$1,_xlfn.XLOOKUP($A64,'PY1 Data(H)'!$A$1:$A$288,'PY1 Data(H)'!$A$1:$BR$288))</f>
        <v>0</v>
      </c>
      <c r="F64" s="130" cm="1">
        <f t="array" ref="F64">_xlfn.XLOOKUP(F$1,'PY1 Data(H)'!$A$1:$BR$1,_xlfn.XLOOKUP($A64,'PY1 Data(H)'!$A$1:$A$288,'PY1 Data(H)'!$A$1:$BR$288))</f>
        <v>0</v>
      </c>
      <c r="G64" s="130" cm="1">
        <f t="array" ref="G64">_xlfn.XLOOKUP(G$1,'PY1 Data(H)'!$A$1:$BR$1,_xlfn.XLOOKUP($A64,'PY1 Data(H)'!$A$1:$A$288,'PY1 Data(H)'!$A$1:$BR$288))</f>
        <v>0</v>
      </c>
      <c r="H64" s="130" cm="1">
        <f t="array" ref="H64">_xlfn.XLOOKUP(H$1,'PY1 Data(H)'!$A$1:$BR$1,_xlfn.XLOOKUP($A64,'PY1 Data(H)'!$A$1:$A$288,'PY1 Data(H)'!$A$1:$BR$288))</f>
        <v>0</v>
      </c>
      <c r="I64" s="130" cm="1">
        <f t="array" ref="I64">_xlfn.XLOOKUP(I$1,'PY1 Data(H)'!$A$1:$BR$1,_xlfn.XLOOKUP($A64,'PY1 Data(H)'!$A$1:$A$288,'PY1 Data(H)'!$A$1:$BR$288))</f>
        <v>0</v>
      </c>
      <c r="J64" s="130" cm="1">
        <f t="array" ref="J64">_xlfn.XLOOKUP(J$1,'PY1 Data(H)'!$A$1:$BR$1,_xlfn.XLOOKUP($A64,'PY1 Data(H)'!$A$1:$A$288,'PY1 Data(H)'!$A$1:$BR$288))</f>
        <v>0</v>
      </c>
      <c r="K64" s="130" cm="1">
        <f t="array" ref="K64">_xlfn.XLOOKUP(K$1,'PY1 Data(H)'!$A$1:$BR$1,_xlfn.XLOOKUP($A64,'PY1 Data(H)'!$A$1:$A$288,'PY1 Data(H)'!$A$1:$BR$288))</f>
        <v>0</v>
      </c>
      <c r="L64" s="130" cm="1">
        <f t="array" ref="L64">_xlfn.XLOOKUP(L$1,'PY1 Data(H)'!$A$1:$BR$1,_xlfn.XLOOKUP($A64,'PY1 Data(H)'!$A$1:$A$288,'PY1 Data(H)'!$A$1:$BR$288))</f>
        <v>0</v>
      </c>
      <c r="M64" s="130" cm="1">
        <f t="array" ref="M64">_xlfn.XLOOKUP(M$1,'PY1 Data(H)'!$A$1:$BR$1,_xlfn.XLOOKUP($A64,'PY1 Data(H)'!$A$1:$A$288,'PY1 Data(H)'!$A$1:$BR$288))</f>
        <v>0</v>
      </c>
      <c r="N64" s="130" cm="1">
        <f t="array" ref="N64">_xlfn.XLOOKUP(N$1,'PY1 Data(H)'!$A$1:$BR$1,_xlfn.XLOOKUP($A64,'PY1 Data(H)'!$A$1:$A$288,'PY1 Data(H)'!$A$1:$BR$288))</f>
        <v>0</v>
      </c>
      <c r="O64" s="130" cm="1">
        <f t="array" ref="O64">_xlfn.XLOOKUP(O$1,'PY1 Data(H)'!$A$1:$BR$1,_xlfn.XLOOKUP($A64,'PY1 Data(H)'!$A$1:$A$288,'PY1 Data(H)'!$A$1:$BR$288))</f>
        <v>0</v>
      </c>
      <c r="P64" s="130" cm="1">
        <f t="array" ref="P64">_xlfn.XLOOKUP(P$1,'PY1 Data(H)'!$A$1:$BR$1,_xlfn.XLOOKUP($A64,'PY1 Data(H)'!$A$1:$A$288,'PY1 Data(H)'!$A$1:$BR$288))</f>
        <v>0</v>
      </c>
      <c r="Q64" s="130" cm="1">
        <f t="array" ref="Q64">_xlfn.XLOOKUP(Q$1,'PY1 Data(H)'!$A$1:$BR$1,_xlfn.XLOOKUP($A64,'PY1 Data(H)'!$A$1:$A$288,'PY1 Data(H)'!$A$1:$BR$288))</f>
        <v>0</v>
      </c>
      <c r="R64" s="130" cm="1">
        <f t="array" ref="R64">_xlfn.XLOOKUP(R$1,'PY1 Data(H)'!$A$1:$BR$1,_xlfn.XLOOKUP($A64,'PY1 Data(H)'!$A$1:$A$288,'PY1 Data(H)'!$A$1:$BR$288))</f>
        <v>0</v>
      </c>
      <c r="S64" s="130" cm="1">
        <f t="array" ref="S64">_xlfn.XLOOKUP(S$1,'PY1 Data(H)'!$A$1:$BR$1,_xlfn.XLOOKUP($A64,'PY1 Data(H)'!$A$1:$A$288,'PY1 Data(H)'!$A$1:$BR$288))</f>
        <v>0</v>
      </c>
      <c r="T64" s="130" cm="1">
        <f t="array" ref="T64">_xlfn.XLOOKUP(T$1,'PY1 Data(H)'!$A$1:$BR$1,_xlfn.XLOOKUP($A64,'PY1 Data(H)'!$A$1:$A$288,'PY1 Data(H)'!$A$1:$BR$288))</f>
        <v>0</v>
      </c>
      <c r="U64" s="130" cm="1">
        <f t="array" ref="U64">_xlfn.XLOOKUP(U$1,'PY1 Data(H)'!$A$1:$BR$1,_xlfn.XLOOKUP($A64,'PY1 Data(H)'!$A$1:$A$288,'PY1 Data(H)'!$A$1:$BR$288))</f>
        <v>0</v>
      </c>
      <c r="V64" s="130" cm="1">
        <f t="array" ref="V64">_xlfn.XLOOKUP(V$1,'PY1 Data(H)'!$A$1:$BR$1,_xlfn.XLOOKUP($A64,'PY1 Data(H)'!$A$1:$A$288,'PY1 Data(H)'!$A$1:$BR$288))</f>
        <v>0</v>
      </c>
      <c r="W64" s="130" cm="1">
        <f t="array" ref="W64">_xlfn.XLOOKUP(W$1,'PY1 Data(H)'!$A$1:$BR$1,_xlfn.XLOOKUP($A64,'PY1 Data(H)'!$A$1:$A$288,'PY1 Data(H)'!$A$1:$BR$288))</f>
        <v>0</v>
      </c>
      <c r="X64" s="130" cm="1">
        <f t="array" ref="X64">_xlfn.XLOOKUP(X$1,'PY1 Data(H)'!$A$1:$BR$1,_xlfn.XLOOKUP($A64,'PY1 Data(H)'!$A$1:$A$288,'PY1 Data(H)'!$A$1:$BR$288))</f>
        <v>0</v>
      </c>
      <c r="Y64" s="130" cm="1">
        <f t="array" ref="Y64">_xlfn.XLOOKUP(Y$1,'PY1 Data(H)'!$A$1:$BR$1,_xlfn.XLOOKUP($A64,'PY1 Data(H)'!$A$1:$A$288,'PY1 Data(H)'!$A$1:$BR$288))</f>
        <v>0</v>
      </c>
      <c r="Z64" s="130" cm="1">
        <f t="array" ref="Z64">_xlfn.XLOOKUP(Z$1,'PY1 Data(H)'!$A$1:$BR$1,_xlfn.XLOOKUP($A64,'PY1 Data(H)'!$A$1:$A$288,'PY1 Data(H)'!$A$1:$BR$288))</f>
        <v>0</v>
      </c>
      <c r="AA64" s="130" cm="1">
        <f t="array" ref="AA64">_xlfn.XLOOKUP(AA$1,'PY1 Data(H)'!$A$1:$BR$1,_xlfn.XLOOKUP($A64,'PY1 Data(H)'!$A$1:$A$288,'PY1 Data(H)'!$A$1:$BR$288))</f>
        <v>0</v>
      </c>
      <c r="AB64" s="130" cm="1">
        <f t="array" ref="AB64">_xlfn.XLOOKUP(AB$1,'PY1 Data(H)'!$A$1:$BR$1,_xlfn.XLOOKUP($A64,'PY1 Data(H)'!$A$1:$A$288,'PY1 Data(H)'!$A$1:$BR$288))</f>
        <v>0</v>
      </c>
      <c r="AC64" s="130" cm="1">
        <f t="array" ref="AC64">_xlfn.XLOOKUP(AC$1,'PY1 Data(H)'!$A$1:$BR$1,_xlfn.XLOOKUP($A64,'PY1 Data(H)'!$A$1:$A$288,'PY1 Data(H)'!$A$1:$BR$288))</f>
        <v>0</v>
      </c>
      <c r="AD64" s="130" cm="1">
        <f t="array" ref="AD64">_xlfn.XLOOKUP(AD$1,'PY1 Data(H)'!$A$1:$BR$1,_xlfn.XLOOKUP($A64,'PY1 Data(H)'!$A$1:$A$288,'PY1 Data(H)'!$A$1:$BR$288))</f>
        <v>0</v>
      </c>
      <c r="AE64" s="130" cm="1">
        <f t="array" ref="AE64">_xlfn.XLOOKUP(AE$1,'PY1 Data(H)'!$A$1:$BR$1,_xlfn.XLOOKUP($A64,'PY1 Data(H)'!$A$1:$A$288,'PY1 Data(H)'!$A$1:$BR$288))</f>
        <v>0</v>
      </c>
      <c r="AF64" s="130" cm="1">
        <f t="array" ref="AF64">_xlfn.XLOOKUP(AF$1,'PY1 Data(H)'!$A$1:$BR$1,_xlfn.XLOOKUP($A64,'PY1 Data(H)'!$A$1:$A$288,'PY1 Data(H)'!$A$1:$BR$288))</f>
        <v>0</v>
      </c>
      <c r="AG64" s="130" cm="1">
        <f t="array" ref="AG64">_xlfn.XLOOKUP(AG$1,'PY1 Data(H)'!$A$1:$BR$1,_xlfn.XLOOKUP($A64,'PY1 Data(H)'!$A$1:$A$288,'PY1 Data(H)'!$A$1:$BR$288))</f>
        <v>0</v>
      </c>
      <c r="AH64" s="130" cm="1">
        <f t="array" ref="AH64">_xlfn.XLOOKUP(AH$1,'PY1 Data(H)'!$A$1:$BR$1,_xlfn.XLOOKUP($A64,'PY1 Data(H)'!$A$1:$A$288,'PY1 Data(H)'!$A$1:$BR$288))</f>
        <v>0</v>
      </c>
      <c r="AI64" s="130" cm="1">
        <f t="array" ref="AI64">_xlfn.XLOOKUP(AI$1,'PY1 Data(H)'!$A$1:$BR$1,_xlfn.XLOOKUP($A64,'PY1 Data(H)'!$A$1:$A$288,'PY1 Data(H)'!$A$1:$BR$288))</f>
        <v>0</v>
      </c>
      <c r="AJ64" s="130" cm="1">
        <f t="array" ref="AJ64">_xlfn.XLOOKUP(AJ$1,'PY1 Data(H)'!$A$1:$BR$1,_xlfn.XLOOKUP($A64,'PY1 Data(H)'!$A$1:$A$288,'PY1 Data(H)'!$A$1:$BR$288))</f>
        <v>0</v>
      </c>
      <c r="AK64" s="130" cm="1">
        <f t="array" ref="AK64">_xlfn.XLOOKUP(AK$1,'PY1 Data(H)'!$A$1:$BR$1,_xlfn.XLOOKUP($A64,'PY1 Data(H)'!$A$1:$A$288,'PY1 Data(H)'!$A$1:$BR$288))</f>
        <v>0</v>
      </c>
      <c r="AL64" s="130" cm="1">
        <f t="array" ref="AL64">_xlfn.XLOOKUP(AL$1,'PY1 Data(H)'!$A$1:$BR$1,_xlfn.XLOOKUP($A64,'PY1 Data(H)'!$A$1:$A$288,'PY1 Data(H)'!$A$1:$BR$288))</f>
        <v>0</v>
      </c>
      <c r="AM64" s="130" cm="1">
        <f t="array" ref="AM64">_xlfn.XLOOKUP(AM$1,'PY1 Data(H)'!$A$1:$BR$1,_xlfn.XLOOKUP($A64,'PY1 Data(H)'!$A$1:$A$288,'PY1 Data(H)'!$A$1:$BR$288))</f>
        <v>0</v>
      </c>
      <c r="AN64" s="130" cm="1">
        <f t="array" ref="AN64">_xlfn.XLOOKUP(AN$1,'PY1 Data(H)'!$A$1:$BR$1,_xlfn.XLOOKUP($A64,'PY1 Data(H)'!$A$1:$A$288,'PY1 Data(H)'!$A$1:$BR$288))</f>
        <v>0</v>
      </c>
      <c r="AO64" s="130" cm="1">
        <f t="array" ref="AO64">_xlfn.XLOOKUP(AO$1,'PY1 Data(H)'!$A$1:$BR$1,_xlfn.XLOOKUP($A64,'PY1 Data(H)'!$A$1:$A$288,'PY1 Data(H)'!$A$1:$BR$288))</f>
        <v>0</v>
      </c>
      <c r="AP64" s="130" cm="1">
        <f t="array" ref="AP64">_xlfn.XLOOKUP(AP$1,'PY1 Data(H)'!$A$1:$BR$1,_xlfn.XLOOKUP($A64,'PY1 Data(H)'!$A$1:$A$288,'PY1 Data(H)'!$A$1:$BR$288))</f>
        <v>0</v>
      </c>
      <c r="AQ64" s="130" cm="1">
        <f t="array" ref="AQ64">_xlfn.XLOOKUP(AQ$1,'PY1 Data(H)'!$A$1:$BR$1,_xlfn.XLOOKUP($A64,'PY1 Data(H)'!$A$1:$A$288,'PY1 Data(H)'!$A$1:$BR$288))</f>
        <v>0</v>
      </c>
      <c r="AR64" s="130" cm="1">
        <f t="array" ref="AR64">_xlfn.XLOOKUP(AR$1,'PY1 Data(H)'!$A$1:$BR$1,_xlfn.XLOOKUP($A64,'PY1 Data(H)'!$A$1:$A$288,'PY1 Data(H)'!$A$1:$BR$288))</f>
        <v>0</v>
      </c>
      <c r="AS64" s="130" cm="1">
        <f t="array" ref="AS64">_xlfn.XLOOKUP(AS$1,'PY1 Data(H)'!$A$1:$BR$1,_xlfn.XLOOKUP($A64,'PY1 Data(H)'!$A$1:$A$288,'PY1 Data(H)'!$A$1:$BR$288))</f>
        <v>0</v>
      </c>
    </row>
    <row r="65" spans="1:45" x14ac:dyDescent="0.3">
      <c r="A65">
        <v>13</v>
      </c>
      <c r="D65" s="130" cm="1">
        <f t="array" ref="D65">_xlfn.XLOOKUP(D$1,'PY1 Data(H)'!$A$1:$BR$1,_xlfn.XLOOKUP($A65,'PY1 Data(H)'!$A$1:$A$288,'PY1 Data(H)'!$A$1:$BR$288))</f>
        <v>621883</v>
      </c>
      <c r="E65" s="130" cm="1">
        <f t="array" ref="E65">_xlfn.XLOOKUP(E$1,'PY1 Data(H)'!$A$1:$BR$1,_xlfn.XLOOKUP($A65,'PY1 Data(H)'!$A$1:$A$288,'PY1 Data(H)'!$A$1:$BR$288))</f>
        <v>4162930</v>
      </c>
      <c r="F65" s="130" cm="1">
        <f t="array" ref="F65">_xlfn.XLOOKUP(F$1,'PY1 Data(H)'!$A$1:$BR$1,_xlfn.XLOOKUP($A65,'PY1 Data(H)'!$A$1:$A$288,'PY1 Data(H)'!$A$1:$BR$288))</f>
        <v>0</v>
      </c>
      <c r="G65" s="130" cm="1">
        <f t="array" ref="G65">_xlfn.XLOOKUP(G$1,'PY1 Data(H)'!$A$1:$BR$1,_xlfn.XLOOKUP($A65,'PY1 Data(H)'!$A$1:$A$288,'PY1 Data(H)'!$A$1:$BR$288))</f>
        <v>4201442</v>
      </c>
      <c r="H65" s="130" cm="1">
        <f t="array" ref="H65">_xlfn.XLOOKUP(H$1,'PY1 Data(H)'!$A$1:$BR$1,_xlfn.XLOOKUP($A65,'PY1 Data(H)'!$A$1:$A$288,'PY1 Data(H)'!$A$1:$BR$288))</f>
        <v>50972</v>
      </c>
      <c r="I65" s="130" cm="1">
        <f t="array" ref="I65">_xlfn.XLOOKUP(I$1,'PY1 Data(H)'!$A$1:$BR$1,_xlfn.XLOOKUP($A65,'PY1 Data(H)'!$A$1:$A$288,'PY1 Data(H)'!$A$1:$BR$288))</f>
        <v>0</v>
      </c>
      <c r="J65" s="130" cm="1">
        <f t="array" ref="J65">_xlfn.XLOOKUP(J$1,'PY1 Data(H)'!$A$1:$BR$1,_xlfn.XLOOKUP($A65,'PY1 Data(H)'!$A$1:$A$288,'PY1 Data(H)'!$A$1:$BR$288))</f>
        <v>0</v>
      </c>
      <c r="K65" s="130" cm="1">
        <f t="array" ref="K65">_xlfn.XLOOKUP(K$1,'PY1 Data(H)'!$A$1:$BR$1,_xlfn.XLOOKUP($A65,'PY1 Data(H)'!$A$1:$A$288,'PY1 Data(H)'!$A$1:$BR$288))</f>
        <v>1298013</v>
      </c>
      <c r="L65" s="130" cm="1">
        <f t="array" ref="L65">_xlfn.XLOOKUP(L$1,'PY1 Data(H)'!$A$1:$BR$1,_xlfn.XLOOKUP($A65,'PY1 Data(H)'!$A$1:$A$288,'PY1 Data(H)'!$A$1:$BR$288))</f>
        <v>15103925</v>
      </c>
      <c r="M65" s="130" cm="1">
        <f t="array" ref="M65">_xlfn.XLOOKUP(M$1,'PY1 Data(H)'!$A$1:$BR$1,_xlfn.XLOOKUP($A65,'PY1 Data(H)'!$A$1:$A$288,'PY1 Data(H)'!$A$1:$BR$288))</f>
        <v>2086395</v>
      </c>
      <c r="N65" s="130" cm="1">
        <f t="array" ref="N65">_xlfn.XLOOKUP(N$1,'PY1 Data(H)'!$A$1:$BR$1,_xlfn.XLOOKUP($A65,'PY1 Data(H)'!$A$1:$A$288,'PY1 Data(H)'!$A$1:$BR$288))</f>
        <v>169959</v>
      </c>
      <c r="O65" s="130" cm="1">
        <f t="array" ref="O65">_xlfn.XLOOKUP(O$1,'PY1 Data(H)'!$A$1:$BR$1,_xlfn.XLOOKUP($A65,'PY1 Data(H)'!$A$1:$A$288,'PY1 Data(H)'!$A$1:$BR$288))</f>
        <v>15482211</v>
      </c>
      <c r="P65" s="130" cm="1">
        <f t="array" ref="P65">_xlfn.XLOOKUP(P$1,'PY1 Data(H)'!$A$1:$BR$1,_xlfn.XLOOKUP($A65,'PY1 Data(H)'!$A$1:$A$288,'PY1 Data(H)'!$A$1:$BR$288))</f>
        <v>0</v>
      </c>
      <c r="Q65" s="130" cm="1">
        <f t="array" ref="Q65">_xlfn.XLOOKUP(Q$1,'PY1 Data(H)'!$A$1:$BR$1,_xlfn.XLOOKUP($A65,'PY1 Data(H)'!$A$1:$A$288,'PY1 Data(H)'!$A$1:$BR$288))</f>
        <v>0</v>
      </c>
      <c r="R65" s="130" cm="1">
        <f t="array" ref="R65">_xlfn.XLOOKUP(R$1,'PY1 Data(H)'!$A$1:$BR$1,_xlfn.XLOOKUP($A65,'PY1 Data(H)'!$A$1:$A$288,'PY1 Data(H)'!$A$1:$BR$288))</f>
        <v>0</v>
      </c>
      <c r="S65" s="130" cm="1">
        <f t="array" ref="S65">_xlfn.XLOOKUP(S$1,'PY1 Data(H)'!$A$1:$BR$1,_xlfn.XLOOKUP($A65,'PY1 Data(H)'!$A$1:$A$288,'PY1 Data(H)'!$A$1:$BR$288))</f>
        <v>0</v>
      </c>
      <c r="T65" s="130" cm="1">
        <f t="array" ref="T65">_xlfn.XLOOKUP(T$1,'PY1 Data(H)'!$A$1:$BR$1,_xlfn.XLOOKUP($A65,'PY1 Data(H)'!$A$1:$A$288,'PY1 Data(H)'!$A$1:$BR$288))</f>
        <v>0</v>
      </c>
      <c r="U65" s="130" cm="1">
        <f t="array" ref="U65">_xlfn.XLOOKUP(U$1,'PY1 Data(H)'!$A$1:$BR$1,_xlfn.XLOOKUP($A65,'PY1 Data(H)'!$A$1:$A$288,'PY1 Data(H)'!$A$1:$BR$288))</f>
        <v>0</v>
      </c>
      <c r="V65" s="130" cm="1">
        <f t="array" ref="V65">_xlfn.XLOOKUP(V$1,'PY1 Data(H)'!$A$1:$BR$1,_xlfn.XLOOKUP($A65,'PY1 Data(H)'!$A$1:$A$288,'PY1 Data(H)'!$A$1:$BR$288))</f>
        <v>2229446</v>
      </c>
      <c r="W65" s="130" cm="1">
        <f t="array" ref="W65">_xlfn.XLOOKUP(W$1,'PY1 Data(H)'!$A$1:$BR$1,_xlfn.XLOOKUP($A65,'PY1 Data(H)'!$A$1:$A$288,'PY1 Data(H)'!$A$1:$BR$288))</f>
        <v>0</v>
      </c>
      <c r="X65" s="130" cm="1">
        <f t="array" ref="X65">_xlfn.XLOOKUP(X$1,'PY1 Data(H)'!$A$1:$BR$1,_xlfn.XLOOKUP($A65,'PY1 Data(H)'!$A$1:$A$288,'PY1 Data(H)'!$A$1:$BR$288))</f>
        <v>0</v>
      </c>
      <c r="Y65" s="130" cm="1">
        <f t="array" ref="Y65">_xlfn.XLOOKUP(Y$1,'PY1 Data(H)'!$A$1:$BR$1,_xlfn.XLOOKUP($A65,'PY1 Data(H)'!$A$1:$A$288,'PY1 Data(H)'!$A$1:$BR$288))</f>
        <v>0</v>
      </c>
      <c r="Z65" s="130" cm="1">
        <f t="array" ref="Z65">_xlfn.XLOOKUP(Z$1,'PY1 Data(H)'!$A$1:$BR$1,_xlfn.XLOOKUP($A65,'PY1 Data(H)'!$A$1:$A$288,'PY1 Data(H)'!$A$1:$BR$288))</f>
        <v>0</v>
      </c>
      <c r="AA65" s="130" cm="1">
        <f t="array" ref="AA65">_xlfn.XLOOKUP(AA$1,'PY1 Data(H)'!$A$1:$BR$1,_xlfn.XLOOKUP($A65,'PY1 Data(H)'!$A$1:$A$288,'PY1 Data(H)'!$A$1:$BR$288))</f>
        <v>0</v>
      </c>
      <c r="AB65" s="130" cm="1">
        <f t="array" ref="AB65">_xlfn.XLOOKUP(AB$1,'PY1 Data(H)'!$A$1:$BR$1,_xlfn.XLOOKUP($A65,'PY1 Data(H)'!$A$1:$A$288,'PY1 Data(H)'!$A$1:$BR$288))</f>
        <v>0</v>
      </c>
      <c r="AC65" s="130" cm="1">
        <f t="array" ref="AC65">_xlfn.XLOOKUP(AC$1,'PY1 Data(H)'!$A$1:$BR$1,_xlfn.XLOOKUP($A65,'PY1 Data(H)'!$A$1:$A$288,'PY1 Data(H)'!$A$1:$BR$288))</f>
        <v>0</v>
      </c>
      <c r="AD65" s="130" cm="1">
        <f t="array" ref="AD65">_xlfn.XLOOKUP(AD$1,'PY1 Data(H)'!$A$1:$BR$1,_xlfn.XLOOKUP($A65,'PY1 Data(H)'!$A$1:$A$288,'PY1 Data(H)'!$A$1:$BR$288))</f>
        <v>237992</v>
      </c>
      <c r="AE65" s="130" cm="1">
        <f t="array" ref="AE65">_xlfn.XLOOKUP(AE$1,'PY1 Data(H)'!$A$1:$BR$1,_xlfn.XLOOKUP($A65,'PY1 Data(H)'!$A$1:$A$288,'PY1 Data(H)'!$A$1:$BR$288))</f>
        <v>0</v>
      </c>
      <c r="AF65" s="130" cm="1">
        <f t="array" ref="AF65">_xlfn.XLOOKUP(AF$1,'PY1 Data(H)'!$A$1:$BR$1,_xlfn.XLOOKUP($A65,'PY1 Data(H)'!$A$1:$A$288,'PY1 Data(H)'!$A$1:$BR$288))</f>
        <v>0</v>
      </c>
      <c r="AG65" s="130" cm="1">
        <f t="array" ref="AG65">_xlfn.XLOOKUP(AG$1,'PY1 Data(H)'!$A$1:$BR$1,_xlfn.XLOOKUP($A65,'PY1 Data(H)'!$A$1:$A$288,'PY1 Data(H)'!$A$1:$BR$288))</f>
        <v>1032122</v>
      </c>
      <c r="AH65" s="130" cm="1">
        <f t="array" ref="AH65">_xlfn.XLOOKUP(AH$1,'PY1 Data(H)'!$A$1:$BR$1,_xlfn.XLOOKUP($A65,'PY1 Data(H)'!$A$1:$A$288,'PY1 Data(H)'!$A$1:$BR$288))</f>
        <v>0</v>
      </c>
      <c r="AI65" s="130" cm="1">
        <f t="array" ref="AI65">_xlfn.XLOOKUP(AI$1,'PY1 Data(H)'!$A$1:$BR$1,_xlfn.XLOOKUP($A65,'PY1 Data(H)'!$A$1:$A$288,'PY1 Data(H)'!$A$1:$BR$288))</f>
        <v>4796884</v>
      </c>
      <c r="AJ65" s="130" cm="1">
        <f t="array" ref="AJ65">_xlfn.XLOOKUP(AJ$1,'PY1 Data(H)'!$A$1:$BR$1,_xlfn.XLOOKUP($A65,'PY1 Data(H)'!$A$1:$A$288,'PY1 Data(H)'!$A$1:$BR$288))</f>
        <v>0</v>
      </c>
      <c r="AK65" s="130" cm="1">
        <f t="array" ref="AK65">_xlfn.XLOOKUP(AK$1,'PY1 Data(H)'!$A$1:$BR$1,_xlfn.XLOOKUP($A65,'PY1 Data(H)'!$A$1:$A$288,'PY1 Data(H)'!$A$1:$BR$288))</f>
        <v>0</v>
      </c>
      <c r="AL65" s="130" cm="1">
        <f t="array" ref="AL65">_xlfn.XLOOKUP(AL$1,'PY1 Data(H)'!$A$1:$BR$1,_xlfn.XLOOKUP($A65,'PY1 Data(H)'!$A$1:$A$288,'PY1 Data(H)'!$A$1:$BR$288))</f>
        <v>0</v>
      </c>
      <c r="AM65" s="130" cm="1">
        <f t="array" ref="AM65">_xlfn.XLOOKUP(AM$1,'PY1 Data(H)'!$A$1:$BR$1,_xlfn.XLOOKUP($A65,'PY1 Data(H)'!$A$1:$A$288,'PY1 Data(H)'!$A$1:$BR$288))</f>
        <v>0</v>
      </c>
      <c r="AN65" s="130" cm="1">
        <f t="array" ref="AN65">_xlfn.XLOOKUP(AN$1,'PY1 Data(H)'!$A$1:$BR$1,_xlfn.XLOOKUP($A65,'PY1 Data(H)'!$A$1:$A$288,'PY1 Data(H)'!$A$1:$BR$288))</f>
        <v>0</v>
      </c>
      <c r="AO65" s="130" cm="1">
        <f t="array" ref="AO65">_xlfn.XLOOKUP(AO$1,'PY1 Data(H)'!$A$1:$BR$1,_xlfn.XLOOKUP($A65,'PY1 Data(H)'!$A$1:$A$288,'PY1 Data(H)'!$A$1:$BR$288))</f>
        <v>0</v>
      </c>
      <c r="AP65" s="130" cm="1">
        <f t="array" ref="AP65">_xlfn.XLOOKUP(AP$1,'PY1 Data(H)'!$A$1:$BR$1,_xlfn.XLOOKUP($A65,'PY1 Data(H)'!$A$1:$A$288,'PY1 Data(H)'!$A$1:$BR$288))</f>
        <v>0</v>
      </c>
      <c r="AQ65" s="130" cm="1">
        <f t="array" ref="AQ65">_xlfn.XLOOKUP(AQ$1,'PY1 Data(H)'!$A$1:$BR$1,_xlfn.XLOOKUP($A65,'PY1 Data(H)'!$A$1:$A$288,'PY1 Data(H)'!$A$1:$BR$288))</f>
        <v>6541018</v>
      </c>
      <c r="AR65" s="130" cm="1">
        <f t="array" ref="AR65">_xlfn.XLOOKUP(AR$1,'PY1 Data(H)'!$A$1:$BR$1,_xlfn.XLOOKUP($A65,'PY1 Data(H)'!$A$1:$A$288,'PY1 Data(H)'!$A$1:$BR$288))</f>
        <v>402853</v>
      </c>
      <c r="AS65" s="130" cm="1">
        <f t="array" ref="AS65">_xlfn.XLOOKUP(AS$1,'PY1 Data(H)'!$A$1:$BR$1,_xlfn.XLOOKUP($A65,'PY1 Data(H)'!$A$1:$A$288,'PY1 Data(H)'!$A$1:$BR$288))</f>
        <v>0</v>
      </c>
    </row>
    <row r="66" spans="1:45" x14ac:dyDescent="0.3">
      <c r="A66">
        <v>14</v>
      </c>
      <c r="D66" s="130" cm="1">
        <f t="array" ref="D66">_xlfn.XLOOKUP(D$1,'PY1 Data(H)'!$A$1:$BR$1,_xlfn.XLOOKUP($A66,'PY1 Data(H)'!$A$1:$A$288,'PY1 Data(H)'!$A$1:$BR$288))</f>
        <v>27369</v>
      </c>
      <c r="E66" s="130" cm="1">
        <f t="array" ref="E66">_xlfn.XLOOKUP(E$1,'PY1 Data(H)'!$A$1:$BR$1,_xlfn.XLOOKUP($A66,'PY1 Data(H)'!$A$1:$A$288,'PY1 Data(H)'!$A$1:$BR$288))</f>
        <v>159040</v>
      </c>
      <c r="F66" s="130" cm="1">
        <f t="array" ref="F66">_xlfn.XLOOKUP(F$1,'PY1 Data(H)'!$A$1:$BR$1,_xlfn.XLOOKUP($A66,'PY1 Data(H)'!$A$1:$A$288,'PY1 Data(H)'!$A$1:$BR$288))</f>
        <v>0</v>
      </c>
      <c r="G66" s="130" cm="1">
        <f t="array" ref="G66">_xlfn.XLOOKUP(G$1,'PY1 Data(H)'!$A$1:$BR$1,_xlfn.XLOOKUP($A66,'PY1 Data(H)'!$A$1:$A$288,'PY1 Data(H)'!$A$1:$BR$288))</f>
        <v>278125</v>
      </c>
      <c r="H66" s="130" cm="1">
        <f t="array" ref="H66">_xlfn.XLOOKUP(H$1,'PY1 Data(H)'!$A$1:$BR$1,_xlfn.XLOOKUP($A66,'PY1 Data(H)'!$A$1:$A$288,'PY1 Data(H)'!$A$1:$BR$288))</f>
        <v>7550</v>
      </c>
      <c r="I66" s="130" cm="1">
        <f t="array" ref="I66">_xlfn.XLOOKUP(I$1,'PY1 Data(H)'!$A$1:$BR$1,_xlfn.XLOOKUP($A66,'PY1 Data(H)'!$A$1:$A$288,'PY1 Data(H)'!$A$1:$BR$288))</f>
        <v>0</v>
      </c>
      <c r="J66" s="130" cm="1">
        <f t="array" ref="J66">_xlfn.XLOOKUP(J$1,'PY1 Data(H)'!$A$1:$BR$1,_xlfn.XLOOKUP($A66,'PY1 Data(H)'!$A$1:$A$288,'PY1 Data(H)'!$A$1:$BR$288))</f>
        <v>0</v>
      </c>
      <c r="K66" s="130" cm="1">
        <f t="array" ref="K66">_xlfn.XLOOKUP(K$1,'PY1 Data(H)'!$A$1:$BR$1,_xlfn.XLOOKUP($A66,'PY1 Data(H)'!$A$1:$A$288,'PY1 Data(H)'!$A$1:$BR$288))</f>
        <v>343810</v>
      </c>
      <c r="L66" s="130" cm="1">
        <f t="array" ref="L66">_xlfn.XLOOKUP(L$1,'PY1 Data(H)'!$A$1:$BR$1,_xlfn.XLOOKUP($A66,'PY1 Data(H)'!$A$1:$A$288,'PY1 Data(H)'!$A$1:$BR$288))</f>
        <v>9253448</v>
      </c>
      <c r="M66" s="130" cm="1">
        <f t="array" ref="M66">_xlfn.XLOOKUP(M$1,'PY1 Data(H)'!$A$1:$BR$1,_xlfn.XLOOKUP($A66,'PY1 Data(H)'!$A$1:$A$288,'PY1 Data(H)'!$A$1:$BR$288))</f>
        <v>259785</v>
      </c>
      <c r="N66" s="130" cm="1">
        <f t="array" ref="N66">_xlfn.XLOOKUP(N$1,'PY1 Data(H)'!$A$1:$BR$1,_xlfn.XLOOKUP($A66,'PY1 Data(H)'!$A$1:$A$288,'PY1 Data(H)'!$A$1:$BR$288))</f>
        <v>78971</v>
      </c>
      <c r="O66" s="130" cm="1">
        <f t="array" ref="O66">_xlfn.XLOOKUP(O$1,'PY1 Data(H)'!$A$1:$BR$1,_xlfn.XLOOKUP($A66,'PY1 Data(H)'!$A$1:$A$288,'PY1 Data(H)'!$A$1:$BR$288))</f>
        <v>431231</v>
      </c>
      <c r="P66" s="130" cm="1">
        <f t="array" ref="P66">_xlfn.XLOOKUP(P$1,'PY1 Data(H)'!$A$1:$BR$1,_xlfn.XLOOKUP($A66,'PY1 Data(H)'!$A$1:$A$288,'PY1 Data(H)'!$A$1:$BR$288))</f>
        <v>0</v>
      </c>
      <c r="Q66" s="130" cm="1">
        <f t="array" ref="Q66">_xlfn.XLOOKUP(Q$1,'PY1 Data(H)'!$A$1:$BR$1,_xlfn.XLOOKUP($A66,'PY1 Data(H)'!$A$1:$A$288,'PY1 Data(H)'!$A$1:$BR$288))</f>
        <v>0</v>
      </c>
      <c r="R66" s="130" cm="1">
        <f t="array" ref="R66">_xlfn.XLOOKUP(R$1,'PY1 Data(H)'!$A$1:$BR$1,_xlfn.XLOOKUP($A66,'PY1 Data(H)'!$A$1:$A$288,'PY1 Data(H)'!$A$1:$BR$288))</f>
        <v>0</v>
      </c>
      <c r="S66" s="130" cm="1">
        <f t="array" ref="S66">_xlfn.XLOOKUP(S$1,'PY1 Data(H)'!$A$1:$BR$1,_xlfn.XLOOKUP($A66,'PY1 Data(H)'!$A$1:$A$288,'PY1 Data(H)'!$A$1:$BR$288))</f>
        <v>0</v>
      </c>
      <c r="T66" s="130" cm="1">
        <f t="array" ref="T66">_xlfn.XLOOKUP(T$1,'PY1 Data(H)'!$A$1:$BR$1,_xlfn.XLOOKUP($A66,'PY1 Data(H)'!$A$1:$A$288,'PY1 Data(H)'!$A$1:$BR$288))</f>
        <v>0</v>
      </c>
      <c r="U66" s="130" cm="1">
        <f t="array" ref="U66">_xlfn.XLOOKUP(U$1,'PY1 Data(H)'!$A$1:$BR$1,_xlfn.XLOOKUP($A66,'PY1 Data(H)'!$A$1:$A$288,'PY1 Data(H)'!$A$1:$BR$288))</f>
        <v>0</v>
      </c>
      <c r="V66" s="130" cm="1">
        <f t="array" ref="V66">_xlfn.XLOOKUP(V$1,'PY1 Data(H)'!$A$1:$BR$1,_xlfn.XLOOKUP($A66,'PY1 Data(H)'!$A$1:$A$288,'PY1 Data(H)'!$A$1:$BR$288))</f>
        <v>379197</v>
      </c>
      <c r="W66" s="130" cm="1">
        <f t="array" ref="W66">_xlfn.XLOOKUP(W$1,'PY1 Data(H)'!$A$1:$BR$1,_xlfn.XLOOKUP($A66,'PY1 Data(H)'!$A$1:$A$288,'PY1 Data(H)'!$A$1:$BR$288))</f>
        <v>0</v>
      </c>
      <c r="X66" s="130" cm="1">
        <f t="array" ref="X66">_xlfn.XLOOKUP(X$1,'PY1 Data(H)'!$A$1:$BR$1,_xlfn.XLOOKUP($A66,'PY1 Data(H)'!$A$1:$A$288,'PY1 Data(H)'!$A$1:$BR$288))</f>
        <v>0</v>
      </c>
      <c r="Y66" s="130" cm="1">
        <f t="array" ref="Y66">_xlfn.XLOOKUP(Y$1,'PY1 Data(H)'!$A$1:$BR$1,_xlfn.XLOOKUP($A66,'PY1 Data(H)'!$A$1:$A$288,'PY1 Data(H)'!$A$1:$BR$288))</f>
        <v>0</v>
      </c>
      <c r="Z66" s="130" cm="1">
        <f t="array" ref="Z66">_xlfn.XLOOKUP(Z$1,'PY1 Data(H)'!$A$1:$BR$1,_xlfn.XLOOKUP($A66,'PY1 Data(H)'!$A$1:$A$288,'PY1 Data(H)'!$A$1:$BR$288))</f>
        <v>0</v>
      </c>
      <c r="AA66" s="130" cm="1">
        <f t="array" ref="AA66">_xlfn.XLOOKUP(AA$1,'PY1 Data(H)'!$A$1:$BR$1,_xlfn.XLOOKUP($A66,'PY1 Data(H)'!$A$1:$A$288,'PY1 Data(H)'!$A$1:$BR$288))</f>
        <v>0</v>
      </c>
      <c r="AB66" s="130" cm="1">
        <f t="array" ref="AB66">_xlfn.XLOOKUP(AB$1,'PY1 Data(H)'!$A$1:$BR$1,_xlfn.XLOOKUP($A66,'PY1 Data(H)'!$A$1:$A$288,'PY1 Data(H)'!$A$1:$BR$288))</f>
        <v>0</v>
      </c>
      <c r="AC66" s="130" cm="1">
        <f t="array" ref="AC66">_xlfn.XLOOKUP(AC$1,'PY1 Data(H)'!$A$1:$BR$1,_xlfn.XLOOKUP($A66,'PY1 Data(H)'!$A$1:$A$288,'PY1 Data(H)'!$A$1:$BR$288))</f>
        <v>0</v>
      </c>
      <c r="AD66" s="130" cm="1">
        <f t="array" ref="AD66">_xlfn.XLOOKUP(AD$1,'PY1 Data(H)'!$A$1:$BR$1,_xlfn.XLOOKUP($A66,'PY1 Data(H)'!$A$1:$A$288,'PY1 Data(H)'!$A$1:$BR$288))</f>
        <v>13904</v>
      </c>
      <c r="AE66" s="130" cm="1">
        <f t="array" ref="AE66">_xlfn.XLOOKUP(AE$1,'PY1 Data(H)'!$A$1:$BR$1,_xlfn.XLOOKUP($A66,'PY1 Data(H)'!$A$1:$A$288,'PY1 Data(H)'!$A$1:$BR$288))</f>
        <v>0</v>
      </c>
      <c r="AF66" s="130" cm="1">
        <f t="array" ref="AF66">_xlfn.XLOOKUP(AF$1,'PY1 Data(H)'!$A$1:$BR$1,_xlfn.XLOOKUP($A66,'PY1 Data(H)'!$A$1:$A$288,'PY1 Data(H)'!$A$1:$BR$288))</f>
        <v>0</v>
      </c>
      <c r="AG66" s="130" cm="1">
        <f t="array" ref="AG66">_xlfn.XLOOKUP(AG$1,'PY1 Data(H)'!$A$1:$BR$1,_xlfn.XLOOKUP($A66,'PY1 Data(H)'!$A$1:$A$288,'PY1 Data(H)'!$A$1:$BR$288))</f>
        <v>16610</v>
      </c>
      <c r="AH66" s="130" cm="1">
        <f t="array" ref="AH66">_xlfn.XLOOKUP(AH$1,'PY1 Data(H)'!$A$1:$BR$1,_xlfn.XLOOKUP($A66,'PY1 Data(H)'!$A$1:$A$288,'PY1 Data(H)'!$A$1:$BR$288))</f>
        <v>0</v>
      </c>
      <c r="AI66" s="130" cm="1">
        <f t="array" ref="AI66">_xlfn.XLOOKUP(AI$1,'PY1 Data(H)'!$A$1:$BR$1,_xlfn.XLOOKUP($A66,'PY1 Data(H)'!$A$1:$A$288,'PY1 Data(H)'!$A$1:$BR$288))</f>
        <v>27289873</v>
      </c>
      <c r="AJ66" s="130" cm="1">
        <f t="array" ref="AJ66">_xlfn.XLOOKUP(AJ$1,'PY1 Data(H)'!$A$1:$BR$1,_xlfn.XLOOKUP($A66,'PY1 Data(H)'!$A$1:$A$288,'PY1 Data(H)'!$A$1:$BR$288))</f>
        <v>0</v>
      </c>
      <c r="AK66" s="130" cm="1">
        <f t="array" ref="AK66">_xlfn.XLOOKUP(AK$1,'PY1 Data(H)'!$A$1:$BR$1,_xlfn.XLOOKUP($A66,'PY1 Data(H)'!$A$1:$A$288,'PY1 Data(H)'!$A$1:$BR$288))</f>
        <v>0</v>
      </c>
      <c r="AL66" s="130" cm="1">
        <f t="array" ref="AL66">_xlfn.XLOOKUP(AL$1,'PY1 Data(H)'!$A$1:$BR$1,_xlfn.XLOOKUP($A66,'PY1 Data(H)'!$A$1:$A$288,'PY1 Data(H)'!$A$1:$BR$288))</f>
        <v>0</v>
      </c>
      <c r="AM66" s="130" cm="1">
        <f t="array" ref="AM66">_xlfn.XLOOKUP(AM$1,'PY1 Data(H)'!$A$1:$BR$1,_xlfn.XLOOKUP($A66,'PY1 Data(H)'!$A$1:$A$288,'PY1 Data(H)'!$A$1:$BR$288))</f>
        <v>0</v>
      </c>
      <c r="AN66" s="130" cm="1">
        <f t="array" ref="AN66">_xlfn.XLOOKUP(AN$1,'PY1 Data(H)'!$A$1:$BR$1,_xlfn.XLOOKUP($A66,'PY1 Data(H)'!$A$1:$A$288,'PY1 Data(H)'!$A$1:$BR$288))</f>
        <v>0</v>
      </c>
      <c r="AO66" s="130" cm="1">
        <f t="array" ref="AO66">_xlfn.XLOOKUP(AO$1,'PY1 Data(H)'!$A$1:$BR$1,_xlfn.XLOOKUP($A66,'PY1 Data(H)'!$A$1:$A$288,'PY1 Data(H)'!$A$1:$BR$288))</f>
        <v>0</v>
      </c>
      <c r="AP66" s="130" cm="1">
        <f t="array" ref="AP66">_xlfn.XLOOKUP(AP$1,'PY1 Data(H)'!$A$1:$BR$1,_xlfn.XLOOKUP($A66,'PY1 Data(H)'!$A$1:$A$288,'PY1 Data(H)'!$A$1:$BR$288))</f>
        <v>0</v>
      </c>
      <c r="AQ66" s="130" cm="1">
        <f t="array" ref="AQ66">_xlfn.XLOOKUP(AQ$1,'PY1 Data(H)'!$A$1:$BR$1,_xlfn.XLOOKUP($A66,'PY1 Data(H)'!$A$1:$A$288,'PY1 Data(H)'!$A$1:$BR$288))</f>
        <v>331829</v>
      </c>
      <c r="AR66" s="130" cm="1">
        <f t="array" ref="AR66">_xlfn.XLOOKUP(AR$1,'PY1 Data(H)'!$A$1:$BR$1,_xlfn.XLOOKUP($A66,'PY1 Data(H)'!$A$1:$A$288,'PY1 Data(H)'!$A$1:$BR$288))</f>
        <v>38819</v>
      </c>
      <c r="AS66" s="130" cm="1">
        <f t="array" ref="AS66">_xlfn.XLOOKUP(AS$1,'PY1 Data(H)'!$A$1:$BR$1,_xlfn.XLOOKUP($A66,'PY1 Data(H)'!$A$1:$A$288,'PY1 Data(H)'!$A$1:$BR$288))</f>
        <v>0</v>
      </c>
    </row>
    <row r="67" spans="1:45" x14ac:dyDescent="0.3">
      <c r="A67">
        <v>32</v>
      </c>
      <c r="D67" s="130" cm="1">
        <f t="array" ref="D67">_xlfn.XLOOKUP(D$1,'PY1 Data(H)'!$A$1:$BR$1,_xlfn.XLOOKUP($A67,'PY1 Data(H)'!$A$1:$A$288,'PY1 Data(H)'!$A$1:$BR$288))</f>
        <v>35387</v>
      </c>
      <c r="E67" s="130" cm="1">
        <f t="array" ref="E67">_xlfn.XLOOKUP(E$1,'PY1 Data(H)'!$A$1:$BR$1,_xlfn.XLOOKUP($A67,'PY1 Data(H)'!$A$1:$A$288,'PY1 Data(H)'!$A$1:$BR$288))</f>
        <v>109887</v>
      </c>
      <c r="F67" s="130" cm="1">
        <f t="array" ref="F67">_xlfn.XLOOKUP(F$1,'PY1 Data(H)'!$A$1:$BR$1,_xlfn.XLOOKUP($A67,'PY1 Data(H)'!$A$1:$A$288,'PY1 Data(H)'!$A$1:$BR$288))</f>
        <v>0</v>
      </c>
      <c r="G67" s="130" cm="1">
        <f t="array" ref="G67">_xlfn.XLOOKUP(G$1,'PY1 Data(H)'!$A$1:$BR$1,_xlfn.XLOOKUP($A67,'PY1 Data(H)'!$A$1:$A$288,'PY1 Data(H)'!$A$1:$BR$288))</f>
        <v>1245043</v>
      </c>
      <c r="H67" s="130" cm="1">
        <f t="array" ref="H67">_xlfn.XLOOKUP(H$1,'PY1 Data(H)'!$A$1:$BR$1,_xlfn.XLOOKUP($A67,'PY1 Data(H)'!$A$1:$A$288,'PY1 Data(H)'!$A$1:$BR$288))</f>
        <v>0</v>
      </c>
      <c r="I67" s="130" cm="1">
        <f t="array" ref="I67">_xlfn.XLOOKUP(I$1,'PY1 Data(H)'!$A$1:$BR$1,_xlfn.XLOOKUP($A67,'PY1 Data(H)'!$A$1:$A$288,'PY1 Data(H)'!$A$1:$BR$288))</f>
        <v>0</v>
      </c>
      <c r="J67" s="130" cm="1">
        <f t="array" ref="J67">_xlfn.XLOOKUP(J$1,'PY1 Data(H)'!$A$1:$BR$1,_xlfn.XLOOKUP($A67,'PY1 Data(H)'!$A$1:$A$288,'PY1 Data(H)'!$A$1:$BR$288))</f>
        <v>0</v>
      </c>
      <c r="K67" s="130" cm="1">
        <f t="array" ref="K67">_xlfn.XLOOKUP(K$1,'PY1 Data(H)'!$A$1:$BR$1,_xlfn.XLOOKUP($A67,'PY1 Data(H)'!$A$1:$A$288,'PY1 Data(H)'!$A$1:$BR$288))</f>
        <v>1970642</v>
      </c>
      <c r="L67" s="130" cm="1">
        <f t="array" ref="L67">_xlfn.XLOOKUP(L$1,'PY1 Data(H)'!$A$1:$BR$1,_xlfn.XLOOKUP($A67,'PY1 Data(H)'!$A$1:$A$288,'PY1 Data(H)'!$A$1:$BR$288))</f>
        <v>8243612</v>
      </c>
      <c r="M67" s="130" cm="1">
        <f t="array" ref="M67">_xlfn.XLOOKUP(M$1,'PY1 Data(H)'!$A$1:$BR$1,_xlfn.XLOOKUP($A67,'PY1 Data(H)'!$A$1:$A$288,'PY1 Data(H)'!$A$1:$BR$288))</f>
        <v>204800</v>
      </c>
      <c r="N67" s="130" cm="1">
        <f t="array" ref="N67">_xlfn.XLOOKUP(N$1,'PY1 Data(H)'!$A$1:$BR$1,_xlfn.XLOOKUP($A67,'PY1 Data(H)'!$A$1:$A$288,'PY1 Data(H)'!$A$1:$BR$288))</f>
        <v>58162</v>
      </c>
      <c r="O67" s="130" cm="1">
        <f t="array" ref="O67">_xlfn.XLOOKUP(O$1,'PY1 Data(H)'!$A$1:$BR$1,_xlfn.XLOOKUP($A67,'PY1 Data(H)'!$A$1:$A$288,'PY1 Data(H)'!$A$1:$BR$288))</f>
        <v>2968831</v>
      </c>
      <c r="P67" s="130" cm="1">
        <f t="array" ref="P67">_xlfn.XLOOKUP(P$1,'PY1 Data(H)'!$A$1:$BR$1,_xlfn.XLOOKUP($A67,'PY1 Data(H)'!$A$1:$A$288,'PY1 Data(H)'!$A$1:$BR$288))</f>
        <v>0</v>
      </c>
      <c r="Q67" s="130" cm="1">
        <f t="array" ref="Q67">_xlfn.XLOOKUP(Q$1,'PY1 Data(H)'!$A$1:$BR$1,_xlfn.XLOOKUP($A67,'PY1 Data(H)'!$A$1:$A$288,'PY1 Data(H)'!$A$1:$BR$288))</f>
        <v>0</v>
      </c>
      <c r="R67" s="130" cm="1">
        <f t="array" ref="R67">_xlfn.XLOOKUP(R$1,'PY1 Data(H)'!$A$1:$BR$1,_xlfn.XLOOKUP($A67,'PY1 Data(H)'!$A$1:$A$288,'PY1 Data(H)'!$A$1:$BR$288))</f>
        <v>0</v>
      </c>
      <c r="S67" s="130" cm="1">
        <f t="array" ref="S67">_xlfn.XLOOKUP(S$1,'PY1 Data(H)'!$A$1:$BR$1,_xlfn.XLOOKUP($A67,'PY1 Data(H)'!$A$1:$A$288,'PY1 Data(H)'!$A$1:$BR$288))</f>
        <v>0</v>
      </c>
      <c r="T67" s="130" cm="1">
        <f t="array" ref="T67">_xlfn.XLOOKUP(T$1,'PY1 Data(H)'!$A$1:$BR$1,_xlfn.XLOOKUP($A67,'PY1 Data(H)'!$A$1:$A$288,'PY1 Data(H)'!$A$1:$BR$288))</f>
        <v>0</v>
      </c>
      <c r="U67" s="130" cm="1">
        <f t="array" ref="U67">_xlfn.XLOOKUP(U$1,'PY1 Data(H)'!$A$1:$BR$1,_xlfn.XLOOKUP($A67,'PY1 Data(H)'!$A$1:$A$288,'PY1 Data(H)'!$A$1:$BR$288))</f>
        <v>0</v>
      </c>
      <c r="V67" s="130" cm="1">
        <f t="array" ref="V67">_xlfn.XLOOKUP(V$1,'PY1 Data(H)'!$A$1:$BR$1,_xlfn.XLOOKUP($A67,'PY1 Data(H)'!$A$1:$A$288,'PY1 Data(H)'!$A$1:$BR$288))</f>
        <v>232790</v>
      </c>
      <c r="W67" s="130" cm="1">
        <f t="array" ref="W67">_xlfn.XLOOKUP(W$1,'PY1 Data(H)'!$A$1:$BR$1,_xlfn.XLOOKUP($A67,'PY1 Data(H)'!$A$1:$A$288,'PY1 Data(H)'!$A$1:$BR$288))</f>
        <v>0</v>
      </c>
      <c r="X67" s="130" cm="1">
        <f t="array" ref="X67">_xlfn.XLOOKUP(X$1,'PY1 Data(H)'!$A$1:$BR$1,_xlfn.XLOOKUP($A67,'PY1 Data(H)'!$A$1:$A$288,'PY1 Data(H)'!$A$1:$BR$288))</f>
        <v>0</v>
      </c>
      <c r="Y67" s="130" cm="1">
        <f t="array" ref="Y67">_xlfn.XLOOKUP(Y$1,'PY1 Data(H)'!$A$1:$BR$1,_xlfn.XLOOKUP($A67,'PY1 Data(H)'!$A$1:$A$288,'PY1 Data(H)'!$A$1:$BR$288))</f>
        <v>0</v>
      </c>
      <c r="Z67" s="130" cm="1">
        <f t="array" ref="Z67">_xlfn.XLOOKUP(Z$1,'PY1 Data(H)'!$A$1:$BR$1,_xlfn.XLOOKUP($A67,'PY1 Data(H)'!$A$1:$A$288,'PY1 Data(H)'!$A$1:$BR$288))</f>
        <v>0</v>
      </c>
      <c r="AA67" s="130" cm="1">
        <f t="array" ref="AA67">_xlfn.XLOOKUP(AA$1,'PY1 Data(H)'!$A$1:$BR$1,_xlfn.XLOOKUP($A67,'PY1 Data(H)'!$A$1:$A$288,'PY1 Data(H)'!$A$1:$BR$288))</f>
        <v>0</v>
      </c>
      <c r="AB67" s="130" cm="1">
        <f t="array" ref="AB67">_xlfn.XLOOKUP(AB$1,'PY1 Data(H)'!$A$1:$BR$1,_xlfn.XLOOKUP($A67,'PY1 Data(H)'!$A$1:$A$288,'PY1 Data(H)'!$A$1:$BR$288))</f>
        <v>0</v>
      </c>
      <c r="AC67" s="130" cm="1">
        <f t="array" ref="AC67">_xlfn.XLOOKUP(AC$1,'PY1 Data(H)'!$A$1:$BR$1,_xlfn.XLOOKUP($A67,'PY1 Data(H)'!$A$1:$A$288,'PY1 Data(H)'!$A$1:$BR$288))</f>
        <v>0</v>
      </c>
      <c r="AD67" s="130" cm="1">
        <f t="array" ref="AD67">_xlfn.XLOOKUP(AD$1,'PY1 Data(H)'!$A$1:$BR$1,_xlfn.XLOOKUP($A67,'PY1 Data(H)'!$A$1:$A$288,'PY1 Data(H)'!$A$1:$BR$288))</f>
        <v>0</v>
      </c>
      <c r="AE67" s="130" cm="1">
        <f t="array" ref="AE67">_xlfn.XLOOKUP(AE$1,'PY1 Data(H)'!$A$1:$BR$1,_xlfn.XLOOKUP($A67,'PY1 Data(H)'!$A$1:$A$288,'PY1 Data(H)'!$A$1:$BR$288))</f>
        <v>0</v>
      </c>
      <c r="AF67" s="130" cm="1">
        <f t="array" ref="AF67">_xlfn.XLOOKUP(AF$1,'PY1 Data(H)'!$A$1:$BR$1,_xlfn.XLOOKUP($A67,'PY1 Data(H)'!$A$1:$A$288,'PY1 Data(H)'!$A$1:$BR$288))</f>
        <v>0</v>
      </c>
      <c r="AG67" s="130" cm="1">
        <f t="array" ref="AG67">_xlfn.XLOOKUP(AG$1,'PY1 Data(H)'!$A$1:$BR$1,_xlfn.XLOOKUP($A67,'PY1 Data(H)'!$A$1:$A$288,'PY1 Data(H)'!$A$1:$BR$288))</f>
        <v>244921</v>
      </c>
      <c r="AH67" s="130" cm="1">
        <f t="array" ref="AH67">_xlfn.XLOOKUP(AH$1,'PY1 Data(H)'!$A$1:$BR$1,_xlfn.XLOOKUP($A67,'PY1 Data(H)'!$A$1:$A$288,'PY1 Data(H)'!$A$1:$BR$288))</f>
        <v>0</v>
      </c>
      <c r="AI67" s="130" cm="1">
        <f t="array" ref="AI67">_xlfn.XLOOKUP(AI$1,'PY1 Data(H)'!$A$1:$BR$1,_xlfn.XLOOKUP($A67,'PY1 Data(H)'!$A$1:$A$288,'PY1 Data(H)'!$A$1:$BR$288))</f>
        <v>2883766</v>
      </c>
      <c r="AJ67" s="130" cm="1">
        <f t="array" ref="AJ67">_xlfn.XLOOKUP(AJ$1,'PY1 Data(H)'!$A$1:$BR$1,_xlfn.XLOOKUP($A67,'PY1 Data(H)'!$A$1:$A$288,'PY1 Data(H)'!$A$1:$BR$288))</f>
        <v>0</v>
      </c>
      <c r="AK67" s="130" cm="1">
        <f t="array" ref="AK67">_xlfn.XLOOKUP(AK$1,'PY1 Data(H)'!$A$1:$BR$1,_xlfn.XLOOKUP($A67,'PY1 Data(H)'!$A$1:$A$288,'PY1 Data(H)'!$A$1:$BR$288))</f>
        <v>0</v>
      </c>
      <c r="AL67" s="130" cm="1">
        <f t="array" ref="AL67">_xlfn.XLOOKUP(AL$1,'PY1 Data(H)'!$A$1:$BR$1,_xlfn.XLOOKUP($A67,'PY1 Data(H)'!$A$1:$A$288,'PY1 Data(H)'!$A$1:$BR$288))</f>
        <v>0</v>
      </c>
      <c r="AM67" s="130" cm="1">
        <f t="array" ref="AM67">_xlfn.XLOOKUP(AM$1,'PY1 Data(H)'!$A$1:$BR$1,_xlfn.XLOOKUP($A67,'PY1 Data(H)'!$A$1:$A$288,'PY1 Data(H)'!$A$1:$BR$288))</f>
        <v>0</v>
      </c>
      <c r="AN67" s="130" cm="1">
        <f t="array" ref="AN67">_xlfn.XLOOKUP(AN$1,'PY1 Data(H)'!$A$1:$BR$1,_xlfn.XLOOKUP($A67,'PY1 Data(H)'!$A$1:$A$288,'PY1 Data(H)'!$A$1:$BR$288))</f>
        <v>0</v>
      </c>
      <c r="AO67" s="130" cm="1">
        <f t="array" ref="AO67">_xlfn.XLOOKUP(AO$1,'PY1 Data(H)'!$A$1:$BR$1,_xlfn.XLOOKUP($A67,'PY1 Data(H)'!$A$1:$A$288,'PY1 Data(H)'!$A$1:$BR$288))</f>
        <v>0</v>
      </c>
      <c r="AP67" s="130" cm="1">
        <f t="array" ref="AP67">_xlfn.XLOOKUP(AP$1,'PY1 Data(H)'!$A$1:$BR$1,_xlfn.XLOOKUP($A67,'PY1 Data(H)'!$A$1:$A$288,'PY1 Data(H)'!$A$1:$BR$288))</f>
        <v>0</v>
      </c>
      <c r="AQ67" s="130" cm="1">
        <f t="array" ref="AQ67">_xlfn.XLOOKUP(AQ$1,'PY1 Data(H)'!$A$1:$BR$1,_xlfn.XLOOKUP($A67,'PY1 Data(H)'!$A$1:$A$288,'PY1 Data(H)'!$A$1:$BR$288))</f>
        <v>514024</v>
      </c>
      <c r="AR67" s="130" cm="1">
        <f t="array" ref="AR67">_xlfn.XLOOKUP(AR$1,'PY1 Data(H)'!$A$1:$BR$1,_xlfn.XLOOKUP($A67,'PY1 Data(H)'!$A$1:$A$288,'PY1 Data(H)'!$A$1:$BR$288))</f>
        <v>250701</v>
      </c>
      <c r="AS67" s="130" cm="1">
        <f t="array" ref="AS67">_xlfn.XLOOKUP(AS$1,'PY1 Data(H)'!$A$1:$BR$1,_xlfn.XLOOKUP($A67,'PY1 Data(H)'!$A$1:$A$288,'PY1 Data(H)'!$A$1:$BR$288))</f>
        <v>0</v>
      </c>
    </row>
    <row r="68" spans="1:45" x14ac:dyDescent="0.3">
      <c r="A68">
        <v>31</v>
      </c>
      <c r="D68" s="130" cm="1">
        <f t="array" ref="D68">_xlfn.XLOOKUP(D$1,'PY1 Data(H)'!$A$1:$BR$1,_xlfn.XLOOKUP($A68,'PY1 Data(H)'!$A$1:$A$288,'PY1 Data(H)'!$A$1:$BR$288))</f>
        <v>546850</v>
      </c>
      <c r="E68" s="130" cm="1">
        <f t="array" ref="E68">_xlfn.XLOOKUP(E$1,'PY1 Data(H)'!$A$1:$BR$1,_xlfn.XLOOKUP($A68,'PY1 Data(H)'!$A$1:$A$288,'PY1 Data(H)'!$A$1:$BR$288))</f>
        <v>399332</v>
      </c>
      <c r="F68" s="130" cm="1">
        <f t="array" ref="F68">_xlfn.XLOOKUP(F$1,'PY1 Data(H)'!$A$1:$BR$1,_xlfn.XLOOKUP($A68,'PY1 Data(H)'!$A$1:$A$288,'PY1 Data(H)'!$A$1:$BR$288))</f>
        <v>0</v>
      </c>
      <c r="G68" s="130" cm="1">
        <f t="array" ref="G68">_xlfn.XLOOKUP(G$1,'PY1 Data(H)'!$A$1:$BR$1,_xlfn.XLOOKUP($A68,'PY1 Data(H)'!$A$1:$A$288,'PY1 Data(H)'!$A$1:$BR$288))</f>
        <v>-1360504</v>
      </c>
      <c r="H68" s="130" cm="1">
        <f t="array" ref="H68">_xlfn.XLOOKUP(H$1,'PY1 Data(H)'!$A$1:$BR$1,_xlfn.XLOOKUP($A68,'PY1 Data(H)'!$A$1:$A$288,'PY1 Data(H)'!$A$1:$BR$288))</f>
        <v>0</v>
      </c>
      <c r="I68" s="130" cm="1">
        <f t="array" ref="I68">_xlfn.XLOOKUP(I$1,'PY1 Data(H)'!$A$1:$BR$1,_xlfn.XLOOKUP($A68,'PY1 Data(H)'!$A$1:$A$288,'PY1 Data(H)'!$A$1:$BR$288))</f>
        <v>0</v>
      </c>
      <c r="J68" s="130" cm="1">
        <f t="array" ref="J68">_xlfn.XLOOKUP(J$1,'PY1 Data(H)'!$A$1:$BR$1,_xlfn.XLOOKUP($A68,'PY1 Data(H)'!$A$1:$A$288,'PY1 Data(H)'!$A$1:$BR$288))</f>
        <v>0</v>
      </c>
      <c r="K68" s="130" cm="1">
        <f t="array" ref="K68">_xlfn.XLOOKUP(K$1,'PY1 Data(H)'!$A$1:$BR$1,_xlfn.XLOOKUP($A68,'PY1 Data(H)'!$A$1:$A$288,'PY1 Data(H)'!$A$1:$BR$288))</f>
        <v>-1415821</v>
      </c>
      <c r="L68" s="130" cm="1">
        <f t="array" ref="L68">_xlfn.XLOOKUP(L$1,'PY1 Data(H)'!$A$1:$BR$1,_xlfn.XLOOKUP($A68,'PY1 Data(H)'!$A$1:$A$288,'PY1 Data(H)'!$A$1:$BR$288))</f>
        <v>0</v>
      </c>
      <c r="M68" s="130" cm="1">
        <f t="array" ref="M68">_xlfn.XLOOKUP(M$1,'PY1 Data(H)'!$A$1:$BR$1,_xlfn.XLOOKUP($A68,'PY1 Data(H)'!$A$1:$A$288,'PY1 Data(H)'!$A$1:$BR$288))</f>
        <v>519801</v>
      </c>
      <c r="N68" s="130" cm="1">
        <f t="array" ref="N68">_xlfn.XLOOKUP(N$1,'PY1 Data(H)'!$A$1:$BR$1,_xlfn.XLOOKUP($A68,'PY1 Data(H)'!$A$1:$A$288,'PY1 Data(H)'!$A$1:$BR$288))</f>
        <v>0</v>
      </c>
      <c r="O68" s="130" cm="1">
        <f t="array" ref="O68">_xlfn.XLOOKUP(O$1,'PY1 Data(H)'!$A$1:$BR$1,_xlfn.XLOOKUP($A68,'PY1 Data(H)'!$A$1:$A$288,'PY1 Data(H)'!$A$1:$BR$288))</f>
        <v>0</v>
      </c>
      <c r="P68" s="130" cm="1">
        <f t="array" ref="P68">_xlfn.XLOOKUP(P$1,'PY1 Data(H)'!$A$1:$BR$1,_xlfn.XLOOKUP($A68,'PY1 Data(H)'!$A$1:$A$288,'PY1 Data(H)'!$A$1:$BR$288))</f>
        <v>0</v>
      </c>
      <c r="Q68" s="130" cm="1">
        <f t="array" ref="Q68">_xlfn.XLOOKUP(Q$1,'PY1 Data(H)'!$A$1:$BR$1,_xlfn.XLOOKUP($A68,'PY1 Data(H)'!$A$1:$A$288,'PY1 Data(H)'!$A$1:$BR$288))</f>
        <v>0</v>
      </c>
      <c r="R68" s="130" cm="1">
        <f t="array" ref="R68">_xlfn.XLOOKUP(R$1,'PY1 Data(H)'!$A$1:$BR$1,_xlfn.XLOOKUP($A68,'PY1 Data(H)'!$A$1:$A$288,'PY1 Data(H)'!$A$1:$BR$288))</f>
        <v>0</v>
      </c>
      <c r="S68" s="130" cm="1">
        <f t="array" ref="S68">_xlfn.XLOOKUP(S$1,'PY1 Data(H)'!$A$1:$BR$1,_xlfn.XLOOKUP($A68,'PY1 Data(H)'!$A$1:$A$288,'PY1 Data(H)'!$A$1:$BR$288))</f>
        <v>0</v>
      </c>
      <c r="T68" s="130" cm="1">
        <f t="array" ref="T68">_xlfn.XLOOKUP(T$1,'PY1 Data(H)'!$A$1:$BR$1,_xlfn.XLOOKUP($A68,'PY1 Data(H)'!$A$1:$A$288,'PY1 Data(H)'!$A$1:$BR$288))</f>
        <v>0</v>
      </c>
      <c r="U68" s="130" cm="1">
        <f t="array" ref="U68">_xlfn.XLOOKUP(U$1,'PY1 Data(H)'!$A$1:$BR$1,_xlfn.XLOOKUP($A68,'PY1 Data(H)'!$A$1:$A$288,'PY1 Data(H)'!$A$1:$BR$288))</f>
        <v>0</v>
      </c>
      <c r="V68" s="130" cm="1">
        <f t="array" ref="V68">_xlfn.XLOOKUP(V$1,'PY1 Data(H)'!$A$1:$BR$1,_xlfn.XLOOKUP($A68,'PY1 Data(H)'!$A$1:$A$288,'PY1 Data(H)'!$A$1:$BR$288))</f>
        <v>193624</v>
      </c>
      <c r="W68" s="130" cm="1">
        <f t="array" ref="W68">_xlfn.XLOOKUP(W$1,'PY1 Data(H)'!$A$1:$BR$1,_xlfn.XLOOKUP($A68,'PY1 Data(H)'!$A$1:$A$288,'PY1 Data(H)'!$A$1:$BR$288))</f>
        <v>0</v>
      </c>
      <c r="X68" s="130" cm="1">
        <f t="array" ref="X68">_xlfn.XLOOKUP(X$1,'PY1 Data(H)'!$A$1:$BR$1,_xlfn.XLOOKUP($A68,'PY1 Data(H)'!$A$1:$A$288,'PY1 Data(H)'!$A$1:$BR$288))</f>
        <v>0</v>
      </c>
      <c r="Y68" s="130" cm="1">
        <f t="array" ref="Y68">_xlfn.XLOOKUP(Y$1,'PY1 Data(H)'!$A$1:$BR$1,_xlfn.XLOOKUP($A68,'PY1 Data(H)'!$A$1:$A$288,'PY1 Data(H)'!$A$1:$BR$288))</f>
        <v>0</v>
      </c>
      <c r="Z68" s="130" cm="1">
        <f t="array" ref="Z68">_xlfn.XLOOKUP(Z$1,'PY1 Data(H)'!$A$1:$BR$1,_xlfn.XLOOKUP($A68,'PY1 Data(H)'!$A$1:$A$288,'PY1 Data(H)'!$A$1:$BR$288))</f>
        <v>0</v>
      </c>
      <c r="AA68" s="130" cm="1">
        <f t="array" ref="AA68">_xlfn.XLOOKUP(AA$1,'PY1 Data(H)'!$A$1:$BR$1,_xlfn.XLOOKUP($A68,'PY1 Data(H)'!$A$1:$A$288,'PY1 Data(H)'!$A$1:$BR$288))</f>
        <v>0</v>
      </c>
      <c r="AB68" s="130" cm="1">
        <f t="array" ref="AB68">_xlfn.XLOOKUP(AB$1,'PY1 Data(H)'!$A$1:$BR$1,_xlfn.XLOOKUP($A68,'PY1 Data(H)'!$A$1:$A$288,'PY1 Data(H)'!$A$1:$BR$288))</f>
        <v>0</v>
      </c>
      <c r="AC68" s="130" cm="1">
        <f t="array" ref="AC68">_xlfn.XLOOKUP(AC$1,'PY1 Data(H)'!$A$1:$BR$1,_xlfn.XLOOKUP($A68,'PY1 Data(H)'!$A$1:$A$288,'PY1 Data(H)'!$A$1:$BR$288))</f>
        <v>0</v>
      </c>
      <c r="AD68" s="130" cm="1">
        <f t="array" ref="AD68">_xlfn.XLOOKUP(AD$1,'PY1 Data(H)'!$A$1:$BR$1,_xlfn.XLOOKUP($A68,'PY1 Data(H)'!$A$1:$A$288,'PY1 Data(H)'!$A$1:$BR$288))</f>
        <v>-627280</v>
      </c>
      <c r="AE68" s="130" cm="1">
        <f t="array" ref="AE68">_xlfn.XLOOKUP(AE$1,'PY1 Data(H)'!$A$1:$BR$1,_xlfn.XLOOKUP($A68,'PY1 Data(H)'!$A$1:$A$288,'PY1 Data(H)'!$A$1:$BR$288))</f>
        <v>0</v>
      </c>
      <c r="AF68" s="130" cm="1">
        <f t="array" ref="AF68">_xlfn.XLOOKUP(AF$1,'PY1 Data(H)'!$A$1:$BR$1,_xlfn.XLOOKUP($A68,'PY1 Data(H)'!$A$1:$A$288,'PY1 Data(H)'!$A$1:$BR$288))</f>
        <v>0</v>
      </c>
      <c r="AG68" s="130" cm="1">
        <f t="array" ref="AG68">_xlfn.XLOOKUP(AG$1,'PY1 Data(H)'!$A$1:$BR$1,_xlfn.XLOOKUP($A68,'PY1 Data(H)'!$A$1:$A$288,'PY1 Data(H)'!$A$1:$BR$288))</f>
        <v>-220185</v>
      </c>
      <c r="AH68" s="130" cm="1">
        <f t="array" ref="AH68">_xlfn.XLOOKUP(AH$1,'PY1 Data(H)'!$A$1:$BR$1,_xlfn.XLOOKUP($A68,'PY1 Data(H)'!$A$1:$A$288,'PY1 Data(H)'!$A$1:$BR$288))</f>
        <v>0</v>
      </c>
      <c r="AI68" s="130" cm="1">
        <f t="array" ref="AI68">_xlfn.XLOOKUP(AI$1,'PY1 Data(H)'!$A$1:$BR$1,_xlfn.XLOOKUP($A68,'PY1 Data(H)'!$A$1:$A$288,'PY1 Data(H)'!$A$1:$BR$288))</f>
        <v>123197</v>
      </c>
      <c r="AJ68" s="130" cm="1">
        <f t="array" ref="AJ68">_xlfn.XLOOKUP(AJ$1,'PY1 Data(H)'!$A$1:$BR$1,_xlfn.XLOOKUP($A68,'PY1 Data(H)'!$A$1:$A$288,'PY1 Data(H)'!$A$1:$BR$288))</f>
        <v>0</v>
      </c>
      <c r="AK68" s="130" cm="1">
        <f t="array" ref="AK68">_xlfn.XLOOKUP(AK$1,'PY1 Data(H)'!$A$1:$BR$1,_xlfn.XLOOKUP($A68,'PY1 Data(H)'!$A$1:$A$288,'PY1 Data(H)'!$A$1:$BR$288))</f>
        <v>0</v>
      </c>
      <c r="AL68" s="130" cm="1">
        <f t="array" ref="AL68">_xlfn.XLOOKUP(AL$1,'PY1 Data(H)'!$A$1:$BR$1,_xlfn.XLOOKUP($A68,'PY1 Data(H)'!$A$1:$A$288,'PY1 Data(H)'!$A$1:$BR$288))</f>
        <v>0</v>
      </c>
      <c r="AM68" s="130" cm="1">
        <f t="array" ref="AM68">_xlfn.XLOOKUP(AM$1,'PY1 Data(H)'!$A$1:$BR$1,_xlfn.XLOOKUP($A68,'PY1 Data(H)'!$A$1:$A$288,'PY1 Data(H)'!$A$1:$BR$288))</f>
        <v>0</v>
      </c>
      <c r="AN68" s="130" cm="1">
        <f t="array" ref="AN68">_xlfn.XLOOKUP(AN$1,'PY1 Data(H)'!$A$1:$BR$1,_xlfn.XLOOKUP($A68,'PY1 Data(H)'!$A$1:$A$288,'PY1 Data(H)'!$A$1:$BR$288))</f>
        <v>0</v>
      </c>
      <c r="AO68" s="130" cm="1">
        <f t="array" ref="AO68">_xlfn.XLOOKUP(AO$1,'PY1 Data(H)'!$A$1:$BR$1,_xlfn.XLOOKUP($A68,'PY1 Data(H)'!$A$1:$A$288,'PY1 Data(H)'!$A$1:$BR$288))</f>
        <v>0</v>
      </c>
      <c r="AP68" s="130" cm="1">
        <f t="array" ref="AP68">_xlfn.XLOOKUP(AP$1,'PY1 Data(H)'!$A$1:$BR$1,_xlfn.XLOOKUP($A68,'PY1 Data(H)'!$A$1:$A$288,'PY1 Data(H)'!$A$1:$BR$288))</f>
        <v>0</v>
      </c>
      <c r="AQ68" s="130" cm="1">
        <f t="array" ref="AQ68">_xlfn.XLOOKUP(AQ$1,'PY1 Data(H)'!$A$1:$BR$1,_xlfn.XLOOKUP($A68,'PY1 Data(H)'!$A$1:$A$288,'PY1 Data(H)'!$A$1:$BR$288))</f>
        <v>1440665</v>
      </c>
      <c r="AR68" s="130" cm="1">
        <f t="array" ref="AR68">_xlfn.XLOOKUP(AR$1,'PY1 Data(H)'!$A$1:$BR$1,_xlfn.XLOOKUP($A68,'PY1 Data(H)'!$A$1:$A$288,'PY1 Data(H)'!$A$1:$BR$288))</f>
        <v>104780</v>
      </c>
      <c r="AS68" s="130" cm="1">
        <f t="array" ref="AS68">_xlfn.XLOOKUP(AS$1,'PY1 Data(H)'!$A$1:$BR$1,_xlfn.XLOOKUP($A68,'PY1 Data(H)'!$A$1:$A$288,'PY1 Data(H)'!$A$1:$BR$288))</f>
        <v>0</v>
      </c>
    </row>
    <row r="69" spans="1:45" x14ac:dyDescent="0.3">
      <c r="A69">
        <v>193</v>
      </c>
      <c r="D69" s="130" cm="1">
        <f t="array" ref="D69">_xlfn.XLOOKUP(D$1,'PY1 Data(H)'!$A$1:$BR$1,_xlfn.XLOOKUP($A69,'PY1 Data(H)'!$A$1:$A$288,'PY1 Data(H)'!$A$1:$BR$288))</f>
        <v>590663</v>
      </c>
      <c r="E69" s="130" cm="1">
        <f t="array" ref="E69">_xlfn.XLOOKUP(E$1,'PY1 Data(H)'!$A$1:$BR$1,_xlfn.XLOOKUP($A69,'PY1 Data(H)'!$A$1:$A$288,'PY1 Data(H)'!$A$1:$BR$288))</f>
        <v>0</v>
      </c>
      <c r="F69" s="130" cm="1">
        <f t="array" ref="F69">_xlfn.XLOOKUP(F$1,'PY1 Data(H)'!$A$1:$BR$1,_xlfn.XLOOKUP($A69,'PY1 Data(H)'!$A$1:$A$288,'PY1 Data(H)'!$A$1:$BR$288))</f>
        <v>0</v>
      </c>
      <c r="G69" s="130" cm="1">
        <f t="array" ref="G69">_xlfn.XLOOKUP(G$1,'PY1 Data(H)'!$A$1:$BR$1,_xlfn.XLOOKUP($A69,'PY1 Data(H)'!$A$1:$A$288,'PY1 Data(H)'!$A$1:$BR$288))</f>
        <v>149244</v>
      </c>
      <c r="H69" s="130" cm="1">
        <f t="array" ref="H69">_xlfn.XLOOKUP(H$1,'PY1 Data(H)'!$A$1:$BR$1,_xlfn.XLOOKUP($A69,'PY1 Data(H)'!$A$1:$A$288,'PY1 Data(H)'!$A$1:$BR$288))</f>
        <v>0</v>
      </c>
      <c r="I69" s="130" cm="1">
        <f t="array" ref="I69">_xlfn.XLOOKUP(I$1,'PY1 Data(H)'!$A$1:$BR$1,_xlfn.XLOOKUP($A69,'PY1 Data(H)'!$A$1:$A$288,'PY1 Data(H)'!$A$1:$BR$288))</f>
        <v>0</v>
      </c>
      <c r="J69" s="130" cm="1">
        <f t="array" ref="J69">_xlfn.XLOOKUP(J$1,'PY1 Data(H)'!$A$1:$BR$1,_xlfn.XLOOKUP($A69,'PY1 Data(H)'!$A$1:$A$288,'PY1 Data(H)'!$A$1:$BR$288))</f>
        <v>0</v>
      </c>
      <c r="K69" s="130" cm="1">
        <f t="array" ref="K69">_xlfn.XLOOKUP(K$1,'PY1 Data(H)'!$A$1:$BR$1,_xlfn.XLOOKUP($A69,'PY1 Data(H)'!$A$1:$A$288,'PY1 Data(H)'!$A$1:$BR$288))</f>
        <v>40576</v>
      </c>
      <c r="L69" s="130" cm="1">
        <f t="array" ref="L69">_xlfn.XLOOKUP(L$1,'PY1 Data(H)'!$A$1:$BR$1,_xlfn.XLOOKUP($A69,'PY1 Data(H)'!$A$1:$A$288,'PY1 Data(H)'!$A$1:$BR$288))</f>
        <v>2572611</v>
      </c>
      <c r="M69" s="130" cm="1">
        <f t="array" ref="M69">_xlfn.XLOOKUP(M$1,'PY1 Data(H)'!$A$1:$BR$1,_xlfn.XLOOKUP($A69,'PY1 Data(H)'!$A$1:$A$288,'PY1 Data(H)'!$A$1:$BR$288))</f>
        <v>0</v>
      </c>
      <c r="N69" s="130" cm="1">
        <f t="array" ref="N69">_xlfn.XLOOKUP(N$1,'PY1 Data(H)'!$A$1:$BR$1,_xlfn.XLOOKUP($A69,'PY1 Data(H)'!$A$1:$A$288,'PY1 Data(H)'!$A$1:$BR$288))</f>
        <v>0</v>
      </c>
      <c r="O69" s="130" cm="1">
        <f t="array" ref="O69">_xlfn.XLOOKUP(O$1,'PY1 Data(H)'!$A$1:$BR$1,_xlfn.XLOOKUP($A69,'PY1 Data(H)'!$A$1:$A$288,'PY1 Data(H)'!$A$1:$BR$288))</f>
        <v>0</v>
      </c>
      <c r="P69" s="130" cm="1">
        <f t="array" ref="P69">_xlfn.XLOOKUP(P$1,'PY1 Data(H)'!$A$1:$BR$1,_xlfn.XLOOKUP($A69,'PY1 Data(H)'!$A$1:$A$288,'PY1 Data(H)'!$A$1:$BR$288))</f>
        <v>0</v>
      </c>
      <c r="Q69" s="130" cm="1">
        <f t="array" ref="Q69">_xlfn.XLOOKUP(Q$1,'PY1 Data(H)'!$A$1:$BR$1,_xlfn.XLOOKUP($A69,'PY1 Data(H)'!$A$1:$A$288,'PY1 Data(H)'!$A$1:$BR$288))</f>
        <v>0</v>
      </c>
      <c r="R69" s="130" cm="1">
        <f t="array" ref="R69">_xlfn.XLOOKUP(R$1,'PY1 Data(H)'!$A$1:$BR$1,_xlfn.XLOOKUP($A69,'PY1 Data(H)'!$A$1:$A$288,'PY1 Data(H)'!$A$1:$BR$288))</f>
        <v>0</v>
      </c>
      <c r="S69" s="130" cm="1">
        <f t="array" ref="S69">_xlfn.XLOOKUP(S$1,'PY1 Data(H)'!$A$1:$BR$1,_xlfn.XLOOKUP($A69,'PY1 Data(H)'!$A$1:$A$288,'PY1 Data(H)'!$A$1:$BR$288))</f>
        <v>0</v>
      </c>
      <c r="T69" s="130" cm="1">
        <f t="array" ref="T69">_xlfn.XLOOKUP(T$1,'PY1 Data(H)'!$A$1:$BR$1,_xlfn.XLOOKUP($A69,'PY1 Data(H)'!$A$1:$A$288,'PY1 Data(H)'!$A$1:$BR$288))</f>
        <v>0</v>
      </c>
      <c r="U69" s="130" cm="1">
        <f t="array" ref="U69">_xlfn.XLOOKUP(U$1,'PY1 Data(H)'!$A$1:$BR$1,_xlfn.XLOOKUP($A69,'PY1 Data(H)'!$A$1:$A$288,'PY1 Data(H)'!$A$1:$BR$288))</f>
        <v>0</v>
      </c>
      <c r="V69" s="130" cm="1">
        <f t="array" ref="V69">_xlfn.XLOOKUP(V$1,'PY1 Data(H)'!$A$1:$BR$1,_xlfn.XLOOKUP($A69,'PY1 Data(H)'!$A$1:$A$288,'PY1 Data(H)'!$A$1:$BR$288))</f>
        <v>7380</v>
      </c>
      <c r="W69" s="130" cm="1">
        <f t="array" ref="W69">_xlfn.XLOOKUP(W$1,'PY1 Data(H)'!$A$1:$BR$1,_xlfn.XLOOKUP($A69,'PY1 Data(H)'!$A$1:$A$288,'PY1 Data(H)'!$A$1:$BR$288))</f>
        <v>0</v>
      </c>
      <c r="X69" s="130" cm="1">
        <f t="array" ref="X69">_xlfn.XLOOKUP(X$1,'PY1 Data(H)'!$A$1:$BR$1,_xlfn.XLOOKUP($A69,'PY1 Data(H)'!$A$1:$A$288,'PY1 Data(H)'!$A$1:$BR$288))</f>
        <v>0</v>
      </c>
      <c r="Y69" s="130" cm="1">
        <f t="array" ref="Y69">_xlfn.XLOOKUP(Y$1,'PY1 Data(H)'!$A$1:$BR$1,_xlfn.XLOOKUP($A69,'PY1 Data(H)'!$A$1:$A$288,'PY1 Data(H)'!$A$1:$BR$288))</f>
        <v>0</v>
      </c>
      <c r="Z69" s="130" cm="1">
        <f t="array" ref="Z69">_xlfn.XLOOKUP(Z$1,'PY1 Data(H)'!$A$1:$BR$1,_xlfn.XLOOKUP($A69,'PY1 Data(H)'!$A$1:$A$288,'PY1 Data(H)'!$A$1:$BR$288))</f>
        <v>0</v>
      </c>
      <c r="AA69" s="130" cm="1">
        <f t="array" ref="AA69">_xlfn.XLOOKUP(AA$1,'PY1 Data(H)'!$A$1:$BR$1,_xlfn.XLOOKUP($A69,'PY1 Data(H)'!$A$1:$A$288,'PY1 Data(H)'!$A$1:$BR$288))</f>
        <v>0</v>
      </c>
      <c r="AB69" s="130" cm="1">
        <f t="array" ref="AB69">_xlfn.XLOOKUP(AB$1,'PY1 Data(H)'!$A$1:$BR$1,_xlfn.XLOOKUP($A69,'PY1 Data(H)'!$A$1:$A$288,'PY1 Data(H)'!$A$1:$BR$288))</f>
        <v>0</v>
      </c>
      <c r="AC69" s="130" cm="1">
        <f t="array" ref="AC69">_xlfn.XLOOKUP(AC$1,'PY1 Data(H)'!$A$1:$BR$1,_xlfn.XLOOKUP($A69,'PY1 Data(H)'!$A$1:$A$288,'PY1 Data(H)'!$A$1:$BR$288))</f>
        <v>0</v>
      </c>
      <c r="AD69" s="130" cm="1">
        <f t="array" ref="AD69">_xlfn.XLOOKUP(AD$1,'PY1 Data(H)'!$A$1:$BR$1,_xlfn.XLOOKUP($A69,'PY1 Data(H)'!$A$1:$A$288,'PY1 Data(H)'!$A$1:$BR$288))</f>
        <v>105953</v>
      </c>
      <c r="AE69" s="130" cm="1">
        <f t="array" ref="AE69">_xlfn.XLOOKUP(AE$1,'PY1 Data(H)'!$A$1:$BR$1,_xlfn.XLOOKUP($A69,'PY1 Data(H)'!$A$1:$A$288,'PY1 Data(H)'!$A$1:$BR$288))</f>
        <v>0</v>
      </c>
      <c r="AF69" s="130" cm="1">
        <f t="array" ref="AF69">_xlfn.XLOOKUP(AF$1,'PY1 Data(H)'!$A$1:$BR$1,_xlfn.XLOOKUP($A69,'PY1 Data(H)'!$A$1:$A$288,'PY1 Data(H)'!$A$1:$BR$288))</f>
        <v>0</v>
      </c>
      <c r="AG69" s="130" cm="1">
        <f t="array" ref="AG69">_xlfn.XLOOKUP(AG$1,'PY1 Data(H)'!$A$1:$BR$1,_xlfn.XLOOKUP($A69,'PY1 Data(H)'!$A$1:$A$288,'PY1 Data(H)'!$A$1:$BR$288))</f>
        <v>0</v>
      </c>
      <c r="AH69" s="130" cm="1">
        <f t="array" ref="AH69">_xlfn.XLOOKUP(AH$1,'PY1 Data(H)'!$A$1:$BR$1,_xlfn.XLOOKUP($A69,'PY1 Data(H)'!$A$1:$A$288,'PY1 Data(H)'!$A$1:$BR$288))</f>
        <v>0</v>
      </c>
      <c r="AI69" s="130" cm="1">
        <f t="array" ref="AI69">_xlfn.XLOOKUP(AI$1,'PY1 Data(H)'!$A$1:$BR$1,_xlfn.XLOOKUP($A69,'PY1 Data(H)'!$A$1:$A$288,'PY1 Data(H)'!$A$1:$BR$288))</f>
        <v>27682</v>
      </c>
      <c r="AJ69" s="130" cm="1">
        <f t="array" ref="AJ69">_xlfn.XLOOKUP(AJ$1,'PY1 Data(H)'!$A$1:$BR$1,_xlfn.XLOOKUP($A69,'PY1 Data(H)'!$A$1:$A$288,'PY1 Data(H)'!$A$1:$BR$288))</f>
        <v>0</v>
      </c>
      <c r="AK69" s="130" cm="1">
        <f t="array" ref="AK69">_xlfn.XLOOKUP(AK$1,'PY1 Data(H)'!$A$1:$BR$1,_xlfn.XLOOKUP($A69,'PY1 Data(H)'!$A$1:$A$288,'PY1 Data(H)'!$A$1:$BR$288))</f>
        <v>0</v>
      </c>
      <c r="AL69" s="130" cm="1">
        <f t="array" ref="AL69">_xlfn.XLOOKUP(AL$1,'PY1 Data(H)'!$A$1:$BR$1,_xlfn.XLOOKUP($A69,'PY1 Data(H)'!$A$1:$A$288,'PY1 Data(H)'!$A$1:$BR$288))</f>
        <v>0</v>
      </c>
      <c r="AM69" s="130" cm="1">
        <f t="array" ref="AM69">_xlfn.XLOOKUP(AM$1,'PY1 Data(H)'!$A$1:$BR$1,_xlfn.XLOOKUP($A69,'PY1 Data(H)'!$A$1:$A$288,'PY1 Data(H)'!$A$1:$BR$288))</f>
        <v>0</v>
      </c>
      <c r="AN69" s="130" cm="1">
        <f t="array" ref="AN69">_xlfn.XLOOKUP(AN$1,'PY1 Data(H)'!$A$1:$BR$1,_xlfn.XLOOKUP($A69,'PY1 Data(H)'!$A$1:$A$288,'PY1 Data(H)'!$A$1:$BR$288))</f>
        <v>0</v>
      </c>
      <c r="AO69" s="130" cm="1">
        <f t="array" ref="AO69">_xlfn.XLOOKUP(AO$1,'PY1 Data(H)'!$A$1:$BR$1,_xlfn.XLOOKUP($A69,'PY1 Data(H)'!$A$1:$A$288,'PY1 Data(H)'!$A$1:$BR$288))</f>
        <v>0</v>
      </c>
      <c r="AP69" s="130" cm="1">
        <f t="array" ref="AP69">_xlfn.XLOOKUP(AP$1,'PY1 Data(H)'!$A$1:$BR$1,_xlfn.XLOOKUP($A69,'PY1 Data(H)'!$A$1:$A$288,'PY1 Data(H)'!$A$1:$BR$288))</f>
        <v>0</v>
      </c>
      <c r="AQ69" s="130" cm="1">
        <f t="array" ref="AQ69">_xlfn.XLOOKUP(AQ$1,'PY1 Data(H)'!$A$1:$BR$1,_xlfn.XLOOKUP($A69,'PY1 Data(H)'!$A$1:$A$288,'PY1 Data(H)'!$A$1:$BR$288))</f>
        <v>741399</v>
      </c>
      <c r="AR69" s="130" cm="1">
        <f t="array" ref="AR69">_xlfn.XLOOKUP(AR$1,'PY1 Data(H)'!$A$1:$BR$1,_xlfn.XLOOKUP($A69,'PY1 Data(H)'!$A$1:$A$288,'PY1 Data(H)'!$A$1:$BR$288))</f>
        <v>265553</v>
      </c>
      <c r="AS69" s="130" cm="1">
        <f t="array" ref="AS69">_xlfn.XLOOKUP(AS$1,'PY1 Data(H)'!$A$1:$BR$1,_xlfn.XLOOKUP($A69,'PY1 Data(H)'!$A$1:$A$288,'PY1 Data(H)'!$A$1:$BR$288))</f>
        <v>0</v>
      </c>
    </row>
    <row r="70" spans="1:45" x14ac:dyDescent="0.3">
      <c r="A70">
        <v>33</v>
      </c>
      <c r="D70" s="130" cm="1">
        <f t="array" ref="D70">_xlfn.XLOOKUP(D$1,'PY1 Data(H)'!$A$1:$BR$1,_xlfn.XLOOKUP($A70,'PY1 Data(H)'!$A$1:$A$288,'PY1 Data(H)'!$A$1:$BR$288))</f>
        <v>-246875</v>
      </c>
      <c r="E70" s="130" cm="1">
        <f t="array" ref="E70">_xlfn.XLOOKUP(E$1,'PY1 Data(H)'!$A$1:$BR$1,_xlfn.XLOOKUP($A70,'PY1 Data(H)'!$A$1:$A$288,'PY1 Data(H)'!$A$1:$BR$288))</f>
        <v>698962</v>
      </c>
      <c r="F70" s="130" cm="1">
        <f t="array" ref="F70">_xlfn.XLOOKUP(F$1,'PY1 Data(H)'!$A$1:$BR$1,_xlfn.XLOOKUP($A70,'PY1 Data(H)'!$A$1:$A$288,'PY1 Data(H)'!$A$1:$BR$288))</f>
        <v>0</v>
      </c>
      <c r="G70" s="130" cm="1">
        <f t="array" ref="G70">_xlfn.XLOOKUP(G$1,'PY1 Data(H)'!$A$1:$BR$1,_xlfn.XLOOKUP($A70,'PY1 Data(H)'!$A$1:$A$288,'PY1 Data(H)'!$A$1:$BR$288))</f>
        <v>-3456788</v>
      </c>
      <c r="H70" s="130" cm="1">
        <f t="array" ref="H70">_xlfn.XLOOKUP(H$1,'PY1 Data(H)'!$A$1:$BR$1,_xlfn.XLOOKUP($A70,'PY1 Data(H)'!$A$1:$A$288,'PY1 Data(H)'!$A$1:$BR$288))</f>
        <v>-164326</v>
      </c>
      <c r="I70" s="130" cm="1">
        <f t="array" ref="I70">_xlfn.XLOOKUP(I$1,'PY1 Data(H)'!$A$1:$BR$1,_xlfn.XLOOKUP($A70,'PY1 Data(H)'!$A$1:$A$288,'PY1 Data(H)'!$A$1:$BR$288))</f>
        <v>0</v>
      </c>
      <c r="J70" s="130" cm="1">
        <f t="array" ref="J70">_xlfn.XLOOKUP(J$1,'PY1 Data(H)'!$A$1:$BR$1,_xlfn.XLOOKUP($A70,'PY1 Data(H)'!$A$1:$A$288,'PY1 Data(H)'!$A$1:$BR$288))</f>
        <v>0</v>
      </c>
      <c r="K70" s="130" cm="1">
        <f t="array" ref="K70">_xlfn.XLOOKUP(K$1,'PY1 Data(H)'!$A$1:$BR$1,_xlfn.XLOOKUP($A70,'PY1 Data(H)'!$A$1:$A$288,'PY1 Data(H)'!$A$1:$BR$288))</f>
        <v>-7022135</v>
      </c>
      <c r="L70" s="130" cm="1">
        <f t="array" ref="L70">_xlfn.XLOOKUP(L$1,'PY1 Data(H)'!$A$1:$BR$1,_xlfn.XLOOKUP($A70,'PY1 Data(H)'!$A$1:$A$288,'PY1 Data(H)'!$A$1:$BR$288))</f>
        <v>12259507</v>
      </c>
      <c r="M70" s="130" cm="1">
        <f t="array" ref="M70">_xlfn.XLOOKUP(M$1,'PY1 Data(H)'!$A$1:$BR$1,_xlfn.XLOOKUP($A70,'PY1 Data(H)'!$A$1:$A$288,'PY1 Data(H)'!$A$1:$BR$288))</f>
        <v>788349</v>
      </c>
      <c r="N70" s="130" cm="1">
        <f t="array" ref="N70">_xlfn.XLOOKUP(N$1,'PY1 Data(H)'!$A$1:$BR$1,_xlfn.XLOOKUP($A70,'PY1 Data(H)'!$A$1:$A$288,'PY1 Data(H)'!$A$1:$BR$288))</f>
        <v>101786</v>
      </c>
      <c r="O70" s="130" cm="1">
        <f t="array" ref="O70">_xlfn.XLOOKUP(O$1,'PY1 Data(H)'!$A$1:$BR$1,_xlfn.XLOOKUP($A70,'PY1 Data(H)'!$A$1:$A$288,'PY1 Data(H)'!$A$1:$BR$288))</f>
        <v>2929906</v>
      </c>
      <c r="P70" s="130" cm="1">
        <f t="array" ref="P70">_xlfn.XLOOKUP(P$1,'PY1 Data(H)'!$A$1:$BR$1,_xlfn.XLOOKUP($A70,'PY1 Data(H)'!$A$1:$A$288,'PY1 Data(H)'!$A$1:$BR$288))</f>
        <v>0</v>
      </c>
      <c r="Q70" s="130" cm="1">
        <f t="array" ref="Q70">_xlfn.XLOOKUP(Q$1,'PY1 Data(H)'!$A$1:$BR$1,_xlfn.XLOOKUP($A70,'PY1 Data(H)'!$A$1:$A$288,'PY1 Data(H)'!$A$1:$BR$288))</f>
        <v>0</v>
      </c>
      <c r="R70" s="130" cm="1">
        <f t="array" ref="R70">_xlfn.XLOOKUP(R$1,'PY1 Data(H)'!$A$1:$BR$1,_xlfn.XLOOKUP($A70,'PY1 Data(H)'!$A$1:$A$288,'PY1 Data(H)'!$A$1:$BR$288))</f>
        <v>0</v>
      </c>
      <c r="S70" s="130" cm="1">
        <f t="array" ref="S70">_xlfn.XLOOKUP(S$1,'PY1 Data(H)'!$A$1:$BR$1,_xlfn.XLOOKUP($A70,'PY1 Data(H)'!$A$1:$A$288,'PY1 Data(H)'!$A$1:$BR$288))</f>
        <v>0</v>
      </c>
      <c r="T70" s="130" cm="1">
        <f t="array" ref="T70">_xlfn.XLOOKUP(T$1,'PY1 Data(H)'!$A$1:$BR$1,_xlfn.XLOOKUP($A70,'PY1 Data(H)'!$A$1:$A$288,'PY1 Data(H)'!$A$1:$BR$288))</f>
        <v>0</v>
      </c>
      <c r="U70" s="130" cm="1">
        <f t="array" ref="U70">_xlfn.XLOOKUP(U$1,'PY1 Data(H)'!$A$1:$BR$1,_xlfn.XLOOKUP($A70,'PY1 Data(H)'!$A$1:$A$288,'PY1 Data(H)'!$A$1:$BR$288))</f>
        <v>0</v>
      </c>
      <c r="V70" s="130" cm="1">
        <f t="array" ref="V70">_xlfn.XLOOKUP(V$1,'PY1 Data(H)'!$A$1:$BR$1,_xlfn.XLOOKUP($A70,'PY1 Data(H)'!$A$1:$A$288,'PY1 Data(H)'!$A$1:$BR$288))</f>
        <v>-1725218</v>
      </c>
      <c r="W70" s="130" cm="1">
        <f t="array" ref="W70">_xlfn.XLOOKUP(W$1,'PY1 Data(H)'!$A$1:$BR$1,_xlfn.XLOOKUP($A70,'PY1 Data(H)'!$A$1:$A$288,'PY1 Data(H)'!$A$1:$BR$288))</f>
        <v>0</v>
      </c>
      <c r="X70" s="130" cm="1">
        <f t="array" ref="X70">_xlfn.XLOOKUP(X$1,'PY1 Data(H)'!$A$1:$BR$1,_xlfn.XLOOKUP($A70,'PY1 Data(H)'!$A$1:$A$288,'PY1 Data(H)'!$A$1:$BR$288))</f>
        <v>0</v>
      </c>
      <c r="Y70" s="130" cm="1">
        <f t="array" ref="Y70">_xlfn.XLOOKUP(Y$1,'PY1 Data(H)'!$A$1:$BR$1,_xlfn.XLOOKUP($A70,'PY1 Data(H)'!$A$1:$A$288,'PY1 Data(H)'!$A$1:$BR$288))</f>
        <v>0</v>
      </c>
      <c r="Z70" s="130" cm="1">
        <f t="array" ref="Z70">_xlfn.XLOOKUP(Z$1,'PY1 Data(H)'!$A$1:$BR$1,_xlfn.XLOOKUP($A70,'PY1 Data(H)'!$A$1:$A$288,'PY1 Data(H)'!$A$1:$BR$288))</f>
        <v>0</v>
      </c>
      <c r="AA70" s="130" cm="1">
        <f t="array" ref="AA70">_xlfn.XLOOKUP(AA$1,'PY1 Data(H)'!$A$1:$BR$1,_xlfn.XLOOKUP($A70,'PY1 Data(H)'!$A$1:$A$288,'PY1 Data(H)'!$A$1:$BR$288))</f>
        <v>0</v>
      </c>
      <c r="AB70" s="130" cm="1">
        <f t="array" ref="AB70">_xlfn.XLOOKUP(AB$1,'PY1 Data(H)'!$A$1:$BR$1,_xlfn.XLOOKUP($A70,'PY1 Data(H)'!$A$1:$A$288,'PY1 Data(H)'!$A$1:$BR$288))</f>
        <v>0</v>
      </c>
      <c r="AC70" s="130" cm="1">
        <f t="array" ref="AC70">_xlfn.XLOOKUP(AC$1,'PY1 Data(H)'!$A$1:$BR$1,_xlfn.XLOOKUP($A70,'PY1 Data(H)'!$A$1:$A$288,'PY1 Data(H)'!$A$1:$BR$288))</f>
        <v>0</v>
      </c>
      <c r="AD70" s="130" cm="1">
        <f t="array" ref="AD70">_xlfn.XLOOKUP(AD$1,'PY1 Data(H)'!$A$1:$BR$1,_xlfn.XLOOKUP($A70,'PY1 Data(H)'!$A$1:$A$288,'PY1 Data(H)'!$A$1:$BR$288))</f>
        <v>-1654996</v>
      </c>
      <c r="AE70" s="130" cm="1">
        <f t="array" ref="AE70">_xlfn.XLOOKUP(AE$1,'PY1 Data(H)'!$A$1:$BR$1,_xlfn.XLOOKUP($A70,'PY1 Data(H)'!$A$1:$A$288,'PY1 Data(H)'!$A$1:$BR$288))</f>
        <v>0</v>
      </c>
      <c r="AF70" s="130" cm="1">
        <f t="array" ref="AF70">_xlfn.XLOOKUP(AF$1,'PY1 Data(H)'!$A$1:$BR$1,_xlfn.XLOOKUP($A70,'PY1 Data(H)'!$A$1:$A$288,'PY1 Data(H)'!$A$1:$BR$288))</f>
        <v>0</v>
      </c>
      <c r="AG70" s="130" cm="1">
        <f t="array" ref="AG70">_xlfn.XLOOKUP(AG$1,'PY1 Data(H)'!$A$1:$BR$1,_xlfn.XLOOKUP($A70,'PY1 Data(H)'!$A$1:$A$288,'PY1 Data(H)'!$A$1:$BR$288))</f>
        <v>-389106</v>
      </c>
      <c r="AH70" s="130" cm="1">
        <f t="array" ref="AH70">_xlfn.XLOOKUP(AH$1,'PY1 Data(H)'!$A$1:$BR$1,_xlfn.XLOOKUP($A70,'PY1 Data(H)'!$A$1:$A$288,'PY1 Data(H)'!$A$1:$BR$288))</f>
        <v>0</v>
      </c>
      <c r="AI70" s="130" cm="1">
        <f t="array" ref="AI70">_xlfn.XLOOKUP(AI$1,'PY1 Data(H)'!$A$1:$BR$1,_xlfn.XLOOKUP($A70,'PY1 Data(H)'!$A$1:$A$288,'PY1 Data(H)'!$A$1:$BR$288))</f>
        <v>-8124678</v>
      </c>
      <c r="AJ70" s="130" cm="1">
        <f t="array" ref="AJ70">_xlfn.XLOOKUP(AJ$1,'PY1 Data(H)'!$A$1:$BR$1,_xlfn.XLOOKUP($A70,'PY1 Data(H)'!$A$1:$A$288,'PY1 Data(H)'!$A$1:$BR$288))</f>
        <v>0</v>
      </c>
      <c r="AK70" s="130" cm="1">
        <f t="array" ref="AK70">_xlfn.XLOOKUP(AK$1,'PY1 Data(H)'!$A$1:$BR$1,_xlfn.XLOOKUP($A70,'PY1 Data(H)'!$A$1:$A$288,'PY1 Data(H)'!$A$1:$BR$288))</f>
        <v>0</v>
      </c>
      <c r="AL70" s="130" cm="1">
        <f t="array" ref="AL70">_xlfn.XLOOKUP(AL$1,'PY1 Data(H)'!$A$1:$BR$1,_xlfn.XLOOKUP($A70,'PY1 Data(H)'!$A$1:$A$288,'PY1 Data(H)'!$A$1:$BR$288))</f>
        <v>0</v>
      </c>
      <c r="AM70" s="130" cm="1">
        <f t="array" ref="AM70">_xlfn.XLOOKUP(AM$1,'PY1 Data(H)'!$A$1:$BR$1,_xlfn.XLOOKUP($A70,'PY1 Data(H)'!$A$1:$A$288,'PY1 Data(H)'!$A$1:$BR$288))</f>
        <v>0</v>
      </c>
      <c r="AN70" s="130" cm="1">
        <f t="array" ref="AN70">_xlfn.XLOOKUP(AN$1,'PY1 Data(H)'!$A$1:$BR$1,_xlfn.XLOOKUP($A70,'PY1 Data(H)'!$A$1:$A$288,'PY1 Data(H)'!$A$1:$BR$288))</f>
        <v>0</v>
      </c>
      <c r="AO70" s="130" cm="1">
        <f t="array" ref="AO70">_xlfn.XLOOKUP(AO$1,'PY1 Data(H)'!$A$1:$BR$1,_xlfn.XLOOKUP($A70,'PY1 Data(H)'!$A$1:$A$288,'PY1 Data(H)'!$A$1:$BR$288))</f>
        <v>0</v>
      </c>
      <c r="AP70" s="130" cm="1">
        <f t="array" ref="AP70">_xlfn.XLOOKUP(AP$1,'PY1 Data(H)'!$A$1:$BR$1,_xlfn.XLOOKUP($A70,'PY1 Data(H)'!$A$1:$A$288,'PY1 Data(H)'!$A$1:$BR$288))</f>
        <v>0</v>
      </c>
      <c r="AQ70" s="130" cm="1">
        <f t="array" ref="AQ70">_xlfn.XLOOKUP(AQ$1,'PY1 Data(H)'!$A$1:$BR$1,_xlfn.XLOOKUP($A70,'PY1 Data(H)'!$A$1:$A$288,'PY1 Data(H)'!$A$1:$BR$288))</f>
        <v>-1502096</v>
      </c>
      <c r="AR70" s="130" cm="1">
        <f t="array" ref="AR70">_xlfn.XLOOKUP(AR$1,'PY1 Data(H)'!$A$1:$BR$1,_xlfn.XLOOKUP($A70,'PY1 Data(H)'!$A$1:$A$288,'PY1 Data(H)'!$A$1:$BR$288))</f>
        <v>-603789</v>
      </c>
      <c r="AS70" s="130" cm="1">
        <f t="array" ref="AS70">_xlfn.XLOOKUP(AS$1,'PY1 Data(H)'!$A$1:$BR$1,_xlfn.XLOOKUP($A70,'PY1 Data(H)'!$A$1:$A$288,'PY1 Data(H)'!$A$1:$BR$288))</f>
        <v>0</v>
      </c>
    </row>
    <row r="71" spans="1:45" x14ac:dyDescent="0.3">
      <c r="D71" s="130" cm="1">
        <f t="array" ref="D71">_xlfn.XLOOKUP(D$1,'PY1 Data(H)'!$A$1:$BR$1,_xlfn.XLOOKUP($A71,'PY1 Data(H)'!$A$1:$A$288,'PY1 Data(H)'!$A$1:$BR$288))</f>
        <v>0</v>
      </c>
      <c r="E71" s="130" cm="1">
        <f t="array" ref="E71">_xlfn.XLOOKUP(E$1,'PY1 Data(H)'!$A$1:$BR$1,_xlfn.XLOOKUP($A71,'PY1 Data(H)'!$A$1:$A$288,'PY1 Data(H)'!$A$1:$BR$288))</f>
        <v>0</v>
      </c>
      <c r="F71" s="130" cm="1">
        <f t="array" ref="F71">_xlfn.XLOOKUP(F$1,'PY1 Data(H)'!$A$1:$BR$1,_xlfn.XLOOKUP($A71,'PY1 Data(H)'!$A$1:$A$288,'PY1 Data(H)'!$A$1:$BR$288))</f>
        <v>0</v>
      </c>
      <c r="G71" s="130" cm="1">
        <f t="array" ref="G71">_xlfn.XLOOKUP(G$1,'PY1 Data(H)'!$A$1:$BR$1,_xlfn.XLOOKUP($A71,'PY1 Data(H)'!$A$1:$A$288,'PY1 Data(H)'!$A$1:$BR$288))</f>
        <v>0</v>
      </c>
      <c r="H71" s="130" cm="1">
        <f t="array" ref="H71">_xlfn.XLOOKUP(H$1,'PY1 Data(H)'!$A$1:$BR$1,_xlfn.XLOOKUP($A71,'PY1 Data(H)'!$A$1:$A$288,'PY1 Data(H)'!$A$1:$BR$288))</f>
        <v>0</v>
      </c>
      <c r="I71" s="130" cm="1">
        <f t="array" ref="I71">_xlfn.XLOOKUP(I$1,'PY1 Data(H)'!$A$1:$BR$1,_xlfn.XLOOKUP($A71,'PY1 Data(H)'!$A$1:$A$288,'PY1 Data(H)'!$A$1:$BR$288))</f>
        <v>0</v>
      </c>
      <c r="J71" s="130" cm="1">
        <f t="array" ref="J71">_xlfn.XLOOKUP(J$1,'PY1 Data(H)'!$A$1:$BR$1,_xlfn.XLOOKUP($A71,'PY1 Data(H)'!$A$1:$A$288,'PY1 Data(H)'!$A$1:$BR$288))</f>
        <v>0</v>
      </c>
      <c r="K71" s="130" cm="1">
        <f t="array" ref="K71">_xlfn.XLOOKUP(K$1,'PY1 Data(H)'!$A$1:$BR$1,_xlfn.XLOOKUP($A71,'PY1 Data(H)'!$A$1:$A$288,'PY1 Data(H)'!$A$1:$BR$288))</f>
        <v>0</v>
      </c>
      <c r="L71" s="130" cm="1">
        <f t="array" ref="L71">_xlfn.XLOOKUP(L$1,'PY1 Data(H)'!$A$1:$BR$1,_xlfn.XLOOKUP($A71,'PY1 Data(H)'!$A$1:$A$288,'PY1 Data(H)'!$A$1:$BR$288))</f>
        <v>0</v>
      </c>
      <c r="M71" s="130" cm="1">
        <f t="array" ref="M71">_xlfn.XLOOKUP(M$1,'PY1 Data(H)'!$A$1:$BR$1,_xlfn.XLOOKUP($A71,'PY1 Data(H)'!$A$1:$A$288,'PY1 Data(H)'!$A$1:$BR$288))</f>
        <v>0</v>
      </c>
      <c r="N71" s="130" cm="1">
        <f t="array" ref="N71">_xlfn.XLOOKUP(N$1,'PY1 Data(H)'!$A$1:$BR$1,_xlfn.XLOOKUP($A71,'PY1 Data(H)'!$A$1:$A$288,'PY1 Data(H)'!$A$1:$BR$288))</f>
        <v>0</v>
      </c>
      <c r="O71" s="130" cm="1">
        <f t="array" ref="O71">_xlfn.XLOOKUP(O$1,'PY1 Data(H)'!$A$1:$BR$1,_xlfn.XLOOKUP($A71,'PY1 Data(H)'!$A$1:$A$288,'PY1 Data(H)'!$A$1:$BR$288))</f>
        <v>0</v>
      </c>
      <c r="P71" s="130" cm="1">
        <f t="array" ref="P71">_xlfn.XLOOKUP(P$1,'PY1 Data(H)'!$A$1:$BR$1,_xlfn.XLOOKUP($A71,'PY1 Data(H)'!$A$1:$A$288,'PY1 Data(H)'!$A$1:$BR$288))</f>
        <v>0</v>
      </c>
      <c r="Q71" s="130" cm="1">
        <f t="array" ref="Q71">_xlfn.XLOOKUP(Q$1,'PY1 Data(H)'!$A$1:$BR$1,_xlfn.XLOOKUP($A71,'PY1 Data(H)'!$A$1:$A$288,'PY1 Data(H)'!$A$1:$BR$288))</f>
        <v>0</v>
      </c>
      <c r="R71" s="130" cm="1">
        <f t="array" ref="R71">_xlfn.XLOOKUP(R$1,'PY1 Data(H)'!$A$1:$BR$1,_xlfn.XLOOKUP($A71,'PY1 Data(H)'!$A$1:$A$288,'PY1 Data(H)'!$A$1:$BR$288))</f>
        <v>0</v>
      </c>
      <c r="S71" s="130" cm="1">
        <f t="array" ref="S71">_xlfn.XLOOKUP(S$1,'PY1 Data(H)'!$A$1:$BR$1,_xlfn.XLOOKUP($A71,'PY1 Data(H)'!$A$1:$A$288,'PY1 Data(H)'!$A$1:$BR$288))</f>
        <v>0</v>
      </c>
      <c r="T71" s="130" cm="1">
        <f t="array" ref="T71">_xlfn.XLOOKUP(T$1,'PY1 Data(H)'!$A$1:$BR$1,_xlfn.XLOOKUP($A71,'PY1 Data(H)'!$A$1:$A$288,'PY1 Data(H)'!$A$1:$BR$288))</f>
        <v>0</v>
      </c>
      <c r="U71" s="130" cm="1">
        <f t="array" ref="U71">_xlfn.XLOOKUP(U$1,'PY1 Data(H)'!$A$1:$BR$1,_xlfn.XLOOKUP($A71,'PY1 Data(H)'!$A$1:$A$288,'PY1 Data(H)'!$A$1:$BR$288))</f>
        <v>0</v>
      </c>
      <c r="V71" s="130" cm="1">
        <f t="array" ref="V71">_xlfn.XLOOKUP(V$1,'PY1 Data(H)'!$A$1:$BR$1,_xlfn.XLOOKUP($A71,'PY1 Data(H)'!$A$1:$A$288,'PY1 Data(H)'!$A$1:$BR$288))</f>
        <v>0</v>
      </c>
      <c r="W71" s="130" cm="1">
        <f t="array" ref="W71">_xlfn.XLOOKUP(W$1,'PY1 Data(H)'!$A$1:$BR$1,_xlfn.XLOOKUP($A71,'PY1 Data(H)'!$A$1:$A$288,'PY1 Data(H)'!$A$1:$BR$288))</f>
        <v>0</v>
      </c>
      <c r="X71" s="130" cm="1">
        <f t="array" ref="X71">_xlfn.XLOOKUP(X$1,'PY1 Data(H)'!$A$1:$BR$1,_xlfn.XLOOKUP($A71,'PY1 Data(H)'!$A$1:$A$288,'PY1 Data(H)'!$A$1:$BR$288))</f>
        <v>0</v>
      </c>
      <c r="Y71" s="130" cm="1">
        <f t="array" ref="Y71">_xlfn.XLOOKUP(Y$1,'PY1 Data(H)'!$A$1:$BR$1,_xlfn.XLOOKUP($A71,'PY1 Data(H)'!$A$1:$A$288,'PY1 Data(H)'!$A$1:$BR$288))</f>
        <v>0</v>
      </c>
      <c r="Z71" s="130" cm="1">
        <f t="array" ref="Z71">_xlfn.XLOOKUP(Z$1,'PY1 Data(H)'!$A$1:$BR$1,_xlfn.XLOOKUP($A71,'PY1 Data(H)'!$A$1:$A$288,'PY1 Data(H)'!$A$1:$BR$288))</f>
        <v>0</v>
      </c>
      <c r="AA71" s="130" cm="1">
        <f t="array" ref="AA71">_xlfn.XLOOKUP(AA$1,'PY1 Data(H)'!$A$1:$BR$1,_xlfn.XLOOKUP($A71,'PY1 Data(H)'!$A$1:$A$288,'PY1 Data(H)'!$A$1:$BR$288))</f>
        <v>0</v>
      </c>
      <c r="AB71" s="130" cm="1">
        <f t="array" ref="AB71">_xlfn.XLOOKUP(AB$1,'PY1 Data(H)'!$A$1:$BR$1,_xlfn.XLOOKUP($A71,'PY1 Data(H)'!$A$1:$A$288,'PY1 Data(H)'!$A$1:$BR$288))</f>
        <v>0</v>
      </c>
      <c r="AC71" s="130" cm="1">
        <f t="array" ref="AC71">_xlfn.XLOOKUP(AC$1,'PY1 Data(H)'!$A$1:$BR$1,_xlfn.XLOOKUP($A71,'PY1 Data(H)'!$A$1:$A$288,'PY1 Data(H)'!$A$1:$BR$288))</f>
        <v>0</v>
      </c>
      <c r="AD71" s="130" cm="1">
        <f t="array" ref="AD71">_xlfn.XLOOKUP(AD$1,'PY1 Data(H)'!$A$1:$BR$1,_xlfn.XLOOKUP($A71,'PY1 Data(H)'!$A$1:$A$288,'PY1 Data(H)'!$A$1:$BR$288))</f>
        <v>0</v>
      </c>
      <c r="AE71" s="130" cm="1">
        <f t="array" ref="AE71">_xlfn.XLOOKUP(AE$1,'PY1 Data(H)'!$A$1:$BR$1,_xlfn.XLOOKUP($A71,'PY1 Data(H)'!$A$1:$A$288,'PY1 Data(H)'!$A$1:$BR$288))</f>
        <v>0</v>
      </c>
      <c r="AF71" s="130" cm="1">
        <f t="array" ref="AF71">_xlfn.XLOOKUP(AF$1,'PY1 Data(H)'!$A$1:$BR$1,_xlfn.XLOOKUP($A71,'PY1 Data(H)'!$A$1:$A$288,'PY1 Data(H)'!$A$1:$BR$288))</f>
        <v>0</v>
      </c>
      <c r="AG71" s="130" cm="1">
        <f t="array" ref="AG71">_xlfn.XLOOKUP(AG$1,'PY1 Data(H)'!$A$1:$BR$1,_xlfn.XLOOKUP($A71,'PY1 Data(H)'!$A$1:$A$288,'PY1 Data(H)'!$A$1:$BR$288))</f>
        <v>0</v>
      </c>
      <c r="AH71" s="130" cm="1">
        <f t="array" ref="AH71">_xlfn.XLOOKUP(AH$1,'PY1 Data(H)'!$A$1:$BR$1,_xlfn.XLOOKUP($A71,'PY1 Data(H)'!$A$1:$A$288,'PY1 Data(H)'!$A$1:$BR$288))</f>
        <v>0</v>
      </c>
      <c r="AI71" s="130" cm="1">
        <f t="array" ref="AI71">_xlfn.XLOOKUP(AI$1,'PY1 Data(H)'!$A$1:$BR$1,_xlfn.XLOOKUP($A71,'PY1 Data(H)'!$A$1:$A$288,'PY1 Data(H)'!$A$1:$BR$288))</f>
        <v>0</v>
      </c>
      <c r="AJ71" s="130" cm="1">
        <f t="array" ref="AJ71">_xlfn.XLOOKUP(AJ$1,'PY1 Data(H)'!$A$1:$BR$1,_xlfn.XLOOKUP($A71,'PY1 Data(H)'!$A$1:$A$288,'PY1 Data(H)'!$A$1:$BR$288))</f>
        <v>0</v>
      </c>
      <c r="AK71" s="130" cm="1">
        <f t="array" ref="AK71">_xlfn.XLOOKUP(AK$1,'PY1 Data(H)'!$A$1:$BR$1,_xlfn.XLOOKUP($A71,'PY1 Data(H)'!$A$1:$A$288,'PY1 Data(H)'!$A$1:$BR$288))</f>
        <v>0</v>
      </c>
      <c r="AL71" s="130" cm="1">
        <f t="array" ref="AL71">_xlfn.XLOOKUP(AL$1,'PY1 Data(H)'!$A$1:$BR$1,_xlfn.XLOOKUP($A71,'PY1 Data(H)'!$A$1:$A$288,'PY1 Data(H)'!$A$1:$BR$288))</f>
        <v>0</v>
      </c>
      <c r="AM71" s="130" cm="1">
        <f t="array" ref="AM71">_xlfn.XLOOKUP(AM$1,'PY1 Data(H)'!$A$1:$BR$1,_xlfn.XLOOKUP($A71,'PY1 Data(H)'!$A$1:$A$288,'PY1 Data(H)'!$A$1:$BR$288))</f>
        <v>0</v>
      </c>
      <c r="AN71" s="130" cm="1">
        <f t="array" ref="AN71">_xlfn.XLOOKUP(AN$1,'PY1 Data(H)'!$A$1:$BR$1,_xlfn.XLOOKUP($A71,'PY1 Data(H)'!$A$1:$A$288,'PY1 Data(H)'!$A$1:$BR$288))</f>
        <v>0</v>
      </c>
      <c r="AO71" s="130" cm="1">
        <f t="array" ref="AO71">_xlfn.XLOOKUP(AO$1,'PY1 Data(H)'!$A$1:$BR$1,_xlfn.XLOOKUP($A71,'PY1 Data(H)'!$A$1:$A$288,'PY1 Data(H)'!$A$1:$BR$288))</f>
        <v>0</v>
      </c>
      <c r="AP71" s="130" cm="1">
        <f t="array" ref="AP71">_xlfn.XLOOKUP(AP$1,'PY1 Data(H)'!$A$1:$BR$1,_xlfn.XLOOKUP($A71,'PY1 Data(H)'!$A$1:$A$288,'PY1 Data(H)'!$A$1:$BR$288))</f>
        <v>0</v>
      </c>
      <c r="AQ71" s="130" cm="1">
        <f t="array" ref="AQ71">_xlfn.XLOOKUP(AQ$1,'PY1 Data(H)'!$A$1:$BR$1,_xlfn.XLOOKUP($A71,'PY1 Data(H)'!$A$1:$A$288,'PY1 Data(H)'!$A$1:$BR$288))</f>
        <v>0</v>
      </c>
      <c r="AR71" s="130" cm="1">
        <f t="array" ref="AR71">_xlfn.XLOOKUP(AR$1,'PY1 Data(H)'!$A$1:$BR$1,_xlfn.XLOOKUP($A71,'PY1 Data(H)'!$A$1:$A$288,'PY1 Data(H)'!$A$1:$BR$288))</f>
        <v>0</v>
      </c>
      <c r="AS71" s="130" cm="1">
        <f t="array" ref="AS71">_xlfn.XLOOKUP(AS$1,'PY1 Data(H)'!$A$1:$BR$1,_xlfn.XLOOKUP($A71,'PY1 Data(H)'!$A$1:$A$288,'PY1 Data(H)'!$A$1:$BR$288))</f>
        <v>0</v>
      </c>
    </row>
    <row r="72" spans="1:45" x14ac:dyDescent="0.3">
      <c r="A72">
        <v>512</v>
      </c>
      <c r="D72" s="130" cm="1">
        <f t="array" ref="D72">_xlfn.XLOOKUP(D$1,'PY1 Data(H)'!$A$1:$BR$1,_xlfn.XLOOKUP($A72,'PY1 Data(H)'!$A$1:$A$288,'PY1 Data(H)'!$A$1:$BR$288))</f>
        <v>0</v>
      </c>
      <c r="E72" s="130" cm="1">
        <f t="array" ref="E72">_xlfn.XLOOKUP(E$1,'PY1 Data(H)'!$A$1:$BR$1,_xlfn.XLOOKUP($A72,'PY1 Data(H)'!$A$1:$A$288,'PY1 Data(H)'!$A$1:$BR$288))</f>
        <v>0</v>
      </c>
      <c r="F72" s="130" cm="1">
        <f t="array" ref="F72">_xlfn.XLOOKUP(F$1,'PY1 Data(H)'!$A$1:$BR$1,_xlfn.XLOOKUP($A72,'PY1 Data(H)'!$A$1:$A$288,'PY1 Data(H)'!$A$1:$BR$288))</f>
        <v>0</v>
      </c>
      <c r="G72" s="130" cm="1">
        <f t="array" ref="G72">_xlfn.XLOOKUP(G$1,'PY1 Data(H)'!$A$1:$BR$1,_xlfn.XLOOKUP($A72,'PY1 Data(H)'!$A$1:$A$288,'PY1 Data(H)'!$A$1:$BR$288))</f>
        <v>0</v>
      </c>
      <c r="H72" s="130" cm="1">
        <f t="array" ref="H72">_xlfn.XLOOKUP(H$1,'PY1 Data(H)'!$A$1:$BR$1,_xlfn.XLOOKUP($A72,'PY1 Data(H)'!$A$1:$A$288,'PY1 Data(H)'!$A$1:$BR$288))</f>
        <v>0</v>
      </c>
      <c r="I72" s="130" cm="1">
        <f t="array" ref="I72">_xlfn.XLOOKUP(I$1,'PY1 Data(H)'!$A$1:$BR$1,_xlfn.XLOOKUP($A72,'PY1 Data(H)'!$A$1:$A$288,'PY1 Data(H)'!$A$1:$BR$288))</f>
        <v>0</v>
      </c>
      <c r="J72" s="130" cm="1">
        <f t="array" ref="J72">_xlfn.XLOOKUP(J$1,'PY1 Data(H)'!$A$1:$BR$1,_xlfn.XLOOKUP($A72,'PY1 Data(H)'!$A$1:$A$288,'PY1 Data(H)'!$A$1:$BR$288))</f>
        <v>0</v>
      </c>
      <c r="K72" s="130" cm="1">
        <f t="array" ref="K72">_xlfn.XLOOKUP(K$1,'PY1 Data(H)'!$A$1:$BR$1,_xlfn.XLOOKUP($A72,'PY1 Data(H)'!$A$1:$A$288,'PY1 Data(H)'!$A$1:$BR$288))</f>
        <v>0</v>
      </c>
      <c r="L72" s="130" cm="1">
        <f t="array" ref="L72">_xlfn.XLOOKUP(L$1,'PY1 Data(H)'!$A$1:$BR$1,_xlfn.XLOOKUP($A72,'PY1 Data(H)'!$A$1:$A$288,'PY1 Data(H)'!$A$1:$BR$288))</f>
        <v>0</v>
      </c>
      <c r="M72" s="130" cm="1">
        <f t="array" ref="M72">_xlfn.XLOOKUP(M$1,'PY1 Data(H)'!$A$1:$BR$1,_xlfn.XLOOKUP($A72,'PY1 Data(H)'!$A$1:$A$288,'PY1 Data(H)'!$A$1:$BR$288))</f>
        <v>0</v>
      </c>
      <c r="N72" s="130" cm="1">
        <f t="array" ref="N72">_xlfn.XLOOKUP(N$1,'PY1 Data(H)'!$A$1:$BR$1,_xlfn.XLOOKUP($A72,'PY1 Data(H)'!$A$1:$A$288,'PY1 Data(H)'!$A$1:$BR$288))</f>
        <v>0</v>
      </c>
      <c r="O72" s="130" cm="1">
        <f t="array" ref="O72">_xlfn.XLOOKUP(O$1,'PY1 Data(H)'!$A$1:$BR$1,_xlfn.XLOOKUP($A72,'PY1 Data(H)'!$A$1:$A$288,'PY1 Data(H)'!$A$1:$BR$288))</f>
        <v>0</v>
      </c>
      <c r="P72" s="130" cm="1">
        <f t="array" ref="P72">_xlfn.XLOOKUP(P$1,'PY1 Data(H)'!$A$1:$BR$1,_xlfn.XLOOKUP($A72,'PY1 Data(H)'!$A$1:$A$288,'PY1 Data(H)'!$A$1:$BR$288))</f>
        <v>0</v>
      </c>
      <c r="Q72" s="130" cm="1">
        <f t="array" ref="Q72">_xlfn.XLOOKUP(Q$1,'PY1 Data(H)'!$A$1:$BR$1,_xlfn.XLOOKUP($A72,'PY1 Data(H)'!$A$1:$A$288,'PY1 Data(H)'!$A$1:$BR$288))</f>
        <v>0</v>
      </c>
      <c r="R72" s="130" cm="1">
        <f t="array" ref="R72">_xlfn.XLOOKUP(R$1,'PY1 Data(H)'!$A$1:$BR$1,_xlfn.XLOOKUP($A72,'PY1 Data(H)'!$A$1:$A$288,'PY1 Data(H)'!$A$1:$BR$288))</f>
        <v>0</v>
      </c>
      <c r="S72" s="130" cm="1">
        <f t="array" ref="S72">_xlfn.XLOOKUP(S$1,'PY1 Data(H)'!$A$1:$BR$1,_xlfn.XLOOKUP($A72,'PY1 Data(H)'!$A$1:$A$288,'PY1 Data(H)'!$A$1:$BR$288))</f>
        <v>0</v>
      </c>
      <c r="T72" s="130" cm="1">
        <f t="array" ref="T72">_xlfn.XLOOKUP(T$1,'PY1 Data(H)'!$A$1:$BR$1,_xlfn.XLOOKUP($A72,'PY1 Data(H)'!$A$1:$A$288,'PY1 Data(H)'!$A$1:$BR$288))</f>
        <v>0</v>
      </c>
      <c r="U72" s="130" cm="1">
        <f t="array" ref="U72">_xlfn.XLOOKUP(U$1,'PY1 Data(H)'!$A$1:$BR$1,_xlfn.XLOOKUP($A72,'PY1 Data(H)'!$A$1:$A$288,'PY1 Data(H)'!$A$1:$BR$288))</f>
        <v>0</v>
      </c>
      <c r="V72" s="130" cm="1">
        <f t="array" ref="V72">_xlfn.XLOOKUP(V$1,'PY1 Data(H)'!$A$1:$BR$1,_xlfn.XLOOKUP($A72,'PY1 Data(H)'!$A$1:$A$288,'PY1 Data(H)'!$A$1:$BR$288))</f>
        <v>0</v>
      </c>
      <c r="W72" s="130" cm="1">
        <f t="array" ref="W72">_xlfn.XLOOKUP(W$1,'PY1 Data(H)'!$A$1:$BR$1,_xlfn.XLOOKUP($A72,'PY1 Data(H)'!$A$1:$A$288,'PY1 Data(H)'!$A$1:$BR$288))</f>
        <v>0</v>
      </c>
      <c r="X72" s="130" cm="1">
        <f t="array" ref="X72">_xlfn.XLOOKUP(X$1,'PY1 Data(H)'!$A$1:$BR$1,_xlfn.XLOOKUP($A72,'PY1 Data(H)'!$A$1:$A$288,'PY1 Data(H)'!$A$1:$BR$288))</f>
        <v>0</v>
      </c>
      <c r="Y72" s="130" cm="1">
        <f t="array" ref="Y72">_xlfn.XLOOKUP(Y$1,'PY1 Data(H)'!$A$1:$BR$1,_xlfn.XLOOKUP($A72,'PY1 Data(H)'!$A$1:$A$288,'PY1 Data(H)'!$A$1:$BR$288))</f>
        <v>0</v>
      </c>
      <c r="Z72" s="130" cm="1">
        <f t="array" ref="Z72">_xlfn.XLOOKUP(Z$1,'PY1 Data(H)'!$A$1:$BR$1,_xlfn.XLOOKUP($A72,'PY1 Data(H)'!$A$1:$A$288,'PY1 Data(H)'!$A$1:$BR$288))</f>
        <v>0</v>
      </c>
      <c r="AA72" s="130" cm="1">
        <f t="array" ref="AA72">_xlfn.XLOOKUP(AA$1,'PY1 Data(H)'!$A$1:$BR$1,_xlfn.XLOOKUP($A72,'PY1 Data(H)'!$A$1:$A$288,'PY1 Data(H)'!$A$1:$BR$288))</f>
        <v>0</v>
      </c>
      <c r="AB72" s="130" cm="1">
        <f t="array" ref="AB72">_xlfn.XLOOKUP(AB$1,'PY1 Data(H)'!$A$1:$BR$1,_xlfn.XLOOKUP($A72,'PY1 Data(H)'!$A$1:$A$288,'PY1 Data(H)'!$A$1:$BR$288))</f>
        <v>0</v>
      </c>
      <c r="AC72" s="130" cm="1">
        <f t="array" ref="AC72">_xlfn.XLOOKUP(AC$1,'PY1 Data(H)'!$A$1:$BR$1,_xlfn.XLOOKUP($A72,'PY1 Data(H)'!$A$1:$A$288,'PY1 Data(H)'!$A$1:$BR$288))</f>
        <v>0</v>
      </c>
      <c r="AD72" s="130" cm="1">
        <f t="array" ref="AD72">_xlfn.XLOOKUP(AD$1,'PY1 Data(H)'!$A$1:$BR$1,_xlfn.XLOOKUP($A72,'PY1 Data(H)'!$A$1:$A$288,'PY1 Data(H)'!$A$1:$BR$288))</f>
        <v>0</v>
      </c>
      <c r="AE72" s="130" cm="1">
        <f t="array" ref="AE72">_xlfn.XLOOKUP(AE$1,'PY1 Data(H)'!$A$1:$BR$1,_xlfn.XLOOKUP($A72,'PY1 Data(H)'!$A$1:$A$288,'PY1 Data(H)'!$A$1:$BR$288))</f>
        <v>0</v>
      </c>
      <c r="AF72" s="130" cm="1">
        <f t="array" ref="AF72">_xlfn.XLOOKUP(AF$1,'PY1 Data(H)'!$A$1:$BR$1,_xlfn.XLOOKUP($A72,'PY1 Data(H)'!$A$1:$A$288,'PY1 Data(H)'!$A$1:$BR$288))</f>
        <v>0</v>
      </c>
      <c r="AG72" s="130" cm="1">
        <f t="array" ref="AG72">_xlfn.XLOOKUP(AG$1,'PY1 Data(H)'!$A$1:$BR$1,_xlfn.XLOOKUP($A72,'PY1 Data(H)'!$A$1:$A$288,'PY1 Data(H)'!$A$1:$BR$288))</f>
        <v>0</v>
      </c>
      <c r="AH72" s="130" cm="1">
        <f t="array" ref="AH72">_xlfn.XLOOKUP(AH$1,'PY1 Data(H)'!$A$1:$BR$1,_xlfn.XLOOKUP($A72,'PY1 Data(H)'!$A$1:$A$288,'PY1 Data(H)'!$A$1:$BR$288))</f>
        <v>0</v>
      </c>
      <c r="AI72" s="130" cm="1">
        <f t="array" ref="AI72">_xlfn.XLOOKUP(AI$1,'PY1 Data(H)'!$A$1:$BR$1,_xlfn.XLOOKUP($A72,'PY1 Data(H)'!$A$1:$A$288,'PY1 Data(H)'!$A$1:$BR$288))</f>
        <v>0</v>
      </c>
      <c r="AJ72" s="130" cm="1">
        <f t="array" ref="AJ72">_xlfn.XLOOKUP(AJ$1,'PY1 Data(H)'!$A$1:$BR$1,_xlfn.XLOOKUP($A72,'PY1 Data(H)'!$A$1:$A$288,'PY1 Data(H)'!$A$1:$BR$288))</f>
        <v>0</v>
      </c>
      <c r="AK72" s="130" cm="1">
        <f t="array" ref="AK72">_xlfn.XLOOKUP(AK$1,'PY1 Data(H)'!$A$1:$BR$1,_xlfn.XLOOKUP($A72,'PY1 Data(H)'!$A$1:$A$288,'PY1 Data(H)'!$A$1:$BR$288))</f>
        <v>0</v>
      </c>
      <c r="AL72" s="130" cm="1">
        <f t="array" ref="AL72">_xlfn.XLOOKUP(AL$1,'PY1 Data(H)'!$A$1:$BR$1,_xlfn.XLOOKUP($A72,'PY1 Data(H)'!$A$1:$A$288,'PY1 Data(H)'!$A$1:$BR$288))</f>
        <v>0</v>
      </c>
      <c r="AM72" s="130" cm="1">
        <f t="array" ref="AM72">_xlfn.XLOOKUP(AM$1,'PY1 Data(H)'!$A$1:$BR$1,_xlfn.XLOOKUP($A72,'PY1 Data(H)'!$A$1:$A$288,'PY1 Data(H)'!$A$1:$BR$288))</f>
        <v>0</v>
      </c>
      <c r="AN72" s="130" cm="1">
        <f t="array" ref="AN72">_xlfn.XLOOKUP(AN$1,'PY1 Data(H)'!$A$1:$BR$1,_xlfn.XLOOKUP($A72,'PY1 Data(H)'!$A$1:$A$288,'PY1 Data(H)'!$A$1:$BR$288))</f>
        <v>0</v>
      </c>
      <c r="AO72" s="130" cm="1">
        <f t="array" ref="AO72">_xlfn.XLOOKUP(AO$1,'PY1 Data(H)'!$A$1:$BR$1,_xlfn.XLOOKUP($A72,'PY1 Data(H)'!$A$1:$A$288,'PY1 Data(H)'!$A$1:$BR$288))</f>
        <v>0</v>
      </c>
      <c r="AP72" s="130" cm="1">
        <f t="array" ref="AP72">_xlfn.XLOOKUP(AP$1,'PY1 Data(H)'!$A$1:$BR$1,_xlfn.XLOOKUP($A72,'PY1 Data(H)'!$A$1:$A$288,'PY1 Data(H)'!$A$1:$BR$288))</f>
        <v>0</v>
      </c>
      <c r="AQ72" s="130" cm="1">
        <f t="array" ref="AQ72">_xlfn.XLOOKUP(AQ$1,'PY1 Data(H)'!$A$1:$BR$1,_xlfn.XLOOKUP($A72,'PY1 Data(H)'!$A$1:$A$288,'PY1 Data(H)'!$A$1:$BR$288))</f>
        <v>0</v>
      </c>
      <c r="AR72" s="130" cm="1">
        <f t="array" ref="AR72">_xlfn.XLOOKUP(AR$1,'PY1 Data(H)'!$A$1:$BR$1,_xlfn.XLOOKUP($A72,'PY1 Data(H)'!$A$1:$A$288,'PY1 Data(H)'!$A$1:$BR$288))</f>
        <v>0</v>
      </c>
      <c r="AS72" s="130" cm="1">
        <f t="array" ref="AS72">_xlfn.XLOOKUP(AS$1,'PY1 Data(H)'!$A$1:$BR$1,_xlfn.XLOOKUP($A72,'PY1 Data(H)'!$A$1:$A$288,'PY1 Data(H)'!$A$1:$BR$288))</f>
        <v>0</v>
      </c>
    </row>
    <row r="73" spans="1:45" x14ac:dyDescent="0.3">
      <c r="D73" s="130" cm="1">
        <f t="array" ref="D73">_xlfn.XLOOKUP(D$1,'PY1 Data(H)'!$A$1:$BR$1,_xlfn.XLOOKUP($A73,'PY1 Data(H)'!$A$1:$A$288,'PY1 Data(H)'!$A$1:$BR$288))</f>
        <v>0</v>
      </c>
      <c r="E73" s="130" cm="1">
        <f t="array" ref="E73">_xlfn.XLOOKUP(E$1,'PY1 Data(H)'!$A$1:$BR$1,_xlfn.XLOOKUP($A73,'PY1 Data(H)'!$A$1:$A$288,'PY1 Data(H)'!$A$1:$BR$288))</f>
        <v>0</v>
      </c>
      <c r="F73" s="130" cm="1">
        <f t="array" ref="F73">_xlfn.XLOOKUP(F$1,'PY1 Data(H)'!$A$1:$BR$1,_xlfn.XLOOKUP($A73,'PY1 Data(H)'!$A$1:$A$288,'PY1 Data(H)'!$A$1:$BR$288))</f>
        <v>0</v>
      </c>
      <c r="G73" s="130" cm="1">
        <f t="array" ref="G73">_xlfn.XLOOKUP(G$1,'PY1 Data(H)'!$A$1:$BR$1,_xlfn.XLOOKUP($A73,'PY1 Data(H)'!$A$1:$A$288,'PY1 Data(H)'!$A$1:$BR$288))</f>
        <v>0</v>
      </c>
      <c r="H73" s="130" cm="1">
        <f t="array" ref="H73">_xlfn.XLOOKUP(H$1,'PY1 Data(H)'!$A$1:$BR$1,_xlfn.XLOOKUP($A73,'PY1 Data(H)'!$A$1:$A$288,'PY1 Data(H)'!$A$1:$BR$288))</f>
        <v>0</v>
      </c>
      <c r="I73" s="130" cm="1">
        <f t="array" ref="I73">_xlfn.XLOOKUP(I$1,'PY1 Data(H)'!$A$1:$BR$1,_xlfn.XLOOKUP($A73,'PY1 Data(H)'!$A$1:$A$288,'PY1 Data(H)'!$A$1:$BR$288))</f>
        <v>0</v>
      </c>
      <c r="J73" s="130" cm="1">
        <f t="array" ref="J73">_xlfn.XLOOKUP(J$1,'PY1 Data(H)'!$A$1:$BR$1,_xlfn.XLOOKUP($A73,'PY1 Data(H)'!$A$1:$A$288,'PY1 Data(H)'!$A$1:$BR$288))</f>
        <v>0</v>
      </c>
      <c r="K73" s="130" cm="1">
        <f t="array" ref="K73">_xlfn.XLOOKUP(K$1,'PY1 Data(H)'!$A$1:$BR$1,_xlfn.XLOOKUP($A73,'PY1 Data(H)'!$A$1:$A$288,'PY1 Data(H)'!$A$1:$BR$288))</f>
        <v>0</v>
      </c>
      <c r="L73" s="130" cm="1">
        <f t="array" ref="L73">_xlfn.XLOOKUP(L$1,'PY1 Data(H)'!$A$1:$BR$1,_xlfn.XLOOKUP($A73,'PY1 Data(H)'!$A$1:$A$288,'PY1 Data(H)'!$A$1:$BR$288))</f>
        <v>0</v>
      </c>
      <c r="M73" s="130" cm="1">
        <f t="array" ref="M73">_xlfn.XLOOKUP(M$1,'PY1 Data(H)'!$A$1:$BR$1,_xlfn.XLOOKUP($A73,'PY1 Data(H)'!$A$1:$A$288,'PY1 Data(H)'!$A$1:$BR$288))</f>
        <v>0</v>
      </c>
      <c r="N73" s="130" cm="1">
        <f t="array" ref="N73">_xlfn.XLOOKUP(N$1,'PY1 Data(H)'!$A$1:$BR$1,_xlfn.XLOOKUP($A73,'PY1 Data(H)'!$A$1:$A$288,'PY1 Data(H)'!$A$1:$BR$288))</f>
        <v>0</v>
      </c>
      <c r="O73" s="130" cm="1">
        <f t="array" ref="O73">_xlfn.XLOOKUP(O$1,'PY1 Data(H)'!$A$1:$BR$1,_xlfn.XLOOKUP($A73,'PY1 Data(H)'!$A$1:$A$288,'PY1 Data(H)'!$A$1:$BR$288))</f>
        <v>0</v>
      </c>
      <c r="P73" s="130" cm="1">
        <f t="array" ref="P73">_xlfn.XLOOKUP(P$1,'PY1 Data(H)'!$A$1:$BR$1,_xlfn.XLOOKUP($A73,'PY1 Data(H)'!$A$1:$A$288,'PY1 Data(H)'!$A$1:$BR$288))</f>
        <v>0</v>
      </c>
      <c r="Q73" s="130" cm="1">
        <f t="array" ref="Q73">_xlfn.XLOOKUP(Q$1,'PY1 Data(H)'!$A$1:$BR$1,_xlfn.XLOOKUP($A73,'PY1 Data(H)'!$A$1:$A$288,'PY1 Data(H)'!$A$1:$BR$288))</f>
        <v>0</v>
      </c>
      <c r="R73" s="130" cm="1">
        <f t="array" ref="R73">_xlfn.XLOOKUP(R$1,'PY1 Data(H)'!$A$1:$BR$1,_xlfn.XLOOKUP($A73,'PY1 Data(H)'!$A$1:$A$288,'PY1 Data(H)'!$A$1:$BR$288))</f>
        <v>0</v>
      </c>
      <c r="S73" s="130" cm="1">
        <f t="array" ref="S73">_xlfn.XLOOKUP(S$1,'PY1 Data(H)'!$A$1:$BR$1,_xlfn.XLOOKUP($A73,'PY1 Data(H)'!$A$1:$A$288,'PY1 Data(H)'!$A$1:$BR$288))</f>
        <v>0</v>
      </c>
      <c r="T73" s="130" cm="1">
        <f t="array" ref="T73">_xlfn.XLOOKUP(T$1,'PY1 Data(H)'!$A$1:$BR$1,_xlfn.XLOOKUP($A73,'PY1 Data(H)'!$A$1:$A$288,'PY1 Data(H)'!$A$1:$BR$288))</f>
        <v>0</v>
      </c>
      <c r="U73" s="130" cm="1">
        <f t="array" ref="U73">_xlfn.XLOOKUP(U$1,'PY1 Data(H)'!$A$1:$BR$1,_xlfn.XLOOKUP($A73,'PY1 Data(H)'!$A$1:$A$288,'PY1 Data(H)'!$A$1:$BR$288))</f>
        <v>0</v>
      </c>
      <c r="V73" s="130" cm="1">
        <f t="array" ref="V73">_xlfn.XLOOKUP(V$1,'PY1 Data(H)'!$A$1:$BR$1,_xlfn.XLOOKUP($A73,'PY1 Data(H)'!$A$1:$A$288,'PY1 Data(H)'!$A$1:$BR$288))</f>
        <v>0</v>
      </c>
      <c r="W73" s="130" cm="1">
        <f t="array" ref="W73">_xlfn.XLOOKUP(W$1,'PY1 Data(H)'!$A$1:$BR$1,_xlfn.XLOOKUP($A73,'PY1 Data(H)'!$A$1:$A$288,'PY1 Data(H)'!$A$1:$BR$288))</f>
        <v>0</v>
      </c>
      <c r="X73" s="130" cm="1">
        <f t="array" ref="X73">_xlfn.XLOOKUP(X$1,'PY1 Data(H)'!$A$1:$BR$1,_xlfn.XLOOKUP($A73,'PY1 Data(H)'!$A$1:$A$288,'PY1 Data(H)'!$A$1:$BR$288))</f>
        <v>0</v>
      </c>
      <c r="Y73" s="130" cm="1">
        <f t="array" ref="Y73">_xlfn.XLOOKUP(Y$1,'PY1 Data(H)'!$A$1:$BR$1,_xlfn.XLOOKUP($A73,'PY1 Data(H)'!$A$1:$A$288,'PY1 Data(H)'!$A$1:$BR$288))</f>
        <v>0</v>
      </c>
      <c r="Z73" s="130" cm="1">
        <f t="array" ref="Z73">_xlfn.XLOOKUP(Z$1,'PY1 Data(H)'!$A$1:$BR$1,_xlfn.XLOOKUP($A73,'PY1 Data(H)'!$A$1:$A$288,'PY1 Data(H)'!$A$1:$BR$288))</f>
        <v>0</v>
      </c>
      <c r="AA73" s="130" cm="1">
        <f t="array" ref="AA73">_xlfn.XLOOKUP(AA$1,'PY1 Data(H)'!$A$1:$BR$1,_xlfn.XLOOKUP($A73,'PY1 Data(H)'!$A$1:$A$288,'PY1 Data(H)'!$A$1:$BR$288))</f>
        <v>0</v>
      </c>
      <c r="AB73" s="130" cm="1">
        <f t="array" ref="AB73">_xlfn.XLOOKUP(AB$1,'PY1 Data(H)'!$A$1:$BR$1,_xlfn.XLOOKUP($A73,'PY1 Data(H)'!$A$1:$A$288,'PY1 Data(H)'!$A$1:$BR$288))</f>
        <v>0</v>
      </c>
      <c r="AC73" s="130" cm="1">
        <f t="array" ref="AC73">_xlfn.XLOOKUP(AC$1,'PY1 Data(H)'!$A$1:$BR$1,_xlfn.XLOOKUP($A73,'PY1 Data(H)'!$A$1:$A$288,'PY1 Data(H)'!$A$1:$BR$288))</f>
        <v>0</v>
      </c>
      <c r="AD73" s="130" cm="1">
        <f t="array" ref="AD73">_xlfn.XLOOKUP(AD$1,'PY1 Data(H)'!$A$1:$BR$1,_xlfn.XLOOKUP($A73,'PY1 Data(H)'!$A$1:$A$288,'PY1 Data(H)'!$A$1:$BR$288))</f>
        <v>0</v>
      </c>
      <c r="AE73" s="130" cm="1">
        <f t="array" ref="AE73">_xlfn.XLOOKUP(AE$1,'PY1 Data(H)'!$A$1:$BR$1,_xlfn.XLOOKUP($A73,'PY1 Data(H)'!$A$1:$A$288,'PY1 Data(H)'!$A$1:$BR$288))</f>
        <v>0</v>
      </c>
      <c r="AF73" s="130" cm="1">
        <f t="array" ref="AF73">_xlfn.XLOOKUP(AF$1,'PY1 Data(H)'!$A$1:$BR$1,_xlfn.XLOOKUP($A73,'PY1 Data(H)'!$A$1:$A$288,'PY1 Data(H)'!$A$1:$BR$288))</f>
        <v>0</v>
      </c>
      <c r="AG73" s="130" cm="1">
        <f t="array" ref="AG73">_xlfn.XLOOKUP(AG$1,'PY1 Data(H)'!$A$1:$BR$1,_xlfn.XLOOKUP($A73,'PY1 Data(H)'!$A$1:$A$288,'PY1 Data(H)'!$A$1:$BR$288))</f>
        <v>0</v>
      </c>
      <c r="AH73" s="130" cm="1">
        <f t="array" ref="AH73">_xlfn.XLOOKUP(AH$1,'PY1 Data(H)'!$A$1:$BR$1,_xlfn.XLOOKUP($A73,'PY1 Data(H)'!$A$1:$A$288,'PY1 Data(H)'!$A$1:$BR$288))</f>
        <v>0</v>
      </c>
      <c r="AI73" s="130" cm="1">
        <f t="array" ref="AI73">_xlfn.XLOOKUP(AI$1,'PY1 Data(H)'!$A$1:$BR$1,_xlfn.XLOOKUP($A73,'PY1 Data(H)'!$A$1:$A$288,'PY1 Data(H)'!$A$1:$BR$288))</f>
        <v>0</v>
      </c>
      <c r="AJ73" s="130" cm="1">
        <f t="array" ref="AJ73">_xlfn.XLOOKUP(AJ$1,'PY1 Data(H)'!$A$1:$BR$1,_xlfn.XLOOKUP($A73,'PY1 Data(H)'!$A$1:$A$288,'PY1 Data(H)'!$A$1:$BR$288))</f>
        <v>0</v>
      </c>
      <c r="AK73" s="130" cm="1">
        <f t="array" ref="AK73">_xlfn.XLOOKUP(AK$1,'PY1 Data(H)'!$A$1:$BR$1,_xlfn.XLOOKUP($A73,'PY1 Data(H)'!$A$1:$A$288,'PY1 Data(H)'!$A$1:$BR$288))</f>
        <v>0</v>
      </c>
      <c r="AL73" s="130" cm="1">
        <f t="array" ref="AL73">_xlfn.XLOOKUP(AL$1,'PY1 Data(H)'!$A$1:$BR$1,_xlfn.XLOOKUP($A73,'PY1 Data(H)'!$A$1:$A$288,'PY1 Data(H)'!$A$1:$BR$288))</f>
        <v>0</v>
      </c>
      <c r="AM73" s="130" cm="1">
        <f t="array" ref="AM73">_xlfn.XLOOKUP(AM$1,'PY1 Data(H)'!$A$1:$BR$1,_xlfn.XLOOKUP($A73,'PY1 Data(H)'!$A$1:$A$288,'PY1 Data(H)'!$A$1:$BR$288))</f>
        <v>0</v>
      </c>
      <c r="AN73" s="130" cm="1">
        <f t="array" ref="AN73">_xlfn.XLOOKUP(AN$1,'PY1 Data(H)'!$A$1:$BR$1,_xlfn.XLOOKUP($A73,'PY1 Data(H)'!$A$1:$A$288,'PY1 Data(H)'!$A$1:$BR$288))</f>
        <v>0</v>
      </c>
      <c r="AO73" s="130" cm="1">
        <f t="array" ref="AO73">_xlfn.XLOOKUP(AO$1,'PY1 Data(H)'!$A$1:$BR$1,_xlfn.XLOOKUP($A73,'PY1 Data(H)'!$A$1:$A$288,'PY1 Data(H)'!$A$1:$BR$288))</f>
        <v>0</v>
      </c>
      <c r="AP73" s="130" cm="1">
        <f t="array" ref="AP73">_xlfn.XLOOKUP(AP$1,'PY1 Data(H)'!$A$1:$BR$1,_xlfn.XLOOKUP($A73,'PY1 Data(H)'!$A$1:$A$288,'PY1 Data(H)'!$A$1:$BR$288))</f>
        <v>0</v>
      </c>
      <c r="AQ73" s="130" cm="1">
        <f t="array" ref="AQ73">_xlfn.XLOOKUP(AQ$1,'PY1 Data(H)'!$A$1:$BR$1,_xlfn.XLOOKUP($A73,'PY1 Data(H)'!$A$1:$A$288,'PY1 Data(H)'!$A$1:$BR$288))</f>
        <v>0</v>
      </c>
      <c r="AR73" s="130" cm="1">
        <f t="array" ref="AR73">_xlfn.XLOOKUP(AR$1,'PY1 Data(H)'!$A$1:$BR$1,_xlfn.XLOOKUP($A73,'PY1 Data(H)'!$A$1:$A$288,'PY1 Data(H)'!$A$1:$BR$288))</f>
        <v>0</v>
      </c>
      <c r="AS73" s="130" cm="1">
        <f t="array" ref="AS73">_xlfn.XLOOKUP(AS$1,'PY1 Data(H)'!$A$1:$BR$1,_xlfn.XLOOKUP($A73,'PY1 Data(H)'!$A$1:$A$288,'PY1 Data(H)'!$A$1:$BR$288))</f>
        <v>0</v>
      </c>
    </row>
    <row r="74" spans="1:45" x14ac:dyDescent="0.3">
      <c r="A74">
        <v>535</v>
      </c>
      <c r="D74" s="130" cm="1">
        <f t="array" ref="D74">_xlfn.XLOOKUP(D$1,'PY1 Data(H)'!$A$1:$BR$1,_xlfn.XLOOKUP($A74,'PY1 Data(H)'!$A$1:$A$288,'PY1 Data(H)'!$A$1:$BR$288))</f>
        <v>0</v>
      </c>
      <c r="E74" s="130" cm="1">
        <f t="array" ref="E74">_xlfn.XLOOKUP(E$1,'PY1 Data(H)'!$A$1:$BR$1,_xlfn.XLOOKUP($A74,'PY1 Data(H)'!$A$1:$A$288,'PY1 Data(H)'!$A$1:$BR$288))</f>
        <v>0</v>
      </c>
      <c r="F74" s="130" cm="1">
        <f t="array" ref="F74">_xlfn.XLOOKUP(F$1,'PY1 Data(H)'!$A$1:$BR$1,_xlfn.XLOOKUP($A74,'PY1 Data(H)'!$A$1:$A$288,'PY1 Data(H)'!$A$1:$BR$288))</f>
        <v>0</v>
      </c>
      <c r="G74" s="130" cm="1">
        <f t="array" ref="G74">_xlfn.XLOOKUP(G$1,'PY1 Data(H)'!$A$1:$BR$1,_xlfn.XLOOKUP($A74,'PY1 Data(H)'!$A$1:$A$288,'PY1 Data(H)'!$A$1:$BR$288))</f>
        <v>0</v>
      </c>
      <c r="H74" s="130" cm="1">
        <f t="array" ref="H74">_xlfn.XLOOKUP(H$1,'PY1 Data(H)'!$A$1:$BR$1,_xlfn.XLOOKUP($A74,'PY1 Data(H)'!$A$1:$A$288,'PY1 Data(H)'!$A$1:$BR$288))</f>
        <v>0</v>
      </c>
      <c r="I74" s="130" cm="1">
        <f t="array" ref="I74">_xlfn.XLOOKUP(I$1,'PY1 Data(H)'!$A$1:$BR$1,_xlfn.XLOOKUP($A74,'PY1 Data(H)'!$A$1:$A$288,'PY1 Data(H)'!$A$1:$BR$288))</f>
        <v>0</v>
      </c>
      <c r="J74" s="130" cm="1">
        <f t="array" ref="J74">_xlfn.XLOOKUP(J$1,'PY1 Data(H)'!$A$1:$BR$1,_xlfn.XLOOKUP($A74,'PY1 Data(H)'!$A$1:$A$288,'PY1 Data(H)'!$A$1:$BR$288))</f>
        <v>0</v>
      </c>
      <c r="K74" s="130" cm="1">
        <f t="array" ref="K74">_xlfn.XLOOKUP(K$1,'PY1 Data(H)'!$A$1:$BR$1,_xlfn.XLOOKUP($A74,'PY1 Data(H)'!$A$1:$A$288,'PY1 Data(H)'!$A$1:$BR$288))</f>
        <v>0</v>
      </c>
      <c r="L74" s="130" cm="1">
        <f t="array" ref="L74">_xlfn.XLOOKUP(L$1,'PY1 Data(H)'!$A$1:$BR$1,_xlfn.XLOOKUP($A74,'PY1 Data(H)'!$A$1:$A$288,'PY1 Data(H)'!$A$1:$BR$288))</f>
        <v>0</v>
      </c>
      <c r="M74" s="130" cm="1">
        <f t="array" ref="M74">_xlfn.XLOOKUP(M$1,'PY1 Data(H)'!$A$1:$BR$1,_xlfn.XLOOKUP($A74,'PY1 Data(H)'!$A$1:$A$288,'PY1 Data(H)'!$A$1:$BR$288))</f>
        <v>0</v>
      </c>
      <c r="N74" s="130" cm="1">
        <f t="array" ref="N74">_xlfn.XLOOKUP(N$1,'PY1 Data(H)'!$A$1:$BR$1,_xlfn.XLOOKUP($A74,'PY1 Data(H)'!$A$1:$A$288,'PY1 Data(H)'!$A$1:$BR$288))</f>
        <v>0</v>
      </c>
      <c r="O74" s="130" cm="1">
        <f t="array" ref="O74">_xlfn.XLOOKUP(O$1,'PY1 Data(H)'!$A$1:$BR$1,_xlfn.XLOOKUP($A74,'PY1 Data(H)'!$A$1:$A$288,'PY1 Data(H)'!$A$1:$BR$288))</f>
        <v>0</v>
      </c>
      <c r="P74" s="130" cm="1">
        <f t="array" ref="P74">_xlfn.XLOOKUP(P$1,'PY1 Data(H)'!$A$1:$BR$1,_xlfn.XLOOKUP($A74,'PY1 Data(H)'!$A$1:$A$288,'PY1 Data(H)'!$A$1:$BR$288))</f>
        <v>0</v>
      </c>
      <c r="Q74" s="130" cm="1">
        <f t="array" ref="Q74">_xlfn.XLOOKUP(Q$1,'PY1 Data(H)'!$A$1:$BR$1,_xlfn.XLOOKUP($A74,'PY1 Data(H)'!$A$1:$A$288,'PY1 Data(H)'!$A$1:$BR$288))</f>
        <v>43220</v>
      </c>
      <c r="R74" s="130" cm="1">
        <f t="array" ref="R74">_xlfn.XLOOKUP(R$1,'PY1 Data(H)'!$A$1:$BR$1,_xlfn.XLOOKUP($A74,'PY1 Data(H)'!$A$1:$A$288,'PY1 Data(H)'!$A$1:$BR$288))</f>
        <v>0</v>
      </c>
      <c r="S74" s="130" cm="1">
        <f t="array" ref="S74">_xlfn.XLOOKUP(S$1,'PY1 Data(H)'!$A$1:$BR$1,_xlfn.XLOOKUP($A74,'PY1 Data(H)'!$A$1:$A$288,'PY1 Data(H)'!$A$1:$BR$288))</f>
        <v>0</v>
      </c>
      <c r="T74" s="130" cm="1">
        <f t="array" ref="T74">_xlfn.XLOOKUP(T$1,'PY1 Data(H)'!$A$1:$BR$1,_xlfn.XLOOKUP($A74,'PY1 Data(H)'!$A$1:$A$288,'PY1 Data(H)'!$A$1:$BR$288))</f>
        <v>0</v>
      </c>
      <c r="U74" s="130" cm="1">
        <f t="array" ref="U74">_xlfn.XLOOKUP(U$1,'PY1 Data(H)'!$A$1:$BR$1,_xlfn.XLOOKUP($A74,'PY1 Data(H)'!$A$1:$A$288,'PY1 Data(H)'!$A$1:$BR$288))</f>
        <v>0</v>
      </c>
      <c r="V74" s="130" cm="1">
        <f t="array" ref="V74">_xlfn.XLOOKUP(V$1,'PY1 Data(H)'!$A$1:$BR$1,_xlfn.XLOOKUP($A74,'PY1 Data(H)'!$A$1:$A$288,'PY1 Data(H)'!$A$1:$BR$288))</f>
        <v>0</v>
      </c>
      <c r="W74" s="130" cm="1">
        <f t="array" ref="W74">_xlfn.XLOOKUP(W$1,'PY1 Data(H)'!$A$1:$BR$1,_xlfn.XLOOKUP($A74,'PY1 Data(H)'!$A$1:$A$288,'PY1 Data(H)'!$A$1:$BR$288))</f>
        <v>0</v>
      </c>
      <c r="X74" s="130" cm="1">
        <f t="array" ref="X74">_xlfn.XLOOKUP(X$1,'PY1 Data(H)'!$A$1:$BR$1,_xlfn.XLOOKUP($A74,'PY1 Data(H)'!$A$1:$A$288,'PY1 Data(H)'!$A$1:$BR$288))</f>
        <v>0</v>
      </c>
      <c r="Y74" s="130" cm="1">
        <f t="array" ref="Y74">_xlfn.XLOOKUP(Y$1,'PY1 Data(H)'!$A$1:$BR$1,_xlfn.XLOOKUP($A74,'PY1 Data(H)'!$A$1:$A$288,'PY1 Data(H)'!$A$1:$BR$288))</f>
        <v>0</v>
      </c>
      <c r="Z74" s="130" cm="1">
        <f t="array" ref="Z74">_xlfn.XLOOKUP(Z$1,'PY1 Data(H)'!$A$1:$BR$1,_xlfn.XLOOKUP($A74,'PY1 Data(H)'!$A$1:$A$288,'PY1 Data(H)'!$A$1:$BR$288))</f>
        <v>0</v>
      </c>
      <c r="AA74" s="130" cm="1">
        <f t="array" ref="AA74">_xlfn.XLOOKUP(AA$1,'PY1 Data(H)'!$A$1:$BR$1,_xlfn.XLOOKUP($A74,'PY1 Data(H)'!$A$1:$A$288,'PY1 Data(H)'!$A$1:$BR$288))</f>
        <v>0</v>
      </c>
      <c r="AB74" s="130" cm="1">
        <f t="array" ref="AB74">_xlfn.XLOOKUP(AB$1,'PY1 Data(H)'!$A$1:$BR$1,_xlfn.XLOOKUP($A74,'PY1 Data(H)'!$A$1:$A$288,'PY1 Data(H)'!$A$1:$BR$288))</f>
        <v>0</v>
      </c>
      <c r="AC74" s="130" cm="1">
        <f t="array" ref="AC74">_xlfn.XLOOKUP(AC$1,'PY1 Data(H)'!$A$1:$BR$1,_xlfn.XLOOKUP($A74,'PY1 Data(H)'!$A$1:$A$288,'PY1 Data(H)'!$A$1:$BR$288))</f>
        <v>0</v>
      </c>
      <c r="AD74" s="130" cm="1">
        <f t="array" ref="AD74">_xlfn.XLOOKUP(AD$1,'PY1 Data(H)'!$A$1:$BR$1,_xlfn.XLOOKUP($A74,'PY1 Data(H)'!$A$1:$A$288,'PY1 Data(H)'!$A$1:$BR$288))</f>
        <v>0</v>
      </c>
      <c r="AE74" s="130" cm="1">
        <f t="array" ref="AE74">_xlfn.XLOOKUP(AE$1,'PY1 Data(H)'!$A$1:$BR$1,_xlfn.XLOOKUP($A74,'PY1 Data(H)'!$A$1:$A$288,'PY1 Data(H)'!$A$1:$BR$288))</f>
        <v>0</v>
      </c>
      <c r="AF74" s="130" cm="1">
        <f t="array" ref="AF74">_xlfn.XLOOKUP(AF$1,'PY1 Data(H)'!$A$1:$BR$1,_xlfn.XLOOKUP($A74,'PY1 Data(H)'!$A$1:$A$288,'PY1 Data(H)'!$A$1:$BR$288))</f>
        <v>0</v>
      </c>
      <c r="AG74" s="130" cm="1">
        <f t="array" ref="AG74">_xlfn.XLOOKUP(AG$1,'PY1 Data(H)'!$A$1:$BR$1,_xlfn.XLOOKUP($A74,'PY1 Data(H)'!$A$1:$A$288,'PY1 Data(H)'!$A$1:$BR$288))</f>
        <v>0</v>
      </c>
      <c r="AH74" s="130" cm="1">
        <f t="array" ref="AH74">_xlfn.XLOOKUP(AH$1,'PY1 Data(H)'!$A$1:$BR$1,_xlfn.XLOOKUP($A74,'PY1 Data(H)'!$A$1:$A$288,'PY1 Data(H)'!$A$1:$BR$288))</f>
        <v>0</v>
      </c>
      <c r="AI74" s="130" cm="1">
        <f t="array" ref="AI74">_xlfn.XLOOKUP(AI$1,'PY1 Data(H)'!$A$1:$BR$1,_xlfn.XLOOKUP($A74,'PY1 Data(H)'!$A$1:$A$288,'PY1 Data(H)'!$A$1:$BR$288))</f>
        <v>0</v>
      </c>
      <c r="AJ74" s="130" cm="1">
        <f t="array" ref="AJ74">_xlfn.XLOOKUP(AJ$1,'PY1 Data(H)'!$A$1:$BR$1,_xlfn.XLOOKUP($A74,'PY1 Data(H)'!$A$1:$A$288,'PY1 Data(H)'!$A$1:$BR$288))</f>
        <v>0</v>
      </c>
      <c r="AK74" s="130" cm="1">
        <f t="array" ref="AK74">_xlfn.XLOOKUP(AK$1,'PY1 Data(H)'!$A$1:$BR$1,_xlfn.XLOOKUP($A74,'PY1 Data(H)'!$A$1:$A$288,'PY1 Data(H)'!$A$1:$BR$288))</f>
        <v>0</v>
      </c>
      <c r="AL74" s="130" cm="1">
        <f t="array" ref="AL74">_xlfn.XLOOKUP(AL$1,'PY1 Data(H)'!$A$1:$BR$1,_xlfn.XLOOKUP($A74,'PY1 Data(H)'!$A$1:$A$288,'PY1 Data(H)'!$A$1:$BR$288))</f>
        <v>0</v>
      </c>
      <c r="AM74" s="130" cm="1">
        <f t="array" ref="AM74">_xlfn.XLOOKUP(AM$1,'PY1 Data(H)'!$A$1:$BR$1,_xlfn.XLOOKUP($A74,'PY1 Data(H)'!$A$1:$A$288,'PY1 Data(H)'!$A$1:$BR$288))</f>
        <v>0</v>
      </c>
      <c r="AN74" s="130" cm="1">
        <f t="array" ref="AN74">_xlfn.XLOOKUP(AN$1,'PY1 Data(H)'!$A$1:$BR$1,_xlfn.XLOOKUP($A74,'PY1 Data(H)'!$A$1:$A$288,'PY1 Data(H)'!$A$1:$BR$288))</f>
        <v>0</v>
      </c>
      <c r="AO74" s="130" cm="1">
        <f t="array" ref="AO74">_xlfn.XLOOKUP(AO$1,'PY1 Data(H)'!$A$1:$BR$1,_xlfn.XLOOKUP($A74,'PY1 Data(H)'!$A$1:$A$288,'PY1 Data(H)'!$A$1:$BR$288))</f>
        <v>0</v>
      </c>
      <c r="AP74" s="130" cm="1">
        <f t="array" ref="AP74">_xlfn.XLOOKUP(AP$1,'PY1 Data(H)'!$A$1:$BR$1,_xlfn.XLOOKUP($A74,'PY1 Data(H)'!$A$1:$A$288,'PY1 Data(H)'!$A$1:$BR$288))</f>
        <v>0</v>
      </c>
      <c r="AQ74" s="130" cm="1">
        <f t="array" ref="AQ74">_xlfn.XLOOKUP(AQ$1,'PY1 Data(H)'!$A$1:$BR$1,_xlfn.XLOOKUP($A74,'PY1 Data(H)'!$A$1:$A$288,'PY1 Data(H)'!$A$1:$BR$288))</f>
        <v>0</v>
      </c>
      <c r="AR74" s="130" cm="1">
        <f t="array" ref="AR74">_xlfn.XLOOKUP(AR$1,'PY1 Data(H)'!$A$1:$BR$1,_xlfn.XLOOKUP($A74,'PY1 Data(H)'!$A$1:$A$288,'PY1 Data(H)'!$A$1:$BR$288))</f>
        <v>0</v>
      </c>
      <c r="AS74" s="130" cm="1">
        <f t="array" ref="AS74">_xlfn.XLOOKUP(AS$1,'PY1 Data(H)'!$A$1:$BR$1,_xlfn.XLOOKUP($A74,'PY1 Data(H)'!$A$1:$A$288,'PY1 Data(H)'!$A$1:$BR$288))</f>
        <v>0</v>
      </c>
    </row>
    <row r="75" spans="1:45" x14ac:dyDescent="0.3">
      <c r="D75" s="130" cm="1">
        <f t="array" ref="D75">_xlfn.XLOOKUP(D$1,'PY1 Data(H)'!$A$1:$BR$1,_xlfn.XLOOKUP($A75,'PY1 Data(H)'!$A$1:$A$288,'PY1 Data(H)'!$A$1:$BR$288))</f>
        <v>0</v>
      </c>
      <c r="E75" s="130" cm="1">
        <f t="array" ref="E75">_xlfn.XLOOKUP(E$1,'PY1 Data(H)'!$A$1:$BR$1,_xlfn.XLOOKUP($A75,'PY1 Data(H)'!$A$1:$A$288,'PY1 Data(H)'!$A$1:$BR$288))</f>
        <v>0</v>
      </c>
      <c r="F75" s="130" cm="1">
        <f t="array" ref="F75">_xlfn.XLOOKUP(F$1,'PY1 Data(H)'!$A$1:$BR$1,_xlfn.XLOOKUP($A75,'PY1 Data(H)'!$A$1:$A$288,'PY1 Data(H)'!$A$1:$BR$288))</f>
        <v>0</v>
      </c>
      <c r="G75" s="130" cm="1">
        <f t="array" ref="G75">_xlfn.XLOOKUP(G$1,'PY1 Data(H)'!$A$1:$BR$1,_xlfn.XLOOKUP($A75,'PY1 Data(H)'!$A$1:$A$288,'PY1 Data(H)'!$A$1:$BR$288))</f>
        <v>0</v>
      </c>
      <c r="H75" s="130" cm="1">
        <f t="array" ref="H75">_xlfn.XLOOKUP(H$1,'PY1 Data(H)'!$A$1:$BR$1,_xlfn.XLOOKUP($A75,'PY1 Data(H)'!$A$1:$A$288,'PY1 Data(H)'!$A$1:$BR$288))</f>
        <v>0</v>
      </c>
      <c r="I75" s="130" cm="1">
        <f t="array" ref="I75">_xlfn.XLOOKUP(I$1,'PY1 Data(H)'!$A$1:$BR$1,_xlfn.XLOOKUP($A75,'PY1 Data(H)'!$A$1:$A$288,'PY1 Data(H)'!$A$1:$BR$288))</f>
        <v>0</v>
      </c>
      <c r="J75" s="130" cm="1">
        <f t="array" ref="J75">_xlfn.XLOOKUP(J$1,'PY1 Data(H)'!$A$1:$BR$1,_xlfn.XLOOKUP($A75,'PY1 Data(H)'!$A$1:$A$288,'PY1 Data(H)'!$A$1:$BR$288))</f>
        <v>0</v>
      </c>
      <c r="K75" s="130" cm="1">
        <f t="array" ref="K75">_xlfn.XLOOKUP(K$1,'PY1 Data(H)'!$A$1:$BR$1,_xlfn.XLOOKUP($A75,'PY1 Data(H)'!$A$1:$A$288,'PY1 Data(H)'!$A$1:$BR$288))</f>
        <v>0</v>
      </c>
      <c r="L75" s="130" cm="1">
        <f t="array" ref="L75">_xlfn.XLOOKUP(L$1,'PY1 Data(H)'!$A$1:$BR$1,_xlfn.XLOOKUP($A75,'PY1 Data(H)'!$A$1:$A$288,'PY1 Data(H)'!$A$1:$BR$288))</f>
        <v>0</v>
      </c>
      <c r="M75" s="130" cm="1">
        <f t="array" ref="M75">_xlfn.XLOOKUP(M$1,'PY1 Data(H)'!$A$1:$BR$1,_xlfn.XLOOKUP($A75,'PY1 Data(H)'!$A$1:$A$288,'PY1 Data(H)'!$A$1:$BR$288))</f>
        <v>0</v>
      </c>
      <c r="N75" s="130" cm="1">
        <f t="array" ref="N75">_xlfn.XLOOKUP(N$1,'PY1 Data(H)'!$A$1:$BR$1,_xlfn.XLOOKUP($A75,'PY1 Data(H)'!$A$1:$A$288,'PY1 Data(H)'!$A$1:$BR$288))</f>
        <v>0</v>
      </c>
      <c r="O75" s="130" cm="1">
        <f t="array" ref="O75">_xlfn.XLOOKUP(O$1,'PY1 Data(H)'!$A$1:$BR$1,_xlfn.XLOOKUP($A75,'PY1 Data(H)'!$A$1:$A$288,'PY1 Data(H)'!$A$1:$BR$288))</f>
        <v>0</v>
      </c>
      <c r="P75" s="130" cm="1">
        <f t="array" ref="P75">_xlfn.XLOOKUP(P$1,'PY1 Data(H)'!$A$1:$BR$1,_xlfn.XLOOKUP($A75,'PY1 Data(H)'!$A$1:$A$288,'PY1 Data(H)'!$A$1:$BR$288))</f>
        <v>0</v>
      </c>
      <c r="Q75" s="130" cm="1">
        <f t="array" ref="Q75">_xlfn.XLOOKUP(Q$1,'PY1 Data(H)'!$A$1:$BR$1,_xlfn.XLOOKUP($A75,'PY1 Data(H)'!$A$1:$A$288,'PY1 Data(H)'!$A$1:$BR$288))</f>
        <v>0</v>
      </c>
      <c r="R75" s="130" cm="1">
        <f t="array" ref="R75">_xlfn.XLOOKUP(R$1,'PY1 Data(H)'!$A$1:$BR$1,_xlfn.XLOOKUP($A75,'PY1 Data(H)'!$A$1:$A$288,'PY1 Data(H)'!$A$1:$BR$288))</f>
        <v>0</v>
      </c>
      <c r="S75" s="130" cm="1">
        <f t="array" ref="S75">_xlfn.XLOOKUP(S$1,'PY1 Data(H)'!$A$1:$BR$1,_xlfn.XLOOKUP($A75,'PY1 Data(H)'!$A$1:$A$288,'PY1 Data(H)'!$A$1:$BR$288))</f>
        <v>0</v>
      </c>
      <c r="T75" s="130" cm="1">
        <f t="array" ref="T75">_xlfn.XLOOKUP(T$1,'PY1 Data(H)'!$A$1:$BR$1,_xlfn.XLOOKUP($A75,'PY1 Data(H)'!$A$1:$A$288,'PY1 Data(H)'!$A$1:$BR$288))</f>
        <v>0</v>
      </c>
      <c r="U75" s="130" cm="1">
        <f t="array" ref="U75">_xlfn.XLOOKUP(U$1,'PY1 Data(H)'!$A$1:$BR$1,_xlfn.XLOOKUP($A75,'PY1 Data(H)'!$A$1:$A$288,'PY1 Data(H)'!$A$1:$BR$288))</f>
        <v>0</v>
      </c>
      <c r="V75" s="130" cm="1">
        <f t="array" ref="V75">_xlfn.XLOOKUP(V$1,'PY1 Data(H)'!$A$1:$BR$1,_xlfn.XLOOKUP($A75,'PY1 Data(H)'!$A$1:$A$288,'PY1 Data(H)'!$A$1:$BR$288))</f>
        <v>0</v>
      </c>
      <c r="W75" s="130" cm="1">
        <f t="array" ref="W75">_xlfn.XLOOKUP(W$1,'PY1 Data(H)'!$A$1:$BR$1,_xlfn.XLOOKUP($A75,'PY1 Data(H)'!$A$1:$A$288,'PY1 Data(H)'!$A$1:$BR$288))</f>
        <v>0</v>
      </c>
      <c r="X75" s="130" cm="1">
        <f t="array" ref="X75">_xlfn.XLOOKUP(X$1,'PY1 Data(H)'!$A$1:$BR$1,_xlfn.XLOOKUP($A75,'PY1 Data(H)'!$A$1:$A$288,'PY1 Data(H)'!$A$1:$BR$288))</f>
        <v>0</v>
      </c>
      <c r="Y75" s="130" cm="1">
        <f t="array" ref="Y75">_xlfn.XLOOKUP(Y$1,'PY1 Data(H)'!$A$1:$BR$1,_xlfn.XLOOKUP($A75,'PY1 Data(H)'!$A$1:$A$288,'PY1 Data(H)'!$A$1:$BR$288))</f>
        <v>0</v>
      </c>
      <c r="Z75" s="130" cm="1">
        <f t="array" ref="Z75">_xlfn.XLOOKUP(Z$1,'PY1 Data(H)'!$A$1:$BR$1,_xlfn.XLOOKUP($A75,'PY1 Data(H)'!$A$1:$A$288,'PY1 Data(H)'!$A$1:$BR$288))</f>
        <v>0</v>
      </c>
      <c r="AA75" s="130" cm="1">
        <f t="array" ref="AA75">_xlfn.XLOOKUP(AA$1,'PY1 Data(H)'!$A$1:$BR$1,_xlfn.XLOOKUP($A75,'PY1 Data(H)'!$A$1:$A$288,'PY1 Data(H)'!$A$1:$BR$288))</f>
        <v>0</v>
      </c>
      <c r="AB75" s="130" cm="1">
        <f t="array" ref="AB75">_xlfn.XLOOKUP(AB$1,'PY1 Data(H)'!$A$1:$BR$1,_xlfn.XLOOKUP($A75,'PY1 Data(H)'!$A$1:$A$288,'PY1 Data(H)'!$A$1:$BR$288))</f>
        <v>0</v>
      </c>
      <c r="AC75" s="130" cm="1">
        <f t="array" ref="AC75">_xlfn.XLOOKUP(AC$1,'PY1 Data(H)'!$A$1:$BR$1,_xlfn.XLOOKUP($A75,'PY1 Data(H)'!$A$1:$A$288,'PY1 Data(H)'!$A$1:$BR$288))</f>
        <v>0</v>
      </c>
      <c r="AD75" s="130" cm="1">
        <f t="array" ref="AD75">_xlfn.XLOOKUP(AD$1,'PY1 Data(H)'!$A$1:$BR$1,_xlfn.XLOOKUP($A75,'PY1 Data(H)'!$A$1:$A$288,'PY1 Data(H)'!$A$1:$BR$288))</f>
        <v>0</v>
      </c>
      <c r="AE75" s="130" cm="1">
        <f t="array" ref="AE75">_xlfn.XLOOKUP(AE$1,'PY1 Data(H)'!$A$1:$BR$1,_xlfn.XLOOKUP($A75,'PY1 Data(H)'!$A$1:$A$288,'PY1 Data(H)'!$A$1:$BR$288))</f>
        <v>0</v>
      </c>
      <c r="AF75" s="130" cm="1">
        <f t="array" ref="AF75">_xlfn.XLOOKUP(AF$1,'PY1 Data(H)'!$A$1:$BR$1,_xlfn.XLOOKUP($A75,'PY1 Data(H)'!$A$1:$A$288,'PY1 Data(H)'!$A$1:$BR$288))</f>
        <v>0</v>
      </c>
      <c r="AG75" s="130" cm="1">
        <f t="array" ref="AG75">_xlfn.XLOOKUP(AG$1,'PY1 Data(H)'!$A$1:$BR$1,_xlfn.XLOOKUP($A75,'PY1 Data(H)'!$A$1:$A$288,'PY1 Data(H)'!$A$1:$BR$288))</f>
        <v>0</v>
      </c>
      <c r="AH75" s="130" cm="1">
        <f t="array" ref="AH75">_xlfn.XLOOKUP(AH$1,'PY1 Data(H)'!$A$1:$BR$1,_xlfn.XLOOKUP($A75,'PY1 Data(H)'!$A$1:$A$288,'PY1 Data(H)'!$A$1:$BR$288))</f>
        <v>0</v>
      </c>
      <c r="AI75" s="130" cm="1">
        <f t="array" ref="AI75">_xlfn.XLOOKUP(AI$1,'PY1 Data(H)'!$A$1:$BR$1,_xlfn.XLOOKUP($A75,'PY1 Data(H)'!$A$1:$A$288,'PY1 Data(H)'!$A$1:$BR$288))</f>
        <v>0</v>
      </c>
      <c r="AJ75" s="130" cm="1">
        <f t="array" ref="AJ75">_xlfn.XLOOKUP(AJ$1,'PY1 Data(H)'!$A$1:$BR$1,_xlfn.XLOOKUP($A75,'PY1 Data(H)'!$A$1:$A$288,'PY1 Data(H)'!$A$1:$BR$288))</f>
        <v>0</v>
      </c>
      <c r="AK75" s="130" cm="1">
        <f t="array" ref="AK75">_xlfn.XLOOKUP(AK$1,'PY1 Data(H)'!$A$1:$BR$1,_xlfn.XLOOKUP($A75,'PY1 Data(H)'!$A$1:$A$288,'PY1 Data(H)'!$A$1:$BR$288))</f>
        <v>0</v>
      </c>
      <c r="AL75" s="130" cm="1">
        <f t="array" ref="AL75">_xlfn.XLOOKUP(AL$1,'PY1 Data(H)'!$A$1:$BR$1,_xlfn.XLOOKUP($A75,'PY1 Data(H)'!$A$1:$A$288,'PY1 Data(H)'!$A$1:$BR$288))</f>
        <v>0</v>
      </c>
      <c r="AM75" s="130" cm="1">
        <f t="array" ref="AM75">_xlfn.XLOOKUP(AM$1,'PY1 Data(H)'!$A$1:$BR$1,_xlfn.XLOOKUP($A75,'PY1 Data(H)'!$A$1:$A$288,'PY1 Data(H)'!$A$1:$BR$288))</f>
        <v>0</v>
      </c>
      <c r="AN75" s="130" cm="1">
        <f t="array" ref="AN75">_xlfn.XLOOKUP(AN$1,'PY1 Data(H)'!$A$1:$BR$1,_xlfn.XLOOKUP($A75,'PY1 Data(H)'!$A$1:$A$288,'PY1 Data(H)'!$A$1:$BR$288))</f>
        <v>0</v>
      </c>
      <c r="AO75" s="130" cm="1">
        <f t="array" ref="AO75">_xlfn.XLOOKUP(AO$1,'PY1 Data(H)'!$A$1:$BR$1,_xlfn.XLOOKUP($A75,'PY1 Data(H)'!$A$1:$A$288,'PY1 Data(H)'!$A$1:$BR$288))</f>
        <v>0</v>
      </c>
      <c r="AP75" s="130" cm="1">
        <f t="array" ref="AP75">_xlfn.XLOOKUP(AP$1,'PY1 Data(H)'!$A$1:$BR$1,_xlfn.XLOOKUP($A75,'PY1 Data(H)'!$A$1:$A$288,'PY1 Data(H)'!$A$1:$BR$288))</f>
        <v>0</v>
      </c>
      <c r="AQ75" s="130" cm="1">
        <f t="array" ref="AQ75">_xlfn.XLOOKUP(AQ$1,'PY1 Data(H)'!$A$1:$BR$1,_xlfn.XLOOKUP($A75,'PY1 Data(H)'!$A$1:$A$288,'PY1 Data(H)'!$A$1:$BR$288))</f>
        <v>0</v>
      </c>
      <c r="AR75" s="130" cm="1">
        <f t="array" ref="AR75">_xlfn.XLOOKUP(AR$1,'PY1 Data(H)'!$A$1:$BR$1,_xlfn.XLOOKUP($A75,'PY1 Data(H)'!$A$1:$A$288,'PY1 Data(H)'!$A$1:$BR$288))</f>
        <v>0</v>
      </c>
      <c r="AS75" s="130" cm="1">
        <f t="array" ref="AS75">_xlfn.XLOOKUP(AS$1,'PY1 Data(H)'!$A$1:$BR$1,_xlfn.XLOOKUP($A75,'PY1 Data(H)'!$A$1:$A$288,'PY1 Data(H)'!$A$1:$BR$288))</f>
        <v>0</v>
      </c>
    </row>
    <row r="76" spans="1:45" x14ac:dyDescent="0.3">
      <c r="D76" s="130" cm="1">
        <f t="array" ref="D76">_xlfn.XLOOKUP(D$1,'PY1 Data(H)'!$A$1:$BR$1,_xlfn.XLOOKUP($A76,'PY1 Data(H)'!$A$1:$A$288,'PY1 Data(H)'!$A$1:$BR$288))</f>
        <v>0</v>
      </c>
      <c r="E76" s="130" cm="1">
        <f t="array" ref="E76">_xlfn.XLOOKUP(E$1,'PY1 Data(H)'!$A$1:$BR$1,_xlfn.XLOOKUP($A76,'PY1 Data(H)'!$A$1:$A$288,'PY1 Data(H)'!$A$1:$BR$288))</f>
        <v>0</v>
      </c>
      <c r="F76" s="130" cm="1">
        <f t="array" ref="F76">_xlfn.XLOOKUP(F$1,'PY1 Data(H)'!$A$1:$BR$1,_xlfn.XLOOKUP($A76,'PY1 Data(H)'!$A$1:$A$288,'PY1 Data(H)'!$A$1:$BR$288))</f>
        <v>0</v>
      </c>
      <c r="G76" s="130" cm="1">
        <f t="array" ref="G76">_xlfn.XLOOKUP(G$1,'PY1 Data(H)'!$A$1:$BR$1,_xlfn.XLOOKUP($A76,'PY1 Data(H)'!$A$1:$A$288,'PY1 Data(H)'!$A$1:$BR$288))</f>
        <v>0</v>
      </c>
      <c r="H76" s="130" cm="1">
        <f t="array" ref="H76">_xlfn.XLOOKUP(H$1,'PY1 Data(H)'!$A$1:$BR$1,_xlfn.XLOOKUP($A76,'PY1 Data(H)'!$A$1:$A$288,'PY1 Data(H)'!$A$1:$BR$288))</f>
        <v>0</v>
      </c>
      <c r="I76" s="130" cm="1">
        <f t="array" ref="I76">_xlfn.XLOOKUP(I$1,'PY1 Data(H)'!$A$1:$BR$1,_xlfn.XLOOKUP($A76,'PY1 Data(H)'!$A$1:$A$288,'PY1 Data(H)'!$A$1:$BR$288))</f>
        <v>0</v>
      </c>
      <c r="J76" s="130" cm="1">
        <f t="array" ref="J76">_xlfn.XLOOKUP(J$1,'PY1 Data(H)'!$A$1:$BR$1,_xlfn.XLOOKUP($A76,'PY1 Data(H)'!$A$1:$A$288,'PY1 Data(H)'!$A$1:$BR$288))</f>
        <v>0</v>
      </c>
      <c r="K76" s="130" cm="1">
        <f t="array" ref="K76">_xlfn.XLOOKUP(K$1,'PY1 Data(H)'!$A$1:$BR$1,_xlfn.XLOOKUP($A76,'PY1 Data(H)'!$A$1:$A$288,'PY1 Data(H)'!$A$1:$BR$288))</f>
        <v>0</v>
      </c>
      <c r="L76" s="130" cm="1">
        <f t="array" ref="L76">_xlfn.XLOOKUP(L$1,'PY1 Data(H)'!$A$1:$BR$1,_xlfn.XLOOKUP($A76,'PY1 Data(H)'!$A$1:$A$288,'PY1 Data(H)'!$A$1:$BR$288))</f>
        <v>0</v>
      </c>
      <c r="M76" s="130" cm="1">
        <f t="array" ref="M76">_xlfn.XLOOKUP(M$1,'PY1 Data(H)'!$A$1:$BR$1,_xlfn.XLOOKUP($A76,'PY1 Data(H)'!$A$1:$A$288,'PY1 Data(H)'!$A$1:$BR$288))</f>
        <v>0</v>
      </c>
      <c r="N76" s="130" cm="1">
        <f t="array" ref="N76">_xlfn.XLOOKUP(N$1,'PY1 Data(H)'!$A$1:$BR$1,_xlfn.XLOOKUP($A76,'PY1 Data(H)'!$A$1:$A$288,'PY1 Data(H)'!$A$1:$BR$288))</f>
        <v>0</v>
      </c>
      <c r="O76" s="130" cm="1">
        <f t="array" ref="O76">_xlfn.XLOOKUP(O$1,'PY1 Data(H)'!$A$1:$BR$1,_xlfn.XLOOKUP($A76,'PY1 Data(H)'!$A$1:$A$288,'PY1 Data(H)'!$A$1:$BR$288))</f>
        <v>0</v>
      </c>
      <c r="P76" s="130" cm="1">
        <f t="array" ref="P76">_xlfn.XLOOKUP(P$1,'PY1 Data(H)'!$A$1:$BR$1,_xlfn.XLOOKUP($A76,'PY1 Data(H)'!$A$1:$A$288,'PY1 Data(H)'!$A$1:$BR$288))</f>
        <v>0</v>
      </c>
      <c r="Q76" s="130" cm="1">
        <f t="array" ref="Q76">_xlfn.XLOOKUP(Q$1,'PY1 Data(H)'!$A$1:$BR$1,_xlfn.XLOOKUP($A76,'PY1 Data(H)'!$A$1:$A$288,'PY1 Data(H)'!$A$1:$BR$288))</f>
        <v>0</v>
      </c>
      <c r="R76" s="130" cm="1">
        <f t="array" ref="R76">_xlfn.XLOOKUP(R$1,'PY1 Data(H)'!$A$1:$BR$1,_xlfn.XLOOKUP($A76,'PY1 Data(H)'!$A$1:$A$288,'PY1 Data(H)'!$A$1:$BR$288))</f>
        <v>0</v>
      </c>
      <c r="S76" s="130" cm="1">
        <f t="array" ref="S76">_xlfn.XLOOKUP(S$1,'PY1 Data(H)'!$A$1:$BR$1,_xlfn.XLOOKUP($A76,'PY1 Data(H)'!$A$1:$A$288,'PY1 Data(H)'!$A$1:$BR$288))</f>
        <v>0</v>
      </c>
      <c r="T76" s="130" cm="1">
        <f t="array" ref="T76">_xlfn.XLOOKUP(T$1,'PY1 Data(H)'!$A$1:$BR$1,_xlfn.XLOOKUP($A76,'PY1 Data(H)'!$A$1:$A$288,'PY1 Data(H)'!$A$1:$BR$288))</f>
        <v>0</v>
      </c>
      <c r="U76" s="130" cm="1">
        <f t="array" ref="U76">_xlfn.XLOOKUP(U$1,'PY1 Data(H)'!$A$1:$BR$1,_xlfn.XLOOKUP($A76,'PY1 Data(H)'!$A$1:$A$288,'PY1 Data(H)'!$A$1:$BR$288))</f>
        <v>0</v>
      </c>
      <c r="V76" s="130" cm="1">
        <f t="array" ref="V76">_xlfn.XLOOKUP(V$1,'PY1 Data(H)'!$A$1:$BR$1,_xlfn.XLOOKUP($A76,'PY1 Data(H)'!$A$1:$A$288,'PY1 Data(H)'!$A$1:$BR$288))</f>
        <v>0</v>
      </c>
      <c r="W76" s="130" cm="1">
        <f t="array" ref="W76">_xlfn.XLOOKUP(W$1,'PY1 Data(H)'!$A$1:$BR$1,_xlfn.XLOOKUP($A76,'PY1 Data(H)'!$A$1:$A$288,'PY1 Data(H)'!$A$1:$BR$288))</f>
        <v>0</v>
      </c>
      <c r="X76" s="130" cm="1">
        <f t="array" ref="X76">_xlfn.XLOOKUP(X$1,'PY1 Data(H)'!$A$1:$BR$1,_xlfn.XLOOKUP($A76,'PY1 Data(H)'!$A$1:$A$288,'PY1 Data(H)'!$A$1:$BR$288))</f>
        <v>0</v>
      </c>
      <c r="Y76" s="130" cm="1">
        <f t="array" ref="Y76">_xlfn.XLOOKUP(Y$1,'PY1 Data(H)'!$A$1:$BR$1,_xlfn.XLOOKUP($A76,'PY1 Data(H)'!$A$1:$A$288,'PY1 Data(H)'!$A$1:$BR$288))</f>
        <v>0</v>
      </c>
      <c r="Z76" s="130" cm="1">
        <f t="array" ref="Z76">_xlfn.XLOOKUP(Z$1,'PY1 Data(H)'!$A$1:$BR$1,_xlfn.XLOOKUP($A76,'PY1 Data(H)'!$A$1:$A$288,'PY1 Data(H)'!$A$1:$BR$288))</f>
        <v>0</v>
      </c>
      <c r="AA76" s="130" cm="1">
        <f t="array" ref="AA76">_xlfn.XLOOKUP(AA$1,'PY1 Data(H)'!$A$1:$BR$1,_xlfn.XLOOKUP($A76,'PY1 Data(H)'!$A$1:$A$288,'PY1 Data(H)'!$A$1:$BR$288))</f>
        <v>0</v>
      </c>
      <c r="AB76" s="130" cm="1">
        <f t="array" ref="AB76">_xlfn.XLOOKUP(AB$1,'PY1 Data(H)'!$A$1:$BR$1,_xlfn.XLOOKUP($A76,'PY1 Data(H)'!$A$1:$A$288,'PY1 Data(H)'!$A$1:$BR$288))</f>
        <v>0</v>
      </c>
      <c r="AC76" s="130" cm="1">
        <f t="array" ref="AC76">_xlfn.XLOOKUP(AC$1,'PY1 Data(H)'!$A$1:$BR$1,_xlfn.XLOOKUP($A76,'PY1 Data(H)'!$A$1:$A$288,'PY1 Data(H)'!$A$1:$BR$288))</f>
        <v>0</v>
      </c>
      <c r="AD76" s="130" cm="1">
        <f t="array" ref="AD76">_xlfn.XLOOKUP(AD$1,'PY1 Data(H)'!$A$1:$BR$1,_xlfn.XLOOKUP($A76,'PY1 Data(H)'!$A$1:$A$288,'PY1 Data(H)'!$A$1:$BR$288))</f>
        <v>0</v>
      </c>
      <c r="AE76" s="130" cm="1">
        <f t="array" ref="AE76">_xlfn.XLOOKUP(AE$1,'PY1 Data(H)'!$A$1:$BR$1,_xlfn.XLOOKUP($A76,'PY1 Data(H)'!$A$1:$A$288,'PY1 Data(H)'!$A$1:$BR$288))</f>
        <v>0</v>
      </c>
      <c r="AF76" s="130" cm="1">
        <f t="array" ref="AF76">_xlfn.XLOOKUP(AF$1,'PY1 Data(H)'!$A$1:$BR$1,_xlfn.XLOOKUP($A76,'PY1 Data(H)'!$A$1:$A$288,'PY1 Data(H)'!$A$1:$BR$288))</f>
        <v>0</v>
      </c>
      <c r="AG76" s="130" cm="1">
        <f t="array" ref="AG76">_xlfn.XLOOKUP(AG$1,'PY1 Data(H)'!$A$1:$BR$1,_xlfn.XLOOKUP($A76,'PY1 Data(H)'!$A$1:$A$288,'PY1 Data(H)'!$A$1:$BR$288))</f>
        <v>0</v>
      </c>
      <c r="AH76" s="130" cm="1">
        <f t="array" ref="AH76">_xlfn.XLOOKUP(AH$1,'PY1 Data(H)'!$A$1:$BR$1,_xlfn.XLOOKUP($A76,'PY1 Data(H)'!$A$1:$A$288,'PY1 Data(H)'!$A$1:$BR$288))</f>
        <v>0</v>
      </c>
      <c r="AI76" s="130" cm="1">
        <f t="array" ref="AI76">_xlfn.XLOOKUP(AI$1,'PY1 Data(H)'!$A$1:$BR$1,_xlfn.XLOOKUP($A76,'PY1 Data(H)'!$A$1:$A$288,'PY1 Data(H)'!$A$1:$BR$288))</f>
        <v>0</v>
      </c>
      <c r="AJ76" s="130" cm="1">
        <f t="array" ref="AJ76">_xlfn.XLOOKUP(AJ$1,'PY1 Data(H)'!$A$1:$BR$1,_xlfn.XLOOKUP($A76,'PY1 Data(H)'!$A$1:$A$288,'PY1 Data(H)'!$A$1:$BR$288))</f>
        <v>0</v>
      </c>
      <c r="AK76" s="130" cm="1">
        <f t="array" ref="AK76">_xlfn.XLOOKUP(AK$1,'PY1 Data(H)'!$A$1:$BR$1,_xlfn.XLOOKUP($A76,'PY1 Data(H)'!$A$1:$A$288,'PY1 Data(H)'!$A$1:$BR$288))</f>
        <v>0</v>
      </c>
      <c r="AL76" s="130" cm="1">
        <f t="array" ref="AL76">_xlfn.XLOOKUP(AL$1,'PY1 Data(H)'!$A$1:$BR$1,_xlfn.XLOOKUP($A76,'PY1 Data(H)'!$A$1:$A$288,'PY1 Data(H)'!$A$1:$BR$288))</f>
        <v>0</v>
      </c>
      <c r="AM76" s="130" cm="1">
        <f t="array" ref="AM76">_xlfn.XLOOKUP(AM$1,'PY1 Data(H)'!$A$1:$BR$1,_xlfn.XLOOKUP($A76,'PY1 Data(H)'!$A$1:$A$288,'PY1 Data(H)'!$A$1:$BR$288))</f>
        <v>0</v>
      </c>
      <c r="AN76" s="130" cm="1">
        <f t="array" ref="AN76">_xlfn.XLOOKUP(AN$1,'PY1 Data(H)'!$A$1:$BR$1,_xlfn.XLOOKUP($A76,'PY1 Data(H)'!$A$1:$A$288,'PY1 Data(H)'!$A$1:$BR$288))</f>
        <v>0</v>
      </c>
      <c r="AO76" s="130" cm="1">
        <f t="array" ref="AO76">_xlfn.XLOOKUP(AO$1,'PY1 Data(H)'!$A$1:$BR$1,_xlfn.XLOOKUP($A76,'PY1 Data(H)'!$A$1:$A$288,'PY1 Data(H)'!$A$1:$BR$288))</f>
        <v>0</v>
      </c>
      <c r="AP76" s="130" cm="1">
        <f t="array" ref="AP76">_xlfn.XLOOKUP(AP$1,'PY1 Data(H)'!$A$1:$BR$1,_xlfn.XLOOKUP($A76,'PY1 Data(H)'!$A$1:$A$288,'PY1 Data(H)'!$A$1:$BR$288))</f>
        <v>0</v>
      </c>
      <c r="AQ76" s="130" cm="1">
        <f t="array" ref="AQ76">_xlfn.XLOOKUP(AQ$1,'PY1 Data(H)'!$A$1:$BR$1,_xlfn.XLOOKUP($A76,'PY1 Data(H)'!$A$1:$A$288,'PY1 Data(H)'!$A$1:$BR$288))</f>
        <v>0</v>
      </c>
      <c r="AR76" s="130" cm="1">
        <f t="array" ref="AR76">_xlfn.XLOOKUP(AR$1,'PY1 Data(H)'!$A$1:$BR$1,_xlfn.XLOOKUP($A76,'PY1 Data(H)'!$A$1:$A$288,'PY1 Data(H)'!$A$1:$BR$288))</f>
        <v>0</v>
      </c>
      <c r="AS76" s="130" cm="1">
        <f t="array" ref="AS76">_xlfn.XLOOKUP(AS$1,'PY1 Data(H)'!$A$1:$BR$1,_xlfn.XLOOKUP($A76,'PY1 Data(H)'!$A$1:$A$288,'PY1 Data(H)'!$A$1:$BR$288))</f>
        <v>0</v>
      </c>
    </row>
    <row r="77" spans="1:45" x14ac:dyDescent="0.3">
      <c r="D77" s="130" cm="1">
        <f t="array" ref="D77">_xlfn.XLOOKUP(D$1,'PY1 Data(H)'!$A$1:$BR$1,_xlfn.XLOOKUP($A77,'PY1 Data(H)'!$A$1:$A$288,'PY1 Data(H)'!$A$1:$BR$288))</f>
        <v>0</v>
      </c>
      <c r="E77" s="130" cm="1">
        <f t="array" ref="E77">_xlfn.XLOOKUP(E$1,'PY1 Data(H)'!$A$1:$BR$1,_xlfn.XLOOKUP($A77,'PY1 Data(H)'!$A$1:$A$288,'PY1 Data(H)'!$A$1:$BR$288))</f>
        <v>0</v>
      </c>
      <c r="F77" s="130" cm="1">
        <f t="array" ref="F77">_xlfn.XLOOKUP(F$1,'PY1 Data(H)'!$A$1:$BR$1,_xlfn.XLOOKUP($A77,'PY1 Data(H)'!$A$1:$A$288,'PY1 Data(H)'!$A$1:$BR$288))</f>
        <v>0</v>
      </c>
      <c r="G77" s="130" cm="1">
        <f t="array" ref="G77">_xlfn.XLOOKUP(G$1,'PY1 Data(H)'!$A$1:$BR$1,_xlfn.XLOOKUP($A77,'PY1 Data(H)'!$A$1:$A$288,'PY1 Data(H)'!$A$1:$BR$288))</f>
        <v>0</v>
      </c>
      <c r="H77" s="130" cm="1">
        <f t="array" ref="H77">_xlfn.XLOOKUP(H$1,'PY1 Data(H)'!$A$1:$BR$1,_xlfn.XLOOKUP($A77,'PY1 Data(H)'!$A$1:$A$288,'PY1 Data(H)'!$A$1:$BR$288))</f>
        <v>0</v>
      </c>
      <c r="I77" s="130" cm="1">
        <f t="array" ref="I77">_xlfn.XLOOKUP(I$1,'PY1 Data(H)'!$A$1:$BR$1,_xlfn.XLOOKUP($A77,'PY1 Data(H)'!$A$1:$A$288,'PY1 Data(H)'!$A$1:$BR$288))</f>
        <v>0</v>
      </c>
      <c r="J77" s="130" cm="1">
        <f t="array" ref="J77">_xlfn.XLOOKUP(J$1,'PY1 Data(H)'!$A$1:$BR$1,_xlfn.XLOOKUP($A77,'PY1 Data(H)'!$A$1:$A$288,'PY1 Data(H)'!$A$1:$BR$288))</f>
        <v>0</v>
      </c>
      <c r="K77" s="130" cm="1">
        <f t="array" ref="K77">_xlfn.XLOOKUP(K$1,'PY1 Data(H)'!$A$1:$BR$1,_xlfn.XLOOKUP($A77,'PY1 Data(H)'!$A$1:$A$288,'PY1 Data(H)'!$A$1:$BR$288))</f>
        <v>0</v>
      </c>
      <c r="L77" s="130" cm="1">
        <f t="array" ref="L77">_xlfn.XLOOKUP(L$1,'PY1 Data(H)'!$A$1:$BR$1,_xlfn.XLOOKUP($A77,'PY1 Data(H)'!$A$1:$A$288,'PY1 Data(H)'!$A$1:$BR$288))</f>
        <v>0</v>
      </c>
      <c r="M77" s="130" cm="1">
        <f t="array" ref="M77">_xlfn.XLOOKUP(M$1,'PY1 Data(H)'!$A$1:$BR$1,_xlfn.XLOOKUP($A77,'PY1 Data(H)'!$A$1:$A$288,'PY1 Data(H)'!$A$1:$BR$288))</f>
        <v>0</v>
      </c>
      <c r="N77" s="130" cm="1">
        <f t="array" ref="N77">_xlfn.XLOOKUP(N$1,'PY1 Data(H)'!$A$1:$BR$1,_xlfn.XLOOKUP($A77,'PY1 Data(H)'!$A$1:$A$288,'PY1 Data(H)'!$A$1:$BR$288))</f>
        <v>0</v>
      </c>
      <c r="O77" s="130" cm="1">
        <f t="array" ref="O77">_xlfn.XLOOKUP(O$1,'PY1 Data(H)'!$A$1:$BR$1,_xlfn.XLOOKUP($A77,'PY1 Data(H)'!$A$1:$A$288,'PY1 Data(H)'!$A$1:$BR$288))</f>
        <v>0</v>
      </c>
      <c r="P77" s="130" cm="1">
        <f t="array" ref="P77">_xlfn.XLOOKUP(P$1,'PY1 Data(H)'!$A$1:$BR$1,_xlfn.XLOOKUP($A77,'PY1 Data(H)'!$A$1:$A$288,'PY1 Data(H)'!$A$1:$BR$288))</f>
        <v>0</v>
      </c>
      <c r="Q77" s="130" cm="1">
        <f t="array" ref="Q77">_xlfn.XLOOKUP(Q$1,'PY1 Data(H)'!$A$1:$BR$1,_xlfn.XLOOKUP($A77,'PY1 Data(H)'!$A$1:$A$288,'PY1 Data(H)'!$A$1:$BR$288))</f>
        <v>0</v>
      </c>
      <c r="R77" s="130" cm="1">
        <f t="array" ref="R77">_xlfn.XLOOKUP(R$1,'PY1 Data(H)'!$A$1:$BR$1,_xlfn.XLOOKUP($A77,'PY1 Data(H)'!$A$1:$A$288,'PY1 Data(H)'!$A$1:$BR$288))</f>
        <v>0</v>
      </c>
      <c r="S77" s="130" cm="1">
        <f t="array" ref="S77">_xlfn.XLOOKUP(S$1,'PY1 Data(H)'!$A$1:$BR$1,_xlfn.XLOOKUP($A77,'PY1 Data(H)'!$A$1:$A$288,'PY1 Data(H)'!$A$1:$BR$288))</f>
        <v>0</v>
      </c>
      <c r="T77" s="130" cm="1">
        <f t="array" ref="T77">_xlfn.XLOOKUP(T$1,'PY1 Data(H)'!$A$1:$BR$1,_xlfn.XLOOKUP($A77,'PY1 Data(H)'!$A$1:$A$288,'PY1 Data(H)'!$A$1:$BR$288))</f>
        <v>0</v>
      </c>
      <c r="U77" s="130" cm="1">
        <f t="array" ref="U77">_xlfn.XLOOKUP(U$1,'PY1 Data(H)'!$A$1:$BR$1,_xlfn.XLOOKUP($A77,'PY1 Data(H)'!$A$1:$A$288,'PY1 Data(H)'!$A$1:$BR$288))</f>
        <v>0</v>
      </c>
      <c r="V77" s="130" cm="1">
        <f t="array" ref="V77">_xlfn.XLOOKUP(V$1,'PY1 Data(H)'!$A$1:$BR$1,_xlfn.XLOOKUP($A77,'PY1 Data(H)'!$A$1:$A$288,'PY1 Data(H)'!$A$1:$BR$288))</f>
        <v>0</v>
      </c>
      <c r="W77" s="130" cm="1">
        <f t="array" ref="W77">_xlfn.XLOOKUP(W$1,'PY1 Data(H)'!$A$1:$BR$1,_xlfn.XLOOKUP($A77,'PY1 Data(H)'!$A$1:$A$288,'PY1 Data(H)'!$A$1:$BR$288))</f>
        <v>0</v>
      </c>
      <c r="X77" s="130" cm="1">
        <f t="array" ref="X77">_xlfn.XLOOKUP(X$1,'PY1 Data(H)'!$A$1:$BR$1,_xlfn.XLOOKUP($A77,'PY1 Data(H)'!$A$1:$A$288,'PY1 Data(H)'!$A$1:$BR$288))</f>
        <v>0</v>
      </c>
      <c r="Y77" s="130" cm="1">
        <f t="array" ref="Y77">_xlfn.XLOOKUP(Y$1,'PY1 Data(H)'!$A$1:$BR$1,_xlfn.XLOOKUP($A77,'PY1 Data(H)'!$A$1:$A$288,'PY1 Data(H)'!$A$1:$BR$288))</f>
        <v>0</v>
      </c>
      <c r="Z77" s="130" cm="1">
        <f t="array" ref="Z77">_xlfn.XLOOKUP(Z$1,'PY1 Data(H)'!$A$1:$BR$1,_xlfn.XLOOKUP($A77,'PY1 Data(H)'!$A$1:$A$288,'PY1 Data(H)'!$A$1:$BR$288))</f>
        <v>0</v>
      </c>
      <c r="AA77" s="130" cm="1">
        <f t="array" ref="AA77">_xlfn.XLOOKUP(AA$1,'PY1 Data(H)'!$A$1:$BR$1,_xlfn.XLOOKUP($A77,'PY1 Data(H)'!$A$1:$A$288,'PY1 Data(H)'!$A$1:$BR$288))</f>
        <v>0</v>
      </c>
      <c r="AB77" s="130" cm="1">
        <f t="array" ref="AB77">_xlfn.XLOOKUP(AB$1,'PY1 Data(H)'!$A$1:$BR$1,_xlfn.XLOOKUP($A77,'PY1 Data(H)'!$A$1:$A$288,'PY1 Data(H)'!$A$1:$BR$288))</f>
        <v>0</v>
      </c>
      <c r="AC77" s="130" cm="1">
        <f t="array" ref="AC77">_xlfn.XLOOKUP(AC$1,'PY1 Data(H)'!$A$1:$BR$1,_xlfn.XLOOKUP($A77,'PY1 Data(H)'!$A$1:$A$288,'PY1 Data(H)'!$A$1:$BR$288))</f>
        <v>0</v>
      </c>
      <c r="AD77" s="130" cm="1">
        <f t="array" ref="AD77">_xlfn.XLOOKUP(AD$1,'PY1 Data(H)'!$A$1:$BR$1,_xlfn.XLOOKUP($A77,'PY1 Data(H)'!$A$1:$A$288,'PY1 Data(H)'!$A$1:$BR$288))</f>
        <v>0</v>
      </c>
      <c r="AE77" s="130" cm="1">
        <f t="array" ref="AE77">_xlfn.XLOOKUP(AE$1,'PY1 Data(H)'!$A$1:$BR$1,_xlfn.XLOOKUP($A77,'PY1 Data(H)'!$A$1:$A$288,'PY1 Data(H)'!$A$1:$BR$288))</f>
        <v>0</v>
      </c>
      <c r="AF77" s="130" cm="1">
        <f t="array" ref="AF77">_xlfn.XLOOKUP(AF$1,'PY1 Data(H)'!$A$1:$BR$1,_xlfn.XLOOKUP($A77,'PY1 Data(H)'!$A$1:$A$288,'PY1 Data(H)'!$A$1:$BR$288))</f>
        <v>0</v>
      </c>
      <c r="AG77" s="130" cm="1">
        <f t="array" ref="AG77">_xlfn.XLOOKUP(AG$1,'PY1 Data(H)'!$A$1:$BR$1,_xlfn.XLOOKUP($A77,'PY1 Data(H)'!$A$1:$A$288,'PY1 Data(H)'!$A$1:$BR$288))</f>
        <v>0</v>
      </c>
      <c r="AH77" s="130" cm="1">
        <f t="array" ref="AH77">_xlfn.XLOOKUP(AH$1,'PY1 Data(H)'!$A$1:$BR$1,_xlfn.XLOOKUP($A77,'PY1 Data(H)'!$A$1:$A$288,'PY1 Data(H)'!$A$1:$BR$288))</f>
        <v>0</v>
      </c>
      <c r="AI77" s="130" cm="1">
        <f t="array" ref="AI77">_xlfn.XLOOKUP(AI$1,'PY1 Data(H)'!$A$1:$BR$1,_xlfn.XLOOKUP($A77,'PY1 Data(H)'!$A$1:$A$288,'PY1 Data(H)'!$A$1:$BR$288))</f>
        <v>0</v>
      </c>
      <c r="AJ77" s="130" cm="1">
        <f t="array" ref="AJ77">_xlfn.XLOOKUP(AJ$1,'PY1 Data(H)'!$A$1:$BR$1,_xlfn.XLOOKUP($A77,'PY1 Data(H)'!$A$1:$A$288,'PY1 Data(H)'!$A$1:$BR$288))</f>
        <v>0</v>
      </c>
      <c r="AK77" s="130" cm="1">
        <f t="array" ref="AK77">_xlfn.XLOOKUP(AK$1,'PY1 Data(H)'!$A$1:$BR$1,_xlfn.XLOOKUP($A77,'PY1 Data(H)'!$A$1:$A$288,'PY1 Data(H)'!$A$1:$BR$288))</f>
        <v>0</v>
      </c>
      <c r="AL77" s="130" cm="1">
        <f t="array" ref="AL77">_xlfn.XLOOKUP(AL$1,'PY1 Data(H)'!$A$1:$BR$1,_xlfn.XLOOKUP($A77,'PY1 Data(H)'!$A$1:$A$288,'PY1 Data(H)'!$A$1:$BR$288))</f>
        <v>0</v>
      </c>
      <c r="AM77" s="130" cm="1">
        <f t="array" ref="AM77">_xlfn.XLOOKUP(AM$1,'PY1 Data(H)'!$A$1:$BR$1,_xlfn.XLOOKUP($A77,'PY1 Data(H)'!$A$1:$A$288,'PY1 Data(H)'!$A$1:$BR$288))</f>
        <v>0</v>
      </c>
      <c r="AN77" s="130" cm="1">
        <f t="array" ref="AN77">_xlfn.XLOOKUP(AN$1,'PY1 Data(H)'!$A$1:$BR$1,_xlfn.XLOOKUP($A77,'PY1 Data(H)'!$A$1:$A$288,'PY1 Data(H)'!$A$1:$BR$288))</f>
        <v>0</v>
      </c>
      <c r="AO77" s="130" cm="1">
        <f t="array" ref="AO77">_xlfn.XLOOKUP(AO$1,'PY1 Data(H)'!$A$1:$BR$1,_xlfn.XLOOKUP($A77,'PY1 Data(H)'!$A$1:$A$288,'PY1 Data(H)'!$A$1:$BR$288))</f>
        <v>0</v>
      </c>
      <c r="AP77" s="130" cm="1">
        <f t="array" ref="AP77">_xlfn.XLOOKUP(AP$1,'PY1 Data(H)'!$A$1:$BR$1,_xlfn.XLOOKUP($A77,'PY1 Data(H)'!$A$1:$A$288,'PY1 Data(H)'!$A$1:$BR$288))</f>
        <v>0</v>
      </c>
      <c r="AQ77" s="130" cm="1">
        <f t="array" ref="AQ77">_xlfn.XLOOKUP(AQ$1,'PY1 Data(H)'!$A$1:$BR$1,_xlfn.XLOOKUP($A77,'PY1 Data(H)'!$A$1:$A$288,'PY1 Data(H)'!$A$1:$BR$288))</f>
        <v>0</v>
      </c>
      <c r="AR77" s="130" cm="1">
        <f t="array" ref="AR77">_xlfn.XLOOKUP(AR$1,'PY1 Data(H)'!$A$1:$BR$1,_xlfn.XLOOKUP($A77,'PY1 Data(H)'!$A$1:$A$288,'PY1 Data(H)'!$A$1:$BR$288))</f>
        <v>0</v>
      </c>
      <c r="AS77" s="130" cm="1">
        <f t="array" ref="AS77">_xlfn.XLOOKUP(AS$1,'PY1 Data(H)'!$A$1:$BR$1,_xlfn.XLOOKUP($A77,'PY1 Data(H)'!$A$1:$A$288,'PY1 Data(H)'!$A$1:$BR$288))</f>
        <v>0</v>
      </c>
    </row>
    <row r="78" spans="1:45" x14ac:dyDescent="0.3">
      <c r="A78">
        <v>334</v>
      </c>
      <c r="D78" s="130" cm="1">
        <f t="array" ref="D78">_xlfn.XLOOKUP(D$1,'PY1 Data(H)'!$A$1:$BR$1,_xlfn.XLOOKUP($A78,'PY1 Data(H)'!$A$1:$A$288,'PY1 Data(H)'!$A$1:$BR$288))</f>
        <v>0</v>
      </c>
      <c r="E78" s="130" cm="1">
        <f t="array" ref="E78">_xlfn.XLOOKUP(E$1,'PY1 Data(H)'!$A$1:$BR$1,_xlfn.XLOOKUP($A78,'PY1 Data(H)'!$A$1:$A$288,'PY1 Data(H)'!$A$1:$BR$288))</f>
        <v>1404714</v>
      </c>
      <c r="F78" s="130" cm="1">
        <f t="array" ref="F78">_xlfn.XLOOKUP(F$1,'PY1 Data(H)'!$A$1:$BR$1,_xlfn.XLOOKUP($A78,'PY1 Data(H)'!$A$1:$A$288,'PY1 Data(H)'!$A$1:$BR$288))</f>
        <v>18935</v>
      </c>
      <c r="G78" s="130" cm="1">
        <f t="array" ref="G78">_xlfn.XLOOKUP(G$1,'PY1 Data(H)'!$A$1:$BR$1,_xlfn.XLOOKUP($A78,'PY1 Data(H)'!$A$1:$A$288,'PY1 Data(H)'!$A$1:$BR$288))</f>
        <v>19357301</v>
      </c>
      <c r="H78" s="130" cm="1">
        <f t="array" ref="H78">_xlfn.XLOOKUP(H$1,'PY1 Data(H)'!$A$1:$BR$1,_xlfn.XLOOKUP($A78,'PY1 Data(H)'!$A$1:$A$288,'PY1 Data(H)'!$A$1:$BR$288))</f>
        <v>0</v>
      </c>
      <c r="I78" s="130" cm="1">
        <f t="array" ref="I78">_xlfn.XLOOKUP(I$1,'PY1 Data(H)'!$A$1:$BR$1,_xlfn.XLOOKUP($A78,'PY1 Data(H)'!$A$1:$A$288,'PY1 Data(H)'!$A$1:$BR$288))</f>
        <v>1326606</v>
      </c>
      <c r="J78" s="130" cm="1">
        <f t="array" ref="J78">_xlfn.XLOOKUP(J$1,'PY1 Data(H)'!$A$1:$BR$1,_xlfn.XLOOKUP($A78,'PY1 Data(H)'!$A$1:$A$288,'PY1 Data(H)'!$A$1:$BR$288))</f>
        <v>672373</v>
      </c>
      <c r="K78" s="130" cm="1">
        <f t="array" ref="K78">_xlfn.XLOOKUP(K$1,'PY1 Data(H)'!$A$1:$BR$1,_xlfn.XLOOKUP($A78,'PY1 Data(H)'!$A$1:$A$288,'PY1 Data(H)'!$A$1:$BR$288))</f>
        <v>0</v>
      </c>
      <c r="L78" s="130" cm="1">
        <f t="array" ref="L78">_xlfn.XLOOKUP(L$1,'PY1 Data(H)'!$A$1:$BR$1,_xlfn.XLOOKUP($A78,'PY1 Data(H)'!$A$1:$A$288,'PY1 Data(H)'!$A$1:$BR$288))</f>
        <v>0</v>
      </c>
      <c r="M78" s="130" cm="1">
        <f t="array" ref="M78">_xlfn.XLOOKUP(M$1,'PY1 Data(H)'!$A$1:$BR$1,_xlfn.XLOOKUP($A78,'PY1 Data(H)'!$A$1:$A$288,'PY1 Data(H)'!$A$1:$BR$288))</f>
        <v>0</v>
      </c>
      <c r="N78" s="130" cm="1">
        <f t="array" ref="N78">_xlfn.XLOOKUP(N$1,'PY1 Data(H)'!$A$1:$BR$1,_xlfn.XLOOKUP($A78,'PY1 Data(H)'!$A$1:$A$288,'PY1 Data(H)'!$A$1:$BR$288))</f>
        <v>0</v>
      </c>
      <c r="O78" s="130" cm="1">
        <f t="array" ref="O78">_xlfn.XLOOKUP(O$1,'PY1 Data(H)'!$A$1:$BR$1,_xlfn.XLOOKUP($A78,'PY1 Data(H)'!$A$1:$A$288,'PY1 Data(H)'!$A$1:$BR$288))</f>
        <v>0</v>
      </c>
      <c r="P78" s="130" cm="1">
        <f t="array" ref="P78">_xlfn.XLOOKUP(P$1,'PY1 Data(H)'!$A$1:$BR$1,_xlfn.XLOOKUP($A78,'PY1 Data(H)'!$A$1:$A$288,'PY1 Data(H)'!$A$1:$BR$288))</f>
        <v>715</v>
      </c>
      <c r="Q78" s="130" cm="1">
        <f t="array" ref="Q78">_xlfn.XLOOKUP(Q$1,'PY1 Data(H)'!$A$1:$BR$1,_xlfn.XLOOKUP($A78,'PY1 Data(H)'!$A$1:$A$288,'PY1 Data(H)'!$A$1:$BR$288))</f>
        <v>0</v>
      </c>
      <c r="R78" s="130" cm="1">
        <f t="array" ref="R78">_xlfn.XLOOKUP(R$1,'PY1 Data(H)'!$A$1:$BR$1,_xlfn.XLOOKUP($A78,'PY1 Data(H)'!$A$1:$A$288,'PY1 Data(H)'!$A$1:$BR$288))</f>
        <v>0</v>
      </c>
      <c r="S78" s="130" cm="1">
        <f t="array" ref="S78">_xlfn.XLOOKUP(S$1,'PY1 Data(H)'!$A$1:$BR$1,_xlfn.XLOOKUP($A78,'PY1 Data(H)'!$A$1:$A$288,'PY1 Data(H)'!$A$1:$BR$288))</f>
        <v>0</v>
      </c>
      <c r="T78" s="130" cm="1">
        <f t="array" ref="T78">_xlfn.XLOOKUP(T$1,'PY1 Data(H)'!$A$1:$BR$1,_xlfn.XLOOKUP($A78,'PY1 Data(H)'!$A$1:$A$288,'PY1 Data(H)'!$A$1:$BR$288))</f>
        <v>0</v>
      </c>
      <c r="U78" s="130" cm="1">
        <f t="array" ref="U78">_xlfn.XLOOKUP(U$1,'PY1 Data(H)'!$A$1:$BR$1,_xlfn.XLOOKUP($A78,'PY1 Data(H)'!$A$1:$A$288,'PY1 Data(H)'!$A$1:$BR$288))</f>
        <v>27742</v>
      </c>
      <c r="V78" s="130" cm="1">
        <f t="array" ref="V78">_xlfn.XLOOKUP(V$1,'PY1 Data(H)'!$A$1:$BR$1,_xlfn.XLOOKUP($A78,'PY1 Data(H)'!$A$1:$A$288,'PY1 Data(H)'!$A$1:$BR$288))</f>
        <v>0</v>
      </c>
      <c r="W78" s="130" cm="1">
        <f t="array" ref="W78">_xlfn.XLOOKUP(W$1,'PY1 Data(H)'!$A$1:$BR$1,_xlfn.XLOOKUP($A78,'PY1 Data(H)'!$A$1:$A$288,'PY1 Data(H)'!$A$1:$BR$288))</f>
        <v>0</v>
      </c>
      <c r="X78" s="130" cm="1">
        <f t="array" ref="X78">_xlfn.XLOOKUP(X$1,'PY1 Data(H)'!$A$1:$BR$1,_xlfn.XLOOKUP($A78,'PY1 Data(H)'!$A$1:$A$288,'PY1 Data(H)'!$A$1:$BR$288))</f>
        <v>3246175</v>
      </c>
      <c r="Y78" s="130" cm="1">
        <f t="array" ref="Y78">_xlfn.XLOOKUP(Y$1,'PY1 Data(H)'!$A$1:$BR$1,_xlfn.XLOOKUP($A78,'PY1 Data(H)'!$A$1:$A$288,'PY1 Data(H)'!$A$1:$BR$288))</f>
        <v>0</v>
      </c>
      <c r="Z78" s="130" cm="1">
        <f t="array" ref="Z78">_xlfn.XLOOKUP(Z$1,'PY1 Data(H)'!$A$1:$BR$1,_xlfn.XLOOKUP($A78,'PY1 Data(H)'!$A$1:$A$288,'PY1 Data(H)'!$A$1:$BR$288))</f>
        <v>426603</v>
      </c>
      <c r="AA78" s="130" cm="1">
        <f t="array" ref="AA78">_xlfn.XLOOKUP(AA$1,'PY1 Data(H)'!$A$1:$BR$1,_xlfn.XLOOKUP($A78,'PY1 Data(H)'!$A$1:$A$288,'PY1 Data(H)'!$A$1:$BR$288))</f>
        <v>0</v>
      </c>
      <c r="AB78" s="130" cm="1">
        <f t="array" ref="AB78">_xlfn.XLOOKUP(AB$1,'PY1 Data(H)'!$A$1:$BR$1,_xlfn.XLOOKUP($A78,'PY1 Data(H)'!$A$1:$A$288,'PY1 Data(H)'!$A$1:$BR$288))</f>
        <v>524792</v>
      </c>
      <c r="AC78" s="130" cm="1">
        <f t="array" ref="AC78">_xlfn.XLOOKUP(AC$1,'PY1 Data(H)'!$A$1:$BR$1,_xlfn.XLOOKUP($A78,'PY1 Data(H)'!$A$1:$A$288,'PY1 Data(H)'!$A$1:$BR$288))</f>
        <v>33467982</v>
      </c>
      <c r="AD78" s="130" cm="1">
        <f t="array" ref="AD78">_xlfn.XLOOKUP(AD$1,'PY1 Data(H)'!$A$1:$BR$1,_xlfn.XLOOKUP($A78,'PY1 Data(H)'!$A$1:$A$288,'PY1 Data(H)'!$A$1:$BR$288))</f>
        <v>0</v>
      </c>
      <c r="AE78" s="130" cm="1">
        <f t="array" ref="AE78">_xlfn.XLOOKUP(AE$1,'PY1 Data(H)'!$A$1:$BR$1,_xlfn.XLOOKUP($A78,'PY1 Data(H)'!$A$1:$A$288,'PY1 Data(H)'!$A$1:$BR$288))</f>
        <v>0</v>
      </c>
      <c r="AF78" s="130" cm="1">
        <f t="array" ref="AF78">_xlfn.XLOOKUP(AF$1,'PY1 Data(H)'!$A$1:$BR$1,_xlfn.XLOOKUP($A78,'PY1 Data(H)'!$A$1:$A$288,'PY1 Data(H)'!$A$1:$BR$288))</f>
        <v>0</v>
      </c>
      <c r="AG78" s="130" cm="1">
        <f t="array" ref="AG78">_xlfn.XLOOKUP(AG$1,'PY1 Data(H)'!$A$1:$BR$1,_xlfn.XLOOKUP($A78,'PY1 Data(H)'!$A$1:$A$288,'PY1 Data(H)'!$A$1:$BR$288))</f>
        <v>35905392</v>
      </c>
      <c r="AH78" s="130" cm="1">
        <f t="array" ref="AH78">_xlfn.XLOOKUP(AH$1,'PY1 Data(H)'!$A$1:$BR$1,_xlfn.XLOOKUP($A78,'PY1 Data(H)'!$A$1:$A$288,'PY1 Data(H)'!$A$1:$BR$288))</f>
        <v>0</v>
      </c>
      <c r="AI78" s="130" cm="1">
        <f t="array" ref="AI78">_xlfn.XLOOKUP(AI$1,'PY1 Data(H)'!$A$1:$BR$1,_xlfn.XLOOKUP($A78,'PY1 Data(H)'!$A$1:$A$288,'PY1 Data(H)'!$A$1:$BR$288))</f>
        <v>17080441</v>
      </c>
      <c r="AJ78" s="130" cm="1">
        <f t="array" ref="AJ78">_xlfn.XLOOKUP(AJ$1,'PY1 Data(H)'!$A$1:$BR$1,_xlfn.XLOOKUP($A78,'PY1 Data(H)'!$A$1:$A$288,'PY1 Data(H)'!$A$1:$BR$288))</f>
        <v>294918</v>
      </c>
      <c r="AK78" s="130" cm="1">
        <f t="array" ref="AK78">_xlfn.XLOOKUP(AK$1,'PY1 Data(H)'!$A$1:$BR$1,_xlfn.XLOOKUP($A78,'PY1 Data(H)'!$A$1:$A$288,'PY1 Data(H)'!$A$1:$BR$288))</f>
        <v>1836077</v>
      </c>
      <c r="AL78" s="130" cm="1">
        <f t="array" ref="AL78">_xlfn.XLOOKUP(AL$1,'PY1 Data(H)'!$A$1:$BR$1,_xlfn.XLOOKUP($A78,'PY1 Data(H)'!$A$1:$A$288,'PY1 Data(H)'!$A$1:$BR$288))</f>
        <v>850139</v>
      </c>
      <c r="AM78" s="130" cm="1">
        <f t="array" ref="AM78">_xlfn.XLOOKUP(AM$1,'PY1 Data(H)'!$A$1:$BR$1,_xlfn.XLOOKUP($A78,'PY1 Data(H)'!$A$1:$A$288,'PY1 Data(H)'!$A$1:$BR$288))</f>
        <v>44093</v>
      </c>
      <c r="AN78" s="130" cm="1">
        <f t="array" ref="AN78">_xlfn.XLOOKUP(AN$1,'PY1 Data(H)'!$A$1:$BR$1,_xlfn.XLOOKUP($A78,'PY1 Data(H)'!$A$1:$A$288,'PY1 Data(H)'!$A$1:$BR$288))</f>
        <v>79985</v>
      </c>
      <c r="AO78" s="130" cm="1">
        <f t="array" ref="AO78">_xlfn.XLOOKUP(AO$1,'PY1 Data(H)'!$A$1:$BR$1,_xlfn.XLOOKUP($A78,'PY1 Data(H)'!$A$1:$A$288,'PY1 Data(H)'!$A$1:$BR$288))</f>
        <v>160713</v>
      </c>
      <c r="AP78" s="130" cm="1">
        <f t="array" ref="AP78">_xlfn.XLOOKUP(AP$1,'PY1 Data(H)'!$A$1:$BR$1,_xlfn.XLOOKUP($A78,'PY1 Data(H)'!$A$1:$A$288,'PY1 Data(H)'!$A$1:$BR$288))</f>
        <v>2336506</v>
      </c>
      <c r="AQ78" s="130" cm="1">
        <f t="array" ref="AQ78">_xlfn.XLOOKUP(AQ$1,'PY1 Data(H)'!$A$1:$BR$1,_xlfn.XLOOKUP($A78,'PY1 Data(H)'!$A$1:$A$288,'PY1 Data(H)'!$A$1:$BR$288))</f>
        <v>0</v>
      </c>
      <c r="AR78" s="130" cm="1">
        <f t="array" ref="AR78">_xlfn.XLOOKUP(AR$1,'PY1 Data(H)'!$A$1:$BR$1,_xlfn.XLOOKUP($A78,'PY1 Data(H)'!$A$1:$A$288,'PY1 Data(H)'!$A$1:$BR$288))</f>
        <v>1454793</v>
      </c>
      <c r="AS78" s="130" cm="1">
        <f t="array" ref="AS78">_xlfn.XLOOKUP(AS$1,'PY1 Data(H)'!$A$1:$BR$1,_xlfn.XLOOKUP($A78,'PY1 Data(H)'!$A$1:$A$288,'PY1 Data(H)'!$A$1:$BR$288))</f>
        <v>0</v>
      </c>
    </row>
    <row r="79" spans="1:45" x14ac:dyDescent="0.3">
      <c r="A79">
        <v>373</v>
      </c>
      <c r="D79" s="130" cm="1">
        <f t="array" ref="D79">_xlfn.XLOOKUP(D$1,'PY1 Data(H)'!$A$1:$BR$1,_xlfn.XLOOKUP($A79,'PY1 Data(H)'!$A$1:$A$288,'PY1 Data(H)'!$A$1:$BR$288))</f>
        <v>0</v>
      </c>
      <c r="E79" s="130" cm="1">
        <f t="array" ref="E79">_xlfn.XLOOKUP(E$1,'PY1 Data(H)'!$A$1:$BR$1,_xlfn.XLOOKUP($A79,'PY1 Data(H)'!$A$1:$A$288,'PY1 Data(H)'!$A$1:$BR$288))</f>
        <v>376332</v>
      </c>
      <c r="F79" s="130" cm="1">
        <f t="array" ref="F79">_xlfn.XLOOKUP(F$1,'PY1 Data(H)'!$A$1:$BR$1,_xlfn.XLOOKUP($A79,'PY1 Data(H)'!$A$1:$A$288,'PY1 Data(H)'!$A$1:$BR$288))</f>
        <v>18570</v>
      </c>
      <c r="G79" s="130" cm="1">
        <f t="array" ref="G79">_xlfn.XLOOKUP(G$1,'PY1 Data(H)'!$A$1:$BR$1,_xlfn.XLOOKUP($A79,'PY1 Data(H)'!$A$1:$A$288,'PY1 Data(H)'!$A$1:$BR$288))</f>
        <v>7183583</v>
      </c>
      <c r="H79" s="130" cm="1">
        <f t="array" ref="H79">_xlfn.XLOOKUP(H$1,'PY1 Data(H)'!$A$1:$BR$1,_xlfn.XLOOKUP($A79,'PY1 Data(H)'!$A$1:$A$288,'PY1 Data(H)'!$A$1:$BR$288))</f>
        <v>0</v>
      </c>
      <c r="I79" s="130" cm="1">
        <f t="array" ref="I79">_xlfn.XLOOKUP(I$1,'PY1 Data(H)'!$A$1:$BR$1,_xlfn.XLOOKUP($A79,'PY1 Data(H)'!$A$1:$A$288,'PY1 Data(H)'!$A$1:$BR$288))</f>
        <v>907459</v>
      </c>
      <c r="J79" s="130" cm="1">
        <f t="array" ref="J79">_xlfn.XLOOKUP(J$1,'PY1 Data(H)'!$A$1:$BR$1,_xlfn.XLOOKUP($A79,'PY1 Data(H)'!$A$1:$A$288,'PY1 Data(H)'!$A$1:$BR$288))</f>
        <v>373213</v>
      </c>
      <c r="K79" s="130" cm="1">
        <f t="array" ref="K79">_xlfn.XLOOKUP(K$1,'PY1 Data(H)'!$A$1:$BR$1,_xlfn.XLOOKUP($A79,'PY1 Data(H)'!$A$1:$A$288,'PY1 Data(H)'!$A$1:$BR$288))</f>
        <v>0</v>
      </c>
      <c r="L79" s="130" cm="1">
        <f t="array" ref="L79">_xlfn.XLOOKUP(L$1,'PY1 Data(H)'!$A$1:$BR$1,_xlfn.XLOOKUP($A79,'PY1 Data(H)'!$A$1:$A$288,'PY1 Data(H)'!$A$1:$BR$288))</f>
        <v>0</v>
      </c>
      <c r="M79" s="130" cm="1">
        <f t="array" ref="M79">_xlfn.XLOOKUP(M$1,'PY1 Data(H)'!$A$1:$BR$1,_xlfn.XLOOKUP($A79,'PY1 Data(H)'!$A$1:$A$288,'PY1 Data(H)'!$A$1:$BR$288))</f>
        <v>0</v>
      </c>
      <c r="N79" s="130" cm="1">
        <f t="array" ref="N79">_xlfn.XLOOKUP(N$1,'PY1 Data(H)'!$A$1:$BR$1,_xlfn.XLOOKUP($A79,'PY1 Data(H)'!$A$1:$A$288,'PY1 Data(H)'!$A$1:$BR$288))</f>
        <v>0</v>
      </c>
      <c r="O79" s="130" cm="1">
        <f t="array" ref="O79">_xlfn.XLOOKUP(O$1,'PY1 Data(H)'!$A$1:$BR$1,_xlfn.XLOOKUP($A79,'PY1 Data(H)'!$A$1:$A$288,'PY1 Data(H)'!$A$1:$BR$288))</f>
        <v>0</v>
      </c>
      <c r="P79" s="130" cm="1">
        <f t="array" ref="P79">_xlfn.XLOOKUP(P$1,'PY1 Data(H)'!$A$1:$BR$1,_xlfn.XLOOKUP($A79,'PY1 Data(H)'!$A$1:$A$288,'PY1 Data(H)'!$A$1:$BR$288))</f>
        <v>715</v>
      </c>
      <c r="Q79" s="130" cm="1">
        <f t="array" ref="Q79">_xlfn.XLOOKUP(Q$1,'PY1 Data(H)'!$A$1:$BR$1,_xlfn.XLOOKUP($A79,'PY1 Data(H)'!$A$1:$A$288,'PY1 Data(H)'!$A$1:$BR$288))</f>
        <v>0</v>
      </c>
      <c r="R79" s="130" cm="1">
        <f t="array" ref="R79">_xlfn.XLOOKUP(R$1,'PY1 Data(H)'!$A$1:$BR$1,_xlfn.XLOOKUP($A79,'PY1 Data(H)'!$A$1:$A$288,'PY1 Data(H)'!$A$1:$BR$288))</f>
        <v>0</v>
      </c>
      <c r="S79" s="130" cm="1">
        <f t="array" ref="S79">_xlfn.XLOOKUP(S$1,'PY1 Data(H)'!$A$1:$BR$1,_xlfn.XLOOKUP($A79,'PY1 Data(H)'!$A$1:$A$288,'PY1 Data(H)'!$A$1:$BR$288))</f>
        <v>0</v>
      </c>
      <c r="T79" s="130" cm="1">
        <f t="array" ref="T79">_xlfn.XLOOKUP(T$1,'PY1 Data(H)'!$A$1:$BR$1,_xlfn.XLOOKUP($A79,'PY1 Data(H)'!$A$1:$A$288,'PY1 Data(H)'!$A$1:$BR$288))</f>
        <v>0</v>
      </c>
      <c r="U79" s="130" cm="1">
        <f t="array" ref="U79">_xlfn.XLOOKUP(U$1,'PY1 Data(H)'!$A$1:$BR$1,_xlfn.XLOOKUP($A79,'PY1 Data(H)'!$A$1:$A$288,'PY1 Data(H)'!$A$1:$BR$288))</f>
        <v>27150</v>
      </c>
      <c r="V79" s="130" cm="1">
        <f t="array" ref="V79">_xlfn.XLOOKUP(V$1,'PY1 Data(H)'!$A$1:$BR$1,_xlfn.XLOOKUP($A79,'PY1 Data(H)'!$A$1:$A$288,'PY1 Data(H)'!$A$1:$BR$288))</f>
        <v>0</v>
      </c>
      <c r="W79" s="130" cm="1">
        <f t="array" ref="W79">_xlfn.XLOOKUP(W$1,'PY1 Data(H)'!$A$1:$BR$1,_xlfn.XLOOKUP($A79,'PY1 Data(H)'!$A$1:$A$288,'PY1 Data(H)'!$A$1:$BR$288))</f>
        <v>0</v>
      </c>
      <c r="X79" s="130" cm="1">
        <f t="array" ref="X79">_xlfn.XLOOKUP(X$1,'PY1 Data(H)'!$A$1:$BR$1,_xlfn.XLOOKUP($A79,'PY1 Data(H)'!$A$1:$A$288,'PY1 Data(H)'!$A$1:$BR$288))</f>
        <v>1109673</v>
      </c>
      <c r="Y79" s="130" cm="1">
        <f t="array" ref="Y79">_xlfn.XLOOKUP(Y$1,'PY1 Data(H)'!$A$1:$BR$1,_xlfn.XLOOKUP($A79,'PY1 Data(H)'!$A$1:$A$288,'PY1 Data(H)'!$A$1:$BR$288))</f>
        <v>0</v>
      </c>
      <c r="Z79" s="130" cm="1">
        <f t="array" ref="Z79">_xlfn.XLOOKUP(Z$1,'PY1 Data(H)'!$A$1:$BR$1,_xlfn.XLOOKUP($A79,'PY1 Data(H)'!$A$1:$A$288,'PY1 Data(H)'!$A$1:$BR$288))</f>
        <v>378071</v>
      </c>
      <c r="AA79" s="130" cm="1">
        <f t="array" ref="AA79">_xlfn.XLOOKUP(AA$1,'PY1 Data(H)'!$A$1:$BR$1,_xlfn.XLOOKUP($A79,'PY1 Data(H)'!$A$1:$A$288,'PY1 Data(H)'!$A$1:$BR$288))</f>
        <v>0</v>
      </c>
      <c r="AB79" s="130" cm="1">
        <f t="array" ref="AB79">_xlfn.XLOOKUP(AB$1,'PY1 Data(H)'!$A$1:$BR$1,_xlfn.XLOOKUP($A79,'PY1 Data(H)'!$A$1:$A$288,'PY1 Data(H)'!$A$1:$BR$288))</f>
        <v>482526</v>
      </c>
      <c r="AC79" s="130" cm="1">
        <f t="array" ref="AC79">_xlfn.XLOOKUP(AC$1,'PY1 Data(H)'!$A$1:$BR$1,_xlfn.XLOOKUP($A79,'PY1 Data(H)'!$A$1:$A$288,'PY1 Data(H)'!$A$1:$BR$288))</f>
        <v>26349577</v>
      </c>
      <c r="AD79" s="130" cm="1">
        <f t="array" ref="AD79">_xlfn.XLOOKUP(AD$1,'PY1 Data(H)'!$A$1:$BR$1,_xlfn.XLOOKUP($A79,'PY1 Data(H)'!$A$1:$A$288,'PY1 Data(H)'!$A$1:$BR$288))</f>
        <v>0</v>
      </c>
      <c r="AE79" s="130" cm="1">
        <f t="array" ref="AE79">_xlfn.XLOOKUP(AE$1,'PY1 Data(H)'!$A$1:$BR$1,_xlfn.XLOOKUP($A79,'PY1 Data(H)'!$A$1:$A$288,'PY1 Data(H)'!$A$1:$BR$288))</f>
        <v>0</v>
      </c>
      <c r="AF79" s="130" cm="1">
        <f t="array" ref="AF79">_xlfn.XLOOKUP(AF$1,'PY1 Data(H)'!$A$1:$BR$1,_xlfn.XLOOKUP($A79,'PY1 Data(H)'!$A$1:$A$288,'PY1 Data(H)'!$A$1:$BR$288))</f>
        <v>0</v>
      </c>
      <c r="AG79" s="130" cm="1">
        <f t="array" ref="AG79">_xlfn.XLOOKUP(AG$1,'PY1 Data(H)'!$A$1:$BR$1,_xlfn.XLOOKUP($A79,'PY1 Data(H)'!$A$1:$A$288,'PY1 Data(H)'!$A$1:$BR$288))</f>
        <v>15376075</v>
      </c>
      <c r="AH79" s="130" cm="1">
        <f t="array" ref="AH79">_xlfn.XLOOKUP(AH$1,'PY1 Data(H)'!$A$1:$BR$1,_xlfn.XLOOKUP($A79,'PY1 Data(H)'!$A$1:$A$288,'PY1 Data(H)'!$A$1:$BR$288))</f>
        <v>0</v>
      </c>
      <c r="AI79" s="130" cm="1">
        <f t="array" ref="AI79">_xlfn.XLOOKUP(AI$1,'PY1 Data(H)'!$A$1:$BR$1,_xlfn.XLOOKUP($A79,'PY1 Data(H)'!$A$1:$A$288,'PY1 Data(H)'!$A$1:$BR$288))</f>
        <v>11014887</v>
      </c>
      <c r="AJ79" s="130" cm="1">
        <f t="array" ref="AJ79">_xlfn.XLOOKUP(AJ$1,'PY1 Data(H)'!$A$1:$BR$1,_xlfn.XLOOKUP($A79,'PY1 Data(H)'!$A$1:$A$288,'PY1 Data(H)'!$A$1:$BR$288))</f>
        <v>288822</v>
      </c>
      <c r="AK79" s="130" cm="1">
        <f t="array" ref="AK79">_xlfn.XLOOKUP(AK$1,'PY1 Data(H)'!$A$1:$BR$1,_xlfn.XLOOKUP($A79,'PY1 Data(H)'!$A$1:$A$288,'PY1 Data(H)'!$A$1:$BR$288))</f>
        <v>413045</v>
      </c>
      <c r="AL79" s="130" cm="1">
        <f t="array" ref="AL79">_xlfn.XLOOKUP(AL$1,'PY1 Data(H)'!$A$1:$BR$1,_xlfn.XLOOKUP($A79,'PY1 Data(H)'!$A$1:$A$288,'PY1 Data(H)'!$A$1:$BR$288))</f>
        <v>513405</v>
      </c>
      <c r="AM79" s="130" cm="1">
        <f t="array" ref="AM79">_xlfn.XLOOKUP(AM$1,'PY1 Data(H)'!$A$1:$BR$1,_xlfn.XLOOKUP($A79,'PY1 Data(H)'!$A$1:$A$288,'PY1 Data(H)'!$A$1:$BR$288))</f>
        <v>10617</v>
      </c>
      <c r="AN79" s="130" cm="1">
        <f t="array" ref="AN79">_xlfn.XLOOKUP(AN$1,'PY1 Data(H)'!$A$1:$BR$1,_xlfn.XLOOKUP($A79,'PY1 Data(H)'!$A$1:$A$288,'PY1 Data(H)'!$A$1:$BR$288))</f>
        <v>77736</v>
      </c>
      <c r="AO79" s="130" cm="1">
        <f t="array" ref="AO79">_xlfn.XLOOKUP(AO$1,'PY1 Data(H)'!$A$1:$BR$1,_xlfn.XLOOKUP($A79,'PY1 Data(H)'!$A$1:$A$288,'PY1 Data(H)'!$A$1:$BR$288))</f>
        <v>46944</v>
      </c>
      <c r="AP79" s="130" cm="1">
        <f t="array" ref="AP79">_xlfn.XLOOKUP(AP$1,'PY1 Data(H)'!$A$1:$BR$1,_xlfn.XLOOKUP($A79,'PY1 Data(H)'!$A$1:$A$288,'PY1 Data(H)'!$A$1:$BR$288))</f>
        <v>1304602</v>
      </c>
      <c r="AQ79" s="130" cm="1">
        <f t="array" ref="AQ79">_xlfn.XLOOKUP(AQ$1,'PY1 Data(H)'!$A$1:$BR$1,_xlfn.XLOOKUP($A79,'PY1 Data(H)'!$A$1:$A$288,'PY1 Data(H)'!$A$1:$BR$288))</f>
        <v>0</v>
      </c>
      <c r="AR79" s="130" cm="1">
        <f t="array" ref="AR79">_xlfn.XLOOKUP(AR$1,'PY1 Data(H)'!$A$1:$BR$1,_xlfn.XLOOKUP($A79,'PY1 Data(H)'!$A$1:$A$288,'PY1 Data(H)'!$A$1:$BR$288))</f>
        <v>711020</v>
      </c>
      <c r="AS79" s="130" cm="1">
        <f t="array" ref="AS79">_xlfn.XLOOKUP(AS$1,'PY1 Data(H)'!$A$1:$BR$1,_xlfn.XLOOKUP($A79,'PY1 Data(H)'!$A$1:$A$288,'PY1 Data(H)'!$A$1:$BR$288))</f>
        <v>0</v>
      </c>
    </row>
    <row r="80" spans="1:45" x14ac:dyDescent="0.3">
      <c r="D80" s="130" cm="1">
        <f t="array" ref="D80">_xlfn.XLOOKUP(D$1,'PY1 Data(H)'!$A$1:$BR$1,_xlfn.XLOOKUP($A80,'PY1 Data(H)'!$A$1:$A$288,'PY1 Data(H)'!$A$1:$BR$288))</f>
        <v>0</v>
      </c>
      <c r="E80" s="130" cm="1">
        <f t="array" ref="E80">_xlfn.XLOOKUP(E$1,'PY1 Data(H)'!$A$1:$BR$1,_xlfn.XLOOKUP($A80,'PY1 Data(H)'!$A$1:$A$288,'PY1 Data(H)'!$A$1:$BR$288))</f>
        <v>0</v>
      </c>
      <c r="F80" s="130" cm="1">
        <f t="array" ref="F80">_xlfn.XLOOKUP(F$1,'PY1 Data(H)'!$A$1:$BR$1,_xlfn.XLOOKUP($A80,'PY1 Data(H)'!$A$1:$A$288,'PY1 Data(H)'!$A$1:$BR$288))</f>
        <v>0</v>
      </c>
      <c r="G80" s="130" cm="1">
        <f t="array" ref="G80">_xlfn.XLOOKUP(G$1,'PY1 Data(H)'!$A$1:$BR$1,_xlfn.XLOOKUP($A80,'PY1 Data(H)'!$A$1:$A$288,'PY1 Data(H)'!$A$1:$BR$288))</f>
        <v>0</v>
      </c>
      <c r="H80" s="130" cm="1">
        <f t="array" ref="H80">_xlfn.XLOOKUP(H$1,'PY1 Data(H)'!$A$1:$BR$1,_xlfn.XLOOKUP($A80,'PY1 Data(H)'!$A$1:$A$288,'PY1 Data(H)'!$A$1:$BR$288))</f>
        <v>0</v>
      </c>
      <c r="I80" s="130" cm="1">
        <f t="array" ref="I80">_xlfn.XLOOKUP(I$1,'PY1 Data(H)'!$A$1:$BR$1,_xlfn.XLOOKUP($A80,'PY1 Data(H)'!$A$1:$A$288,'PY1 Data(H)'!$A$1:$BR$288))</f>
        <v>0</v>
      </c>
      <c r="J80" s="130" cm="1">
        <f t="array" ref="J80">_xlfn.XLOOKUP(J$1,'PY1 Data(H)'!$A$1:$BR$1,_xlfn.XLOOKUP($A80,'PY1 Data(H)'!$A$1:$A$288,'PY1 Data(H)'!$A$1:$BR$288))</f>
        <v>0</v>
      </c>
      <c r="K80" s="130" cm="1">
        <f t="array" ref="K80">_xlfn.XLOOKUP(K$1,'PY1 Data(H)'!$A$1:$BR$1,_xlfn.XLOOKUP($A80,'PY1 Data(H)'!$A$1:$A$288,'PY1 Data(H)'!$A$1:$BR$288))</f>
        <v>0</v>
      </c>
      <c r="L80" s="130" cm="1">
        <f t="array" ref="L80">_xlfn.XLOOKUP(L$1,'PY1 Data(H)'!$A$1:$BR$1,_xlfn.XLOOKUP($A80,'PY1 Data(H)'!$A$1:$A$288,'PY1 Data(H)'!$A$1:$BR$288))</f>
        <v>0</v>
      </c>
      <c r="M80" s="130" cm="1">
        <f t="array" ref="M80">_xlfn.XLOOKUP(M$1,'PY1 Data(H)'!$A$1:$BR$1,_xlfn.XLOOKUP($A80,'PY1 Data(H)'!$A$1:$A$288,'PY1 Data(H)'!$A$1:$BR$288))</f>
        <v>0</v>
      </c>
      <c r="N80" s="130" cm="1">
        <f t="array" ref="N80">_xlfn.XLOOKUP(N$1,'PY1 Data(H)'!$A$1:$BR$1,_xlfn.XLOOKUP($A80,'PY1 Data(H)'!$A$1:$A$288,'PY1 Data(H)'!$A$1:$BR$288))</f>
        <v>0</v>
      </c>
      <c r="O80" s="130" cm="1">
        <f t="array" ref="O80">_xlfn.XLOOKUP(O$1,'PY1 Data(H)'!$A$1:$BR$1,_xlfn.XLOOKUP($A80,'PY1 Data(H)'!$A$1:$A$288,'PY1 Data(H)'!$A$1:$BR$288))</f>
        <v>0</v>
      </c>
      <c r="P80" s="130" cm="1">
        <f t="array" ref="P80">_xlfn.XLOOKUP(P$1,'PY1 Data(H)'!$A$1:$BR$1,_xlfn.XLOOKUP($A80,'PY1 Data(H)'!$A$1:$A$288,'PY1 Data(H)'!$A$1:$BR$288))</f>
        <v>0</v>
      </c>
      <c r="Q80" s="130" cm="1">
        <f t="array" ref="Q80">_xlfn.XLOOKUP(Q$1,'PY1 Data(H)'!$A$1:$BR$1,_xlfn.XLOOKUP($A80,'PY1 Data(H)'!$A$1:$A$288,'PY1 Data(H)'!$A$1:$BR$288))</f>
        <v>0</v>
      </c>
      <c r="R80" s="130" cm="1">
        <f t="array" ref="R80">_xlfn.XLOOKUP(R$1,'PY1 Data(H)'!$A$1:$BR$1,_xlfn.XLOOKUP($A80,'PY1 Data(H)'!$A$1:$A$288,'PY1 Data(H)'!$A$1:$BR$288))</f>
        <v>0</v>
      </c>
      <c r="S80" s="130" cm="1">
        <f t="array" ref="S80">_xlfn.XLOOKUP(S$1,'PY1 Data(H)'!$A$1:$BR$1,_xlfn.XLOOKUP($A80,'PY1 Data(H)'!$A$1:$A$288,'PY1 Data(H)'!$A$1:$BR$288))</f>
        <v>0</v>
      </c>
      <c r="T80" s="130" cm="1">
        <f t="array" ref="T80">_xlfn.XLOOKUP(T$1,'PY1 Data(H)'!$A$1:$BR$1,_xlfn.XLOOKUP($A80,'PY1 Data(H)'!$A$1:$A$288,'PY1 Data(H)'!$A$1:$BR$288))</f>
        <v>0</v>
      </c>
      <c r="U80" s="130" cm="1">
        <f t="array" ref="U80">_xlfn.XLOOKUP(U$1,'PY1 Data(H)'!$A$1:$BR$1,_xlfn.XLOOKUP($A80,'PY1 Data(H)'!$A$1:$A$288,'PY1 Data(H)'!$A$1:$BR$288))</f>
        <v>0</v>
      </c>
      <c r="V80" s="130" cm="1">
        <f t="array" ref="V80">_xlfn.XLOOKUP(V$1,'PY1 Data(H)'!$A$1:$BR$1,_xlfn.XLOOKUP($A80,'PY1 Data(H)'!$A$1:$A$288,'PY1 Data(H)'!$A$1:$BR$288))</f>
        <v>0</v>
      </c>
      <c r="W80" s="130" cm="1">
        <f t="array" ref="W80">_xlfn.XLOOKUP(W$1,'PY1 Data(H)'!$A$1:$BR$1,_xlfn.XLOOKUP($A80,'PY1 Data(H)'!$A$1:$A$288,'PY1 Data(H)'!$A$1:$BR$288))</f>
        <v>0</v>
      </c>
      <c r="X80" s="130" cm="1">
        <f t="array" ref="X80">_xlfn.XLOOKUP(X$1,'PY1 Data(H)'!$A$1:$BR$1,_xlfn.XLOOKUP($A80,'PY1 Data(H)'!$A$1:$A$288,'PY1 Data(H)'!$A$1:$BR$288))</f>
        <v>0</v>
      </c>
      <c r="Y80" s="130" cm="1">
        <f t="array" ref="Y80">_xlfn.XLOOKUP(Y$1,'PY1 Data(H)'!$A$1:$BR$1,_xlfn.XLOOKUP($A80,'PY1 Data(H)'!$A$1:$A$288,'PY1 Data(H)'!$A$1:$BR$288))</f>
        <v>0</v>
      </c>
      <c r="Z80" s="130" cm="1">
        <f t="array" ref="Z80">_xlfn.XLOOKUP(Z$1,'PY1 Data(H)'!$A$1:$BR$1,_xlfn.XLOOKUP($A80,'PY1 Data(H)'!$A$1:$A$288,'PY1 Data(H)'!$A$1:$BR$288))</f>
        <v>0</v>
      </c>
      <c r="AA80" s="130" cm="1">
        <f t="array" ref="AA80">_xlfn.XLOOKUP(AA$1,'PY1 Data(H)'!$A$1:$BR$1,_xlfn.XLOOKUP($A80,'PY1 Data(H)'!$A$1:$A$288,'PY1 Data(H)'!$A$1:$BR$288))</f>
        <v>0</v>
      </c>
      <c r="AB80" s="130" cm="1">
        <f t="array" ref="AB80">_xlfn.XLOOKUP(AB$1,'PY1 Data(H)'!$A$1:$BR$1,_xlfn.XLOOKUP($A80,'PY1 Data(H)'!$A$1:$A$288,'PY1 Data(H)'!$A$1:$BR$288))</f>
        <v>0</v>
      </c>
      <c r="AC80" s="130" cm="1">
        <f t="array" ref="AC80">_xlfn.XLOOKUP(AC$1,'PY1 Data(H)'!$A$1:$BR$1,_xlfn.XLOOKUP($A80,'PY1 Data(H)'!$A$1:$A$288,'PY1 Data(H)'!$A$1:$BR$288))</f>
        <v>0</v>
      </c>
      <c r="AD80" s="130" cm="1">
        <f t="array" ref="AD80">_xlfn.XLOOKUP(AD$1,'PY1 Data(H)'!$A$1:$BR$1,_xlfn.XLOOKUP($A80,'PY1 Data(H)'!$A$1:$A$288,'PY1 Data(H)'!$A$1:$BR$288))</f>
        <v>0</v>
      </c>
      <c r="AE80" s="130" cm="1">
        <f t="array" ref="AE80">_xlfn.XLOOKUP(AE$1,'PY1 Data(H)'!$A$1:$BR$1,_xlfn.XLOOKUP($A80,'PY1 Data(H)'!$A$1:$A$288,'PY1 Data(H)'!$A$1:$BR$288))</f>
        <v>0</v>
      </c>
      <c r="AF80" s="130" cm="1">
        <f t="array" ref="AF80">_xlfn.XLOOKUP(AF$1,'PY1 Data(H)'!$A$1:$BR$1,_xlfn.XLOOKUP($A80,'PY1 Data(H)'!$A$1:$A$288,'PY1 Data(H)'!$A$1:$BR$288))</f>
        <v>0</v>
      </c>
      <c r="AG80" s="130" cm="1">
        <f t="array" ref="AG80">_xlfn.XLOOKUP(AG$1,'PY1 Data(H)'!$A$1:$BR$1,_xlfn.XLOOKUP($A80,'PY1 Data(H)'!$A$1:$A$288,'PY1 Data(H)'!$A$1:$BR$288))</f>
        <v>0</v>
      </c>
      <c r="AH80" s="130" cm="1">
        <f t="array" ref="AH80">_xlfn.XLOOKUP(AH$1,'PY1 Data(H)'!$A$1:$BR$1,_xlfn.XLOOKUP($A80,'PY1 Data(H)'!$A$1:$A$288,'PY1 Data(H)'!$A$1:$BR$288))</f>
        <v>0</v>
      </c>
      <c r="AI80" s="130" cm="1">
        <f t="array" ref="AI80">_xlfn.XLOOKUP(AI$1,'PY1 Data(H)'!$A$1:$BR$1,_xlfn.XLOOKUP($A80,'PY1 Data(H)'!$A$1:$A$288,'PY1 Data(H)'!$A$1:$BR$288))</f>
        <v>0</v>
      </c>
      <c r="AJ80" s="130" cm="1">
        <f t="array" ref="AJ80">_xlfn.XLOOKUP(AJ$1,'PY1 Data(H)'!$A$1:$BR$1,_xlfn.XLOOKUP($A80,'PY1 Data(H)'!$A$1:$A$288,'PY1 Data(H)'!$A$1:$BR$288))</f>
        <v>0</v>
      </c>
      <c r="AK80" s="130" cm="1">
        <f t="array" ref="AK80">_xlfn.XLOOKUP(AK$1,'PY1 Data(H)'!$A$1:$BR$1,_xlfn.XLOOKUP($A80,'PY1 Data(H)'!$A$1:$A$288,'PY1 Data(H)'!$A$1:$BR$288))</f>
        <v>0</v>
      </c>
      <c r="AL80" s="130" cm="1">
        <f t="array" ref="AL80">_xlfn.XLOOKUP(AL$1,'PY1 Data(H)'!$A$1:$BR$1,_xlfn.XLOOKUP($A80,'PY1 Data(H)'!$A$1:$A$288,'PY1 Data(H)'!$A$1:$BR$288))</f>
        <v>0</v>
      </c>
      <c r="AM80" s="130" cm="1">
        <f t="array" ref="AM80">_xlfn.XLOOKUP(AM$1,'PY1 Data(H)'!$A$1:$BR$1,_xlfn.XLOOKUP($A80,'PY1 Data(H)'!$A$1:$A$288,'PY1 Data(H)'!$A$1:$BR$288))</f>
        <v>0</v>
      </c>
      <c r="AN80" s="130" cm="1">
        <f t="array" ref="AN80">_xlfn.XLOOKUP(AN$1,'PY1 Data(H)'!$A$1:$BR$1,_xlfn.XLOOKUP($A80,'PY1 Data(H)'!$A$1:$A$288,'PY1 Data(H)'!$A$1:$BR$288))</f>
        <v>0</v>
      </c>
      <c r="AO80" s="130" cm="1">
        <f t="array" ref="AO80">_xlfn.XLOOKUP(AO$1,'PY1 Data(H)'!$A$1:$BR$1,_xlfn.XLOOKUP($A80,'PY1 Data(H)'!$A$1:$A$288,'PY1 Data(H)'!$A$1:$BR$288))</f>
        <v>0</v>
      </c>
      <c r="AP80" s="130" cm="1">
        <f t="array" ref="AP80">_xlfn.XLOOKUP(AP$1,'PY1 Data(H)'!$A$1:$BR$1,_xlfn.XLOOKUP($A80,'PY1 Data(H)'!$A$1:$A$288,'PY1 Data(H)'!$A$1:$BR$288))</f>
        <v>0</v>
      </c>
      <c r="AQ80" s="130" cm="1">
        <f t="array" ref="AQ80">_xlfn.XLOOKUP(AQ$1,'PY1 Data(H)'!$A$1:$BR$1,_xlfn.XLOOKUP($A80,'PY1 Data(H)'!$A$1:$A$288,'PY1 Data(H)'!$A$1:$BR$288))</f>
        <v>0</v>
      </c>
      <c r="AR80" s="130" cm="1">
        <f t="array" ref="AR80">_xlfn.XLOOKUP(AR$1,'PY1 Data(H)'!$A$1:$BR$1,_xlfn.XLOOKUP($A80,'PY1 Data(H)'!$A$1:$A$288,'PY1 Data(H)'!$A$1:$BR$288))</f>
        <v>0</v>
      </c>
      <c r="AS80" s="130" cm="1">
        <f t="array" ref="AS80">_xlfn.XLOOKUP(AS$1,'PY1 Data(H)'!$A$1:$BR$1,_xlfn.XLOOKUP($A80,'PY1 Data(H)'!$A$1:$A$288,'PY1 Data(H)'!$A$1:$BR$288))</f>
        <v>0</v>
      </c>
    </row>
    <row r="81" spans="1:45" x14ac:dyDescent="0.3">
      <c r="A81">
        <v>622</v>
      </c>
      <c r="D81" s="130" cm="1">
        <f t="array" ref="D81">_xlfn.XLOOKUP(D$1,'PY1 Data(H)'!$A$1:$BR$1,_xlfn.XLOOKUP($A81,'PY1 Data(H)'!$A$1:$A$288,'PY1 Data(H)'!$A$1:$BR$288))</f>
        <v>0</v>
      </c>
      <c r="E81" s="130" cm="1">
        <f t="array" ref="E81">_xlfn.XLOOKUP(E$1,'PY1 Data(H)'!$A$1:$BR$1,_xlfn.XLOOKUP($A81,'PY1 Data(H)'!$A$1:$A$288,'PY1 Data(H)'!$A$1:$BR$288))</f>
        <v>783775</v>
      </c>
      <c r="F81" s="130" cm="1">
        <f t="array" ref="F81">_xlfn.XLOOKUP(F$1,'PY1 Data(H)'!$A$1:$BR$1,_xlfn.XLOOKUP($A81,'PY1 Data(H)'!$A$1:$A$288,'PY1 Data(H)'!$A$1:$BR$288))</f>
        <v>0</v>
      </c>
      <c r="G81" s="130" cm="1">
        <f t="array" ref="G81">_xlfn.XLOOKUP(G$1,'PY1 Data(H)'!$A$1:$BR$1,_xlfn.XLOOKUP($A81,'PY1 Data(H)'!$A$1:$A$288,'PY1 Data(H)'!$A$1:$BR$288))</f>
        <v>0</v>
      </c>
      <c r="H81" s="130" cm="1">
        <f t="array" ref="H81">_xlfn.XLOOKUP(H$1,'PY1 Data(H)'!$A$1:$BR$1,_xlfn.XLOOKUP($A81,'PY1 Data(H)'!$A$1:$A$288,'PY1 Data(H)'!$A$1:$BR$288))</f>
        <v>0</v>
      </c>
      <c r="I81" s="130" cm="1">
        <f t="array" ref="I81">_xlfn.XLOOKUP(I$1,'PY1 Data(H)'!$A$1:$BR$1,_xlfn.XLOOKUP($A81,'PY1 Data(H)'!$A$1:$A$288,'PY1 Data(H)'!$A$1:$BR$288))</f>
        <v>0</v>
      </c>
      <c r="J81" s="130" cm="1">
        <f t="array" ref="J81">_xlfn.XLOOKUP(J$1,'PY1 Data(H)'!$A$1:$BR$1,_xlfn.XLOOKUP($A81,'PY1 Data(H)'!$A$1:$A$288,'PY1 Data(H)'!$A$1:$BR$288))</f>
        <v>529224</v>
      </c>
      <c r="K81" s="130" cm="1">
        <f t="array" ref="K81">_xlfn.XLOOKUP(K$1,'PY1 Data(H)'!$A$1:$BR$1,_xlfn.XLOOKUP($A81,'PY1 Data(H)'!$A$1:$A$288,'PY1 Data(H)'!$A$1:$BR$288))</f>
        <v>489204</v>
      </c>
      <c r="L81" s="130" cm="1">
        <f t="array" ref="L81">_xlfn.XLOOKUP(L$1,'PY1 Data(H)'!$A$1:$BR$1,_xlfn.XLOOKUP($A81,'PY1 Data(H)'!$A$1:$A$288,'PY1 Data(H)'!$A$1:$BR$288))</f>
        <v>118638</v>
      </c>
      <c r="M81" s="130" cm="1">
        <f t="array" ref="M81">_xlfn.XLOOKUP(M$1,'PY1 Data(H)'!$A$1:$BR$1,_xlfn.XLOOKUP($A81,'PY1 Data(H)'!$A$1:$A$288,'PY1 Data(H)'!$A$1:$BR$288))</f>
        <v>157945</v>
      </c>
      <c r="N81" s="130" cm="1">
        <f t="array" ref="N81">_xlfn.XLOOKUP(N$1,'PY1 Data(H)'!$A$1:$BR$1,_xlfn.XLOOKUP($A81,'PY1 Data(H)'!$A$1:$A$288,'PY1 Data(H)'!$A$1:$BR$288))</f>
        <v>0</v>
      </c>
      <c r="O81" s="130" cm="1">
        <f t="array" ref="O81">_xlfn.XLOOKUP(O$1,'PY1 Data(H)'!$A$1:$BR$1,_xlfn.XLOOKUP($A81,'PY1 Data(H)'!$A$1:$A$288,'PY1 Data(H)'!$A$1:$BR$288))</f>
        <v>1092396</v>
      </c>
      <c r="P81" s="130" cm="1">
        <f t="array" ref="P81">_xlfn.XLOOKUP(P$1,'PY1 Data(H)'!$A$1:$BR$1,_xlfn.XLOOKUP($A81,'PY1 Data(H)'!$A$1:$A$288,'PY1 Data(H)'!$A$1:$BR$288))</f>
        <v>0</v>
      </c>
      <c r="Q81" s="130" cm="1">
        <f t="array" ref="Q81">_xlfn.XLOOKUP(Q$1,'PY1 Data(H)'!$A$1:$BR$1,_xlfn.XLOOKUP($A81,'PY1 Data(H)'!$A$1:$A$288,'PY1 Data(H)'!$A$1:$BR$288))</f>
        <v>0</v>
      </c>
      <c r="R81" s="130" cm="1">
        <f t="array" ref="R81">_xlfn.XLOOKUP(R$1,'PY1 Data(H)'!$A$1:$BR$1,_xlfn.XLOOKUP($A81,'PY1 Data(H)'!$A$1:$A$288,'PY1 Data(H)'!$A$1:$BR$288))</f>
        <v>0</v>
      </c>
      <c r="S81" s="130" cm="1">
        <f t="array" ref="S81">_xlfn.XLOOKUP(S$1,'PY1 Data(H)'!$A$1:$BR$1,_xlfn.XLOOKUP($A81,'PY1 Data(H)'!$A$1:$A$288,'PY1 Data(H)'!$A$1:$BR$288))</f>
        <v>0</v>
      </c>
      <c r="T81" s="130" cm="1">
        <f t="array" ref="T81">_xlfn.XLOOKUP(T$1,'PY1 Data(H)'!$A$1:$BR$1,_xlfn.XLOOKUP($A81,'PY1 Data(H)'!$A$1:$A$288,'PY1 Data(H)'!$A$1:$BR$288))</f>
        <v>0</v>
      </c>
      <c r="U81" s="130" cm="1">
        <f t="array" ref="U81">_xlfn.XLOOKUP(U$1,'PY1 Data(H)'!$A$1:$BR$1,_xlfn.XLOOKUP($A81,'PY1 Data(H)'!$A$1:$A$288,'PY1 Data(H)'!$A$1:$BR$288))</f>
        <v>58247</v>
      </c>
      <c r="V81" s="130" cm="1">
        <f t="array" ref="V81">_xlfn.XLOOKUP(V$1,'PY1 Data(H)'!$A$1:$BR$1,_xlfn.XLOOKUP($A81,'PY1 Data(H)'!$A$1:$A$288,'PY1 Data(H)'!$A$1:$BR$288))</f>
        <v>0</v>
      </c>
      <c r="W81" s="130" cm="1">
        <f t="array" ref="W81">_xlfn.XLOOKUP(W$1,'PY1 Data(H)'!$A$1:$BR$1,_xlfn.XLOOKUP($A81,'PY1 Data(H)'!$A$1:$A$288,'PY1 Data(H)'!$A$1:$BR$288))</f>
        <v>0</v>
      </c>
      <c r="X81" s="130" cm="1">
        <f t="array" ref="X81">_xlfn.XLOOKUP(X$1,'PY1 Data(H)'!$A$1:$BR$1,_xlfn.XLOOKUP($A81,'PY1 Data(H)'!$A$1:$A$288,'PY1 Data(H)'!$A$1:$BR$288))</f>
        <v>0</v>
      </c>
      <c r="Y81" s="130" cm="1">
        <f t="array" ref="Y81">_xlfn.XLOOKUP(Y$1,'PY1 Data(H)'!$A$1:$BR$1,_xlfn.XLOOKUP($A81,'PY1 Data(H)'!$A$1:$A$288,'PY1 Data(H)'!$A$1:$BR$288))</f>
        <v>0</v>
      </c>
      <c r="Z81" s="130" cm="1">
        <f t="array" ref="Z81">_xlfn.XLOOKUP(Z$1,'PY1 Data(H)'!$A$1:$BR$1,_xlfn.XLOOKUP($A81,'PY1 Data(H)'!$A$1:$A$288,'PY1 Data(H)'!$A$1:$BR$288))</f>
        <v>0</v>
      </c>
      <c r="AA81" s="130" cm="1">
        <f t="array" ref="AA81">_xlfn.XLOOKUP(AA$1,'PY1 Data(H)'!$A$1:$BR$1,_xlfn.XLOOKUP($A81,'PY1 Data(H)'!$A$1:$A$288,'PY1 Data(H)'!$A$1:$BR$288))</f>
        <v>0</v>
      </c>
      <c r="AB81" s="130" cm="1">
        <f t="array" ref="AB81">_xlfn.XLOOKUP(AB$1,'PY1 Data(H)'!$A$1:$BR$1,_xlfn.XLOOKUP($A81,'PY1 Data(H)'!$A$1:$A$288,'PY1 Data(H)'!$A$1:$BR$288))</f>
        <v>94696</v>
      </c>
      <c r="AC81" s="130" cm="1">
        <f t="array" ref="AC81">_xlfn.XLOOKUP(AC$1,'PY1 Data(H)'!$A$1:$BR$1,_xlfn.XLOOKUP($A81,'PY1 Data(H)'!$A$1:$A$288,'PY1 Data(H)'!$A$1:$BR$288))</f>
        <v>21956916</v>
      </c>
      <c r="AD81" s="130" cm="1">
        <f t="array" ref="AD81">_xlfn.XLOOKUP(AD$1,'PY1 Data(H)'!$A$1:$BR$1,_xlfn.XLOOKUP($A81,'PY1 Data(H)'!$A$1:$A$288,'PY1 Data(H)'!$A$1:$BR$288))</f>
        <v>1966458</v>
      </c>
      <c r="AE81" s="130" cm="1">
        <f t="array" ref="AE81">_xlfn.XLOOKUP(AE$1,'PY1 Data(H)'!$A$1:$BR$1,_xlfn.XLOOKUP($A81,'PY1 Data(H)'!$A$1:$A$288,'PY1 Data(H)'!$A$1:$BR$288))</f>
        <v>0</v>
      </c>
      <c r="AF81" s="130" cm="1">
        <f t="array" ref="AF81">_xlfn.XLOOKUP(AF$1,'PY1 Data(H)'!$A$1:$BR$1,_xlfn.XLOOKUP($A81,'PY1 Data(H)'!$A$1:$A$288,'PY1 Data(H)'!$A$1:$BR$288))</f>
        <v>0</v>
      </c>
      <c r="AG81" s="130" cm="1">
        <f t="array" ref="AG81">_xlfn.XLOOKUP(AG$1,'PY1 Data(H)'!$A$1:$BR$1,_xlfn.XLOOKUP($A81,'PY1 Data(H)'!$A$1:$A$288,'PY1 Data(H)'!$A$1:$BR$288))</f>
        <v>0</v>
      </c>
      <c r="AH81" s="130" cm="1">
        <f t="array" ref="AH81">_xlfn.XLOOKUP(AH$1,'PY1 Data(H)'!$A$1:$BR$1,_xlfn.XLOOKUP($A81,'PY1 Data(H)'!$A$1:$A$288,'PY1 Data(H)'!$A$1:$BR$288))</f>
        <v>0</v>
      </c>
      <c r="AI81" s="130" cm="1">
        <f t="array" ref="AI81">_xlfn.XLOOKUP(AI$1,'PY1 Data(H)'!$A$1:$BR$1,_xlfn.XLOOKUP($A81,'PY1 Data(H)'!$A$1:$A$288,'PY1 Data(H)'!$A$1:$BR$288))</f>
        <v>0</v>
      </c>
      <c r="AJ81" s="130" cm="1">
        <f t="array" ref="AJ81">_xlfn.XLOOKUP(AJ$1,'PY1 Data(H)'!$A$1:$BR$1,_xlfn.XLOOKUP($A81,'PY1 Data(H)'!$A$1:$A$288,'PY1 Data(H)'!$A$1:$BR$288))</f>
        <v>0</v>
      </c>
      <c r="AK81" s="130" cm="1">
        <f t="array" ref="AK81">_xlfn.XLOOKUP(AK$1,'PY1 Data(H)'!$A$1:$BR$1,_xlfn.XLOOKUP($A81,'PY1 Data(H)'!$A$1:$A$288,'PY1 Data(H)'!$A$1:$BR$288))</f>
        <v>0</v>
      </c>
      <c r="AL81" s="130" cm="1">
        <f t="array" ref="AL81">_xlfn.XLOOKUP(AL$1,'PY1 Data(H)'!$A$1:$BR$1,_xlfn.XLOOKUP($A81,'PY1 Data(H)'!$A$1:$A$288,'PY1 Data(H)'!$A$1:$BR$288))</f>
        <v>0</v>
      </c>
      <c r="AM81" s="130" cm="1">
        <f t="array" ref="AM81">_xlfn.XLOOKUP(AM$1,'PY1 Data(H)'!$A$1:$BR$1,_xlfn.XLOOKUP($A81,'PY1 Data(H)'!$A$1:$A$288,'PY1 Data(H)'!$A$1:$BR$288))</f>
        <v>0</v>
      </c>
      <c r="AN81" s="130" cm="1">
        <f t="array" ref="AN81">_xlfn.XLOOKUP(AN$1,'PY1 Data(H)'!$A$1:$BR$1,_xlfn.XLOOKUP($A81,'PY1 Data(H)'!$A$1:$A$288,'PY1 Data(H)'!$A$1:$BR$288))</f>
        <v>0</v>
      </c>
      <c r="AO81" s="130" cm="1">
        <f t="array" ref="AO81">_xlfn.XLOOKUP(AO$1,'PY1 Data(H)'!$A$1:$BR$1,_xlfn.XLOOKUP($A81,'PY1 Data(H)'!$A$1:$A$288,'PY1 Data(H)'!$A$1:$BR$288))</f>
        <v>0</v>
      </c>
      <c r="AP81" s="130" cm="1">
        <f t="array" ref="AP81">_xlfn.XLOOKUP(AP$1,'PY1 Data(H)'!$A$1:$BR$1,_xlfn.XLOOKUP($A81,'PY1 Data(H)'!$A$1:$A$288,'PY1 Data(H)'!$A$1:$BR$288))</f>
        <v>628208</v>
      </c>
      <c r="AQ81" s="130" cm="1">
        <f t="array" ref="AQ81">_xlfn.XLOOKUP(AQ$1,'PY1 Data(H)'!$A$1:$BR$1,_xlfn.XLOOKUP($A81,'PY1 Data(H)'!$A$1:$A$288,'PY1 Data(H)'!$A$1:$BR$288))</f>
        <v>1030933</v>
      </c>
      <c r="AR81" s="130" cm="1">
        <f t="array" ref="AR81">_xlfn.XLOOKUP(AR$1,'PY1 Data(H)'!$A$1:$BR$1,_xlfn.XLOOKUP($A81,'PY1 Data(H)'!$A$1:$A$288,'PY1 Data(H)'!$A$1:$BR$288))</f>
        <v>0</v>
      </c>
      <c r="AS81" s="130" cm="1">
        <f t="array" ref="AS81">_xlfn.XLOOKUP(AS$1,'PY1 Data(H)'!$A$1:$BR$1,_xlfn.XLOOKUP($A81,'PY1 Data(H)'!$A$1:$A$288,'PY1 Data(H)'!$A$1:$BR$288))</f>
        <v>0</v>
      </c>
    </row>
    <row r="82" spans="1:45" x14ac:dyDescent="0.3">
      <c r="A82">
        <v>577</v>
      </c>
      <c r="D82" s="130" cm="1">
        <f t="array" ref="D82">_xlfn.XLOOKUP(D$1,'PY1 Data(H)'!$A$1:$BR$1,_xlfn.XLOOKUP($A82,'PY1 Data(H)'!$A$1:$A$288,'PY1 Data(H)'!$A$1:$BR$288))</f>
        <v>0</v>
      </c>
      <c r="E82" s="130" cm="1">
        <f t="array" ref="E82">_xlfn.XLOOKUP(E$1,'PY1 Data(H)'!$A$1:$BR$1,_xlfn.XLOOKUP($A82,'PY1 Data(H)'!$A$1:$A$288,'PY1 Data(H)'!$A$1:$BR$288))</f>
        <v>2</v>
      </c>
      <c r="F82" s="130" cm="1">
        <f t="array" ref="F82">_xlfn.XLOOKUP(F$1,'PY1 Data(H)'!$A$1:$BR$1,_xlfn.XLOOKUP($A82,'PY1 Data(H)'!$A$1:$A$288,'PY1 Data(H)'!$A$1:$BR$288))</f>
        <v>2</v>
      </c>
      <c r="G82" s="130" cm="1">
        <f t="array" ref="G82">_xlfn.XLOOKUP(G$1,'PY1 Data(H)'!$A$1:$BR$1,_xlfn.XLOOKUP($A82,'PY1 Data(H)'!$A$1:$A$288,'PY1 Data(H)'!$A$1:$BR$288))</f>
        <v>2</v>
      </c>
      <c r="H82" s="130" cm="1">
        <f t="array" ref="H82">_xlfn.XLOOKUP(H$1,'PY1 Data(H)'!$A$1:$BR$1,_xlfn.XLOOKUP($A82,'PY1 Data(H)'!$A$1:$A$288,'PY1 Data(H)'!$A$1:$BR$288))</f>
        <v>2</v>
      </c>
      <c r="I82" s="130" cm="1">
        <f t="array" ref="I82">_xlfn.XLOOKUP(I$1,'PY1 Data(H)'!$A$1:$BR$1,_xlfn.XLOOKUP($A82,'PY1 Data(H)'!$A$1:$A$288,'PY1 Data(H)'!$A$1:$BR$288))</f>
        <v>2</v>
      </c>
      <c r="J82" s="130" cm="1">
        <f t="array" ref="J82">_xlfn.XLOOKUP(J$1,'PY1 Data(H)'!$A$1:$BR$1,_xlfn.XLOOKUP($A82,'PY1 Data(H)'!$A$1:$A$288,'PY1 Data(H)'!$A$1:$BR$288))</f>
        <v>2</v>
      </c>
      <c r="K82" s="130" cm="1">
        <f t="array" ref="K82">_xlfn.XLOOKUP(K$1,'PY1 Data(H)'!$A$1:$BR$1,_xlfn.XLOOKUP($A82,'PY1 Data(H)'!$A$1:$A$288,'PY1 Data(H)'!$A$1:$BR$288))</f>
        <v>2</v>
      </c>
      <c r="L82" s="130" cm="1">
        <f t="array" ref="L82">_xlfn.XLOOKUP(L$1,'PY1 Data(H)'!$A$1:$BR$1,_xlfn.XLOOKUP($A82,'PY1 Data(H)'!$A$1:$A$288,'PY1 Data(H)'!$A$1:$BR$288))</f>
        <v>2</v>
      </c>
      <c r="M82" s="130" cm="1">
        <f t="array" ref="M82">_xlfn.XLOOKUP(M$1,'PY1 Data(H)'!$A$1:$BR$1,_xlfn.XLOOKUP($A82,'PY1 Data(H)'!$A$1:$A$288,'PY1 Data(H)'!$A$1:$BR$288))</f>
        <v>2</v>
      </c>
      <c r="N82" s="130" cm="1">
        <f t="array" ref="N82">_xlfn.XLOOKUP(N$1,'PY1 Data(H)'!$A$1:$BR$1,_xlfn.XLOOKUP($A82,'PY1 Data(H)'!$A$1:$A$288,'PY1 Data(H)'!$A$1:$BR$288))</f>
        <v>0</v>
      </c>
      <c r="O82" s="130" cm="1">
        <f t="array" ref="O82">_xlfn.XLOOKUP(O$1,'PY1 Data(H)'!$A$1:$BR$1,_xlfn.XLOOKUP($A82,'PY1 Data(H)'!$A$1:$A$288,'PY1 Data(H)'!$A$1:$BR$288))</f>
        <v>2</v>
      </c>
      <c r="P82" s="130" cm="1">
        <f t="array" ref="P82">_xlfn.XLOOKUP(P$1,'PY1 Data(H)'!$A$1:$BR$1,_xlfn.XLOOKUP($A82,'PY1 Data(H)'!$A$1:$A$288,'PY1 Data(H)'!$A$1:$BR$288))</f>
        <v>2</v>
      </c>
      <c r="Q82" s="130" cm="1">
        <f t="array" ref="Q82">_xlfn.XLOOKUP(Q$1,'PY1 Data(H)'!$A$1:$BR$1,_xlfn.XLOOKUP($A82,'PY1 Data(H)'!$A$1:$A$288,'PY1 Data(H)'!$A$1:$BR$288))</f>
        <v>0</v>
      </c>
      <c r="R82" s="130" cm="1">
        <f t="array" ref="R82">_xlfn.XLOOKUP(R$1,'PY1 Data(H)'!$A$1:$BR$1,_xlfn.XLOOKUP($A82,'PY1 Data(H)'!$A$1:$A$288,'PY1 Data(H)'!$A$1:$BR$288))</f>
        <v>2</v>
      </c>
      <c r="S82" s="130" cm="1">
        <f t="array" ref="S82">_xlfn.XLOOKUP(S$1,'PY1 Data(H)'!$A$1:$BR$1,_xlfn.XLOOKUP($A82,'PY1 Data(H)'!$A$1:$A$288,'PY1 Data(H)'!$A$1:$BR$288))</f>
        <v>0</v>
      </c>
      <c r="T82" s="130" cm="1">
        <f t="array" ref="T82">_xlfn.XLOOKUP(T$1,'PY1 Data(H)'!$A$1:$BR$1,_xlfn.XLOOKUP($A82,'PY1 Data(H)'!$A$1:$A$288,'PY1 Data(H)'!$A$1:$BR$288))</f>
        <v>0</v>
      </c>
      <c r="U82" s="130" cm="1">
        <f t="array" ref="U82">_xlfn.XLOOKUP(U$1,'PY1 Data(H)'!$A$1:$BR$1,_xlfn.XLOOKUP($A82,'PY1 Data(H)'!$A$1:$A$288,'PY1 Data(H)'!$A$1:$BR$288))</f>
        <v>2</v>
      </c>
      <c r="V82" s="130" cm="1">
        <f t="array" ref="V82">_xlfn.XLOOKUP(V$1,'PY1 Data(H)'!$A$1:$BR$1,_xlfn.XLOOKUP($A82,'PY1 Data(H)'!$A$1:$A$288,'PY1 Data(H)'!$A$1:$BR$288))</f>
        <v>1</v>
      </c>
      <c r="W82" s="130" cm="1">
        <f t="array" ref="W82">_xlfn.XLOOKUP(W$1,'PY1 Data(H)'!$A$1:$BR$1,_xlfn.XLOOKUP($A82,'PY1 Data(H)'!$A$1:$A$288,'PY1 Data(H)'!$A$1:$BR$288))</f>
        <v>2</v>
      </c>
      <c r="X82" s="130" cm="1">
        <f t="array" ref="X82">_xlfn.XLOOKUP(X$1,'PY1 Data(H)'!$A$1:$BR$1,_xlfn.XLOOKUP($A82,'PY1 Data(H)'!$A$1:$A$288,'PY1 Data(H)'!$A$1:$BR$288))</f>
        <v>2</v>
      </c>
      <c r="Y82" s="130" cm="1">
        <f t="array" ref="Y82">_xlfn.XLOOKUP(Y$1,'PY1 Data(H)'!$A$1:$BR$1,_xlfn.XLOOKUP($A82,'PY1 Data(H)'!$A$1:$A$288,'PY1 Data(H)'!$A$1:$BR$288))</f>
        <v>0</v>
      </c>
      <c r="Z82" s="130" cm="1">
        <f t="array" ref="Z82">_xlfn.XLOOKUP(Z$1,'PY1 Data(H)'!$A$1:$BR$1,_xlfn.XLOOKUP($A82,'PY1 Data(H)'!$A$1:$A$288,'PY1 Data(H)'!$A$1:$BR$288))</f>
        <v>0</v>
      </c>
      <c r="AA82" s="130" cm="1">
        <f t="array" ref="AA82">_xlfn.XLOOKUP(AA$1,'PY1 Data(H)'!$A$1:$BR$1,_xlfn.XLOOKUP($A82,'PY1 Data(H)'!$A$1:$A$288,'PY1 Data(H)'!$A$1:$BR$288))</f>
        <v>0</v>
      </c>
      <c r="AB82" s="130" cm="1">
        <f t="array" ref="AB82">_xlfn.XLOOKUP(AB$1,'PY1 Data(H)'!$A$1:$BR$1,_xlfn.XLOOKUP($A82,'PY1 Data(H)'!$A$1:$A$288,'PY1 Data(H)'!$A$1:$BR$288))</f>
        <v>2</v>
      </c>
      <c r="AC82" s="130" cm="1">
        <f t="array" ref="AC82">_xlfn.XLOOKUP(AC$1,'PY1 Data(H)'!$A$1:$BR$1,_xlfn.XLOOKUP($A82,'PY1 Data(H)'!$A$1:$A$288,'PY1 Data(H)'!$A$1:$BR$288))</f>
        <v>2</v>
      </c>
      <c r="AD82" s="130" cm="1">
        <f t="array" ref="AD82">_xlfn.XLOOKUP(AD$1,'PY1 Data(H)'!$A$1:$BR$1,_xlfn.XLOOKUP($A82,'PY1 Data(H)'!$A$1:$A$288,'PY1 Data(H)'!$A$1:$BR$288))</f>
        <v>0</v>
      </c>
      <c r="AE82" s="130" cm="1">
        <f t="array" ref="AE82">_xlfn.XLOOKUP(AE$1,'PY1 Data(H)'!$A$1:$BR$1,_xlfn.XLOOKUP($A82,'PY1 Data(H)'!$A$1:$A$288,'PY1 Data(H)'!$A$1:$BR$288))</f>
        <v>0</v>
      </c>
      <c r="AF82" s="130" cm="1">
        <f t="array" ref="AF82">_xlfn.XLOOKUP(AF$1,'PY1 Data(H)'!$A$1:$BR$1,_xlfn.XLOOKUP($A82,'PY1 Data(H)'!$A$1:$A$288,'PY1 Data(H)'!$A$1:$BR$288))</f>
        <v>0</v>
      </c>
      <c r="AG82" s="130" cm="1">
        <f t="array" ref="AG82">_xlfn.XLOOKUP(AG$1,'PY1 Data(H)'!$A$1:$BR$1,_xlfn.XLOOKUP($A82,'PY1 Data(H)'!$A$1:$A$288,'PY1 Data(H)'!$A$1:$BR$288))</f>
        <v>2</v>
      </c>
      <c r="AH82" s="130" cm="1">
        <f t="array" ref="AH82">_xlfn.XLOOKUP(AH$1,'PY1 Data(H)'!$A$1:$BR$1,_xlfn.XLOOKUP($A82,'PY1 Data(H)'!$A$1:$A$288,'PY1 Data(H)'!$A$1:$BR$288))</f>
        <v>2</v>
      </c>
      <c r="AI82" s="130" cm="1">
        <f t="array" ref="AI82">_xlfn.XLOOKUP(AI$1,'PY1 Data(H)'!$A$1:$BR$1,_xlfn.XLOOKUP($A82,'PY1 Data(H)'!$A$1:$A$288,'PY1 Data(H)'!$A$1:$BR$288))</f>
        <v>2</v>
      </c>
      <c r="AJ82" s="130" cm="1">
        <f t="array" ref="AJ82">_xlfn.XLOOKUP(AJ$1,'PY1 Data(H)'!$A$1:$BR$1,_xlfn.XLOOKUP($A82,'PY1 Data(H)'!$A$1:$A$288,'PY1 Data(H)'!$A$1:$BR$288))</f>
        <v>2</v>
      </c>
      <c r="AK82" s="130" cm="1">
        <f t="array" ref="AK82">_xlfn.XLOOKUP(AK$1,'PY1 Data(H)'!$A$1:$BR$1,_xlfn.XLOOKUP($A82,'PY1 Data(H)'!$A$1:$A$288,'PY1 Data(H)'!$A$1:$BR$288))</f>
        <v>0</v>
      </c>
      <c r="AL82" s="130" cm="1">
        <f t="array" ref="AL82">_xlfn.XLOOKUP(AL$1,'PY1 Data(H)'!$A$1:$BR$1,_xlfn.XLOOKUP($A82,'PY1 Data(H)'!$A$1:$A$288,'PY1 Data(H)'!$A$1:$BR$288))</f>
        <v>0</v>
      </c>
      <c r="AM82" s="130" cm="1">
        <f t="array" ref="AM82">_xlfn.XLOOKUP(AM$1,'PY1 Data(H)'!$A$1:$BR$1,_xlfn.XLOOKUP($A82,'PY1 Data(H)'!$A$1:$A$288,'PY1 Data(H)'!$A$1:$BR$288))</f>
        <v>2</v>
      </c>
      <c r="AN82" s="130" cm="1">
        <f t="array" ref="AN82">_xlfn.XLOOKUP(AN$1,'PY1 Data(H)'!$A$1:$BR$1,_xlfn.XLOOKUP($A82,'PY1 Data(H)'!$A$1:$A$288,'PY1 Data(H)'!$A$1:$BR$288))</f>
        <v>0</v>
      </c>
      <c r="AO82" s="130" cm="1">
        <f t="array" ref="AO82">_xlfn.XLOOKUP(AO$1,'PY1 Data(H)'!$A$1:$BR$1,_xlfn.XLOOKUP($A82,'PY1 Data(H)'!$A$1:$A$288,'PY1 Data(H)'!$A$1:$BR$288))</f>
        <v>0</v>
      </c>
      <c r="AP82" s="130" cm="1">
        <f t="array" ref="AP82">_xlfn.XLOOKUP(AP$1,'PY1 Data(H)'!$A$1:$BR$1,_xlfn.XLOOKUP($A82,'PY1 Data(H)'!$A$1:$A$288,'PY1 Data(H)'!$A$1:$BR$288))</f>
        <v>0</v>
      </c>
      <c r="AQ82" s="130" cm="1">
        <f t="array" ref="AQ82">_xlfn.XLOOKUP(AQ$1,'PY1 Data(H)'!$A$1:$BR$1,_xlfn.XLOOKUP($A82,'PY1 Data(H)'!$A$1:$A$288,'PY1 Data(H)'!$A$1:$BR$288))</f>
        <v>2</v>
      </c>
      <c r="AR82" s="130" cm="1">
        <f t="array" ref="AR82">_xlfn.XLOOKUP(AR$1,'PY1 Data(H)'!$A$1:$BR$1,_xlfn.XLOOKUP($A82,'PY1 Data(H)'!$A$1:$A$288,'PY1 Data(H)'!$A$1:$BR$288))</f>
        <v>2</v>
      </c>
      <c r="AS82" s="130" cm="1">
        <f t="array" ref="AS82">_xlfn.XLOOKUP(AS$1,'PY1 Data(H)'!$A$1:$BR$1,_xlfn.XLOOKUP($A82,'PY1 Data(H)'!$A$1:$A$288,'PY1 Data(H)'!$A$1:$BR$288))</f>
        <v>2</v>
      </c>
    </row>
    <row r="83" spans="1:45" x14ac:dyDescent="0.3">
      <c r="D83" s="130" cm="1">
        <f t="array" ref="D83">_xlfn.XLOOKUP(D$1,'PY1 Data(H)'!$A$1:$BR$1,_xlfn.XLOOKUP($A83,'PY1 Data(H)'!$A$1:$A$288,'PY1 Data(H)'!$A$1:$BR$288))</f>
        <v>0</v>
      </c>
      <c r="E83" s="130" cm="1">
        <f t="array" ref="E83">_xlfn.XLOOKUP(E$1,'PY1 Data(H)'!$A$1:$BR$1,_xlfn.XLOOKUP($A83,'PY1 Data(H)'!$A$1:$A$288,'PY1 Data(H)'!$A$1:$BR$288))</f>
        <v>0</v>
      </c>
      <c r="F83" s="130" cm="1">
        <f t="array" ref="F83">_xlfn.XLOOKUP(F$1,'PY1 Data(H)'!$A$1:$BR$1,_xlfn.XLOOKUP($A83,'PY1 Data(H)'!$A$1:$A$288,'PY1 Data(H)'!$A$1:$BR$288))</f>
        <v>0</v>
      </c>
      <c r="G83" s="130" cm="1">
        <f t="array" ref="G83">_xlfn.XLOOKUP(G$1,'PY1 Data(H)'!$A$1:$BR$1,_xlfn.XLOOKUP($A83,'PY1 Data(H)'!$A$1:$A$288,'PY1 Data(H)'!$A$1:$BR$288))</f>
        <v>0</v>
      </c>
      <c r="H83" s="130" cm="1">
        <f t="array" ref="H83">_xlfn.XLOOKUP(H$1,'PY1 Data(H)'!$A$1:$BR$1,_xlfn.XLOOKUP($A83,'PY1 Data(H)'!$A$1:$A$288,'PY1 Data(H)'!$A$1:$BR$288))</f>
        <v>0</v>
      </c>
      <c r="I83" s="130" cm="1">
        <f t="array" ref="I83">_xlfn.XLOOKUP(I$1,'PY1 Data(H)'!$A$1:$BR$1,_xlfn.XLOOKUP($A83,'PY1 Data(H)'!$A$1:$A$288,'PY1 Data(H)'!$A$1:$BR$288))</f>
        <v>0</v>
      </c>
      <c r="J83" s="130" cm="1">
        <f t="array" ref="J83">_xlfn.XLOOKUP(J$1,'PY1 Data(H)'!$A$1:$BR$1,_xlfn.XLOOKUP($A83,'PY1 Data(H)'!$A$1:$A$288,'PY1 Data(H)'!$A$1:$BR$288))</f>
        <v>0</v>
      </c>
      <c r="K83" s="130" cm="1">
        <f t="array" ref="K83">_xlfn.XLOOKUP(K$1,'PY1 Data(H)'!$A$1:$BR$1,_xlfn.XLOOKUP($A83,'PY1 Data(H)'!$A$1:$A$288,'PY1 Data(H)'!$A$1:$BR$288))</f>
        <v>0</v>
      </c>
      <c r="L83" s="130" cm="1">
        <f t="array" ref="L83">_xlfn.XLOOKUP(L$1,'PY1 Data(H)'!$A$1:$BR$1,_xlfn.XLOOKUP($A83,'PY1 Data(H)'!$A$1:$A$288,'PY1 Data(H)'!$A$1:$BR$288))</f>
        <v>0</v>
      </c>
      <c r="M83" s="130" cm="1">
        <f t="array" ref="M83">_xlfn.XLOOKUP(M$1,'PY1 Data(H)'!$A$1:$BR$1,_xlfn.XLOOKUP($A83,'PY1 Data(H)'!$A$1:$A$288,'PY1 Data(H)'!$A$1:$BR$288))</f>
        <v>0</v>
      </c>
      <c r="N83" s="130" cm="1">
        <f t="array" ref="N83">_xlfn.XLOOKUP(N$1,'PY1 Data(H)'!$A$1:$BR$1,_xlfn.XLOOKUP($A83,'PY1 Data(H)'!$A$1:$A$288,'PY1 Data(H)'!$A$1:$BR$288))</f>
        <v>0</v>
      </c>
      <c r="O83" s="130" cm="1">
        <f t="array" ref="O83">_xlfn.XLOOKUP(O$1,'PY1 Data(H)'!$A$1:$BR$1,_xlfn.XLOOKUP($A83,'PY1 Data(H)'!$A$1:$A$288,'PY1 Data(H)'!$A$1:$BR$288))</f>
        <v>0</v>
      </c>
      <c r="P83" s="130" cm="1">
        <f t="array" ref="P83">_xlfn.XLOOKUP(P$1,'PY1 Data(H)'!$A$1:$BR$1,_xlfn.XLOOKUP($A83,'PY1 Data(H)'!$A$1:$A$288,'PY1 Data(H)'!$A$1:$BR$288))</f>
        <v>0</v>
      </c>
      <c r="Q83" s="130" cm="1">
        <f t="array" ref="Q83">_xlfn.XLOOKUP(Q$1,'PY1 Data(H)'!$A$1:$BR$1,_xlfn.XLOOKUP($A83,'PY1 Data(H)'!$A$1:$A$288,'PY1 Data(H)'!$A$1:$BR$288))</f>
        <v>0</v>
      </c>
      <c r="R83" s="130" cm="1">
        <f t="array" ref="R83">_xlfn.XLOOKUP(R$1,'PY1 Data(H)'!$A$1:$BR$1,_xlfn.XLOOKUP($A83,'PY1 Data(H)'!$A$1:$A$288,'PY1 Data(H)'!$A$1:$BR$288))</f>
        <v>0</v>
      </c>
      <c r="S83" s="130" cm="1">
        <f t="array" ref="S83">_xlfn.XLOOKUP(S$1,'PY1 Data(H)'!$A$1:$BR$1,_xlfn.XLOOKUP($A83,'PY1 Data(H)'!$A$1:$A$288,'PY1 Data(H)'!$A$1:$BR$288))</f>
        <v>0</v>
      </c>
      <c r="T83" s="130" cm="1">
        <f t="array" ref="T83">_xlfn.XLOOKUP(T$1,'PY1 Data(H)'!$A$1:$BR$1,_xlfn.XLOOKUP($A83,'PY1 Data(H)'!$A$1:$A$288,'PY1 Data(H)'!$A$1:$BR$288))</f>
        <v>0</v>
      </c>
      <c r="U83" s="130" cm="1">
        <f t="array" ref="U83">_xlfn.XLOOKUP(U$1,'PY1 Data(H)'!$A$1:$BR$1,_xlfn.XLOOKUP($A83,'PY1 Data(H)'!$A$1:$A$288,'PY1 Data(H)'!$A$1:$BR$288))</f>
        <v>0</v>
      </c>
      <c r="V83" s="130" cm="1">
        <f t="array" ref="V83">_xlfn.XLOOKUP(V$1,'PY1 Data(H)'!$A$1:$BR$1,_xlfn.XLOOKUP($A83,'PY1 Data(H)'!$A$1:$A$288,'PY1 Data(H)'!$A$1:$BR$288))</f>
        <v>0</v>
      </c>
      <c r="W83" s="130" cm="1">
        <f t="array" ref="W83">_xlfn.XLOOKUP(W$1,'PY1 Data(H)'!$A$1:$BR$1,_xlfn.XLOOKUP($A83,'PY1 Data(H)'!$A$1:$A$288,'PY1 Data(H)'!$A$1:$BR$288))</f>
        <v>0</v>
      </c>
      <c r="X83" s="130" cm="1">
        <f t="array" ref="X83">_xlfn.XLOOKUP(X$1,'PY1 Data(H)'!$A$1:$BR$1,_xlfn.XLOOKUP($A83,'PY1 Data(H)'!$A$1:$A$288,'PY1 Data(H)'!$A$1:$BR$288))</f>
        <v>0</v>
      </c>
      <c r="Y83" s="130" cm="1">
        <f t="array" ref="Y83">_xlfn.XLOOKUP(Y$1,'PY1 Data(H)'!$A$1:$BR$1,_xlfn.XLOOKUP($A83,'PY1 Data(H)'!$A$1:$A$288,'PY1 Data(H)'!$A$1:$BR$288))</f>
        <v>0</v>
      </c>
      <c r="Z83" s="130" cm="1">
        <f t="array" ref="Z83">_xlfn.XLOOKUP(Z$1,'PY1 Data(H)'!$A$1:$BR$1,_xlfn.XLOOKUP($A83,'PY1 Data(H)'!$A$1:$A$288,'PY1 Data(H)'!$A$1:$BR$288))</f>
        <v>0</v>
      </c>
      <c r="AA83" s="130" cm="1">
        <f t="array" ref="AA83">_xlfn.XLOOKUP(AA$1,'PY1 Data(H)'!$A$1:$BR$1,_xlfn.XLOOKUP($A83,'PY1 Data(H)'!$A$1:$A$288,'PY1 Data(H)'!$A$1:$BR$288))</f>
        <v>0</v>
      </c>
      <c r="AB83" s="130" cm="1">
        <f t="array" ref="AB83">_xlfn.XLOOKUP(AB$1,'PY1 Data(H)'!$A$1:$BR$1,_xlfn.XLOOKUP($A83,'PY1 Data(H)'!$A$1:$A$288,'PY1 Data(H)'!$A$1:$BR$288))</f>
        <v>0</v>
      </c>
      <c r="AC83" s="130" cm="1">
        <f t="array" ref="AC83">_xlfn.XLOOKUP(AC$1,'PY1 Data(H)'!$A$1:$BR$1,_xlfn.XLOOKUP($A83,'PY1 Data(H)'!$A$1:$A$288,'PY1 Data(H)'!$A$1:$BR$288))</f>
        <v>0</v>
      </c>
      <c r="AD83" s="130" cm="1">
        <f t="array" ref="AD83">_xlfn.XLOOKUP(AD$1,'PY1 Data(H)'!$A$1:$BR$1,_xlfn.XLOOKUP($A83,'PY1 Data(H)'!$A$1:$A$288,'PY1 Data(H)'!$A$1:$BR$288))</f>
        <v>0</v>
      </c>
      <c r="AE83" s="130" cm="1">
        <f t="array" ref="AE83">_xlfn.XLOOKUP(AE$1,'PY1 Data(H)'!$A$1:$BR$1,_xlfn.XLOOKUP($A83,'PY1 Data(H)'!$A$1:$A$288,'PY1 Data(H)'!$A$1:$BR$288))</f>
        <v>0</v>
      </c>
      <c r="AF83" s="130" cm="1">
        <f t="array" ref="AF83">_xlfn.XLOOKUP(AF$1,'PY1 Data(H)'!$A$1:$BR$1,_xlfn.XLOOKUP($A83,'PY1 Data(H)'!$A$1:$A$288,'PY1 Data(H)'!$A$1:$BR$288))</f>
        <v>0</v>
      </c>
      <c r="AG83" s="130" cm="1">
        <f t="array" ref="AG83">_xlfn.XLOOKUP(AG$1,'PY1 Data(H)'!$A$1:$BR$1,_xlfn.XLOOKUP($A83,'PY1 Data(H)'!$A$1:$A$288,'PY1 Data(H)'!$A$1:$BR$288))</f>
        <v>0</v>
      </c>
      <c r="AH83" s="130" cm="1">
        <f t="array" ref="AH83">_xlfn.XLOOKUP(AH$1,'PY1 Data(H)'!$A$1:$BR$1,_xlfn.XLOOKUP($A83,'PY1 Data(H)'!$A$1:$A$288,'PY1 Data(H)'!$A$1:$BR$288))</f>
        <v>0</v>
      </c>
      <c r="AI83" s="130" cm="1">
        <f t="array" ref="AI83">_xlfn.XLOOKUP(AI$1,'PY1 Data(H)'!$A$1:$BR$1,_xlfn.XLOOKUP($A83,'PY1 Data(H)'!$A$1:$A$288,'PY1 Data(H)'!$A$1:$BR$288))</f>
        <v>0</v>
      </c>
      <c r="AJ83" s="130" cm="1">
        <f t="array" ref="AJ83">_xlfn.XLOOKUP(AJ$1,'PY1 Data(H)'!$A$1:$BR$1,_xlfn.XLOOKUP($A83,'PY1 Data(H)'!$A$1:$A$288,'PY1 Data(H)'!$A$1:$BR$288))</f>
        <v>0</v>
      </c>
      <c r="AK83" s="130" cm="1">
        <f t="array" ref="AK83">_xlfn.XLOOKUP(AK$1,'PY1 Data(H)'!$A$1:$BR$1,_xlfn.XLOOKUP($A83,'PY1 Data(H)'!$A$1:$A$288,'PY1 Data(H)'!$A$1:$BR$288))</f>
        <v>0</v>
      </c>
      <c r="AL83" s="130" cm="1">
        <f t="array" ref="AL83">_xlfn.XLOOKUP(AL$1,'PY1 Data(H)'!$A$1:$BR$1,_xlfn.XLOOKUP($A83,'PY1 Data(H)'!$A$1:$A$288,'PY1 Data(H)'!$A$1:$BR$288))</f>
        <v>0</v>
      </c>
      <c r="AM83" s="130" cm="1">
        <f t="array" ref="AM83">_xlfn.XLOOKUP(AM$1,'PY1 Data(H)'!$A$1:$BR$1,_xlfn.XLOOKUP($A83,'PY1 Data(H)'!$A$1:$A$288,'PY1 Data(H)'!$A$1:$BR$288))</f>
        <v>0</v>
      </c>
      <c r="AN83" s="130" cm="1">
        <f t="array" ref="AN83">_xlfn.XLOOKUP(AN$1,'PY1 Data(H)'!$A$1:$BR$1,_xlfn.XLOOKUP($A83,'PY1 Data(H)'!$A$1:$A$288,'PY1 Data(H)'!$A$1:$BR$288))</f>
        <v>0</v>
      </c>
      <c r="AO83" s="130" cm="1">
        <f t="array" ref="AO83">_xlfn.XLOOKUP(AO$1,'PY1 Data(H)'!$A$1:$BR$1,_xlfn.XLOOKUP($A83,'PY1 Data(H)'!$A$1:$A$288,'PY1 Data(H)'!$A$1:$BR$288))</f>
        <v>0</v>
      </c>
      <c r="AP83" s="130" cm="1">
        <f t="array" ref="AP83">_xlfn.XLOOKUP(AP$1,'PY1 Data(H)'!$A$1:$BR$1,_xlfn.XLOOKUP($A83,'PY1 Data(H)'!$A$1:$A$288,'PY1 Data(H)'!$A$1:$BR$288))</f>
        <v>0</v>
      </c>
      <c r="AQ83" s="130" cm="1">
        <f t="array" ref="AQ83">_xlfn.XLOOKUP(AQ$1,'PY1 Data(H)'!$A$1:$BR$1,_xlfn.XLOOKUP($A83,'PY1 Data(H)'!$A$1:$A$288,'PY1 Data(H)'!$A$1:$BR$288))</f>
        <v>0</v>
      </c>
      <c r="AR83" s="130" cm="1">
        <f t="array" ref="AR83">_xlfn.XLOOKUP(AR$1,'PY1 Data(H)'!$A$1:$BR$1,_xlfn.XLOOKUP($A83,'PY1 Data(H)'!$A$1:$A$288,'PY1 Data(H)'!$A$1:$BR$288))</f>
        <v>0</v>
      </c>
      <c r="AS83" s="130" cm="1">
        <f t="array" ref="AS83">_xlfn.XLOOKUP(AS$1,'PY1 Data(H)'!$A$1:$BR$1,_xlfn.XLOOKUP($A83,'PY1 Data(H)'!$A$1:$A$288,'PY1 Data(H)'!$A$1:$BR$288))</f>
        <v>0</v>
      </c>
    </row>
    <row r="84" spans="1:45" x14ac:dyDescent="0.3">
      <c r="A84">
        <v>598</v>
      </c>
      <c r="D84" s="130" cm="1">
        <f t="array" ref="D84">_xlfn.XLOOKUP(D$1,'PY1 Data(H)'!$A$1:$BR$1,_xlfn.XLOOKUP($A84,'PY1 Data(H)'!$A$1:$A$288,'PY1 Data(H)'!$A$1:$BR$288))</f>
        <v>0</v>
      </c>
      <c r="E84" s="130" cm="1">
        <f t="array" ref="E84">_xlfn.XLOOKUP(E$1,'PY1 Data(H)'!$A$1:$BR$1,_xlfn.XLOOKUP($A84,'PY1 Data(H)'!$A$1:$A$288,'PY1 Data(H)'!$A$1:$BR$288))</f>
        <v>0</v>
      </c>
      <c r="F84" s="130" cm="1">
        <f t="array" ref="F84">_xlfn.XLOOKUP(F$1,'PY1 Data(H)'!$A$1:$BR$1,_xlfn.XLOOKUP($A84,'PY1 Data(H)'!$A$1:$A$288,'PY1 Data(H)'!$A$1:$BR$288))</f>
        <v>0</v>
      </c>
      <c r="G84" s="130" cm="1">
        <f t="array" ref="G84">_xlfn.XLOOKUP(G$1,'PY1 Data(H)'!$A$1:$BR$1,_xlfn.XLOOKUP($A84,'PY1 Data(H)'!$A$1:$A$288,'PY1 Data(H)'!$A$1:$BR$288))</f>
        <v>0</v>
      </c>
      <c r="H84" s="130" cm="1">
        <f t="array" ref="H84">_xlfn.XLOOKUP(H$1,'PY1 Data(H)'!$A$1:$BR$1,_xlfn.XLOOKUP($A84,'PY1 Data(H)'!$A$1:$A$288,'PY1 Data(H)'!$A$1:$BR$288))</f>
        <v>0</v>
      </c>
      <c r="I84" s="130" cm="1">
        <f t="array" ref="I84">_xlfn.XLOOKUP(I$1,'PY1 Data(H)'!$A$1:$BR$1,_xlfn.XLOOKUP($A84,'PY1 Data(H)'!$A$1:$A$288,'PY1 Data(H)'!$A$1:$BR$288))</f>
        <v>0</v>
      </c>
      <c r="J84" s="130" cm="1">
        <f t="array" ref="J84">_xlfn.XLOOKUP(J$1,'PY1 Data(H)'!$A$1:$BR$1,_xlfn.XLOOKUP($A84,'PY1 Data(H)'!$A$1:$A$288,'PY1 Data(H)'!$A$1:$BR$288))</f>
        <v>0</v>
      </c>
      <c r="K84" s="130" cm="1">
        <f t="array" ref="K84">_xlfn.XLOOKUP(K$1,'PY1 Data(H)'!$A$1:$BR$1,_xlfn.XLOOKUP($A84,'PY1 Data(H)'!$A$1:$A$288,'PY1 Data(H)'!$A$1:$BR$288))</f>
        <v>0</v>
      </c>
      <c r="L84" s="130" cm="1">
        <f t="array" ref="L84">_xlfn.XLOOKUP(L$1,'PY1 Data(H)'!$A$1:$BR$1,_xlfn.XLOOKUP($A84,'PY1 Data(H)'!$A$1:$A$288,'PY1 Data(H)'!$A$1:$BR$288))</f>
        <v>0</v>
      </c>
      <c r="M84" s="130" cm="1">
        <f t="array" ref="M84">_xlfn.XLOOKUP(M$1,'PY1 Data(H)'!$A$1:$BR$1,_xlfn.XLOOKUP($A84,'PY1 Data(H)'!$A$1:$A$288,'PY1 Data(H)'!$A$1:$BR$288))</f>
        <v>0</v>
      </c>
      <c r="N84" s="130" cm="1">
        <f t="array" ref="N84">_xlfn.XLOOKUP(N$1,'PY1 Data(H)'!$A$1:$BR$1,_xlfn.XLOOKUP($A84,'PY1 Data(H)'!$A$1:$A$288,'PY1 Data(H)'!$A$1:$BR$288))</f>
        <v>0</v>
      </c>
      <c r="O84" s="130" cm="1">
        <f t="array" ref="O84">_xlfn.XLOOKUP(O$1,'PY1 Data(H)'!$A$1:$BR$1,_xlfn.XLOOKUP($A84,'PY1 Data(H)'!$A$1:$A$288,'PY1 Data(H)'!$A$1:$BR$288))</f>
        <v>0</v>
      </c>
      <c r="P84" s="130" cm="1">
        <f t="array" ref="P84">_xlfn.XLOOKUP(P$1,'PY1 Data(H)'!$A$1:$BR$1,_xlfn.XLOOKUP($A84,'PY1 Data(H)'!$A$1:$A$288,'PY1 Data(H)'!$A$1:$BR$288))</f>
        <v>0</v>
      </c>
      <c r="Q84" s="130" cm="1">
        <f t="array" ref="Q84">_xlfn.XLOOKUP(Q$1,'PY1 Data(H)'!$A$1:$BR$1,_xlfn.XLOOKUP($A84,'PY1 Data(H)'!$A$1:$A$288,'PY1 Data(H)'!$A$1:$BR$288))</f>
        <v>0</v>
      </c>
      <c r="R84" s="130" cm="1">
        <f t="array" ref="R84">_xlfn.XLOOKUP(R$1,'PY1 Data(H)'!$A$1:$BR$1,_xlfn.XLOOKUP($A84,'PY1 Data(H)'!$A$1:$A$288,'PY1 Data(H)'!$A$1:$BR$288))</f>
        <v>0</v>
      </c>
      <c r="S84" s="130" cm="1">
        <f t="array" ref="S84">_xlfn.XLOOKUP(S$1,'PY1 Data(H)'!$A$1:$BR$1,_xlfn.XLOOKUP($A84,'PY1 Data(H)'!$A$1:$A$288,'PY1 Data(H)'!$A$1:$BR$288))</f>
        <v>0</v>
      </c>
      <c r="T84" s="130" cm="1">
        <f t="array" ref="T84">_xlfn.XLOOKUP(T$1,'PY1 Data(H)'!$A$1:$BR$1,_xlfn.XLOOKUP($A84,'PY1 Data(H)'!$A$1:$A$288,'PY1 Data(H)'!$A$1:$BR$288))</f>
        <v>0</v>
      </c>
      <c r="U84" s="130" cm="1">
        <f t="array" ref="U84">_xlfn.XLOOKUP(U$1,'PY1 Data(H)'!$A$1:$BR$1,_xlfn.XLOOKUP($A84,'PY1 Data(H)'!$A$1:$A$288,'PY1 Data(H)'!$A$1:$BR$288))</f>
        <v>0</v>
      </c>
      <c r="V84" s="130" cm="1">
        <f t="array" ref="V84">_xlfn.XLOOKUP(V$1,'PY1 Data(H)'!$A$1:$BR$1,_xlfn.XLOOKUP($A84,'PY1 Data(H)'!$A$1:$A$288,'PY1 Data(H)'!$A$1:$BR$288))</f>
        <v>0</v>
      </c>
      <c r="W84" s="130" cm="1">
        <f t="array" ref="W84">_xlfn.XLOOKUP(W$1,'PY1 Data(H)'!$A$1:$BR$1,_xlfn.XLOOKUP($A84,'PY1 Data(H)'!$A$1:$A$288,'PY1 Data(H)'!$A$1:$BR$288))</f>
        <v>0</v>
      </c>
      <c r="X84" s="130" cm="1">
        <f t="array" ref="X84">_xlfn.XLOOKUP(X$1,'PY1 Data(H)'!$A$1:$BR$1,_xlfn.XLOOKUP($A84,'PY1 Data(H)'!$A$1:$A$288,'PY1 Data(H)'!$A$1:$BR$288))</f>
        <v>0</v>
      </c>
      <c r="Y84" s="130" cm="1">
        <f t="array" ref="Y84">_xlfn.XLOOKUP(Y$1,'PY1 Data(H)'!$A$1:$BR$1,_xlfn.XLOOKUP($A84,'PY1 Data(H)'!$A$1:$A$288,'PY1 Data(H)'!$A$1:$BR$288))</f>
        <v>0</v>
      </c>
      <c r="Z84" s="130" cm="1">
        <f t="array" ref="Z84">_xlfn.XLOOKUP(Z$1,'PY1 Data(H)'!$A$1:$BR$1,_xlfn.XLOOKUP($A84,'PY1 Data(H)'!$A$1:$A$288,'PY1 Data(H)'!$A$1:$BR$288))</f>
        <v>0</v>
      </c>
      <c r="AA84" s="130" cm="1">
        <f t="array" ref="AA84">_xlfn.XLOOKUP(AA$1,'PY1 Data(H)'!$A$1:$BR$1,_xlfn.XLOOKUP($A84,'PY1 Data(H)'!$A$1:$A$288,'PY1 Data(H)'!$A$1:$BR$288))</f>
        <v>0</v>
      </c>
      <c r="AB84" s="130" cm="1">
        <f t="array" ref="AB84">_xlfn.XLOOKUP(AB$1,'PY1 Data(H)'!$A$1:$BR$1,_xlfn.XLOOKUP($A84,'PY1 Data(H)'!$A$1:$A$288,'PY1 Data(H)'!$A$1:$BR$288))</f>
        <v>0</v>
      </c>
      <c r="AC84" s="130" cm="1">
        <f t="array" ref="AC84">_xlfn.XLOOKUP(AC$1,'PY1 Data(H)'!$A$1:$BR$1,_xlfn.XLOOKUP($A84,'PY1 Data(H)'!$A$1:$A$288,'PY1 Data(H)'!$A$1:$BR$288))</f>
        <v>0</v>
      </c>
      <c r="AD84" s="130" cm="1">
        <f t="array" ref="AD84">_xlfn.XLOOKUP(AD$1,'PY1 Data(H)'!$A$1:$BR$1,_xlfn.XLOOKUP($A84,'PY1 Data(H)'!$A$1:$A$288,'PY1 Data(H)'!$A$1:$BR$288))</f>
        <v>0</v>
      </c>
      <c r="AE84" s="130" cm="1">
        <f t="array" ref="AE84">_xlfn.XLOOKUP(AE$1,'PY1 Data(H)'!$A$1:$BR$1,_xlfn.XLOOKUP($A84,'PY1 Data(H)'!$A$1:$A$288,'PY1 Data(H)'!$A$1:$BR$288))</f>
        <v>0</v>
      </c>
      <c r="AF84" s="130" cm="1">
        <f t="array" ref="AF84">_xlfn.XLOOKUP(AF$1,'PY1 Data(H)'!$A$1:$BR$1,_xlfn.XLOOKUP($A84,'PY1 Data(H)'!$A$1:$A$288,'PY1 Data(H)'!$A$1:$BR$288))</f>
        <v>0</v>
      </c>
      <c r="AG84" s="130" cm="1">
        <f t="array" ref="AG84">_xlfn.XLOOKUP(AG$1,'PY1 Data(H)'!$A$1:$BR$1,_xlfn.XLOOKUP($A84,'PY1 Data(H)'!$A$1:$A$288,'PY1 Data(H)'!$A$1:$BR$288))</f>
        <v>0</v>
      </c>
      <c r="AH84" s="130" cm="1">
        <f t="array" ref="AH84">_xlfn.XLOOKUP(AH$1,'PY1 Data(H)'!$A$1:$BR$1,_xlfn.XLOOKUP($A84,'PY1 Data(H)'!$A$1:$A$288,'PY1 Data(H)'!$A$1:$BR$288))</f>
        <v>0</v>
      </c>
      <c r="AI84" s="130" cm="1">
        <f t="array" ref="AI84">_xlfn.XLOOKUP(AI$1,'PY1 Data(H)'!$A$1:$BR$1,_xlfn.XLOOKUP($A84,'PY1 Data(H)'!$A$1:$A$288,'PY1 Data(H)'!$A$1:$BR$288))</f>
        <v>0</v>
      </c>
      <c r="AJ84" s="130" cm="1">
        <f t="array" ref="AJ84">_xlfn.XLOOKUP(AJ$1,'PY1 Data(H)'!$A$1:$BR$1,_xlfn.XLOOKUP($A84,'PY1 Data(H)'!$A$1:$A$288,'PY1 Data(H)'!$A$1:$BR$288))</f>
        <v>0</v>
      </c>
      <c r="AK84" s="130" cm="1">
        <f t="array" ref="AK84">_xlfn.XLOOKUP(AK$1,'PY1 Data(H)'!$A$1:$BR$1,_xlfn.XLOOKUP($A84,'PY1 Data(H)'!$A$1:$A$288,'PY1 Data(H)'!$A$1:$BR$288))</f>
        <v>0</v>
      </c>
      <c r="AL84" s="130" cm="1">
        <f t="array" ref="AL84">_xlfn.XLOOKUP(AL$1,'PY1 Data(H)'!$A$1:$BR$1,_xlfn.XLOOKUP($A84,'PY1 Data(H)'!$A$1:$A$288,'PY1 Data(H)'!$A$1:$BR$288))</f>
        <v>0</v>
      </c>
      <c r="AM84" s="130" cm="1">
        <f t="array" ref="AM84">_xlfn.XLOOKUP(AM$1,'PY1 Data(H)'!$A$1:$BR$1,_xlfn.XLOOKUP($A84,'PY1 Data(H)'!$A$1:$A$288,'PY1 Data(H)'!$A$1:$BR$288))</f>
        <v>0</v>
      </c>
      <c r="AN84" s="130" cm="1">
        <f t="array" ref="AN84">_xlfn.XLOOKUP(AN$1,'PY1 Data(H)'!$A$1:$BR$1,_xlfn.XLOOKUP($A84,'PY1 Data(H)'!$A$1:$A$288,'PY1 Data(H)'!$A$1:$BR$288))</f>
        <v>0</v>
      </c>
      <c r="AO84" s="130" cm="1">
        <f t="array" ref="AO84">_xlfn.XLOOKUP(AO$1,'PY1 Data(H)'!$A$1:$BR$1,_xlfn.XLOOKUP($A84,'PY1 Data(H)'!$A$1:$A$288,'PY1 Data(H)'!$A$1:$BR$288))</f>
        <v>0</v>
      </c>
      <c r="AP84" s="130" cm="1">
        <f t="array" ref="AP84">_xlfn.XLOOKUP(AP$1,'PY1 Data(H)'!$A$1:$BR$1,_xlfn.XLOOKUP($A84,'PY1 Data(H)'!$A$1:$A$288,'PY1 Data(H)'!$A$1:$BR$288))</f>
        <v>0</v>
      </c>
      <c r="AQ84" s="130" cm="1">
        <f t="array" ref="AQ84">_xlfn.XLOOKUP(AQ$1,'PY1 Data(H)'!$A$1:$BR$1,_xlfn.XLOOKUP($A84,'PY1 Data(H)'!$A$1:$A$288,'PY1 Data(H)'!$A$1:$BR$288))</f>
        <v>0</v>
      </c>
      <c r="AR84" s="130" cm="1">
        <f t="array" ref="AR84">_xlfn.XLOOKUP(AR$1,'PY1 Data(H)'!$A$1:$BR$1,_xlfn.XLOOKUP($A84,'PY1 Data(H)'!$A$1:$A$288,'PY1 Data(H)'!$A$1:$BR$288))</f>
        <v>0</v>
      </c>
      <c r="AS84" s="130" cm="1">
        <f t="array" ref="AS84">_xlfn.XLOOKUP(AS$1,'PY1 Data(H)'!$A$1:$BR$1,_xlfn.XLOOKUP($A84,'PY1 Data(H)'!$A$1:$A$288,'PY1 Data(H)'!$A$1:$BR$288))</f>
        <v>0</v>
      </c>
    </row>
    <row r="85" spans="1:45" x14ac:dyDescent="0.3">
      <c r="A85">
        <v>599</v>
      </c>
      <c r="D85" s="130" cm="1">
        <f t="array" ref="D85">_xlfn.XLOOKUP(D$1,'PY1 Data(H)'!$A$1:$BR$1,_xlfn.XLOOKUP($A85,'PY1 Data(H)'!$A$1:$A$288,'PY1 Data(H)'!$A$1:$BR$288))</f>
        <v>0</v>
      </c>
      <c r="E85" s="130" cm="1">
        <f t="array" ref="E85">_xlfn.XLOOKUP(E$1,'PY1 Data(H)'!$A$1:$BR$1,_xlfn.XLOOKUP($A85,'PY1 Data(H)'!$A$1:$A$288,'PY1 Data(H)'!$A$1:$BR$288))</f>
        <v>0</v>
      </c>
      <c r="F85" s="130" cm="1">
        <f t="array" ref="F85">_xlfn.XLOOKUP(F$1,'PY1 Data(H)'!$A$1:$BR$1,_xlfn.XLOOKUP($A85,'PY1 Data(H)'!$A$1:$A$288,'PY1 Data(H)'!$A$1:$BR$288))</f>
        <v>0</v>
      </c>
      <c r="G85" s="130" cm="1">
        <f t="array" ref="G85">_xlfn.XLOOKUP(G$1,'PY1 Data(H)'!$A$1:$BR$1,_xlfn.XLOOKUP($A85,'PY1 Data(H)'!$A$1:$A$288,'PY1 Data(H)'!$A$1:$BR$288))</f>
        <v>0</v>
      </c>
      <c r="H85" s="130" cm="1">
        <f t="array" ref="H85">_xlfn.XLOOKUP(H$1,'PY1 Data(H)'!$A$1:$BR$1,_xlfn.XLOOKUP($A85,'PY1 Data(H)'!$A$1:$A$288,'PY1 Data(H)'!$A$1:$BR$288))</f>
        <v>0</v>
      </c>
      <c r="I85" s="130" cm="1">
        <f t="array" ref="I85">_xlfn.XLOOKUP(I$1,'PY1 Data(H)'!$A$1:$BR$1,_xlfn.XLOOKUP($A85,'PY1 Data(H)'!$A$1:$A$288,'PY1 Data(H)'!$A$1:$BR$288))</f>
        <v>0</v>
      </c>
      <c r="J85" s="130" cm="1">
        <f t="array" ref="J85">_xlfn.XLOOKUP(J$1,'PY1 Data(H)'!$A$1:$BR$1,_xlfn.XLOOKUP($A85,'PY1 Data(H)'!$A$1:$A$288,'PY1 Data(H)'!$A$1:$BR$288))</f>
        <v>0</v>
      </c>
      <c r="K85" s="130" cm="1">
        <f t="array" ref="K85">_xlfn.XLOOKUP(K$1,'PY1 Data(H)'!$A$1:$BR$1,_xlfn.XLOOKUP($A85,'PY1 Data(H)'!$A$1:$A$288,'PY1 Data(H)'!$A$1:$BR$288))</f>
        <v>0</v>
      </c>
      <c r="L85" s="130" cm="1">
        <f t="array" ref="L85">_xlfn.XLOOKUP(L$1,'PY1 Data(H)'!$A$1:$BR$1,_xlfn.XLOOKUP($A85,'PY1 Data(H)'!$A$1:$A$288,'PY1 Data(H)'!$A$1:$BR$288))</f>
        <v>0</v>
      </c>
      <c r="M85" s="130" cm="1">
        <f t="array" ref="M85">_xlfn.XLOOKUP(M$1,'PY1 Data(H)'!$A$1:$BR$1,_xlfn.XLOOKUP($A85,'PY1 Data(H)'!$A$1:$A$288,'PY1 Data(H)'!$A$1:$BR$288))</f>
        <v>0</v>
      </c>
      <c r="N85" s="130" cm="1">
        <f t="array" ref="N85">_xlfn.XLOOKUP(N$1,'PY1 Data(H)'!$A$1:$BR$1,_xlfn.XLOOKUP($A85,'PY1 Data(H)'!$A$1:$A$288,'PY1 Data(H)'!$A$1:$BR$288))</f>
        <v>0</v>
      </c>
      <c r="O85" s="130" cm="1">
        <f t="array" ref="O85">_xlfn.XLOOKUP(O$1,'PY1 Data(H)'!$A$1:$BR$1,_xlfn.XLOOKUP($A85,'PY1 Data(H)'!$A$1:$A$288,'PY1 Data(H)'!$A$1:$BR$288))</f>
        <v>0</v>
      </c>
      <c r="P85" s="130" cm="1">
        <f t="array" ref="P85">_xlfn.XLOOKUP(P$1,'PY1 Data(H)'!$A$1:$BR$1,_xlfn.XLOOKUP($A85,'PY1 Data(H)'!$A$1:$A$288,'PY1 Data(H)'!$A$1:$BR$288))</f>
        <v>0</v>
      </c>
      <c r="Q85" s="130" cm="1">
        <f t="array" ref="Q85">_xlfn.XLOOKUP(Q$1,'PY1 Data(H)'!$A$1:$BR$1,_xlfn.XLOOKUP($A85,'PY1 Data(H)'!$A$1:$A$288,'PY1 Data(H)'!$A$1:$BR$288))</f>
        <v>0</v>
      </c>
      <c r="R85" s="130" cm="1">
        <f t="array" ref="R85">_xlfn.XLOOKUP(R$1,'PY1 Data(H)'!$A$1:$BR$1,_xlfn.XLOOKUP($A85,'PY1 Data(H)'!$A$1:$A$288,'PY1 Data(H)'!$A$1:$BR$288))</f>
        <v>0</v>
      </c>
      <c r="S85" s="130" cm="1">
        <f t="array" ref="S85">_xlfn.XLOOKUP(S$1,'PY1 Data(H)'!$A$1:$BR$1,_xlfn.XLOOKUP($A85,'PY1 Data(H)'!$A$1:$A$288,'PY1 Data(H)'!$A$1:$BR$288))</f>
        <v>0</v>
      </c>
      <c r="T85" s="130" cm="1">
        <f t="array" ref="T85">_xlfn.XLOOKUP(T$1,'PY1 Data(H)'!$A$1:$BR$1,_xlfn.XLOOKUP($A85,'PY1 Data(H)'!$A$1:$A$288,'PY1 Data(H)'!$A$1:$BR$288))</f>
        <v>0</v>
      </c>
      <c r="U85" s="130" cm="1">
        <f t="array" ref="U85">_xlfn.XLOOKUP(U$1,'PY1 Data(H)'!$A$1:$BR$1,_xlfn.XLOOKUP($A85,'PY1 Data(H)'!$A$1:$A$288,'PY1 Data(H)'!$A$1:$BR$288))</f>
        <v>0</v>
      </c>
      <c r="V85" s="130" cm="1">
        <f t="array" ref="V85">_xlfn.XLOOKUP(V$1,'PY1 Data(H)'!$A$1:$BR$1,_xlfn.XLOOKUP($A85,'PY1 Data(H)'!$A$1:$A$288,'PY1 Data(H)'!$A$1:$BR$288))</f>
        <v>0</v>
      </c>
      <c r="W85" s="130" cm="1">
        <f t="array" ref="W85">_xlfn.XLOOKUP(W$1,'PY1 Data(H)'!$A$1:$BR$1,_xlfn.XLOOKUP($A85,'PY1 Data(H)'!$A$1:$A$288,'PY1 Data(H)'!$A$1:$BR$288))</f>
        <v>0</v>
      </c>
      <c r="X85" s="130" cm="1">
        <f t="array" ref="X85">_xlfn.XLOOKUP(X$1,'PY1 Data(H)'!$A$1:$BR$1,_xlfn.XLOOKUP($A85,'PY1 Data(H)'!$A$1:$A$288,'PY1 Data(H)'!$A$1:$BR$288))</f>
        <v>0</v>
      </c>
      <c r="Y85" s="130" cm="1">
        <f t="array" ref="Y85">_xlfn.XLOOKUP(Y$1,'PY1 Data(H)'!$A$1:$BR$1,_xlfn.XLOOKUP($A85,'PY1 Data(H)'!$A$1:$A$288,'PY1 Data(H)'!$A$1:$BR$288))</f>
        <v>0</v>
      </c>
      <c r="Z85" s="130" cm="1">
        <f t="array" ref="Z85">_xlfn.XLOOKUP(Z$1,'PY1 Data(H)'!$A$1:$BR$1,_xlfn.XLOOKUP($A85,'PY1 Data(H)'!$A$1:$A$288,'PY1 Data(H)'!$A$1:$BR$288))</f>
        <v>0</v>
      </c>
      <c r="AA85" s="130" cm="1">
        <f t="array" ref="AA85">_xlfn.XLOOKUP(AA$1,'PY1 Data(H)'!$A$1:$BR$1,_xlfn.XLOOKUP($A85,'PY1 Data(H)'!$A$1:$A$288,'PY1 Data(H)'!$A$1:$BR$288))</f>
        <v>0</v>
      </c>
      <c r="AB85" s="130" cm="1">
        <f t="array" ref="AB85">_xlfn.XLOOKUP(AB$1,'PY1 Data(H)'!$A$1:$BR$1,_xlfn.XLOOKUP($A85,'PY1 Data(H)'!$A$1:$A$288,'PY1 Data(H)'!$A$1:$BR$288))</f>
        <v>0</v>
      </c>
      <c r="AC85" s="130" cm="1">
        <f t="array" ref="AC85">_xlfn.XLOOKUP(AC$1,'PY1 Data(H)'!$A$1:$BR$1,_xlfn.XLOOKUP($A85,'PY1 Data(H)'!$A$1:$A$288,'PY1 Data(H)'!$A$1:$BR$288))</f>
        <v>0</v>
      </c>
      <c r="AD85" s="130" cm="1">
        <f t="array" ref="AD85">_xlfn.XLOOKUP(AD$1,'PY1 Data(H)'!$A$1:$BR$1,_xlfn.XLOOKUP($A85,'PY1 Data(H)'!$A$1:$A$288,'PY1 Data(H)'!$A$1:$BR$288))</f>
        <v>0</v>
      </c>
      <c r="AE85" s="130" cm="1">
        <f t="array" ref="AE85">_xlfn.XLOOKUP(AE$1,'PY1 Data(H)'!$A$1:$BR$1,_xlfn.XLOOKUP($A85,'PY1 Data(H)'!$A$1:$A$288,'PY1 Data(H)'!$A$1:$BR$288))</f>
        <v>0</v>
      </c>
      <c r="AF85" s="130" cm="1">
        <f t="array" ref="AF85">_xlfn.XLOOKUP(AF$1,'PY1 Data(H)'!$A$1:$BR$1,_xlfn.XLOOKUP($A85,'PY1 Data(H)'!$A$1:$A$288,'PY1 Data(H)'!$A$1:$BR$288))</f>
        <v>0</v>
      </c>
      <c r="AG85" s="130" cm="1">
        <f t="array" ref="AG85">_xlfn.XLOOKUP(AG$1,'PY1 Data(H)'!$A$1:$BR$1,_xlfn.XLOOKUP($A85,'PY1 Data(H)'!$A$1:$A$288,'PY1 Data(H)'!$A$1:$BR$288))</f>
        <v>0</v>
      </c>
      <c r="AH85" s="130" cm="1">
        <f t="array" ref="AH85">_xlfn.XLOOKUP(AH$1,'PY1 Data(H)'!$A$1:$BR$1,_xlfn.XLOOKUP($A85,'PY1 Data(H)'!$A$1:$A$288,'PY1 Data(H)'!$A$1:$BR$288))</f>
        <v>0</v>
      </c>
      <c r="AI85" s="130" cm="1">
        <f t="array" ref="AI85">_xlfn.XLOOKUP(AI$1,'PY1 Data(H)'!$A$1:$BR$1,_xlfn.XLOOKUP($A85,'PY1 Data(H)'!$A$1:$A$288,'PY1 Data(H)'!$A$1:$BR$288))</f>
        <v>0</v>
      </c>
      <c r="AJ85" s="130" cm="1">
        <f t="array" ref="AJ85">_xlfn.XLOOKUP(AJ$1,'PY1 Data(H)'!$A$1:$BR$1,_xlfn.XLOOKUP($A85,'PY1 Data(H)'!$A$1:$A$288,'PY1 Data(H)'!$A$1:$BR$288))</f>
        <v>0</v>
      </c>
      <c r="AK85" s="130" cm="1">
        <f t="array" ref="AK85">_xlfn.XLOOKUP(AK$1,'PY1 Data(H)'!$A$1:$BR$1,_xlfn.XLOOKUP($A85,'PY1 Data(H)'!$A$1:$A$288,'PY1 Data(H)'!$A$1:$BR$288))</f>
        <v>0</v>
      </c>
      <c r="AL85" s="130" cm="1">
        <f t="array" ref="AL85">_xlfn.XLOOKUP(AL$1,'PY1 Data(H)'!$A$1:$BR$1,_xlfn.XLOOKUP($A85,'PY1 Data(H)'!$A$1:$A$288,'PY1 Data(H)'!$A$1:$BR$288))</f>
        <v>0</v>
      </c>
      <c r="AM85" s="130" cm="1">
        <f t="array" ref="AM85">_xlfn.XLOOKUP(AM$1,'PY1 Data(H)'!$A$1:$BR$1,_xlfn.XLOOKUP($A85,'PY1 Data(H)'!$A$1:$A$288,'PY1 Data(H)'!$A$1:$BR$288))</f>
        <v>0</v>
      </c>
      <c r="AN85" s="130" cm="1">
        <f t="array" ref="AN85">_xlfn.XLOOKUP(AN$1,'PY1 Data(H)'!$A$1:$BR$1,_xlfn.XLOOKUP($A85,'PY1 Data(H)'!$A$1:$A$288,'PY1 Data(H)'!$A$1:$BR$288))</f>
        <v>0</v>
      </c>
      <c r="AO85" s="130" cm="1">
        <f t="array" ref="AO85">_xlfn.XLOOKUP(AO$1,'PY1 Data(H)'!$A$1:$BR$1,_xlfn.XLOOKUP($A85,'PY1 Data(H)'!$A$1:$A$288,'PY1 Data(H)'!$A$1:$BR$288))</f>
        <v>0</v>
      </c>
      <c r="AP85" s="130" cm="1">
        <f t="array" ref="AP85">_xlfn.XLOOKUP(AP$1,'PY1 Data(H)'!$A$1:$BR$1,_xlfn.XLOOKUP($A85,'PY1 Data(H)'!$A$1:$A$288,'PY1 Data(H)'!$A$1:$BR$288))</f>
        <v>0</v>
      </c>
      <c r="AQ85" s="130" cm="1">
        <f t="array" ref="AQ85">_xlfn.XLOOKUP(AQ$1,'PY1 Data(H)'!$A$1:$BR$1,_xlfn.XLOOKUP($A85,'PY1 Data(H)'!$A$1:$A$288,'PY1 Data(H)'!$A$1:$BR$288))</f>
        <v>0</v>
      </c>
      <c r="AR85" s="130" cm="1">
        <f t="array" ref="AR85">_xlfn.XLOOKUP(AR$1,'PY1 Data(H)'!$A$1:$BR$1,_xlfn.XLOOKUP($A85,'PY1 Data(H)'!$A$1:$A$288,'PY1 Data(H)'!$A$1:$BR$288))</f>
        <v>0</v>
      </c>
      <c r="AS85" s="130" cm="1">
        <f t="array" ref="AS85">_xlfn.XLOOKUP(AS$1,'PY1 Data(H)'!$A$1:$BR$1,_xlfn.XLOOKUP($A85,'PY1 Data(H)'!$A$1:$A$288,'PY1 Data(H)'!$A$1:$BR$288))</f>
        <v>0</v>
      </c>
    </row>
    <row r="86" spans="1:45" x14ac:dyDescent="0.3">
      <c r="A86">
        <v>602</v>
      </c>
      <c r="D86" s="130" cm="1">
        <f t="array" ref="D86">_xlfn.XLOOKUP(D$1,'PY1 Data(H)'!$A$1:$BR$1,_xlfn.XLOOKUP($A86,'PY1 Data(H)'!$A$1:$A$288,'PY1 Data(H)'!$A$1:$BR$288))</f>
        <v>0</v>
      </c>
      <c r="E86" s="130" cm="1">
        <f t="array" ref="E86">_xlfn.XLOOKUP(E$1,'PY1 Data(H)'!$A$1:$BR$1,_xlfn.XLOOKUP($A86,'PY1 Data(H)'!$A$1:$A$288,'PY1 Data(H)'!$A$1:$BR$288))</f>
        <v>0</v>
      </c>
      <c r="F86" s="130" cm="1">
        <f t="array" ref="F86">_xlfn.XLOOKUP(F$1,'PY1 Data(H)'!$A$1:$BR$1,_xlfn.XLOOKUP($A86,'PY1 Data(H)'!$A$1:$A$288,'PY1 Data(H)'!$A$1:$BR$288))</f>
        <v>0</v>
      </c>
      <c r="G86" s="130" cm="1">
        <f t="array" ref="G86">_xlfn.XLOOKUP(G$1,'PY1 Data(H)'!$A$1:$BR$1,_xlfn.XLOOKUP($A86,'PY1 Data(H)'!$A$1:$A$288,'PY1 Data(H)'!$A$1:$BR$288))</f>
        <v>0</v>
      </c>
      <c r="H86" s="130" cm="1">
        <f t="array" ref="H86">_xlfn.XLOOKUP(H$1,'PY1 Data(H)'!$A$1:$BR$1,_xlfn.XLOOKUP($A86,'PY1 Data(H)'!$A$1:$A$288,'PY1 Data(H)'!$A$1:$BR$288))</f>
        <v>0</v>
      </c>
      <c r="I86" s="130" cm="1">
        <f t="array" ref="I86">_xlfn.XLOOKUP(I$1,'PY1 Data(H)'!$A$1:$BR$1,_xlfn.XLOOKUP($A86,'PY1 Data(H)'!$A$1:$A$288,'PY1 Data(H)'!$A$1:$BR$288))</f>
        <v>0</v>
      </c>
      <c r="J86" s="130" cm="1">
        <f t="array" ref="J86">_xlfn.XLOOKUP(J$1,'PY1 Data(H)'!$A$1:$BR$1,_xlfn.XLOOKUP($A86,'PY1 Data(H)'!$A$1:$A$288,'PY1 Data(H)'!$A$1:$BR$288))</f>
        <v>0</v>
      </c>
      <c r="K86" s="130" cm="1">
        <f t="array" ref="K86">_xlfn.XLOOKUP(K$1,'PY1 Data(H)'!$A$1:$BR$1,_xlfn.XLOOKUP($A86,'PY1 Data(H)'!$A$1:$A$288,'PY1 Data(H)'!$A$1:$BR$288))</f>
        <v>0</v>
      </c>
      <c r="L86" s="130" cm="1">
        <f t="array" ref="L86">_xlfn.XLOOKUP(L$1,'PY1 Data(H)'!$A$1:$BR$1,_xlfn.XLOOKUP($A86,'PY1 Data(H)'!$A$1:$A$288,'PY1 Data(H)'!$A$1:$BR$288))</f>
        <v>0</v>
      </c>
      <c r="M86" s="130" cm="1">
        <f t="array" ref="M86">_xlfn.XLOOKUP(M$1,'PY1 Data(H)'!$A$1:$BR$1,_xlfn.XLOOKUP($A86,'PY1 Data(H)'!$A$1:$A$288,'PY1 Data(H)'!$A$1:$BR$288))</f>
        <v>0</v>
      </c>
      <c r="N86" s="130" cm="1">
        <f t="array" ref="N86">_xlfn.XLOOKUP(N$1,'PY1 Data(H)'!$A$1:$BR$1,_xlfn.XLOOKUP($A86,'PY1 Data(H)'!$A$1:$A$288,'PY1 Data(H)'!$A$1:$BR$288))</f>
        <v>0</v>
      </c>
      <c r="O86" s="130" cm="1">
        <f t="array" ref="O86">_xlfn.XLOOKUP(O$1,'PY1 Data(H)'!$A$1:$BR$1,_xlfn.XLOOKUP($A86,'PY1 Data(H)'!$A$1:$A$288,'PY1 Data(H)'!$A$1:$BR$288))</f>
        <v>0</v>
      </c>
      <c r="P86" s="130" cm="1">
        <f t="array" ref="P86">_xlfn.XLOOKUP(P$1,'PY1 Data(H)'!$A$1:$BR$1,_xlfn.XLOOKUP($A86,'PY1 Data(H)'!$A$1:$A$288,'PY1 Data(H)'!$A$1:$BR$288))</f>
        <v>0</v>
      </c>
      <c r="Q86" s="130" cm="1">
        <f t="array" ref="Q86">_xlfn.XLOOKUP(Q$1,'PY1 Data(H)'!$A$1:$BR$1,_xlfn.XLOOKUP($A86,'PY1 Data(H)'!$A$1:$A$288,'PY1 Data(H)'!$A$1:$BR$288))</f>
        <v>0</v>
      </c>
      <c r="R86" s="130" cm="1">
        <f t="array" ref="R86">_xlfn.XLOOKUP(R$1,'PY1 Data(H)'!$A$1:$BR$1,_xlfn.XLOOKUP($A86,'PY1 Data(H)'!$A$1:$A$288,'PY1 Data(H)'!$A$1:$BR$288))</f>
        <v>0</v>
      </c>
      <c r="S86" s="130" cm="1">
        <f t="array" ref="S86">_xlfn.XLOOKUP(S$1,'PY1 Data(H)'!$A$1:$BR$1,_xlfn.XLOOKUP($A86,'PY1 Data(H)'!$A$1:$A$288,'PY1 Data(H)'!$A$1:$BR$288))</f>
        <v>0</v>
      </c>
      <c r="T86" s="130" cm="1">
        <f t="array" ref="T86">_xlfn.XLOOKUP(T$1,'PY1 Data(H)'!$A$1:$BR$1,_xlfn.XLOOKUP($A86,'PY1 Data(H)'!$A$1:$A$288,'PY1 Data(H)'!$A$1:$BR$288))</f>
        <v>0</v>
      </c>
      <c r="U86" s="130" cm="1">
        <f t="array" ref="U86">_xlfn.XLOOKUP(U$1,'PY1 Data(H)'!$A$1:$BR$1,_xlfn.XLOOKUP($A86,'PY1 Data(H)'!$A$1:$A$288,'PY1 Data(H)'!$A$1:$BR$288))</f>
        <v>0</v>
      </c>
      <c r="V86" s="130" cm="1">
        <f t="array" ref="V86">_xlfn.XLOOKUP(V$1,'PY1 Data(H)'!$A$1:$BR$1,_xlfn.XLOOKUP($A86,'PY1 Data(H)'!$A$1:$A$288,'PY1 Data(H)'!$A$1:$BR$288))</f>
        <v>0</v>
      </c>
      <c r="W86" s="130" cm="1">
        <f t="array" ref="W86">_xlfn.XLOOKUP(W$1,'PY1 Data(H)'!$A$1:$BR$1,_xlfn.XLOOKUP($A86,'PY1 Data(H)'!$A$1:$A$288,'PY1 Data(H)'!$A$1:$BR$288))</f>
        <v>0</v>
      </c>
      <c r="X86" s="130" cm="1">
        <f t="array" ref="X86">_xlfn.XLOOKUP(X$1,'PY1 Data(H)'!$A$1:$BR$1,_xlfn.XLOOKUP($A86,'PY1 Data(H)'!$A$1:$A$288,'PY1 Data(H)'!$A$1:$BR$288))</f>
        <v>0</v>
      </c>
      <c r="Y86" s="130" cm="1">
        <f t="array" ref="Y86">_xlfn.XLOOKUP(Y$1,'PY1 Data(H)'!$A$1:$BR$1,_xlfn.XLOOKUP($A86,'PY1 Data(H)'!$A$1:$A$288,'PY1 Data(H)'!$A$1:$BR$288))</f>
        <v>0</v>
      </c>
      <c r="Z86" s="130" cm="1">
        <f t="array" ref="Z86">_xlfn.XLOOKUP(Z$1,'PY1 Data(H)'!$A$1:$BR$1,_xlfn.XLOOKUP($A86,'PY1 Data(H)'!$A$1:$A$288,'PY1 Data(H)'!$A$1:$BR$288))</f>
        <v>0</v>
      </c>
      <c r="AA86" s="130" cm="1">
        <f t="array" ref="AA86">_xlfn.XLOOKUP(AA$1,'PY1 Data(H)'!$A$1:$BR$1,_xlfn.XLOOKUP($A86,'PY1 Data(H)'!$A$1:$A$288,'PY1 Data(H)'!$A$1:$BR$288))</f>
        <v>0</v>
      </c>
      <c r="AB86" s="130" cm="1">
        <f t="array" ref="AB86">_xlfn.XLOOKUP(AB$1,'PY1 Data(H)'!$A$1:$BR$1,_xlfn.XLOOKUP($A86,'PY1 Data(H)'!$A$1:$A$288,'PY1 Data(H)'!$A$1:$BR$288))</f>
        <v>0</v>
      </c>
      <c r="AC86" s="130" cm="1">
        <f t="array" ref="AC86">_xlfn.XLOOKUP(AC$1,'PY1 Data(H)'!$A$1:$BR$1,_xlfn.XLOOKUP($A86,'PY1 Data(H)'!$A$1:$A$288,'PY1 Data(H)'!$A$1:$BR$288))</f>
        <v>0</v>
      </c>
      <c r="AD86" s="130" cm="1">
        <f t="array" ref="AD86">_xlfn.XLOOKUP(AD$1,'PY1 Data(H)'!$A$1:$BR$1,_xlfn.XLOOKUP($A86,'PY1 Data(H)'!$A$1:$A$288,'PY1 Data(H)'!$A$1:$BR$288))</f>
        <v>0</v>
      </c>
      <c r="AE86" s="130" cm="1">
        <f t="array" ref="AE86">_xlfn.XLOOKUP(AE$1,'PY1 Data(H)'!$A$1:$BR$1,_xlfn.XLOOKUP($A86,'PY1 Data(H)'!$A$1:$A$288,'PY1 Data(H)'!$A$1:$BR$288))</f>
        <v>0</v>
      </c>
      <c r="AF86" s="130" cm="1">
        <f t="array" ref="AF86">_xlfn.XLOOKUP(AF$1,'PY1 Data(H)'!$A$1:$BR$1,_xlfn.XLOOKUP($A86,'PY1 Data(H)'!$A$1:$A$288,'PY1 Data(H)'!$A$1:$BR$288))</f>
        <v>0</v>
      </c>
      <c r="AG86" s="130" cm="1">
        <f t="array" ref="AG86">_xlfn.XLOOKUP(AG$1,'PY1 Data(H)'!$A$1:$BR$1,_xlfn.XLOOKUP($A86,'PY1 Data(H)'!$A$1:$A$288,'PY1 Data(H)'!$A$1:$BR$288))</f>
        <v>0</v>
      </c>
      <c r="AH86" s="130" cm="1">
        <f t="array" ref="AH86">_xlfn.XLOOKUP(AH$1,'PY1 Data(H)'!$A$1:$BR$1,_xlfn.XLOOKUP($A86,'PY1 Data(H)'!$A$1:$A$288,'PY1 Data(H)'!$A$1:$BR$288))</f>
        <v>0</v>
      </c>
      <c r="AI86" s="130" cm="1">
        <f t="array" ref="AI86">_xlfn.XLOOKUP(AI$1,'PY1 Data(H)'!$A$1:$BR$1,_xlfn.XLOOKUP($A86,'PY1 Data(H)'!$A$1:$A$288,'PY1 Data(H)'!$A$1:$BR$288))</f>
        <v>0</v>
      </c>
      <c r="AJ86" s="130" cm="1">
        <f t="array" ref="AJ86">_xlfn.XLOOKUP(AJ$1,'PY1 Data(H)'!$A$1:$BR$1,_xlfn.XLOOKUP($A86,'PY1 Data(H)'!$A$1:$A$288,'PY1 Data(H)'!$A$1:$BR$288))</f>
        <v>0</v>
      </c>
      <c r="AK86" s="130" cm="1">
        <f t="array" ref="AK86">_xlfn.XLOOKUP(AK$1,'PY1 Data(H)'!$A$1:$BR$1,_xlfn.XLOOKUP($A86,'PY1 Data(H)'!$A$1:$A$288,'PY1 Data(H)'!$A$1:$BR$288))</f>
        <v>0</v>
      </c>
      <c r="AL86" s="130" cm="1">
        <f t="array" ref="AL86">_xlfn.XLOOKUP(AL$1,'PY1 Data(H)'!$A$1:$BR$1,_xlfn.XLOOKUP($A86,'PY1 Data(H)'!$A$1:$A$288,'PY1 Data(H)'!$A$1:$BR$288))</f>
        <v>0</v>
      </c>
      <c r="AM86" s="130" cm="1">
        <f t="array" ref="AM86">_xlfn.XLOOKUP(AM$1,'PY1 Data(H)'!$A$1:$BR$1,_xlfn.XLOOKUP($A86,'PY1 Data(H)'!$A$1:$A$288,'PY1 Data(H)'!$A$1:$BR$288))</f>
        <v>0</v>
      </c>
      <c r="AN86" s="130" cm="1">
        <f t="array" ref="AN86">_xlfn.XLOOKUP(AN$1,'PY1 Data(H)'!$A$1:$BR$1,_xlfn.XLOOKUP($A86,'PY1 Data(H)'!$A$1:$A$288,'PY1 Data(H)'!$A$1:$BR$288))</f>
        <v>0</v>
      </c>
      <c r="AO86" s="130" cm="1">
        <f t="array" ref="AO86">_xlfn.XLOOKUP(AO$1,'PY1 Data(H)'!$A$1:$BR$1,_xlfn.XLOOKUP($A86,'PY1 Data(H)'!$A$1:$A$288,'PY1 Data(H)'!$A$1:$BR$288))</f>
        <v>0</v>
      </c>
      <c r="AP86" s="130" cm="1">
        <f t="array" ref="AP86">_xlfn.XLOOKUP(AP$1,'PY1 Data(H)'!$A$1:$BR$1,_xlfn.XLOOKUP($A86,'PY1 Data(H)'!$A$1:$A$288,'PY1 Data(H)'!$A$1:$BR$288))</f>
        <v>0</v>
      </c>
      <c r="AQ86" s="130" cm="1">
        <f t="array" ref="AQ86">_xlfn.XLOOKUP(AQ$1,'PY1 Data(H)'!$A$1:$BR$1,_xlfn.XLOOKUP($A86,'PY1 Data(H)'!$A$1:$A$288,'PY1 Data(H)'!$A$1:$BR$288))</f>
        <v>0</v>
      </c>
      <c r="AR86" s="130" cm="1">
        <f t="array" ref="AR86">_xlfn.XLOOKUP(AR$1,'PY1 Data(H)'!$A$1:$BR$1,_xlfn.XLOOKUP($A86,'PY1 Data(H)'!$A$1:$A$288,'PY1 Data(H)'!$A$1:$BR$288))</f>
        <v>0</v>
      </c>
      <c r="AS86" s="130" cm="1">
        <f t="array" ref="AS86">_xlfn.XLOOKUP(AS$1,'PY1 Data(H)'!$A$1:$BR$1,_xlfn.XLOOKUP($A86,'PY1 Data(H)'!$A$1:$A$288,'PY1 Data(H)'!$A$1:$BR$288))</f>
        <v>0</v>
      </c>
    </row>
    <row r="87" spans="1:45" x14ac:dyDescent="0.3">
      <c r="A87">
        <v>619</v>
      </c>
      <c r="D87" s="130" cm="1">
        <f t="array" ref="D87">_xlfn.XLOOKUP(D$1,'PY1 Data(H)'!$A$1:$BR$1,_xlfn.XLOOKUP($A87,'PY1 Data(H)'!$A$1:$A$288,'PY1 Data(H)'!$A$1:$BR$288))</f>
        <v>0</v>
      </c>
      <c r="E87" s="130" cm="1">
        <f t="array" ref="E87">_xlfn.XLOOKUP(E$1,'PY1 Data(H)'!$A$1:$BR$1,_xlfn.XLOOKUP($A87,'PY1 Data(H)'!$A$1:$A$288,'PY1 Data(H)'!$A$1:$BR$288))</f>
        <v>0</v>
      </c>
      <c r="F87" s="130" cm="1">
        <f t="array" ref="F87">_xlfn.XLOOKUP(F$1,'PY1 Data(H)'!$A$1:$BR$1,_xlfn.XLOOKUP($A87,'PY1 Data(H)'!$A$1:$A$288,'PY1 Data(H)'!$A$1:$BR$288))</f>
        <v>0</v>
      </c>
      <c r="G87" s="130" cm="1">
        <f t="array" ref="G87">_xlfn.XLOOKUP(G$1,'PY1 Data(H)'!$A$1:$BR$1,_xlfn.XLOOKUP($A87,'PY1 Data(H)'!$A$1:$A$288,'PY1 Data(H)'!$A$1:$BR$288))</f>
        <v>0</v>
      </c>
      <c r="H87" s="130" cm="1">
        <f t="array" ref="H87">_xlfn.XLOOKUP(H$1,'PY1 Data(H)'!$A$1:$BR$1,_xlfn.XLOOKUP($A87,'PY1 Data(H)'!$A$1:$A$288,'PY1 Data(H)'!$A$1:$BR$288))</f>
        <v>0</v>
      </c>
      <c r="I87" s="130" cm="1">
        <f t="array" ref="I87">_xlfn.XLOOKUP(I$1,'PY1 Data(H)'!$A$1:$BR$1,_xlfn.XLOOKUP($A87,'PY1 Data(H)'!$A$1:$A$288,'PY1 Data(H)'!$A$1:$BR$288))</f>
        <v>0</v>
      </c>
      <c r="J87" s="130" cm="1">
        <f t="array" ref="J87">_xlfn.XLOOKUP(J$1,'PY1 Data(H)'!$A$1:$BR$1,_xlfn.XLOOKUP($A87,'PY1 Data(H)'!$A$1:$A$288,'PY1 Data(H)'!$A$1:$BR$288))</f>
        <v>0</v>
      </c>
      <c r="K87" s="130" cm="1">
        <f t="array" ref="K87">_xlfn.XLOOKUP(K$1,'PY1 Data(H)'!$A$1:$BR$1,_xlfn.XLOOKUP($A87,'PY1 Data(H)'!$A$1:$A$288,'PY1 Data(H)'!$A$1:$BR$288))</f>
        <v>0</v>
      </c>
      <c r="L87" s="130" cm="1">
        <f t="array" ref="L87">_xlfn.XLOOKUP(L$1,'PY1 Data(H)'!$A$1:$BR$1,_xlfn.XLOOKUP($A87,'PY1 Data(H)'!$A$1:$A$288,'PY1 Data(H)'!$A$1:$BR$288))</f>
        <v>0</v>
      </c>
      <c r="M87" s="130" cm="1">
        <f t="array" ref="M87">_xlfn.XLOOKUP(M$1,'PY1 Data(H)'!$A$1:$BR$1,_xlfn.XLOOKUP($A87,'PY1 Data(H)'!$A$1:$A$288,'PY1 Data(H)'!$A$1:$BR$288))</f>
        <v>0</v>
      </c>
      <c r="N87" s="130" cm="1">
        <f t="array" ref="N87">_xlfn.XLOOKUP(N$1,'PY1 Data(H)'!$A$1:$BR$1,_xlfn.XLOOKUP($A87,'PY1 Data(H)'!$A$1:$A$288,'PY1 Data(H)'!$A$1:$BR$288))</f>
        <v>0</v>
      </c>
      <c r="O87" s="130" cm="1">
        <f t="array" ref="O87">_xlfn.XLOOKUP(O$1,'PY1 Data(H)'!$A$1:$BR$1,_xlfn.XLOOKUP($A87,'PY1 Data(H)'!$A$1:$A$288,'PY1 Data(H)'!$A$1:$BR$288))</f>
        <v>0</v>
      </c>
      <c r="P87" s="130" cm="1">
        <f t="array" ref="P87">_xlfn.XLOOKUP(P$1,'PY1 Data(H)'!$A$1:$BR$1,_xlfn.XLOOKUP($A87,'PY1 Data(H)'!$A$1:$A$288,'PY1 Data(H)'!$A$1:$BR$288))</f>
        <v>0</v>
      </c>
      <c r="Q87" s="130" cm="1">
        <f t="array" ref="Q87">_xlfn.XLOOKUP(Q$1,'PY1 Data(H)'!$A$1:$BR$1,_xlfn.XLOOKUP($A87,'PY1 Data(H)'!$A$1:$A$288,'PY1 Data(H)'!$A$1:$BR$288))</f>
        <v>0</v>
      </c>
      <c r="R87" s="130" cm="1">
        <f t="array" ref="R87">_xlfn.XLOOKUP(R$1,'PY1 Data(H)'!$A$1:$BR$1,_xlfn.XLOOKUP($A87,'PY1 Data(H)'!$A$1:$A$288,'PY1 Data(H)'!$A$1:$BR$288))</f>
        <v>0</v>
      </c>
      <c r="S87" s="130" cm="1">
        <f t="array" ref="S87">_xlfn.XLOOKUP(S$1,'PY1 Data(H)'!$A$1:$BR$1,_xlfn.XLOOKUP($A87,'PY1 Data(H)'!$A$1:$A$288,'PY1 Data(H)'!$A$1:$BR$288))</f>
        <v>0</v>
      </c>
      <c r="T87" s="130" cm="1">
        <f t="array" ref="T87">_xlfn.XLOOKUP(T$1,'PY1 Data(H)'!$A$1:$BR$1,_xlfn.XLOOKUP($A87,'PY1 Data(H)'!$A$1:$A$288,'PY1 Data(H)'!$A$1:$BR$288))</f>
        <v>0</v>
      </c>
      <c r="U87" s="130" cm="1">
        <f t="array" ref="U87">_xlfn.XLOOKUP(U$1,'PY1 Data(H)'!$A$1:$BR$1,_xlfn.XLOOKUP($A87,'PY1 Data(H)'!$A$1:$A$288,'PY1 Data(H)'!$A$1:$BR$288))</f>
        <v>0</v>
      </c>
      <c r="V87" s="130" cm="1">
        <f t="array" ref="V87">_xlfn.XLOOKUP(V$1,'PY1 Data(H)'!$A$1:$BR$1,_xlfn.XLOOKUP($A87,'PY1 Data(H)'!$A$1:$A$288,'PY1 Data(H)'!$A$1:$BR$288))</f>
        <v>0</v>
      </c>
      <c r="W87" s="130" cm="1">
        <f t="array" ref="W87">_xlfn.XLOOKUP(W$1,'PY1 Data(H)'!$A$1:$BR$1,_xlfn.XLOOKUP($A87,'PY1 Data(H)'!$A$1:$A$288,'PY1 Data(H)'!$A$1:$BR$288))</f>
        <v>0</v>
      </c>
      <c r="X87" s="130" cm="1">
        <f t="array" ref="X87">_xlfn.XLOOKUP(X$1,'PY1 Data(H)'!$A$1:$BR$1,_xlfn.XLOOKUP($A87,'PY1 Data(H)'!$A$1:$A$288,'PY1 Data(H)'!$A$1:$BR$288))</f>
        <v>0</v>
      </c>
      <c r="Y87" s="130" cm="1">
        <f t="array" ref="Y87">_xlfn.XLOOKUP(Y$1,'PY1 Data(H)'!$A$1:$BR$1,_xlfn.XLOOKUP($A87,'PY1 Data(H)'!$A$1:$A$288,'PY1 Data(H)'!$A$1:$BR$288))</f>
        <v>0</v>
      </c>
      <c r="Z87" s="130" cm="1">
        <f t="array" ref="Z87">_xlfn.XLOOKUP(Z$1,'PY1 Data(H)'!$A$1:$BR$1,_xlfn.XLOOKUP($A87,'PY1 Data(H)'!$A$1:$A$288,'PY1 Data(H)'!$A$1:$BR$288))</f>
        <v>0</v>
      </c>
      <c r="AA87" s="130" cm="1">
        <f t="array" ref="AA87">_xlfn.XLOOKUP(AA$1,'PY1 Data(H)'!$A$1:$BR$1,_xlfn.XLOOKUP($A87,'PY1 Data(H)'!$A$1:$A$288,'PY1 Data(H)'!$A$1:$BR$288))</f>
        <v>0</v>
      </c>
      <c r="AB87" s="130" cm="1">
        <f t="array" ref="AB87">_xlfn.XLOOKUP(AB$1,'PY1 Data(H)'!$A$1:$BR$1,_xlfn.XLOOKUP($A87,'PY1 Data(H)'!$A$1:$A$288,'PY1 Data(H)'!$A$1:$BR$288))</f>
        <v>0</v>
      </c>
      <c r="AC87" s="130" cm="1">
        <f t="array" ref="AC87">_xlfn.XLOOKUP(AC$1,'PY1 Data(H)'!$A$1:$BR$1,_xlfn.XLOOKUP($A87,'PY1 Data(H)'!$A$1:$A$288,'PY1 Data(H)'!$A$1:$BR$288))</f>
        <v>0</v>
      </c>
      <c r="AD87" s="130" cm="1">
        <f t="array" ref="AD87">_xlfn.XLOOKUP(AD$1,'PY1 Data(H)'!$A$1:$BR$1,_xlfn.XLOOKUP($A87,'PY1 Data(H)'!$A$1:$A$288,'PY1 Data(H)'!$A$1:$BR$288))</f>
        <v>0</v>
      </c>
      <c r="AE87" s="130" cm="1">
        <f t="array" ref="AE87">_xlfn.XLOOKUP(AE$1,'PY1 Data(H)'!$A$1:$BR$1,_xlfn.XLOOKUP($A87,'PY1 Data(H)'!$A$1:$A$288,'PY1 Data(H)'!$A$1:$BR$288))</f>
        <v>0</v>
      </c>
      <c r="AF87" s="130" cm="1">
        <f t="array" ref="AF87">_xlfn.XLOOKUP(AF$1,'PY1 Data(H)'!$A$1:$BR$1,_xlfn.XLOOKUP($A87,'PY1 Data(H)'!$A$1:$A$288,'PY1 Data(H)'!$A$1:$BR$288))</f>
        <v>0</v>
      </c>
      <c r="AG87" s="130" cm="1">
        <f t="array" ref="AG87">_xlfn.XLOOKUP(AG$1,'PY1 Data(H)'!$A$1:$BR$1,_xlfn.XLOOKUP($A87,'PY1 Data(H)'!$A$1:$A$288,'PY1 Data(H)'!$A$1:$BR$288))</f>
        <v>0</v>
      </c>
      <c r="AH87" s="130" cm="1">
        <f t="array" ref="AH87">_xlfn.XLOOKUP(AH$1,'PY1 Data(H)'!$A$1:$BR$1,_xlfn.XLOOKUP($A87,'PY1 Data(H)'!$A$1:$A$288,'PY1 Data(H)'!$A$1:$BR$288))</f>
        <v>0</v>
      </c>
      <c r="AI87" s="130" cm="1">
        <f t="array" ref="AI87">_xlfn.XLOOKUP(AI$1,'PY1 Data(H)'!$A$1:$BR$1,_xlfn.XLOOKUP($A87,'PY1 Data(H)'!$A$1:$A$288,'PY1 Data(H)'!$A$1:$BR$288))</f>
        <v>0</v>
      </c>
      <c r="AJ87" s="130" cm="1">
        <f t="array" ref="AJ87">_xlfn.XLOOKUP(AJ$1,'PY1 Data(H)'!$A$1:$BR$1,_xlfn.XLOOKUP($A87,'PY1 Data(H)'!$A$1:$A$288,'PY1 Data(H)'!$A$1:$BR$288))</f>
        <v>0</v>
      </c>
      <c r="AK87" s="130" cm="1">
        <f t="array" ref="AK87">_xlfn.XLOOKUP(AK$1,'PY1 Data(H)'!$A$1:$BR$1,_xlfn.XLOOKUP($A87,'PY1 Data(H)'!$A$1:$A$288,'PY1 Data(H)'!$A$1:$BR$288))</f>
        <v>0</v>
      </c>
      <c r="AL87" s="130" cm="1">
        <f t="array" ref="AL87">_xlfn.XLOOKUP(AL$1,'PY1 Data(H)'!$A$1:$BR$1,_xlfn.XLOOKUP($A87,'PY1 Data(H)'!$A$1:$A$288,'PY1 Data(H)'!$A$1:$BR$288))</f>
        <v>0</v>
      </c>
      <c r="AM87" s="130" cm="1">
        <f t="array" ref="AM87">_xlfn.XLOOKUP(AM$1,'PY1 Data(H)'!$A$1:$BR$1,_xlfn.XLOOKUP($A87,'PY1 Data(H)'!$A$1:$A$288,'PY1 Data(H)'!$A$1:$BR$288))</f>
        <v>0</v>
      </c>
      <c r="AN87" s="130" cm="1">
        <f t="array" ref="AN87">_xlfn.XLOOKUP(AN$1,'PY1 Data(H)'!$A$1:$BR$1,_xlfn.XLOOKUP($A87,'PY1 Data(H)'!$A$1:$A$288,'PY1 Data(H)'!$A$1:$BR$288))</f>
        <v>0</v>
      </c>
      <c r="AO87" s="130" cm="1">
        <f t="array" ref="AO87">_xlfn.XLOOKUP(AO$1,'PY1 Data(H)'!$A$1:$BR$1,_xlfn.XLOOKUP($A87,'PY1 Data(H)'!$A$1:$A$288,'PY1 Data(H)'!$A$1:$BR$288))</f>
        <v>0</v>
      </c>
      <c r="AP87" s="130" cm="1">
        <f t="array" ref="AP87">_xlfn.XLOOKUP(AP$1,'PY1 Data(H)'!$A$1:$BR$1,_xlfn.XLOOKUP($A87,'PY1 Data(H)'!$A$1:$A$288,'PY1 Data(H)'!$A$1:$BR$288))</f>
        <v>0</v>
      </c>
      <c r="AQ87" s="130" cm="1">
        <f t="array" ref="AQ87">_xlfn.XLOOKUP(AQ$1,'PY1 Data(H)'!$A$1:$BR$1,_xlfn.XLOOKUP($A87,'PY1 Data(H)'!$A$1:$A$288,'PY1 Data(H)'!$A$1:$BR$288))</f>
        <v>0</v>
      </c>
      <c r="AR87" s="130" cm="1">
        <f t="array" ref="AR87">_xlfn.XLOOKUP(AR$1,'PY1 Data(H)'!$A$1:$BR$1,_xlfn.XLOOKUP($A87,'PY1 Data(H)'!$A$1:$A$288,'PY1 Data(H)'!$A$1:$BR$288))</f>
        <v>0</v>
      </c>
      <c r="AS87" s="130" cm="1">
        <f t="array" ref="AS87">_xlfn.XLOOKUP(AS$1,'PY1 Data(H)'!$A$1:$BR$1,_xlfn.XLOOKUP($A87,'PY1 Data(H)'!$A$1:$A$288,'PY1 Data(H)'!$A$1:$BR$288))</f>
        <v>0</v>
      </c>
    </row>
    <row r="88" spans="1:45" x14ac:dyDescent="0.3">
      <c r="D88" s="130" cm="1">
        <f t="array" ref="D88">_xlfn.XLOOKUP(D$1,'PY1 Data(H)'!$A$1:$BR$1,_xlfn.XLOOKUP($A88,'PY1 Data(H)'!$A$1:$A$288,'PY1 Data(H)'!$A$1:$BR$288))</f>
        <v>0</v>
      </c>
      <c r="E88" s="130" cm="1">
        <f t="array" ref="E88">_xlfn.XLOOKUP(E$1,'PY1 Data(H)'!$A$1:$BR$1,_xlfn.XLOOKUP($A88,'PY1 Data(H)'!$A$1:$A$288,'PY1 Data(H)'!$A$1:$BR$288))</f>
        <v>0</v>
      </c>
      <c r="F88" s="130" cm="1">
        <f t="array" ref="F88">_xlfn.XLOOKUP(F$1,'PY1 Data(H)'!$A$1:$BR$1,_xlfn.XLOOKUP($A88,'PY1 Data(H)'!$A$1:$A$288,'PY1 Data(H)'!$A$1:$BR$288))</f>
        <v>0</v>
      </c>
      <c r="G88" s="130" cm="1">
        <f t="array" ref="G88">_xlfn.XLOOKUP(G$1,'PY1 Data(H)'!$A$1:$BR$1,_xlfn.XLOOKUP($A88,'PY1 Data(H)'!$A$1:$A$288,'PY1 Data(H)'!$A$1:$BR$288))</f>
        <v>0</v>
      </c>
      <c r="H88" s="130" cm="1">
        <f t="array" ref="H88">_xlfn.XLOOKUP(H$1,'PY1 Data(H)'!$A$1:$BR$1,_xlfn.XLOOKUP($A88,'PY1 Data(H)'!$A$1:$A$288,'PY1 Data(H)'!$A$1:$BR$288))</f>
        <v>0</v>
      </c>
      <c r="I88" s="130" cm="1">
        <f t="array" ref="I88">_xlfn.XLOOKUP(I$1,'PY1 Data(H)'!$A$1:$BR$1,_xlfn.XLOOKUP($A88,'PY1 Data(H)'!$A$1:$A$288,'PY1 Data(H)'!$A$1:$BR$288))</f>
        <v>0</v>
      </c>
      <c r="J88" s="130" cm="1">
        <f t="array" ref="J88">_xlfn.XLOOKUP(J$1,'PY1 Data(H)'!$A$1:$BR$1,_xlfn.XLOOKUP($A88,'PY1 Data(H)'!$A$1:$A$288,'PY1 Data(H)'!$A$1:$BR$288))</f>
        <v>0</v>
      </c>
      <c r="K88" s="130" cm="1">
        <f t="array" ref="K88">_xlfn.XLOOKUP(K$1,'PY1 Data(H)'!$A$1:$BR$1,_xlfn.XLOOKUP($A88,'PY1 Data(H)'!$A$1:$A$288,'PY1 Data(H)'!$A$1:$BR$288))</f>
        <v>0</v>
      </c>
      <c r="L88" s="130" cm="1">
        <f t="array" ref="L88">_xlfn.XLOOKUP(L$1,'PY1 Data(H)'!$A$1:$BR$1,_xlfn.XLOOKUP($A88,'PY1 Data(H)'!$A$1:$A$288,'PY1 Data(H)'!$A$1:$BR$288))</f>
        <v>0</v>
      </c>
      <c r="M88" s="130" cm="1">
        <f t="array" ref="M88">_xlfn.XLOOKUP(M$1,'PY1 Data(H)'!$A$1:$BR$1,_xlfn.XLOOKUP($A88,'PY1 Data(H)'!$A$1:$A$288,'PY1 Data(H)'!$A$1:$BR$288))</f>
        <v>0</v>
      </c>
      <c r="N88" s="130" cm="1">
        <f t="array" ref="N88">_xlfn.XLOOKUP(N$1,'PY1 Data(H)'!$A$1:$BR$1,_xlfn.XLOOKUP($A88,'PY1 Data(H)'!$A$1:$A$288,'PY1 Data(H)'!$A$1:$BR$288))</f>
        <v>0</v>
      </c>
      <c r="O88" s="130" cm="1">
        <f t="array" ref="O88">_xlfn.XLOOKUP(O$1,'PY1 Data(H)'!$A$1:$BR$1,_xlfn.XLOOKUP($A88,'PY1 Data(H)'!$A$1:$A$288,'PY1 Data(H)'!$A$1:$BR$288))</f>
        <v>0</v>
      </c>
      <c r="P88" s="130" cm="1">
        <f t="array" ref="P88">_xlfn.XLOOKUP(P$1,'PY1 Data(H)'!$A$1:$BR$1,_xlfn.XLOOKUP($A88,'PY1 Data(H)'!$A$1:$A$288,'PY1 Data(H)'!$A$1:$BR$288))</f>
        <v>0</v>
      </c>
      <c r="Q88" s="130" cm="1">
        <f t="array" ref="Q88">_xlfn.XLOOKUP(Q$1,'PY1 Data(H)'!$A$1:$BR$1,_xlfn.XLOOKUP($A88,'PY1 Data(H)'!$A$1:$A$288,'PY1 Data(H)'!$A$1:$BR$288))</f>
        <v>0</v>
      </c>
      <c r="R88" s="130" cm="1">
        <f t="array" ref="R88">_xlfn.XLOOKUP(R$1,'PY1 Data(H)'!$A$1:$BR$1,_xlfn.XLOOKUP($A88,'PY1 Data(H)'!$A$1:$A$288,'PY1 Data(H)'!$A$1:$BR$288))</f>
        <v>0</v>
      </c>
      <c r="S88" s="130" cm="1">
        <f t="array" ref="S88">_xlfn.XLOOKUP(S$1,'PY1 Data(H)'!$A$1:$BR$1,_xlfn.XLOOKUP($A88,'PY1 Data(H)'!$A$1:$A$288,'PY1 Data(H)'!$A$1:$BR$288))</f>
        <v>0</v>
      </c>
      <c r="T88" s="130" cm="1">
        <f t="array" ref="T88">_xlfn.XLOOKUP(T$1,'PY1 Data(H)'!$A$1:$BR$1,_xlfn.XLOOKUP($A88,'PY1 Data(H)'!$A$1:$A$288,'PY1 Data(H)'!$A$1:$BR$288))</f>
        <v>0</v>
      </c>
      <c r="U88" s="130" cm="1">
        <f t="array" ref="U88">_xlfn.XLOOKUP(U$1,'PY1 Data(H)'!$A$1:$BR$1,_xlfn.XLOOKUP($A88,'PY1 Data(H)'!$A$1:$A$288,'PY1 Data(H)'!$A$1:$BR$288))</f>
        <v>0</v>
      </c>
      <c r="V88" s="130" cm="1">
        <f t="array" ref="V88">_xlfn.XLOOKUP(V$1,'PY1 Data(H)'!$A$1:$BR$1,_xlfn.XLOOKUP($A88,'PY1 Data(H)'!$A$1:$A$288,'PY1 Data(H)'!$A$1:$BR$288))</f>
        <v>0</v>
      </c>
      <c r="W88" s="130" cm="1">
        <f t="array" ref="W88">_xlfn.XLOOKUP(W$1,'PY1 Data(H)'!$A$1:$BR$1,_xlfn.XLOOKUP($A88,'PY1 Data(H)'!$A$1:$A$288,'PY1 Data(H)'!$A$1:$BR$288))</f>
        <v>0</v>
      </c>
      <c r="X88" s="130" cm="1">
        <f t="array" ref="X88">_xlfn.XLOOKUP(X$1,'PY1 Data(H)'!$A$1:$BR$1,_xlfn.XLOOKUP($A88,'PY1 Data(H)'!$A$1:$A$288,'PY1 Data(H)'!$A$1:$BR$288))</f>
        <v>0</v>
      </c>
      <c r="Y88" s="130" cm="1">
        <f t="array" ref="Y88">_xlfn.XLOOKUP(Y$1,'PY1 Data(H)'!$A$1:$BR$1,_xlfn.XLOOKUP($A88,'PY1 Data(H)'!$A$1:$A$288,'PY1 Data(H)'!$A$1:$BR$288))</f>
        <v>0</v>
      </c>
      <c r="Z88" s="130" cm="1">
        <f t="array" ref="Z88">_xlfn.XLOOKUP(Z$1,'PY1 Data(H)'!$A$1:$BR$1,_xlfn.XLOOKUP($A88,'PY1 Data(H)'!$A$1:$A$288,'PY1 Data(H)'!$A$1:$BR$288))</f>
        <v>0</v>
      </c>
      <c r="AA88" s="130" cm="1">
        <f t="array" ref="AA88">_xlfn.XLOOKUP(AA$1,'PY1 Data(H)'!$A$1:$BR$1,_xlfn.XLOOKUP($A88,'PY1 Data(H)'!$A$1:$A$288,'PY1 Data(H)'!$A$1:$BR$288))</f>
        <v>0</v>
      </c>
      <c r="AB88" s="130" cm="1">
        <f t="array" ref="AB88">_xlfn.XLOOKUP(AB$1,'PY1 Data(H)'!$A$1:$BR$1,_xlfn.XLOOKUP($A88,'PY1 Data(H)'!$A$1:$A$288,'PY1 Data(H)'!$A$1:$BR$288))</f>
        <v>0</v>
      </c>
      <c r="AC88" s="130" cm="1">
        <f t="array" ref="AC88">_xlfn.XLOOKUP(AC$1,'PY1 Data(H)'!$A$1:$BR$1,_xlfn.XLOOKUP($A88,'PY1 Data(H)'!$A$1:$A$288,'PY1 Data(H)'!$A$1:$BR$288))</f>
        <v>0</v>
      </c>
      <c r="AD88" s="130" cm="1">
        <f t="array" ref="AD88">_xlfn.XLOOKUP(AD$1,'PY1 Data(H)'!$A$1:$BR$1,_xlfn.XLOOKUP($A88,'PY1 Data(H)'!$A$1:$A$288,'PY1 Data(H)'!$A$1:$BR$288))</f>
        <v>0</v>
      </c>
      <c r="AE88" s="130" cm="1">
        <f t="array" ref="AE88">_xlfn.XLOOKUP(AE$1,'PY1 Data(H)'!$A$1:$BR$1,_xlfn.XLOOKUP($A88,'PY1 Data(H)'!$A$1:$A$288,'PY1 Data(H)'!$A$1:$BR$288))</f>
        <v>0</v>
      </c>
      <c r="AF88" s="130" cm="1">
        <f t="array" ref="AF88">_xlfn.XLOOKUP(AF$1,'PY1 Data(H)'!$A$1:$BR$1,_xlfn.XLOOKUP($A88,'PY1 Data(H)'!$A$1:$A$288,'PY1 Data(H)'!$A$1:$BR$288))</f>
        <v>0</v>
      </c>
      <c r="AG88" s="130" cm="1">
        <f t="array" ref="AG88">_xlfn.XLOOKUP(AG$1,'PY1 Data(H)'!$A$1:$BR$1,_xlfn.XLOOKUP($A88,'PY1 Data(H)'!$A$1:$A$288,'PY1 Data(H)'!$A$1:$BR$288))</f>
        <v>0</v>
      </c>
      <c r="AH88" s="130" cm="1">
        <f t="array" ref="AH88">_xlfn.XLOOKUP(AH$1,'PY1 Data(H)'!$A$1:$BR$1,_xlfn.XLOOKUP($A88,'PY1 Data(H)'!$A$1:$A$288,'PY1 Data(H)'!$A$1:$BR$288))</f>
        <v>0</v>
      </c>
      <c r="AI88" s="130" cm="1">
        <f t="array" ref="AI88">_xlfn.XLOOKUP(AI$1,'PY1 Data(H)'!$A$1:$BR$1,_xlfn.XLOOKUP($A88,'PY1 Data(H)'!$A$1:$A$288,'PY1 Data(H)'!$A$1:$BR$288))</f>
        <v>0</v>
      </c>
      <c r="AJ88" s="130" cm="1">
        <f t="array" ref="AJ88">_xlfn.XLOOKUP(AJ$1,'PY1 Data(H)'!$A$1:$BR$1,_xlfn.XLOOKUP($A88,'PY1 Data(H)'!$A$1:$A$288,'PY1 Data(H)'!$A$1:$BR$288))</f>
        <v>0</v>
      </c>
      <c r="AK88" s="130" cm="1">
        <f t="array" ref="AK88">_xlfn.XLOOKUP(AK$1,'PY1 Data(H)'!$A$1:$BR$1,_xlfn.XLOOKUP($A88,'PY1 Data(H)'!$A$1:$A$288,'PY1 Data(H)'!$A$1:$BR$288))</f>
        <v>0</v>
      </c>
      <c r="AL88" s="130" cm="1">
        <f t="array" ref="AL88">_xlfn.XLOOKUP(AL$1,'PY1 Data(H)'!$A$1:$BR$1,_xlfn.XLOOKUP($A88,'PY1 Data(H)'!$A$1:$A$288,'PY1 Data(H)'!$A$1:$BR$288))</f>
        <v>0</v>
      </c>
      <c r="AM88" s="130" cm="1">
        <f t="array" ref="AM88">_xlfn.XLOOKUP(AM$1,'PY1 Data(H)'!$A$1:$BR$1,_xlfn.XLOOKUP($A88,'PY1 Data(H)'!$A$1:$A$288,'PY1 Data(H)'!$A$1:$BR$288))</f>
        <v>0</v>
      </c>
      <c r="AN88" s="130" cm="1">
        <f t="array" ref="AN88">_xlfn.XLOOKUP(AN$1,'PY1 Data(H)'!$A$1:$BR$1,_xlfn.XLOOKUP($A88,'PY1 Data(H)'!$A$1:$A$288,'PY1 Data(H)'!$A$1:$BR$288))</f>
        <v>0</v>
      </c>
      <c r="AO88" s="130" cm="1">
        <f t="array" ref="AO88">_xlfn.XLOOKUP(AO$1,'PY1 Data(H)'!$A$1:$BR$1,_xlfn.XLOOKUP($A88,'PY1 Data(H)'!$A$1:$A$288,'PY1 Data(H)'!$A$1:$BR$288))</f>
        <v>0</v>
      </c>
      <c r="AP88" s="130" cm="1">
        <f t="array" ref="AP88">_xlfn.XLOOKUP(AP$1,'PY1 Data(H)'!$A$1:$BR$1,_xlfn.XLOOKUP($A88,'PY1 Data(H)'!$A$1:$A$288,'PY1 Data(H)'!$A$1:$BR$288))</f>
        <v>0</v>
      </c>
      <c r="AQ88" s="130" cm="1">
        <f t="array" ref="AQ88">_xlfn.XLOOKUP(AQ$1,'PY1 Data(H)'!$A$1:$BR$1,_xlfn.XLOOKUP($A88,'PY1 Data(H)'!$A$1:$A$288,'PY1 Data(H)'!$A$1:$BR$288))</f>
        <v>0</v>
      </c>
      <c r="AR88" s="130" cm="1">
        <f t="array" ref="AR88">_xlfn.XLOOKUP(AR$1,'PY1 Data(H)'!$A$1:$BR$1,_xlfn.XLOOKUP($A88,'PY1 Data(H)'!$A$1:$A$288,'PY1 Data(H)'!$A$1:$BR$288))</f>
        <v>0</v>
      </c>
      <c r="AS88" s="130" cm="1">
        <f t="array" ref="AS88">_xlfn.XLOOKUP(AS$1,'PY1 Data(H)'!$A$1:$BR$1,_xlfn.XLOOKUP($A88,'PY1 Data(H)'!$A$1:$A$288,'PY1 Data(H)'!$A$1:$BR$288))</f>
        <v>0</v>
      </c>
    </row>
    <row r="89" spans="1:45" x14ac:dyDescent="0.3">
      <c r="A89">
        <v>547</v>
      </c>
      <c r="D89" s="130" cm="1">
        <f t="array" ref="D89">_xlfn.XLOOKUP(D$1,'PY1 Data(H)'!$A$1:$BR$1,_xlfn.XLOOKUP($A89,'PY1 Data(H)'!$A$1:$A$288,'PY1 Data(H)'!$A$1:$BR$288))</f>
        <v>2</v>
      </c>
      <c r="E89" s="130" cm="1">
        <f t="array" ref="E89">_xlfn.XLOOKUP(E$1,'PY1 Data(H)'!$A$1:$BR$1,_xlfn.XLOOKUP($A89,'PY1 Data(H)'!$A$1:$A$288,'PY1 Data(H)'!$A$1:$BR$288))</f>
        <v>4</v>
      </c>
      <c r="F89" s="130" cm="1">
        <f t="array" ref="F89">_xlfn.XLOOKUP(F$1,'PY1 Data(H)'!$A$1:$BR$1,_xlfn.XLOOKUP($A89,'PY1 Data(H)'!$A$1:$A$288,'PY1 Data(H)'!$A$1:$BR$288))</f>
        <v>2</v>
      </c>
      <c r="G89" s="130" cm="1">
        <f t="array" ref="G89">_xlfn.XLOOKUP(G$1,'PY1 Data(H)'!$A$1:$BR$1,_xlfn.XLOOKUP($A89,'PY1 Data(H)'!$A$1:$A$288,'PY1 Data(H)'!$A$1:$BR$288))</f>
        <v>2</v>
      </c>
      <c r="H89" s="130" cm="1">
        <f t="array" ref="H89">_xlfn.XLOOKUP(H$1,'PY1 Data(H)'!$A$1:$BR$1,_xlfn.XLOOKUP($A89,'PY1 Data(H)'!$A$1:$A$288,'PY1 Data(H)'!$A$1:$BR$288))</f>
        <v>2</v>
      </c>
      <c r="I89" s="130" cm="1">
        <f t="array" ref="I89">_xlfn.XLOOKUP(I$1,'PY1 Data(H)'!$A$1:$BR$1,_xlfn.XLOOKUP($A89,'PY1 Data(H)'!$A$1:$A$288,'PY1 Data(H)'!$A$1:$BR$288))</f>
        <v>2</v>
      </c>
      <c r="J89" s="130" cm="1">
        <f t="array" ref="J89">_xlfn.XLOOKUP(J$1,'PY1 Data(H)'!$A$1:$BR$1,_xlfn.XLOOKUP($A89,'PY1 Data(H)'!$A$1:$A$288,'PY1 Data(H)'!$A$1:$BR$288))</f>
        <v>3</v>
      </c>
      <c r="K89" s="130" cm="1">
        <f t="array" ref="K89">_xlfn.XLOOKUP(K$1,'PY1 Data(H)'!$A$1:$BR$1,_xlfn.XLOOKUP($A89,'PY1 Data(H)'!$A$1:$A$288,'PY1 Data(H)'!$A$1:$BR$288))</f>
        <v>2</v>
      </c>
      <c r="L89" s="130" cm="1">
        <f t="array" ref="L89">_xlfn.XLOOKUP(L$1,'PY1 Data(H)'!$A$1:$BR$1,_xlfn.XLOOKUP($A89,'PY1 Data(H)'!$A$1:$A$288,'PY1 Data(H)'!$A$1:$BR$288))</f>
        <v>2</v>
      </c>
      <c r="M89" s="130" cm="1">
        <f t="array" ref="M89">_xlfn.XLOOKUP(M$1,'PY1 Data(H)'!$A$1:$BR$1,_xlfn.XLOOKUP($A89,'PY1 Data(H)'!$A$1:$A$288,'PY1 Data(H)'!$A$1:$BR$288))</f>
        <v>3</v>
      </c>
      <c r="N89" s="130" cm="1">
        <f t="array" ref="N89">_xlfn.XLOOKUP(N$1,'PY1 Data(H)'!$A$1:$BR$1,_xlfn.XLOOKUP($A89,'PY1 Data(H)'!$A$1:$A$288,'PY1 Data(H)'!$A$1:$BR$288))</f>
        <v>2</v>
      </c>
      <c r="O89" s="130" cm="1">
        <f t="array" ref="O89">_xlfn.XLOOKUP(O$1,'PY1 Data(H)'!$A$1:$BR$1,_xlfn.XLOOKUP($A89,'PY1 Data(H)'!$A$1:$A$288,'PY1 Data(H)'!$A$1:$BR$288))</f>
        <v>2</v>
      </c>
      <c r="P89" s="130" cm="1">
        <f t="array" ref="P89">_xlfn.XLOOKUP(P$1,'PY1 Data(H)'!$A$1:$BR$1,_xlfn.XLOOKUP($A89,'PY1 Data(H)'!$A$1:$A$288,'PY1 Data(H)'!$A$1:$BR$288))</f>
        <v>2</v>
      </c>
      <c r="Q89" s="130" cm="1">
        <f t="array" ref="Q89">_xlfn.XLOOKUP(Q$1,'PY1 Data(H)'!$A$1:$BR$1,_xlfn.XLOOKUP($A89,'PY1 Data(H)'!$A$1:$A$288,'PY1 Data(H)'!$A$1:$BR$288))</f>
        <v>2</v>
      </c>
      <c r="R89" s="130" cm="1">
        <f t="array" ref="R89">_xlfn.XLOOKUP(R$1,'PY1 Data(H)'!$A$1:$BR$1,_xlfn.XLOOKUP($A89,'PY1 Data(H)'!$A$1:$A$288,'PY1 Data(H)'!$A$1:$BR$288))</f>
        <v>2</v>
      </c>
      <c r="S89" s="130" cm="1">
        <f t="array" ref="S89">_xlfn.XLOOKUP(S$1,'PY1 Data(H)'!$A$1:$BR$1,_xlfn.XLOOKUP($A89,'PY1 Data(H)'!$A$1:$A$288,'PY1 Data(H)'!$A$1:$BR$288))</f>
        <v>0</v>
      </c>
      <c r="T89" s="130" cm="1">
        <f t="array" ref="T89">_xlfn.XLOOKUP(T$1,'PY1 Data(H)'!$A$1:$BR$1,_xlfn.XLOOKUP($A89,'PY1 Data(H)'!$A$1:$A$288,'PY1 Data(H)'!$A$1:$BR$288))</f>
        <v>0</v>
      </c>
      <c r="U89" s="130" cm="1">
        <f t="array" ref="U89">_xlfn.XLOOKUP(U$1,'PY1 Data(H)'!$A$1:$BR$1,_xlfn.XLOOKUP($A89,'PY1 Data(H)'!$A$1:$A$288,'PY1 Data(H)'!$A$1:$BR$288))</f>
        <v>2</v>
      </c>
      <c r="V89" s="130" cm="1">
        <f t="array" ref="V89">_xlfn.XLOOKUP(V$1,'PY1 Data(H)'!$A$1:$BR$1,_xlfn.XLOOKUP($A89,'PY1 Data(H)'!$A$1:$A$288,'PY1 Data(H)'!$A$1:$BR$288))</f>
        <v>2</v>
      </c>
      <c r="W89" s="130" cm="1">
        <f t="array" ref="W89">_xlfn.XLOOKUP(W$1,'PY1 Data(H)'!$A$1:$BR$1,_xlfn.XLOOKUP($A89,'PY1 Data(H)'!$A$1:$A$288,'PY1 Data(H)'!$A$1:$BR$288))</f>
        <v>2</v>
      </c>
      <c r="X89" s="130" cm="1">
        <f t="array" ref="X89">_xlfn.XLOOKUP(X$1,'PY1 Data(H)'!$A$1:$BR$1,_xlfn.XLOOKUP($A89,'PY1 Data(H)'!$A$1:$A$288,'PY1 Data(H)'!$A$1:$BR$288))</f>
        <v>2</v>
      </c>
      <c r="Y89" s="130" cm="1">
        <f t="array" ref="Y89">_xlfn.XLOOKUP(Y$1,'PY1 Data(H)'!$A$1:$BR$1,_xlfn.XLOOKUP($A89,'PY1 Data(H)'!$A$1:$A$288,'PY1 Data(H)'!$A$1:$BR$288))</f>
        <v>0</v>
      </c>
      <c r="Z89" s="130" cm="1">
        <f t="array" ref="Z89">_xlfn.XLOOKUP(Z$1,'PY1 Data(H)'!$A$1:$BR$1,_xlfn.XLOOKUP($A89,'PY1 Data(H)'!$A$1:$A$288,'PY1 Data(H)'!$A$1:$BR$288))</f>
        <v>2</v>
      </c>
      <c r="AA89" s="130" cm="1">
        <f t="array" ref="AA89">_xlfn.XLOOKUP(AA$1,'PY1 Data(H)'!$A$1:$BR$1,_xlfn.XLOOKUP($A89,'PY1 Data(H)'!$A$1:$A$288,'PY1 Data(H)'!$A$1:$BR$288))</f>
        <v>2</v>
      </c>
      <c r="AB89" s="130" cm="1">
        <f t="array" ref="AB89">_xlfn.XLOOKUP(AB$1,'PY1 Data(H)'!$A$1:$BR$1,_xlfn.XLOOKUP($A89,'PY1 Data(H)'!$A$1:$A$288,'PY1 Data(H)'!$A$1:$BR$288))</f>
        <v>2</v>
      </c>
      <c r="AC89" s="130" cm="1">
        <f t="array" ref="AC89">_xlfn.XLOOKUP(AC$1,'PY1 Data(H)'!$A$1:$BR$1,_xlfn.XLOOKUP($A89,'PY1 Data(H)'!$A$1:$A$288,'PY1 Data(H)'!$A$1:$BR$288))</f>
        <v>3</v>
      </c>
      <c r="AD89" s="130" cm="1">
        <f t="array" ref="AD89">_xlfn.XLOOKUP(AD$1,'PY1 Data(H)'!$A$1:$BR$1,_xlfn.XLOOKUP($A89,'PY1 Data(H)'!$A$1:$A$288,'PY1 Data(H)'!$A$1:$BR$288))</f>
        <v>2</v>
      </c>
      <c r="AE89" s="130" cm="1">
        <f t="array" ref="AE89">_xlfn.XLOOKUP(AE$1,'PY1 Data(H)'!$A$1:$BR$1,_xlfn.XLOOKUP($A89,'PY1 Data(H)'!$A$1:$A$288,'PY1 Data(H)'!$A$1:$BR$288))</f>
        <v>2</v>
      </c>
      <c r="AF89" s="130" cm="1">
        <f t="array" ref="AF89">_xlfn.XLOOKUP(AF$1,'PY1 Data(H)'!$A$1:$BR$1,_xlfn.XLOOKUP($A89,'PY1 Data(H)'!$A$1:$A$288,'PY1 Data(H)'!$A$1:$BR$288))</f>
        <v>0</v>
      </c>
      <c r="AG89" s="130" cm="1">
        <f t="array" ref="AG89">_xlfn.XLOOKUP(AG$1,'PY1 Data(H)'!$A$1:$BR$1,_xlfn.XLOOKUP($A89,'PY1 Data(H)'!$A$1:$A$288,'PY1 Data(H)'!$A$1:$BR$288))</f>
        <v>2</v>
      </c>
      <c r="AH89" s="130" cm="1">
        <f t="array" ref="AH89">_xlfn.XLOOKUP(AH$1,'PY1 Data(H)'!$A$1:$BR$1,_xlfn.XLOOKUP($A89,'PY1 Data(H)'!$A$1:$A$288,'PY1 Data(H)'!$A$1:$BR$288))</f>
        <v>2</v>
      </c>
      <c r="AI89" s="130" cm="1">
        <f t="array" ref="AI89">_xlfn.XLOOKUP(AI$1,'PY1 Data(H)'!$A$1:$BR$1,_xlfn.XLOOKUP($A89,'PY1 Data(H)'!$A$1:$A$288,'PY1 Data(H)'!$A$1:$BR$288))</f>
        <v>3</v>
      </c>
      <c r="AJ89" s="130" cm="1">
        <f t="array" ref="AJ89">_xlfn.XLOOKUP(AJ$1,'PY1 Data(H)'!$A$1:$BR$1,_xlfn.XLOOKUP($A89,'PY1 Data(H)'!$A$1:$A$288,'PY1 Data(H)'!$A$1:$BR$288))</f>
        <v>2</v>
      </c>
      <c r="AK89" s="130" cm="1">
        <f t="array" ref="AK89">_xlfn.XLOOKUP(AK$1,'PY1 Data(H)'!$A$1:$BR$1,_xlfn.XLOOKUP($A89,'PY1 Data(H)'!$A$1:$A$288,'PY1 Data(H)'!$A$1:$BR$288))</f>
        <v>2</v>
      </c>
      <c r="AL89" s="130" cm="1">
        <f t="array" ref="AL89">_xlfn.XLOOKUP(AL$1,'PY1 Data(H)'!$A$1:$BR$1,_xlfn.XLOOKUP($A89,'PY1 Data(H)'!$A$1:$A$288,'PY1 Data(H)'!$A$1:$BR$288))</f>
        <v>2</v>
      </c>
      <c r="AM89" s="130" cm="1">
        <f t="array" ref="AM89">_xlfn.XLOOKUP(AM$1,'PY1 Data(H)'!$A$1:$BR$1,_xlfn.XLOOKUP($A89,'PY1 Data(H)'!$A$1:$A$288,'PY1 Data(H)'!$A$1:$BR$288))</f>
        <v>2</v>
      </c>
      <c r="AN89" s="130" cm="1">
        <f t="array" ref="AN89">_xlfn.XLOOKUP(AN$1,'PY1 Data(H)'!$A$1:$BR$1,_xlfn.XLOOKUP($A89,'PY1 Data(H)'!$A$1:$A$288,'PY1 Data(H)'!$A$1:$BR$288))</f>
        <v>2</v>
      </c>
      <c r="AO89" s="130" cm="1">
        <f t="array" ref="AO89">_xlfn.XLOOKUP(AO$1,'PY1 Data(H)'!$A$1:$BR$1,_xlfn.XLOOKUP($A89,'PY1 Data(H)'!$A$1:$A$288,'PY1 Data(H)'!$A$1:$BR$288))</f>
        <v>2</v>
      </c>
      <c r="AP89" s="130" cm="1">
        <f t="array" ref="AP89">_xlfn.XLOOKUP(AP$1,'PY1 Data(H)'!$A$1:$BR$1,_xlfn.XLOOKUP($A89,'PY1 Data(H)'!$A$1:$A$288,'PY1 Data(H)'!$A$1:$BR$288))</f>
        <v>2</v>
      </c>
      <c r="AQ89" s="130" cm="1">
        <f t="array" ref="AQ89">_xlfn.XLOOKUP(AQ$1,'PY1 Data(H)'!$A$1:$BR$1,_xlfn.XLOOKUP($A89,'PY1 Data(H)'!$A$1:$A$288,'PY1 Data(H)'!$A$1:$BR$288))</f>
        <v>2</v>
      </c>
      <c r="AR89" s="130" cm="1">
        <f t="array" ref="AR89">_xlfn.XLOOKUP(AR$1,'PY1 Data(H)'!$A$1:$BR$1,_xlfn.XLOOKUP($A89,'PY1 Data(H)'!$A$1:$A$288,'PY1 Data(H)'!$A$1:$BR$288))</f>
        <v>2</v>
      </c>
      <c r="AS89" s="130" cm="1">
        <f t="array" ref="AS89">_xlfn.XLOOKUP(AS$1,'PY1 Data(H)'!$A$1:$BR$1,_xlfn.XLOOKUP($A89,'PY1 Data(H)'!$A$1:$A$288,'PY1 Data(H)'!$A$1:$BR$288))</f>
        <v>2</v>
      </c>
    </row>
    <row r="90" spans="1:45" x14ac:dyDescent="0.3">
      <c r="A90">
        <v>659</v>
      </c>
      <c r="D90" s="130" cm="1">
        <f t="array" ref="D90">_xlfn.XLOOKUP(D$1,'PY1 Data(H)'!$A$1:$BR$1,_xlfn.XLOOKUP($A90,'PY1 Data(H)'!$A$1:$A$288,'PY1 Data(H)'!$A$1:$BR$288))</f>
        <v>0</v>
      </c>
      <c r="E90" s="130" cm="1">
        <f t="array" ref="E90">_xlfn.XLOOKUP(E$1,'PY1 Data(H)'!$A$1:$BR$1,_xlfn.XLOOKUP($A90,'PY1 Data(H)'!$A$1:$A$288,'PY1 Data(H)'!$A$1:$BR$288))</f>
        <v>919123</v>
      </c>
      <c r="F90" s="130" cm="1">
        <f t="array" ref="F90">_xlfn.XLOOKUP(F$1,'PY1 Data(H)'!$A$1:$BR$1,_xlfn.XLOOKUP($A90,'PY1 Data(H)'!$A$1:$A$288,'PY1 Data(H)'!$A$1:$BR$288))</f>
        <v>0</v>
      </c>
      <c r="G90" s="130" cm="1">
        <f t="array" ref="G90">_xlfn.XLOOKUP(G$1,'PY1 Data(H)'!$A$1:$BR$1,_xlfn.XLOOKUP($A90,'PY1 Data(H)'!$A$1:$A$288,'PY1 Data(H)'!$A$1:$BR$288))</f>
        <v>0</v>
      </c>
      <c r="H90" s="130" cm="1">
        <f t="array" ref="H90">_xlfn.XLOOKUP(H$1,'PY1 Data(H)'!$A$1:$BR$1,_xlfn.XLOOKUP($A90,'PY1 Data(H)'!$A$1:$A$288,'PY1 Data(H)'!$A$1:$BR$288))</f>
        <v>0</v>
      </c>
      <c r="I90" s="130" cm="1">
        <f t="array" ref="I90">_xlfn.XLOOKUP(I$1,'PY1 Data(H)'!$A$1:$BR$1,_xlfn.XLOOKUP($A90,'PY1 Data(H)'!$A$1:$A$288,'PY1 Data(H)'!$A$1:$BR$288))</f>
        <v>0</v>
      </c>
      <c r="J90" s="130" cm="1">
        <f t="array" ref="J90">_xlfn.XLOOKUP(J$1,'PY1 Data(H)'!$A$1:$BR$1,_xlfn.XLOOKUP($A90,'PY1 Data(H)'!$A$1:$A$288,'PY1 Data(H)'!$A$1:$BR$288))</f>
        <v>2501393</v>
      </c>
      <c r="K90" s="130" cm="1">
        <f t="array" ref="K90">_xlfn.XLOOKUP(K$1,'PY1 Data(H)'!$A$1:$BR$1,_xlfn.XLOOKUP($A90,'PY1 Data(H)'!$A$1:$A$288,'PY1 Data(H)'!$A$1:$BR$288))</f>
        <v>0</v>
      </c>
      <c r="L90" s="130" cm="1">
        <f t="array" ref="L90">_xlfn.XLOOKUP(L$1,'PY1 Data(H)'!$A$1:$BR$1,_xlfn.XLOOKUP($A90,'PY1 Data(H)'!$A$1:$A$288,'PY1 Data(H)'!$A$1:$BR$288))</f>
        <v>0</v>
      </c>
      <c r="M90" s="130" cm="1">
        <f t="array" ref="M90">_xlfn.XLOOKUP(M$1,'PY1 Data(H)'!$A$1:$BR$1,_xlfn.XLOOKUP($A90,'PY1 Data(H)'!$A$1:$A$288,'PY1 Data(H)'!$A$1:$BR$288))</f>
        <v>1005825</v>
      </c>
      <c r="N90" s="130" cm="1">
        <f t="array" ref="N90">_xlfn.XLOOKUP(N$1,'PY1 Data(H)'!$A$1:$BR$1,_xlfn.XLOOKUP($A90,'PY1 Data(H)'!$A$1:$A$288,'PY1 Data(H)'!$A$1:$BR$288))</f>
        <v>0</v>
      </c>
      <c r="O90" s="130" cm="1">
        <f t="array" ref="O90">_xlfn.XLOOKUP(O$1,'PY1 Data(H)'!$A$1:$BR$1,_xlfn.XLOOKUP($A90,'PY1 Data(H)'!$A$1:$A$288,'PY1 Data(H)'!$A$1:$BR$288))</f>
        <v>0</v>
      </c>
      <c r="P90" s="130" cm="1">
        <f t="array" ref="P90">_xlfn.XLOOKUP(P$1,'PY1 Data(H)'!$A$1:$BR$1,_xlfn.XLOOKUP($A90,'PY1 Data(H)'!$A$1:$A$288,'PY1 Data(H)'!$A$1:$BR$288))</f>
        <v>0</v>
      </c>
      <c r="Q90" s="130" cm="1">
        <f t="array" ref="Q90">_xlfn.XLOOKUP(Q$1,'PY1 Data(H)'!$A$1:$BR$1,_xlfn.XLOOKUP($A90,'PY1 Data(H)'!$A$1:$A$288,'PY1 Data(H)'!$A$1:$BR$288))</f>
        <v>0</v>
      </c>
      <c r="R90" s="130" cm="1">
        <f t="array" ref="R90">_xlfn.XLOOKUP(R$1,'PY1 Data(H)'!$A$1:$BR$1,_xlfn.XLOOKUP($A90,'PY1 Data(H)'!$A$1:$A$288,'PY1 Data(H)'!$A$1:$BR$288))</f>
        <v>0</v>
      </c>
      <c r="S90" s="130" cm="1">
        <f t="array" ref="S90">_xlfn.XLOOKUP(S$1,'PY1 Data(H)'!$A$1:$BR$1,_xlfn.XLOOKUP($A90,'PY1 Data(H)'!$A$1:$A$288,'PY1 Data(H)'!$A$1:$BR$288))</f>
        <v>0</v>
      </c>
      <c r="T90" s="130" cm="1">
        <f t="array" ref="T90">_xlfn.XLOOKUP(T$1,'PY1 Data(H)'!$A$1:$BR$1,_xlfn.XLOOKUP($A90,'PY1 Data(H)'!$A$1:$A$288,'PY1 Data(H)'!$A$1:$BR$288))</f>
        <v>0</v>
      </c>
      <c r="U90" s="130" cm="1">
        <f t="array" ref="U90">_xlfn.XLOOKUP(U$1,'PY1 Data(H)'!$A$1:$BR$1,_xlfn.XLOOKUP($A90,'PY1 Data(H)'!$A$1:$A$288,'PY1 Data(H)'!$A$1:$BR$288))</f>
        <v>0</v>
      </c>
      <c r="V90" s="130" cm="1">
        <f t="array" ref="V90">_xlfn.XLOOKUP(V$1,'PY1 Data(H)'!$A$1:$BR$1,_xlfn.XLOOKUP($A90,'PY1 Data(H)'!$A$1:$A$288,'PY1 Data(H)'!$A$1:$BR$288))</f>
        <v>0</v>
      </c>
      <c r="W90" s="130" cm="1">
        <f t="array" ref="W90">_xlfn.XLOOKUP(W$1,'PY1 Data(H)'!$A$1:$BR$1,_xlfn.XLOOKUP($A90,'PY1 Data(H)'!$A$1:$A$288,'PY1 Data(H)'!$A$1:$BR$288))</f>
        <v>0</v>
      </c>
      <c r="X90" s="130" cm="1">
        <f t="array" ref="X90">_xlfn.XLOOKUP(X$1,'PY1 Data(H)'!$A$1:$BR$1,_xlfn.XLOOKUP($A90,'PY1 Data(H)'!$A$1:$A$288,'PY1 Data(H)'!$A$1:$BR$288))</f>
        <v>0</v>
      </c>
      <c r="Y90" s="130" cm="1">
        <f t="array" ref="Y90">_xlfn.XLOOKUP(Y$1,'PY1 Data(H)'!$A$1:$BR$1,_xlfn.XLOOKUP($A90,'PY1 Data(H)'!$A$1:$A$288,'PY1 Data(H)'!$A$1:$BR$288))</f>
        <v>0</v>
      </c>
      <c r="Z90" s="130" cm="1">
        <f t="array" ref="Z90">_xlfn.XLOOKUP(Z$1,'PY1 Data(H)'!$A$1:$BR$1,_xlfn.XLOOKUP($A90,'PY1 Data(H)'!$A$1:$A$288,'PY1 Data(H)'!$A$1:$BR$288))</f>
        <v>0</v>
      </c>
      <c r="AA90" s="130" cm="1">
        <f t="array" ref="AA90">_xlfn.XLOOKUP(AA$1,'PY1 Data(H)'!$A$1:$BR$1,_xlfn.XLOOKUP($A90,'PY1 Data(H)'!$A$1:$A$288,'PY1 Data(H)'!$A$1:$BR$288))</f>
        <v>0</v>
      </c>
      <c r="AB90" s="130" cm="1">
        <f t="array" ref="AB90">_xlfn.XLOOKUP(AB$1,'PY1 Data(H)'!$A$1:$BR$1,_xlfn.XLOOKUP($A90,'PY1 Data(H)'!$A$1:$A$288,'PY1 Data(H)'!$A$1:$BR$288))</f>
        <v>0</v>
      </c>
      <c r="AC90" s="130" cm="1">
        <f t="array" ref="AC90">_xlfn.XLOOKUP(AC$1,'PY1 Data(H)'!$A$1:$BR$1,_xlfn.XLOOKUP($A90,'PY1 Data(H)'!$A$1:$A$288,'PY1 Data(H)'!$A$1:$BR$288))</f>
        <v>68474373</v>
      </c>
      <c r="AD90" s="130" cm="1">
        <f t="array" ref="AD90">_xlfn.XLOOKUP(AD$1,'PY1 Data(H)'!$A$1:$BR$1,_xlfn.XLOOKUP($A90,'PY1 Data(H)'!$A$1:$A$288,'PY1 Data(H)'!$A$1:$BR$288))</f>
        <v>0</v>
      </c>
      <c r="AE90" s="130" cm="1">
        <f t="array" ref="AE90">_xlfn.XLOOKUP(AE$1,'PY1 Data(H)'!$A$1:$BR$1,_xlfn.XLOOKUP($A90,'PY1 Data(H)'!$A$1:$A$288,'PY1 Data(H)'!$A$1:$BR$288))</f>
        <v>0</v>
      </c>
      <c r="AF90" s="130" cm="1">
        <f t="array" ref="AF90">_xlfn.XLOOKUP(AF$1,'PY1 Data(H)'!$A$1:$BR$1,_xlfn.XLOOKUP($A90,'PY1 Data(H)'!$A$1:$A$288,'PY1 Data(H)'!$A$1:$BR$288))</f>
        <v>0</v>
      </c>
      <c r="AG90" s="130" cm="1">
        <f t="array" ref="AG90">_xlfn.XLOOKUP(AG$1,'PY1 Data(H)'!$A$1:$BR$1,_xlfn.XLOOKUP($A90,'PY1 Data(H)'!$A$1:$A$288,'PY1 Data(H)'!$A$1:$BR$288))</f>
        <v>0</v>
      </c>
      <c r="AH90" s="130" cm="1">
        <f t="array" ref="AH90">_xlfn.XLOOKUP(AH$1,'PY1 Data(H)'!$A$1:$BR$1,_xlfn.XLOOKUP($A90,'PY1 Data(H)'!$A$1:$A$288,'PY1 Data(H)'!$A$1:$BR$288))</f>
        <v>0</v>
      </c>
      <c r="AI90" s="130" cm="1">
        <f t="array" ref="AI90">_xlfn.XLOOKUP(AI$1,'PY1 Data(H)'!$A$1:$BR$1,_xlfn.XLOOKUP($A90,'PY1 Data(H)'!$A$1:$A$288,'PY1 Data(H)'!$A$1:$BR$288))</f>
        <v>5146106</v>
      </c>
      <c r="AJ90" s="130" cm="1">
        <f t="array" ref="AJ90">_xlfn.XLOOKUP(AJ$1,'PY1 Data(H)'!$A$1:$BR$1,_xlfn.XLOOKUP($A90,'PY1 Data(H)'!$A$1:$A$288,'PY1 Data(H)'!$A$1:$BR$288))</f>
        <v>0</v>
      </c>
      <c r="AK90" s="130" cm="1">
        <f t="array" ref="AK90">_xlfn.XLOOKUP(AK$1,'PY1 Data(H)'!$A$1:$BR$1,_xlfn.XLOOKUP($A90,'PY1 Data(H)'!$A$1:$A$288,'PY1 Data(H)'!$A$1:$BR$288))</f>
        <v>0</v>
      </c>
      <c r="AL90" s="130" cm="1">
        <f t="array" ref="AL90">_xlfn.XLOOKUP(AL$1,'PY1 Data(H)'!$A$1:$BR$1,_xlfn.XLOOKUP($A90,'PY1 Data(H)'!$A$1:$A$288,'PY1 Data(H)'!$A$1:$BR$288))</f>
        <v>0</v>
      </c>
      <c r="AM90" s="130" cm="1">
        <f t="array" ref="AM90">_xlfn.XLOOKUP(AM$1,'PY1 Data(H)'!$A$1:$BR$1,_xlfn.XLOOKUP($A90,'PY1 Data(H)'!$A$1:$A$288,'PY1 Data(H)'!$A$1:$BR$288))</f>
        <v>0</v>
      </c>
      <c r="AN90" s="130" cm="1">
        <f t="array" ref="AN90">_xlfn.XLOOKUP(AN$1,'PY1 Data(H)'!$A$1:$BR$1,_xlfn.XLOOKUP($A90,'PY1 Data(H)'!$A$1:$A$288,'PY1 Data(H)'!$A$1:$BR$288))</f>
        <v>0</v>
      </c>
      <c r="AO90" s="130" cm="1">
        <f t="array" ref="AO90">_xlfn.XLOOKUP(AO$1,'PY1 Data(H)'!$A$1:$BR$1,_xlfn.XLOOKUP($A90,'PY1 Data(H)'!$A$1:$A$288,'PY1 Data(H)'!$A$1:$BR$288))</f>
        <v>0</v>
      </c>
      <c r="AP90" s="130" cm="1">
        <f t="array" ref="AP90">_xlfn.XLOOKUP(AP$1,'PY1 Data(H)'!$A$1:$BR$1,_xlfn.XLOOKUP($A90,'PY1 Data(H)'!$A$1:$A$288,'PY1 Data(H)'!$A$1:$BR$288))</f>
        <v>0</v>
      </c>
      <c r="AQ90" s="130" cm="1">
        <f t="array" ref="AQ90">_xlfn.XLOOKUP(AQ$1,'PY1 Data(H)'!$A$1:$BR$1,_xlfn.XLOOKUP($A90,'PY1 Data(H)'!$A$1:$A$288,'PY1 Data(H)'!$A$1:$BR$288))</f>
        <v>0</v>
      </c>
      <c r="AR90" s="130" cm="1">
        <f t="array" ref="AR90">_xlfn.XLOOKUP(AR$1,'PY1 Data(H)'!$A$1:$BR$1,_xlfn.XLOOKUP($A90,'PY1 Data(H)'!$A$1:$A$288,'PY1 Data(H)'!$A$1:$BR$288))</f>
        <v>0</v>
      </c>
      <c r="AS90" s="130" cm="1">
        <f t="array" ref="AS90">_xlfn.XLOOKUP(AS$1,'PY1 Data(H)'!$A$1:$BR$1,_xlfn.XLOOKUP($A90,'PY1 Data(H)'!$A$1:$A$288,'PY1 Data(H)'!$A$1:$BR$288))</f>
        <v>0</v>
      </c>
    </row>
    <row r="91" spans="1:45" x14ac:dyDescent="0.3">
      <c r="A91">
        <v>660</v>
      </c>
      <c r="D91" s="130" cm="1">
        <f t="array" ref="D91">_xlfn.XLOOKUP(D$1,'PY1 Data(H)'!$A$1:$BR$1,_xlfn.XLOOKUP($A91,'PY1 Data(H)'!$A$1:$A$288,'PY1 Data(H)'!$A$1:$BR$288))</f>
        <v>0</v>
      </c>
      <c r="E91" s="130" cm="1">
        <f t="array" ref="E91">_xlfn.XLOOKUP(E$1,'PY1 Data(H)'!$A$1:$BR$1,_xlfn.XLOOKUP($A91,'PY1 Data(H)'!$A$1:$A$288,'PY1 Data(H)'!$A$1:$BR$288))</f>
        <v>0</v>
      </c>
      <c r="F91" s="130" cm="1">
        <f t="array" ref="F91">_xlfn.XLOOKUP(F$1,'PY1 Data(H)'!$A$1:$BR$1,_xlfn.XLOOKUP($A91,'PY1 Data(H)'!$A$1:$A$288,'PY1 Data(H)'!$A$1:$BR$288))</f>
        <v>0</v>
      </c>
      <c r="G91" s="130" cm="1">
        <f t="array" ref="G91">_xlfn.XLOOKUP(G$1,'PY1 Data(H)'!$A$1:$BR$1,_xlfn.XLOOKUP($A91,'PY1 Data(H)'!$A$1:$A$288,'PY1 Data(H)'!$A$1:$BR$288))</f>
        <v>0</v>
      </c>
      <c r="H91" s="130" cm="1">
        <f t="array" ref="H91">_xlfn.XLOOKUP(H$1,'PY1 Data(H)'!$A$1:$BR$1,_xlfn.XLOOKUP($A91,'PY1 Data(H)'!$A$1:$A$288,'PY1 Data(H)'!$A$1:$BR$288))</f>
        <v>0</v>
      </c>
      <c r="I91" s="130" cm="1">
        <f t="array" ref="I91">_xlfn.XLOOKUP(I$1,'PY1 Data(H)'!$A$1:$BR$1,_xlfn.XLOOKUP($A91,'PY1 Data(H)'!$A$1:$A$288,'PY1 Data(H)'!$A$1:$BR$288))</f>
        <v>0</v>
      </c>
      <c r="J91" s="130" cm="1">
        <f t="array" ref="J91">_xlfn.XLOOKUP(J$1,'PY1 Data(H)'!$A$1:$BR$1,_xlfn.XLOOKUP($A91,'PY1 Data(H)'!$A$1:$A$288,'PY1 Data(H)'!$A$1:$BR$288))</f>
        <v>0</v>
      </c>
      <c r="K91" s="130" cm="1">
        <f t="array" ref="K91">_xlfn.XLOOKUP(K$1,'PY1 Data(H)'!$A$1:$BR$1,_xlfn.XLOOKUP($A91,'PY1 Data(H)'!$A$1:$A$288,'PY1 Data(H)'!$A$1:$BR$288))</f>
        <v>0</v>
      </c>
      <c r="L91" s="130" cm="1">
        <f t="array" ref="L91">_xlfn.XLOOKUP(L$1,'PY1 Data(H)'!$A$1:$BR$1,_xlfn.XLOOKUP($A91,'PY1 Data(H)'!$A$1:$A$288,'PY1 Data(H)'!$A$1:$BR$288))</f>
        <v>0</v>
      </c>
      <c r="M91" s="130" cm="1">
        <f t="array" ref="M91">_xlfn.XLOOKUP(M$1,'PY1 Data(H)'!$A$1:$BR$1,_xlfn.XLOOKUP($A91,'PY1 Data(H)'!$A$1:$A$288,'PY1 Data(H)'!$A$1:$BR$288))</f>
        <v>0</v>
      </c>
      <c r="N91" s="130" cm="1">
        <f t="array" ref="N91">_xlfn.XLOOKUP(N$1,'PY1 Data(H)'!$A$1:$BR$1,_xlfn.XLOOKUP($A91,'PY1 Data(H)'!$A$1:$A$288,'PY1 Data(H)'!$A$1:$BR$288))</f>
        <v>0</v>
      </c>
      <c r="O91" s="130" cm="1">
        <f t="array" ref="O91">_xlfn.XLOOKUP(O$1,'PY1 Data(H)'!$A$1:$BR$1,_xlfn.XLOOKUP($A91,'PY1 Data(H)'!$A$1:$A$288,'PY1 Data(H)'!$A$1:$BR$288))</f>
        <v>0</v>
      </c>
      <c r="P91" s="130" cm="1">
        <f t="array" ref="P91">_xlfn.XLOOKUP(P$1,'PY1 Data(H)'!$A$1:$BR$1,_xlfn.XLOOKUP($A91,'PY1 Data(H)'!$A$1:$A$288,'PY1 Data(H)'!$A$1:$BR$288))</f>
        <v>0</v>
      </c>
      <c r="Q91" s="130" cm="1">
        <f t="array" ref="Q91">_xlfn.XLOOKUP(Q$1,'PY1 Data(H)'!$A$1:$BR$1,_xlfn.XLOOKUP($A91,'PY1 Data(H)'!$A$1:$A$288,'PY1 Data(H)'!$A$1:$BR$288))</f>
        <v>0</v>
      </c>
      <c r="R91" s="130" cm="1">
        <f t="array" ref="R91">_xlfn.XLOOKUP(R$1,'PY1 Data(H)'!$A$1:$BR$1,_xlfn.XLOOKUP($A91,'PY1 Data(H)'!$A$1:$A$288,'PY1 Data(H)'!$A$1:$BR$288))</f>
        <v>0</v>
      </c>
      <c r="S91" s="130" cm="1">
        <f t="array" ref="S91">_xlfn.XLOOKUP(S$1,'PY1 Data(H)'!$A$1:$BR$1,_xlfn.XLOOKUP($A91,'PY1 Data(H)'!$A$1:$A$288,'PY1 Data(H)'!$A$1:$BR$288))</f>
        <v>0</v>
      </c>
      <c r="T91" s="130" cm="1">
        <f t="array" ref="T91">_xlfn.XLOOKUP(T$1,'PY1 Data(H)'!$A$1:$BR$1,_xlfn.XLOOKUP($A91,'PY1 Data(H)'!$A$1:$A$288,'PY1 Data(H)'!$A$1:$BR$288))</f>
        <v>0</v>
      </c>
      <c r="U91" s="130" cm="1">
        <f t="array" ref="U91">_xlfn.XLOOKUP(U$1,'PY1 Data(H)'!$A$1:$BR$1,_xlfn.XLOOKUP($A91,'PY1 Data(H)'!$A$1:$A$288,'PY1 Data(H)'!$A$1:$BR$288))</f>
        <v>0</v>
      </c>
      <c r="V91" s="130" cm="1">
        <f t="array" ref="V91">_xlfn.XLOOKUP(V$1,'PY1 Data(H)'!$A$1:$BR$1,_xlfn.XLOOKUP($A91,'PY1 Data(H)'!$A$1:$A$288,'PY1 Data(H)'!$A$1:$BR$288))</f>
        <v>0</v>
      </c>
      <c r="W91" s="130" cm="1">
        <f t="array" ref="W91">_xlfn.XLOOKUP(W$1,'PY1 Data(H)'!$A$1:$BR$1,_xlfn.XLOOKUP($A91,'PY1 Data(H)'!$A$1:$A$288,'PY1 Data(H)'!$A$1:$BR$288))</f>
        <v>0</v>
      </c>
      <c r="X91" s="130" cm="1">
        <f t="array" ref="X91">_xlfn.XLOOKUP(X$1,'PY1 Data(H)'!$A$1:$BR$1,_xlfn.XLOOKUP($A91,'PY1 Data(H)'!$A$1:$A$288,'PY1 Data(H)'!$A$1:$BR$288))</f>
        <v>0</v>
      </c>
      <c r="Y91" s="130" cm="1">
        <f t="array" ref="Y91">_xlfn.XLOOKUP(Y$1,'PY1 Data(H)'!$A$1:$BR$1,_xlfn.XLOOKUP($A91,'PY1 Data(H)'!$A$1:$A$288,'PY1 Data(H)'!$A$1:$BR$288))</f>
        <v>0</v>
      </c>
      <c r="Z91" s="130" cm="1">
        <f t="array" ref="Z91">_xlfn.XLOOKUP(Z$1,'PY1 Data(H)'!$A$1:$BR$1,_xlfn.XLOOKUP($A91,'PY1 Data(H)'!$A$1:$A$288,'PY1 Data(H)'!$A$1:$BR$288))</f>
        <v>0</v>
      </c>
      <c r="AA91" s="130" cm="1">
        <f t="array" ref="AA91">_xlfn.XLOOKUP(AA$1,'PY1 Data(H)'!$A$1:$BR$1,_xlfn.XLOOKUP($A91,'PY1 Data(H)'!$A$1:$A$288,'PY1 Data(H)'!$A$1:$BR$288))</f>
        <v>0</v>
      </c>
      <c r="AB91" s="130" cm="1">
        <f t="array" ref="AB91">_xlfn.XLOOKUP(AB$1,'PY1 Data(H)'!$A$1:$BR$1,_xlfn.XLOOKUP($A91,'PY1 Data(H)'!$A$1:$A$288,'PY1 Data(H)'!$A$1:$BR$288))</f>
        <v>0</v>
      </c>
      <c r="AC91" s="130" cm="1">
        <f t="array" ref="AC91">_xlfn.XLOOKUP(AC$1,'PY1 Data(H)'!$A$1:$BR$1,_xlfn.XLOOKUP($A91,'PY1 Data(H)'!$A$1:$A$288,'PY1 Data(H)'!$A$1:$BR$288))</f>
        <v>0</v>
      </c>
      <c r="AD91" s="130" cm="1">
        <f t="array" ref="AD91">_xlfn.XLOOKUP(AD$1,'PY1 Data(H)'!$A$1:$BR$1,_xlfn.XLOOKUP($A91,'PY1 Data(H)'!$A$1:$A$288,'PY1 Data(H)'!$A$1:$BR$288))</f>
        <v>0</v>
      </c>
      <c r="AE91" s="130" cm="1">
        <f t="array" ref="AE91">_xlfn.XLOOKUP(AE$1,'PY1 Data(H)'!$A$1:$BR$1,_xlfn.XLOOKUP($A91,'PY1 Data(H)'!$A$1:$A$288,'PY1 Data(H)'!$A$1:$BR$288))</f>
        <v>0</v>
      </c>
      <c r="AF91" s="130" cm="1">
        <f t="array" ref="AF91">_xlfn.XLOOKUP(AF$1,'PY1 Data(H)'!$A$1:$BR$1,_xlfn.XLOOKUP($A91,'PY1 Data(H)'!$A$1:$A$288,'PY1 Data(H)'!$A$1:$BR$288))</f>
        <v>0</v>
      </c>
      <c r="AG91" s="130" cm="1">
        <f t="array" ref="AG91">_xlfn.XLOOKUP(AG$1,'PY1 Data(H)'!$A$1:$BR$1,_xlfn.XLOOKUP($A91,'PY1 Data(H)'!$A$1:$A$288,'PY1 Data(H)'!$A$1:$BR$288))</f>
        <v>0</v>
      </c>
      <c r="AH91" s="130" cm="1">
        <f t="array" ref="AH91">_xlfn.XLOOKUP(AH$1,'PY1 Data(H)'!$A$1:$BR$1,_xlfn.XLOOKUP($A91,'PY1 Data(H)'!$A$1:$A$288,'PY1 Data(H)'!$A$1:$BR$288))</f>
        <v>0</v>
      </c>
      <c r="AI91" s="130" cm="1">
        <f t="array" ref="AI91">_xlfn.XLOOKUP(AI$1,'PY1 Data(H)'!$A$1:$BR$1,_xlfn.XLOOKUP($A91,'PY1 Data(H)'!$A$1:$A$288,'PY1 Data(H)'!$A$1:$BR$288))</f>
        <v>0</v>
      </c>
      <c r="AJ91" s="130" cm="1">
        <f t="array" ref="AJ91">_xlfn.XLOOKUP(AJ$1,'PY1 Data(H)'!$A$1:$BR$1,_xlfn.XLOOKUP($A91,'PY1 Data(H)'!$A$1:$A$288,'PY1 Data(H)'!$A$1:$BR$288))</f>
        <v>0</v>
      </c>
      <c r="AK91" s="130" cm="1">
        <f t="array" ref="AK91">_xlfn.XLOOKUP(AK$1,'PY1 Data(H)'!$A$1:$BR$1,_xlfn.XLOOKUP($A91,'PY1 Data(H)'!$A$1:$A$288,'PY1 Data(H)'!$A$1:$BR$288))</f>
        <v>0</v>
      </c>
      <c r="AL91" s="130" cm="1">
        <f t="array" ref="AL91">_xlfn.XLOOKUP(AL$1,'PY1 Data(H)'!$A$1:$BR$1,_xlfn.XLOOKUP($A91,'PY1 Data(H)'!$A$1:$A$288,'PY1 Data(H)'!$A$1:$BR$288))</f>
        <v>0</v>
      </c>
      <c r="AM91" s="130" cm="1">
        <f t="array" ref="AM91">_xlfn.XLOOKUP(AM$1,'PY1 Data(H)'!$A$1:$BR$1,_xlfn.XLOOKUP($A91,'PY1 Data(H)'!$A$1:$A$288,'PY1 Data(H)'!$A$1:$BR$288))</f>
        <v>0</v>
      </c>
      <c r="AN91" s="130" cm="1">
        <f t="array" ref="AN91">_xlfn.XLOOKUP(AN$1,'PY1 Data(H)'!$A$1:$BR$1,_xlfn.XLOOKUP($A91,'PY1 Data(H)'!$A$1:$A$288,'PY1 Data(H)'!$A$1:$BR$288))</f>
        <v>0</v>
      </c>
      <c r="AO91" s="130" cm="1">
        <f t="array" ref="AO91">_xlfn.XLOOKUP(AO$1,'PY1 Data(H)'!$A$1:$BR$1,_xlfn.XLOOKUP($A91,'PY1 Data(H)'!$A$1:$A$288,'PY1 Data(H)'!$A$1:$BR$288))</f>
        <v>0</v>
      </c>
      <c r="AP91" s="130" cm="1">
        <f t="array" ref="AP91">_xlfn.XLOOKUP(AP$1,'PY1 Data(H)'!$A$1:$BR$1,_xlfn.XLOOKUP($A91,'PY1 Data(H)'!$A$1:$A$288,'PY1 Data(H)'!$A$1:$BR$288))</f>
        <v>0</v>
      </c>
      <c r="AQ91" s="130" cm="1">
        <f t="array" ref="AQ91">_xlfn.XLOOKUP(AQ$1,'PY1 Data(H)'!$A$1:$BR$1,_xlfn.XLOOKUP($A91,'PY1 Data(H)'!$A$1:$A$288,'PY1 Data(H)'!$A$1:$BR$288))</f>
        <v>0</v>
      </c>
      <c r="AR91" s="130" cm="1">
        <f t="array" ref="AR91">_xlfn.XLOOKUP(AR$1,'PY1 Data(H)'!$A$1:$BR$1,_xlfn.XLOOKUP($A91,'PY1 Data(H)'!$A$1:$A$288,'PY1 Data(H)'!$A$1:$BR$288))</f>
        <v>0</v>
      </c>
      <c r="AS91" s="130" cm="1">
        <f t="array" ref="AS91">_xlfn.XLOOKUP(AS$1,'PY1 Data(H)'!$A$1:$BR$1,_xlfn.XLOOKUP($A91,'PY1 Data(H)'!$A$1:$A$288,'PY1 Data(H)'!$A$1:$BR$288))</f>
        <v>0</v>
      </c>
    </row>
    <row r="92" spans="1:45" x14ac:dyDescent="0.3">
      <c r="A92">
        <v>661</v>
      </c>
      <c r="D92" s="130" cm="1">
        <f t="array" ref="D92">_xlfn.XLOOKUP(D$1,'PY1 Data(H)'!$A$1:$BR$1,_xlfn.XLOOKUP($A92,'PY1 Data(H)'!$A$1:$A$288,'PY1 Data(H)'!$A$1:$BR$288))</f>
        <v>0</v>
      </c>
      <c r="E92" s="130" cm="1">
        <f t="array" ref="E92">_xlfn.XLOOKUP(E$1,'PY1 Data(H)'!$A$1:$BR$1,_xlfn.XLOOKUP($A92,'PY1 Data(H)'!$A$1:$A$288,'PY1 Data(H)'!$A$1:$BR$288))</f>
        <v>0</v>
      </c>
      <c r="F92" s="130" cm="1">
        <f t="array" ref="F92">_xlfn.XLOOKUP(F$1,'PY1 Data(H)'!$A$1:$BR$1,_xlfn.XLOOKUP($A92,'PY1 Data(H)'!$A$1:$A$288,'PY1 Data(H)'!$A$1:$BR$288))</f>
        <v>0</v>
      </c>
      <c r="G92" s="130" cm="1">
        <f t="array" ref="G92">_xlfn.XLOOKUP(G$1,'PY1 Data(H)'!$A$1:$BR$1,_xlfn.XLOOKUP($A92,'PY1 Data(H)'!$A$1:$A$288,'PY1 Data(H)'!$A$1:$BR$288))</f>
        <v>0</v>
      </c>
      <c r="H92" s="130" cm="1">
        <f t="array" ref="H92">_xlfn.XLOOKUP(H$1,'PY1 Data(H)'!$A$1:$BR$1,_xlfn.XLOOKUP($A92,'PY1 Data(H)'!$A$1:$A$288,'PY1 Data(H)'!$A$1:$BR$288))</f>
        <v>0</v>
      </c>
      <c r="I92" s="130" cm="1">
        <f t="array" ref="I92">_xlfn.XLOOKUP(I$1,'PY1 Data(H)'!$A$1:$BR$1,_xlfn.XLOOKUP($A92,'PY1 Data(H)'!$A$1:$A$288,'PY1 Data(H)'!$A$1:$BR$288))</f>
        <v>0</v>
      </c>
      <c r="J92" s="130" cm="1">
        <f t="array" ref="J92">_xlfn.XLOOKUP(J$1,'PY1 Data(H)'!$A$1:$BR$1,_xlfn.XLOOKUP($A92,'PY1 Data(H)'!$A$1:$A$288,'PY1 Data(H)'!$A$1:$BR$288))</f>
        <v>0</v>
      </c>
      <c r="K92" s="130" cm="1">
        <f t="array" ref="K92">_xlfn.XLOOKUP(K$1,'PY1 Data(H)'!$A$1:$BR$1,_xlfn.XLOOKUP($A92,'PY1 Data(H)'!$A$1:$A$288,'PY1 Data(H)'!$A$1:$BR$288))</f>
        <v>0</v>
      </c>
      <c r="L92" s="130" cm="1">
        <f t="array" ref="L92">_xlfn.XLOOKUP(L$1,'PY1 Data(H)'!$A$1:$BR$1,_xlfn.XLOOKUP($A92,'PY1 Data(H)'!$A$1:$A$288,'PY1 Data(H)'!$A$1:$BR$288))</f>
        <v>0</v>
      </c>
      <c r="M92" s="130" cm="1">
        <f t="array" ref="M92">_xlfn.XLOOKUP(M$1,'PY1 Data(H)'!$A$1:$BR$1,_xlfn.XLOOKUP($A92,'PY1 Data(H)'!$A$1:$A$288,'PY1 Data(H)'!$A$1:$BR$288))</f>
        <v>0</v>
      </c>
      <c r="N92" s="130" cm="1">
        <f t="array" ref="N92">_xlfn.XLOOKUP(N$1,'PY1 Data(H)'!$A$1:$BR$1,_xlfn.XLOOKUP($A92,'PY1 Data(H)'!$A$1:$A$288,'PY1 Data(H)'!$A$1:$BR$288))</f>
        <v>0</v>
      </c>
      <c r="O92" s="130" cm="1">
        <f t="array" ref="O92">_xlfn.XLOOKUP(O$1,'PY1 Data(H)'!$A$1:$BR$1,_xlfn.XLOOKUP($A92,'PY1 Data(H)'!$A$1:$A$288,'PY1 Data(H)'!$A$1:$BR$288))</f>
        <v>0</v>
      </c>
      <c r="P92" s="130" cm="1">
        <f t="array" ref="P92">_xlfn.XLOOKUP(P$1,'PY1 Data(H)'!$A$1:$BR$1,_xlfn.XLOOKUP($A92,'PY1 Data(H)'!$A$1:$A$288,'PY1 Data(H)'!$A$1:$BR$288))</f>
        <v>0</v>
      </c>
      <c r="Q92" s="130" cm="1">
        <f t="array" ref="Q92">_xlfn.XLOOKUP(Q$1,'PY1 Data(H)'!$A$1:$BR$1,_xlfn.XLOOKUP($A92,'PY1 Data(H)'!$A$1:$A$288,'PY1 Data(H)'!$A$1:$BR$288))</f>
        <v>0</v>
      </c>
      <c r="R92" s="130" cm="1">
        <f t="array" ref="R92">_xlfn.XLOOKUP(R$1,'PY1 Data(H)'!$A$1:$BR$1,_xlfn.XLOOKUP($A92,'PY1 Data(H)'!$A$1:$A$288,'PY1 Data(H)'!$A$1:$BR$288))</f>
        <v>0</v>
      </c>
      <c r="S92" s="130" cm="1">
        <f t="array" ref="S92">_xlfn.XLOOKUP(S$1,'PY1 Data(H)'!$A$1:$BR$1,_xlfn.XLOOKUP($A92,'PY1 Data(H)'!$A$1:$A$288,'PY1 Data(H)'!$A$1:$BR$288))</f>
        <v>0</v>
      </c>
      <c r="T92" s="130" cm="1">
        <f t="array" ref="T92">_xlfn.XLOOKUP(T$1,'PY1 Data(H)'!$A$1:$BR$1,_xlfn.XLOOKUP($A92,'PY1 Data(H)'!$A$1:$A$288,'PY1 Data(H)'!$A$1:$BR$288))</f>
        <v>0</v>
      </c>
      <c r="U92" s="130" cm="1">
        <f t="array" ref="U92">_xlfn.XLOOKUP(U$1,'PY1 Data(H)'!$A$1:$BR$1,_xlfn.XLOOKUP($A92,'PY1 Data(H)'!$A$1:$A$288,'PY1 Data(H)'!$A$1:$BR$288))</f>
        <v>0</v>
      </c>
      <c r="V92" s="130" cm="1">
        <f t="array" ref="V92">_xlfn.XLOOKUP(V$1,'PY1 Data(H)'!$A$1:$BR$1,_xlfn.XLOOKUP($A92,'PY1 Data(H)'!$A$1:$A$288,'PY1 Data(H)'!$A$1:$BR$288))</f>
        <v>0</v>
      </c>
      <c r="W92" s="130" cm="1">
        <f t="array" ref="W92">_xlfn.XLOOKUP(W$1,'PY1 Data(H)'!$A$1:$BR$1,_xlfn.XLOOKUP($A92,'PY1 Data(H)'!$A$1:$A$288,'PY1 Data(H)'!$A$1:$BR$288))</f>
        <v>0</v>
      </c>
      <c r="X92" s="130" cm="1">
        <f t="array" ref="X92">_xlfn.XLOOKUP(X$1,'PY1 Data(H)'!$A$1:$BR$1,_xlfn.XLOOKUP($A92,'PY1 Data(H)'!$A$1:$A$288,'PY1 Data(H)'!$A$1:$BR$288))</f>
        <v>0</v>
      </c>
      <c r="Y92" s="130" cm="1">
        <f t="array" ref="Y92">_xlfn.XLOOKUP(Y$1,'PY1 Data(H)'!$A$1:$BR$1,_xlfn.XLOOKUP($A92,'PY1 Data(H)'!$A$1:$A$288,'PY1 Data(H)'!$A$1:$BR$288))</f>
        <v>0</v>
      </c>
      <c r="Z92" s="130" cm="1">
        <f t="array" ref="Z92">_xlfn.XLOOKUP(Z$1,'PY1 Data(H)'!$A$1:$BR$1,_xlfn.XLOOKUP($A92,'PY1 Data(H)'!$A$1:$A$288,'PY1 Data(H)'!$A$1:$BR$288))</f>
        <v>0</v>
      </c>
      <c r="AA92" s="130" cm="1">
        <f t="array" ref="AA92">_xlfn.XLOOKUP(AA$1,'PY1 Data(H)'!$A$1:$BR$1,_xlfn.XLOOKUP($A92,'PY1 Data(H)'!$A$1:$A$288,'PY1 Data(H)'!$A$1:$BR$288))</f>
        <v>0</v>
      </c>
      <c r="AB92" s="130" cm="1">
        <f t="array" ref="AB92">_xlfn.XLOOKUP(AB$1,'PY1 Data(H)'!$A$1:$BR$1,_xlfn.XLOOKUP($A92,'PY1 Data(H)'!$A$1:$A$288,'PY1 Data(H)'!$A$1:$BR$288))</f>
        <v>0</v>
      </c>
      <c r="AC92" s="130" cm="1">
        <f t="array" ref="AC92">_xlfn.XLOOKUP(AC$1,'PY1 Data(H)'!$A$1:$BR$1,_xlfn.XLOOKUP($A92,'PY1 Data(H)'!$A$1:$A$288,'PY1 Data(H)'!$A$1:$BR$288))</f>
        <v>0</v>
      </c>
      <c r="AD92" s="130" cm="1">
        <f t="array" ref="AD92">_xlfn.XLOOKUP(AD$1,'PY1 Data(H)'!$A$1:$BR$1,_xlfn.XLOOKUP($A92,'PY1 Data(H)'!$A$1:$A$288,'PY1 Data(H)'!$A$1:$BR$288))</f>
        <v>0</v>
      </c>
      <c r="AE92" s="130" cm="1">
        <f t="array" ref="AE92">_xlfn.XLOOKUP(AE$1,'PY1 Data(H)'!$A$1:$BR$1,_xlfn.XLOOKUP($A92,'PY1 Data(H)'!$A$1:$A$288,'PY1 Data(H)'!$A$1:$BR$288))</f>
        <v>0</v>
      </c>
      <c r="AF92" s="130" cm="1">
        <f t="array" ref="AF92">_xlfn.XLOOKUP(AF$1,'PY1 Data(H)'!$A$1:$BR$1,_xlfn.XLOOKUP($A92,'PY1 Data(H)'!$A$1:$A$288,'PY1 Data(H)'!$A$1:$BR$288))</f>
        <v>0</v>
      </c>
      <c r="AG92" s="130" cm="1">
        <f t="array" ref="AG92">_xlfn.XLOOKUP(AG$1,'PY1 Data(H)'!$A$1:$BR$1,_xlfn.XLOOKUP($A92,'PY1 Data(H)'!$A$1:$A$288,'PY1 Data(H)'!$A$1:$BR$288))</f>
        <v>0</v>
      </c>
      <c r="AH92" s="130" cm="1">
        <f t="array" ref="AH92">_xlfn.XLOOKUP(AH$1,'PY1 Data(H)'!$A$1:$BR$1,_xlfn.XLOOKUP($A92,'PY1 Data(H)'!$A$1:$A$288,'PY1 Data(H)'!$A$1:$BR$288))</f>
        <v>0</v>
      </c>
      <c r="AI92" s="130" cm="1">
        <f t="array" ref="AI92">_xlfn.XLOOKUP(AI$1,'PY1 Data(H)'!$A$1:$BR$1,_xlfn.XLOOKUP($A92,'PY1 Data(H)'!$A$1:$A$288,'PY1 Data(H)'!$A$1:$BR$288))</f>
        <v>0</v>
      </c>
      <c r="AJ92" s="130" cm="1">
        <f t="array" ref="AJ92">_xlfn.XLOOKUP(AJ$1,'PY1 Data(H)'!$A$1:$BR$1,_xlfn.XLOOKUP($A92,'PY1 Data(H)'!$A$1:$A$288,'PY1 Data(H)'!$A$1:$BR$288))</f>
        <v>0</v>
      </c>
      <c r="AK92" s="130" cm="1">
        <f t="array" ref="AK92">_xlfn.XLOOKUP(AK$1,'PY1 Data(H)'!$A$1:$BR$1,_xlfn.XLOOKUP($A92,'PY1 Data(H)'!$A$1:$A$288,'PY1 Data(H)'!$A$1:$BR$288))</f>
        <v>0</v>
      </c>
      <c r="AL92" s="130" cm="1">
        <f t="array" ref="AL92">_xlfn.XLOOKUP(AL$1,'PY1 Data(H)'!$A$1:$BR$1,_xlfn.XLOOKUP($A92,'PY1 Data(H)'!$A$1:$A$288,'PY1 Data(H)'!$A$1:$BR$288))</f>
        <v>0</v>
      </c>
      <c r="AM92" s="130" cm="1">
        <f t="array" ref="AM92">_xlfn.XLOOKUP(AM$1,'PY1 Data(H)'!$A$1:$BR$1,_xlfn.XLOOKUP($A92,'PY1 Data(H)'!$A$1:$A$288,'PY1 Data(H)'!$A$1:$BR$288))</f>
        <v>0</v>
      </c>
      <c r="AN92" s="130" cm="1">
        <f t="array" ref="AN92">_xlfn.XLOOKUP(AN$1,'PY1 Data(H)'!$A$1:$BR$1,_xlfn.XLOOKUP($A92,'PY1 Data(H)'!$A$1:$A$288,'PY1 Data(H)'!$A$1:$BR$288))</f>
        <v>0</v>
      </c>
      <c r="AO92" s="130" cm="1">
        <f t="array" ref="AO92">_xlfn.XLOOKUP(AO$1,'PY1 Data(H)'!$A$1:$BR$1,_xlfn.XLOOKUP($A92,'PY1 Data(H)'!$A$1:$A$288,'PY1 Data(H)'!$A$1:$BR$288))</f>
        <v>0</v>
      </c>
      <c r="AP92" s="130" cm="1">
        <f t="array" ref="AP92">_xlfn.XLOOKUP(AP$1,'PY1 Data(H)'!$A$1:$BR$1,_xlfn.XLOOKUP($A92,'PY1 Data(H)'!$A$1:$A$288,'PY1 Data(H)'!$A$1:$BR$288))</f>
        <v>0</v>
      </c>
      <c r="AQ92" s="130" cm="1">
        <f t="array" ref="AQ92">_xlfn.XLOOKUP(AQ$1,'PY1 Data(H)'!$A$1:$BR$1,_xlfn.XLOOKUP($A92,'PY1 Data(H)'!$A$1:$A$288,'PY1 Data(H)'!$A$1:$BR$288))</f>
        <v>0</v>
      </c>
      <c r="AR92" s="130" cm="1">
        <f t="array" ref="AR92">_xlfn.XLOOKUP(AR$1,'PY1 Data(H)'!$A$1:$BR$1,_xlfn.XLOOKUP($A92,'PY1 Data(H)'!$A$1:$A$288,'PY1 Data(H)'!$A$1:$BR$288))</f>
        <v>0</v>
      </c>
      <c r="AS92" s="130" cm="1">
        <f t="array" ref="AS92">_xlfn.XLOOKUP(AS$1,'PY1 Data(H)'!$A$1:$BR$1,_xlfn.XLOOKUP($A92,'PY1 Data(H)'!$A$1:$A$288,'PY1 Data(H)'!$A$1:$BR$288))</f>
        <v>0</v>
      </c>
    </row>
    <row r="93" spans="1:45" x14ac:dyDescent="0.3">
      <c r="D93" s="130" cm="1">
        <f t="array" ref="D93">_xlfn.XLOOKUP(D$1,'PY1 Data(H)'!$A$1:$BR$1,_xlfn.XLOOKUP($A93,'PY1 Data(H)'!$A$1:$A$288,'PY1 Data(H)'!$A$1:$BR$288))</f>
        <v>0</v>
      </c>
      <c r="E93" s="130" cm="1">
        <f t="array" ref="E93">_xlfn.XLOOKUP(E$1,'PY1 Data(H)'!$A$1:$BR$1,_xlfn.XLOOKUP($A93,'PY1 Data(H)'!$A$1:$A$288,'PY1 Data(H)'!$A$1:$BR$288))</f>
        <v>0</v>
      </c>
      <c r="F93" s="130" cm="1">
        <f t="array" ref="F93">_xlfn.XLOOKUP(F$1,'PY1 Data(H)'!$A$1:$BR$1,_xlfn.XLOOKUP($A93,'PY1 Data(H)'!$A$1:$A$288,'PY1 Data(H)'!$A$1:$BR$288))</f>
        <v>0</v>
      </c>
      <c r="G93" s="130" cm="1">
        <f t="array" ref="G93">_xlfn.XLOOKUP(G$1,'PY1 Data(H)'!$A$1:$BR$1,_xlfn.XLOOKUP($A93,'PY1 Data(H)'!$A$1:$A$288,'PY1 Data(H)'!$A$1:$BR$288))</f>
        <v>0</v>
      </c>
      <c r="H93" s="130" cm="1">
        <f t="array" ref="H93">_xlfn.XLOOKUP(H$1,'PY1 Data(H)'!$A$1:$BR$1,_xlfn.XLOOKUP($A93,'PY1 Data(H)'!$A$1:$A$288,'PY1 Data(H)'!$A$1:$BR$288))</f>
        <v>0</v>
      </c>
      <c r="I93" s="130" cm="1">
        <f t="array" ref="I93">_xlfn.XLOOKUP(I$1,'PY1 Data(H)'!$A$1:$BR$1,_xlfn.XLOOKUP($A93,'PY1 Data(H)'!$A$1:$A$288,'PY1 Data(H)'!$A$1:$BR$288))</f>
        <v>0</v>
      </c>
      <c r="J93" s="130" cm="1">
        <f t="array" ref="J93">_xlfn.XLOOKUP(J$1,'PY1 Data(H)'!$A$1:$BR$1,_xlfn.XLOOKUP($A93,'PY1 Data(H)'!$A$1:$A$288,'PY1 Data(H)'!$A$1:$BR$288))</f>
        <v>0</v>
      </c>
      <c r="K93" s="130" cm="1">
        <f t="array" ref="K93">_xlfn.XLOOKUP(K$1,'PY1 Data(H)'!$A$1:$BR$1,_xlfn.XLOOKUP($A93,'PY1 Data(H)'!$A$1:$A$288,'PY1 Data(H)'!$A$1:$BR$288))</f>
        <v>0</v>
      </c>
      <c r="L93" s="130" cm="1">
        <f t="array" ref="L93">_xlfn.XLOOKUP(L$1,'PY1 Data(H)'!$A$1:$BR$1,_xlfn.XLOOKUP($A93,'PY1 Data(H)'!$A$1:$A$288,'PY1 Data(H)'!$A$1:$BR$288))</f>
        <v>0</v>
      </c>
      <c r="M93" s="130" cm="1">
        <f t="array" ref="M93">_xlfn.XLOOKUP(M$1,'PY1 Data(H)'!$A$1:$BR$1,_xlfn.XLOOKUP($A93,'PY1 Data(H)'!$A$1:$A$288,'PY1 Data(H)'!$A$1:$BR$288))</f>
        <v>0</v>
      </c>
      <c r="N93" s="130" cm="1">
        <f t="array" ref="N93">_xlfn.XLOOKUP(N$1,'PY1 Data(H)'!$A$1:$BR$1,_xlfn.XLOOKUP($A93,'PY1 Data(H)'!$A$1:$A$288,'PY1 Data(H)'!$A$1:$BR$288))</f>
        <v>0</v>
      </c>
      <c r="O93" s="130" cm="1">
        <f t="array" ref="O93">_xlfn.XLOOKUP(O$1,'PY1 Data(H)'!$A$1:$BR$1,_xlfn.XLOOKUP($A93,'PY1 Data(H)'!$A$1:$A$288,'PY1 Data(H)'!$A$1:$BR$288))</f>
        <v>0</v>
      </c>
      <c r="P93" s="130" cm="1">
        <f t="array" ref="P93">_xlfn.XLOOKUP(P$1,'PY1 Data(H)'!$A$1:$BR$1,_xlfn.XLOOKUP($A93,'PY1 Data(H)'!$A$1:$A$288,'PY1 Data(H)'!$A$1:$BR$288))</f>
        <v>0</v>
      </c>
      <c r="Q93" s="130" cm="1">
        <f t="array" ref="Q93">_xlfn.XLOOKUP(Q$1,'PY1 Data(H)'!$A$1:$BR$1,_xlfn.XLOOKUP($A93,'PY1 Data(H)'!$A$1:$A$288,'PY1 Data(H)'!$A$1:$BR$288))</f>
        <v>0</v>
      </c>
      <c r="R93" s="130" cm="1">
        <f t="array" ref="R93">_xlfn.XLOOKUP(R$1,'PY1 Data(H)'!$A$1:$BR$1,_xlfn.XLOOKUP($A93,'PY1 Data(H)'!$A$1:$A$288,'PY1 Data(H)'!$A$1:$BR$288))</f>
        <v>0</v>
      </c>
      <c r="S93" s="130" cm="1">
        <f t="array" ref="S93">_xlfn.XLOOKUP(S$1,'PY1 Data(H)'!$A$1:$BR$1,_xlfn.XLOOKUP($A93,'PY1 Data(H)'!$A$1:$A$288,'PY1 Data(H)'!$A$1:$BR$288))</f>
        <v>0</v>
      </c>
      <c r="T93" s="130" cm="1">
        <f t="array" ref="T93">_xlfn.XLOOKUP(T$1,'PY1 Data(H)'!$A$1:$BR$1,_xlfn.XLOOKUP($A93,'PY1 Data(H)'!$A$1:$A$288,'PY1 Data(H)'!$A$1:$BR$288))</f>
        <v>0</v>
      </c>
      <c r="U93" s="130" cm="1">
        <f t="array" ref="U93">_xlfn.XLOOKUP(U$1,'PY1 Data(H)'!$A$1:$BR$1,_xlfn.XLOOKUP($A93,'PY1 Data(H)'!$A$1:$A$288,'PY1 Data(H)'!$A$1:$BR$288))</f>
        <v>0</v>
      </c>
      <c r="V93" s="130" cm="1">
        <f t="array" ref="V93">_xlfn.XLOOKUP(V$1,'PY1 Data(H)'!$A$1:$BR$1,_xlfn.XLOOKUP($A93,'PY1 Data(H)'!$A$1:$A$288,'PY1 Data(H)'!$A$1:$BR$288))</f>
        <v>0</v>
      </c>
      <c r="W93" s="130" cm="1">
        <f t="array" ref="W93">_xlfn.XLOOKUP(W$1,'PY1 Data(H)'!$A$1:$BR$1,_xlfn.XLOOKUP($A93,'PY1 Data(H)'!$A$1:$A$288,'PY1 Data(H)'!$A$1:$BR$288))</f>
        <v>0</v>
      </c>
      <c r="X93" s="130" cm="1">
        <f t="array" ref="X93">_xlfn.XLOOKUP(X$1,'PY1 Data(H)'!$A$1:$BR$1,_xlfn.XLOOKUP($A93,'PY1 Data(H)'!$A$1:$A$288,'PY1 Data(H)'!$A$1:$BR$288))</f>
        <v>0</v>
      </c>
      <c r="Y93" s="130" cm="1">
        <f t="array" ref="Y93">_xlfn.XLOOKUP(Y$1,'PY1 Data(H)'!$A$1:$BR$1,_xlfn.XLOOKUP($A93,'PY1 Data(H)'!$A$1:$A$288,'PY1 Data(H)'!$A$1:$BR$288))</f>
        <v>0</v>
      </c>
      <c r="Z93" s="130" cm="1">
        <f t="array" ref="Z93">_xlfn.XLOOKUP(Z$1,'PY1 Data(H)'!$A$1:$BR$1,_xlfn.XLOOKUP($A93,'PY1 Data(H)'!$A$1:$A$288,'PY1 Data(H)'!$A$1:$BR$288))</f>
        <v>0</v>
      </c>
      <c r="AA93" s="130" cm="1">
        <f t="array" ref="AA93">_xlfn.XLOOKUP(AA$1,'PY1 Data(H)'!$A$1:$BR$1,_xlfn.XLOOKUP($A93,'PY1 Data(H)'!$A$1:$A$288,'PY1 Data(H)'!$A$1:$BR$288))</f>
        <v>0</v>
      </c>
      <c r="AB93" s="130" cm="1">
        <f t="array" ref="AB93">_xlfn.XLOOKUP(AB$1,'PY1 Data(H)'!$A$1:$BR$1,_xlfn.XLOOKUP($A93,'PY1 Data(H)'!$A$1:$A$288,'PY1 Data(H)'!$A$1:$BR$288))</f>
        <v>0</v>
      </c>
      <c r="AC93" s="130" cm="1">
        <f t="array" ref="AC93">_xlfn.XLOOKUP(AC$1,'PY1 Data(H)'!$A$1:$BR$1,_xlfn.XLOOKUP($A93,'PY1 Data(H)'!$A$1:$A$288,'PY1 Data(H)'!$A$1:$BR$288))</f>
        <v>0</v>
      </c>
      <c r="AD93" s="130" cm="1">
        <f t="array" ref="AD93">_xlfn.XLOOKUP(AD$1,'PY1 Data(H)'!$A$1:$BR$1,_xlfn.XLOOKUP($A93,'PY1 Data(H)'!$A$1:$A$288,'PY1 Data(H)'!$A$1:$BR$288))</f>
        <v>0</v>
      </c>
      <c r="AE93" s="130" cm="1">
        <f t="array" ref="AE93">_xlfn.XLOOKUP(AE$1,'PY1 Data(H)'!$A$1:$BR$1,_xlfn.XLOOKUP($A93,'PY1 Data(H)'!$A$1:$A$288,'PY1 Data(H)'!$A$1:$BR$288))</f>
        <v>0</v>
      </c>
      <c r="AF93" s="130" cm="1">
        <f t="array" ref="AF93">_xlfn.XLOOKUP(AF$1,'PY1 Data(H)'!$A$1:$BR$1,_xlfn.XLOOKUP($A93,'PY1 Data(H)'!$A$1:$A$288,'PY1 Data(H)'!$A$1:$BR$288))</f>
        <v>0</v>
      </c>
      <c r="AG93" s="130" cm="1">
        <f t="array" ref="AG93">_xlfn.XLOOKUP(AG$1,'PY1 Data(H)'!$A$1:$BR$1,_xlfn.XLOOKUP($A93,'PY1 Data(H)'!$A$1:$A$288,'PY1 Data(H)'!$A$1:$BR$288))</f>
        <v>0</v>
      </c>
      <c r="AH93" s="130" cm="1">
        <f t="array" ref="AH93">_xlfn.XLOOKUP(AH$1,'PY1 Data(H)'!$A$1:$BR$1,_xlfn.XLOOKUP($A93,'PY1 Data(H)'!$A$1:$A$288,'PY1 Data(H)'!$A$1:$BR$288))</f>
        <v>0</v>
      </c>
      <c r="AI93" s="130" cm="1">
        <f t="array" ref="AI93">_xlfn.XLOOKUP(AI$1,'PY1 Data(H)'!$A$1:$BR$1,_xlfn.XLOOKUP($A93,'PY1 Data(H)'!$A$1:$A$288,'PY1 Data(H)'!$A$1:$BR$288))</f>
        <v>0</v>
      </c>
      <c r="AJ93" s="130" cm="1">
        <f t="array" ref="AJ93">_xlfn.XLOOKUP(AJ$1,'PY1 Data(H)'!$A$1:$BR$1,_xlfn.XLOOKUP($A93,'PY1 Data(H)'!$A$1:$A$288,'PY1 Data(H)'!$A$1:$BR$288))</f>
        <v>0</v>
      </c>
      <c r="AK93" s="130" cm="1">
        <f t="array" ref="AK93">_xlfn.XLOOKUP(AK$1,'PY1 Data(H)'!$A$1:$BR$1,_xlfn.XLOOKUP($A93,'PY1 Data(H)'!$A$1:$A$288,'PY1 Data(H)'!$A$1:$BR$288))</f>
        <v>0</v>
      </c>
      <c r="AL93" s="130" cm="1">
        <f t="array" ref="AL93">_xlfn.XLOOKUP(AL$1,'PY1 Data(H)'!$A$1:$BR$1,_xlfn.XLOOKUP($A93,'PY1 Data(H)'!$A$1:$A$288,'PY1 Data(H)'!$A$1:$BR$288))</f>
        <v>0</v>
      </c>
      <c r="AM93" s="130" cm="1">
        <f t="array" ref="AM93">_xlfn.XLOOKUP(AM$1,'PY1 Data(H)'!$A$1:$BR$1,_xlfn.XLOOKUP($A93,'PY1 Data(H)'!$A$1:$A$288,'PY1 Data(H)'!$A$1:$BR$288))</f>
        <v>0</v>
      </c>
      <c r="AN93" s="130" cm="1">
        <f t="array" ref="AN93">_xlfn.XLOOKUP(AN$1,'PY1 Data(H)'!$A$1:$BR$1,_xlfn.XLOOKUP($A93,'PY1 Data(H)'!$A$1:$A$288,'PY1 Data(H)'!$A$1:$BR$288))</f>
        <v>0</v>
      </c>
      <c r="AO93" s="130" cm="1">
        <f t="array" ref="AO93">_xlfn.XLOOKUP(AO$1,'PY1 Data(H)'!$A$1:$BR$1,_xlfn.XLOOKUP($A93,'PY1 Data(H)'!$A$1:$A$288,'PY1 Data(H)'!$A$1:$BR$288))</f>
        <v>0</v>
      </c>
      <c r="AP93" s="130" cm="1">
        <f t="array" ref="AP93">_xlfn.XLOOKUP(AP$1,'PY1 Data(H)'!$A$1:$BR$1,_xlfn.XLOOKUP($A93,'PY1 Data(H)'!$A$1:$A$288,'PY1 Data(H)'!$A$1:$BR$288))</f>
        <v>0</v>
      </c>
      <c r="AQ93" s="130" cm="1">
        <f t="array" ref="AQ93">_xlfn.XLOOKUP(AQ$1,'PY1 Data(H)'!$A$1:$BR$1,_xlfn.XLOOKUP($A93,'PY1 Data(H)'!$A$1:$A$288,'PY1 Data(H)'!$A$1:$BR$288))</f>
        <v>0</v>
      </c>
      <c r="AR93" s="130" cm="1">
        <f t="array" ref="AR93">_xlfn.XLOOKUP(AR$1,'PY1 Data(H)'!$A$1:$BR$1,_xlfn.XLOOKUP($A93,'PY1 Data(H)'!$A$1:$A$288,'PY1 Data(H)'!$A$1:$BR$288))</f>
        <v>0</v>
      </c>
      <c r="AS93" s="130" cm="1">
        <f t="array" ref="AS93">_xlfn.XLOOKUP(AS$1,'PY1 Data(H)'!$A$1:$BR$1,_xlfn.XLOOKUP($A93,'PY1 Data(H)'!$A$1:$A$288,'PY1 Data(H)'!$A$1:$BR$288))</f>
        <v>0</v>
      </c>
    </row>
    <row r="94" spans="1:45" x14ac:dyDescent="0.3">
      <c r="D94" s="130" cm="1">
        <f t="array" ref="D94">_xlfn.XLOOKUP(D$1,'PY1 Data(H)'!$A$1:$BR$1,_xlfn.XLOOKUP($A94,'PY1 Data(H)'!$A$1:$A$288,'PY1 Data(H)'!$A$1:$BR$288))</f>
        <v>0</v>
      </c>
      <c r="E94" s="130" cm="1">
        <f t="array" ref="E94">_xlfn.XLOOKUP(E$1,'PY1 Data(H)'!$A$1:$BR$1,_xlfn.XLOOKUP($A94,'PY1 Data(H)'!$A$1:$A$288,'PY1 Data(H)'!$A$1:$BR$288))</f>
        <v>0</v>
      </c>
      <c r="F94" s="130" cm="1">
        <f t="array" ref="F94">_xlfn.XLOOKUP(F$1,'PY1 Data(H)'!$A$1:$BR$1,_xlfn.XLOOKUP($A94,'PY1 Data(H)'!$A$1:$A$288,'PY1 Data(H)'!$A$1:$BR$288))</f>
        <v>0</v>
      </c>
      <c r="G94" s="130" cm="1">
        <f t="array" ref="G94">_xlfn.XLOOKUP(G$1,'PY1 Data(H)'!$A$1:$BR$1,_xlfn.XLOOKUP($A94,'PY1 Data(H)'!$A$1:$A$288,'PY1 Data(H)'!$A$1:$BR$288))</f>
        <v>0</v>
      </c>
      <c r="H94" s="130" cm="1">
        <f t="array" ref="H94">_xlfn.XLOOKUP(H$1,'PY1 Data(H)'!$A$1:$BR$1,_xlfn.XLOOKUP($A94,'PY1 Data(H)'!$A$1:$A$288,'PY1 Data(H)'!$A$1:$BR$288))</f>
        <v>0</v>
      </c>
      <c r="I94" s="130" cm="1">
        <f t="array" ref="I94">_xlfn.XLOOKUP(I$1,'PY1 Data(H)'!$A$1:$BR$1,_xlfn.XLOOKUP($A94,'PY1 Data(H)'!$A$1:$A$288,'PY1 Data(H)'!$A$1:$BR$288))</f>
        <v>0</v>
      </c>
      <c r="J94" s="130" cm="1">
        <f t="array" ref="J94">_xlfn.XLOOKUP(J$1,'PY1 Data(H)'!$A$1:$BR$1,_xlfn.XLOOKUP($A94,'PY1 Data(H)'!$A$1:$A$288,'PY1 Data(H)'!$A$1:$BR$288))</f>
        <v>0</v>
      </c>
      <c r="K94" s="130" cm="1">
        <f t="array" ref="K94">_xlfn.XLOOKUP(K$1,'PY1 Data(H)'!$A$1:$BR$1,_xlfn.XLOOKUP($A94,'PY1 Data(H)'!$A$1:$A$288,'PY1 Data(H)'!$A$1:$BR$288))</f>
        <v>0</v>
      </c>
      <c r="L94" s="130" cm="1">
        <f t="array" ref="L94">_xlfn.XLOOKUP(L$1,'PY1 Data(H)'!$A$1:$BR$1,_xlfn.XLOOKUP($A94,'PY1 Data(H)'!$A$1:$A$288,'PY1 Data(H)'!$A$1:$BR$288))</f>
        <v>0</v>
      </c>
      <c r="M94" s="130" cm="1">
        <f t="array" ref="M94">_xlfn.XLOOKUP(M$1,'PY1 Data(H)'!$A$1:$BR$1,_xlfn.XLOOKUP($A94,'PY1 Data(H)'!$A$1:$A$288,'PY1 Data(H)'!$A$1:$BR$288))</f>
        <v>0</v>
      </c>
      <c r="N94" s="130" cm="1">
        <f t="array" ref="N94">_xlfn.XLOOKUP(N$1,'PY1 Data(H)'!$A$1:$BR$1,_xlfn.XLOOKUP($A94,'PY1 Data(H)'!$A$1:$A$288,'PY1 Data(H)'!$A$1:$BR$288))</f>
        <v>0</v>
      </c>
      <c r="O94" s="130" cm="1">
        <f t="array" ref="O94">_xlfn.XLOOKUP(O$1,'PY1 Data(H)'!$A$1:$BR$1,_xlfn.XLOOKUP($A94,'PY1 Data(H)'!$A$1:$A$288,'PY1 Data(H)'!$A$1:$BR$288))</f>
        <v>0</v>
      </c>
      <c r="P94" s="130" cm="1">
        <f t="array" ref="P94">_xlfn.XLOOKUP(P$1,'PY1 Data(H)'!$A$1:$BR$1,_xlfn.XLOOKUP($A94,'PY1 Data(H)'!$A$1:$A$288,'PY1 Data(H)'!$A$1:$BR$288))</f>
        <v>0</v>
      </c>
      <c r="Q94" s="130" cm="1">
        <f t="array" ref="Q94">_xlfn.XLOOKUP(Q$1,'PY1 Data(H)'!$A$1:$BR$1,_xlfn.XLOOKUP($A94,'PY1 Data(H)'!$A$1:$A$288,'PY1 Data(H)'!$A$1:$BR$288))</f>
        <v>0</v>
      </c>
      <c r="R94" s="130" cm="1">
        <f t="array" ref="R94">_xlfn.XLOOKUP(R$1,'PY1 Data(H)'!$A$1:$BR$1,_xlfn.XLOOKUP($A94,'PY1 Data(H)'!$A$1:$A$288,'PY1 Data(H)'!$A$1:$BR$288))</f>
        <v>0</v>
      </c>
      <c r="S94" s="130" cm="1">
        <f t="array" ref="S94">_xlfn.XLOOKUP(S$1,'PY1 Data(H)'!$A$1:$BR$1,_xlfn.XLOOKUP($A94,'PY1 Data(H)'!$A$1:$A$288,'PY1 Data(H)'!$A$1:$BR$288))</f>
        <v>0</v>
      </c>
      <c r="T94" s="130" cm="1">
        <f t="array" ref="T94">_xlfn.XLOOKUP(T$1,'PY1 Data(H)'!$A$1:$BR$1,_xlfn.XLOOKUP($A94,'PY1 Data(H)'!$A$1:$A$288,'PY1 Data(H)'!$A$1:$BR$288))</f>
        <v>0</v>
      </c>
      <c r="U94" s="130" cm="1">
        <f t="array" ref="U94">_xlfn.XLOOKUP(U$1,'PY1 Data(H)'!$A$1:$BR$1,_xlfn.XLOOKUP($A94,'PY1 Data(H)'!$A$1:$A$288,'PY1 Data(H)'!$A$1:$BR$288))</f>
        <v>0</v>
      </c>
      <c r="V94" s="130" cm="1">
        <f t="array" ref="V94">_xlfn.XLOOKUP(V$1,'PY1 Data(H)'!$A$1:$BR$1,_xlfn.XLOOKUP($A94,'PY1 Data(H)'!$A$1:$A$288,'PY1 Data(H)'!$A$1:$BR$288))</f>
        <v>0</v>
      </c>
      <c r="W94" s="130" cm="1">
        <f t="array" ref="W94">_xlfn.XLOOKUP(W$1,'PY1 Data(H)'!$A$1:$BR$1,_xlfn.XLOOKUP($A94,'PY1 Data(H)'!$A$1:$A$288,'PY1 Data(H)'!$A$1:$BR$288))</f>
        <v>0</v>
      </c>
      <c r="X94" s="130" cm="1">
        <f t="array" ref="X94">_xlfn.XLOOKUP(X$1,'PY1 Data(H)'!$A$1:$BR$1,_xlfn.XLOOKUP($A94,'PY1 Data(H)'!$A$1:$A$288,'PY1 Data(H)'!$A$1:$BR$288))</f>
        <v>0</v>
      </c>
      <c r="Y94" s="130" cm="1">
        <f t="array" ref="Y94">_xlfn.XLOOKUP(Y$1,'PY1 Data(H)'!$A$1:$BR$1,_xlfn.XLOOKUP($A94,'PY1 Data(H)'!$A$1:$A$288,'PY1 Data(H)'!$A$1:$BR$288))</f>
        <v>0</v>
      </c>
      <c r="Z94" s="130" cm="1">
        <f t="array" ref="Z94">_xlfn.XLOOKUP(Z$1,'PY1 Data(H)'!$A$1:$BR$1,_xlfn.XLOOKUP($A94,'PY1 Data(H)'!$A$1:$A$288,'PY1 Data(H)'!$A$1:$BR$288))</f>
        <v>0</v>
      </c>
      <c r="AA94" s="130" cm="1">
        <f t="array" ref="AA94">_xlfn.XLOOKUP(AA$1,'PY1 Data(H)'!$A$1:$BR$1,_xlfn.XLOOKUP($A94,'PY1 Data(H)'!$A$1:$A$288,'PY1 Data(H)'!$A$1:$BR$288))</f>
        <v>0</v>
      </c>
      <c r="AB94" s="130" cm="1">
        <f t="array" ref="AB94">_xlfn.XLOOKUP(AB$1,'PY1 Data(H)'!$A$1:$BR$1,_xlfn.XLOOKUP($A94,'PY1 Data(H)'!$A$1:$A$288,'PY1 Data(H)'!$A$1:$BR$288))</f>
        <v>0</v>
      </c>
      <c r="AC94" s="130" cm="1">
        <f t="array" ref="AC94">_xlfn.XLOOKUP(AC$1,'PY1 Data(H)'!$A$1:$BR$1,_xlfn.XLOOKUP($A94,'PY1 Data(H)'!$A$1:$A$288,'PY1 Data(H)'!$A$1:$BR$288))</f>
        <v>0</v>
      </c>
      <c r="AD94" s="130" cm="1">
        <f t="array" ref="AD94">_xlfn.XLOOKUP(AD$1,'PY1 Data(H)'!$A$1:$BR$1,_xlfn.XLOOKUP($A94,'PY1 Data(H)'!$A$1:$A$288,'PY1 Data(H)'!$A$1:$BR$288))</f>
        <v>0</v>
      </c>
      <c r="AE94" s="130" cm="1">
        <f t="array" ref="AE94">_xlfn.XLOOKUP(AE$1,'PY1 Data(H)'!$A$1:$BR$1,_xlfn.XLOOKUP($A94,'PY1 Data(H)'!$A$1:$A$288,'PY1 Data(H)'!$A$1:$BR$288))</f>
        <v>0</v>
      </c>
      <c r="AF94" s="130" cm="1">
        <f t="array" ref="AF94">_xlfn.XLOOKUP(AF$1,'PY1 Data(H)'!$A$1:$BR$1,_xlfn.XLOOKUP($A94,'PY1 Data(H)'!$A$1:$A$288,'PY1 Data(H)'!$A$1:$BR$288))</f>
        <v>0</v>
      </c>
      <c r="AG94" s="130" cm="1">
        <f t="array" ref="AG94">_xlfn.XLOOKUP(AG$1,'PY1 Data(H)'!$A$1:$BR$1,_xlfn.XLOOKUP($A94,'PY1 Data(H)'!$A$1:$A$288,'PY1 Data(H)'!$A$1:$BR$288))</f>
        <v>0</v>
      </c>
      <c r="AH94" s="130" cm="1">
        <f t="array" ref="AH94">_xlfn.XLOOKUP(AH$1,'PY1 Data(H)'!$A$1:$BR$1,_xlfn.XLOOKUP($A94,'PY1 Data(H)'!$A$1:$A$288,'PY1 Data(H)'!$A$1:$BR$288))</f>
        <v>0</v>
      </c>
      <c r="AI94" s="130" cm="1">
        <f t="array" ref="AI94">_xlfn.XLOOKUP(AI$1,'PY1 Data(H)'!$A$1:$BR$1,_xlfn.XLOOKUP($A94,'PY1 Data(H)'!$A$1:$A$288,'PY1 Data(H)'!$A$1:$BR$288))</f>
        <v>0</v>
      </c>
      <c r="AJ94" s="130" cm="1">
        <f t="array" ref="AJ94">_xlfn.XLOOKUP(AJ$1,'PY1 Data(H)'!$A$1:$BR$1,_xlfn.XLOOKUP($A94,'PY1 Data(H)'!$A$1:$A$288,'PY1 Data(H)'!$A$1:$BR$288))</f>
        <v>0</v>
      </c>
      <c r="AK94" s="130" cm="1">
        <f t="array" ref="AK94">_xlfn.XLOOKUP(AK$1,'PY1 Data(H)'!$A$1:$BR$1,_xlfn.XLOOKUP($A94,'PY1 Data(H)'!$A$1:$A$288,'PY1 Data(H)'!$A$1:$BR$288))</f>
        <v>0</v>
      </c>
      <c r="AL94" s="130" cm="1">
        <f t="array" ref="AL94">_xlfn.XLOOKUP(AL$1,'PY1 Data(H)'!$A$1:$BR$1,_xlfn.XLOOKUP($A94,'PY1 Data(H)'!$A$1:$A$288,'PY1 Data(H)'!$A$1:$BR$288))</f>
        <v>0</v>
      </c>
      <c r="AM94" s="130" cm="1">
        <f t="array" ref="AM94">_xlfn.XLOOKUP(AM$1,'PY1 Data(H)'!$A$1:$BR$1,_xlfn.XLOOKUP($A94,'PY1 Data(H)'!$A$1:$A$288,'PY1 Data(H)'!$A$1:$BR$288))</f>
        <v>0</v>
      </c>
      <c r="AN94" s="130" cm="1">
        <f t="array" ref="AN94">_xlfn.XLOOKUP(AN$1,'PY1 Data(H)'!$A$1:$BR$1,_xlfn.XLOOKUP($A94,'PY1 Data(H)'!$A$1:$A$288,'PY1 Data(H)'!$A$1:$BR$288))</f>
        <v>0</v>
      </c>
      <c r="AO94" s="130" cm="1">
        <f t="array" ref="AO94">_xlfn.XLOOKUP(AO$1,'PY1 Data(H)'!$A$1:$BR$1,_xlfn.XLOOKUP($A94,'PY1 Data(H)'!$A$1:$A$288,'PY1 Data(H)'!$A$1:$BR$288))</f>
        <v>0</v>
      </c>
      <c r="AP94" s="130" cm="1">
        <f t="array" ref="AP94">_xlfn.XLOOKUP(AP$1,'PY1 Data(H)'!$A$1:$BR$1,_xlfn.XLOOKUP($A94,'PY1 Data(H)'!$A$1:$A$288,'PY1 Data(H)'!$A$1:$BR$288))</f>
        <v>0</v>
      </c>
      <c r="AQ94" s="130" cm="1">
        <f t="array" ref="AQ94">_xlfn.XLOOKUP(AQ$1,'PY1 Data(H)'!$A$1:$BR$1,_xlfn.XLOOKUP($A94,'PY1 Data(H)'!$A$1:$A$288,'PY1 Data(H)'!$A$1:$BR$288))</f>
        <v>0</v>
      </c>
      <c r="AR94" s="130" cm="1">
        <f t="array" ref="AR94">_xlfn.XLOOKUP(AR$1,'PY1 Data(H)'!$A$1:$BR$1,_xlfn.XLOOKUP($A94,'PY1 Data(H)'!$A$1:$A$288,'PY1 Data(H)'!$A$1:$BR$288))</f>
        <v>0</v>
      </c>
      <c r="AS94" s="130" cm="1">
        <f t="array" ref="AS94">_xlfn.XLOOKUP(AS$1,'PY1 Data(H)'!$A$1:$BR$1,_xlfn.XLOOKUP($A94,'PY1 Data(H)'!$A$1:$A$288,'PY1 Data(H)'!$A$1:$BR$288))</f>
        <v>0</v>
      </c>
    </row>
    <row r="95" spans="1:45" x14ac:dyDescent="0.3">
      <c r="A95">
        <v>6</v>
      </c>
      <c r="D95" s="130" cm="1">
        <f t="array" ref="D95">_xlfn.XLOOKUP(D$1,'PY1 Data(H)'!$A$1:$BR$1,_xlfn.XLOOKUP($A95,'PY1 Data(H)'!$A$1:$A$288,'PY1 Data(H)'!$A$1:$BR$288))</f>
        <v>0</v>
      </c>
      <c r="E95" s="130" cm="1">
        <f t="array" ref="E95">_xlfn.XLOOKUP(E$1,'PY1 Data(H)'!$A$1:$BR$1,_xlfn.XLOOKUP($A95,'PY1 Data(H)'!$A$1:$A$288,'PY1 Data(H)'!$A$1:$BR$288))</f>
        <v>0</v>
      </c>
      <c r="F95" s="130" cm="1">
        <f t="array" ref="F95">_xlfn.XLOOKUP(F$1,'PY1 Data(H)'!$A$1:$BR$1,_xlfn.XLOOKUP($A95,'PY1 Data(H)'!$A$1:$A$288,'PY1 Data(H)'!$A$1:$BR$288))</f>
        <v>0</v>
      </c>
      <c r="G95" s="130" cm="1">
        <f t="array" ref="G95">_xlfn.XLOOKUP(G$1,'PY1 Data(H)'!$A$1:$BR$1,_xlfn.XLOOKUP($A95,'PY1 Data(H)'!$A$1:$A$288,'PY1 Data(H)'!$A$1:$BR$288))</f>
        <v>0</v>
      </c>
      <c r="H95" s="130" cm="1">
        <f t="array" ref="H95">_xlfn.XLOOKUP(H$1,'PY1 Data(H)'!$A$1:$BR$1,_xlfn.XLOOKUP($A95,'PY1 Data(H)'!$A$1:$A$288,'PY1 Data(H)'!$A$1:$BR$288))</f>
        <v>0</v>
      </c>
      <c r="I95" s="130" cm="1">
        <f t="array" ref="I95">_xlfn.XLOOKUP(I$1,'PY1 Data(H)'!$A$1:$BR$1,_xlfn.XLOOKUP($A95,'PY1 Data(H)'!$A$1:$A$288,'PY1 Data(H)'!$A$1:$BR$288))</f>
        <v>0</v>
      </c>
      <c r="J95" s="130" cm="1">
        <f t="array" ref="J95">_xlfn.XLOOKUP(J$1,'PY1 Data(H)'!$A$1:$BR$1,_xlfn.XLOOKUP($A95,'PY1 Data(H)'!$A$1:$A$288,'PY1 Data(H)'!$A$1:$BR$288))</f>
        <v>0</v>
      </c>
      <c r="K95" s="130" cm="1">
        <f t="array" ref="K95">_xlfn.XLOOKUP(K$1,'PY1 Data(H)'!$A$1:$BR$1,_xlfn.XLOOKUP($A95,'PY1 Data(H)'!$A$1:$A$288,'PY1 Data(H)'!$A$1:$BR$288))</f>
        <v>0</v>
      </c>
      <c r="L95" s="130" cm="1">
        <f t="array" ref="L95">_xlfn.XLOOKUP(L$1,'PY1 Data(H)'!$A$1:$BR$1,_xlfn.XLOOKUP($A95,'PY1 Data(H)'!$A$1:$A$288,'PY1 Data(H)'!$A$1:$BR$288))</f>
        <v>0</v>
      </c>
      <c r="M95" s="130" cm="1">
        <f t="array" ref="M95">_xlfn.XLOOKUP(M$1,'PY1 Data(H)'!$A$1:$BR$1,_xlfn.XLOOKUP($A95,'PY1 Data(H)'!$A$1:$A$288,'PY1 Data(H)'!$A$1:$BR$288))</f>
        <v>0</v>
      </c>
      <c r="N95" s="130" cm="1">
        <f t="array" ref="N95">_xlfn.XLOOKUP(N$1,'PY1 Data(H)'!$A$1:$BR$1,_xlfn.XLOOKUP($A95,'PY1 Data(H)'!$A$1:$A$288,'PY1 Data(H)'!$A$1:$BR$288))</f>
        <v>0</v>
      </c>
      <c r="O95" s="130" cm="1">
        <f t="array" ref="O95">_xlfn.XLOOKUP(O$1,'PY1 Data(H)'!$A$1:$BR$1,_xlfn.XLOOKUP($A95,'PY1 Data(H)'!$A$1:$A$288,'PY1 Data(H)'!$A$1:$BR$288))</f>
        <v>0</v>
      </c>
      <c r="P95" s="130" cm="1">
        <f t="array" ref="P95">_xlfn.XLOOKUP(P$1,'PY1 Data(H)'!$A$1:$BR$1,_xlfn.XLOOKUP($A95,'PY1 Data(H)'!$A$1:$A$288,'PY1 Data(H)'!$A$1:$BR$288))</f>
        <v>0</v>
      </c>
      <c r="Q95" s="130" cm="1">
        <f t="array" ref="Q95">_xlfn.XLOOKUP(Q$1,'PY1 Data(H)'!$A$1:$BR$1,_xlfn.XLOOKUP($A95,'PY1 Data(H)'!$A$1:$A$288,'PY1 Data(H)'!$A$1:$BR$288))</f>
        <v>0</v>
      </c>
      <c r="R95" s="130" cm="1">
        <f t="array" ref="R95">_xlfn.XLOOKUP(R$1,'PY1 Data(H)'!$A$1:$BR$1,_xlfn.XLOOKUP($A95,'PY1 Data(H)'!$A$1:$A$288,'PY1 Data(H)'!$A$1:$BR$288))</f>
        <v>0</v>
      </c>
      <c r="S95" s="130" cm="1">
        <f t="array" ref="S95">_xlfn.XLOOKUP(S$1,'PY1 Data(H)'!$A$1:$BR$1,_xlfn.XLOOKUP($A95,'PY1 Data(H)'!$A$1:$A$288,'PY1 Data(H)'!$A$1:$BR$288))</f>
        <v>124667</v>
      </c>
      <c r="T95" s="130" cm="1">
        <f t="array" ref="T95">_xlfn.XLOOKUP(T$1,'PY1 Data(H)'!$A$1:$BR$1,_xlfn.XLOOKUP($A95,'PY1 Data(H)'!$A$1:$A$288,'PY1 Data(H)'!$A$1:$BR$288))</f>
        <v>0</v>
      </c>
      <c r="U95" s="130" cm="1">
        <f t="array" ref="U95">_xlfn.XLOOKUP(U$1,'PY1 Data(H)'!$A$1:$BR$1,_xlfn.XLOOKUP($A95,'PY1 Data(H)'!$A$1:$A$288,'PY1 Data(H)'!$A$1:$BR$288))</f>
        <v>0</v>
      </c>
      <c r="V95" s="130" cm="1">
        <f t="array" ref="V95">_xlfn.XLOOKUP(V$1,'PY1 Data(H)'!$A$1:$BR$1,_xlfn.XLOOKUP($A95,'PY1 Data(H)'!$A$1:$A$288,'PY1 Data(H)'!$A$1:$BR$288))</f>
        <v>0</v>
      </c>
      <c r="W95" s="130" cm="1">
        <f t="array" ref="W95">_xlfn.XLOOKUP(W$1,'PY1 Data(H)'!$A$1:$BR$1,_xlfn.XLOOKUP($A95,'PY1 Data(H)'!$A$1:$A$288,'PY1 Data(H)'!$A$1:$BR$288))</f>
        <v>0</v>
      </c>
      <c r="X95" s="130" cm="1">
        <f t="array" ref="X95">_xlfn.XLOOKUP(X$1,'PY1 Data(H)'!$A$1:$BR$1,_xlfn.XLOOKUP($A95,'PY1 Data(H)'!$A$1:$A$288,'PY1 Data(H)'!$A$1:$BR$288))</f>
        <v>0</v>
      </c>
      <c r="Y95" s="130" cm="1">
        <f t="array" ref="Y95">_xlfn.XLOOKUP(Y$1,'PY1 Data(H)'!$A$1:$BR$1,_xlfn.XLOOKUP($A95,'PY1 Data(H)'!$A$1:$A$288,'PY1 Data(H)'!$A$1:$BR$288))</f>
        <v>0</v>
      </c>
      <c r="Z95" s="130" cm="1">
        <f t="array" ref="Z95">_xlfn.XLOOKUP(Z$1,'PY1 Data(H)'!$A$1:$BR$1,_xlfn.XLOOKUP($A95,'PY1 Data(H)'!$A$1:$A$288,'PY1 Data(H)'!$A$1:$BR$288))</f>
        <v>0</v>
      </c>
      <c r="AA95" s="130" cm="1">
        <f t="array" ref="AA95">_xlfn.XLOOKUP(AA$1,'PY1 Data(H)'!$A$1:$BR$1,_xlfn.XLOOKUP($A95,'PY1 Data(H)'!$A$1:$A$288,'PY1 Data(H)'!$A$1:$BR$288))</f>
        <v>0</v>
      </c>
      <c r="AB95" s="130" cm="1">
        <f t="array" ref="AB95">_xlfn.XLOOKUP(AB$1,'PY1 Data(H)'!$A$1:$BR$1,_xlfn.XLOOKUP($A95,'PY1 Data(H)'!$A$1:$A$288,'PY1 Data(H)'!$A$1:$BR$288))</f>
        <v>0</v>
      </c>
      <c r="AC95" s="130" cm="1">
        <f t="array" ref="AC95">_xlfn.XLOOKUP(AC$1,'PY1 Data(H)'!$A$1:$BR$1,_xlfn.XLOOKUP($A95,'PY1 Data(H)'!$A$1:$A$288,'PY1 Data(H)'!$A$1:$BR$288))</f>
        <v>2738879</v>
      </c>
      <c r="AD95" s="130" cm="1">
        <f t="array" ref="AD95">_xlfn.XLOOKUP(AD$1,'PY1 Data(H)'!$A$1:$BR$1,_xlfn.XLOOKUP($A95,'PY1 Data(H)'!$A$1:$A$288,'PY1 Data(H)'!$A$1:$BR$288))</f>
        <v>0</v>
      </c>
      <c r="AE95" s="130" cm="1">
        <f t="array" ref="AE95">_xlfn.XLOOKUP(AE$1,'PY1 Data(H)'!$A$1:$BR$1,_xlfn.XLOOKUP($A95,'PY1 Data(H)'!$A$1:$A$288,'PY1 Data(H)'!$A$1:$BR$288))</f>
        <v>0</v>
      </c>
      <c r="AF95" s="130" cm="1">
        <f t="array" ref="AF95">_xlfn.XLOOKUP(AF$1,'PY1 Data(H)'!$A$1:$BR$1,_xlfn.XLOOKUP($A95,'PY1 Data(H)'!$A$1:$A$288,'PY1 Data(H)'!$A$1:$BR$288))</f>
        <v>0</v>
      </c>
      <c r="AG95" s="130" cm="1">
        <f t="array" ref="AG95">_xlfn.XLOOKUP(AG$1,'PY1 Data(H)'!$A$1:$BR$1,_xlfn.XLOOKUP($A95,'PY1 Data(H)'!$A$1:$A$288,'PY1 Data(H)'!$A$1:$BR$288))</f>
        <v>0</v>
      </c>
      <c r="AH95" s="130" cm="1">
        <f t="array" ref="AH95">_xlfn.XLOOKUP(AH$1,'PY1 Data(H)'!$A$1:$BR$1,_xlfn.XLOOKUP($A95,'PY1 Data(H)'!$A$1:$A$288,'PY1 Data(H)'!$A$1:$BR$288))</f>
        <v>0</v>
      </c>
      <c r="AI95" s="130" cm="1">
        <f t="array" ref="AI95">_xlfn.XLOOKUP(AI$1,'PY1 Data(H)'!$A$1:$BR$1,_xlfn.XLOOKUP($A95,'PY1 Data(H)'!$A$1:$A$288,'PY1 Data(H)'!$A$1:$BR$288))</f>
        <v>0</v>
      </c>
      <c r="AJ95" s="130" cm="1">
        <f t="array" ref="AJ95">_xlfn.XLOOKUP(AJ$1,'PY1 Data(H)'!$A$1:$BR$1,_xlfn.XLOOKUP($A95,'PY1 Data(H)'!$A$1:$A$288,'PY1 Data(H)'!$A$1:$BR$288))</f>
        <v>0</v>
      </c>
      <c r="AK95" s="130" cm="1">
        <f t="array" ref="AK95">_xlfn.XLOOKUP(AK$1,'PY1 Data(H)'!$A$1:$BR$1,_xlfn.XLOOKUP($A95,'PY1 Data(H)'!$A$1:$A$288,'PY1 Data(H)'!$A$1:$BR$288))</f>
        <v>0</v>
      </c>
      <c r="AL95" s="130" cm="1">
        <f t="array" ref="AL95">_xlfn.XLOOKUP(AL$1,'PY1 Data(H)'!$A$1:$BR$1,_xlfn.XLOOKUP($A95,'PY1 Data(H)'!$A$1:$A$288,'PY1 Data(H)'!$A$1:$BR$288))</f>
        <v>0</v>
      </c>
      <c r="AM95" s="130" cm="1">
        <f t="array" ref="AM95">_xlfn.XLOOKUP(AM$1,'PY1 Data(H)'!$A$1:$BR$1,_xlfn.XLOOKUP($A95,'PY1 Data(H)'!$A$1:$A$288,'PY1 Data(H)'!$A$1:$BR$288))</f>
        <v>0</v>
      </c>
      <c r="AN95" s="130" cm="1">
        <f t="array" ref="AN95">_xlfn.XLOOKUP(AN$1,'PY1 Data(H)'!$A$1:$BR$1,_xlfn.XLOOKUP($A95,'PY1 Data(H)'!$A$1:$A$288,'PY1 Data(H)'!$A$1:$BR$288))</f>
        <v>0</v>
      </c>
      <c r="AO95" s="130" cm="1">
        <f t="array" ref="AO95">_xlfn.XLOOKUP(AO$1,'PY1 Data(H)'!$A$1:$BR$1,_xlfn.XLOOKUP($A95,'PY1 Data(H)'!$A$1:$A$288,'PY1 Data(H)'!$A$1:$BR$288))</f>
        <v>0</v>
      </c>
      <c r="AP95" s="130" cm="1">
        <f t="array" ref="AP95">_xlfn.XLOOKUP(AP$1,'PY1 Data(H)'!$A$1:$BR$1,_xlfn.XLOOKUP($A95,'PY1 Data(H)'!$A$1:$A$288,'PY1 Data(H)'!$A$1:$BR$288))</f>
        <v>0</v>
      </c>
      <c r="AQ95" s="130" cm="1">
        <f t="array" ref="AQ95">_xlfn.XLOOKUP(AQ$1,'PY1 Data(H)'!$A$1:$BR$1,_xlfn.XLOOKUP($A95,'PY1 Data(H)'!$A$1:$A$288,'PY1 Data(H)'!$A$1:$BR$288))</f>
        <v>0</v>
      </c>
      <c r="AR95" s="130" cm="1">
        <f t="array" ref="AR95">_xlfn.XLOOKUP(AR$1,'PY1 Data(H)'!$A$1:$BR$1,_xlfn.XLOOKUP($A95,'PY1 Data(H)'!$A$1:$A$288,'PY1 Data(H)'!$A$1:$BR$288))</f>
        <v>0</v>
      </c>
      <c r="AS95" s="130" cm="1">
        <f t="array" ref="AS95">_xlfn.XLOOKUP(AS$1,'PY1 Data(H)'!$A$1:$BR$1,_xlfn.XLOOKUP($A95,'PY1 Data(H)'!$A$1:$A$288,'PY1 Data(H)'!$A$1:$BR$288))</f>
        <v>0</v>
      </c>
    </row>
    <row r="96" spans="1:45" x14ac:dyDescent="0.3">
      <c r="D96" s="130" cm="1">
        <f t="array" ref="D96">_xlfn.XLOOKUP(D$1,'PY1 Data(H)'!$A$1:$BR$1,_xlfn.XLOOKUP($A96,'PY1 Data(H)'!$A$1:$A$288,'PY1 Data(H)'!$A$1:$BR$288))</f>
        <v>0</v>
      </c>
      <c r="E96" s="130" cm="1">
        <f t="array" ref="E96">_xlfn.XLOOKUP(E$1,'PY1 Data(H)'!$A$1:$BR$1,_xlfn.XLOOKUP($A96,'PY1 Data(H)'!$A$1:$A$288,'PY1 Data(H)'!$A$1:$BR$288))</f>
        <v>0</v>
      </c>
      <c r="F96" s="130" cm="1">
        <f t="array" ref="F96">_xlfn.XLOOKUP(F$1,'PY1 Data(H)'!$A$1:$BR$1,_xlfn.XLOOKUP($A96,'PY1 Data(H)'!$A$1:$A$288,'PY1 Data(H)'!$A$1:$BR$288))</f>
        <v>0</v>
      </c>
      <c r="G96" s="130" cm="1">
        <f t="array" ref="G96">_xlfn.XLOOKUP(G$1,'PY1 Data(H)'!$A$1:$BR$1,_xlfn.XLOOKUP($A96,'PY1 Data(H)'!$A$1:$A$288,'PY1 Data(H)'!$A$1:$BR$288))</f>
        <v>0</v>
      </c>
      <c r="H96" s="130" cm="1">
        <f t="array" ref="H96">_xlfn.XLOOKUP(H$1,'PY1 Data(H)'!$A$1:$BR$1,_xlfn.XLOOKUP($A96,'PY1 Data(H)'!$A$1:$A$288,'PY1 Data(H)'!$A$1:$BR$288))</f>
        <v>0</v>
      </c>
      <c r="I96" s="130" cm="1">
        <f t="array" ref="I96">_xlfn.XLOOKUP(I$1,'PY1 Data(H)'!$A$1:$BR$1,_xlfn.XLOOKUP($A96,'PY1 Data(H)'!$A$1:$A$288,'PY1 Data(H)'!$A$1:$BR$288))</f>
        <v>0</v>
      </c>
      <c r="J96" s="130" cm="1">
        <f t="array" ref="J96">_xlfn.XLOOKUP(J$1,'PY1 Data(H)'!$A$1:$BR$1,_xlfn.XLOOKUP($A96,'PY1 Data(H)'!$A$1:$A$288,'PY1 Data(H)'!$A$1:$BR$288))</f>
        <v>0</v>
      </c>
      <c r="K96" s="130" cm="1">
        <f t="array" ref="K96">_xlfn.XLOOKUP(K$1,'PY1 Data(H)'!$A$1:$BR$1,_xlfn.XLOOKUP($A96,'PY1 Data(H)'!$A$1:$A$288,'PY1 Data(H)'!$A$1:$BR$288))</f>
        <v>0</v>
      </c>
      <c r="L96" s="130" cm="1">
        <f t="array" ref="L96">_xlfn.XLOOKUP(L$1,'PY1 Data(H)'!$A$1:$BR$1,_xlfn.XLOOKUP($A96,'PY1 Data(H)'!$A$1:$A$288,'PY1 Data(H)'!$A$1:$BR$288))</f>
        <v>0</v>
      </c>
      <c r="M96" s="130" cm="1">
        <f t="array" ref="M96">_xlfn.XLOOKUP(M$1,'PY1 Data(H)'!$A$1:$BR$1,_xlfn.XLOOKUP($A96,'PY1 Data(H)'!$A$1:$A$288,'PY1 Data(H)'!$A$1:$BR$288))</f>
        <v>0</v>
      </c>
      <c r="N96" s="130" cm="1">
        <f t="array" ref="N96">_xlfn.XLOOKUP(N$1,'PY1 Data(H)'!$A$1:$BR$1,_xlfn.XLOOKUP($A96,'PY1 Data(H)'!$A$1:$A$288,'PY1 Data(H)'!$A$1:$BR$288))</f>
        <v>0</v>
      </c>
      <c r="O96" s="130" cm="1">
        <f t="array" ref="O96">_xlfn.XLOOKUP(O$1,'PY1 Data(H)'!$A$1:$BR$1,_xlfn.XLOOKUP($A96,'PY1 Data(H)'!$A$1:$A$288,'PY1 Data(H)'!$A$1:$BR$288))</f>
        <v>0</v>
      </c>
      <c r="P96" s="130" cm="1">
        <f t="array" ref="P96">_xlfn.XLOOKUP(P$1,'PY1 Data(H)'!$A$1:$BR$1,_xlfn.XLOOKUP($A96,'PY1 Data(H)'!$A$1:$A$288,'PY1 Data(H)'!$A$1:$BR$288))</f>
        <v>0</v>
      </c>
      <c r="Q96" s="130" cm="1">
        <f t="array" ref="Q96">_xlfn.XLOOKUP(Q$1,'PY1 Data(H)'!$A$1:$BR$1,_xlfn.XLOOKUP($A96,'PY1 Data(H)'!$A$1:$A$288,'PY1 Data(H)'!$A$1:$BR$288))</f>
        <v>0</v>
      </c>
      <c r="R96" s="130" cm="1">
        <f t="array" ref="R96">_xlfn.XLOOKUP(R$1,'PY1 Data(H)'!$A$1:$BR$1,_xlfn.XLOOKUP($A96,'PY1 Data(H)'!$A$1:$A$288,'PY1 Data(H)'!$A$1:$BR$288))</f>
        <v>0</v>
      </c>
      <c r="S96" s="130" cm="1">
        <f t="array" ref="S96">_xlfn.XLOOKUP(S$1,'PY1 Data(H)'!$A$1:$BR$1,_xlfn.XLOOKUP($A96,'PY1 Data(H)'!$A$1:$A$288,'PY1 Data(H)'!$A$1:$BR$288))</f>
        <v>0</v>
      </c>
      <c r="T96" s="130" cm="1">
        <f t="array" ref="T96">_xlfn.XLOOKUP(T$1,'PY1 Data(H)'!$A$1:$BR$1,_xlfn.XLOOKUP($A96,'PY1 Data(H)'!$A$1:$A$288,'PY1 Data(H)'!$A$1:$BR$288))</f>
        <v>0</v>
      </c>
      <c r="U96" s="130" cm="1">
        <f t="array" ref="U96">_xlfn.XLOOKUP(U$1,'PY1 Data(H)'!$A$1:$BR$1,_xlfn.XLOOKUP($A96,'PY1 Data(H)'!$A$1:$A$288,'PY1 Data(H)'!$A$1:$BR$288))</f>
        <v>0</v>
      </c>
      <c r="V96" s="130" cm="1">
        <f t="array" ref="V96">_xlfn.XLOOKUP(V$1,'PY1 Data(H)'!$A$1:$BR$1,_xlfn.XLOOKUP($A96,'PY1 Data(H)'!$A$1:$A$288,'PY1 Data(H)'!$A$1:$BR$288))</f>
        <v>0</v>
      </c>
      <c r="W96" s="130" cm="1">
        <f t="array" ref="W96">_xlfn.XLOOKUP(W$1,'PY1 Data(H)'!$A$1:$BR$1,_xlfn.XLOOKUP($A96,'PY1 Data(H)'!$A$1:$A$288,'PY1 Data(H)'!$A$1:$BR$288))</f>
        <v>0</v>
      </c>
      <c r="X96" s="130" cm="1">
        <f t="array" ref="X96">_xlfn.XLOOKUP(X$1,'PY1 Data(H)'!$A$1:$BR$1,_xlfn.XLOOKUP($A96,'PY1 Data(H)'!$A$1:$A$288,'PY1 Data(H)'!$A$1:$BR$288))</f>
        <v>0</v>
      </c>
      <c r="Y96" s="130" cm="1">
        <f t="array" ref="Y96">_xlfn.XLOOKUP(Y$1,'PY1 Data(H)'!$A$1:$BR$1,_xlfn.XLOOKUP($A96,'PY1 Data(H)'!$A$1:$A$288,'PY1 Data(H)'!$A$1:$BR$288))</f>
        <v>0</v>
      </c>
      <c r="Z96" s="130" cm="1">
        <f t="array" ref="Z96">_xlfn.XLOOKUP(Z$1,'PY1 Data(H)'!$A$1:$BR$1,_xlfn.XLOOKUP($A96,'PY1 Data(H)'!$A$1:$A$288,'PY1 Data(H)'!$A$1:$BR$288))</f>
        <v>0</v>
      </c>
      <c r="AA96" s="130" cm="1">
        <f t="array" ref="AA96">_xlfn.XLOOKUP(AA$1,'PY1 Data(H)'!$A$1:$BR$1,_xlfn.XLOOKUP($A96,'PY1 Data(H)'!$A$1:$A$288,'PY1 Data(H)'!$A$1:$BR$288))</f>
        <v>0</v>
      </c>
      <c r="AB96" s="130" cm="1">
        <f t="array" ref="AB96">_xlfn.XLOOKUP(AB$1,'PY1 Data(H)'!$A$1:$BR$1,_xlfn.XLOOKUP($A96,'PY1 Data(H)'!$A$1:$A$288,'PY1 Data(H)'!$A$1:$BR$288))</f>
        <v>0</v>
      </c>
      <c r="AC96" s="130" cm="1">
        <f t="array" ref="AC96">_xlfn.XLOOKUP(AC$1,'PY1 Data(H)'!$A$1:$BR$1,_xlfn.XLOOKUP($A96,'PY1 Data(H)'!$A$1:$A$288,'PY1 Data(H)'!$A$1:$BR$288))</f>
        <v>0</v>
      </c>
      <c r="AD96" s="130" cm="1">
        <f t="array" ref="AD96">_xlfn.XLOOKUP(AD$1,'PY1 Data(H)'!$A$1:$BR$1,_xlfn.XLOOKUP($A96,'PY1 Data(H)'!$A$1:$A$288,'PY1 Data(H)'!$A$1:$BR$288))</f>
        <v>0</v>
      </c>
      <c r="AE96" s="130" cm="1">
        <f t="array" ref="AE96">_xlfn.XLOOKUP(AE$1,'PY1 Data(H)'!$A$1:$BR$1,_xlfn.XLOOKUP($A96,'PY1 Data(H)'!$A$1:$A$288,'PY1 Data(H)'!$A$1:$BR$288))</f>
        <v>0</v>
      </c>
      <c r="AF96" s="130" cm="1">
        <f t="array" ref="AF96">_xlfn.XLOOKUP(AF$1,'PY1 Data(H)'!$A$1:$BR$1,_xlfn.XLOOKUP($A96,'PY1 Data(H)'!$A$1:$A$288,'PY1 Data(H)'!$A$1:$BR$288))</f>
        <v>0</v>
      </c>
      <c r="AG96" s="130" cm="1">
        <f t="array" ref="AG96">_xlfn.XLOOKUP(AG$1,'PY1 Data(H)'!$A$1:$BR$1,_xlfn.XLOOKUP($A96,'PY1 Data(H)'!$A$1:$A$288,'PY1 Data(H)'!$A$1:$BR$288))</f>
        <v>0</v>
      </c>
      <c r="AH96" s="130" cm="1">
        <f t="array" ref="AH96">_xlfn.XLOOKUP(AH$1,'PY1 Data(H)'!$A$1:$BR$1,_xlfn.XLOOKUP($A96,'PY1 Data(H)'!$A$1:$A$288,'PY1 Data(H)'!$A$1:$BR$288))</f>
        <v>0</v>
      </c>
      <c r="AI96" s="130" cm="1">
        <f t="array" ref="AI96">_xlfn.XLOOKUP(AI$1,'PY1 Data(H)'!$A$1:$BR$1,_xlfn.XLOOKUP($A96,'PY1 Data(H)'!$A$1:$A$288,'PY1 Data(H)'!$A$1:$BR$288))</f>
        <v>0</v>
      </c>
      <c r="AJ96" s="130" cm="1">
        <f t="array" ref="AJ96">_xlfn.XLOOKUP(AJ$1,'PY1 Data(H)'!$A$1:$BR$1,_xlfn.XLOOKUP($A96,'PY1 Data(H)'!$A$1:$A$288,'PY1 Data(H)'!$A$1:$BR$288))</f>
        <v>0</v>
      </c>
      <c r="AK96" s="130" cm="1">
        <f t="array" ref="AK96">_xlfn.XLOOKUP(AK$1,'PY1 Data(H)'!$A$1:$BR$1,_xlfn.XLOOKUP($A96,'PY1 Data(H)'!$A$1:$A$288,'PY1 Data(H)'!$A$1:$BR$288))</f>
        <v>0</v>
      </c>
      <c r="AL96" s="130" cm="1">
        <f t="array" ref="AL96">_xlfn.XLOOKUP(AL$1,'PY1 Data(H)'!$A$1:$BR$1,_xlfn.XLOOKUP($A96,'PY1 Data(H)'!$A$1:$A$288,'PY1 Data(H)'!$A$1:$BR$288))</f>
        <v>0</v>
      </c>
      <c r="AM96" s="130" cm="1">
        <f t="array" ref="AM96">_xlfn.XLOOKUP(AM$1,'PY1 Data(H)'!$A$1:$BR$1,_xlfn.XLOOKUP($A96,'PY1 Data(H)'!$A$1:$A$288,'PY1 Data(H)'!$A$1:$BR$288))</f>
        <v>0</v>
      </c>
      <c r="AN96" s="130" cm="1">
        <f t="array" ref="AN96">_xlfn.XLOOKUP(AN$1,'PY1 Data(H)'!$A$1:$BR$1,_xlfn.XLOOKUP($A96,'PY1 Data(H)'!$A$1:$A$288,'PY1 Data(H)'!$A$1:$BR$288))</f>
        <v>0</v>
      </c>
      <c r="AO96" s="130" cm="1">
        <f t="array" ref="AO96">_xlfn.XLOOKUP(AO$1,'PY1 Data(H)'!$A$1:$BR$1,_xlfn.XLOOKUP($A96,'PY1 Data(H)'!$A$1:$A$288,'PY1 Data(H)'!$A$1:$BR$288))</f>
        <v>0</v>
      </c>
      <c r="AP96" s="130" cm="1">
        <f t="array" ref="AP96">_xlfn.XLOOKUP(AP$1,'PY1 Data(H)'!$A$1:$BR$1,_xlfn.XLOOKUP($A96,'PY1 Data(H)'!$A$1:$A$288,'PY1 Data(H)'!$A$1:$BR$288))</f>
        <v>0</v>
      </c>
      <c r="AQ96" s="130" cm="1">
        <f t="array" ref="AQ96">_xlfn.XLOOKUP(AQ$1,'PY1 Data(H)'!$A$1:$BR$1,_xlfn.XLOOKUP($A96,'PY1 Data(H)'!$A$1:$A$288,'PY1 Data(H)'!$A$1:$BR$288))</f>
        <v>0</v>
      </c>
      <c r="AR96" s="130" cm="1">
        <f t="array" ref="AR96">_xlfn.XLOOKUP(AR$1,'PY1 Data(H)'!$A$1:$BR$1,_xlfn.XLOOKUP($A96,'PY1 Data(H)'!$A$1:$A$288,'PY1 Data(H)'!$A$1:$BR$288))</f>
        <v>0</v>
      </c>
      <c r="AS96" s="130" cm="1">
        <f t="array" ref="AS96">_xlfn.XLOOKUP(AS$1,'PY1 Data(H)'!$A$1:$BR$1,_xlfn.XLOOKUP($A96,'PY1 Data(H)'!$A$1:$A$288,'PY1 Data(H)'!$A$1:$BR$288))</f>
        <v>0</v>
      </c>
    </row>
    <row r="97" spans="1:45" x14ac:dyDescent="0.3">
      <c r="A97">
        <v>620</v>
      </c>
      <c r="D97" s="130" cm="1">
        <f t="array" ref="D97">_xlfn.XLOOKUP(D$1,'PY1 Data(H)'!$A$1:$BR$1,_xlfn.XLOOKUP($A97,'PY1 Data(H)'!$A$1:$A$288,'PY1 Data(H)'!$A$1:$BR$288))</f>
        <v>2</v>
      </c>
      <c r="E97" s="130" cm="1">
        <f t="array" ref="E97">_xlfn.XLOOKUP(E$1,'PY1 Data(H)'!$A$1:$BR$1,_xlfn.XLOOKUP($A97,'PY1 Data(H)'!$A$1:$A$288,'PY1 Data(H)'!$A$1:$BR$288))</f>
        <v>2</v>
      </c>
      <c r="F97" s="130" cm="1">
        <f t="array" ref="F97">_xlfn.XLOOKUP(F$1,'PY1 Data(H)'!$A$1:$BR$1,_xlfn.XLOOKUP($A97,'PY1 Data(H)'!$A$1:$A$288,'PY1 Data(H)'!$A$1:$BR$288))</f>
        <v>2</v>
      </c>
      <c r="G97" s="130" cm="1">
        <f t="array" ref="G97">_xlfn.XLOOKUP(G$1,'PY1 Data(H)'!$A$1:$BR$1,_xlfn.XLOOKUP($A97,'PY1 Data(H)'!$A$1:$A$288,'PY1 Data(H)'!$A$1:$BR$288))</f>
        <v>2</v>
      </c>
      <c r="H97" s="130" cm="1">
        <f t="array" ref="H97">_xlfn.XLOOKUP(H$1,'PY1 Data(H)'!$A$1:$BR$1,_xlfn.XLOOKUP($A97,'PY1 Data(H)'!$A$1:$A$288,'PY1 Data(H)'!$A$1:$BR$288))</f>
        <v>1</v>
      </c>
      <c r="I97" s="130" cm="1">
        <f t="array" ref="I97">_xlfn.XLOOKUP(I$1,'PY1 Data(H)'!$A$1:$BR$1,_xlfn.XLOOKUP($A97,'PY1 Data(H)'!$A$1:$A$288,'PY1 Data(H)'!$A$1:$BR$288))</f>
        <v>2</v>
      </c>
      <c r="J97" s="130" cm="1">
        <f t="array" ref="J97">_xlfn.XLOOKUP(J$1,'PY1 Data(H)'!$A$1:$BR$1,_xlfn.XLOOKUP($A97,'PY1 Data(H)'!$A$1:$A$288,'PY1 Data(H)'!$A$1:$BR$288))</f>
        <v>2</v>
      </c>
      <c r="K97" s="130" cm="1">
        <f t="array" ref="K97">_xlfn.XLOOKUP(K$1,'PY1 Data(H)'!$A$1:$BR$1,_xlfn.XLOOKUP($A97,'PY1 Data(H)'!$A$1:$A$288,'PY1 Data(H)'!$A$1:$BR$288))</f>
        <v>1</v>
      </c>
      <c r="L97" s="130" cm="1">
        <f t="array" ref="L97">_xlfn.XLOOKUP(L$1,'PY1 Data(H)'!$A$1:$BR$1,_xlfn.XLOOKUP($A97,'PY1 Data(H)'!$A$1:$A$288,'PY1 Data(H)'!$A$1:$BR$288))</f>
        <v>2</v>
      </c>
      <c r="M97" s="130" cm="1">
        <f t="array" ref="M97">_xlfn.XLOOKUP(M$1,'PY1 Data(H)'!$A$1:$BR$1,_xlfn.XLOOKUP($A97,'PY1 Data(H)'!$A$1:$A$288,'PY1 Data(H)'!$A$1:$BR$288))</f>
        <v>2</v>
      </c>
      <c r="N97" s="130" cm="1">
        <f t="array" ref="N97">_xlfn.XLOOKUP(N$1,'PY1 Data(H)'!$A$1:$BR$1,_xlfn.XLOOKUP($A97,'PY1 Data(H)'!$A$1:$A$288,'PY1 Data(H)'!$A$1:$BR$288))</f>
        <v>2</v>
      </c>
      <c r="O97" s="130" cm="1">
        <f t="array" ref="O97">_xlfn.XLOOKUP(O$1,'PY1 Data(H)'!$A$1:$BR$1,_xlfn.XLOOKUP($A97,'PY1 Data(H)'!$A$1:$A$288,'PY1 Data(H)'!$A$1:$BR$288))</f>
        <v>2</v>
      </c>
      <c r="P97" s="130" cm="1">
        <f t="array" ref="P97">_xlfn.XLOOKUP(P$1,'PY1 Data(H)'!$A$1:$BR$1,_xlfn.XLOOKUP($A97,'PY1 Data(H)'!$A$1:$A$288,'PY1 Data(H)'!$A$1:$BR$288))</f>
        <v>2</v>
      </c>
      <c r="Q97" s="130" cm="1">
        <f t="array" ref="Q97">_xlfn.XLOOKUP(Q$1,'PY1 Data(H)'!$A$1:$BR$1,_xlfn.XLOOKUP($A97,'PY1 Data(H)'!$A$1:$A$288,'PY1 Data(H)'!$A$1:$BR$288))</f>
        <v>2</v>
      </c>
      <c r="R97" s="130" cm="1">
        <f t="array" ref="R97">_xlfn.XLOOKUP(R$1,'PY1 Data(H)'!$A$1:$BR$1,_xlfn.XLOOKUP($A97,'PY1 Data(H)'!$A$1:$A$288,'PY1 Data(H)'!$A$1:$BR$288))</f>
        <v>2</v>
      </c>
      <c r="S97" s="130" cm="1">
        <f t="array" ref="S97">_xlfn.XLOOKUP(S$1,'PY1 Data(H)'!$A$1:$BR$1,_xlfn.XLOOKUP($A97,'PY1 Data(H)'!$A$1:$A$288,'PY1 Data(H)'!$A$1:$BR$288))</f>
        <v>2</v>
      </c>
      <c r="T97" s="130" cm="1">
        <f t="array" ref="T97">_xlfn.XLOOKUP(T$1,'PY1 Data(H)'!$A$1:$BR$1,_xlfn.XLOOKUP($A97,'PY1 Data(H)'!$A$1:$A$288,'PY1 Data(H)'!$A$1:$BR$288))</f>
        <v>0</v>
      </c>
      <c r="U97" s="130" cm="1">
        <f t="array" ref="U97">_xlfn.XLOOKUP(U$1,'PY1 Data(H)'!$A$1:$BR$1,_xlfn.XLOOKUP($A97,'PY1 Data(H)'!$A$1:$A$288,'PY1 Data(H)'!$A$1:$BR$288))</f>
        <v>2</v>
      </c>
      <c r="V97" s="130" cm="1">
        <f t="array" ref="V97">_xlfn.XLOOKUP(V$1,'PY1 Data(H)'!$A$1:$BR$1,_xlfn.XLOOKUP($A97,'PY1 Data(H)'!$A$1:$A$288,'PY1 Data(H)'!$A$1:$BR$288))</f>
        <v>2</v>
      </c>
      <c r="W97" s="130" cm="1">
        <f t="array" ref="W97">_xlfn.XLOOKUP(W$1,'PY1 Data(H)'!$A$1:$BR$1,_xlfn.XLOOKUP($A97,'PY1 Data(H)'!$A$1:$A$288,'PY1 Data(H)'!$A$1:$BR$288))</f>
        <v>2</v>
      </c>
      <c r="X97" s="130" cm="1">
        <f t="array" ref="X97">_xlfn.XLOOKUP(X$1,'PY1 Data(H)'!$A$1:$BR$1,_xlfn.XLOOKUP($A97,'PY1 Data(H)'!$A$1:$A$288,'PY1 Data(H)'!$A$1:$BR$288))</f>
        <v>2</v>
      </c>
      <c r="Y97" s="130" cm="1">
        <f t="array" ref="Y97">_xlfn.XLOOKUP(Y$1,'PY1 Data(H)'!$A$1:$BR$1,_xlfn.XLOOKUP($A97,'PY1 Data(H)'!$A$1:$A$288,'PY1 Data(H)'!$A$1:$BR$288))</f>
        <v>0</v>
      </c>
      <c r="Z97" s="130" cm="1">
        <f t="array" ref="Z97">_xlfn.XLOOKUP(Z$1,'PY1 Data(H)'!$A$1:$BR$1,_xlfn.XLOOKUP($A97,'PY1 Data(H)'!$A$1:$A$288,'PY1 Data(H)'!$A$1:$BR$288))</f>
        <v>2</v>
      </c>
      <c r="AA97" s="130" cm="1">
        <f t="array" ref="AA97">_xlfn.XLOOKUP(AA$1,'PY1 Data(H)'!$A$1:$BR$1,_xlfn.XLOOKUP($A97,'PY1 Data(H)'!$A$1:$A$288,'PY1 Data(H)'!$A$1:$BR$288))</f>
        <v>2</v>
      </c>
      <c r="AB97" s="130" cm="1">
        <f t="array" ref="AB97">_xlfn.XLOOKUP(AB$1,'PY1 Data(H)'!$A$1:$BR$1,_xlfn.XLOOKUP($A97,'PY1 Data(H)'!$A$1:$A$288,'PY1 Data(H)'!$A$1:$BR$288))</f>
        <v>2</v>
      </c>
      <c r="AC97" s="130" cm="1">
        <f t="array" ref="AC97">_xlfn.XLOOKUP(AC$1,'PY1 Data(H)'!$A$1:$BR$1,_xlfn.XLOOKUP($A97,'PY1 Data(H)'!$A$1:$A$288,'PY1 Data(H)'!$A$1:$BR$288))</f>
        <v>2</v>
      </c>
      <c r="AD97" s="130" cm="1">
        <f t="array" ref="AD97">_xlfn.XLOOKUP(AD$1,'PY1 Data(H)'!$A$1:$BR$1,_xlfn.XLOOKUP($A97,'PY1 Data(H)'!$A$1:$A$288,'PY1 Data(H)'!$A$1:$BR$288))</f>
        <v>2</v>
      </c>
      <c r="AE97" s="130" cm="1">
        <f t="array" ref="AE97">_xlfn.XLOOKUP(AE$1,'PY1 Data(H)'!$A$1:$BR$1,_xlfn.XLOOKUP($A97,'PY1 Data(H)'!$A$1:$A$288,'PY1 Data(H)'!$A$1:$BR$288))</f>
        <v>2</v>
      </c>
      <c r="AF97" s="130" cm="1">
        <f t="array" ref="AF97">_xlfn.XLOOKUP(AF$1,'PY1 Data(H)'!$A$1:$BR$1,_xlfn.XLOOKUP($A97,'PY1 Data(H)'!$A$1:$A$288,'PY1 Data(H)'!$A$1:$BR$288))</f>
        <v>0</v>
      </c>
      <c r="AG97" s="130" cm="1">
        <f t="array" ref="AG97">_xlfn.XLOOKUP(AG$1,'PY1 Data(H)'!$A$1:$BR$1,_xlfn.XLOOKUP($A97,'PY1 Data(H)'!$A$1:$A$288,'PY1 Data(H)'!$A$1:$BR$288))</f>
        <v>2</v>
      </c>
      <c r="AH97" s="130" cm="1">
        <f t="array" ref="AH97">_xlfn.XLOOKUP(AH$1,'PY1 Data(H)'!$A$1:$BR$1,_xlfn.XLOOKUP($A97,'PY1 Data(H)'!$A$1:$A$288,'PY1 Data(H)'!$A$1:$BR$288))</f>
        <v>2</v>
      </c>
      <c r="AI97" s="130" cm="1">
        <f t="array" ref="AI97">_xlfn.XLOOKUP(AI$1,'PY1 Data(H)'!$A$1:$BR$1,_xlfn.XLOOKUP($A97,'PY1 Data(H)'!$A$1:$A$288,'PY1 Data(H)'!$A$1:$BR$288))</f>
        <v>2</v>
      </c>
      <c r="AJ97" s="130" cm="1">
        <f t="array" ref="AJ97">_xlfn.XLOOKUP(AJ$1,'PY1 Data(H)'!$A$1:$BR$1,_xlfn.XLOOKUP($A97,'PY1 Data(H)'!$A$1:$A$288,'PY1 Data(H)'!$A$1:$BR$288))</f>
        <v>2</v>
      </c>
      <c r="AK97" s="130" cm="1">
        <f t="array" ref="AK97">_xlfn.XLOOKUP(AK$1,'PY1 Data(H)'!$A$1:$BR$1,_xlfn.XLOOKUP($A97,'PY1 Data(H)'!$A$1:$A$288,'PY1 Data(H)'!$A$1:$BR$288))</f>
        <v>2</v>
      </c>
      <c r="AL97" s="130" cm="1">
        <f t="array" ref="AL97">_xlfn.XLOOKUP(AL$1,'PY1 Data(H)'!$A$1:$BR$1,_xlfn.XLOOKUP($A97,'PY1 Data(H)'!$A$1:$A$288,'PY1 Data(H)'!$A$1:$BR$288))</f>
        <v>2</v>
      </c>
      <c r="AM97" s="130" cm="1">
        <f t="array" ref="AM97">_xlfn.XLOOKUP(AM$1,'PY1 Data(H)'!$A$1:$BR$1,_xlfn.XLOOKUP($A97,'PY1 Data(H)'!$A$1:$A$288,'PY1 Data(H)'!$A$1:$BR$288))</f>
        <v>2</v>
      </c>
      <c r="AN97" s="130" cm="1">
        <f t="array" ref="AN97">_xlfn.XLOOKUP(AN$1,'PY1 Data(H)'!$A$1:$BR$1,_xlfn.XLOOKUP($A97,'PY1 Data(H)'!$A$1:$A$288,'PY1 Data(H)'!$A$1:$BR$288))</f>
        <v>2</v>
      </c>
      <c r="AO97" s="130" cm="1">
        <f t="array" ref="AO97">_xlfn.XLOOKUP(AO$1,'PY1 Data(H)'!$A$1:$BR$1,_xlfn.XLOOKUP($A97,'PY1 Data(H)'!$A$1:$A$288,'PY1 Data(H)'!$A$1:$BR$288))</f>
        <v>2</v>
      </c>
      <c r="AP97" s="130" cm="1">
        <f t="array" ref="AP97">_xlfn.XLOOKUP(AP$1,'PY1 Data(H)'!$A$1:$BR$1,_xlfn.XLOOKUP($A97,'PY1 Data(H)'!$A$1:$A$288,'PY1 Data(H)'!$A$1:$BR$288))</f>
        <v>2</v>
      </c>
      <c r="AQ97" s="130" cm="1">
        <f t="array" ref="AQ97">_xlfn.XLOOKUP(AQ$1,'PY1 Data(H)'!$A$1:$BR$1,_xlfn.XLOOKUP($A97,'PY1 Data(H)'!$A$1:$A$288,'PY1 Data(H)'!$A$1:$BR$288))</f>
        <v>2</v>
      </c>
      <c r="AR97" s="130" cm="1">
        <f t="array" ref="AR97">_xlfn.XLOOKUP(AR$1,'PY1 Data(H)'!$A$1:$BR$1,_xlfn.XLOOKUP($A97,'PY1 Data(H)'!$A$1:$A$288,'PY1 Data(H)'!$A$1:$BR$288))</f>
        <v>2</v>
      </c>
      <c r="AS97" s="130" cm="1">
        <f t="array" ref="AS97">_xlfn.XLOOKUP(AS$1,'PY1 Data(H)'!$A$1:$BR$1,_xlfn.XLOOKUP($A97,'PY1 Data(H)'!$A$1:$A$288,'PY1 Data(H)'!$A$1:$BR$288))</f>
        <v>2</v>
      </c>
    </row>
  </sheetData>
  <sheetProtection algorithmName="SHA-512" hashValue="1JLR8MJtHIOFuIYf7koAcbwEMQcx3a0EGSz5upysTmBAjl5EehsPNLE4jVNMHdxMtqpWfBG94t/grS7pkmKNTQ==" saltValue="CzhmeO5FGPFUoEonvxoPP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32E31-1ED2-4376-B7CE-006B30FEBD8F}">
  <dimension ref="A1:AS97"/>
  <sheetViews>
    <sheetView workbookViewId="0">
      <selection activeCell="C1" sqref="C1"/>
    </sheetView>
  </sheetViews>
  <sheetFormatPr defaultRowHeight="14.4" x14ac:dyDescent="0.3"/>
  <cols>
    <col min="4" max="45" width="20.77734375" customWidth="1"/>
  </cols>
  <sheetData>
    <row r="1" spans="1:45" x14ac:dyDescent="0.3">
      <c r="D1" t="s">
        <v>667</v>
      </c>
      <c r="E1" t="s">
        <v>668</v>
      </c>
      <c r="F1" t="s">
        <v>669</v>
      </c>
      <c r="G1" t="s">
        <v>670</v>
      </c>
      <c r="H1" t="s">
        <v>671</v>
      </c>
      <c r="I1" t="s">
        <v>672</v>
      </c>
      <c r="J1" t="s">
        <v>673</v>
      </c>
      <c r="K1" t="s">
        <v>674</v>
      </c>
      <c r="L1" t="s">
        <v>675</v>
      </c>
      <c r="M1" t="s">
        <v>676</v>
      </c>
      <c r="N1" t="s">
        <v>677</v>
      </c>
      <c r="O1" t="s">
        <v>678</v>
      </c>
      <c r="P1" t="s">
        <v>679</v>
      </c>
      <c r="Q1" t="s">
        <v>680</v>
      </c>
      <c r="R1" t="s">
        <v>681</v>
      </c>
      <c r="S1" t="s">
        <v>682</v>
      </c>
      <c r="T1" t="s">
        <v>683</v>
      </c>
      <c r="U1" t="s">
        <v>684</v>
      </c>
      <c r="V1" t="s">
        <v>685</v>
      </c>
      <c r="W1" t="s">
        <v>686</v>
      </c>
      <c r="X1" t="s">
        <v>687</v>
      </c>
      <c r="Y1" t="s">
        <v>688</v>
      </c>
      <c r="Z1" t="s">
        <v>689</v>
      </c>
      <c r="AA1" t="s">
        <v>690</v>
      </c>
      <c r="AB1" t="s">
        <v>691</v>
      </c>
      <c r="AC1" t="s">
        <v>692</v>
      </c>
      <c r="AD1" t="s">
        <v>693</v>
      </c>
      <c r="AE1" t="s">
        <v>694</v>
      </c>
      <c r="AF1" t="s">
        <v>695</v>
      </c>
      <c r="AG1" t="s">
        <v>696</v>
      </c>
      <c r="AH1" t="s">
        <v>697</v>
      </c>
      <c r="AI1" t="s">
        <v>698</v>
      </c>
      <c r="AJ1" t="s">
        <v>1149</v>
      </c>
      <c r="AK1" t="s">
        <v>699</v>
      </c>
      <c r="AL1" t="s">
        <v>700</v>
      </c>
      <c r="AM1" t="s">
        <v>701</v>
      </c>
      <c r="AN1" t="s">
        <v>702</v>
      </c>
      <c r="AO1" t="s">
        <v>703</v>
      </c>
      <c r="AP1" t="s">
        <v>704</v>
      </c>
      <c r="AQ1" t="s">
        <v>705</v>
      </c>
      <c r="AR1" t="s">
        <v>706</v>
      </c>
      <c r="AS1" t="s">
        <v>707</v>
      </c>
    </row>
    <row r="2" spans="1:45" x14ac:dyDescent="0.3">
      <c r="D2">
        <v>602182</v>
      </c>
      <c r="E2">
        <v>601701</v>
      </c>
      <c r="F2">
        <v>601702</v>
      </c>
      <c r="G2">
        <v>601703</v>
      </c>
      <c r="H2">
        <v>604187</v>
      </c>
      <c r="I2">
        <v>601707</v>
      </c>
      <c r="J2">
        <v>601708</v>
      </c>
      <c r="K2">
        <v>602352</v>
      </c>
      <c r="L2">
        <v>60952</v>
      </c>
      <c r="M2">
        <v>601717</v>
      </c>
      <c r="N2">
        <v>601719</v>
      </c>
      <c r="O2">
        <v>601720</v>
      </c>
      <c r="P2">
        <v>601723</v>
      </c>
      <c r="Q2">
        <v>601781</v>
      </c>
      <c r="R2">
        <v>601782</v>
      </c>
      <c r="S2">
        <v>601724</v>
      </c>
      <c r="T2">
        <v>601725</v>
      </c>
      <c r="U2">
        <v>601726</v>
      </c>
      <c r="V2">
        <v>602154</v>
      </c>
      <c r="W2">
        <v>604030</v>
      </c>
      <c r="X2">
        <v>601738</v>
      </c>
      <c r="Y2">
        <v>601744</v>
      </c>
      <c r="Z2">
        <v>601745</v>
      </c>
      <c r="AA2">
        <v>601746</v>
      </c>
      <c r="AB2">
        <v>601748</v>
      </c>
      <c r="AC2">
        <v>601790</v>
      </c>
      <c r="AD2">
        <v>602369</v>
      </c>
      <c r="AE2">
        <v>601760</v>
      </c>
      <c r="AF2">
        <v>601761</v>
      </c>
      <c r="AG2">
        <v>601797</v>
      </c>
      <c r="AH2">
        <v>602153</v>
      </c>
      <c r="AI2">
        <v>601764</v>
      </c>
      <c r="AJ2">
        <v>591618</v>
      </c>
      <c r="AK2">
        <v>602389</v>
      </c>
      <c r="AL2">
        <v>601765</v>
      </c>
      <c r="AM2">
        <v>602178</v>
      </c>
      <c r="AN2">
        <v>602390</v>
      </c>
      <c r="AO2">
        <v>602391</v>
      </c>
      <c r="AP2">
        <v>602414</v>
      </c>
      <c r="AQ2">
        <v>602395</v>
      </c>
      <c r="AR2">
        <v>602333</v>
      </c>
      <c r="AS2">
        <v>601774</v>
      </c>
    </row>
    <row r="3" spans="1:45" x14ac:dyDescent="0.3">
      <c r="A3">
        <v>333</v>
      </c>
      <c r="D3">
        <v>0</v>
      </c>
      <c r="E3">
        <v>0</v>
      </c>
      <c r="F3">
        <v>1578570</v>
      </c>
      <c r="G3">
        <v>0</v>
      </c>
      <c r="H3">
        <v>0</v>
      </c>
      <c r="I3">
        <v>199107</v>
      </c>
      <c r="J3">
        <v>1557653</v>
      </c>
      <c r="K3">
        <v>0</v>
      </c>
      <c r="L3">
        <v>0</v>
      </c>
      <c r="M3">
        <v>0</v>
      </c>
      <c r="N3">
        <v>0</v>
      </c>
      <c r="O3">
        <v>0</v>
      </c>
      <c r="P3">
        <v>337729</v>
      </c>
      <c r="Q3">
        <v>26577</v>
      </c>
      <c r="R3">
        <v>159345</v>
      </c>
      <c r="S3">
        <v>7430347</v>
      </c>
      <c r="T3">
        <v>0</v>
      </c>
      <c r="U3">
        <v>114095</v>
      </c>
      <c r="V3">
        <v>0</v>
      </c>
      <c r="W3">
        <v>132834</v>
      </c>
      <c r="X3">
        <v>138572</v>
      </c>
      <c r="Y3">
        <v>0</v>
      </c>
      <c r="Z3">
        <v>68422</v>
      </c>
      <c r="AA3">
        <v>188110</v>
      </c>
      <c r="AB3">
        <v>177496</v>
      </c>
      <c r="AC3">
        <v>7775588</v>
      </c>
      <c r="AD3">
        <v>0</v>
      </c>
      <c r="AE3">
        <v>118721</v>
      </c>
      <c r="AF3">
        <v>0</v>
      </c>
      <c r="AG3">
        <v>12405567</v>
      </c>
      <c r="AH3">
        <v>2300037</v>
      </c>
      <c r="AI3">
        <v>465438097</v>
      </c>
      <c r="AJ3">
        <v>747743</v>
      </c>
      <c r="AK3">
        <v>1150913</v>
      </c>
      <c r="AL3">
        <v>46016</v>
      </c>
      <c r="AM3">
        <v>174422</v>
      </c>
      <c r="AN3">
        <v>36678</v>
      </c>
      <c r="AO3">
        <v>81319</v>
      </c>
      <c r="AP3">
        <v>927454</v>
      </c>
      <c r="AQ3">
        <v>0</v>
      </c>
      <c r="AR3">
        <v>0</v>
      </c>
      <c r="AS3">
        <v>174243</v>
      </c>
    </row>
    <row r="4" spans="1:45" x14ac:dyDescent="0.3">
      <c r="A4">
        <v>500</v>
      </c>
      <c r="D4">
        <v>0</v>
      </c>
      <c r="E4">
        <v>0</v>
      </c>
      <c r="F4">
        <v>0</v>
      </c>
      <c r="G4">
        <v>0</v>
      </c>
      <c r="H4">
        <v>0</v>
      </c>
      <c r="I4">
        <v>4000</v>
      </c>
      <c r="J4">
        <v>0</v>
      </c>
      <c r="K4">
        <v>0</v>
      </c>
      <c r="L4">
        <v>0</v>
      </c>
      <c r="M4">
        <v>0</v>
      </c>
      <c r="N4">
        <v>0</v>
      </c>
      <c r="O4">
        <v>0</v>
      </c>
      <c r="P4">
        <v>0</v>
      </c>
      <c r="Q4">
        <v>16643</v>
      </c>
      <c r="R4">
        <v>0</v>
      </c>
      <c r="S4">
        <v>0</v>
      </c>
      <c r="T4">
        <v>0</v>
      </c>
      <c r="U4">
        <v>0</v>
      </c>
      <c r="V4">
        <v>0</v>
      </c>
      <c r="W4">
        <v>470000</v>
      </c>
      <c r="X4">
        <v>0</v>
      </c>
      <c r="Y4">
        <v>0</v>
      </c>
      <c r="Z4">
        <v>0</v>
      </c>
      <c r="AA4">
        <v>0</v>
      </c>
      <c r="AB4">
        <v>0</v>
      </c>
      <c r="AC4">
        <v>0</v>
      </c>
      <c r="AD4">
        <v>0</v>
      </c>
      <c r="AE4">
        <v>0</v>
      </c>
      <c r="AF4">
        <v>0</v>
      </c>
      <c r="AG4">
        <v>400041</v>
      </c>
      <c r="AH4">
        <v>1590491</v>
      </c>
      <c r="AI4">
        <v>0</v>
      </c>
      <c r="AJ4">
        <v>0</v>
      </c>
      <c r="AK4">
        <v>0</v>
      </c>
      <c r="AL4">
        <v>21098</v>
      </c>
      <c r="AM4">
        <v>100000</v>
      </c>
      <c r="AN4">
        <v>0</v>
      </c>
      <c r="AO4">
        <v>0</v>
      </c>
      <c r="AP4">
        <v>0</v>
      </c>
      <c r="AQ4">
        <v>0</v>
      </c>
      <c r="AR4">
        <v>0</v>
      </c>
      <c r="AS4">
        <v>15600</v>
      </c>
    </row>
    <row r="5" spans="1:45" x14ac:dyDescent="0.3">
      <c r="A5">
        <v>385</v>
      </c>
      <c r="D5">
        <v>0</v>
      </c>
      <c r="E5">
        <v>0</v>
      </c>
      <c r="F5">
        <v>2252397</v>
      </c>
      <c r="G5">
        <v>0</v>
      </c>
      <c r="H5">
        <v>0</v>
      </c>
      <c r="I5">
        <v>839905</v>
      </c>
      <c r="J5">
        <v>2721148</v>
      </c>
      <c r="K5">
        <v>0</v>
      </c>
      <c r="L5">
        <v>0</v>
      </c>
      <c r="M5">
        <v>0</v>
      </c>
      <c r="N5">
        <v>0</v>
      </c>
      <c r="O5">
        <v>0</v>
      </c>
      <c r="P5">
        <v>337729</v>
      </c>
      <c r="Q5">
        <v>76925</v>
      </c>
      <c r="R5">
        <v>162281</v>
      </c>
      <c r="S5">
        <v>7759821</v>
      </c>
      <c r="T5">
        <v>0</v>
      </c>
      <c r="U5">
        <v>150745</v>
      </c>
      <c r="V5">
        <v>0</v>
      </c>
      <c r="W5">
        <v>807348</v>
      </c>
      <c r="X5">
        <v>2526937</v>
      </c>
      <c r="Y5">
        <v>0</v>
      </c>
      <c r="Z5">
        <v>123835</v>
      </c>
      <c r="AA5">
        <v>188139</v>
      </c>
      <c r="AB5">
        <v>271382</v>
      </c>
      <c r="AC5">
        <v>46319683</v>
      </c>
      <c r="AD5">
        <v>0</v>
      </c>
      <c r="AE5">
        <v>118997</v>
      </c>
      <c r="AF5">
        <v>0</v>
      </c>
      <c r="AG5">
        <v>41297978</v>
      </c>
      <c r="AH5">
        <v>3910494</v>
      </c>
      <c r="AI5">
        <v>610760095</v>
      </c>
      <c r="AJ5">
        <v>755796</v>
      </c>
      <c r="AK5">
        <v>2582831</v>
      </c>
      <c r="AL5">
        <v>630650</v>
      </c>
      <c r="AM5">
        <v>372104</v>
      </c>
      <c r="AN5">
        <v>39510</v>
      </c>
      <c r="AO5">
        <v>200682</v>
      </c>
      <c r="AP5">
        <v>3354190</v>
      </c>
      <c r="AQ5">
        <v>0</v>
      </c>
      <c r="AR5">
        <v>0</v>
      </c>
      <c r="AS5">
        <v>289843</v>
      </c>
    </row>
    <row r="6" spans="1:45" x14ac:dyDescent="0.3">
      <c r="A6">
        <v>575</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26012475</v>
      </c>
      <c r="AJ6">
        <v>0</v>
      </c>
      <c r="AK6">
        <v>0</v>
      </c>
      <c r="AL6">
        <v>0</v>
      </c>
      <c r="AM6">
        <v>0</v>
      </c>
      <c r="AN6">
        <v>0</v>
      </c>
      <c r="AO6">
        <v>0</v>
      </c>
      <c r="AP6">
        <v>0</v>
      </c>
      <c r="AQ6">
        <v>0</v>
      </c>
      <c r="AR6">
        <v>0</v>
      </c>
      <c r="AS6">
        <v>0</v>
      </c>
    </row>
    <row r="7" spans="1:45" x14ac:dyDescent="0.3">
      <c r="A7">
        <v>576</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row>
    <row r="8" spans="1:45" x14ac:dyDescent="0.3">
      <c r="A8">
        <v>626</v>
      </c>
      <c r="D8">
        <v>0</v>
      </c>
      <c r="E8">
        <v>0</v>
      </c>
      <c r="F8">
        <v>1356772</v>
      </c>
      <c r="G8">
        <v>0</v>
      </c>
      <c r="H8">
        <v>0</v>
      </c>
      <c r="I8">
        <v>14296</v>
      </c>
      <c r="J8">
        <v>110973</v>
      </c>
      <c r="K8">
        <v>0</v>
      </c>
      <c r="L8">
        <v>0</v>
      </c>
      <c r="M8">
        <v>0</v>
      </c>
      <c r="N8">
        <v>0</v>
      </c>
      <c r="O8">
        <v>0</v>
      </c>
      <c r="P8">
        <v>23</v>
      </c>
      <c r="Q8">
        <v>0</v>
      </c>
      <c r="R8">
        <v>12198</v>
      </c>
      <c r="S8">
        <v>289877</v>
      </c>
      <c r="T8">
        <v>0</v>
      </c>
      <c r="U8">
        <v>138</v>
      </c>
      <c r="V8">
        <v>0</v>
      </c>
      <c r="W8">
        <v>604467</v>
      </c>
      <c r="X8">
        <v>0</v>
      </c>
      <c r="Y8">
        <v>0</v>
      </c>
      <c r="Z8">
        <v>725</v>
      </c>
      <c r="AA8">
        <v>0</v>
      </c>
      <c r="AB8">
        <v>13557</v>
      </c>
      <c r="AC8">
        <v>8688995</v>
      </c>
      <c r="AD8">
        <v>0</v>
      </c>
      <c r="AE8">
        <v>0</v>
      </c>
      <c r="AF8">
        <v>0</v>
      </c>
      <c r="AG8">
        <v>1559875</v>
      </c>
      <c r="AH8">
        <v>34452</v>
      </c>
      <c r="AI8">
        <v>14937235</v>
      </c>
      <c r="AJ8">
        <v>1398</v>
      </c>
      <c r="AK8">
        <v>917</v>
      </c>
      <c r="AL8">
        <v>0</v>
      </c>
      <c r="AM8">
        <v>0</v>
      </c>
      <c r="AN8">
        <v>506</v>
      </c>
      <c r="AO8">
        <v>446</v>
      </c>
      <c r="AP8">
        <v>89082</v>
      </c>
      <c r="AQ8">
        <v>0</v>
      </c>
      <c r="AR8">
        <v>0</v>
      </c>
      <c r="AS8">
        <v>0</v>
      </c>
    </row>
    <row r="9" spans="1:45" x14ac:dyDescent="0.3">
      <c r="A9">
        <v>627</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row>
    <row r="10" spans="1:45" x14ac:dyDescent="0.3">
      <c r="A10">
        <v>628</v>
      </c>
      <c r="D10">
        <v>0</v>
      </c>
      <c r="E10">
        <v>0</v>
      </c>
      <c r="F10">
        <v>0</v>
      </c>
      <c r="G10">
        <v>0</v>
      </c>
      <c r="H10">
        <v>0</v>
      </c>
      <c r="I10">
        <v>0</v>
      </c>
      <c r="J10">
        <v>2000</v>
      </c>
      <c r="K10">
        <v>0</v>
      </c>
      <c r="L10">
        <v>0</v>
      </c>
      <c r="M10">
        <v>0</v>
      </c>
      <c r="N10">
        <v>0</v>
      </c>
      <c r="O10">
        <v>0</v>
      </c>
      <c r="P10">
        <v>0</v>
      </c>
      <c r="Q10">
        <v>0</v>
      </c>
      <c r="R10">
        <v>0</v>
      </c>
      <c r="S10">
        <v>0</v>
      </c>
      <c r="T10">
        <v>0</v>
      </c>
      <c r="U10">
        <v>0</v>
      </c>
      <c r="V10">
        <v>0</v>
      </c>
      <c r="W10">
        <v>0</v>
      </c>
      <c r="X10">
        <v>0</v>
      </c>
      <c r="Y10">
        <v>0</v>
      </c>
      <c r="Z10">
        <v>0</v>
      </c>
      <c r="AA10">
        <v>0</v>
      </c>
      <c r="AB10">
        <v>0</v>
      </c>
      <c r="AC10">
        <v>2499523</v>
      </c>
      <c r="AD10">
        <v>0</v>
      </c>
      <c r="AE10">
        <v>0</v>
      </c>
      <c r="AF10">
        <v>0</v>
      </c>
      <c r="AG10">
        <v>75316</v>
      </c>
      <c r="AH10">
        <v>18766</v>
      </c>
      <c r="AI10">
        <v>558347</v>
      </c>
      <c r="AJ10">
        <v>0</v>
      </c>
      <c r="AK10">
        <v>0</v>
      </c>
      <c r="AL10">
        <v>0</v>
      </c>
      <c r="AM10">
        <v>0</v>
      </c>
      <c r="AN10">
        <v>0</v>
      </c>
      <c r="AO10">
        <v>0</v>
      </c>
      <c r="AP10">
        <v>0</v>
      </c>
      <c r="AQ10">
        <v>0</v>
      </c>
      <c r="AR10">
        <v>0</v>
      </c>
      <c r="AS10">
        <v>0</v>
      </c>
    </row>
    <row r="11" spans="1:45" x14ac:dyDescent="0.3">
      <c r="A11">
        <v>629</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row>
    <row r="12" spans="1:45" x14ac:dyDescent="0.3">
      <c r="A12">
        <v>630</v>
      </c>
      <c r="D12">
        <v>0</v>
      </c>
      <c r="E12">
        <v>0</v>
      </c>
      <c r="F12">
        <v>0</v>
      </c>
      <c r="G12">
        <v>0</v>
      </c>
      <c r="H12">
        <v>0</v>
      </c>
      <c r="I12">
        <v>4000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row>
    <row r="13" spans="1:45" x14ac:dyDescent="0.3">
      <c r="A13">
        <v>631</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row>
    <row r="14" spans="1:45" x14ac:dyDescent="0.3">
      <c r="A14">
        <v>338</v>
      </c>
      <c r="D14">
        <v>0</v>
      </c>
      <c r="E14">
        <v>0</v>
      </c>
      <c r="F14">
        <v>1356772</v>
      </c>
      <c r="G14">
        <v>0</v>
      </c>
      <c r="H14">
        <v>0</v>
      </c>
      <c r="I14">
        <v>14296</v>
      </c>
      <c r="J14">
        <v>3512583</v>
      </c>
      <c r="K14">
        <v>0</v>
      </c>
      <c r="L14">
        <v>0</v>
      </c>
      <c r="M14">
        <v>0</v>
      </c>
      <c r="N14">
        <v>0</v>
      </c>
      <c r="O14">
        <v>0</v>
      </c>
      <c r="P14">
        <v>23</v>
      </c>
      <c r="Q14">
        <v>0</v>
      </c>
      <c r="R14">
        <v>12198</v>
      </c>
      <c r="S14">
        <v>289877</v>
      </c>
      <c r="T14">
        <v>0</v>
      </c>
      <c r="U14">
        <v>62891</v>
      </c>
      <c r="V14">
        <v>0</v>
      </c>
      <c r="W14">
        <v>604467</v>
      </c>
      <c r="X14">
        <v>268864</v>
      </c>
      <c r="Y14">
        <v>0</v>
      </c>
      <c r="Z14">
        <v>725</v>
      </c>
      <c r="AA14">
        <v>3015</v>
      </c>
      <c r="AB14">
        <v>121763</v>
      </c>
      <c r="AC14">
        <v>112700744</v>
      </c>
      <c r="AD14">
        <v>0</v>
      </c>
      <c r="AE14">
        <v>0</v>
      </c>
      <c r="AF14">
        <v>0</v>
      </c>
      <c r="AG14">
        <v>1665108</v>
      </c>
      <c r="AH14">
        <v>34452</v>
      </c>
      <c r="AI14">
        <v>16964150</v>
      </c>
      <c r="AJ14">
        <v>1398</v>
      </c>
      <c r="AK14">
        <v>917</v>
      </c>
      <c r="AL14">
        <v>600</v>
      </c>
      <c r="AM14">
        <v>600</v>
      </c>
      <c r="AN14">
        <v>506</v>
      </c>
      <c r="AO14">
        <v>446</v>
      </c>
      <c r="AP14">
        <v>822294</v>
      </c>
      <c r="AQ14">
        <v>0</v>
      </c>
      <c r="AR14">
        <v>0</v>
      </c>
      <c r="AS14">
        <v>0</v>
      </c>
    </row>
    <row r="15" spans="1:45" x14ac:dyDescent="0.3">
      <c r="A15">
        <v>335</v>
      </c>
      <c r="D15">
        <v>0</v>
      </c>
      <c r="E15">
        <v>0</v>
      </c>
      <c r="F15">
        <v>0</v>
      </c>
      <c r="G15">
        <v>0</v>
      </c>
      <c r="H15">
        <v>0</v>
      </c>
      <c r="I15">
        <v>0</v>
      </c>
      <c r="J15">
        <v>0</v>
      </c>
      <c r="K15">
        <v>0</v>
      </c>
      <c r="L15">
        <v>0</v>
      </c>
      <c r="M15">
        <v>0</v>
      </c>
      <c r="N15">
        <v>0</v>
      </c>
      <c r="O15">
        <v>0</v>
      </c>
      <c r="P15">
        <v>0</v>
      </c>
      <c r="Q15">
        <v>0</v>
      </c>
      <c r="R15">
        <v>12100</v>
      </c>
      <c r="S15">
        <v>0</v>
      </c>
      <c r="T15">
        <v>0</v>
      </c>
      <c r="U15">
        <v>0</v>
      </c>
      <c r="V15">
        <v>0</v>
      </c>
      <c r="W15">
        <v>470000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row>
    <row r="16" spans="1:45" x14ac:dyDescent="0.3">
      <c r="A16">
        <v>252</v>
      </c>
      <c r="D16">
        <v>0</v>
      </c>
      <c r="E16">
        <v>0</v>
      </c>
      <c r="F16">
        <v>365</v>
      </c>
      <c r="G16">
        <v>0</v>
      </c>
      <c r="H16">
        <v>0</v>
      </c>
      <c r="I16">
        <v>631718</v>
      </c>
      <c r="J16">
        <v>299160</v>
      </c>
      <c r="K16">
        <v>0</v>
      </c>
      <c r="L16">
        <v>0</v>
      </c>
      <c r="M16">
        <v>0</v>
      </c>
      <c r="N16">
        <v>0</v>
      </c>
      <c r="O16">
        <v>0</v>
      </c>
      <c r="P16">
        <v>0</v>
      </c>
      <c r="Q16">
        <v>33705</v>
      </c>
      <c r="R16">
        <v>0</v>
      </c>
      <c r="S16">
        <v>0</v>
      </c>
      <c r="T16">
        <v>0</v>
      </c>
      <c r="U16">
        <v>592</v>
      </c>
      <c r="V16">
        <v>0</v>
      </c>
      <c r="W16">
        <v>58489</v>
      </c>
      <c r="X16">
        <v>2116989</v>
      </c>
      <c r="Y16">
        <v>0</v>
      </c>
      <c r="Z16">
        <v>48533</v>
      </c>
      <c r="AA16">
        <v>0</v>
      </c>
      <c r="AB16">
        <v>42266</v>
      </c>
      <c r="AC16">
        <v>7118405</v>
      </c>
      <c r="AD16">
        <v>0</v>
      </c>
      <c r="AE16">
        <v>0</v>
      </c>
      <c r="AF16">
        <v>0</v>
      </c>
      <c r="AG16">
        <v>26583395</v>
      </c>
      <c r="AH16">
        <v>0</v>
      </c>
      <c r="AI16">
        <v>64051612</v>
      </c>
      <c r="AJ16">
        <v>6096</v>
      </c>
      <c r="AK16">
        <v>1423032</v>
      </c>
      <c r="AL16">
        <v>557787</v>
      </c>
      <c r="AM16">
        <v>73010</v>
      </c>
      <c r="AN16">
        <v>2249</v>
      </c>
      <c r="AO16">
        <v>113769</v>
      </c>
      <c r="AP16">
        <v>1236101</v>
      </c>
      <c r="AQ16">
        <v>0</v>
      </c>
      <c r="AR16">
        <v>0</v>
      </c>
      <c r="AS16">
        <v>0</v>
      </c>
    </row>
    <row r="17" spans="1:45" x14ac:dyDescent="0.3">
      <c r="A17">
        <v>253</v>
      </c>
      <c r="D17">
        <v>0</v>
      </c>
      <c r="E17">
        <v>0</v>
      </c>
      <c r="F17">
        <v>673462</v>
      </c>
      <c r="G17">
        <v>0</v>
      </c>
      <c r="H17">
        <v>0</v>
      </c>
      <c r="I17">
        <v>2786</v>
      </c>
      <c r="J17">
        <v>26645</v>
      </c>
      <c r="K17">
        <v>0</v>
      </c>
      <c r="L17">
        <v>0</v>
      </c>
      <c r="M17">
        <v>0</v>
      </c>
      <c r="N17">
        <v>0</v>
      </c>
      <c r="O17">
        <v>0</v>
      </c>
      <c r="P17">
        <v>0</v>
      </c>
      <c r="Q17">
        <v>16643</v>
      </c>
      <c r="R17">
        <v>534</v>
      </c>
      <c r="S17">
        <v>445191</v>
      </c>
      <c r="T17">
        <v>0</v>
      </c>
      <c r="U17">
        <v>0</v>
      </c>
      <c r="V17">
        <v>0</v>
      </c>
      <c r="W17">
        <v>44069</v>
      </c>
      <c r="X17">
        <v>4327</v>
      </c>
      <c r="Y17">
        <v>0</v>
      </c>
      <c r="Z17">
        <v>1461</v>
      </c>
      <c r="AA17">
        <v>0</v>
      </c>
      <c r="AB17">
        <v>1724</v>
      </c>
      <c r="AC17">
        <v>12825577</v>
      </c>
      <c r="AD17">
        <v>0</v>
      </c>
      <c r="AE17">
        <v>202</v>
      </c>
      <c r="AF17">
        <v>0</v>
      </c>
      <c r="AG17">
        <v>2264028</v>
      </c>
      <c r="AH17">
        <v>1608036</v>
      </c>
      <c r="AI17">
        <v>517983413</v>
      </c>
      <c r="AJ17">
        <v>0</v>
      </c>
      <c r="AK17">
        <v>5938</v>
      </c>
      <c r="AL17">
        <v>21098</v>
      </c>
      <c r="AM17">
        <v>123211</v>
      </c>
      <c r="AN17">
        <v>14</v>
      </c>
      <c r="AO17">
        <v>793</v>
      </c>
      <c r="AP17">
        <v>1295795</v>
      </c>
      <c r="AQ17">
        <v>0</v>
      </c>
      <c r="AR17">
        <v>0</v>
      </c>
      <c r="AS17">
        <v>115600</v>
      </c>
    </row>
    <row r="18" spans="1:45" x14ac:dyDescent="0.3">
      <c r="A18">
        <v>254</v>
      </c>
      <c r="D18">
        <v>0</v>
      </c>
      <c r="E18">
        <v>0</v>
      </c>
      <c r="F18">
        <v>221798</v>
      </c>
      <c r="G18">
        <v>0</v>
      </c>
      <c r="H18">
        <v>0</v>
      </c>
      <c r="I18">
        <v>191105</v>
      </c>
      <c r="J18">
        <v>-1117240</v>
      </c>
      <c r="K18">
        <v>0</v>
      </c>
      <c r="L18">
        <v>0</v>
      </c>
      <c r="M18">
        <v>0</v>
      </c>
      <c r="N18">
        <v>0</v>
      </c>
      <c r="O18">
        <v>0</v>
      </c>
      <c r="P18">
        <v>337706</v>
      </c>
      <c r="Q18">
        <v>26577</v>
      </c>
      <c r="R18">
        <v>149549</v>
      </c>
      <c r="S18">
        <v>7024753</v>
      </c>
      <c r="T18">
        <v>0</v>
      </c>
      <c r="U18">
        <v>87262</v>
      </c>
      <c r="V18">
        <v>0</v>
      </c>
      <c r="W18">
        <v>100323</v>
      </c>
      <c r="X18">
        <v>136757</v>
      </c>
      <c r="Y18">
        <v>0</v>
      </c>
      <c r="Z18">
        <v>73116</v>
      </c>
      <c r="AA18">
        <v>185124</v>
      </c>
      <c r="AB18">
        <v>105629</v>
      </c>
      <c r="AC18">
        <v>-86325043</v>
      </c>
      <c r="AD18">
        <v>0</v>
      </c>
      <c r="AE18">
        <v>118795</v>
      </c>
      <c r="AF18">
        <v>0</v>
      </c>
      <c r="AG18">
        <v>10785447</v>
      </c>
      <c r="AH18">
        <v>2268006</v>
      </c>
      <c r="AI18">
        <v>11760920</v>
      </c>
      <c r="AJ18">
        <v>748302</v>
      </c>
      <c r="AK18">
        <v>1152944</v>
      </c>
      <c r="AL18">
        <v>51166</v>
      </c>
      <c r="AM18">
        <v>175283</v>
      </c>
      <c r="AN18">
        <v>36741</v>
      </c>
      <c r="AO18">
        <v>85674</v>
      </c>
      <c r="AP18">
        <v>0</v>
      </c>
      <c r="AQ18">
        <v>0</v>
      </c>
      <c r="AR18">
        <v>0</v>
      </c>
      <c r="AS18">
        <v>174243</v>
      </c>
    </row>
    <row r="19" spans="1:45" x14ac:dyDescent="0.3">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row>
    <row r="20" spans="1:45" x14ac:dyDescent="0.3">
      <c r="A20">
        <v>502</v>
      </c>
      <c r="D20">
        <v>153926</v>
      </c>
      <c r="E20">
        <v>0</v>
      </c>
      <c r="F20">
        <v>0</v>
      </c>
      <c r="G20">
        <v>3542161</v>
      </c>
      <c r="H20">
        <v>50972</v>
      </c>
      <c r="I20">
        <v>0</v>
      </c>
      <c r="J20">
        <v>0</v>
      </c>
      <c r="K20">
        <v>227789</v>
      </c>
      <c r="L20">
        <v>12474671</v>
      </c>
      <c r="M20">
        <v>0</v>
      </c>
      <c r="N20">
        <v>169095</v>
      </c>
      <c r="O20">
        <v>137425165</v>
      </c>
      <c r="P20">
        <v>0</v>
      </c>
      <c r="Q20">
        <v>0</v>
      </c>
      <c r="R20">
        <v>0</v>
      </c>
      <c r="S20">
        <v>0</v>
      </c>
      <c r="T20">
        <v>0</v>
      </c>
      <c r="U20">
        <v>0</v>
      </c>
      <c r="V20">
        <v>0</v>
      </c>
      <c r="W20">
        <v>0</v>
      </c>
      <c r="X20">
        <v>0</v>
      </c>
      <c r="Y20">
        <v>0</v>
      </c>
      <c r="Z20">
        <v>0</v>
      </c>
      <c r="AA20">
        <v>0</v>
      </c>
      <c r="AB20">
        <v>0</v>
      </c>
      <c r="AC20">
        <v>0</v>
      </c>
      <c r="AD20">
        <v>237992</v>
      </c>
      <c r="AE20">
        <v>0</v>
      </c>
      <c r="AF20">
        <v>0</v>
      </c>
      <c r="AG20">
        <v>868065</v>
      </c>
      <c r="AH20">
        <v>0</v>
      </c>
      <c r="AI20">
        <v>1643175</v>
      </c>
      <c r="AJ20">
        <v>0</v>
      </c>
      <c r="AK20">
        <v>0</v>
      </c>
      <c r="AL20">
        <v>0</v>
      </c>
      <c r="AM20">
        <v>0</v>
      </c>
      <c r="AN20">
        <v>0</v>
      </c>
      <c r="AO20">
        <v>0</v>
      </c>
      <c r="AP20">
        <v>0</v>
      </c>
      <c r="AQ20">
        <v>5292240</v>
      </c>
      <c r="AR20">
        <v>234204</v>
      </c>
      <c r="AS20">
        <v>0</v>
      </c>
    </row>
    <row r="21" spans="1:45" x14ac:dyDescent="0.3">
      <c r="A21">
        <v>503</v>
      </c>
      <c r="D21">
        <v>0</v>
      </c>
      <c r="E21">
        <v>0</v>
      </c>
      <c r="F21">
        <v>0</v>
      </c>
      <c r="G21">
        <v>17566</v>
      </c>
      <c r="H21">
        <v>0</v>
      </c>
      <c r="I21">
        <v>0</v>
      </c>
      <c r="J21">
        <v>0</v>
      </c>
      <c r="K21">
        <v>0</v>
      </c>
      <c r="L21">
        <v>24102367</v>
      </c>
      <c r="M21">
        <v>0</v>
      </c>
      <c r="N21">
        <v>0</v>
      </c>
      <c r="O21">
        <v>0</v>
      </c>
      <c r="P21">
        <v>0</v>
      </c>
      <c r="Q21">
        <v>0</v>
      </c>
      <c r="R21">
        <v>0</v>
      </c>
      <c r="S21">
        <v>0</v>
      </c>
      <c r="T21">
        <v>0</v>
      </c>
      <c r="U21">
        <v>0</v>
      </c>
      <c r="V21">
        <v>0</v>
      </c>
      <c r="W21">
        <v>0</v>
      </c>
      <c r="X21">
        <v>0</v>
      </c>
      <c r="Y21">
        <v>0</v>
      </c>
      <c r="Z21">
        <v>0</v>
      </c>
      <c r="AA21">
        <v>0</v>
      </c>
      <c r="AB21">
        <v>0</v>
      </c>
      <c r="AC21">
        <v>0</v>
      </c>
      <c r="AD21">
        <v>0</v>
      </c>
      <c r="AE21">
        <v>0</v>
      </c>
      <c r="AF21">
        <v>0</v>
      </c>
      <c r="AG21">
        <v>3450</v>
      </c>
      <c r="AH21">
        <v>0</v>
      </c>
      <c r="AI21">
        <v>0</v>
      </c>
      <c r="AJ21">
        <v>0</v>
      </c>
      <c r="AK21">
        <v>0</v>
      </c>
      <c r="AL21">
        <v>0</v>
      </c>
      <c r="AM21">
        <v>0</v>
      </c>
      <c r="AN21">
        <v>0</v>
      </c>
      <c r="AO21">
        <v>0</v>
      </c>
      <c r="AP21">
        <v>0</v>
      </c>
      <c r="AQ21">
        <v>0</v>
      </c>
      <c r="AR21">
        <v>0</v>
      </c>
      <c r="AS21">
        <v>0</v>
      </c>
    </row>
    <row r="22" spans="1:45" x14ac:dyDescent="0.3">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row>
    <row r="23" spans="1:45" x14ac:dyDescent="0.3">
      <c r="A23">
        <v>388</v>
      </c>
      <c r="D23">
        <v>0</v>
      </c>
      <c r="E23">
        <v>0</v>
      </c>
      <c r="F23">
        <v>9416881</v>
      </c>
      <c r="G23">
        <v>0</v>
      </c>
      <c r="H23">
        <v>0</v>
      </c>
      <c r="I23">
        <v>399561</v>
      </c>
      <c r="J23">
        <v>2751509</v>
      </c>
      <c r="K23">
        <v>0</v>
      </c>
      <c r="L23">
        <v>0</v>
      </c>
      <c r="M23">
        <v>0</v>
      </c>
      <c r="N23">
        <v>0</v>
      </c>
      <c r="O23">
        <v>0</v>
      </c>
      <c r="P23">
        <v>16980</v>
      </c>
      <c r="Q23">
        <v>0</v>
      </c>
      <c r="R23">
        <v>55359</v>
      </c>
      <c r="S23">
        <v>1988771</v>
      </c>
      <c r="T23">
        <v>0</v>
      </c>
      <c r="U23">
        <v>188597</v>
      </c>
      <c r="V23">
        <v>0</v>
      </c>
      <c r="W23">
        <v>10332</v>
      </c>
      <c r="X23">
        <v>225835</v>
      </c>
      <c r="Y23">
        <v>0</v>
      </c>
      <c r="Z23">
        <v>98820</v>
      </c>
      <c r="AA23">
        <v>52376</v>
      </c>
      <c r="AB23">
        <v>551247</v>
      </c>
      <c r="AC23">
        <v>71014690</v>
      </c>
      <c r="AD23">
        <v>0</v>
      </c>
      <c r="AE23">
        <v>11520</v>
      </c>
      <c r="AF23">
        <v>0</v>
      </c>
      <c r="AG23">
        <v>8540335</v>
      </c>
      <c r="AH23">
        <v>3157714</v>
      </c>
      <c r="AI23">
        <v>65024650</v>
      </c>
      <c r="AJ23">
        <v>67263</v>
      </c>
      <c r="AK23">
        <v>130943</v>
      </c>
      <c r="AL23">
        <v>52641</v>
      </c>
      <c r="AM23">
        <v>69255</v>
      </c>
      <c r="AN23">
        <v>4935</v>
      </c>
      <c r="AO23">
        <v>33736</v>
      </c>
      <c r="AP23">
        <v>2458668</v>
      </c>
      <c r="AQ23">
        <v>0</v>
      </c>
      <c r="AR23">
        <v>0</v>
      </c>
      <c r="AS23">
        <v>66446</v>
      </c>
    </row>
    <row r="24" spans="1:45" x14ac:dyDescent="0.3">
      <c r="A24">
        <v>339</v>
      </c>
      <c r="D24">
        <v>0</v>
      </c>
      <c r="E24">
        <v>0</v>
      </c>
      <c r="F24">
        <v>9112795</v>
      </c>
      <c r="G24">
        <v>0</v>
      </c>
      <c r="H24">
        <v>0</v>
      </c>
      <c r="I24">
        <v>550</v>
      </c>
      <c r="J24">
        <v>0</v>
      </c>
      <c r="K24">
        <v>0</v>
      </c>
      <c r="L24">
        <v>0</v>
      </c>
      <c r="M24">
        <v>0</v>
      </c>
      <c r="N24">
        <v>0</v>
      </c>
      <c r="O24">
        <v>0</v>
      </c>
      <c r="P24">
        <v>0</v>
      </c>
      <c r="Q24">
        <v>0</v>
      </c>
      <c r="R24">
        <v>0</v>
      </c>
      <c r="S24">
        <v>0</v>
      </c>
      <c r="T24">
        <v>0</v>
      </c>
      <c r="U24">
        <v>0</v>
      </c>
      <c r="V24">
        <v>0</v>
      </c>
      <c r="W24">
        <v>0</v>
      </c>
      <c r="X24">
        <v>5925</v>
      </c>
      <c r="Y24">
        <v>0</v>
      </c>
      <c r="Z24">
        <v>2375</v>
      </c>
      <c r="AA24">
        <v>0</v>
      </c>
      <c r="AB24">
        <v>255549</v>
      </c>
      <c r="AC24">
        <v>49050811</v>
      </c>
      <c r="AD24">
        <v>0</v>
      </c>
      <c r="AE24">
        <v>0</v>
      </c>
      <c r="AF24">
        <v>0</v>
      </c>
      <c r="AG24">
        <v>235254</v>
      </c>
      <c r="AH24">
        <v>282813</v>
      </c>
      <c r="AI24">
        <v>95329</v>
      </c>
      <c r="AJ24">
        <v>11701</v>
      </c>
      <c r="AK24">
        <v>0</v>
      </c>
      <c r="AL24">
        <v>0</v>
      </c>
      <c r="AM24">
        <v>101224</v>
      </c>
      <c r="AN24">
        <v>0</v>
      </c>
      <c r="AO24">
        <v>0</v>
      </c>
      <c r="AP24">
        <v>2693855</v>
      </c>
      <c r="AQ24">
        <v>0</v>
      </c>
      <c r="AR24">
        <v>0</v>
      </c>
      <c r="AS24">
        <v>0</v>
      </c>
    </row>
    <row r="25" spans="1:45" x14ac:dyDescent="0.3">
      <c r="A25">
        <v>504</v>
      </c>
      <c r="D25">
        <v>0</v>
      </c>
      <c r="E25">
        <v>0</v>
      </c>
      <c r="F25">
        <v>0</v>
      </c>
      <c r="G25">
        <v>0</v>
      </c>
      <c r="H25">
        <v>0</v>
      </c>
      <c r="I25">
        <v>0</v>
      </c>
      <c r="J25">
        <v>0</v>
      </c>
      <c r="K25">
        <v>0</v>
      </c>
      <c r="L25">
        <v>0</v>
      </c>
      <c r="M25">
        <v>0</v>
      </c>
      <c r="N25">
        <v>0</v>
      </c>
      <c r="O25">
        <v>0</v>
      </c>
      <c r="P25">
        <v>0</v>
      </c>
      <c r="Q25">
        <v>0</v>
      </c>
      <c r="R25">
        <v>0</v>
      </c>
      <c r="S25">
        <v>0</v>
      </c>
      <c r="T25">
        <v>0</v>
      </c>
      <c r="U25">
        <v>210722</v>
      </c>
      <c r="V25">
        <v>0</v>
      </c>
      <c r="W25">
        <v>0</v>
      </c>
      <c r="X25">
        <v>0</v>
      </c>
      <c r="Y25">
        <v>0</v>
      </c>
      <c r="Z25">
        <v>0</v>
      </c>
      <c r="AA25">
        <v>0</v>
      </c>
      <c r="AB25">
        <v>0</v>
      </c>
      <c r="AC25">
        <v>2411101</v>
      </c>
      <c r="AD25">
        <v>0</v>
      </c>
      <c r="AE25">
        <v>0</v>
      </c>
      <c r="AF25">
        <v>0</v>
      </c>
      <c r="AG25">
        <v>5402996</v>
      </c>
      <c r="AH25">
        <v>0</v>
      </c>
      <c r="AI25">
        <v>8584787</v>
      </c>
      <c r="AJ25">
        <v>0</v>
      </c>
      <c r="AK25">
        <v>1818</v>
      </c>
      <c r="AL25">
        <v>29957</v>
      </c>
      <c r="AM25">
        <v>0</v>
      </c>
      <c r="AN25">
        <v>1290</v>
      </c>
      <c r="AO25">
        <v>50</v>
      </c>
      <c r="AP25">
        <v>0</v>
      </c>
      <c r="AQ25">
        <v>0</v>
      </c>
      <c r="AR25">
        <v>0</v>
      </c>
      <c r="AS25">
        <v>80000</v>
      </c>
    </row>
    <row r="26" spans="1:45" x14ac:dyDescent="0.3">
      <c r="A26">
        <v>505</v>
      </c>
      <c r="D26">
        <v>0</v>
      </c>
      <c r="E26">
        <v>0</v>
      </c>
      <c r="F26">
        <v>0</v>
      </c>
      <c r="G26">
        <v>0</v>
      </c>
      <c r="H26">
        <v>0</v>
      </c>
      <c r="I26">
        <v>0</v>
      </c>
      <c r="J26">
        <v>0</v>
      </c>
      <c r="K26">
        <v>0</v>
      </c>
      <c r="L26">
        <v>0</v>
      </c>
      <c r="M26">
        <v>0</v>
      </c>
      <c r="N26">
        <v>0</v>
      </c>
      <c r="O26">
        <v>0</v>
      </c>
      <c r="P26">
        <v>0</v>
      </c>
      <c r="Q26">
        <v>0</v>
      </c>
      <c r="R26">
        <v>0</v>
      </c>
      <c r="S26">
        <v>22582</v>
      </c>
      <c r="T26">
        <v>0</v>
      </c>
      <c r="U26">
        <v>0</v>
      </c>
      <c r="V26">
        <v>0</v>
      </c>
      <c r="W26">
        <v>0</v>
      </c>
      <c r="X26">
        <v>0</v>
      </c>
      <c r="Y26">
        <v>0</v>
      </c>
      <c r="Z26">
        <v>0</v>
      </c>
      <c r="AA26">
        <v>0</v>
      </c>
      <c r="AB26">
        <v>0</v>
      </c>
      <c r="AC26">
        <v>0</v>
      </c>
      <c r="AD26">
        <v>0</v>
      </c>
      <c r="AE26">
        <v>0</v>
      </c>
      <c r="AF26">
        <v>0</v>
      </c>
      <c r="AG26">
        <v>3935944</v>
      </c>
      <c r="AH26">
        <v>0</v>
      </c>
      <c r="AI26">
        <v>176873</v>
      </c>
      <c r="AJ26">
        <v>0</v>
      </c>
      <c r="AK26">
        <v>0</v>
      </c>
      <c r="AL26">
        <v>0</v>
      </c>
      <c r="AM26">
        <v>0</v>
      </c>
      <c r="AN26">
        <v>0</v>
      </c>
      <c r="AO26">
        <v>0</v>
      </c>
      <c r="AP26">
        <v>0</v>
      </c>
      <c r="AQ26">
        <v>0</v>
      </c>
      <c r="AR26">
        <v>0</v>
      </c>
      <c r="AS26">
        <v>0</v>
      </c>
    </row>
    <row r="27" spans="1:45" x14ac:dyDescent="0.3">
      <c r="A27">
        <v>341</v>
      </c>
      <c r="D27">
        <v>0</v>
      </c>
      <c r="E27">
        <v>0</v>
      </c>
      <c r="F27">
        <v>321500</v>
      </c>
      <c r="G27">
        <v>0</v>
      </c>
      <c r="H27">
        <v>0</v>
      </c>
      <c r="I27">
        <v>353024</v>
      </c>
      <c r="J27">
        <v>2691679</v>
      </c>
      <c r="K27">
        <v>0</v>
      </c>
      <c r="L27">
        <v>0</v>
      </c>
      <c r="M27">
        <v>0</v>
      </c>
      <c r="N27">
        <v>0</v>
      </c>
      <c r="O27">
        <v>0</v>
      </c>
      <c r="P27">
        <v>30225</v>
      </c>
      <c r="Q27">
        <v>7</v>
      </c>
      <c r="R27">
        <v>68687</v>
      </c>
      <c r="S27">
        <v>3248650</v>
      </c>
      <c r="T27">
        <v>0</v>
      </c>
      <c r="U27">
        <v>11</v>
      </c>
      <c r="V27">
        <v>0</v>
      </c>
      <c r="W27">
        <v>141</v>
      </c>
      <c r="X27">
        <v>350575</v>
      </c>
      <c r="Y27">
        <v>0</v>
      </c>
      <c r="Z27">
        <v>124000</v>
      </c>
      <c r="AA27">
        <v>75020</v>
      </c>
      <c r="AB27">
        <v>312639</v>
      </c>
      <c r="AC27">
        <v>16145730</v>
      </c>
      <c r="AD27">
        <v>0</v>
      </c>
      <c r="AE27">
        <v>16541</v>
      </c>
      <c r="AF27">
        <v>0</v>
      </c>
      <c r="AG27">
        <v>4268936</v>
      </c>
      <c r="AH27">
        <v>2342003</v>
      </c>
      <c r="AI27">
        <v>179456547</v>
      </c>
      <c r="AJ27">
        <v>66996</v>
      </c>
      <c r="AK27">
        <v>220607</v>
      </c>
      <c r="AL27">
        <v>7776</v>
      </c>
      <c r="AM27">
        <v>30</v>
      </c>
      <c r="AN27">
        <v>7628</v>
      </c>
      <c r="AO27">
        <v>52179</v>
      </c>
      <c r="AP27">
        <v>9932</v>
      </c>
      <c r="AQ27">
        <v>0</v>
      </c>
      <c r="AR27">
        <v>0</v>
      </c>
      <c r="AS27">
        <v>75</v>
      </c>
    </row>
    <row r="28" spans="1:45" x14ac:dyDescent="0.3">
      <c r="A28">
        <v>386</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row>
    <row r="29" spans="1:45" x14ac:dyDescent="0.3">
      <c r="A29">
        <v>387</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12430760</v>
      </c>
      <c r="AJ29">
        <v>0</v>
      </c>
      <c r="AK29">
        <v>0</v>
      </c>
      <c r="AL29">
        <v>0</v>
      </c>
      <c r="AM29">
        <v>0</v>
      </c>
      <c r="AN29">
        <v>0</v>
      </c>
      <c r="AO29">
        <v>0</v>
      </c>
      <c r="AP29">
        <v>0</v>
      </c>
      <c r="AQ29">
        <v>0</v>
      </c>
      <c r="AR29">
        <v>0</v>
      </c>
      <c r="AS29">
        <v>0</v>
      </c>
    </row>
    <row r="30" spans="1:45" x14ac:dyDescent="0.3">
      <c r="A30">
        <v>389</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-1743000</v>
      </c>
      <c r="AJ30">
        <v>0</v>
      </c>
      <c r="AK30">
        <v>0</v>
      </c>
      <c r="AL30">
        <v>0</v>
      </c>
      <c r="AM30">
        <v>0</v>
      </c>
      <c r="AN30">
        <v>0</v>
      </c>
      <c r="AO30">
        <v>0</v>
      </c>
      <c r="AP30">
        <v>0</v>
      </c>
      <c r="AQ30">
        <v>0</v>
      </c>
      <c r="AR30">
        <v>0</v>
      </c>
      <c r="AS30">
        <v>0</v>
      </c>
    </row>
    <row r="31" spans="1:45" x14ac:dyDescent="0.3">
      <c r="A31">
        <v>255</v>
      </c>
      <c r="D31">
        <v>0</v>
      </c>
      <c r="E31">
        <v>0</v>
      </c>
      <c r="F31">
        <v>17414</v>
      </c>
      <c r="G31">
        <v>0</v>
      </c>
      <c r="H31">
        <v>0</v>
      </c>
      <c r="I31">
        <v>-45987</v>
      </c>
      <c r="J31">
        <v>-59830</v>
      </c>
      <c r="K31">
        <v>0</v>
      </c>
      <c r="L31">
        <v>0</v>
      </c>
      <c r="M31">
        <v>0</v>
      </c>
      <c r="N31">
        <v>0</v>
      </c>
      <c r="O31">
        <v>0</v>
      </c>
      <c r="P31">
        <v>13245</v>
      </c>
      <c r="Q31">
        <v>7</v>
      </c>
      <c r="R31">
        <v>13328</v>
      </c>
      <c r="S31">
        <v>1282461</v>
      </c>
      <c r="T31">
        <v>0</v>
      </c>
      <c r="U31">
        <v>22136</v>
      </c>
      <c r="V31">
        <v>0</v>
      </c>
      <c r="W31">
        <v>-10191</v>
      </c>
      <c r="X31">
        <v>130665</v>
      </c>
      <c r="Y31">
        <v>0</v>
      </c>
      <c r="Z31">
        <v>27555</v>
      </c>
      <c r="AA31">
        <v>22644</v>
      </c>
      <c r="AB31">
        <v>16941</v>
      </c>
      <c r="AC31">
        <v>-3407048</v>
      </c>
      <c r="AD31">
        <v>0</v>
      </c>
      <c r="AE31">
        <v>5021</v>
      </c>
      <c r="AF31">
        <v>0</v>
      </c>
      <c r="AG31">
        <v>5302795</v>
      </c>
      <c r="AH31">
        <v>-532898</v>
      </c>
      <c r="AI31">
        <v>109115126</v>
      </c>
      <c r="AJ31">
        <v>11434</v>
      </c>
      <c r="AK31">
        <v>91482</v>
      </c>
      <c r="AL31">
        <v>-14908</v>
      </c>
      <c r="AM31">
        <v>31999</v>
      </c>
      <c r="AN31">
        <v>3983</v>
      </c>
      <c r="AO31">
        <v>18493</v>
      </c>
      <c r="AP31">
        <v>245119</v>
      </c>
      <c r="AQ31">
        <v>0</v>
      </c>
      <c r="AR31">
        <v>0</v>
      </c>
      <c r="AS31">
        <v>13629</v>
      </c>
    </row>
    <row r="32" spans="1:45" x14ac:dyDescent="0.3">
      <c r="A32">
        <v>376</v>
      </c>
      <c r="D32">
        <v>0</v>
      </c>
      <c r="E32">
        <v>0</v>
      </c>
      <c r="F32">
        <v>0</v>
      </c>
      <c r="G32">
        <v>0</v>
      </c>
      <c r="H32">
        <v>0</v>
      </c>
      <c r="I32">
        <v>0</v>
      </c>
      <c r="J32">
        <v>0</v>
      </c>
      <c r="K32">
        <v>0</v>
      </c>
      <c r="L32">
        <v>0</v>
      </c>
      <c r="M32">
        <v>0</v>
      </c>
      <c r="N32">
        <v>0</v>
      </c>
      <c r="O32">
        <v>0</v>
      </c>
      <c r="P32">
        <v>4</v>
      </c>
      <c r="Q32">
        <v>0</v>
      </c>
      <c r="R32">
        <v>0</v>
      </c>
      <c r="S32">
        <v>0</v>
      </c>
      <c r="T32">
        <v>0</v>
      </c>
      <c r="U32">
        <v>0</v>
      </c>
      <c r="V32">
        <v>0</v>
      </c>
      <c r="W32">
        <v>0</v>
      </c>
      <c r="X32">
        <v>0</v>
      </c>
      <c r="Y32">
        <v>0</v>
      </c>
      <c r="Z32">
        <v>-7151</v>
      </c>
      <c r="AA32">
        <v>0</v>
      </c>
      <c r="AB32">
        <v>0</v>
      </c>
      <c r="AC32">
        <v>0</v>
      </c>
      <c r="AD32">
        <v>0</v>
      </c>
      <c r="AE32">
        <v>0</v>
      </c>
      <c r="AF32">
        <v>0</v>
      </c>
      <c r="AG32">
        <v>0</v>
      </c>
      <c r="AH32">
        <v>0</v>
      </c>
      <c r="AI32">
        <v>0</v>
      </c>
      <c r="AJ32">
        <v>0</v>
      </c>
      <c r="AK32">
        <v>0</v>
      </c>
      <c r="AL32">
        <v>0</v>
      </c>
      <c r="AM32">
        <v>0</v>
      </c>
      <c r="AN32">
        <v>0</v>
      </c>
      <c r="AO32">
        <v>0</v>
      </c>
      <c r="AP32">
        <v>0</v>
      </c>
      <c r="AQ32">
        <v>0</v>
      </c>
      <c r="AR32">
        <v>0</v>
      </c>
      <c r="AS32">
        <v>0</v>
      </c>
    </row>
    <row r="33" spans="1:45" x14ac:dyDescent="0.3">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row>
    <row r="34" spans="1:45" x14ac:dyDescent="0.3">
      <c r="A34">
        <v>592</v>
      </c>
      <c r="D34">
        <v>546850</v>
      </c>
      <c r="E34">
        <v>0</v>
      </c>
      <c r="F34">
        <v>0</v>
      </c>
      <c r="G34">
        <v>-1360504</v>
      </c>
      <c r="H34">
        <v>-135475</v>
      </c>
      <c r="I34">
        <v>0</v>
      </c>
      <c r="J34">
        <v>0</v>
      </c>
      <c r="K34">
        <v>-1415821</v>
      </c>
      <c r="L34">
        <v>-1075714</v>
      </c>
      <c r="M34">
        <v>0</v>
      </c>
      <c r="N34">
        <v>54396</v>
      </c>
      <c r="O34">
        <v>194133</v>
      </c>
      <c r="P34">
        <v>0</v>
      </c>
      <c r="Q34">
        <v>0</v>
      </c>
      <c r="R34">
        <v>0</v>
      </c>
      <c r="S34">
        <v>0</v>
      </c>
      <c r="T34">
        <v>0</v>
      </c>
      <c r="U34">
        <v>0</v>
      </c>
      <c r="V34">
        <v>193624</v>
      </c>
      <c r="W34">
        <v>0</v>
      </c>
      <c r="X34">
        <v>0</v>
      </c>
      <c r="Y34">
        <v>0</v>
      </c>
      <c r="Z34">
        <v>0</v>
      </c>
      <c r="AA34">
        <v>0</v>
      </c>
      <c r="AB34">
        <v>0</v>
      </c>
      <c r="AC34">
        <v>0</v>
      </c>
      <c r="AD34">
        <v>-627280</v>
      </c>
      <c r="AE34">
        <v>0</v>
      </c>
      <c r="AF34">
        <v>0</v>
      </c>
      <c r="AG34">
        <v>-220185</v>
      </c>
      <c r="AH34">
        <v>0</v>
      </c>
      <c r="AI34">
        <v>123197</v>
      </c>
      <c r="AJ34">
        <v>0</v>
      </c>
      <c r="AK34">
        <v>0</v>
      </c>
      <c r="AL34">
        <v>0</v>
      </c>
      <c r="AM34">
        <v>0</v>
      </c>
      <c r="AN34">
        <v>0</v>
      </c>
      <c r="AO34">
        <v>0</v>
      </c>
      <c r="AP34">
        <v>0</v>
      </c>
      <c r="AQ34">
        <v>1440665</v>
      </c>
      <c r="AR34">
        <v>104780</v>
      </c>
      <c r="AS34">
        <v>0</v>
      </c>
    </row>
    <row r="35" spans="1:45" x14ac:dyDescent="0.3">
      <c r="A35">
        <v>591</v>
      </c>
      <c r="D35">
        <v>1677477</v>
      </c>
      <c r="E35">
        <v>0</v>
      </c>
      <c r="F35">
        <v>0</v>
      </c>
      <c r="G35">
        <v>5280133</v>
      </c>
      <c r="H35">
        <v>160475</v>
      </c>
      <c r="I35">
        <v>0</v>
      </c>
      <c r="J35">
        <v>0</v>
      </c>
      <c r="K35">
        <v>10311491</v>
      </c>
      <c r="L35">
        <v>17776900</v>
      </c>
      <c r="M35">
        <v>0</v>
      </c>
      <c r="N35">
        <v>496606</v>
      </c>
      <c r="O35">
        <v>11724917</v>
      </c>
      <c r="P35">
        <v>0</v>
      </c>
      <c r="Q35">
        <v>0</v>
      </c>
      <c r="R35">
        <v>0</v>
      </c>
      <c r="S35">
        <v>0</v>
      </c>
      <c r="T35">
        <v>0</v>
      </c>
      <c r="U35">
        <v>0</v>
      </c>
      <c r="V35">
        <v>2641616</v>
      </c>
      <c r="W35">
        <v>0</v>
      </c>
      <c r="X35">
        <v>0</v>
      </c>
      <c r="Y35">
        <v>0</v>
      </c>
      <c r="Z35">
        <v>0</v>
      </c>
      <c r="AA35">
        <v>0</v>
      </c>
      <c r="AB35">
        <v>0</v>
      </c>
      <c r="AC35">
        <v>0</v>
      </c>
      <c r="AD35">
        <v>733233</v>
      </c>
      <c r="AE35">
        <v>0</v>
      </c>
      <c r="AF35">
        <v>0</v>
      </c>
      <c r="AG35">
        <v>844462</v>
      </c>
      <c r="AH35">
        <v>0</v>
      </c>
      <c r="AI35">
        <v>26648058</v>
      </c>
      <c r="AJ35">
        <v>0</v>
      </c>
      <c r="AK35">
        <v>0</v>
      </c>
      <c r="AL35">
        <v>0</v>
      </c>
      <c r="AM35">
        <v>0</v>
      </c>
      <c r="AN35">
        <v>0</v>
      </c>
      <c r="AO35">
        <v>0</v>
      </c>
      <c r="AP35">
        <v>0</v>
      </c>
      <c r="AQ35">
        <v>5441475</v>
      </c>
      <c r="AR35">
        <v>1576989</v>
      </c>
      <c r="AS35">
        <v>0</v>
      </c>
    </row>
    <row r="36" spans="1:45" x14ac:dyDescent="0.3">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row>
    <row r="37" spans="1:45" x14ac:dyDescent="0.3">
      <c r="A37">
        <v>506</v>
      </c>
      <c r="D37">
        <v>0</v>
      </c>
      <c r="E37">
        <v>0</v>
      </c>
      <c r="F37">
        <v>1578570</v>
      </c>
      <c r="G37">
        <v>0</v>
      </c>
      <c r="H37">
        <v>0</v>
      </c>
      <c r="I37">
        <v>199107</v>
      </c>
      <c r="J37">
        <v>1557653</v>
      </c>
      <c r="K37">
        <v>0</v>
      </c>
      <c r="L37">
        <v>0</v>
      </c>
      <c r="M37">
        <v>0</v>
      </c>
      <c r="N37">
        <v>0</v>
      </c>
      <c r="O37">
        <v>0</v>
      </c>
      <c r="P37">
        <v>337729</v>
      </c>
      <c r="Q37">
        <v>26577</v>
      </c>
      <c r="R37">
        <v>159345</v>
      </c>
      <c r="S37">
        <v>7430347</v>
      </c>
      <c r="T37">
        <v>0</v>
      </c>
      <c r="U37">
        <v>114095</v>
      </c>
      <c r="V37">
        <v>0</v>
      </c>
      <c r="W37">
        <v>132834</v>
      </c>
      <c r="X37">
        <v>138572</v>
      </c>
      <c r="Y37">
        <v>0</v>
      </c>
      <c r="Z37">
        <v>68422</v>
      </c>
      <c r="AA37">
        <v>188110</v>
      </c>
      <c r="AB37">
        <v>177496</v>
      </c>
      <c r="AC37">
        <v>7775588</v>
      </c>
      <c r="AD37">
        <v>0</v>
      </c>
      <c r="AE37">
        <v>118721</v>
      </c>
      <c r="AF37">
        <v>0</v>
      </c>
      <c r="AG37">
        <v>12210727</v>
      </c>
      <c r="AH37">
        <v>2300037</v>
      </c>
      <c r="AI37">
        <v>14497643</v>
      </c>
      <c r="AJ37">
        <v>747743</v>
      </c>
      <c r="AK37">
        <v>1150913</v>
      </c>
      <c r="AL37">
        <v>46016</v>
      </c>
      <c r="AM37">
        <v>174422</v>
      </c>
      <c r="AN37">
        <v>36678</v>
      </c>
      <c r="AO37">
        <v>81319</v>
      </c>
      <c r="AP37">
        <v>927454</v>
      </c>
      <c r="AQ37">
        <v>0</v>
      </c>
      <c r="AR37">
        <v>0</v>
      </c>
      <c r="AS37">
        <v>174243</v>
      </c>
    </row>
    <row r="38" spans="1:45" x14ac:dyDescent="0.3">
      <c r="A38">
        <v>536</v>
      </c>
      <c r="D38">
        <v>0</v>
      </c>
      <c r="E38">
        <v>0</v>
      </c>
      <c r="F38">
        <v>0</v>
      </c>
      <c r="G38">
        <v>0</v>
      </c>
      <c r="H38">
        <v>0</v>
      </c>
      <c r="I38">
        <v>4000</v>
      </c>
      <c r="J38">
        <v>0</v>
      </c>
      <c r="K38">
        <v>0</v>
      </c>
      <c r="L38">
        <v>0</v>
      </c>
      <c r="M38">
        <v>0</v>
      </c>
      <c r="N38">
        <v>0</v>
      </c>
      <c r="O38">
        <v>0</v>
      </c>
      <c r="P38">
        <v>0</v>
      </c>
      <c r="Q38">
        <v>16643</v>
      </c>
      <c r="R38">
        <v>0</v>
      </c>
      <c r="S38">
        <v>0</v>
      </c>
      <c r="T38">
        <v>0</v>
      </c>
      <c r="U38">
        <v>0</v>
      </c>
      <c r="V38">
        <v>0</v>
      </c>
      <c r="W38">
        <v>0</v>
      </c>
      <c r="X38">
        <v>0</v>
      </c>
      <c r="Y38">
        <v>0</v>
      </c>
      <c r="Z38">
        <v>0</v>
      </c>
      <c r="AA38">
        <v>0</v>
      </c>
      <c r="AB38">
        <v>0</v>
      </c>
      <c r="AC38">
        <v>0</v>
      </c>
      <c r="AD38">
        <v>0</v>
      </c>
      <c r="AE38">
        <v>0</v>
      </c>
      <c r="AF38">
        <v>0</v>
      </c>
      <c r="AG38">
        <v>400041</v>
      </c>
      <c r="AH38">
        <v>1590491</v>
      </c>
      <c r="AI38">
        <v>0</v>
      </c>
      <c r="AJ38">
        <v>0</v>
      </c>
      <c r="AK38">
        <v>0</v>
      </c>
      <c r="AL38">
        <v>21098</v>
      </c>
      <c r="AM38">
        <v>100000</v>
      </c>
      <c r="AN38">
        <v>0</v>
      </c>
      <c r="AO38">
        <v>0</v>
      </c>
      <c r="AP38">
        <v>0</v>
      </c>
      <c r="AQ38">
        <v>0</v>
      </c>
      <c r="AR38">
        <v>0</v>
      </c>
      <c r="AS38">
        <v>15600</v>
      </c>
    </row>
    <row r="39" spans="1:45" x14ac:dyDescent="0.3">
      <c r="A39">
        <v>586</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row>
    <row r="40" spans="1:45" x14ac:dyDescent="0.3">
      <c r="A40">
        <v>379</v>
      </c>
      <c r="D40">
        <v>0</v>
      </c>
      <c r="E40">
        <v>0</v>
      </c>
      <c r="F40">
        <v>2252032</v>
      </c>
      <c r="G40">
        <v>0</v>
      </c>
      <c r="H40">
        <v>0</v>
      </c>
      <c r="I40">
        <v>207900</v>
      </c>
      <c r="J40">
        <v>1584298</v>
      </c>
      <c r="K40">
        <v>0</v>
      </c>
      <c r="L40">
        <v>0</v>
      </c>
      <c r="M40">
        <v>0</v>
      </c>
      <c r="N40">
        <v>0</v>
      </c>
      <c r="O40">
        <v>0</v>
      </c>
      <c r="P40">
        <v>337729</v>
      </c>
      <c r="Q40">
        <v>43220</v>
      </c>
      <c r="R40">
        <v>162072</v>
      </c>
      <c r="S40">
        <v>7759821</v>
      </c>
      <c r="T40">
        <v>0</v>
      </c>
      <c r="U40">
        <v>114095</v>
      </c>
      <c r="V40">
        <v>0</v>
      </c>
      <c r="W40">
        <v>188461</v>
      </c>
      <c r="X40">
        <v>332834</v>
      </c>
      <c r="Y40">
        <v>0</v>
      </c>
      <c r="Z40">
        <v>73853</v>
      </c>
      <c r="AA40">
        <v>188139</v>
      </c>
      <c r="AB40">
        <v>177496</v>
      </c>
      <c r="AC40">
        <v>20272332</v>
      </c>
      <c r="AD40">
        <v>0</v>
      </c>
      <c r="AE40">
        <v>118986</v>
      </c>
      <c r="AF40">
        <v>0</v>
      </c>
      <c r="AG40">
        <v>13708454</v>
      </c>
      <c r="AH40">
        <v>3910494</v>
      </c>
      <c r="AI40">
        <v>40952272</v>
      </c>
      <c r="AJ40">
        <v>748937</v>
      </c>
      <c r="AK40">
        <v>1159799</v>
      </c>
      <c r="AL40">
        <v>72864</v>
      </c>
      <c r="AM40">
        <v>299694</v>
      </c>
      <c r="AN40">
        <v>37261</v>
      </c>
      <c r="AO40">
        <v>86913</v>
      </c>
      <c r="AP40">
        <v>1726697</v>
      </c>
      <c r="AQ40">
        <v>0</v>
      </c>
      <c r="AR40">
        <v>0</v>
      </c>
      <c r="AS40">
        <v>289843</v>
      </c>
    </row>
    <row r="41" spans="1:45" x14ac:dyDescent="0.3">
      <c r="A41">
        <v>4</v>
      </c>
      <c r="D41">
        <v>0</v>
      </c>
      <c r="E41">
        <v>0</v>
      </c>
      <c r="F41">
        <v>1356772</v>
      </c>
      <c r="G41">
        <v>0</v>
      </c>
      <c r="H41">
        <v>0</v>
      </c>
      <c r="I41">
        <v>14296</v>
      </c>
      <c r="J41">
        <v>205866</v>
      </c>
      <c r="K41">
        <v>0</v>
      </c>
      <c r="L41">
        <v>0</v>
      </c>
      <c r="M41">
        <v>0</v>
      </c>
      <c r="N41">
        <v>0</v>
      </c>
      <c r="O41">
        <v>0</v>
      </c>
      <c r="P41">
        <v>23</v>
      </c>
      <c r="Q41">
        <v>0</v>
      </c>
      <c r="R41">
        <v>12198</v>
      </c>
      <c r="S41">
        <v>289877</v>
      </c>
      <c r="T41">
        <v>0</v>
      </c>
      <c r="U41">
        <v>138</v>
      </c>
      <c r="V41">
        <v>0</v>
      </c>
      <c r="W41">
        <v>0</v>
      </c>
      <c r="X41">
        <v>268864</v>
      </c>
      <c r="Y41">
        <v>0</v>
      </c>
      <c r="Z41">
        <v>725</v>
      </c>
      <c r="AA41">
        <v>3015</v>
      </c>
      <c r="AB41">
        <v>13557</v>
      </c>
      <c r="AC41">
        <v>8688995</v>
      </c>
      <c r="AD41">
        <v>0</v>
      </c>
      <c r="AE41">
        <v>0</v>
      </c>
      <c r="AF41">
        <v>0</v>
      </c>
      <c r="AG41">
        <v>478430</v>
      </c>
      <c r="AH41">
        <v>15686</v>
      </c>
      <c r="AI41">
        <v>479292</v>
      </c>
      <c r="AJ41">
        <v>1398</v>
      </c>
      <c r="AK41">
        <v>917</v>
      </c>
      <c r="AL41">
        <v>0</v>
      </c>
      <c r="AM41">
        <v>0</v>
      </c>
      <c r="AN41">
        <v>506</v>
      </c>
      <c r="AO41">
        <v>446</v>
      </c>
      <c r="AP41">
        <v>26824</v>
      </c>
      <c r="AQ41">
        <v>0</v>
      </c>
      <c r="AR41">
        <v>0</v>
      </c>
      <c r="AS41">
        <v>0</v>
      </c>
    </row>
    <row r="42" spans="1:45" x14ac:dyDescent="0.3">
      <c r="A42">
        <v>5</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600</v>
      </c>
      <c r="AM42">
        <v>600</v>
      </c>
      <c r="AN42">
        <v>0</v>
      </c>
      <c r="AO42">
        <v>0</v>
      </c>
      <c r="AP42">
        <v>0</v>
      </c>
      <c r="AQ42">
        <v>0</v>
      </c>
      <c r="AR42">
        <v>0</v>
      </c>
      <c r="AS42">
        <v>0</v>
      </c>
    </row>
    <row r="43" spans="1:45" x14ac:dyDescent="0.3">
      <c r="A43">
        <v>380</v>
      </c>
      <c r="D43">
        <v>0</v>
      </c>
      <c r="E43">
        <v>0</v>
      </c>
      <c r="F43">
        <v>0</v>
      </c>
      <c r="G43">
        <v>0</v>
      </c>
      <c r="H43">
        <v>0</v>
      </c>
      <c r="I43">
        <v>1861</v>
      </c>
      <c r="J43">
        <v>0</v>
      </c>
      <c r="K43">
        <v>0</v>
      </c>
      <c r="L43">
        <v>0</v>
      </c>
      <c r="M43">
        <v>0</v>
      </c>
      <c r="N43">
        <v>0</v>
      </c>
      <c r="O43">
        <v>0</v>
      </c>
      <c r="P43">
        <v>0</v>
      </c>
      <c r="Q43">
        <v>0</v>
      </c>
      <c r="R43">
        <v>2083</v>
      </c>
      <c r="S43">
        <v>8950</v>
      </c>
      <c r="T43">
        <v>0</v>
      </c>
      <c r="U43">
        <v>0</v>
      </c>
      <c r="V43">
        <v>0</v>
      </c>
      <c r="W43">
        <v>0</v>
      </c>
      <c r="X43">
        <v>4845</v>
      </c>
      <c r="Y43">
        <v>0</v>
      </c>
      <c r="Z43">
        <v>0</v>
      </c>
      <c r="AA43">
        <v>0</v>
      </c>
      <c r="AB43">
        <v>0</v>
      </c>
      <c r="AC43">
        <v>2410046</v>
      </c>
      <c r="AD43">
        <v>0</v>
      </c>
      <c r="AE43">
        <v>63</v>
      </c>
      <c r="AF43">
        <v>0</v>
      </c>
      <c r="AG43">
        <v>0</v>
      </c>
      <c r="AH43">
        <v>2421</v>
      </c>
      <c r="AI43">
        <v>0</v>
      </c>
      <c r="AJ43">
        <v>1194</v>
      </c>
      <c r="AK43">
        <v>2948</v>
      </c>
      <c r="AL43">
        <v>0</v>
      </c>
      <c r="AM43">
        <v>0</v>
      </c>
      <c r="AN43">
        <v>569</v>
      </c>
      <c r="AO43">
        <v>4801</v>
      </c>
      <c r="AP43">
        <v>0</v>
      </c>
      <c r="AQ43">
        <v>0</v>
      </c>
      <c r="AR43">
        <v>0</v>
      </c>
      <c r="AS43">
        <v>0</v>
      </c>
    </row>
    <row r="44" spans="1:45" x14ac:dyDescent="0.3">
      <c r="A44">
        <v>391</v>
      </c>
      <c r="D44">
        <v>0</v>
      </c>
      <c r="E44">
        <v>0</v>
      </c>
      <c r="F44">
        <v>673462</v>
      </c>
      <c r="G44">
        <v>0</v>
      </c>
      <c r="H44">
        <v>0</v>
      </c>
      <c r="I44">
        <v>2786</v>
      </c>
      <c r="J44">
        <v>26645</v>
      </c>
      <c r="K44">
        <v>0</v>
      </c>
      <c r="L44">
        <v>0</v>
      </c>
      <c r="M44">
        <v>0</v>
      </c>
      <c r="N44">
        <v>0</v>
      </c>
      <c r="O44">
        <v>0</v>
      </c>
      <c r="P44">
        <v>0</v>
      </c>
      <c r="Q44">
        <v>0</v>
      </c>
      <c r="R44">
        <v>534</v>
      </c>
      <c r="S44">
        <v>432023</v>
      </c>
      <c r="T44">
        <v>0</v>
      </c>
      <c r="U44">
        <v>0</v>
      </c>
      <c r="V44">
        <v>0</v>
      </c>
      <c r="W44">
        <v>44069</v>
      </c>
      <c r="X44">
        <v>4327</v>
      </c>
      <c r="Y44">
        <v>0</v>
      </c>
      <c r="Z44">
        <v>1461</v>
      </c>
      <c r="AA44">
        <v>0</v>
      </c>
      <c r="AB44">
        <v>0</v>
      </c>
      <c r="AC44">
        <v>12825577</v>
      </c>
      <c r="AD44">
        <v>0</v>
      </c>
      <c r="AE44">
        <v>0</v>
      </c>
      <c r="AF44">
        <v>0</v>
      </c>
      <c r="AG44">
        <v>1097686</v>
      </c>
      <c r="AH44">
        <v>17545</v>
      </c>
      <c r="AI44">
        <v>26314599</v>
      </c>
      <c r="AJ44">
        <v>0</v>
      </c>
      <c r="AK44">
        <v>5938</v>
      </c>
      <c r="AL44">
        <v>0</v>
      </c>
      <c r="AM44">
        <v>23211</v>
      </c>
      <c r="AN44">
        <v>14</v>
      </c>
      <c r="AO44">
        <v>793</v>
      </c>
      <c r="AP44">
        <v>799246</v>
      </c>
      <c r="AQ44">
        <v>0</v>
      </c>
      <c r="AR44">
        <v>0</v>
      </c>
      <c r="AS44">
        <v>100000</v>
      </c>
    </row>
    <row r="45" spans="1:45" x14ac:dyDescent="0.3">
      <c r="A45">
        <v>7</v>
      </c>
      <c r="D45">
        <v>0</v>
      </c>
      <c r="E45">
        <v>0</v>
      </c>
      <c r="F45">
        <v>0</v>
      </c>
      <c r="G45">
        <v>0</v>
      </c>
      <c r="H45">
        <v>0</v>
      </c>
      <c r="I45">
        <v>146</v>
      </c>
      <c r="J45">
        <v>0</v>
      </c>
      <c r="K45">
        <v>0</v>
      </c>
      <c r="L45">
        <v>0</v>
      </c>
      <c r="M45">
        <v>0</v>
      </c>
      <c r="N45">
        <v>0</v>
      </c>
      <c r="O45">
        <v>0</v>
      </c>
      <c r="P45">
        <v>0</v>
      </c>
      <c r="Q45">
        <v>0</v>
      </c>
      <c r="R45">
        <v>110</v>
      </c>
      <c r="S45">
        <v>13168</v>
      </c>
      <c r="T45">
        <v>0</v>
      </c>
      <c r="U45">
        <v>0</v>
      </c>
      <c r="V45">
        <v>0</v>
      </c>
      <c r="W45">
        <v>11558</v>
      </c>
      <c r="X45">
        <v>0</v>
      </c>
      <c r="Y45">
        <v>0</v>
      </c>
      <c r="Z45">
        <v>5431</v>
      </c>
      <c r="AA45">
        <v>0</v>
      </c>
      <c r="AB45">
        <v>0</v>
      </c>
      <c r="AC45">
        <v>0</v>
      </c>
      <c r="AD45">
        <v>0</v>
      </c>
      <c r="AE45">
        <v>0</v>
      </c>
      <c r="AF45">
        <v>0</v>
      </c>
      <c r="AG45">
        <v>0</v>
      </c>
      <c r="AH45">
        <v>0</v>
      </c>
      <c r="AI45">
        <v>140030</v>
      </c>
      <c r="AJ45">
        <v>0</v>
      </c>
      <c r="AK45">
        <v>0</v>
      </c>
      <c r="AL45">
        <v>5750</v>
      </c>
      <c r="AM45">
        <v>101461</v>
      </c>
      <c r="AN45">
        <v>0</v>
      </c>
      <c r="AO45">
        <v>0</v>
      </c>
      <c r="AP45">
        <v>0</v>
      </c>
      <c r="AQ45">
        <v>0</v>
      </c>
      <c r="AR45">
        <v>0</v>
      </c>
      <c r="AS45">
        <v>0</v>
      </c>
    </row>
    <row r="46" spans="1:45" x14ac:dyDescent="0.3">
      <c r="A46">
        <v>645</v>
      </c>
      <c r="D46">
        <v>0</v>
      </c>
      <c r="E46">
        <v>0</v>
      </c>
      <c r="F46">
        <v>0</v>
      </c>
      <c r="G46">
        <v>0</v>
      </c>
      <c r="H46">
        <v>0</v>
      </c>
      <c r="I46">
        <v>0</v>
      </c>
      <c r="J46">
        <v>0</v>
      </c>
      <c r="K46">
        <v>0</v>
      </c>
      <c r="L46">
        <v>0</v>
      </c>
      <c r="M46">
        <v>0</v>
      </c>
      <c r="N46">
        <v>0</v>
      </c>
      <c r="O46">
        <v>0</v>
      </c>
      <c r="P46">
        <v>0</v>
      </c>
      <c r="Q46">
        <v>16643</v>
      </c>
      <c r="R46">
        <v>0</v>
      </c>
      <c r="S46">
        <v>0</v>
      </c>
      <c r="T46">
        <v>0</v>
      </c>
      <c r="U46">
        <v>40000</v>
      </c>
      <c r="V46">
        <v>0</v>
      </c>
      <c r="W46">
        <v>21775</v>
      </c>
      <c r="X46">
        <v>0</v>
      </c>
      <c r="Y46">
        <v>0</v>
      </c>
      <c r="Z46">
        <v>0</v>
      </c>
      <c r="AA46">
        <v>0</v>
      </c>
      <c r="AB46">
        <v>0</v>
      </c>
      <c r="AC46">
        <v>0</v>
      </c>
      <c r="AD46">
        <v>0</v>
      </c>
      <c r="AE46">
        <v>0</v>
      </c>
      <c r="AF46">
        <v>0</v>
      </c>
      <c r="AG46">
        <v>67955</v>
      </c>
      <c r="AH46">
        <v>1536537</v>
      </c>
      <c r="AI46">
        <v>0</v>
      </c>
      <c r="AJ46">
        <v>0</v>
      </c>
      <c r="AK46">
        <v>0</v>
      </c>
      <c r="AL46">
        <v>0</v>
      </c>
      <c r="AM46">
        <v>0</v>
      </c>
      <c r="AN46">
        <v>0</v>
      </c>
      <c r="AO46">
        <v>0</v>
      </c>
      <c r="AP46">
        <v>0</v>
      </c>
      <c r="AQ46">
        <v>0</v>
      </c>
      <c r="AR46">
        <v>0</v>
      </c>
      <c r="AS46">
        <v>115600</v>
      </c>
    </row>
    <row r="47" spans="1:45" x14ac:dyDescent="0.3">
      <c r="A47">
        <v>646</v>
      </c>
      <c r="D47">
        <v>0</v>
      </c>
      <c r="E47">
        <v>0</v>
      </c>
      <c r="F47">
        <v>221798</v>
      </c>
      <c r="G47">
        <v>0</v>
      </c>
      <c r="H47">
        <v>0</v>
      </c>
      <c r="I47">
        <v>188811</v>
      </c>
      <c r="J47">
        <v>1339812</v>
      </c>
      <c r="K47">
        <v>0</v>
      </c>
      <c r="L47">
        <v>0</v>
      </c>
      <c r="M47">
        <v>0</v>
      </c>
      <c r="N47">
        <v>0</v>
      </c>
      <c r="O47">
        <v>0</v>
      </c>
      <c r="P47">
        <v>337706</v>
      </c>
      <c r="Q47">
        <v>26577</v>
      </c>
      <c r="R47">
        <v>0</v>
      </c>
      <c r="S47">
        <v>915803</v>
      </c>
      <c r="T47">
        <v>0</v>
      </c>
      <c r="U47">
        <v>73957</v>
      </c>
      <c r="V47">
        <v>0</v>
      </c>
      <c r="W47">
        <v>111059</v>
      </c>
      <c r="X47">
        <v>54798</v>
      </c>
      <c r="Y47">
        <v>0</v>
      </c>
      <c r="Z47">
        <v>67685</v>
      </c>
      <c r="AA47">
        <v>0</v>
      </c>
      <c r="AB47">
        <v>162215</v>
      </c>
      <c r="AC47">
        <v>-3652286</v>
      </c>
      <c r="AD47">
        <v>0</v>
      </c>
      <c r="AE47">
        <v>118721</v>
      </c>
      <c r="AF47">
        <v>0</v>
      </c>
      <c r="AG47">
        <v>11277364</v>
      </c>
      <c r="AH47">
        <v>747814</v>
      </c>
      <c r="AI47">
        <v>14018351</v>
      </c>
      <c r="AJ47">
        <v>746345</v>
      </c>
      <c r="AK47">
        <v>1149996</v>
      </c>
      <c r="AL47">
        <v>45416</v>
      </c>
      <c r="AM47">
        <v>39788</v>
      </c>
      <c r="AN47">
        <v>36172</v>
      </c>
      <c r="AO47">
        <v>80873</v>
      </c>
      <c r="AP47">
        <v>0</v>
      </c>
      <c r="AQ47">
        <v>0</v>
      </c>
      <c r="AR47">
        <v>0</v>
      </c>
      <c r="AS47">
        <v>174243</v>
      </c>
    </row>
    <row r="48" spans="1:45" x14ac:dyDescent="0.3">
      <c r="A48">
        <v>9</v>
      </c>
      <c r="D48">
        <v>0</v>
      </c>
      <c r="E48">
        <v>0</v>
      </c>
      <c r="F48">
        <v>895260</v>
      </c>
      <c r="G48">
        <v>0</v>
      </c>
      <c r="H48">
        <v>0</v>
      </c>
      <c r="I48">
        <v>191743</v>
      </c>
      <c r="J48">
        <v>1378432</v>
      </c>
      <c r="K48">
        <v>0</v>
      </c>
      <c r="L48">
        <v>0</v>
      </c>
      <c r="M48">
        <v>0</v>
      </c>
      <c r="N48">
        <v>0</v>
      </c>
      <c r="O48">
        <v>0</v>
      </c>
      <c r="P48">
        <v>337706</v>
      </c>
      <c r="Q48">
        <v>43220</v>
      </c>
      <c r="R48">
        <v>147791</v>
      </c>
      <c r="S48">
        <v>7460994</v>
      </c>
      <c r="T48">
        <v>0</v>
      </c>
      <c r="U48">
        <v>113957</v>
      </c>
      <c r="V48">
        <v>0</v>
      </c>
      <c r="W48">
        <v>188461</v>
      </c>
      <c r="X48">
        <v>59125</v>
      </c>
      <c r="Y48">
        <v>0</v>
      </c>
      <c r="Z48">
        <v>73128</v>
      </c>
      <c r="AA48">
        <v>185124</v>
      </c>
      <c r="AB48">
        <v>163939</v>
      </c>
      <c r="AC48">
        <v>9173291</v>
      </c>
      <c r="AD48">
        <v>0</v>
      </c>
      <c r="AE48">
        <v>118923</v>
      </c>
      <c r="AF48">
        <v>0</v>
      </c>
      <c r="AG48">
        <v>13230024</v>
      </c>
      <c r="AH48">
        <v>3892387</v>
      </c>
      <c r="AI48">
        <v>40472980</v>
      </c>
      <c r="AJ48">
        <v>746345</v>
      </c>
      <c r="AK48">
        <v>1155934</v>
      </c>
      <c r="AL48">
        <v>72264</v>
      </c>
      <c r="AM48">
        <v>299094</v>
      </c>
      <c r="AN48">
        <v>36186</v>
      </c>
      <c r="AO48">
        <v>81666</v>
      </c>
      <c r="AP48">
        <v>1699873</v>
      </c>
      <c r="AQ48">
        <v>0</v>
      </c>
      <c r="AR48">
        <v>0</v>
      </c>
      <c r="AS48">
        <v>289843</v>
      </c>
    </row>
    <row r="49" spans="1:45" x14ac:dyDescent="0.3">
      <c r="A49">
        <v>540</v>
      </c>
      <c r="D49">
        <v>0</v>
      </c>
      <c r="E49">
        <v>0</v>
      </c>
      <c r="F49">
        <v>0</v>
      </c>
      <c r="G49">
        <v>0</v>
      </c>
      <c r="H49">
        <v>0</v>
      </c>
      <c r="I49">
        <v>0</v>
      </c>
      <c r="J49">
        <v>0</v>
      </c>
      <c r="K49">
        <v>0</v>
      </c>
      <c r="L49">
        <v>0</v>
      </c>
      <c r="M49">
        <v>0</v>
      </c>
      <c r="N49">
        <v>0</v>
      </c>
      <c r="O49">
        <v>0</v>
      </c>
      <c r="P49">
        <v>0</v>
      </c>
      <c r="Q49">
        <v>0</v>
      </c>
      <c r="R49">
        <v>0</v>
      </c>
      <c r="S49">
        <v>6100000</v>
      </c>
      <c r="T49">
        <v>0</v>
      </c>
      <c r="U49">
        <v>40000</v>
      </c>
      <c r="V49">
        <v>0</v>
      </c>
      <c r="W49">
        <v>21775</v>
      </c>
      <c r="X49">
        <v>0</v>
      </c>
      <c r="Y49">
        <v>0</v>
      </c>
      <c r="Z49">
        <v>0</v>
      </c>
      <c r="AA49">
        <v>0</v>
      </c>
      <c r="AB49">
        <v>0</v>
      </c>
      <c r="AC49">
        <v>0</v>
      </c>
      <c r="AD49">
        <v>0</v>
      </c>
      <c r="AE49">
        <v>0</v>
      </c>
      <c r="AF49">
        <v>0</v>
      </c>
      <c r="AG49">
        <v>0</v>
      </c>
      <c r="AH49">
        <v>1536537</v>
      </c>
      <c r="AI49">
        <v>0</v>
      </c>
      <c r="AJ49">
        <v>0</v>
      </c>
      <c r="AK49">
        <v>0</v>
      </c>
      <c r="AL49">
        <v>0</v>
      </c>
      <c r="AM49">
        <v>0</v>
      </c>
      <c r="AN49">
        <v>0</v>
      </c>
      <c r="AO49">
        <v>0</v>
      </c>
      <c r="AP49">
        <v>0</v>
      </c>
      <c r="AQ49">
        <v>0</v>
      </c>
      <c r="AR49">
        <v>0</v>
      </c>
      <c r="AS49">
        <v>0</v>
      </c>
    </row>
    <row r="50" spans="1:45" x14ac:dyDescent="0.3">
      <c r="A50">
        <v>1052</v>
      </c>
      <c r="D50" t="e">
        <v>#N/A</v>
      </c>
      <c r="E50" t="e">
        <v>#N/A</v>
      </c>
      <c r="F50" t="e">
        <v>#N/A</v>
      </c>
      <c r="G50" t="e">
        <v>#N/A</v>
      </c>
      <c r="H50" t="e">
        <v>#N/A</v>
      </c>
      <c r="I50" t="e">
        <v>#N/A</v>
      </c>
      <c r="J50" t="e">
        <v>#N/A</v>
      </c>
      <c r="K50" t="e">
        <v>#N/A</v>
      </c>
      <c r="L50" t="e">
        <v>#N/A</v>
      </c>
      <c r="M50" t="e">
        <v>#N/A</v>
      </c>
      <c r="N50" t="e">
        <v>#N/A</v>
      </c>
      <c r="O50" t="e">
        <v>#N/A</v>
      </c>
      <c r="P50" t="e">
        <v>#N/A</v>
      </c>
      <c r="Q50" t="e">
        <v>#N/A</v>
      </c>
      <c r="R50" t="e">
        <v>#N/A</v>
      </c>
      <c r="S50" t="e">
        <v>#N/A</v>
      </c>
      <c r="T50" t="e">
        <v>#N/A</v>
      </c>
      <c r="U50" t="e">
        <v>#N/A</v>
      </c>
      <c r="V50" t="e">
        <v>#N/A</v>
      </c>
      <c r="W50" t="e">
        <v>#N/A</v>
      </c>
      <c r="X50" t="e">
        <v>#N/A</v>
      </c>
      <c r="Y50" t="e">
        <v>#N/A</v>
      </c>
      <c r="Z50" t="e">
        <v>#N/A</v>
      </c>
      <c r="AA50" t="e">
        <v>#N/A</v>
      </c>
      <c r="AB50" t="e">
        <v>#N/A</v>
      </c>
      <c r="AC50" t="e">
        <v>#N/A</v>
      </c>
      <c r="AD50" t="e">
        <v>#N/A</v>
      </c>
      <c r="AE50" t="e">
        <v>#N/A</v>
      </c>
      <c r="AF50" t="e">
        <v>#N/A</v>
      </c>
      <c r="AG50" t="e">
        <v>#N/A</v>
      </c>
      <c r="AH50" t="e">
        <v>#N/A</v>
      </c>
      <c r="AI50" t="e">
        <v>#N/A</v>
      </c>
      <c r="AJ50" t="e">
        <v>#N/A</v>
      </c>
      <c r="AK50" t="e">
        <v>#N/A</v>
      </c>
      <c r="AL50" t="e">
        <v>#N/A</v>
      </c>
      <c r="AM50" t="e">
        <v>#N/A</v>
      </c>
      <c r="AN50" t="e">
        <v>#N/A</v>
      </c>
      <c r="AO50" t="e">
        <v>#N/A</v>
      </c>
      <c r="AP50" t="e">
        <v>#N/A</v>
      </c>
      <c r="AQ50" t="e">
        <v>#N/A</v>
      </c>
      <c r="AR50" t="e">
        <v>#N/A</v>
      </c>
      <c r="AS50" t="e">
        <v>#N/A</v>
      </c>
    </row>
    <row r="51" spans="1:45" x14ac:dyDescent="0.3">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row>
    <row r="52" spans="1:45" x14ac:dyDescent="0.3">
      <c r="A52">
        <v>16</v>
      </c>
      <c r="D52">
        <v>0</v>
      </c>
      <c r="E52">
        <v>0</v>
      </c>
      <c r="F52">
        <v>9434295</v>
      </c>
      <c r="G52">
        <v>0</v>
      </c>
      <c r="H52">
        <v>0</v>
      </c>
      <c r="I52">
        <v>353063</v>
      </c>
      <c r="J52">
        <v>2691679</v>
      </c>
      <c r="K52">
        <v>0</v>
      </c>
      <c r="L52">
        <v>0</v>
      </c>
      <c r="M52">
        <v>0</v>
      </c>
      <c r="N52">
        <v>0</v>
      </c>
      <c r="O52">
        <v>0</v>
      </c>
      <c r="P52">
        <v>30225</v>
      </c>
      <c r="Q52">
        <v>7</v>
      </c>
      <c r="R52">
        <v>66983</v>
      </c>
      <c r="S52">
        <v>3264362</v>
      </c>
      <c r="T52">
        <v>0</v>
      </c>
      <c r="U52">
        <v>210733</v>
      </c>
      <c r="V52">
        <v>0</v>
      </c>
      <c r="W52">
        <v>141</v>
      </c>
      <c r="X52">
        <v>359029</v>
      </c>
      <c r="Y52">
        <v>0</v>
      </c>
      <c r="Z52">
        <v>126375</v>
      </c>
      <c r="AA52">
        <v>75020</v>
      </c>
      <c r="AB52">
        <v>568188</v>
      </c>
      <c r="AC52">
        <v>66291075</v>
      </c>
      <c r="AD52">
        <v>0</v>
      </c>
      <c r="AE52">
        <v>16526</v>
      </c>
      <c r="AF52">
        <v>0</v>
      </c>
      <c r="AG52">
        <v>9971518</v>
      </c>
      <c r="AH52">
        <v>2625205</v>
      </c>
      <c r="AI52">
        <v>16831644</v>
      </c>
      <c r="AJ52">
        <v>79410</v>
      </c>
      <c r="AK52">
        <v>225187</v>
      </c>
      <c r="AL52">
        <v>37733</v>
      </c>
      <c r="AM52">
        <v>101254</v>
      </c>
      <c r="AN52">
        <v>9115</v>
      </c>
      <c r="AO52">
        <v>52455</v>
      </c>
      <c r="AP52">
        <v>2703787</v>
      </c>
      <c r="AQ52">
        <v>0</v>
      </c>
      <c r="AR52">
        <v>0</v>
      </c>
      <c r="AS52">
        <v>80075</v>
      </c>
    </row>
    <row r="53" spans="1:45" x14ac:dyDescent="0.3">
      <c r="A53">
        <v>532</v>
      </c>
      <c r="D53">
        <v>0</v>
      </c>
      <c r="E53">
        <v>0</v>
      </c>
      <c r="F53">
        <v>9416450</v>
      </c>
      <c r="G53">
        <v>0</v>
      </c>
      <c r="H53">
        <v>0</v>
      </c>
      <c r="I53">
        <v>367805</v>
      </c>
      <c r="J53">
        <v>2521530</v>
      </c>
      <c r="K53">
        <v>0</v>
      </c>
      <c r="L53">
        <v>0</v>
      </c>
      <c r="M53">
        <v>0</v>
      </c>
      <c r="N53">
        <v>0</v>
      </c>
      <c r="O53">
        <v>0</v>
      </c>
      <c r="P53">
        <v>16980</v>
      </c>
      <c r="Q53">
        <v>0</v>
      </c>
      <c r="R53">
        <v>55359</v>
      </c>
      <c r="S53">
        <v>1988771</v>
      </c>
      <c r="T53">
        <v>0</v>
      </c>
      <c r="U53">
        <v>178747</v>
      </c>
      <c r="V53">
        <v>0</v>
      </c>
      <c r="W53">
        <v>10332</v>
      </c>
      <c r="X53">
        <v>825239</v>
      </c>
      <c r="Y53">
        <v>0</v>
      </c>
      <c r="Z53">
        <v>103932</v>
      </c>
      <c r="AA53">
        <v>52376</v>
      </c>
      <c r="AB53">
        <v>522370</v>
      </c>
      <c r="AC53">
        <v>63852259</v>
      </c>
      <c r="AD53">
        <v>0</v>
      </c>
      <c r="AE53">
        <v>11520</v>
      </c>
      <c r="AF53">
        <v>0</v>
      </c>
      <c r="AG53">
        <v>6552308</v>
      </c>
      <c r="AH53">
        <v>3155634</v>
      </c>
      <c r="AI53">
        <v>7990203</v>
      </c>
      <c r="AJ53">
        <v>66985</v>
      </c>
      <c r="AK53">
        <v>121875</v>
      </c>
      <c r="AL53">
        <v>23863</v>
      </c>
      <c r="AM53">
        <v>66717</v>
      </c>
      <c r="AN53">
        <v>4431</v>
      </c>
      <c r="AO53">
        <v>28007</v>
      </c>
      <c r="AP53">
        <v>2261192</v>
      </c>
      <c r="AQ53">
        <v>0</v>
      </c>
      <c r="AR53">
        <v>0</v>
      </c>
      <c r="AS53">
        <v>66446</v>
      </c>
    </row>
    <row r="54" spans="1:45" x14ac:dyDescent="0.3">
      <c r="A54">
        <v>17</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row>
    <row r="55" spans="1:45" x14ac:dyDescent="0.3">
      <c r="A55">
        <v>20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976006</v>
      </c>
      <c r="AH55">
        <v>0</v>
      </c>
      <c r="AI55">
        <v>12564005</v>
      </c>
      <c r="AJ55">
        <v>0</v>
      </c>
      <c r="AK55">
        <v>0</v>
      </c>
      <c r="AL55">
        <v>0</v>
      </c>
      <c r="AM55">
        <v>0</v>
      </c>
      <c r="AN55">
        <v>0</v>
      </c>
      <c r="AO55">
        <v>0</v>
      </c>
      <c r="AP55">
        <v>0</v>
      </c>
      <c r="AQ55">
        <v>0</v>
      </c>
      <c r="AR55">
        <v>0</v>
      </c>
      <c r="AS55">
        <v>0</v>
      </c>
    </row>
    <row r="56" spans="1:45" x14ac:dyDescent="0.3">
      <c r="A56">
        <v>533</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row>
    <row r="57" spans="1:45" x14ac:dyDescent="0.3">
      <c r="A57">
        <v>508</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row>
    <row r="58" spans="1:45" x14ac:dyDescent="0.3">
      <c r="A58">
        <v>509</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row>
    <row r="59" spans="1:45" x14ac:dyDescent="0.3">
      <c r="A59">
        <v>22</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55201</v>
      </c>
      <c r="AH59">
        <v>0</v>
      </c>
      <c r="AI59">
        <v>0</v>
      </c>
      <c r="AJ59">
        <v>0</v>
      </c>
      <c r="AK59">
        <v>0</v>
      </c>
      <c r="AL59">
        <v>0</v>
      </c>
      <c r="AM59">
        <v>0</v>
      </c>
      <c r="AN59">
        <v>0</v>
      </c>
      <c r="AO59">
        <v>0</v>
      </c>
      <c r="AP59">
        <v>0</v>
      </c>
      <c r="AQ59">
        <v>0</v>
      </c>
      <c r="AR59">
        <v>0</v>
      </c>
      <c r="AS59">
        <v>0</v>
      </c>
    </row>
    <row r="60" spans="1:45" x14ac:dyDescent="0.3">
      <c r="A60">
        <v>23</v>
      </c>
      <c r="D60">
        <v>0</v>
      </c>
      <c r="E60">
        <v>0</v>
      </c>
      <c r="F60">
        <v>17845</v>
      </c>
      <c r="G60">
        <v>0</v>
      </c>
      <c r="H60">
        <v>0</v>
      </c>
      <c r="I60">
        <v>-14742</v>
      </c>
      <c r="J60">
        <v>170149</v>
      </c>
      <c r="K60">
        <v>0</v>
      </c>
      <c r="L60">
        <v>0</v>
      </c>
      <c r="M60">
        <v>0</v>
      </c>
      <c r="N60">
        <v>0</v>
      </c>
      <c r="O60">
        <v>0</v>
      </c>
      <c r="P60">
        <v>13245</v>
      </c>
      <c r="Q60">
        <v>7</v>
      </c>
      <c r="R60">
        <v>11624</v>
      </c>
      <c r="S60">
        <v>1275591</v>
      </c>
      <c r="T60">
        <v>0</v>
      </c>
      <c r="U60">
        <v>31986</v>
      </c>
      <c r="V60">
        <v>0</v>
      </c>
      <c r="W60">
        <v>-10191</v>
      </c>
      <c r="X60">
        <v>-466210</v>
      </c>
      <c r="Y60">
        <v>0</v>
      </c>
      <c r="Z60">
        <v>22443</v>
      </c>
      <c r="AA60">
        <v>22644</v>
      </c>
      <c r="AB60">
        <v>45818</v>
      </c>
      <c r="AC60">
        <v>2438816</v>
      </c>
      <c r="AD60">
        <v>0</v>
      </c>
      <c r="AE60">
        <v>5006</v>
      </c>
      <c r="AF60">
        <v>0</v>
      </c>
      <c r="AG60">
        <v>2498405</v>
      </c>
      <c r="AH60">
        <v>-530429</v>
      </c>
      <c r="AI60">
        <v>-3722564</v>
      </c>
      <c r="AJ60">
        <v>12425</v>
      </c>
      <c r="AK60">
        <v>103312</v>
      </c>
      <c r="AL60">
        <v>13870</v>
      </c>
      <c r="AM60">
        <v>34537</v>
      </c>
      <c r="AN60">
        <v>4684</v>
      </c>
      <c r="AO60">
        <v>24448</v>
      </c>
      <c r="AP60">
        <v>442595</v>
      </c>
      <c r="AQ60">
        <v>0</v>
      </c>
      <c r="AR60">
        <v>0</v>
      </c>
      <c r="AS60">
        <v>13629</v>
      </c>
    </row>
    <row r="61" spans="1:45" x14ac:dyDescent="0.3">
      <c r="A61">
        <v>507</v>
      </c>
      <c r="D61">
        <v>0</v>
      </c>
      <c r="E61">
        <v>0</v>
      </c>
      <c r="F61">
        <v>0</v>
      </c>
      <c r="G61">
        <v>0</v>
      </c>
      <c r="H61">
        <v>0</v>
      </c>
      <c r="I61">
        <v>0</v>
      </c>
      <c r="J61">
        <v>0</v>
      </c>
      <c r="K61">
        <v>0</v>
      </c>
      <c r="L61">
        <v>0</v>
      </c>
      <c r="M61">
        <v>0</v>
      </c>
      <c r="N61">
        <v>0</v>
      </c>
      <c r="O61">
        <v>0</v>
      </c>
      <c r="P61">
        <v>4</v>
      </c>
      <c r="Q61">
        <v>0</v>
      </c>
      <c r="R61">
        <v>0</v>
      </c>
      <c r="S61">
        <v>0</v>
      </c>
      <c r="T61">
        <v>0</v>
      </c>
      <c r="U61">
        <v>0</v>
      </c>
      <c r="V61">
        <v>0</v>
      </c>
      <c r="W61">
        <v>0</v>
      </c>
      <c r="X61">
        <v>0</v>
      </c>
      <c r="Y61">
        <v>0</v>
      </c>
      <c r="Z61">
        <v>-8408</v>
      </c>
      <c r="AA61">
        <v>0</v>
      </c>
      <c r="AB61">
        <v>0</v>
      </c>
      <c r="AC61">
        <v>0</v>
      </c>
      <c r="AD61">
        <v>0</v>
      </c>
      <c r="AE61">
        <v>0</v>
      </c>
      <c r="AF61">
        <v>0</v>
      </c>
      <c r="AG61">
        <v>0</v>
      </c>
      <c r="AH61">
        <v>0</v>
      </c>
      <c r="AI61">
        <v>2</v>
      </c>
      <c r="AJ61">
        <v>0</v>
      </c>
      <c r="AK61">
        <v>0</v>
      </c>
      <c r="AL61">
        <v>0</v>
      </c>
      <c r="AM61">
        <v>0</v>
      </c>
      <c r="AN61">
        <v>0</v>
      </c>
      <c r="AO61">
        <v>0</v>
      </c>
      <c r="AP61">
        <v>0</v>
      </c>
      <c r="AQ61">
        <v>0</v>
      </c>
      <c r="AR61">
        <v>0</v>
      </c>
      <c r="AS61">
        <v>0</v>
      </c>
    </row>
    <row r="62" spans="1:45" x14ac:dyDescent="0.3">
      <c r="A62">
        <v>647</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row>
    <row r="63" spans="1:45" x14ac:dyDescent="0.3">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row>
    <row r="64" spans="1:45" x14ac:dyDescent="0.3">
      <c r="A64">
        <v>534</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row>
    <row r="65" spans="1:45" x14ac:dyDescent="0.3">
      <c r="A65">
        <v>13</v>
      </c>
      <c r="D65">
        <v>621883</v>
      </c>
      <c r="E65">
        <v>4162930</v>
      </c>
      <c r="F65">
        <v>0</v>
      </c>
      <c r="G65">
        <v>4201442</v>
      </c>
      <c r="H65">
        <v>50972</v>
      </c>
      <c r="I65">
        <v>0</v>
      </c>
      <c r="J65">
        <v>0</v>
      </c>
      <c r="K65">
        <v>1298013</v>
      </c>
      <c r="L65">
        <v>15103925</v>
      </c>
      <c r="M65">
        <v>2086395</v>
      </c>
      <c r="N65">
        <v>169959</v>
      </c>
      <c r="O65">
        <v>15482211</v>
      </c>
      <c r="P65">
        <v>0</v>
      </c>
      <c r="Q65">
        <v>0</v>
      </c>
      <c r="R65">
        <v>0</v>
      </c>
      <c r="S65">
        <v>0</v>
      </c>
      <c r="T65">
        <v>0</v>
      </c>
      <c r="U65">
        <v>0</v>
      </c>
      <c r="V65">
        <v>2229446</v>
      </c>
      <c r="W65">
        <v>0</v>
      </c>
      <c r="X65">
        <v>0</v>
      </c>
      <c r="Y65">
        <v>0</v>
      </c>
      <c r="Z65">
        <v>0</v>
      </c>
      <c r="AA65">
        <v>0</v>
      </c>
      <c r="AB65">
        <v>0</v>
      </c>
      <c r="AC65">
        <v>0</v>
      </c>
      <c r="AD65">
        <v>237992</v>
      </c>
      <c r="AE65">
        <v>0</v>
      </c>
      <c r="AF65">
        <v>0</v>
      </c>
      <c r="AG65">
        <v>1032122</v>
      </c>
      <c r="AH65">
        <v>0</v>
      </c>
      <c r="AI65">
        <v>4796884</v>
      </c>
      <c r="AJ65">
        <v>0</v>
      </c>
      <c r="AK65">
        <v>0</v>
      </c>
      <c r="AL65">
        <v>0</v>
      </c>
      <c r="AM65">
        <v>0</v>
      </c>
      <c r="AN65">
        <v>0</v>
      </c>
      <c r="AO65">
        <v>0</v>
      </c>
      <c r="AP65">
        <v>0</v>
      </c>
      <c r="AQ65">
        <v>6541018</v>
      </c>
      <c r="AR65">
        <v>402853</v>
      </c>
      <c r="AS65">
        <v>0</v>
      </c>
    </row>
    <row r="66" spans="1:45" x14ac:dyDescent="0.3">
      <c r="A66">
        <v>14</v>
      </c>
      <c r="D66">
        <v>27369</v>
      </c>
      <c r="E66">
        <v>159040</v>
      </c>
      <c r="F66">
        <v>0</v>
      </c>
      <c r="G66">
        <v>278125</v>
      </c>
      <c r="H66">
        <v>7550</v>
      </c>
      <c r="I66">
        <v>0</v>
      </c>
      <c r="J66">
        <v>0</v>
      </c>
      <c r="K66">
        <v>343810</v>
      </c>
      <c r="L66">
        <v>9253448</v>
      </c>
      <c r="M66">
        <v>259785</v>
      </c>
      <c r="N66">
        <v>78971</v>
      </c>
      <c r="O66">
        <v>431231</v>
      </c>
      <c r="P66">
        <v>0</v>
      </c>
      <c r="Q66">
        <v>0</v>
      </c>
      <c r="R66">
        <v>0</v>
      </c>
      <c r="S66">
        <v>0</v>
      </c>
      <c r="T66">
        <v>0</v>
      </c>
      <c r="U66">
        <v>0</v>
      </c>
      <c r="V66">
        <v>379197</v>
      </c>
      <c r="W66">
        <v>0</v>
      </c>
      <c r="X66">
        <v>0</v>
      </c>
      <c r="Y66">
        <v>0</v>
      </c>
      <c r="Z66">
        <v>0</v>
      </c>
      <c r="AA66">
        <v>0</v>
      </c>
      <c r="AB66">
        <v>0</v>
      </c>
      <c r="AC66">
        <v>0</v>
      </c>
      <c r="AD66">
        <v>13904</v>
      </c>
      <c r="AE66">
        <v>0</v>
      </c>
      <c r="AF66">
        <v>0</v>
      </c>
      <c r="AG66">
        <v>16610</v>
      </c>
      <c r="AH66">
        <v>0</v>
      </c>
      <c r="AI66">
        <v>27289873</v>
      </c>
      <c r="AJ66">
        <v>0</v>
      </c>
      <c r="AK66">
        <v>0</v>
      </c>
      <c r="AL66">
        <v>0</v>
      </c>
      <c r="AM66">
        <v>0</v>
      </c>
      <c r="AN66">
        <v>0</v>
      </c>
      <c r="AO66">
        <v>0</v>
      </c>
      <c r="AP66">
        <v>0</v>
      </c>
      <c r="AQ66">
        <v>331829</v>
      </c>
      <c r="AR66">
        <v>38819</v>
      </c>
      <c r="AS66">
        <v>0</v>
      </c>
    </row>
    <row r="67" spans="1:45" x14ac:dyDescent="0.3">
      <c r="A67">
        <v>32</v>
      </c>
      <c r="D67">
        <v>35387</v>
      </c>
      <c r="E67">
        <v>109887</v>
      </c>
      <c r="F67">
        <v>0</v>
      </c>
      <c r="G67">
        <v>1245043</v>
      </c>
      <c r="H67">
        <v>0</v>
      </c>
      <c r="I67">
        <v>0</v>
      </c>
      <c r="J67">
        <v>0</v>
      </c>
      <c r="K67">
        <v>1970642</v>
      </c>
      <c r="L67">
        <v>8243612</v>
      </c>
      <c r="M67">
        <v>204800</v>
      </c>
      <c r="N67">
        <v>58162</v>
      </c>
      <c r="O67">
        <v>2968831</v>
      </c>
      <c r="P67">
        <v>0</v>
      </c>
      <c r="Q67">
        <v>0</v>
      </c>
      <c r="R67">
        <v>0</v>
      </c>
      <c r="S67">
        <v>0</v>
      </c>
      <c r="T67">
        <v>0</v>
      </c>
      <c r="U67">
        <v>0</v>
      </c>
      <c r="V67">
        <v>232790</v>
      </c>
      <c r="W67">
        <v>0</v>
      </c>
      <c r="X67">
        <v>0</v>
      </c>
      <c r="Y67">
        <v>0</v>
      </c>
      <c r="Z67">
        <v>0</v>
      </c>
      <c r="AA67">
        <v>0</v>
      </c>
      <c r="AB67">
        <v>0</v>
      </c>
      <c r="AC67">
        <v>0</v>
      </c>
      <c r="AD67">
        <v>0</v>
      </c>
      <c r="AE67">
        <v>0</v>
      </c>
      <c r="AF67">
        <v>0</v>
      </c>
      <c r="AG67">
        <v>244921</v>
      </c>
      <c r="AH67">
        <v>0</v>
      </c>
      <c r="AI67">
        <v>2883766</v>
      </c>
      <c r="AJ67">
        <v>0</v>
      </c>
      <c r="AK67">
        <v>0</v>
      </c>
      <c r="AL67">
        <v>0</v>
      </c>
      <c r="AM67">
        <v>0</v>
      </c>
      <c r="AN67">
        <v>0</v>
      </c>
      <c r="AO67">
        <v>0</v>
      </c>
      <c r="AP67">
        <v>0</v>
      </c>
      <c r="AQ67">
        <v>514024</v>
      </c>
      <c r="AR67">
        <v>250701</v>
      </c>
      <c r="AS67">
        <v>0</v>
      </c>
    </row>
    <row r="68" spans="1:45" x14ac:dyDescent="0.3">
      <c r="A68">
        <v>31</v>
      </c>
      <c r="D68">
        <v>546850</v>
      </c>
      <c r="E68">
        <v>399332</v>
      </c>
      <c r="F68">
        <v>0</v>
      </c>
      <c r="G68">
        <v>-1360504</v>
      </c>
      <c r="H68">
        <v>0</v>
      </c>
      <c r="I68">
        <v>0</v>
      </c>
      <c r="J68">
        <v>0</v>
      </c>
      <c r="K68">
        <v>-1415821</v>
      </c>
      <c r="L68">
        <v>0</v>
      </c>
      <c r="M68">
        <v>519801</v>
      </c>
      <c r="N68">
        <v>0</v>
      </c>
      <c r="O68">
        <v>0</v>
      </c>
      <c r="P68">
        <v>0</v>
      </c>
      <c r="Q68">
        <v>0</v>
      </c>
      <c r="R68">
        <v>0</v>
      </c>
      <c r="S68">
        <v>0</v>
      </c>
      <c r="T68">
        <v>0</v>
      </c>
      <c r="U68">
        <v>0</v>
      </c>
      <c r="V68">
        <v>193624</v>
      </c>
      <c r="W68">
        <v>0</v>
      </c>
      <c r="X68">
        <v>0</v>
      </c>
      <c r="Y68">
        <v>0</v>
      </c>
      <c r="Z68">
        <v>0</v>
      </c>
      <c r="AA68">
        <v>0</v>
      </c>
      <c r="AB68">
        <v>0</v>
      </c>
      <c r="AC68">
        <v>0</v>
      </c>
      <c r="AD68">
        <v>-627280</v>
      </c>
      <c r="AE68">
        <v>0</v>
      </c>
      <c r="AF68">
        <v>0</v>
      </c>
      <c r="AG68">
        <v>-220185</v>
      </c>
      <c r="AH68">
        <v>0</v>
      </c>
      <c r="AI68">
        <v>123197</v>
      </c>
      <c r="AJ68">
        <v>0</v>
      </c>
      <c r="AK68">
        <v>0</v>
      </c>
      <c r="AL68">
        <v>0</v>
      </c>
      <c r="AM68">
        <v>0</v>
      </c>
      <c r="AN68">
        <v>0</v>
      </c>
      <c r="AO68">
        <v>0</v>
      </c>
      <c r="AP68">
        <v>0</v>
      </c>
      <c r="AQ68">
        <v>1440665</v>
      </c>
      <c r="AR68">
        <v>104780</v>
      </c>
      <c r="AS68">
        <v>0</v>
      </c>
    </row>
    <row r="69" spans="1:45" x14ac:dyDescent="0.3">
      <c r="A69">
        <v>193</v>
      </c>
      <c r="D69">
        <v>590663</v>
      </c>
      <c r="E69">
        <v>0</v>
      </c>
      <c r="F69">
        <v>0</v>
      </c>
      <c r="G69">
        <v>149244</v>
      </c>
      <c r="H69">
        <v>0</v>
      </c>
      <c r="I69">
        <v>0</v>
      </c>
      <c r="J69">
        <v>0</v>
      </c>
      <c r="K69">
        <v>40576</v>
      </c>
      <c r="L69">
        <v>2572611</v>
      </c>
      <c r="M69">
        <v>0</v>
      </c>
      <c r="N69">
        <v>0</v>
      </c>
      <c r="O69">
        <v>0</v>
      </c>
      <c r="P69">
        <v>0</v>
      </c>
      <c r="Q69">
        <v>0</v>
      </c>
      <c r="R69">
        <v>0</v>
      </c>
      <c r="S69">
        <v>0</v>
      </c>
      <c r="T69">
        <v>0</v>
      </c>
      <c r="U69">
        <v>0</v>
      </c>
      <c r="V69">
        <v>7380</v>
      </c>
      <c r="W69">
        <v>0</v>
      </c>
      <c r="X69">
        <v>0</v>
      </c>
      <c r="Y69">
        <v>0</v>
      </c>
      <c r="Z69">
        <v>0</v>
      </c>
      <c r="AA69">
        <v>0</v>
      </c>
      <c r="AB69">
        <v>0</v>
      </c>
      <c r="AC69">
        <v>0</v>
      </c>
      <c r="AD69">
        <v>105953</v>
      </c>
      <c r="AE69">
        <v>0</v>
      </c>
      <c r="AF69">
        <v>0</v>
      </c>
      <c r="AG69">
        <v>0</v>
      </c>
      <c r="AH69">
        <v>0</v>
      </c>
      <c r="AI69">
        <v>27682</v>
      </c>
      <c r="AJ69">
        <v>0</v>
      </c>
      <c r="AK69">
        <v>0</v>
      </c>
      <c r="AL69">
        <v>0</v>
      </c>
      <c r="AM69">
        <v>0</v>
      </c>
      <c r="AN69">
        <v>0</v>
      </c>
      <c r="AO69">
        <v>0</v>
      </c>
      <c r="AP69">
        <v>0</v>
      </c>
      <c r="AQ69">
        <v>741399</v>
      </c>
      <c r="AR69">
        <v>265553</v>
      </c>
      <c r="AS69">
        <v>0</v>
      </c>
    </row>
    <row r="70" spans="1:45" x14ac:dyDescent="0.3">
      <c r="A70">
        <v>33</v>
      </c>
      <c r="D70">
        <v>-246875</v>
      </c>
      <c r="E70">
        <v>698962</v>
      </c>
      <c r="F70">
        <v>0</v>
      </c>
      <c r="G70">
        <v>-3456788</v>
      </c>
      <c r="H70">
        <v>-164326</v>
      </c>
      <c r="I70">
        <v>0</v>
      </c>
      <c r="J70">
        <v>0</v>
      </c>
      <c r="K70">
        <v>-7022135</v>
      </c>
      <c r="L70">
        <v>12259507</v>
      </c>
      <c r="M70">
        <v>788349</v>
      </c>
      <c r="N70">
        <v>101786</v>
      </c>
      <c r="O70">
        <v>2929906</v>
      </c>
      <c r="P70">
        <v>0</v>
      </c>
      <c r="Q70">
        <v>0</v>
      </c>
      <c r="R70">
        <v>0</v>
      </c>
      <c r="S70">
        <v>0</v>
      </c>
      <c r="T70">
        <v>0</v>
      </c>
      <c r="U70">
        <v>0</v>
      </c>
      <c r="V70">
        <v>-1725218</v>
      </c>
      <c r="W70">
        <v>0</v>
      </c>
      <c r="X70">
        <v>0</v>
      </c>
      <c r="Y70">
        <v>0</v>
      </c>
      <c r="Z70">
        <v>0</v>
      </c>
      <c r="AA70">
        <v>0</v>
      </c>
      <c r="AB70">
        <v>0</v>
      </c>
      <c r="AC70">
        <v>0</v>
      </c>
      <c r="AD70">
        <v>-1654996</v>
      </c>
      <c r="AE70">
        <v>0</v>
      </c>
      <c r="AF70">
        <v>0</v>
      </c>
      <c r="AG70">
        <v>-389106</v>
      </c>
      <c r="AH70">
        <v>0</v>
      </c>
      <c r="AI70">
        <v>-8124678</v>
      </c>
      <c r="AJ70">
        <v>0</v>
      </c>
      <c r="AK70">
        <v>0</v>
      </c>
      <c r="AL70">
        <v>0</v>
      </c>
      <c r="AM70">
        <v>0</v>
      </c>
      <c r="AN70">
        <v>0</v>
      </c>
      <c r="AO70">
        <v>0</v>
      </c>
      <c r="AP70">
        <v>0</v>
      </c>
      <c r="AQ70">
        <v>-1502096</v>
      </c>
      <c r="AR70">
        <v>-603789</v>
      </c>
      <c r="AS70">
        <v>0</v>
      </c>
    </row>
    <row r="71" spans="1:45" x14ac:dyDescent="0.3">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row>
    <row r="72" spans="1:45" x14ac:dyDescent="0.3">
      <c r="A72">
        <v>512</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row>
    <row r="73" spans="1:45" x14ac:dyDescent="0.3">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row>
    <row r="74" spans="1:45" x14ac:dyDescent="0.3">
      <c r="A74">
        <v>535</v>
      </c>
      <c r="D74">
        <v>0</v>
      </c>
      <c r="E74">
        <v>0</v>
      </c>
      <c r="F74">
        <v>0</v>
      </c>
      <c r="G74">
        <v>0</v>
      </c>
      <c r="H74">
        <v>0</v>
      </c>
      <c r="I74">
        <v>0</v>
      </c>
      <c r="J74">
        <v>0</v>
      </c>
      <c r="K74">
        <v>0</v>
      </c>
      <c r="L74">
        <v>0</v>
      </c>
      <c r="M74">
        <v>0</v>
      </c>
      <c r="N74">
        <v>0</v>
      </c>
      <c r="O74">
        <v>0</v>
      </c>
      <c r="P74">
        <v>0</v>
      </c>
      <c r="Q74">
        <v>43220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row>
    <row r="75" spans="1:45" x14ac:dyDescent="0.3">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row>
    <row r="76" spans="1:45" x14ac:dyDescent="0.3">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row>
    <row r="77" spans="1:45" x14ac:dyDescent="0.3">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row>
    <row r="78" spans="1:45" x14ac:dyDescent="0.3">
      <c r="A78">
        <v>334</v>
      </c>
      <c r="D78">
        <v>0</v>
      </c>
      <c r="E78">
        <v>1404714</v>
      </c>
      <c r="F78">
        <v>18935</v>
      </c>
      <c r="G78">
        <v>19357301</v>
      </c>
      <c r="H78">
        <v>0</v>
      </c>
      <c r="I78">
        <v>1326606</v>
      </c>
      <c r="J78">
        <v>672373</v>
      </c>
      <c r="K78">
        <v>0</v>
      </c>
      <c r="L78">
        <v>0</v>
      </c>
      <c r="M78">
        <v>0</v>
      </c>
      <c r="N78">
        <v>0</v>
      </c>
      <c r="O78">
        <v>0</v>
      </c>
      <c r="P78">
        <v>715</v>
      </c>
      <c r="Q78">
        <v>0</v>
      </c>
      <c r="R78">
        <v>0</v>
      </c>
      <c r="S78">
        <v>0</v>
      </c>
      <c r="T78">
        <v>0</v>
      </c>
      <c r="U78">
        <v>27742</v>
      </c>
      <c r="V78">
        <v>0</v>
      </c>
      <c r="W78">
        <v>0</v>
      </c>
      <c r="X78">
        <v>3246175</v>
      </c>
      <c r="Y78">
        <v>0</v>
      </c>
      <c r="Z78">
        <v>426603</v>
      </c>
      <c r="AA78">
        <v>0</v>
      </c>
      <c r="AB78">
        <v>524792</v>
      </c>
      <c r="AC78">
        <v>33467982</v>
      </c>
      <c r="AD78">
        <v>0</v>
      </c>
      <c r="AE78">
        <v>0</v>
      </c>
      <c r="AF78">
        <v>0</v>
      </c>
      <c r="AG78">
        <v>35905392</v>
      </c>
      <c r="AH78">
        <v>0</v>
      </c>
      <c r="AI78">
        <v>17080441</v>
      </c>
      <c r="AJ78">
        <v>294918</v>
      </c>
      <c r="AK78">
        <v>1836077</v>
      </c>
      <c r="AL78">
        <v>850139</v>
      </c>
      <c r="AM78">
        <v>44093</v>
      </c>
      <c r="AN78">
        <v>79985</v>
      </c>
      <c r="AO78">
        <v>160713</v>
      </c>
      <c r="AP78">
        <v>2336506</v>
      </c>
      <c r="AQ78">
        <v>0</v>
      </c>
      <c r="AR78">
        <v>1454793</v>
      </c>
      <c r="AS78">
        <v>0</v>
      </c>
    </row>
    <row r="79" spans="1:45" x14ac:dyDescent="0.3">
      <c r="A79">
        <v>373</v>
      </c>
      <c r="D79">
        <v>0</v>
      </c>
      <c r="E79">
        <v>376332</v>
      </c>
      <c r="F79">
        <v>18570</v>
      </c>
      <c r="G79">
        <v>7183583</v>
      </c>
      <c r="H79">
        <v>0</v>
      </c>
      <c r="I79">
        <v>907459</v>
      </c>
      <c r="J79">
        <v>373213</v>
      </c>
      <c r="K79">
        <v>0</v>
      </c>
      <c r="L79">
        <v>0</v>
      </c>
      <c r="M79">
        <v>0</v>
      </c>
      <c r="N79">
        <v>0</v>
      </c>
      <c r="O79">
        <v>0</v>
      </c>
      <c r="P79">
        <v>715</v>
      </c>
      <c r="Q79">
        <v>0</v>
      </c>
      <c r="R79">
        <v>0</v>
      </c>
      <c r="S79">
        <v>0</v>
      </c>
      <c r="T79">
        <v>0</v>
      </c>
      <c r="U79">
        <v>27150</v>
      </c>
      <c r="V79">
        <v>0</v>
      </c>
      <c r="W79">
        <v>0</v>
      </c>
      <c r="X79">
        <v>1109673</v>
      </c>
      <c r="Y79">
        <v>0</v>
      </c>
      <c r="Z79">
        <v>378071</v>
      </c>
      <c r="AA79">
        <v>0</v>
      </c>
      <c r="AB79">
        <v>482526</v>
      </c>
      <c r="AC79">
        <v>26349577</v>
      </c>
      <c r="AD79">
        <v>0</v>
      </c>
      <c r="AE79">
        <v>0</v>
      </c>
      <c r="AF79">
        <v>0</v>
      </c>
      <c r="AG79">
        <v>15376075</v>
      </c>
      <c r="AH79">
        <v>0</v>
      </c>
      <c r="AI79">
        <v>11014887</v>
      </c>
      <c r="AJ79">
        <v>288822</v>
      </c>
      <c r="AK79">
        <v>413045</v>
      </c>
      <c r="AL79">
        <v>513405</v>
      </c>
      <c r="AM79">
        <v>10617</v>
      </c>
      <c r="AN79">
        <v>77736</v>
      </c>
      <c r="AO79">
        <v>46944</v>
      </c>
      <c r="AP79">
        <v>1304602</v>
      </c>
      <c r="AQ79">
        <v>0</v>
      </c>
      <c r="AR79">
        <v>711020</v>
      </c>
      <c r="AS79">
        <v>0</v>
      </c>
    </row>
    <row r="80" spans="1:45" x14ac:dyDescent="0.3">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row>
    <row r="81" spans="1:45" x14ac:dyDescent="0.3">
      <c r="A81">
        <v>622</v>
      </c>
      <c r="D81">
        <v>0</v>
      </c>
      <c r="E81">
        <v>783775</v>
      </c>
      <c r="F81">
        <v>0</v>
      </c>
      <c r="G81">
        <v>0</v>
      </c>
      <c r="H81">
        <v>0</v>
      </c>
      <c r="I81">
        <v>0</v>
      </c>
      <c r="J81">
        <v>529224</v>
      </c>
      <c r="K81">
        <v>489204</v>
      </c>
      <c r="L81">
        <v>118638</v>
      </c>
      <c r="M81">
        <v>157945</v>
      </c>
      <c r="N81">
        <v>0</v>
      </c>
      <c r="O81">
        <v>1092396</v>
      </c>
      <c r="P81">
        <v>0</v>
      </c>
      <c r="Q81">
        <v>0</v>
      </c>
      <c r="R81">
        <v>0</v>
      </c>
      <c r="S81">
        <v>0</v>
      </c>
      <c r="T81">
        <v>0</v>
      </c>
      <c r="U81">
        <v>58247</v>
      </c>
      <c r="V81">
        <v>0</v>
      </c>
      <c r="W81">
        <v>0</v>
      </c>
      <c r="X81">
        <v>0</v>
      </c>
      <c r="Y81">
        <v>0</v>
      </c>
      <c r="Z81">
        <v>0</v>
      </c>
      <c r="AA81">
        <v>0</v>
      </c>
      <c r="AB81">
        <v>94696</v>
      </c>
      <c r="AC81">
        <v>21956916</v>
      </c>
      <c r="AD81">
        <v>1966458</v>
      </c>
      <c r="AE81">
        <v>0</v>
      </c>
      <c r="AF81">
        <v>0</v>
      </c>
      <c r="AG81">
        <v>0</v>
      </c>
      <c r="AH81">
        <v>0</v>
      </c>
      <c r="AI81">
        <v>0</v>
      </c>
      <c r="AJ81">
        <v>0</v>
      </c>
      <c r="AK81">
        <v>0</v>
      </c>
      <c r="AL81">
        <v>0</v>
      </c>
      <c r="AM81">
        <v>0</v>
      </c>
      <c r="AN81">
        <v>0</v>
      </c>
      <c r="AO81">
        <v>0</v>
      </c>
      <c r="AP81">
        <v>628208</v>
      </c>
      <c r="AQ81">
        <v>1030933</v>
      </c>
      <c r="AR81">
        <v>0</v>
      </c>
      <c r="AS81">
        <v>0</v>
      </c>
    </row>
    <row r="82" spans="1:45" x14ac:dyDescent="0.3">
      <c r="A82">
        <v>577</v>
      </c>
      <c r="D82">
        <v>0</v>
      </c>
      <c r="E82">
        <v>2</v>
      </c>
      <c r="F82">
        <v>2</v>
      </c>
      <c r="G82">
        <v>2</v>
      </c>
      <c r="H82">
        <v>2</v>
      </c>
      <c r="I82">
        <v>2</v>
      </c>
      <c r="J82">
        <v>2</v>
      </c>
      <c r="K82">
        <v>2</v>
      </c>
      <c r="L82">
        <v>2</v>
      </c>
      <c r="M82">
        <v>2</v>
      </c>
      <c r="N82">
        <v>0</v>
      </c>
      <c r="O82">
        <v>2</v>
      </c>
      <c r="P82">
        <v>2</v>
      </c>
      <c r="Q82">
        <v>0</v>
      </c>
      <c r="R82">
        <v>2</v>
      </c>
      <c r="S82">
        <v>0</v>
      </c>
      <c r="T82">
        <v>0</v>
      </c>
      <c r="U82">
        <v>2</v>
      </c>
      <c r="V82">
        <v>1</v>
      </c>
      <c r="W82">
        <v>2</v>
      </c>
      <c r="X82">
        <v>2</v>
      </c>
      <c r="Y82">
        <v>0</v>
      </c>
      <c r="Z82">
        <v>0</v>
      </c>
      <c r="AA82">
        <v>0</v>
      </c>
      <c r="AB82">
        <v>2</v>
      </c>
      <c r="AC82">
        <v>2</v>
      </c>
      <c r="AD82">
        <v>0</v>
      </c>
      <c r="AE82">
        <v>0</v>
      </c>
      <c r="AF82">
        <v>0</v>
      </c>
      <c r="AG82">
        <v>2</v>
      </c>
      <c r="AH82">
        <v>2</v>
      </c>
      <c r="AI82">
        <v>2</v>
      </c>
      <c r="AJ82">
        <v>2</v>
      </c>
      <c r="AK82">
        <v>0</v>
      </c>
      <c r="AL82">
        <v>0</v>
      </c>
      <c r="AM82">
        <v>2</v>
      </c>
      <c r="AN82">
        <v>0</v>
      </c>
      <c r="AO82">
        <v>0</v>
      </c>
      <c r="AP82">
        <v>0</v>
      </c>
      <c r="AQ82">
        <v>2</v>
      </c>
      <c r="AR82">
        <v>2</v>
      </c>
      <c r="AS82">
        <v>2</v>
      </c>
    </row>
    <row r="83" spans="1:45" x14ac:dyDescent="0.3">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row>
    <row r="84" spans="1:45" x14ac:dyDescent="0.3">
      <c r="A84">
        <v>598</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row>
    <row r="85" spans="1:45" x14ac:dyDescent="0.3">
      <c r="A85">
        <v>599</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row>
    <row r="86" spans="1:45" x14ac:dyDescent="0.3">
      <c r="A86">
        <v>602</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row>
    <row r="87" spans="1:45" x14ac:dyDescent="0.3">
      <c r="A87">
        <v>619</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row>
    <row r="88" spans="1:45" x14ac:dyDescent="0.3">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row>
    <row r="89" spans="1:45" x14ac:dyDescent="0.3">
      <c r="A89">
        <v>547</v>
      </c>
      <c r="D89">
        <v>2</v>
      </c>
      <c r="E89">
        <v>4</v>
      </c>
      <c r="F89">
        <v>2</v>
      </c>
      <c r="G89">
        <v>2</v>
      </c>
      <c r="H89">
        <v>2</v>
      </c>
      <c r="I89">
        <v>2</v>
      </c>
      <c r="J89">
        <v>3</v>
      </c>
      <c r="K89">
        <v>2</v>
      </c>
      <c r="L89">
        <v>2</v>
      </c>
      <c r="M89">
        <v>3</v>
      </c>
      <c r="N89">
        <v>2</v>
      </c>
      <c r="O89">
        <v>2</v>
      </c>
      <c r="P89">
        <v>2</v>
      </c>
      <c r="Q89">
        <v>2</v>
      </c>
      <c r="R89">
        <v>2</v>
      </c>
      <c r="S89">
        <v>0</v>
      </c>
      <c r="T89">
        <v>0</v>
      </c>
      <c r="U89">
        <v>2</v>
      </c>
      <c r="V89">
        <v>2</v>
      </c>
      <c r="W89">
        <v>2</v>
      </c>
      <c r="X89">
        <v>2</v>
      </c>
      <c r="Y89">
        <v>0</v>
      </c>
      <c r="Z89">
        <v>2</v>
      </c>
      <c r="AA89">
        <v>2</v>
      </c>
      <c r="AB89">
        <v>2</v>
      </c>
      <c r="AC89">
        <v>3</v>
      </c>
      <c r="AD89">
        <v>2</v>
      </c>
      <c r="AE89">
        <v>2</v>
      </c>
      <c r="AF89">
        <v>0</v>
      </c>
      <c r="AG89">
        <v>2</v>
      </c>
      <c r="AH89">
        <v>2</v>
      </c>
      <c r="AI89">
        <v>3</v>
      </c>
      <c r="AJ89">
        <v>2</v>
      </c>
      <c r="AK89">
        <v>2</v>
      </c>
      <c r="AL89">
        <v>2</v>
      </c>
      <c r="AM89">
        <v>2</v>
      </c>
      <c r="AN89">
        <v>2</v>
      </c>
      <c r="AO89">
        <v>2</v>
      </c>
      <c r="AP89">
        <v>2</v>
      </c>
      <c r="AQ89">
        <v>2</v>
      </c>
      <c r="AR89">
        <v>2</v>
      </c>
      <c r="AS89">
        <v>2</v>
      </c>
    </row>
    <row r="90" spans="1:45" x14ac:dyDescent="0.3">
      <c r="A90">
        <v>659</v>
      </c>
      <c r="D90">
        <v>0</v>
      </c>
      <c r="E90">
        <v>919123</v>
      </c>
      <c r="F90">
        <v>0</v>
      </c>
      <c r="G90">
        <v>0</v>
      </c>
      <c r="H90">
        <v>0</v>
      </c>
      <c r="I90">
        <v>0</v>
      </c>
      <c r="J90">
        <v>2501393</v>
      </c>
      <c r="K90">
        <v>0</v>
      </c>
      <c r="L90">
        <v>0</v>
      </c>
      <c r="M90">
        <v>1005825</v>
      </c>
      <c r="N90">
        <v>0</v>
      </c>
      <c r="O90">
        <v>0</v>
      </c>
      <c r="P90">
        <v>0</v>
      </c>
      <c r="Q90">
        <v>0</v>
      </c>
      <c r="R90">
        <v>0</v>
      </c>
      <c r="S90">
        <v>0</v>
      </c>
      <c r="T90">
        <v>0</v>
      </c>
      <c r="U90">
        <v>0</v>
      </c>
      <c r="V90">
        <v>0</v>
      </c>
      <c r="W90">
        <v>0</v>
      </c>
      <c r="X90">
        <v>0</v>
      </c>
      <c r="Y90">
        <v>0</v>
      </c>
      <c r="Z90">
        <v>0</v>
      </c>
      <c r="AA90">
        <v>0</v>
      </c>
      <c r="AB90">
        <v>0</v>
      </c>
      <c r="AC90">
        <v>68474373</v>
      </c>
      <c r="AD90">
        <v>0</v>
      </c>
      <c r="AE90">
        <v>0</v>
      </c>
      <c r="AF90">
        <v>0</v>
      </c>
      <c r="AG90">
        <v>0</v>
      </c>
      <c r="AH90">
        <v>0</v>
      </c>
      <c r="AI90">
        <v>5146106</v>
      </c>
      <c r="AJ90">
        <v>0</v>
      </c>
      <c r="AK90">
        <v>0</v>
      </c>
      <c r="AL90">
        <v>0</v>
      </c>
      <c r="AM90">
        <v>0</v>
      </c>
      <c r="AN90">
        <v>0</v>
      </c>
      <c r="AO90">
        <v>0</v>
      </c>
      <c r="AP90">
        <v>0</v>
      </c>
      <c r="AQ90">
        <v>0</v>
      </c>
      <c r="AR90">
        <v>0</v>
      </c>
      <c r="AS90">
        <v>0</v>
      </c>
    </row>
    <row r="91" spans="1:45" x14ac:dyDescent="0.3">
      <c r="A91">
        <v>660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row>
    <row r="92" spans="1:45" x14ac:dyDescent="0.3">
      <c r="A92">
        <v>661</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row>
    <row r="93" spans="1:45" x14ac:dyDescent="0.3">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row>
    <row r="94" spans="1:45" x14ac:dyDescent="0.3">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row>
    <row r="95" spans="1:45" x14ac:dyDescent="0.3">
      <c r="A95">
        <v>6</v>
      </c>
      <c r="D95">
        <v>0</v>
      </c>
      <c r="E95">
        <v>0</v>
      </c>
      <c r="F95">
        <v>0</v>
      </c>
      <c r="G95">
        <v>0</v>
      </c>
      <c r="H95">
        <v>0</v>
      </c>
      <c r="I95">
        <v>0</v>
      </c>
      <c r="J95">
        <v>0</v>
      </c>
      <c r="K95">
        <v>0</v>
      </c>
      <c r="L95">
        <v>0</v>
      </c>
      <c r="M95">
        <v>0</v>
      </c>
      <c r="N95">
        <v>0</v>
      </c>
      <c r="O95">
        <v>0</v>
      </c>
      <c r="P95">
        <v>0</v>
      </c>
      <c r="Q95">
        <v>0</v>
      </c>
      <c r="R95">
        <v>0</v>
      </c>
      <c r="S95">
        <v>124667</v>
      </c>
      <c r="T95">
        <v>0</v>
      </c>
      <c r="U95">
        <v>0</v>
      </c>
      <c r="V95">
        <v>0</v>
      </c>
      <c r="W95">
        <v>0</v>
      </c>
      <c r="X95">
        <v>0</v>
      </c>
      <c r="Y95">
        <v>0</v>
      </c>
      <c r="Z95">
        <v>0</v>
      </c>
      <c r="AA95">
        <v>0</v>
      </c>
      <c r="AB95">
        <v>0</v>
      </c>
      <c r="AC95">
        <v>2738879</v>
      </c>
      <c r="AD95">
        <v>0</v>
      </c>
      <c r="AE95">
        <v>0</v>
      </c>
      <c r="AF95">
        <v>0</v>
      </c>
      <c r="AG95">
        <v>0</v>
      </c>
      <c r="AH95">
        <v>0</v>
      </c>
      <c r="AI95">
        <v>0</v>
      </c>
      <c r="AJ95">
        <v>0</v>
      </c>
      <c r="AK95">
        <v>0</v>
      </c>
      <c r="AL95">
        <v>0</v>
      </c>
      <c r="AM95">
        <v>0</v>
      </c>
      <c r="AN95">
        <v>0</v>
      </c>
      <c r="AO95">
        <v>0</v>
      </c>
      <c r="AP95">
        <v>0</v>
      </c>
      <c r="AQ95">
        <v>0</v>
      </c>
      <c r="AR95">
        <v>0</v>
      </c>
      <c r="AS95">
        <v>0</v>
      </c>
    </row>
    <row r="96" spans="1:45" x14ac:dyDescent="0.3">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row>
    <row r="97" spans="1:45" x14ac:dyDescent="0.3">
      <c r="A97">
        <v>620</v>
      </c>
      <c r="D97">
        <v>2</v>
      </c>
      <c r="E97">
        <v>2</v>
      </c>
      <c r="F97">
        <v>2</v>
      </c>
      <c r="G97">
        <v>2</v>
      </c>
      <c r="H97">
        <v>1</v>
      </c>
      <c r="I97">
        <v>2</v>
      </c>
      <c r="J97">
        <v>2</v>
      </c>
      <c r="K97">
        <v>1</v>
      </c>
      <c r="L97">
        <v>2</v>
      </c>
      <c r="M97">
        <v>2</v>
      </c>
      <c r="N97">
        <v>2</v>
      </c>
      <c r="O97">
        <v>2</v>
      </c>
      <c r="P97">
        <v>2</v>
      </c>
      <c r="Q97">
        <v>2</v>
      </c>
      <c r="R97">
        <v>2</v>
      </c>
      <c r="S97">
        <v>2</v>
      </c>
      <c r="T97">
        <v>0</v>
      </c>
      <c r="U97">
        <v>2</v>
      </c>
      <c r="V97">
        <v>2</v>
      </c>
      <c r="W97">
        <v>2</v>
      </c>
      <c r="X97">
        <v>2</v>
      </c>
      <c r="Y97">
        <v>0</v>
      </c>
      <c r="Z97">
        <v>2</v>
      </c>
      <c r="AA97">
        <v>2</v>
      </c>
      <c r="AB97">
        <v>2</v>
      </c>
      <c r="AC97">
        <v>2</v>
      </c>
      <c r="AD97">
        <v>2</v>
      </c>
      <c r="AE97">
        <v>2</v>
      </c>
      <c r="AF97">
        <v>0</v>
      </c>
      <c r="AG97">
        <v>2</v>
      </c>
      <c r="AH97">
        <v>2</v>
      </c>
      <c r="AI97">
        <v>2</v>
      </c>
      <c r="AJ97">
        <v>2</v>
      </c>
      <c r="AK97">
        <v>2</v>
      </c>
      <c r="AL97">
        <v>2</v>
      </c>
      <c r="AM97">
        <v>2</v>
      </c>
      <c r="AN97">
        <v>2</v>
      </c>
      <c r="AO97">
        <v>2</v>
      </c>
      <c r="AP97">
        <v>2</v>
      </c>
      <c r="AQ97">
        <v>2</v>
      </c>
      <c r="AR97">
        <v>2</v>
      </c>
      <c r="AS97">
        <v>2</v>
      </c>
    </row>
  </sheetData>
  <sheetProtection algorithmName="SHA-512" hashValue="BUszNuCK6/IkGHqwU01jX6Plqr17jqGd2lZBNu12DWoqbh6bnaelCv8OI9H+xvBXS0xUIi6QeW7+6b8hOB3k1Q==" saltValue="cXe5trn3bGDqIa1AwYaT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Instructions</vt:lpstr>
      <vt:lpstr>Unit Data from Audit Worksheet</vt:lpstr>
      <vt:lpstr>TD Info Completed by Auditor</vt:lpstr>
      <vt:lpstr>Import</vt:lpstr>
      <vt:lpstr>Performance  Indicators Print</vt:lpstr>
      <vt:lpstr>Performance Indicator FBA%</vt:lpstr>
      <vt:lpstr>RSS</vt:lpstr>
      <vt:lpstr>Formula for Unit Data</vt:lpstr>
      <vt:lpstr>2021 Unit Data</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2022-10-21T11:04:03Z</cp:lastPrinted>
  <dcterms:created xsi:type="dcterms:W3CDTF">2011-03-11T21:05:05Z</dcterms:created>
  <dcterms:modified xsi:type="dcterms:W3CDTF">2022-10-21T12:38:13Z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